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corglobal-my.sharepoint.com/personal/rherve_scor_com/Documents/Personal/MCCPS/2023/Sep 2023/"/>
    </mc:Choice>
  </mc:AlternateContent>
  <xr:revisionPtr revIDLastSave="1224" documentId="8_{145CAE78-F8B0-4FD5-AFA5-25BCAAD8FDFC}" xr6:coauthVersionLast="47" xr6:coauthVersionMax="47" xr10:uidLastSave="{E8BC2C84-13F4-43E5-8A78-889E3F2AD0A2}"/>
  <bookViews>
    <workbookView xWindow="-110" yWindow="-110" windowWidth="19420" windowHeight="10300" tabRatio="768" firstSheet="37" activeTab="37" xr2:uid="{938BDBF9-F9AA-4B05-A942-BD7F6A9AA12A}"/>
  </bookViews>
  <sheets>
    <sheet name="Aug-Balance Sheet-comp" sheetId="21" state="hidden" r:id="rId1"/>
    <sheet name="July - P+L compare" sheetId="18" state="hidden" r:id="rId2"/>
    <sheet name="June - P+L expand-compare" sheetId="12" state="hidden" r:id="rId3"/>
    <sheet name="June - All Class" sheetId="13" state="hidden" r:id="rId4"/>
    <sheet name="Sept-Balance Sheet-comp" sheetId="26" state="hidden" r:id="rId5"/>
    <sheet name="Aug-P+L compare" sheetId="23" state="hidden" r:id="rId6"/>
    <sheet name="July-All Class" sheetId="19" state="hidden" r:id="rId7"/>
    <sheet name="June P+L- collapsed compare" sheetId="16" state="hidden" r:id="rId8"/>
    <sheet name="June P+L monthly - expanded" sheetId="14" state="hidden" r:id="rId9"/>
    <sheet name="P+L Forecast-Sum+Budget" sheetId="4" state="hidden" r:id="rId10"/>
    <sheet name="Oct-Balance Sheet-comp" sheetId="32" state="hidden" r:id="rId11"/>
    <sheet name="Sept P+L Comparison" sheetId="29" state="hidden" r:id="rId12"/>
    <sheet name="Aug YTD-P+L-expanded" sheetId="24" state="hidden" r:id="rId13"/>
    <sheet name="P+L-Comp'd-w-PY-exanded" sheetId="25" state="hidden" r:id="rId14"/>
    <sheet name="Oct P+L Comparison" sheetId="34" state="hidden" r:id="rId15"/>
    <sheet name="Sept-P+L w prior expand" sheetId="30" state="hidden" r:id="rId16"/>
    <sheet name="Aug-All Class" sheetId="22" state="hidden" r:id="rId17"/>
    <sheet name="Nov-Balance Sheet-comp" sheetId="42" state="hidden" r:id="rId18"/>
    <sheet name="Dec-Balance Sheet-comp" sheetId="44" state="hidden" r:id="rId19"/>
    <sheet name="Nov-P+L Comparison" sheetId="38" state="hidden" r:id="rId20"/>
    <sheet name="Oct P+L w prior expand" sheetId="36" state="hidden" r:id="rId21"/>
    <sheet name="Jan-BS-comp" sheetId="49" state="hidden" r:id="rId22"/>
    <sheet name="Dec-P+L Comparison" sheetId="46" state="hidden" r:id="rId23"/>
    <sheet name="Feb-BS-comp" sheetId="55" state="hidden" r:id="rId24"/>
    <sheet name="Jan-P+L comp" sheetId="52" state="hidden" r:id="rId25"/>
    <sheet name="Dec-P+L-collap w-PY" sheetId="48" state="hidden" r:id="rId26"/>
    <sheet name="Nov P+L w prior expand" sheetId="40" state="hidden" r:id="rId27"/>
    <sheet name="Oct-P+L expand" sheetId="35" state="hidden" r:id="rId28"/>
    <sheet name="Sept-All Class" sheetId="31" state="hidden" r:id="rId29"/>
    <sheet name="Nov-P+L expand" sheetId="39" state="hidden" r:id="rId30"/>
    <sheet name="Oct-All Class" sheetId="33" state="hidden" r:id="rId31"/>
    <sheet name="Mar-BS-comp" sheetId="60" state="hidden" r:id="rId32"/>
    <sheet name="Feb-P+L comp" sheetId="57" state="hidden" r:id="rId33"/>
    <sheet name="Jan-P+L-collap w-PY" sheetId="54" state="hidden" r:id="rId34"/>
    <sheet name="Dec-P+L-expanded" sheetId="47" state="hidden" r:id="rId35"/>
    <sheet name="Nov-All Class" sheetId="37" state="hidden" r:id="rId36"/>
    <sheet name="Jan-P+L-expanded" sheetId="53" state="hidden" r:id="rId37"/>
    <sheet name="Cover" sheetId="78" r:id="rId38"/>
    <sheet name="BS-comp" sheetId="77" state="hidden" r:id="rId39"/>
    <sheet name="Apr-BS-Comp" sheetId="69" state="hidden" r:id="rId40"/>
    <sheet name="Mar-P+L comp" sheetId="62" state="hidden" r:id="rId41"/>
    <sheet name="Feb-P+L-expanded" sheetId="58" state="hidden" r:id="rId42"/>
    <sheet name="Jan-P+L expanded-more det" sheetId="51" state="hidden" r:id="rId43"/>
    <sheet name="Dec-All Class" sheetId="45" state="hidden" r:id="rId44"/>
    <sheet name="Jan-all class" sheetId="50" state="hidden" r:id="rId45"/>
    <sheet name="BS" sheetId="93" r:id="rId46"/>
    <sheet name="P&amp;L Comp" sheetId="97" r:id="rId47"/>
    <sheet name="P&amp;L 2018-2019" sheetId="84" state="hidden" r:id="rId48"/>
    <sheet name="P&amp;L Comparison" sheetId="80" state="hidden" r:id="rId49"/>
    <sheet name="April-P+L comp" sheetId="67" state="hidden" r:id="rId50"/>
    <sheet name="April P+L expanded" sheetId="66" state="hidden" r:id="rId51"/>
    <sheet name="April-P+L w PY" sheetId="65" state="hidden" r:id="rId52"/>
    <sheet name="Mar-P+L-expanded" sheetId="63" state="hidden" r:id="rId53"/>
    <sheet name="Feb-P+L-w-PY" sheetId="59" state="hidden" r:id="rId54"/>
    <sheet name="Mar-P+L-w-PY" sheetId="64" state="hidden" r:id="rId55"/>
    <sheet name="P&amp;L Detail" sheetId="103" r:id="rId56"/>
    <sheet name="P&amp;L by Class" sheetId="101" r:id="rId57"/>
    <sheet name="Ratios" sheetId="76" r:id="rId58"/>
    <sheet name="Budget Tab" sheetId="95" r:id="rId59"/>
    <sheet name="P&amp;L - Previous year comp" sheetId="79" state="hidden" r:id="rId60"/>
    <sheet name="P&amp;L Expanded" sheetId="85" state="hidden" r:id="rId61"/>
    <sheet name="April-all class" sheetId="68" state="hidden" r:id="rId62"/>
    <sheet name="Feb-all class" sheetId="56" state="hidden" r:id="rId63"/>
    <sheet name="Mar-all class" sheetId="61" state="hidden" r:id="rId64"/>
    <sheet name="ratios-April" sheetId="70" state="hidden" r:id="rId65"/>
    <sheet name="2018-2019 Budget" sheetId="20" state="hidden" r:id="rId66"/>
    <sheet name="ratios-Mar" sheetId="41" state="hidden" r:id="rId67"/>
    <sheet name="Interest" sheetId="43" state="hidden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356400" localSheetId="58">#REF!</definedName>
    <definedName name="_356400" localSheetId="67">#REF!</definedName>
    <definedName name="_356400" localSheetId="9">#REF!</definedName>
    <definedName name="_356400" localSheetId="57">#REF!</definedName>
    <definedName name="_356400" localSheetId="64">#REF!</definedName>
    <definedName name="_356400">#REF!</definedName>
    <definedName name="_qtr1" localSheetId="9">#REF!</definedName>
    <definedName name="_qtr1" localSheetId="57">#REF!</definedName>
    <definedName name="_qtr1" localSheetId="64">#REF!</definedName>
    <definedName name="_qtr1">#REF!</definedName>
    <definedName name="a" localSheetId="9">#REF!</definedName>
    <definedName name="a" localSheetId="57">#REF!</definedName>
    <definedName name="a" localSheetId="64">#REF!</definedName>
    <definedName name="a">#REF!</definedName>
    <definedName name="adg" localSheetId="9">#REF!</definedName>
    <definedName name="adg" localSheetId="57">#REF!</definedName>
    <definedName name="adg" localSheetId="64">#REF!</definedName>
    <definedName name="adg">#REF!</definedName>
    <definedName name="ALL_" localSheetId="9">#REF!</definedName>
    <definedName name="ALL_" localSheetId="57">#REF!</definedName>
    <definedName name="ALL_" localSheetId="64">#REF!</definedName>
    <definedName name="ALL_">#REF!</definedName>
    <definedName name="ALL_CASH" localSheetId="9">#REF!</definedName>
    <definedName name="ALL_CASH" localSheetId="57">#REF!</definedName>
    <definedName name="ALL_CASH" localSheetId="64">#REF!</definedName>
    <definedName name="ALL_CASH">#REF!</definedName>
    <definedName name="AP">[1]Oct95!$A$62:$F$88</definedName>
    <definedName name="bnkl" localSheetId="58">#REF!</definedName>
    <definedName name="bnkl" localSheetId="9">#REF!</definedName>
    <definedName name="bnkl" localSheetId="57">#REF!</definedName>
    <definedName name="bnkl" localSheetId="64">#REF!</definedName>
    <definedName name="bnkl">#REF!</definedName>
    <definedName name="BOTH" localSheetId="9">#REF!</definedName>
    <definedName name="BOTH" localSheetId="57">#REF!</definedName>
    <definedName name="BOTH" localSheetId="64">#REF!</definedName>
    <definedName name="BOTH">#REF!</definedName>
    <definedName name="CASH" localSheetId="9">#REF!</definedName>
    <definedName name="CASH" localSheetId="57">#REF!</definedName>
    <definedName name="CASH" localSheetId="64">#REF!</definedName>
    <definedName name="CASH">#REF!</definedName>
    <definedName name="CASHREC2" localSheetId="9">#REF!</definedName>
    <definedName name="CASHREC2" localSheetId="57">#REF!</definedName>
    <definedName name="CASHREC2" localSheetId="64">#REF!</definedName>
    <definedName name="CASHREC2">#REF!</definedName>
    <definedName name="CL.FEES">[2]Oct95!$O$1:$T$48</definedName>
    <definedName name="COL" localSheetId="58">#REF!</definedName>
    <definedName name="COL" localSheetId="9">#REF!</definedName>
    <definedName name="COL" localSheetId="57">#REF!</definedName>
    <definedName name="COL" localSheetId="64">#REF!</definedName>
    <definedName name="COL">#REF!</definedName>
    <definedName name="COLU" localSheetId="9">#REF!</definedName>
    <definedName name="COLU" localSheetId="57">#REF!</definedName>
    <definedName name="COLU" localSheetId="64">#REF!</definedName>
    <definedName name="COLU">#REF!</definedName>
    <definedName name="commpaper" localSheetId="9">#REF!</definedName>
    <definedName name="commpaper" localSheetId="57">#REF!</definedName>
    <definedName name="commpaper" localSheetId="64">#REF!</definedName>
    <definedName name="commpaper">#REF!</definedName>
    <definedName name="data" localSheetId="9">#REF!</definedName>
    <definedName name="data" localSheetId="57">#REF!</definedName>
    <definedName name="data" localSheetId="64">#REF!</definedName>
    <definedName name="data">#REF!</definedName>
    <definedName name="dataRefDataStart">[3]Database!$AT$5</definedName>
    <definedName name="DEF">[4]Nov95!$J$1:$P$37</definedName>
    <definedName name="delete" localSheetId="58">#REF!</definedName>
    <definedName name="delete" localSheetId="9">#REF!</definedName>
    <definedName name="delete" localSheetId="57">#REF!</definedName>
    <definedName name="delete" localSheetId="64">#REF!</definedName>
    <definedName name="delete">#REF!</definedName>
    <definedName name="DEM" localSheetId="9">#REF!</definedName>
    <definedName name="DEM" localSheetId="57">#REF!</definedName>
    <definedName name="DEM" localSheetId="64">#REF!</definedName>
    <definedName name="DEM">#REF!</definedName>
    <definedName name="detRefDataOffset" localSheetId="9">#REF!</definedName>
    <definedName name="detRefDataOffset" localSheetId="57">#REF!</definedName>
    <definedName name="detRefDataOffset" localSheetId="64">#REF!</definedName>
    <definedName name="detRefDataOffset">#REF!</definedName>
    <definedName name="Equity" localSheetId="9">#REF!</definedName>
    <definedName name="Equity" localSheetId="57">#REF!</definedName>
    <definedName name="Equity" localSheetId="64">#REF!</definedName>
    <definedName name="Equity">#REF!</definedName>
    <definedName name="Equity1">[5]Data!$BS$1:$DF$65536</definedName>
    <definedName name="ExpCategory" localSheetId="58">[6]List!$A$2:$A$22</definedName>
    <definedName name="ExpCategory">[7]List!$A$2:$A$22</definedName>
    <definedName name="EXPENSES" localSheetId="58">#REF!</definedName>
    <definedName name="EXPENSES" localSheetId="9">#REF!</definedName>
    <definedName name="EXPENSES" localSheetId="57">#REF!</definedName>
    <definedName name="EXPENSES" localSheetId="64">#REF!</definedName>
    <definedName name="EXPENSES">#REF!</definedName>
    <definedName name="fdsfsd" localSheetId="9">#REF!</definedName>
    <definedName name="fdsfsd" localSheetId="57">#REF!</definedName>
    <definedName name="fdsfsd" localSheetId="64">#REF!</definedName>
    <definedName name="fdsfsd">#REF!</definedName>
    <definedName name="FiscalYear" localSheetId="58">[6]List!$C$2:$C$11</definedName>
    <definedName name="FiscalYear">[8]List!$C$2:$C$11</definedName>
    <definedName name="GLEE" localSheetId="58">#REF!</definedName>
    <definedName name="GLEE" localSheetId="9">#REF!</definedName>
    <definedName name="GLEE" localSheetId="57">#REF!</definedName>
    <definedName name="GLEE" localSheetId="64">#REF!</definedName>
    <definedName name="GLEE">#REF!</definedName>
    <definedName name="GSE" localSheetId="9">#REF!</definedName>
    <definedName name="GSE" localSheetId="57">#REF!</definedName>
    <definedName name="GSE" localSheetId="64">#REF!</definedName>
    <definedName name="GSE">#REF!</definedName>
    <definedName name="GSEE" localSheetId="9">#REF!</definedName>
    <definedName name="GSEE" localSheetId="57">#REF!</definedName>
    <definedName name="GSEE" localSheetId="64">#REF!</definedName>
    <definedName name="GSEE">#REF!</definedName>
    <definedName name="h" localSheetId="9">#REF!</definedName>
    <definedName name="h" localSheetId="57">#REF!</definedName>
    <definedName name="h" localSheetId="64">#REF!</definedName>
    <definedName name="h">#REF!</definedName>
    <definedName name="HGLB" localSheetId="9">#REF!</definedName>
    <definedName name="HGLB" localSheetId="57">#REF!</definedName>
    <definedName name="HGLB" localSheetId="64">#REF!</definedName>
    <definedName name="HGLB">#REF!</definedName>
    <definedName name="hsh" localSheetId="9">#REF!</definedName>
    <definedName name="hsh" localSheetId="57">#REF!</definedName>
    <definedName name="hsh" localSheetId="64">#REF!</definedName>
    <definedName name="hsh">#REF!</definedName>
    <definedName name="i" localSheetId="9">#REF!</definedName>
    <definedName name="i" localSheetId="57">#REF!</definedName>
    <definedName name="i" localSheetId="64">#REF!</definedName>
    <definedName name="i">#REF!</definedName>
    <definedName name="iejrg" localSheetId="9">#REF!</definedName>
    <definedName name="iejrg" localSheetId="57">#REF!</definedName>
    <definedName name="iejrg" localSheetId="64">#REF!</definedName>
    <definedName name="iejrg">#REF!</definedName>
    <definedName name="IONE" localSheetId="9">#REF!</definedName>
    <definedName name="IONE" localSheetId="57">#REF!</definedName>
    <definedName name="IONE" localSheetId="64">#REF!</definedName>
    <definedName name="IONE">#REF!</definedName>
    <definedName name="IQ_ADDIN" hidden="1">"AUTO"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40778.7738310185</definedName>
    <definedName name="IQ_NTM" hidden="1">6000</definedName>
    <definedName name="IQ_OG_TOTAL_OIL_PRODUCTON" hidden="1">"c2059"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HREE" localSheetId="9">#REF!</definedName>
    <definedName name="ITHREE" localSheetId="57">#REF!</definedName>
    <definedName name="ITHREE" localSheetId="64">#REF!</definedName>
    <definedName name="ITHREE">#REF!</definedName>
    <definedName name="ITWO" localSheetId="9">#REF!</definedName>
    <definedName name="ITWO" localSheetId="57">#REF!</definedName>
    <definedName name="ITWO" localSheetId="64">#REF!</definedName>
    <definedName name="ITWO">#REF!</definedName>
    <definedName name="KJUHBI" localSheetId="9">#REF!</definedName>
    <definedName name="KJUHBI" localSheetId="57">#REF!</definedName>
    <definedName name="KJUHBI" localSheetId="64">#REF!</definedName>
    <definedName name="KJUHBI">#REF!</definedName>
    <definedName name="Label" localSheetId="9">#REF!</definedName>
    <definedName name="Label" localSheetId="57">#REF!</definedName>
    <definedName name="Label" localSheetId="64">#REF!</definedName>
    <definedName name="Label">#REF!</definedName>
    <definedName name="Landmark1" localSheetId="58">'[9]Daily Landmark'!$A$1:$X$65536</definedName>
    <definedName name="Landmark1">'[10]Daily Landmark'!$A$1:$X$65536</definedName>
    <definedName name="lmv" localSheetId="58">#REF!</definedName>
    <definedName name="lmv" localSheetId="9">#REF!</definedName>
    <definedName name="lmv" localSheetId="57">#REF!</definedName>
    <definedName name="lmv" localSheetId="64">#REF!</definedName>
    <definedName name="lmv">#REF!</definedName>
    <definedName name="Mgt" localSheetId="9">#REF!</definedName>
    <definedName name="Mgt" localSheetId="57">#REF!</definedName>
    <definedName name="Mgt" localSheetId="64">#REF!</definedName>
    <definedName name="Mgt">#REF!</definedName>
    <definedName name="MONE" localSheetId="9">#REF!</definedName>
    <definedName name="MONE" localSheetId="57">#REF!</definedName>
    <definedName name="MONE" localSheetId="64">#REF!</definedName>
    <definedName name="MONE">#REF!</definedName>
    <definedName name="MTHREE" localSheetId="9">#REF!</definedName>
    <definedName name="MTHREE" localSheetId="57">#REF!</definedName>
    <definedName name="MTHREE" localSheetId="64">#REF!</definedName>
    <definedName name="MTHREE">#REF!</definedName>
    <definedName name="MTWO" localSheetId="9">#REF!</definedName>
    <definedName name="MTWO" localSheetId="57">#REF!</definedName>
    <definedName name="MTWO" localSheetId="64">#REF!</definedName>
    <definedName name="MTWO">#REF!</definedName>
    <definedName name="PriceFeed">[11]Prices!$A$1:$B$65536</definedName>
    <definedName name="_xlnm.Print_Area" localSheetId="45">BS!$A$1:$J$64</definedName>
    <definedName name="_xlnm.Print_Area" localSheetId="38">'BS-comp'!$A$1:$I$59</definedName>
    <definedName name="_xlnm.Print_Area" localSheetId="58">'Budget Tab'!$A$1:$R$112</definedName>
    <definedName name="_xlnm.Print_Area" localSheetId="37">Cover!$A$1:$L$30</definedName>
    <definedName name="_xlnm.Print_Area" localSheetId="67">#REF!</definedName>
    <definedName name="_xlnm.Print_Area" localSheetId="48">'P&amp;L Comparison'!$A$1:$Z$30</definedName>
    <definedName name="_xlnm.Print_Area" localSheetId="55">'P&amp;L Detail'!$A$1:$N$29</definedName>
    <definedName name="_xlnm.Print_Area" localSheetId="57">Ratios!$A$1:$E$44</definedName>
    <definedName name="_xlnm.Print_Area">#REF!</definedName>
    <definedName name="Print_Area_MI" localSheetId="58">#REF!</definedName>
    <definedName name="Print_Area_MI" localSheetId="67">#REF!</definedName>
    <definedName name="Print_Area_MI" localSheetId="9">#REF!</definedName>
    <definedName name="Print_Area_MI" localSheetId="57">#REF!</definedName>
    <definedName name="Print_Area_MI" localSheetId="64">#REF!</definedName>
    <definedName name="Print_Area_MI">#REF!</definedName>
    <definedName name="_xlnm.Print_Titles" localSheetId="65">'2018-2019 Budget'!$2:$2</definedName>
    <definedName name="_xlnm.Print_Titles" localSheetId="51">'April-P+L w PY'!$3:$5</definedName>
    <definedName name="_xlnm.Print_Titles" localSheetId="58">'Budget Tab'!$1:$4</definedName>
    <definedName name="_xlnm.Print_Titles" localSheetId="34">'Dec-P+L-expanded'!$1:$4</definedName>
    <definedName name="_xlnm.Print_Titles" localSheetId="41">'Feb-P+L-expanded'!$1:$4</definedName>
    <definedName name="_xlnm.Print_Titles" localSheetId="53">'Feb-P+L-w-PY'!$1:$5</definedName>
    <definedName name="_xlnm.Print_Titles" localSheetId="42">'Jan-P+L expanded-more det'!$1:$4</definedName>
    <definedName name="_xlnm.Print_Titles" localSheetId="36">'Jan-P+L-expanded'!$1:$4</definedName>
    <definedName name="_xlnm.Print_Titles" localSheetId="52">'Mar-P+L-expanded'!$1:$4</definedName>
    <definedName name="_xlnm.Print_Titles" localSheetId="59">'P&amp;L - Previous year comp'!$1:$5</definedName>
    <definedName name="_xlnm.Print_Titles" localSheetId="47">'P&amp;L 2018-2019'!$1:$5</definedName>
    <definedName name="_xlnm.Print_Titles" localSheetId="56">'P&amp;L by Class'!$1:$4</definedName>
    <definedName name="_xlnm.Print_Titles" localSheetId="55">'P&amp;L Detail'!$1:$4</definedName>
    <definedName name="_xlnm.Print_Titles" localSheetId="60">'P&amp;L Expanded'!$1:$4</definedName>
    <definedName name="_xlnm.Print_Titles" localSheetId="9">'P+L Forecast-Sum+Budget'!$3:$5</definedName>
    <definedName name="Printfx" localSheetId="58">#REF!</definedName>
    <definedName name="Printfx" localSheetId="67">#REF!</definedName>
    <definedName name="Printfx" localSheetId="9">#REF!</definedName>
    <definedName name="Printfx" localSheetId="57">#REF!</definedName>
    <definedName name="Printfx" localSheetId="64">#REF!</definedName>
    <definedName name="Printfx">#REF!</definedName>
    <definedName name="PrintUS" localSheetId="9">#REF!</definedName>
    <definedName name="PrintUS" localSheetId="57">#REF!</definedName>
    <definedName name="PrintUS" localSheetId="64">#REF!</definedName>
    <definedName name="PrintUS">#REF!</definedName>
    <definedName name="QQQ" localSheetId="9">#REF!</definedName>
    <definedName name="QQQ" localSheetId="57">#REF!</definedName>
    <definedName name="QQQ" localSheetId="64">#REF!</definedName>
    <definedName name="QQQ">#REF!</definedName>
    <definedName name="QTWO" localSheetId="9">#REF!</definedName>
    <definedName name="QTWO" localSheetId="57">#REF!</definedName>
    <definedName name="QTWO" localSheetId="64">#REF!</definedName>
    <definedName name="QTWO">#REF!</definedName>
    <definedName name="RE" localSheetId="9">#REF!</definedName>
    <definedName name="RE" localSheetId="57">#REF!</definedName>
    <definedName name="RE" localSheetId="64">#REF!</definedName>
    <definedName name="RE">#REF!</definedName>
    <definedName name="reogjq" localSheetId="9">#REF!</definedName>
    <definedName name="reogjq" localSheetId="57">#REF!</definedName>
    <definedName name="reogjq" localSheetId="64">#REF!</definedName>
    <definedName name="reogjq">#REF!</definedName>
    <definedName name="sasa" localSheetId="9">#REF!</definedName>
    <definedName name="sasa" localSheetId="57">#REF!</definedName>
    <definedName name="sasa" localSheetId="64">#REF!</definedName>
    <definedName name="sasa">#REF!</definedName>
    <definedName name="SectorMV" localSheetId="9">#REF!</definedName>
    <definedName name="SectorMV" localSheetId="57">#REF!</definedName>
    <definedName name="SectorMV" localSheetId="64">#REF!</definedName>
    <definedName name="SectorMV">#REF!</definedName>
    <definedName name="SMV" localSheetId="9">#REF!</definedName>
    <definedName name="SMV" localSheetId="57">#REF!</definedName>
    <definedName name="SMV" localSheetId="64">#REF!</definedName>
    <definedName name="SMV">#REF!</definedName>
    <definedName name="SPWS_WBID">"A9EF4D1B-1F9B-4EF3-B1B3-BD977E2191EF"</definedName>
    <definedName name="SvcMonth" localSheetId="58">[6]List!$B$2:$B$54</definedName>
    <definedName name="SvcMonth">[7]List!$B$2:$B$54</definedName>
    <definedName name="tier">'[12]12.31.06 fees'!$I$160:$I$162,'[12]12.31.06 fees'!$I$156:$I$158,'[12]12.31.06 fees'!$I$154</definedName>
    <definedName name="today" localSheetId="58">#REF!</definedName>
    <definedName name="today" localSheetId="67">#REF!</definedName>
    <definedName name="today" localSheetId="9">#REF!</definedName>
    <definedName name="today" localSheetId="57">#REF!</definedName>
    <definedName name="today" localSheetId="64">#REF!</definedName>
    <definedName name="today">#REF!</definedName>
    <definedName name="ud" localSheetId="9">#REF!</definedName>
    <definedName name="ud" localSheetId="57">#REF!</definedName>
    <definedName name="ud" localSheetId="64">#REF!</definedName>
    <definedName name="ud">#REF!</definedName>
    <definedName name="USD" localSheetId="9">#REF!</definedName>
    <definedName name="USD" localSheetId="57">#REF!</definedName>
    <definedName name="USD" localSheetId="64">#REF!</definedName>
    <definedName name="USD">#REF!</definedName>
    <definedName name="USD_CASH" localSheetId="9">#REF!</definedName>
    <definedName name="USD_CASH" localSheetId="57">#REF!</definedName>
    <definedName name="USD_CASH" localSheetId="64">#REF!</definedName>
    <definedName name="USD_CASH">#REF!</definedName>
    <definedName name="VAL">[1]Oct95!$A$1:$G$52</definedName>
    <definedName name="YTHREE" localSheetId="58">#REF!</definedName>
    <definedName name="YTHREE" localSheetId="9">#REF!</definedName>
    <definedName name="YTHREE" localSheetId="57">#REF!</definedName>
    <definedName name="YTHREE" localSheetId="64">#REF!</definedName>
    <definedName name="YTHREE">#REF!</definedName>
    <definedName name="YTWO" localSheetId="9">#REF!</definedName>
    <definedName name="YTWO" localSheetId="57">#REF!</definedName>
    <definedName name="YTWO" localSheetId="64">#REF!</definedName>
    <definedName name="YTW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76" l="1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J35" i="97"/>
  <c r="U111" i="95"/>
  <c r="L34" i="97"/>
  <c r="L35" i="97"/>
  <c r="L33" i="97"/>
  <c r="V13" i="95"/>
  <c r="J14" i="97"/>
  <c r="B15" i="103" l="1"/>
  <c r="C15" i="103"/>
  <c r="E15" i="103"/>
  <c r="F15" i="103"/>
  <c r="G15" i="103"/>
  <c r="I15" i="103"/>
  <c r="J15" i="103"/>
  <c r="K15" i="103"/>
  <c r="L15" i="103"/>
  <c r="J22" i="93"/>
  <c r="F12" i="93"/>
  <c r="B27" i="103"/>
  <c r="C27" i="103"/>
  <c r="D27" i="103"/>
  <c r="E27" i="103"/>
  <c r="F27" i="103"/>
  <c r="G27" i="103"/>
  <c r="H27" i="103"/>
  <c r="N12" i="103"/>
  <c r="D15" i="103"/>
  <c r="N22" i="103"/>
  <c r="N23" i="103"/>
  <c r="M25" i="97"/>
  <c r="U42" i="95"/>
  <c r="M27" i="103"/>
  <c r="L27" i="103"/>
  <c r="K27" i="103"/>
  <c r="J27" i="103"/>
  <c r="I27" i="103"/>
  <c r="N26" i="103"/>
  <c r="N25" i="103"/>
  <c r="N24" i="103"/>
  <c r="N21" i="103"/>
  <c r="N20" i="103"/>
  <c r="N19" i="103"/>
  <c r="N18" i="103"/>
  <c r="N17" i="103"/>
  <c r="M15" i="103"/>
  <c r="H15" i="103"/>
  <c r="N13" i="103"/>
  <c r="N11" i="103"/>
  <c r="N10" i="103"/>
  <c r="N9" i="103"/>
  <c r="N8" i="103"/>
  <c r="N7" i="103"/>
  <c r="N6" i="103"/>
  <c r="S111" i="95"/>
  <c r="L30" i="97"/>
  <c r="M30" i="97" s="1"/>
  <c r="U47" i="95"/>
  <c r="D25" i="76"/>
  <c r="I15" i="93"/>
  <c r="J15" i="93" s="1"/>
  <c r="G16" i="93"/>
  <c r="F16" i="93"/>
  <c r="D20" i="76" s="1"/>
  <c r="A3" i="103"/>
  <c r="A2" i="101" s="1"/>
  <c r="J27" i="97"/>
  <c r="J18" i="97"/>
  <c r="J13" i="97"/>
  <c r="G21" i="97"/>
  <c r="G22" i="97" s="1"/>
  <c r="L27" i="97"/>
  <c r="N27" i="97" s="1"/>
  <c r="N34" i="97"/>
  <c r="L29" i="97"/>
  <c r="N29" i="97" s="1"/>
  <c r="L20" i="97"/>
  <c r="M20" i="97" s="1"/>
  <c r="L19" i="97"/>
  <c r="M19" i="97" s="1"/>
  <c r="L18" i="97"/>
  <c r="N18" i="97" s="1"/>
  <c r="L15" i="97"/>
  <c r="M15" i="97" s="1"/>
  <c r="L14" i="97"/>
  <c r="M14" i="97" s="1"/>
  <c r="L12" i="97"/>
  <c r="M12" i="97" s="1"/>
  <c r="L8" i="97"/>
  <c r="M8" i="97" s="1"/>
  <c r="U109" i="95"/>
  <c r="M33" i="97" s="1"/>
  <c r="U85" i="95"/>
  <c r="U69" i="95"/>
  <c r="L31" i="97" s="1"/>
  <c r="L24" i="97"/>
  <c r="U18" i="95"/>
  <c r="U27" i="95" s="1"/>
  <c r="G53" i="93"/>
  <c r="F53" i="93"/>
  <c r="D3" i="76"/>
  <c r="M11" i="97"/>
  <c r="M10" i="97"/>
  <c r="M9" i="97"/>
  <c r="I11" i="97"/>
  <c r="I10" i="97"/>
  <c r="I9" i="97"/>
  <c r="I17" i="97"/>
  <c r="M35" i="97"/>
  <c r="I35" i="97"/>
  <c r="G36" i="97"/>
  <c r="F36" i="97"/>
  <c r="D22" i="76" s="1"/>
  <c r="F21" i="97"/>
  <c r="I47" i="93"/>
  <c r="F63" i="93"/>
  <c r="F57" i="93"/>
  <c r="F42" i="93"/>
  <c r="I62" i="93"/>
  <c r="I61" i="93"/>
  <c r="J61" i="93" s="1"/>
  <c r="I60" i="93"/>
  <c r="J60" i="93" s="1"/>
  <c r="I56" i="93"/>
  <c r="J56" i="93" s="1"/>
  <c r="I51" i="93"/>
  <c r="J51" i="93" s="1"/>
  <c r="I50" i="93"/>
  <c r="I49" i="93"/>
  <c r="J49" i="93" s="1"/>
  <c r="I48" i="93"/>
  <c r="I46" i="93"/>
  <c r="I45" i="93"/>
  <c r="J45" i="93" s="1"/>
  <c r="I41" i="93"/>
  <c r="I40" i="93"/>
  <c r="J40" i="93" s="1"/>
  <c r="I32" i="93"/>
  <c r="J32" i="93" s="1"/>
  <c r="I31" i="93"/>
  <c r="J31" i="93" s="1"/>
  <c r="I29" i="93"/>
  <c r="J29" i="93" s="1"/>
  <c r="I28" i="93"/>
  <c r="J28" i="93" s="1"/>
  <c r="I23" i="93"/>
  <c r="I22" i="93"/>
  <c r="I19" i="93"/>
  <c r="J19" i="93" s="1"/>
  <c r="I18" i="93"/>
  <c r="J18" i="93" s="1"/>
  <c r="I14" i="93"/>
  <c r="J14" i="93" s="1"/>
  <c r="I13" i="93"/>
  <c r="J13" i="93" s="1"/>
  <c r="I11" i="93"/>
  <c r="J11" i="93" s="1"/>
  <c r="I10" i="93"/>
  <c r="J10" i="93" s="1"/>
  <c r="I9" i="93"/>
  <c r="J9" i="93" s="1"/>
  <c r="I8" i="93"/>
  <c r="J8" i="93" s="1"/>
  <c r="I33" i="93"/>
  <c r="J33" i="93" s="1"/>
  <c r="F30" i="93"/>
  <c r="F34" i="93" s="1"/>
  <c r="D36" i="76" s="1"/>
  <c r="F24" i="93"/>
  <c r="F20" i="93"/>
  <c r="Q109" i="95"/>
  <c r="Q39" i="95"/>
  <c r="Q42" i="95" s="1"/>
  <c r="M16" i="97"/>
  <c r="I16" i="97"/>
  <c r="G57" i="93"/>
  <c r="G42" i="93"/>
  <c r="J8" i="97"/>
  <c r="I8" i="97"/>
  <c r="I15" i="97"/>
  <c r="G63" i="93"/>
  <c r="G30" i="93"/>
  <c r="G20" i="93"/>
  <c r="G24" i="93"/>
  <c r="I19" i="97"/>
  <c r="I30" i="97"/>
  <c r="A3" i="76"/>
  <c r="Q47" i="95"/>
  <c r="Q69" i="95"/>
  <c r="Q84" i="95"/>
  <c r="Q85" i="95" s="1"/>
  <c r="Q18" i="95"/>
  <c r="Q27" i="95" s="1"/>
  <c r="I29" i="97"/>
  <c r="A3" i="93"/>
  <c r="I32" i="97"/>
  <c r="J33" i="97"/>
  <c r="I33" i="97"/>
  <c r="J34" i="97"/>
  <c r="I34" i="97"/>
  <c r="J31" i="97"/>
  <c r="I31" i="97"/>
  <c r="I27" i="97"/>
  <c r="J26" i="97"/>
  <c r="I26" i="97"/>
  <c r="J24" i="97"/>
  <c r="I24" i="97"/>
  <c r="I20" i="97"/>
  <c r="I18" i="97"/>
  <c r="I14" i="97"/>
  <c r="I13" i="97"/>
  <c r="J12" i="97"/>
  <c r="I12" i="97"/>
  <c r="J115" i="95"/>
  <c r="H115" i="95"/>
  <c r="H110" i="95"/>
  <c r="J110" i="95" s="1"/>
  <c r="J119" i="95" s="1"/>
  <c r="P109" i="95"/>
  <c r="K109" i="95"/>
  <c r="H109" i="95"/>
  <c r="J92" i="95"/>
  <c r="J87" i="95"/>
  <c r="J109" i="95" s="1"/>
  <c r="H87" i="95"/>
  <c r="P84" i="95"/>
  <c r="P85" i="95" s="1"/>
  <c r="H85" i="95"/>
  <c r="N84" i="95"/>
  <c r="N85" i="95" s="1"/>
  <c r="K84" i="95"/>
  <c r="K85" i="95" s="1"/>
  <c r="J84" i="95"/>
  <c r="J75" i="95"/>
  <c r="J77" i="95" s="1"/>
  <c r="P69" i="95"/>
  <c r="K69" i="95"/>
  <c r="J69" i="95"/>
  <c r="H69" i="95"/>
  <c r="H50" i="95"/>
  <c r="H48" i="95"/>
  <c r="P47" i="95"/>
  <c r="K47" i="95"/>
  <c r="J47" i="95"/>
  <c r="H47" i="95"/>
  <c r="H42" i="95"/>
  <c r="J40" i="95"/>
  <c r="J39" i="95"/>
  <c r="P39" i="95"/>
  <c r="P42" i="95" s="1"/>
  <c r="K39" i="95"/>
  <c r="K42" i="95" s="1"/>
  <c r="J26" i="95"/>
  <c r="H26" i="95"/>
  <c r="H21" i="95"/>
  <c r="H20" i="95"/>
  <c r="H19" i="95"/>
  <c r="P18" i="95"/>
  <c r="P27" i="95" s="1"/>
  <c r="K18" i="95"/>
  <c r="K27" i="95" s="1"/>
  <c r="J16" i="95"/>
  <c r="J18" i="95" s="1"/>
  <c r="H18" i="95"/>
  <c r="J12" i="95"/>
  <c r="H12" i="95"/>
  <c r="J8" i="95"/>
  <c r="H8" i="95"/>
  <c r="H7" i="95"/>
  <c r="F16" i="77"/>
  <c r="F22" i="77"/>
  <c r="F23" i="77"/>
  <c r="G16" i="77"/>
  <c r="G19" i="77"/>
  <c r="G22" i="77"/>
  <c r="G23" i="77"/>
  <c r="I16" i="77"/>
  <c r="I18" i="77"/>
  <c r="I22" i="77"/>
  <c r="J23" i="77"/>
  <c r="S7" i="85"/>
  <c r="S8" i="85"/>
  <c r="S10" i="85"/>
  <c r="S11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S14" i="85"/>
  <c r="S15" i="85"/>
  <c r="S16" i="85"/>
  <c r="S17" i="85"/>
  <c r="S18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S20" i="85"/>
  <c r="S21" i="85"/>
  <c r="S22" i="85"/>
  <c r="S24" i="85"/>
  <c r="S25" i="85"/>
  <c r="S26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G28" i="85"/>
  <c r="H28" i="85"/>
  <c r="I28" i="85"/>
  <c r="J28" i="85"/>
  <c r="K28" i="85"/>
  <c r="L28" i="85"/>
  <c r="M28" i="85"/>
  <c r="N28" i="85"/>
  <c r="O28" i="85"/>
  <c r="P28" i="85"/>
  <c r="Q28" i="85"/>
  <c r="R28" i="85"/>
  <c r="S28" i="85"/>
  <c r="G29" i="85"/>
  <c r="H29" i="85"/>
  <c r="I29" i="85"/>
  <c r="J29" i="85"/>
  <c r="K29" i="85"/>
  <c r="L29" i="85"/>
  <c r="M29" i="85"/>
  <c r="N29" i="85"/>
  <c r="O29" i="85"/>
  <c r="P29" i="85"/>
  <c r="Q29" i="85"/>
  <c r="R29" i="85"/>
  <c r="S29" i="85"/>
  <c r="S32" i="85"/>
  <c r="S33" i="85"/>
  <c r="S35" i="85"/>
  <c r="S36" i="85"/>
  <c r="S37" i="85"/>
  <c r="S38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S41" i="85"/>
  <c r="S42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S44" i="85"/>
  <c r="S45" i="85"/>
  <c r="S46" i="85"/>
  <c r="S47" i="85"/>
  <c r="S49" i="85"/>
  <c r="S50" i="85"/>
  <c r="G51" i="85"/>
  <c r="H51" i="85"/>
  <c r="I51" i="85"/>
  <c r="J51" i="85"/>
  <c r="K51" i="85"/>
  <c r="L51" i="85"/>
  <c r="M51" i="85"/>
  <c r="N51" i="85"/>
  <c r="O51" i="85"/>
  <c r="P51" i="85"/>
  <c r="Q51" i="85"/>
  <c r="R51" i="85"/>
  <c r="S51" i="85"/>
  <c r="S52" i="85"/>
  <c r="S53" i="85"/>
  <c r="S54" i="85"/>
  <c r="S55" i="85"/>
  <c r="S56" i="85"/>
  <c r="S57" i="85"/>
  <c r="S58" i="85"/>
  <c r="S59" i="85"/>
  <c r="S60" i="85"/>
  <c r="S61" i="85"/>
  <c r="S62" i="85"/>
  <c r="S63" i="85"/>
  <c r="S64" i="85"/>
  <c r="S65" i="85"/>
  <c r="S66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S69" i="85"/>
  <c r="S70" i="85"/>
  <c r="S71" i="85"/>
  <c r="S72" i="85"/>
  <c r="G73" i="85"/>
  <c r="H73" i="85"/>
  <c r="I73" i="85"/>
  <c r="J73" i="85"/>
  <c r="K73" i="85"/>
  <c r="L73" i="85"/>
  <c r="M73" i="85"/>
  <c r="N73" i="85"/>
  <c r="O73" i="85"/>
  <c r="P73" i="85"/>
  <c r="Q73" i="85"/>
  <c r="R73" i="85"/>
  <c r="S73" i="85"/>
  <c r="S74" i="85"/>
  <c r="S75" i="85"/>
  <c r="S76" i="85"/>
  <c r="S78" i="85"/>
  <c r="S79" i="85"/>
  <c r="S80" i="85"/>
  <c r="S81" i="85"/>
  <c r="S82" i="85"/>
  <c r="S83" i="85"/>
  <c r="S84" i="85"/>
  <c r="S85" i="85"/>
  <c r="S86" i="85"/>
  <c r="S87" i="85"/>
  <c r="S88" i="85"/>
  <c r="S89" i="85"/>
  <c r="S90" i="85"/>
  <c r="S91" i="85"/>
  <c r="S92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S95" i="85"/>
  <c r="S96" i="85"/>
  <c r="P97" i="85"/>
  <c r="S97" i="85"/>
  <c r="S100" i="85"/>
  <c r="S101" i="85"/>
  <c r="S102" i="85"/>
  <c r="S103" i="85"/>
  <c r="S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S105" i="85"/>
  <c r="S106" i="85"/>
  <c r="S107" i="85"/>
  <c r="S109" i="85"/>
  <c r="S110" i="85"/>
  <c r="S111" i="85"/>
  <c r="S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S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S114" i="85"/>
  <c r="S116" i="85"/>
  <c r="S118" i="85"/>
  <c r="S119" i="85"/>
  <c r="S120" i="85"/>
  <c r="S121" i="85"/>
  <c r="H122" i="85"/>
  <c r="I122" i="85"/>
  <c r="J122" i="85"/>
  <c r="K122" i="85"/>
  <c r="M122" i="85"/>
  <c r="N122" i="85"/>
  <c r="O122" i="85"/>
  <c r="P122" i="85"/>
  <c r="Q122" i="85"/>
  <c r="R122" i="85"/>
  <c r="S122" i="85"/>
  <c r="S123" i="85"/>
  <c r="S124" i="85"/>
  <c r="S125" i="85"/>
  <c r="S126" i="85"/>
  <c r="S127" i="85"/>
  <c r="S128" i="85"/>
  <c r="S129" i="85"/>
  <c r="S130" i="85"/>
  <c r="S131" i="85"/>
  <c r="S132" i="85"/>
  <c r="S133" i="85"/>
  <c r="G134" i="85"/>
  <c r="H134" i="85"/>
  <c r="I134" i="85"/>
  <c r="J134" i="85"/>
  <c r="K134" i="85"/>
  <c r="L134" i="85"/>
  <c r="M134" i="85"/>
  <c r="N134" i="85"/>
  <c r="O134" i="85"/>
  <c r="P134" i="85"/>
  <c r="Q134" i="85"/>
  <c r="R134" i="85"/>
  <c r="S134" i="85"/>
  <c r="S135" i="85"/>
  <c r="G136" i="85"/>
  <c r="H136" i="85"/>
  <c r="I136" i="85"/>
  <c r="J136" i="85"/>
  <c r="K136" i="85"/>
  <c r="L136" i="85"/>
  <c r="M136" i="85"/>
  <c r="N136" i="85"/>
  <c r="O136" i="85"/>
  <c r="P136" i="85"/>
  <c r="Q136" i="85"/>
  <c r="R136" i="85"/>
  <c r="S136" i="85"/>
  <c r="G137" i="85"/>
  <c r="H137" i="85"/>
  <c r="I137" i="85"/>
  <c r="J137" i="85"/>
  <c r="K137" i="85"/>
  <c r="L137" i="85"/>
  <c r="M137" i="85"/>
  <c r="N137" i="85"/>
  <c r="O137" i="85"/>
  <c r="P137" i="85"/>
  <c r="Q137" i="85"/>
  <c r="R137" i="85"/>
  <c r="S137" i="85"/>
  <c r="G138" i="85"/>
  <c r="H138" i="85"/>
  <c r="I138" i="85"/>
  <c r="J138" i="85"/>
  <c r="K138" i="85"/>
  <c r="L138" i="85"/>
  <c r="M138" i="85"/>
  <c r="N138" i="85"/>
  <c r="O138" i="85"/>
  <c r="P138" i="85"/>
  <c r="Q138" i="85"/>
  <c r="R138" i="85"/>
  <c r="S138" i="85"/>
  <c r="T7" i="80"/>
  <c r="T8" i="80"/>
  <c r="H16" i="84"/>
  <c r="T9" i="80"/>
  <c r="H23" i="84"/>
  <c r="H12" i="84"/>
  <c r="T10" i="80"/>
  <c r="T11" i="80"/>
  <c r="T12" i="80"/>
  <c r="T13" i="80"/>
  <c r="H32" i="84"/>
  <c r="T14" i="80"/>
  <c r="T15" i="80"/>
  <c r="T16" i="80"/>
  <c r="H33" i="84"/>
  <c r="H34" i="84"/>
  <c r="T33" i="80"/>
  <c r="H44" i="84"/>
  <c r="H48" i="84"/>
  <c r="H57" i="84"/>
  <c r="H74" i="84"/>
  <c r="T18" i="80"/>
  <c r="H80" i="84"/>
  <c r="T19" i="80"/>
  <c r="T20" i="80"/>
  <c r="T21" i="80"/>
  <c r="T22" i="80"/>
  <c r="H100" i="84"/>
  <c r="T23" i="80"/>
  <c r="H105" i="84"/>
  <c r="T24" i="80"/>
  <c r="H114" i="84"/>
  <c r="H122" i="84"/>
  <c r="H123" i="84"/>
  <c r="T25" i="80"/>
  <c r="H131" i="84"/>
  <c r="H143" i="84"/>
  <c r="T26" i="80"/>
  <c r="T27" i="80"/>
  <c r="T28" i="80"/>
  <c r="H145" i="84"/>
  <c r="T32" i="80"/>
  <c r="G16" i="84"/>
  <c r="G23" i="84"/>
  <c r="G32" i="84"/>
  <c r="G33" i="84"/>
  <c r="G34" i="84"/>
  <c r="G44" i="84"/>
  <c r="G48" i="84"/>
  <c r="G57" i="84"/>
  <c r="G74" i="84"/>
  <c r="G80" i="84"/>
  <c r="G100" i="84"/>
  <c r="G105" i="84"/>
  <c r="G114" i="84"/>
  <c r="G122" i="84"/>
  <c r="G123" i="84"/>
  <c r="G131" i="84"/>
  <c r="G143" i="84"/>
  <c r="G145" i="84"/>
  <c r="G146" i="84"/>
  <c r="H146" i="84"/>
  <c r="G147" i="84"/>
  <c r="H147" i="84"/>
  <c r="T29" i="80"/>
  <c r="U24" i="80"/>
  <c r="U26" i="80"/>
  <c r="U25" i="80"/>
  <c r="U23" i="80"/>
  <c r="U18" i="80"/>
  <c r="U21" i="80"/>
  <c r="U20" i="80"/>
  <c r="U11" i="80"/>
  <c r="U22" i="80"/>
  <c r="U19" i="80"/>
  <c r="V19" i="80"/>
  <c r="U14" i="80"/>
  <c r="U13" i="80"/>
  <c r="U12" i="80"/>
  <c r="U10" i="80"/>
  <c r="U9" i="80"/>
  <c r="U8" i="80"/>
  <c r="U7" i="80"/>
  <c r="X27" i="80"/>
  <c r="Y27" i="80"/>
  <c r="Z27" i="80"/>
  <c r="X26" i="80"/>
  <c r="Y26" i="80"/>
  <c r="Z26" i="80"/>
  <c r="W40" i="20"/>
  <c r="X25" i="80"/>
  <c r="Y25" i="80"/>
  <c r="Z25" i="80"/>
  <c r="X23" i="80"/>
  <c r="Y23" i="80"/>
  <c r="Z23" i="80"/>
  <c r="X22" i="80"/>
  <c r="Y22" i="80"/>
  <c r="Z22" i="80"/>
  <c r="X21" i="80"/>
  <c r="Y21" i="80"/>
  <c r="Z21" i="80"/>
  <c r="X20" i="80"/>
  <c r="Y20" i="80"/>
  <c r="Z20" i="80"/>
  <c r="X19" i="80"/>
  <c r="Y19" i="80"/>
  <c r="Z19" i="80"/>
  <c r="X18" i="80"/>
  <c r="Y18" i="80"/>
  <c r="Z18" i="80"/>
  <c r="X7" i="80"/>
  <c r="X8" i="80"/>
  <c r="X9" i="80"/>
  <c r="X10" i="80"/>
  <c r="X11" i="80"/>
  <c r="X12" i="80"/>
  <c r="X14" i="80"/>
  <c r="X15" i="80"/>
  <c r="X16" i="80"/>
  <c r="Y16" i="80"/>
  <c r="Z16" i="80"/>
  <c r="Y15" i="80"/>
  <c r="Z15" i="80"/>
  <c r="Y14" i="80"/>
  <c r="Z14" i="80"/>
  <c r="Y13" i="80"/>
  <c r="Z13" i="80"/>
  <c r="Y12" i="80"/>
  <c r="Z12" i="80"/>
  <c r="Y11" i="80"/>
  <c r="Z11" i="80"/>
  <c r="Y10" i="80"/>
  <c r="Z10" i="80"/>
  <c r="Y9" i="80"/>
  <c r="Z9" i="80"/>
  <c r="Y8" i="80"/>
  <c r="Z8" i="80"/>
  <c r="Y7" i="80"/>
  <c r="Z7" i="80"/>
  <c r="X28" i="80"/>
  <c r="X29" i="80"/>
  <c r="X30" i="80"/>
  <c r="Y30" i="80"/>
  <c r="Y24" i="80"/>
  <c r="U15" i="80"/>
  <c r="Y29" i="80"/>
  <c r="Y28" i="80"/>
  <c r="Z28" i="80"/>
  <c r="V26" i="80"/>
  <c r="V25" i="80"/>
  <c r="V24" i="80"/>
  <c r="V23" i="80"/>
  <c r="V22" i="80"/>
  <c r="V21" i="80"/>
  <c r="V20" i="80"/>
  <c r="V14" i="80"/>
  <c r="V12" i="80"/>
  <c r="V11" i="80"/>
  <c r="V10" i="80"/>
  <c r="V8" i="80"/>
  <c r="U27" i="80"/>
  <c r="V27" i="80"/>
  <c r="U16" i="80"/>
  <c r="V7" i="80"/>
  <c r="V18" i="80"/>
  <c r="U28" i="80"/>
  <c r="V15" i="80"/>
  <c r="V28" i="80"/>
  <c r="G15" i="79"/>
  <c r="H15" i="79"/>
  <c r="H24" i="79"/>
  <c r="H28" i="79"/>
  <c r="H35" i="79"/>
  <c r="H40" i="79"/>
  <c r="H48" i="79"/>
  <c r="H49" i="79"/>
  <c r="H50" i="79"/>
  <c r="G24" i="79"/>
  <c r="G28" i="79"/>
  <c r="G35" i="79"/>
  <c r="G40" i="79"/>
  <c r="G48" i="79"/>
  <c r="G49" i="79"/>
  <c r="G50" i="79"/>
  <c r="G62" i="79"/>
  <c r="G66" i="79"/>
  <c r="G75" i="79"/>
  <c r="G93" i="79"/>
  <c r="H62" i="79"/>
  <c r="H66" i="79"/>
  <c r="H75" i="79"/>
  <c r="H93" i="79"/>
  <c r="H99" i="79"/>
  <c r="H119" i="79"/>
  <c r="H127" i="79"/>
  <c r="H137" i="79"/>
  <c r="H146" i="79"/>
  <c r="H154" i="79"/>
  <c r="H156" i="79"/>
  <c r="H165" i="79"/>
  <c r="H177" i="79"/>
  <c r="H179" i="79"/>
  <c r="G99" i="79"/>
  <c r="G119" i="79"/>
  <c r="G127" i="79"/>
  <c r="G137" i="79"/>
  <c r="G146" i="79"/>
  <c r="G154" i="79"/>
  <c r="G156" i="79"/>
  <c r="G165" i="79"/>
  <c r="G177" i="79"/>
  <c r="H184" i="79"/>
  <c r="H187" i="79"/>
  <c r="H188" i="79"/>
  <c r="G179" i="79"/>
  <c r="G180" i="79"/>
  <c r="G189" i="79"/>
  <c r="H180" i="79"/>
  <c r="H189" i="79"/>
  <c r="A3" i="77"/>
  <c r="F48" i="77"/>
  <c r="F49" i="77"/>
  <c r="F52" i="77"/>
  <c r="F53" i="77"/>
  <c r="F58" i="77"/>
  <c r="F59" i="77"/>
  <c r="G39" i="77"/>
  <c r="G48" i="77"/>
  <c r="G49" i="77"/>
  <c r="G52" i="77"/>
  <c r="G53" i="77"/>
  <c r="G58" i="77"/>
  <c r="G59" i="77"/>
  <c r="I53" i="77"/>
  <c r="I58" i="77"/>
  <c r="J59" i="77"/>
  <c r="I55" i="77"/>
  <c r="I56" i="77"/>
  <c r="I57" i="77"/>
  <c r="J58" i="77"/>
  <c r="I39" i="77"/>
  <c r="I41" i="77"/>
  <c r="I42" i="77"/>
  <c r="I43" i="77"/>
  <c r="I44" i="77"/>
  <c r="I45" i="77"/>
  <c r="I46" i="77"/>
  <c r="I47" i="77"/>
  <c r="J49" i="77"/>
  <c r="I23" i="77"/>
  <c r="F28" i="77"/>
  <c r="F32" i="77"/>
  <c r="G28" i="77"/>
  <c r="G32" i="77"/>
  <c r="I32" i="77"/>
  <c r="F33" i="77"/>
  <c r="G33" i="77"/>
  <c r="J33" i="77"/>
  <c r="I9" i="77"/>
  <c r="I10" i="77"/>
  <c r="I11" i="77"/>
  <c r="I12" i="77"/>
  <c r="I13" i="77"/>
  <c r="I14" i="77"/>
  <c r="I15" i="77"/>
  <c r="J16" i="77"/>
  <c r="I59" i="77"/>
  <c r="I52" i="77"/>
  <c r="I51" i="77"/>
  <c r="I49" i="77"/>
  <c r="I48" i="77"/>
  <c r="I38" i="77"/>
  <c r="I33" i="77"/>
  <c r="I31" i="77"/>
  <c r="I30" i="77"/>
  <c r="I29" i="77"/>
  <c r="I28" i="77"/>
  <c r="I27" i="77"/>
  <c r="I26" i="77"/>
  <c r="I21" i="77"/>
  <c r="W72" i="20"/>
  <c r="W71" i="20"/>
  <c r="D17" i="70"/>
  <c r="V32" i="67"/>
  <c r="P32" i="67"/>
  <c r="W32" i="67"/>
  <c r="X32" i="67"/>
  <c r="V30" i="67"/>
  <c r="V29" i="67"/>
  <c r="P29" i="67"/>
  <c r="W29" i="67"/>
  <c r="X29" i="67"/>
  <c r="V28" i="67"/>
  <c r="V27" i="67"/>
  <c r="V26" i="67"/>
  <c r="V25" i="67"/>
  <c r="V21" i="67"/>
  <c r="V19" i="67"/>
  <c r="V18" i="67"/>
  <c r="V17" i="67"/>
  <c r="V16" i="67"/>
  <c r="V15" i="67"/>
  <c r="V14" i="67"/>
  <c r="V22" i="67"/>
  <c r="R33" i="67"/>
  <c r="R29" i="67"/>
  <c r="S29" i="67"/>
  <c r="T29" i="67"/>
  <c r="R28" i="67"/>
  <c r="P28" i="67"/>
  <c r="S28" i="67"/>
  <c r="T28" i="67"/>
  <c r="R27" i="67"/>
  <c r="P27" i="67"/>
  <c r="S27" i="67"/>
  <c r="T27" i="67"/>
  <c r="R20" i="67"/>
  <c r="P20" i="67"/>
  <c r="S20" i="67"/>
  <c r="R19" i="67"/>
  <c r="R15" i="67"/>
  <c r="R14" i="67"/>
  <c r="I52" i="69"/>
  <c r="I57" i="69"/>
  <c r="I56" i="69"/>
  <c r="I58" i="69"/>
  <c r="I48" i="69"/>
  <c r="I47" i="69"/>
  <c r="I46" i="69"/>
  <c r="I45" i="69"/>
  <c r="I44" i="69"/>
  <c r="I43" i="69"/>
  <c r="I42" i="69"/>
  <c r="U14" i="62"/>
  <c r="I39" i="69"/>
  <c r="I40" i="69"/>
  <c r="I32" i="69"/>
  <c r="I31" i="69"/>
  <c r="I30" i="69"/>
  <c r="I28" i="69"/>
  <c r="I27" i="69"/>
  <c r="I22" i="69"/>
  <c r="J22" i="69"/>
  <c r="I21" i="69"/>
  <c r="I20" i="69"/>
  <c r="I19" i="69"/>
  <c r="I18" i="69"/>
  <c r="I17" i="69"/>
  <c r="I16" i="69"/>
  <c r="G59" i="69"/>
  <c r="F59" i="69"/>
  <c r="G53" i="69"/>
  <c r="F53" i="69"/>
  <c r="G49" i="69"/>
  <c r="F49" i="69"/>
  <c r="F50" i="69"/>
  <c r="G40" i="69"/>
  <c r="G29" i="69"/>
  <c r="G33" i="69"/>
  <c r="F29" i="69"/>
  <c r="I29" i="69"/>
  <c r="G23" i="69"/>
  <c r="G24" i="69"/>
  <c r="F23" i="69"/>
  <c r="F24" i="69"/>
  <c r="W42" i="68"/>
  <c r="V42" i="68"/>
  <c r="U42" i="68"/>
  <c r="T42" i="68"/>
  <c r="T43" i="68"/>
  <c r="Q42" i="68"/>
  <c r="Q43" i="68"/>
  <c r="Q44" i="68"/>
  <c r="P42" i="68"/>
  <c r="O42" i="68"/>
  <c r="N42" i="68"/>
  <c r="L42" i="68"/>
  <c r="K42" i="68"/>
  <c r="J42" i="68"/>
  <c r="I42" i="68"/>
  <c r="H42" i="68"/>
  <c r="G42" i="68"/>
  <c r="F42" i="68"/>
  <c r="Y41" i="68"/>
  <c r="X40" i="68"/>
  <c r="M40" i="68"/>
  <c r="Y40" i="68"/>
  <c r="Y39" i="68"/>
  <c r="Y38" i="68"/>
  <c r="X37" i="68"/>
  <c r="M37" i="68"/>
  <c r="X36" i="68"/>
  <c r="S36" i="68"/>
  <c r="M36" i="68"/>
  <c r="Y35" i="68"/>
  <c r="Y34" i="68"/>
  <c r="X33" i="68"/>
  <c r="Y33" i="68"/>
  <c r="Y32" i="68"/>
  <c r="S31" i="68"/>
  <c r="M31" i="68"/>
  <c r="Y31" i="68"/>
  <c r="W28" i="68"/>
  <c r="W29" i="68"/>
  <c r="V28" i="68"/>
  <c r="V29" i="68"/>
  <c r="V43" i="68"/>
  <c r="V44" i="68"/>
  <c r="U28" i="68"/>
  <c r="U29" i="68"/>
  <c r="R28" i="68"/>
  <c r="R29" i="68"/>
  <c r="R43" i="68"/>
  <c r="R44" i="68"/>
  <c r="P28" i="68"/>
  <c r="P29" i="68"/>
  <c r="O28" i="68"/>
  <c r="O29" i="68"/>
  <c r="N28" i="68"/>
  <c r="N29" i="68"/>
  <c r="L28" i="68"/>
  <c r="L29" i="68"/>
  <c r="K28" i="68"/>
  <c r="K29" i="68"/>
  <c r="J28" i="68"/>
  <c r="J29" i="68"/>
  <c r="I28" i="68"/>
  <c r="I29" i="68"/>
  <c r="H28" i="68"/>
  <c r="H29" i="68"/>
  <c r="G28" i="68"/>
  <c r="G29" i="68"/>
  <c r="F28" i="68"/>
  <c r="F29" i="68"/>
  <c r="F43" i="68"/>
  <c r="F44" i="68"/>
  <c r="X27" i="68"/>
  <c r="M27" i="68"/>
  <c r="Y26" i="68"/>
  <c r="Y25" i="68"/>
  <c r="X24" i="68"/>
  <c r="Y24" i="68"/>
  <c r="X23" i="68"/>
  <c r="Y23" i="68"/>
  <c r="Y22" i="68"/>
  <c r="Y21" i="68"/>
  <c r="Y20" i="68"/>
  <c r="M19" i="68"/>
  <c r="Y19" i="68"/>
  <c r="Y18" i="68"/>
  <c r="S17" i="68"/>
  <c r="Y17" i="68"/>
  <c r="Y16" i="68"/>
  <c r="Y15" i="68"/>
  <c r="O34" i="67"/>
  <c r="N34" i="67"/>
  <c r="M34" i="67"/>
  <c r="L34" i="67"/>
  <c r="K34" i="67"/>
  <c r="J34" i="67"/>
  <c r="I34" i="67"/>
  <c r="H34" i="67"/>
  <c r="G34" i="67"/>
  <c r="F34" i="67"/>
  <c r="P33" i="67"/>
  <c r="D32" i="70"/>
  <c r="D34" i="70"/>
  <c r="P31" i="67"/>
  <c r="P30" i="67"/>
  <c r="W30" i="67"/>
  <c r="W28" i="67"/>
  <c r="X28" i="67"/>
  <c r="W27" i="67"/>
  <c r="X27" i="67"/>
  <c r="P26" i="67"/>
  <c r="W26" i="67"/>
  <c r="X26" i="67"/>
  <c r="P25" i="67"/>
  <c r="W25" i="67"/>
  <c r="O22" i="67"/>
  <c r="O23" i="67"/>
  <c r="O35" i="67"/>
  <c r="O36" i="67"/>
  <c r="N22" i="67"/>
  <c r="N23" i="67"/>
  <c r="M22" i="67"/>
  <c r="M23" i="67"/>
  <c r="M35" i="67"/>
  <c r="M36" i="67"/>
  <c r="L22" i="67"/>
  <c r="L23" i="67"/>
  <c r="L35" i="67"/>
  <c r="L36" i="67"/>
  <c r="K22" i="67"/>
  <c r="K23" i="67"/>
  <c r="K35" i="67"/>
  <c r="K36" i="67"/>
  <c r="J22" i="67"/>
  <c r="J23" i="67"/>
  <c r="I22" i="67"/>
  <c r="I23" i="67"/>
  <c r="I35" i="67"/>
  <c r="I36" i="67"/>
  <c r="H22" i="67"/>
  <c r="H23" i="67"/>
  <c r="H35" i="67"/>
  <c r="H36" i="67"/>
  <c r="G22" i="67"/>
  <c r="G23" i="67"/>
  <c r="G35" i="67"/>
  <c r="G36" i="67"/>
  <c r="F22" i="67"/>
  <c r="F23" i="67"/>
  <c r="P21" i="67"/>
  <c r="P19" i="67"/>
  <c r="P18" i="67"/>
  <c r="P17" i="67"/>
  <c r="P16" i="67"/>
  <c r="W16" i="67"/>
  <c r="P15" i="67"/>
  <c r="P14" i="67"/>
  <c r="I49" i="69"/>
  <c r="I50" i="69"/>
  <c r="L43" i="68"/>
  <c r="L44" i="68"/>
  <c r="Y36" i="68"/>
  <c r="W21" i="67"/>
  <c r="D27" i="70"/>
  <c r="K43" i="68"/>
  <c r="K44" i="68"/>
  <c r="S15" i="67"/>
  <c r="T15" i="67"/>
  <c r="W19" i="67"/>
  <c r="X19" i="67"/>
  <c r="J35" i="67"/>
  <c r="J36" i="67"/>
  <c r="S19" i="67"/>
  <c r="T19" i="67"/>
  <c r="G43" i="68"/>
  <c r="G44" i="68"/>
  <c r="P43" i="68"/>
  <c r="P44" i="68"/>
  <c r="S33" i="67"/>
  <c r="T33" i="67"/>
  <c r="W33" i="67"/>
  <c r="P34" i="67"/>
  <c r="G50" i="69"/>
  <c r="G54" i="69"/>
  <c r="G60" i="69"/>
  <c r="W14" i="67"/>
  <c r="X14" i="67"/>
  <c r="N35" i="67"/>
  <c r="N36" i="67"/>
  <c r="F54" i="69"/>
  <c r="F60" i="69"/>
  <c r="W17" i="67"/>
  <c r="X17" i="67"/>
  <c r="Y27" i="68"/>
  <c r="J43" i="68"/>
  <c r="J44" i="68"/>
  <c r="O43" i="68"/>
  <c r="I43" i="68"/>
  <c r="I44" i="68"/>
  <c r="N43" i="68"/>
  <c r="N44" i="68"/>
  <c r="M42" i="68"/>
  <c r="S42" i="68"/>
  <c r="W43" i="68"/>
  <c r="W44" i="68"/>
  <c r="Y37" i="68"/>
  <c r="S14" i="67"/>
  <c r="W15" i="67"/>
  <c r="X15" i="67"/>
  <c r="W18" i="67"/>
  <c r="X18" i="67"/>
  <c r="W20" i="67"/>
  <c r="X20" i="67"/>
  <c r="X25" i="67"/>
  <c r="I53" i="69"/>
  <c r="G34" i="69"/>
  <c r="F33" i="69"/>
  <c r="I23" i="69"/>
  <c r="J23" i="69"/>
  <c r="I59" i="69"/>
  <c r="M29" i="68"/>
  <c r="H43" i="68"/>
  <c r="T44" i="68"/>
  <c r="X44" i="68"/>
  <c r="S43" i="68"/>
  <c r="O44" i="68"/>
  <c r="S44" i="68"/>
  <c r="X29" i="68"/>
  <c r="M28" i="68"/>
  <c r="S29" i="68"/>
  <c r="X42" i="68"/>
  <c r="Y42" i="68"/>
  <c r="S28" i="68"/>
  <c r="X28" i="68"/>
  <c r="F35" i="67"/>
  <c r="P23" i="67"/>
  <c r="P22" i="67"/>
  <c r="W22" i="67"/>
  <c r="X22" i="67"/>
  <c r="R151" i="66"/>
  <c r="R149" i="66"/>
  <c r="R148" i="66"/>
  <c r="P147" i="66"/>
  <c r="O147" i="66"/>
  <c r="M147" i="66"/>
  <c r="K147" i="66"/>
  <c r="I147" i="66"/>
  <c r="J147" i="66"/>
  <c r="R147" i="66"/>
  <c r="R146" i="66"/>
  <c r="R144" i="66"/>
  <c r="R143" i="66"/>
  <c r="R142" i="66"/>
  <c r="R141" i="66"/>
  <c r="R140" i="66"/>
  <c r="R139" i="66"/>
  <c r="R138" i="66"/>
  <c r="Q137" i="66"/>
  <c r="P137" i="66"/>
  <c r="O137" i="66"/>
  <c r="N137" i="66"/>
  <c r="M137" i="66"/>
  <c r="M150" i="66"/>
  <c r="L137" i="66"/>
  <c r="K137" i="66"/>
  <c r="J137" i="66"/>
  <c r="I137" i="66"/>
  <c r="H137" i="66"/>
  <c r="H150" i="66"/>
  <c r="R136" i="66"/>
  <c r="Q134" i="66"/>
  <c r="Q150" i="66"/>
  <c r="P134" i="66"/>
  <c r="P150" i="66"/>
  <c r="O134" i="66"/>
  <c r="O150" i="66"/>
  <c r="N134" i="66"/>
  <c r="L134" i="66"/>
  <c r="K134" i="66"/>
  <c r="J134" i="66"/>
  <c r="R133" i="66"/>
  <c r="R132" i="66"/>
  <c r="R131" i="66"/>
  <c r="R129" i="66"/>
  <c r="R126" i="66"/>
  <c r="Q125" i="66"/>
  <c r="P125" i="66"/>
  <c r="O125" i="66"/>
  <c r="N125" i="66"/>
  <c r="M125" i="66"/>
  <c r="L125" i="66"/>
  <c r="K125" i="66"/>
  <c r="J125" i="66"/>
  <c r="I125" i="66"/>
  <c r="H125" i="66"/>
  <c r="R124" i="66"/>
  <c r="R123" i="66"/>
  <c r="R122" i="66"/>
  <c r="R121" i="66"/>
  <c r="R119" i="66"/>
  <c r="R118" i="66"/>
  <c r="Q117" i="66"/>
  <c r="P117" i="66"/>
  <c r="O117" i="66"/>
  <c r="O127" i="66"/>
  <c r="N117" i="66"/>
  <c r="N127" i="66"/>
  <c r="M117" i="66"/>
  <c r="L117" i="66"/>
  <c r="K117" i="66"/>
  <c r="K127" i="66"/>
  <c r="J117" i="66"/>
  <c r="I117" i="66"/>
  <c r="H117" i="66"/>
  <c r="R116" i="66"/>
  <c r="R115" i="66"/>
  <c r="R114" i="66"/>
  <c r="R113" i="66"/>
  <c r="R112" i="66"/>
  <c r="R108" i="66"/>
  <c r="R107" i="66"/>
  <c r="P106" i="66"/>
  <c r="N106" i="66"/>
  <c r="L106" i="66"/>
  <c r="I106" i="66"/>
  <c r="R106" i="66"/>
  <c r="R105" i="66"/>
  <c r="R103" i="66"/>
  <c r="P102" i="66"/>
  <c r="N102" i="66"/>
  <c r="J102" i="66"/>
  <c r="I102" i="66"/>
  <c r="R102" i="66"/>
  <c r="R101" i="66"/>
  <c r="O99" i="66"/>
  <c r="N99" i="66"/>
  <c r="N89" i="66"/>
  <c r="N93" i="66"/>
  <c r="N109" i="66"/>
  <c r="M99" i="66"/>
  <c r="L99" i="66"/>
  <c r="K99" i="66"/>
  <c r="J99" i="66"/>
  <c r="I99" i="66"/>
  <c r="R98" i="66"/>
  <c r="R96" i="66"/>
  <c r="R95" i="66"/>
  <c r="R94" i="66"/>
  <c r="Q93" i="66"/>
  <c r="P93" i="66"/>
  <c r="O93" i="66"/>
  <c r="L93" i="66"/>
  <c r="K93" i="66"/>
  <c r="J93" i="66"/>
  <c r="I93" i="66"/>
  <c r="H93" i="66"/>
  <c r="R92" i="66"/>
  <c r="R90" i="66"/>
  <c r="Q89" i="66"/>
  <c r="P89" i="66"/>
  <c r="O89" i="66"/>
  <c r="M89" i="66"/>
  <c r="L89" i="66"/>
  <c r="K89" i="66"/>
  <c r="J89" i="66"/>
  <c r="I89" i="66"/>
  <c r="H89" i="66"/>
  <c r="H109" i="66"/>
  <c r="R88" i="66"/>
  <c r="R86" i="66"/>
  <c r="Q85" i="66"/>
  <c r="Q109" i="66"/>
  <c r="P85" i="66"/>
  <c r="P109" i="66"/>
  <c r="L85" i="66"/>
  <c r="J85" i="66"/>
  <c r="I85" i="66"/>
  <c r="R84" i="66"/>
  <c r="R82" i="66"/>
  <c r="R80" i="66"/>
  <c r="R79" i="66"/>
  <c r="Q78" i="66"/>
  <c r="P78" i="66"/>
  <c r="O78" i="66"/>
  <c r="N78" i="66"/>
  <c r="M78" i="66"/>
  <c r="L78" i="66"/>
  <c r="K78" i="66"/>
  <c r="J78" i="66"/>
  <c r="I78" i="66"/>
  <c r="H78" i="66"/>
  <c r="R77" i="66"/>
  <c r="J72" i="66"/>
  <c r="J75" i="66"/>
  <c r="R74" i="66"/>
  <c r="R73" i="66"/>
  <c r="Q72" i="66"/>
  <c r="Q75" i="66"/>
  <c r="P72" i="66"/>
  <c r="P75" i="66"/>
  <c r="O72" i="66"/>
  <c r="O75" i="66"/>
  <c r="N72" i="66"/>
  <c r="N75" i="66"/>
  <c r="M72" i="66"/>
  <c r="M75" i="66"/>
  <c r="L72" i="66"/>
  <c r="L75" i="66"/>
  <c r="K72" i="66"/>
  <c r="K75" i="66"/>
  <c r="I72" i="66"/>
  <c r="I75" i="66"/>
  <c r="H72" i="66"/>
  <c r="R71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Q54" i="66"/>
  <c r="P54" i="66"/>
  <c r="O54" i="66"/>
  <c r="N54" i="66"/>
  <c r="M54" i="66"/>
  <c r="L54" i="66"/>
  <c r="L42" i="66"/>
  <c r="L46" i="66"/>
  <c r="L68" i="66"/>
  <c r="K54" i="66"/>
  <c r="J54" i="66"/>
  <c r="I54" i="66"/>
  <c r="H54" i="66"/>
  <c r="R53" i="66"/>
  <c r="R52" i="66"/>
  <c r="R50" i="66"/>
  <c r="R49" i="66"/>
  <c r="R48" i="66"/>
  <c r="R47" i="66"/>
  <c r="Q46" i="66"/>
  <c r="P46" i="66"/>
  <c r="O46" i="66"/>
  <c r="N46" i="66"/>
  <c r="M46" i="66"/>
  <c r="M42" i="66"/>
  <c r="M68" i="66"/>
  <c r="K46" i="66"/>
  <c r="J46" i="66"/>
  <c r="I46" i="66"/>
  <c r="H46" i="66"/>
  <c r="R45" i="66"/>
  <c r="R44" i="66"/>
  <c r="Q42" i="66"/>
  <c r="P42" i="66"/>
  <c r="O42" i="66"/>
  <c r="O68" i="66"/>
  <c r="N42" i="66"/>
  <c r="N68" i="66"/>
  <c r="K42" i="66"/>
  <c r="J42" i="66"/>
  <c r="J68" i="66"/>
  <c r="I42" i="66"/>
  <c r="H42" i="66"/>
  <c r="R41" i="66"/>
  <c r="R40" i="66"/>
  <c r="R39" i="66"/>
  <c r="R38" i="66"/>
  <c r="R36" i="66"/>
  <c r="R34" i="66"/>
  <c r="R33" i="66"/>
  <c r="Q28" i="66"/>
  <c r="P28" i="66"/>
  <c r="O28" i="66"/>
  <c r="N28" i="66"/>
  <c r="M28" i="66"/>
  <c r="L28" i="66"/>
  <c r="L12" i="66"/>
  <c r="L20" i="66"/>
  <c r="L29" i="66"/>
  <c r="L30" i="66"/>
  <c r="K28" i="66"/>
  <c r="J28" i="66"/>
  <c r="I28" i="66"/>
  <c r="R27" i="66"/>
  <c r="R26" i="66"/>
  <c r="R25" i="66"/>
  <c r="R23" i="66"/>
  <c r="R22" i="66"/>
  <c r="R21" i="66"/>
  <c r="Q17" i="66"/>
  <c r="Q20" i="66"/>
  <c r="P20" i="66"/>
  <c r="O20" i="66"/>
  <c r="N17" i="66"/>
  <c r="N20" i="66"/>
  <c r="M20" i="66"/>
  <c r="K20" i="66"/>
  <c r="J20" i="66"/>
  <c r="H20" i="66"/>
  <c r="R19" i="66"/>
  <c r="R18" i="66"/>
  <c r="I17" i="66"/>
  <c r="I20" i="66"/>
  <c r="R16" i="66"/>
  <c r="R14" i="66"/>
  <c r="Q12" i="66"/>
  <c r="P12" i="66"/>
  <c r="P29" i="66"/>
  <c r="P30" i="66"/>
  <c r="O12" i="66"/>
  <c r="O29" i="66"/>
  <c r="O30" i="66"/>
  <c r="N12" i="66"/>
  <c r="N29" i="66"/>
  <c r="N30" i="66"/>
  <c r="M12" i="66"/>
  <c r="M29" i="66"/>
  <c r="M30" i="66"/>
  <c r="K12" i="66"/>
  <c r="K29" i="66"/>
  <c r="K30" i="66"/>
  <c r="J12" i="66"/>
  <c r="I12" i="66"/>
  <c r="H12" i="66"/>
  <c r="H29" i="66"/>
  <c r="H30" i="66"/>
  <c r="R11" i="66"/>
  <c r="R10" i="66"/>
  <c r="R8" i="66"/>
  <c r="R7" i="66"/>
  <c r="J29" i="66"/>
  <c r="J30" i="66"/>
  <c r="J50" i="69"/>
  <c r="I33" i="69"/>
  <c r="D43" i="70"/>
  <c r="R85" i="66"/>
  <c r="I109" i="66"/>
  <c r="D29" i="70"/>
  <c r="D30" i="70"/>
  <c r="D36" i="70"/>
  <c r="C13" i="70"/>
  <c r="D47" i="70"/>
  <c r="D48" i="70"/>
  <c r="M109" i="66"/>
  <c r="L127" i="66"/>
  <c r="R28" i="66"/>
  <c r="O109" i="66"/>
  <c r="O152" i="66"/>
  <c r="O153" i="66"/>
  <c r="O154" i="66"/>
  <c r="M127" i="66"/>
  <c r="R20" i="66"/>
  <c r="R54" i="66"/>
  <c r="P68" i="66"/>
  <c r="R72" i="66"/>
  <c r="J109" i="66"/>
  <c r="J127" i="66"/>
  <c r="J150" i="66"/>
  <c r="J152" i="66"/>
  <c r="J153" i="66"/>
  <c r="J154" i="66"/>
  <c r="H127" i="66"/>
  <c r="P127" i="66"/>
  <c r="K150" i="66"/>
  <c r="R137" i="66"/>
  <c r="Q29" i="66"/>
  <c r="Q30" i="66"/>
  <c r="K68" i="66"/>
  <c r="R46" i="66"/>
  <c r="Q68" i="66"/>
  <c r="R78" i="66"/>
  <c r="K109" i="66"/>
  <c r="R125" i="66"/>
  <c r="Q127" i="66"/>
  <c r="L150" i="66"/>
  <c r="L109" i="66"/>
  <c r="L152" i="66"/>
  <c r="L153" i="66"/>
  <c r="L154" i="66"/>
  <c r="R93" i="66"/>
  <c r="R117" i="66"/>
  <c r="N150" i="66"/>
  <c r="N152" i="66"/>
  <c r="N153" i="66"/>
  <c r="N154" i="66"/>
  <c r="Y28" i="68"/>
  <c r="Y29" i="68"/>
  <c r="X43" i="68"/>
  <c r="T14" i="67"/>
  <c r="I54" i="69"/>
  <c r="F34" i="69"/>
  <c r="H44" i="68"/>
  <c r="M44" i="68"/>
  <c r="Y44" i="68"/>
  <c r="M43" i="68"/>
  <c r="F36" i="67"/>
  <c r="P36" i="67"/>
  <c r="D19" i="70"/>
  <c r="D20" i="70"/>
  <c r="D22" i="70"/>
  <c r="C12" i="70"/>
  <c r="P35" i="67"/>
  <c r="K152" i="66"/>
  <c r="K153" i="66"/>
  <c r="K154" i="66"/>
  <c r="I29" i="66"/>
  <c r="I30" i="66"/>
  <c r="R30" i="66"/>
  <c r="M152" i="66"/>
  <c r="M153" i="66"/>
  <c r="M154" i="66"/>
  <c r="R42" i="66"/>
  <c r="H68" i="66"/>
  <c r="I127" i="66"/>
  <c r="I150" i="66"/>
  <c r="R150" i="66"/>
  <c r="R12" i="66"/>
  <c r="I68" i="66"/>
  <c r="H75" i="66"/>
  <c r="R75" i="66"/>
  <c r="R89" i="66"/>
  <c r="R99" i="66"/>
  <c r="R134" i="66"/>
  <c r="R17" i="66"/>
  <c r="H126" i="65"/>
  <c r="H138" i="65"/>
  <c r="R32" i="67"/>
  <c r="S32" i="67"/>
  <c r="T32" i="67"/>
  <c r="G126" i="65"/>
  <c r="G138" i="65"/>
  <c r="H117" i="65"/>
  <c r="G117" i="65"/>
  <c r="H109" i="65"/>
  <c r="H119" i="65"/>
  <c r="R31" i="67"/>
  <c r="S31" i="67"/>
  <c r="T31" i="67"/>
  <c r="G109" i="65"/>
  <c r="H99" i="65"/>
  <c r="R30" i="67"/>
  <c r="S30" i="67"/>
  <c r="T30" i="67"/>
  <c r="G99" i="65"/>
  <c r="H79" i="65"/>
  <c r="R26" i="67"/>
  <c r="S26" i="67"/>
  <c r="T26" i="67"/>
  <c r="G79" i="65"/>
  <c r="H58" i="65"/>
  <c r="G58" i="65"/>
  <c r="H49" i="65"/>
  <c r="G49" i="65"/>
  <c r="H45" i="65"/>
  <c r="H74" i="65"/>
  <c r="R25" i="67"/>
  <c r="G45" i="65"/>
  <c r="G74" i="65"/>
  <c r="H31" i="65"/>
  <c r="R21" i="67"/>
  <c r="S21" i="67"/>
  <c r="T21" i="67"/>
  <c r="G31" i="65"/>
  <c r="H22" i="65"/>
  <c r="R17" i="67"/>
  <c r="S17" i="67"/>
  <c r="T17" i="67"/>
  <c r="G22" i="65"/>
  <c r="H16" i="65"/>
  <c r="R16" i="67"/>
  <c r="G16" i="65"/>
  <c r="H12" i="65"/>
  <c r="G32" i="65"/>
  <c r="G33" i="65"/>
  <c r="G119" i="65"/>
  <c r="Y43" i="68"/>
  <c r="S25" i="67"/>
  <c r="T25" i="67"/>
  <c r="R34" i="67"/>
  <c r="S34" i="67"/>
  <c r="T34" i="67"/>
  <c r="R127" i="66"/>
  <c r="G140" i="65"/>
  <c r="G141" i="65"/>
  <c r="G142" i="65"/>
  <c r="H32" i="65"/>
  <c r="H33" i="65"/>
  <c r="R18" i="67"/>
  <c r="S18" i="67"/>
  <c r="T18" i="67"/>
  <c r="S16" i="67"/>
  <c r="S23" i="67"/>
  <c r="R22" i="67"/>
  <c r="R109" i="66"/>
  <c r="I34" i="69"/>
  <c r="I61" i="69"/>
  <c r="Q152" i="66"/>
  <c r="Q153" i="66"/>
  <c r="Q154" i="66"/>
  <c r="J34" i="69"/>
  <c r="D41" i="70"/>
  <c r="D45" i="70"/>
  <c r="D50" i="70"/>
  <c r="C14" i="70"/>
  <c r="P152" i="66"/>
  <c r="P153" i="66"/>
  <c r="P154" i="66"/>
  <c r="R29" i="66"/>
  <c r="I60" i="69"/>
  <c r="J54" i="69"/>
  <c r="I152" i="66"/>
  <c r="I153" i="66"/>
  <c r="I154" i="66"/>
  <c r="H152" i="66"/>
  <c r="R68" i="66"/>
  <c r="H140" i="65"/>
  <c r="H141" i="65"/>
  <c r="H142" i="65"/>
  <c r="S22" i="67"/>
  <c r="T22" i="67"/>
  <c r="R35" i="67"/>
  <c r="R23" i="67"/>
  <c r="S24" i="67"/>
  <c r="S35" i="67"/>
  <c r="T35" i="67"/>
  <c r="R152" i="66"/>
  <c r="H153" i="66"/>
  <c r="R36" i="67"/>
  <c r="R38" i="67"/>
  <c r="S36" i="67"/>
  <c r="R153" i="66"/>
  <c r="H154" i="66"/>
  <c r="R154" i="66"/>
  <c r="O34" i="62"/>
  <c r="D32" i="41"/>
  <c r="D34" i="41"/>
  <c r="H101" i="64"/>
  <c r="Q31" i="62"/>
  <c r="O31" i="62"/>
  <c r="R31" i="62"/>
  <c r="S31" i="62"/>
  <c r="Q34" i="62"/>
  <c r="R34" i="62"/>
  <c r="S34" i="62"/>
  <c r="Q30" i="62"/>
  <c r="Q29" i="62"/>
  <c r="Q28" i="62"/>
  <c r="H81" i="64"/>
  <c r="Q27" i="62"/>
  <c r="U33" i="62"/>
  <c r="U31" i="62"/>
  <c r="U30" i="62"/>
  <c r="O30" i="62"/>
  <c r="V30" i="62"/>
  <c r="W30" i="62"/>
  <c r="U29" i="62"/>
  <c r="U28" i="62"/>
  <c r="U27" i="62"/>
  <c r="U26" i="62"/>
  <c r="O22" i="62"/>
  <c r="U22" i="62"/>
  <c r="V22" i="62"/>
  <c r="W22" i="62"/>
  <c r="O21" i="62"/>
  <c r="V21" i="62"/>
  <c r="U20" i="62"/>
  <c r="U19" i="62"/>
  <c r="U18" i="62"/>
  <c r="U17" i="62"/>
  <c r="U15" i="62"/>
  <c r="Q21" i="62"/>
  <c r="Q20" i="62"/>
  <c r="O20" i="62"/>
  <c r="R20" i="62"/>
  <c r="H25" i="64"/>
  <c r="Q18" i="62"/>
  <c r="O18" i="62"/>
  <c r="R18" i="62"/>
  <c r="S18" i="62"/>
  <c r="H19" i="64"/>
  <c r="Q17" i="62"/>
  <c r="Q16" i="62"/>
  <c r="Q15" i="62"/>
  <c r="Q14" i="62"/>
  <c r="I59" i="60"/>
  <c r="J59" i="60"/>
  <c r="I58" i="60"/>
  <c r="I57" i="60"/>
  <c r="I53" i="60"/>
  <c r="I54" i="60"/>
  <c r="I49" i="60"/>
  <c r="I48" i="60"/>
  <c r="I47" i="60"/>
  <c r="I46" i="60"/>
  <c r="I45" i="60"/>
  <c r="I44" i="60"/>
  <c r="I43" i="60"/>
  <c r="I50" i="60"/>
  <c r="I40" i="60"/>
  <c r="I39" i="60"/>
  <c r="I41" i="60"/>
  <c r="I32" i="60"/>
  <c r="I31" i="60"/>
  <c r="I30" i="60"/>
  <c r="I28" i="60"/>
  <c r="I27" i="60"/>
  <c r="I22" i="60"/>
  <c r="J22" i="60"/>
  <c r="I21" i="60"/>
  <c r="I20" i="60"/>
  <c r="I16" i="60"/>
  <c r="I17" i="60"/>
  <c r="I18" i="60"/>
  <c r="I19" i="60"/>
  <c r="I23" i="60"/>
  <c r="G23" i="60"/>
  <c r="F23" i="60"/>
  <c r="J23" i="60"/>
  <c r="H126" i="64"/>
  <c r="H138" i="64"/>
  <c r="Q33" i="62"/>
  <c r="G126" i="64"/>
  <c r="G138" i="64"/>
  <c r="H118" i="64"/>
  <c r="G118" i="64"/>
  <c r="H111" i="64"/>
  <c r="H119" i="64"/>
  <c r="Q32" i="62"/>
  <c r="G111" i="64"/>
  <c r="G119" i="64"/>
  <c r="G101" i="64"/>
  <c r="G81" i="64"/>
  <c r="H60" i="64"/>
  <c r="G60" i="64"/>
  <c r="H51" i="64"/>
  <c r="G51" i="64"/>
  <c r="G47" i="64"/>
  <c r="G76" i="64"/>
  <c r="G140" i="64"/>
  <c r="H47" i="64"/>
  <c r="H76" i="64"/>
  <c r="Q26" i="62"/>
  <c r="H33" i="64"/>
  <c r="Q22" i="62"/>
  <c r="R22" i="62"/>
  <c r="S22" i="62"/>
  <c r="G33" i="64"/>
  <c r="G12" i="64"/>
  <c r="G19" i="64"/>
  <c r="G25" i="64"/>
  <c r="G34" i="64"/>
  <c r="G35" i="64"/>
  <c r="G141" i="64"/>
  <c r="G142" i="64"/>
  <c r="H15" i="64"/>
  <c r="H34" i="64"/>
  <c r="H35" i="64"/>
  <c r="Q19" i="62"/>
  <c r="O19" i="62"/>
  <c r="R19" i="62"/>
  <c r="S19" i="62"/>
  <c r="P130" i="63"/>
  <c r="L129" i="63"/>
  <c r="H129" i="63"/>
  <c r="G129" i="63"/>
  <c r="P128" i="63"/>
  <c r="P127" i="63"/>
  <c r="P126" i="63"/>
  <c r="P125" i="63"/>
  <c r="P124" i="63"/>
  <c r="P123" i="63"/>
  <c r="P122" i="63"/>
  <c r="P121" i="63"/>
  <c r="P120" i="63"/>
  <c r="P119" i="63"/>
  <c r="P118" i="63"/>
  <c r="O117" i="63"/>
  <c r="O129" i="63"/>
  <c r="N117" i="63"/>
  <c r="N129" i="63"/>
  <c r="M117" i="63"/>
  <c r="M129" i="63"/>
  <c r="K117" i="63"/>
  <c r="K129" i="63"/>
  <c r="I117" i="63"/>
  <c r="I129" i="63"/>
  <c r="J117" i="63"/>
  <c r="J129" i="63"/>
  <c r="P129" i="63"/>
  <c r="P116" i="63"/>
  <c r="P115" i="63"/>
  <c r="P114" i="63"/>
  <c r="P112" i="63"/>
  <c r="O109" i="63"/>
  <c r="N109" i="63"/>
  <c r="M109" i="63"/>
  <c r="M102" i="63"/>
  <c r="M110" i="63"/>
  <c r="L109" i="63"/>
  <c r="L102" i="63"/>
  <c r="L110" i="63"/>
  <c r="K109" i="63"/>
  <c r="K102" i="63"/>
  <c r="K110" i="63"/>
  <c r="J109" i="63"/>
  <c r="I109" i="63"/>
  <c r="H109" i="63"/>
  <c r="G109" i="63"/>
  <c r="G102" i="63"/>
  <c r="G110" i="63"/>
  <c r="P108" i="63"/>
  <c r="P107" i="63"/>
  <c r="P106" i="63"/>
  <c r="P104" i="63"/>
  <c r="P103" i="63"/>
  <c r="O102" i="63"/>
  <c r="N102" i="63"/>
  <c r="N110" i="63"/>
  <c r="J102" i="63"/>
  <c r="J110" i="63"/>
  <c r="I102" i="63"/>
  <c r="I110" i="63"/>
  <c r="H102" i="63"/>
  <c r="P102" i="63"/>
  <c r="P101" i="63"/>
  <c r="P100" i="63"/>
  <c r="P99" i="63"/>
  <c r="P98" i="63"/>
  <c r="P97" i="63"/>
  <c r="O94" i="63"/>
  <c r="N94" i="63"/>
  <c r="M94" i="63"/>
  <c r="L94" i="63"/>
  <c r="K94" i="63"/>
  <c r="J94" i="63"/>
  <c r="I94" i="63"/>
  <c r="H94" i="63"/>
  <c r="G94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7" i="63"/>
  <c r="P76" i="63"/>
  <c r="P75" i="63"/>
  <c r="O74" i="63"/>
  <c r="N74" i="63"/>
  <c r="M74" i="63"/>
  <c r="L74" i="63"/>
  <c r="K74" i="63"/>
  <c r="J74" i="63"/>
  <c r="I74" i="63"/>
  <c r="G74" i="63"/>
  <c r="H74" i="63"/>
  <c r="P74" i="63"/>
  <c r="P73" i="63"/>
  <c r="P72" i="63"/>
  <c r="P71" i="63"/>
  <c r="J43" i="63"/>
  <c r="J47" i="63"/>
  <c r="J55" i="63"/>
  <c r="J69" i="63"/>
  <c r="J131" i="63"/>
  <c r="H43" i="63"/>
  <c r="H47" i="63"/>
  <c r="H55" i="63"/>
  <c r="H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O55" i="63"/>
  <c r="N55" i="63"/>
  <c r="M55" i="63"/>
  <c r="L55" i="63"/>
  <c r="K55" i="63"/>
  <c r="I55" i="63"/>
  <c r="G55" i="63"/>
  <c r="P55" i="63"/>
  <c r="P54" i="63"/>
  <c r="P53" i="63"/>
  <c r="P51" i="63"/>
  <c r="P50" i="63"/>
  <c r="P49" i="63"/>
  <c r="P48" i="63"/>
  <c r="O47" i="63"/>
  <c r="N47" i="63"/>
  <c r="M47" i="63"/>
  <c r="L47" i="63"/>
  <c r="K47" i="63"/>
  <c r="I47" i="63"/>
  <c r="G47" i="63"/>
  <c r="P47" i="63"/>
  <c r="P46" i="63"/>
  <c r="P45" i="63"/>
  <c r="O43" i="63"/>
  <c r="N43" i="63"/>
  <c r="M43" i="63"/>
  <c r="M69" i="63"/>
  <c r="M131" i="63"/>
  <c r="L43" i="63"/>
  <c r="K43" i="63"/>
  <c r="K69" i="63"/>
  <c r="I43" i="63"/>
  <c r="I69" i="63"/>
  <c r="G43" i="63"/>
  <c r="P42" i="63"/>
  <c r="P41" i="63"/>
  <c r="P40" i="63"/>
  <c r="P39" i="63"/>
  <c r="P37" i="63"/>
  <c r="P35" i="63"/>
  <c r="P34" i="63"/>
  <c r="L15" i="63"/>
  <c r="L21" i="63"/>
  <c r="L29" i="63"/>
  <c r="L30" i="63"/>
  <c r="L31" i="63"/>
  <c r="O29" i="63"/>
  <c r="N29" i="63"/>
  <c r="M29" i="63"/>
  <c r="K29" i="63"/>
  <c r="J29" i="63"/>
  <c r="J15" i="63"/>
  <c r="J21" i="63"/>
  <c r="J30" i="63"/>
  <c r="J31" i="63"/>
  <c r="J132" i="63"/>
  <c r="J133" i="63"/>
  <c r="I29" i="63"/>
  <c r="H29" i="63"/>
  <c r="P28" i="63"/>
  <c r="P27" i="63"/>
  <c r="P26" i="63"/>
  <c r="P24" i="63"/>
  <c r="P23" i="63"/>
  <c r="P22" i="63"/>
  <c r="O21" i="63"/>
  <c r="N21" i="63"/>
  <c r="M21" i="63"/>
  <c r="K21" i="63"/>
  <c r="I21" i="63"/>
  <c r="H21" i="63"/>
  <c r="G21" i="63"/>
  <c r="P21" i="63"/>
  <c r="P20" i="63"/>
  <c r="P19" i="63"/>
  <c r="P18" i="63"/>
  <c r="P17" i="63"/>
  <c r="O15" i="63"/>
  <c r="N15" i="63"/>
  <c r="N30" i="63"/>
  <c r="N31" i="63"/>
  <c r="M15" i="63"/>
  <c r="M30" i="63"/>
  <c r="M31" i="63"/>
  <c r="K15" i="63"/>
  <c r="I15" i="63"/>
  <c r="I30" i="63"/>
  <c r="I31" i="63"/>
  <c r="H15" i="63"/>
  <c r="H30" i="63"/>
  <c r="H31" i="63"/>
  <c r="G15" i="63"/>
  <c r="P14" i="63"/>
  <c r="P13" i="63"/>
  <c r="O11" i="63"/>
  <c r="O30" i="63"/>
  <c r="O31" i="63"/>
  <c r="P10" i="63"/>
  <c r="P8" i="63"/>
  <c r="P7" i="63"/>
  <c r="P11" i="63"/>
  <c r="P109" i="63"/>
  <c r="N35" i="62"/>
  <c r="M35" i="62"/>
  <c r="L35" i="62"/>
  <c r="K35" i="62"/>
  <c r="J35" i="62"/>
  <c r="I35" i="62"/>
  <c r="H35" i="62"/>
  <c r="G35" i="62"/>
  <c r="F35" i="62"/>
  <c r="O33" i="62"/>
  <c r="V33" i="62"/>
  <c r="R33" i="62"/>
  <c r="S33" i="62"/>
  <c r="O32" i="62"/>
  <c r="V31" i="62"/>
  <c r="O29" i="62"/>
  <c r="O28" i="62"/>
  <c r="V28" i="62"/>
  <c r="O27" i="62"/>
  <c r="V27" i="62"/>
  <c r="O26" i="62"/>
  <c r="K23" i="62"/>
  <c r="K24" i="62"/>
  <c r="K36" i="62"/>
  <c r="K37" i="62"/>
  <c r="G23" i="62"/>
  <c r="G24" i="62"/>
  <c r="G36" i="62"/>
  <c r="G37" i="62"/>
  <c r="N23" i="62"/>
  <c r="N24" i="62"/>
  <c r="N36" i="62"/>
  <c r="N37" i="62"/>
  <c r="M23" i="62"/>
  <c r="M24" i="62"/>
  <c r="M36" i="62"/>
  <c r="M37" i="62"/>
  <c r="L23" i="62"/>
  <c r="L24" i="62"/>
  <c r="L36" i="62"/>
  <c r="L37" i="62"/>
  <c r="J23" i="62"/>
  <c r="J24" i="62"/>
  <c r="I23" i="62"/>
  <c r="I24" i="62"/>
  <c r="H23" i="62"/>
  <c r="H24" i="62"/>
  <c r="H36" i="62"/>
  <c r="H37" i="62"/>
  <c r="F23" i="62"/>
  <c r="V20" i="62"/>
  <c r="W20" i="62"/>
  <c r="V19" i="62"/>
  <c r="W19" i="62"/>
  <c r="V18" i="62"/>
  <c r="W18" i="62"/>
  <c r="O17" i="62"/>
  <c r="V17" i="62"/>
  <c r="W17" i="62"/>
  <c r="O16" i="62"/>
  <c r="O15" i="62"/>
  <c r="R15" i="62"/>
  <c r="O14" i="62"/>
  <c r="V14" i="62"/>
  <c r="W14" i="62"/>
  <c r="R14" i="62"/>
  <c r="W27" i="62"/>
  <c r="R27" i="62"/>
  <c r="S27" i="62"/>
  <c r="S15" i="62"/>
  <c r="V15" i="62"/>
  <c r="W15" i="62"/>
  <c r="R28" i="62"/>
  <c r="S28" i="62"/>
  <c r="R32" i="62"/>
  <c r="S32" i="62"/>
  <c r="R29" i="62"/>
  <c r="S29" i="62"/>
  <c r="R21" i="62"/>
  <c r="S21" i="62"/>
  <c r="R30" i="62"/>
  <c r="S30" i="62"/>
  <c r="W41" i="61"/>
  <c r="W42" i="61"/>
  <c r="W43" i="61"/>
  <c r="V41" i="61"/>
  <c r="U41" i="61"/>
  <c r="T41" i="61"/>
  <c r="Q41" i="61"/>
  <c r="Q42" i="61"/>
  <c r="Q43" i="61"/>
  <c r="P41" i="61"/>
  <c r="O41" i="61"/>
  <c r="S41" i="61"/>
  <c r="N41" i="61"/>
  <c r="L41" i="61"/>
  <c r="K41" i="61"/>
  <c r="J41" i="61"/>
  <c r="I41" i="61"/>
  <c r="H41" i="61"/>
  <c r="G41" i="61"/>
  <c r="F41" i="61"/>
  <c r="Y40" i="61"/>
  <c r="X39" i="61"/>
  <c r="M39" i="61"/>
  <c r="Y39" i="61"/>
  <c r="Y38" i="61"/>
  <c r="Y37" i="61"/>
  <c r="X36" i="61"/>
  <c r="M36" i="61"/>
  <c r="Y36" i="61"/>
  <c r="X35" i="61"/>
  <c r="S35" i="61"/>
  <c r="M35" i="61"/>
  <c r="Y35" i="61"/>
  <c r="Y34" i="61"/>
  <c r="Y33" i="61"/>
  <c r="X32" i="61"/>
  <c r="Y32" i="61"/>
  <c r="Y31" i="61"/>
  <c r="S30" i="61"/>
  <c r="M30" i="61"/>
  <c r="Y30" i="61"/>
  <c r="P27" i="61"/>
  <c r="P28" i="61"/>
  <c r="P42" i="61"/>
  <c r="P43" i="61"/>
  <c r="I27" i="61"/>
  <c r="I28" i="61"/>
  <c r="V27" i="61"/>
  <c r="V28" i="61"/>
  <c r="V42" i="61"/>
  <c r="V43" i="61"/>
  <c r="U27" i="61"/>
  <c r="X27" i="61"/>
  <c r="R27" i="61"/>
  <c r="O27" i="61"/>
  <c r="S27" i="61"/>
  <c r="O28" i="61"/>
  <c r="O42" i="61"/>
  <c r="N27" i="61"/>
  <c r="N28" i="61"/>
  <c r="N42" i="61"/>
  <c r="N43" i="61"/>
  <c r="L27" i="61"/>
  <c r="L28" i="61"/>
  <c r="L42" i="61"/>
  <c r="L43" i="61"/>
  <c r="K27" i="61"/>
  <c r="K28" i="61"/>
  <c r="K42" i="61"/>
  <c r="K43" i="61"/>
  <c r="J27" i="61"/>
  <c r="J28" i="61"/>
  <c r="H27" i="61"/>
  <c r="M27" i="61"/>
  <c r="G27" i="61"/>
  <c r="G28" i="61"/>
  <c r="G42" i="61"/>
  <c r="G43" i="61"/>
  <c r="F27" i="61"/>
  <c r="F28" i="61"/>
  <c r="F42" i="61"/>
  <c r="F43" i="61"/>
  <c r="X26" i="61"/>
  <c r="M26" i="61"/>
  <c r="Y26" i="61"/>
  <c r="Y25" i="61"/>
  <c r="Y24" i="61"/>
  <c r="X23" i="61"/>
  <c r="Y23" i="61"/>
  <c r="Y22" i="61"/>
  <c r="Y21" i="61"/>
  <c r="Y20" i="61"/>
  <c r="M19" i="61"/>
  <c r="Y19" i="61"/>
  <c r="Y18" i="61"/>
  <c r="S17" i="61"/>
  <c r="Y17" i="61"/>
  <c r="Y16" i="61"/>
  <c r="Y15" i="61"/>
  <c r="S14" i="62"/>
  <c r="U28" i="61"/>
  <c r="X28" i="61"/>
  <c r="G60" i="60"/>
  <c r="F60" i="60"/>
  <c r="G54" i="60"/>
  <c r="F54" i="60"/>
  <c r="J54" i="60"/>
  <c r="G50" i="60"/>
  <c r="F50" i="60"/>
  <c r="J50" i="60"/>
  <c r="G41" i="60"/>
  <c r="G51" i="60"/>
  <c r="G55" i="60"/>
  <c r="G61" i="60"/>
  <c r="F41" i="60"/>
  <c r="F51" i="60"/>
  <c r="F55" i="60"/>
  <c r="F61" i="60"/>
  <c r="G29" i="60"/>
  <c r="G33" i="60"/>
  <c r="F29" i="60"/>
  <c r="G24" i="60"/>
  <c r="G34" i="60"/>
  <c r="F24" i="60"/>
  <c r="D27" i="41"/>
  <c r="V34" i="62"/>
  <c r="O43" i="61"/>
  <c r="T14" i="57"/>
  <c r="T15" i="57"/>
  <c r="T16" i="57"/>
  <c r="T17" i="57"/>
  <c r="T18" i="57"/>
  <c r="T19" i="57"/>
  <c r="T20" i="57"/>
  <c r="T21" i="57"/>
  <c r="T25" i="57"/>
  <c r="N25" i="57"/>
  <c r="U25" i="57"/>
  <c r="T26" i="57"/>
  <c r="T27" i="57"/>
  <c r="T28" i="57"/>
  <c r="T29" i="57"/>
  <c r="T31" i="57"/>
  <c r="N28" i="57"/>
  <c r="U28" i="57"/>
  <c r="V28" i="57"/>
  <c r="N16" i="57"/>
  <c r="U16" i="57"/>
  <c r="V16" i="57"/>
  <c r="N15" i="57"/>
  <c r="U15" i="57"/>
  <c r="V15" i="57"/>
  <c r="Y11" i="20"/>
  <c r="P14" i="57"/>
  <c r="P15" i="57"/>
  <c r="H22" i="59"/>
  <c r="P17" i="57"/>
  <c r="H12" i="59"/>
  <c r="P18" i="57"/>
  <c r="P19" i="57"/>
  <c r="P20" i="57"/>
  <c r="H30" i="59"/>
  <c r="P21" i="57"/>
  <c r="N21" i="57"/>
  <c r="Q21" i="57"/>
  <c r="R21" i="57"/>
  <c r="P27" i="57"/>
  <c r="N27" i="57"/>
  <c r="Q27" i="57"/>
  <c r="R27" i="57"/>
  <c r="P28" i="57"/>
  <c r="Q28" i="57"/>
  <c r="R28" i="57"/>
  <c r="H96" i="59"/>
  <c r="P29" i="57"/>
  <c r="P32" i="57"/>
  <c r="H106" i="59"/>
  <c r="H113" i="59"/>
  <c r="H114" i="59"/>
  <c r="P30" i="57"/>
  <c r="N30" i="57"/>
  <c r="Q30" i="57"/>
  <c r="R30" i="57"/>
  <c r="Q15" i="57"/>
  <c r="R15" i="57"/>
  <c r="I59" i="55"/>
  <c r="J59" i="55"/>
  <c r="I58" i="55"/>
  <c r="I57" i="55"/>
  <c r="F54" i="55"/>
  <c r="G54" i="55"/>
  <c r="I53" i="55"/>
  <c r="I54" i="55"/>
  <c r="J54" i="55"/>
  <c r="I49" i="55"/>
  <c r="I48" i="55"/>
  <c r="I47" i="55"/>
  <c r="I46" i="55"/>
  <c r="I45" i="55"/>
  <c r="I44" i="55"/>
  <c r="I43" i="55"/>
  <c r="I50" i="55"/>
  <c r="I40" i="55"/>
  <c r="I39" i="55"/>
  <c r="F23" i="55"/>
  <c r="F24" i="55"/>
  <c r="F29" i="55"/>
  <c r="G29" i="55"/>
  <c r="I29" i="55"/>
  <c r="G23" i="55"/>
  <c r="G24" i="55"/>
  <c r="G33" i="55"/>
  <c r="G34" i="55"/>
  <c r="I41" i="55"/>
  <c r="I60" i="55"/>
  <c r="F60" i="55"/>
  <c r="G60" i="55"/>
  <c r="J60" i="55"/>
  <c r="F50" i="55"/>
  <c r="G50" i="55"/>
  <c r="I16" i="55"/>
  <c r="I17" i="55"/>
  <c r="I18" i="55"/>
  <c r="I19" i="55"/>
  <c r="I20" i="55"/>
  <c r="I21" i="55"/>
  <c r="I22" i="55"/>
  <c r="I32" i="55"/>
  <c r="I31" i="55"/>
  <c r="I30" i="55"/>
  <c r="I28" i="55"/>
  <c r="I27" i="55"/>
  <c r="J22" i="55"/>
  <c r="H16" i="59"/>
  <c r="P16" i="57"/>
  <c r="P22" i="57"/>
  <c r="H42" i="59"/>
  <c r="H46" i="59"/>
  <c r="H55" i="59"/>
  <c r="H76" i="59"/>
  <c r="P26" i="57"/>
  <c r="N26" i="57"/>
  <c r="Q26" i="57"/>
  <c r="R26" i="57"/>
  <c r="H121" i="59"/>
  <c r="H133" i="59"/>
  <c r="P31" i="57"/>
  <c r="G16" i="59"/>
  <c r="G22" i="59"/>
  <c r="G30" i="59"/>
  <c r="G31" i="59"/>
  <c r="G32" i="59"/>
  <c r="G42" i="59"/>
  <c r="G46" i="59"/>
  <c r="G55" i="59"/>
  <c r="G71" i="59"/>
  <c r="G76" i="59"/>
  <c r="G96" i="59"/>
  <c r="G106" i="59"/>
  <c r="G113" i="59"/>
  <c r="G114" i="59"/>
  <c r="G121" i="59"/>
  <c r="G133" i="59"/>
  <c r="G135" i="59"/>
  <c r="G12" i="58"/>
  <c r="G18" i="58"/>
  <c r="G38" i="58"/>
  <c r="G42" i="58"/>
  <c r="G50" i="58"/>
  <c r="G64" i="58"/>
  <c r="G69" i="58"/>
  <c r="G88" i="58"/>
  <c r="G96" i="58"/>
  <c r="G103" i="58"/>
  <c r="G104" i="58"/>
  <c r="G123" i="58"/>
  <c r="H12" i="58"/>
  <c r="H18" i="58"/>
  <c r="H26" i="58"/>
  <c r="H27" i="58"/>
  <c r="H28" i="58"/>
  <c r="H38" i="58"/>
  <c r="H42" i="58"/>
  <c r="H50" i="58"/>
  <c r="H69" i="58"/>
  <c r="H88" i="58"/>
  <c r="H96" i="58"/>
  <c r="H103" i="58"/>
  <c r="H104" i="58"/>
  <c r="H123" i="58"/>
  <c r="I12" i="58"/>
  <c r="I18" i="58"/>
  <c r="I26" i="58"/>
  <c r="I27" i="58"/>
  <c r="I28" i="58"/>
  <c r="I38" i="58"/>
  <c r="I42" i="58"/>
  <c r="I50" i="58"/>
  <c r="I64" i="58"/>
  <c r="I69" i="58"/>
  <c r="I88" i="58"/>
  <c r="I96" i="58"/>
  <c r="J96" i="58"/>
  <c r="K96" i="58"/>
  <c r="L96" i="58"/>
  <c r="M96" i="58"/>
  <c r="N96" i="58"/>
  <c r="O96" i="58"/>
  <c r="I103" i="58"/>
  <c r="I111" i="58"/>
  <c r="I123" i="58"/>
  <c r="J12" i="58"/>
  <c r="J18" i="58"/>
  <c r="J26" i="58"/>
  <c r="K26" i="58"/>
  <c r="L26" i="58"/>
  <c r="M26" i="58"/>
  <c r="N26" i="58"/>
  <c r="O26" i="58"/>
  <c r="J38" i="58"/>
  <c r="J42" i="58"/>
  <c r="J50" i="58"/>
  <c r="J64" i="58"/>
  <c r="J69" i="58"/>
  <c r="J88" i="58"/>
  <c r="J103" i="58"/>
  <c r="J104" i="58"/>
  <c r="J111" i="58"/>
  <c r="J123" i="58"/>
  <c r="J125" i="58"/>
  <c r="K12" i="58"/>
  <c r="K18" i="58"/>
  <c r="K27" i="58"/>
  <c r="K28" i="58"/>
  <c r="K38" i="58"/>
  <c r="K42" i="58"/>
  <c r="K50" i="58"/>
  <c r="K64" i="58"/>
  <c r="K69" i="58"/>
  <c r="K88" i="58"/>
  <c r="K103" i="58"/>
  <c r="K104" i="58"/>
  <c r="K111" i="58"/>
  <c r="L12" i="58"/>
  <c r="L18" i="58"/>
  <c r="L27" i="58"/>
  <c r="L28" i="58"/>
  <c r="L38" i="58"/>
  <c r="L42" i="58"/>
  <c r="L50" i="58"/>
  <c r="L64" i="58"/>
  <c r="L69" i="58"/>
  <c r="L88" i="58"/>
  <c r="L103" i="58"/>
  <c r="L104" i="58"/>
  <c r="L123" i="58"/>
  <c r="L125" i="58"/>
  <c r="M12" i="58"/>
  <c r="M18" i="58"/>
  <c r="M38" i="58"/>
  <c r="M42" i="58"/>
  <c r="M50" i="58"/>
  <c r="M64" i="58"/>
  <c r="M69" i="58"/>
  <c r="M88" i="58"/>
  <c r="M103" i="58"/>
  <c r="M104" i="58"/>
  <c r="M111" i="58"/>
  <c r="M123" i="58"/>
  <c r="M125" i="58"/>
  <c r="N12" i="58"/>
  <c r="N18" i="58"/>
  <c r="N27" i="58"/>
  <c r="N28" i="58"/>
  <c r="N38" i="58"/>
  <c r="N42" i="58"/>
  <c r="N50" i="58"/>
  <c r="N69" i="58"/>
  <c r="N88" i="58"/>
  <c r="N103" i="58"/>
  <c r="N104" i="58"/>
  <c r="N111" i="58"/>
  <c r="N123" i="58"/>
  <c r="O124" i="58"/>
  <c r="O122" i="58"/>
  <c r="O121" i="58"/>
  <c r="O120" i="58"/>
  <c r="O119" i="58"/>
  <c r="O118" i="58"/>
  <c r="O117" i="58"/>
  <c r="O116" i="58"/>
  <c r="O115" i="58"/>
  <c r="O114" i="58"/>
  <c r="O113" i="58"/>
  <c r="O112" i="58"/>
  <c r="O110" i="58"/>
  <c r="O109" i="58"/>
  <c r="O108" i="58"/>
  <c r="O106" i="58"/>
  <c r="O103" i="58"/>
  <c r="O102" i="58"/>
  <c r="O101" i="58"/>
  <c r="O100" i="58"/>
  <c r="O98" i="58"/>
  <c r="O97" i="58"/>
  <c r="O95" i="58"/>
  <c r="P95" i="58"/>
  <c r="O94" i="58"/>
  <c r="O93" i="58"/>
  <c r="O92" i="58"/>
  <c r="O91" i="58"/>
  <c r="O87" i="58"/>
  <c r="O86" i="58"/>
  <c r="O85" i="58"/>
  <c r="O84" i="58"/>
  <c r="O83" i="58"/>
  <c r="O82" i="58"/>
  <c r="O81" i="58"/>
  <c r="O80" i="58"/>
  <c r="O79" i="58"/>
  <c r="O78" i="58"/>
  <c r="O77" i="58"/>
  <c r="O76" i="58"/>
  <c r="O75" i="58"/>
  <c r="O74" i="58"/>
  <c r="O73" i="58"/>
  <c r="O71" i="58"/>
  <c r="O70" i="58"/>
  <c r="O68" i="58"/>
  <c r="O67" i="58"/>
  <c r="O66" i="58"/>
  <c r="O63" i="58"/>
  <c r="O62" i="58"/>
  <c r="O61" i="58"/>
  <c r="O60" i="58"/>
  <c r="O59" i="58"/>
  <c r="O58" i="58"/>
  <c r="O57" i="58"/>
  <c r="O56" i="58"/>
  <c r="O55" i="58"/>
  <c r="O54" i="58"/>
  <c r="O53" i="58"/>
  <c r="O52" i="58"/>
  <c r="O51" i="58"/>
  <c r="O50" i="58"/>
  <c r="O49" i="58"/>
  <c r="O48" i="58"/>
  <c r="O46" i="58"/>
  <c r="O45" i="58"/>
  <c r="O44" i="58"/>
  <c r="O43" i="58"/>
  <c r="O41" i="58"/>
  <c r="O40" i="58"/>
  <c r="O37" i="58"/>
  <c r="O36" i="58"/>
  <c r="O35" i="58"/>
  <c r="O34" i="58"/>
  <c r="O32" i="58"/>
  <c r="O25" i="58"/>
  <c r="O24" i="58"/>
  <c r="O23" i="58"/>
  <c r="O21" i="58"/>
  <c r="O20" i="58"/>
  <c r="O19" i="58"/>
  <c r="O17" i="58"/>
  <c r="O16" i="58"/>
  <c r="O15" i="58"/>
  <c r="O14" i="58"/>
  <c r="O11" i="58"/>
  <c r="O10" i="58"/>
  <c r="O8" i="58"/>
  <c r="O7" i="58"/>
  <c r="F22" i="57"/>
  <c r="F23" i="57"/>
  <c r="F33" i="57"/>
  <c r="G22" i="57"/>
  <c r="G23" i="57"/>
  <c r="G33" i="57"/>
  <c r="G34" i="57"/>
  <c r="G35" i="57"/>
  <c r="H22" i="57"/>
  <c r="H23" i="57"/>
  <c r="H33" i="57"/>
  <c r="H34" i="57"/>
  <c r="H35" i="57"/>
  <c r="I22" i="57"/>
  <c r="I23" i="57"/>
  <c r="I33" i="57"/>
  <c r="J22" i="57"/>
  <c r="J23" i="57"/>
  <c r="J33" i="57"/>
  <c r="J34" i="57"/>
  <c r="J35" i="57"/>
  <c r="K22" i="57"/>
  <c r="K23" i="57"/>
  <c r="K33" i="57"/>
  <c r="K34" i="57"/>
  <c r="K35" i="57"/>
  <c r="L22" i="57"/>
  <c r="L23" i="57"/>
  <c r="L33" i="57"/>
  <c r="L34" i="57"/>
  <c r="L35" i="57"/>
  <c r="M22" i="57"/>
  <c r="M23" i="57"/>
  <c r="M33" i="57"/>
  <c r="M34" i="57"/>
  <c r="M35" i="57"/>
  <c r="N32" i="57"/>
  <c r="N31" i="57"/>
  <c r="U31" i="57"/>
  <c r="V31" i="57"/>
  <c r="N29" i="57"/>
  <c r="Q29" i="57"/>
  <c r="R29" i="57"/>
  <c r="U27" i="57"/>
  <c r="V27" i="57"/>
  <c r="U26" i="57"/>
  <c r="V26" i="57"/>
  <c r="U21" i="57"/>
  <c r="V21" i="57"/>
  <c r="N20" i="57"/>
  <c r="U20" i="57"/>
  <c r="V20" i="57"/>
  <c r="N19" i="57"/>
  <c r="U19" i="57"/>
  <c r="V19" i="57"/>
  <c r="N18" i="57"/>
  <c r="U18" i="57"/>
  <c r="V18" i="57"/>
  <c r="N17" i="57"/>
  <c r="U17" i="57"/>
  <c r="V17" i="57"/>
  <c r="N14" i="57"/>
  <c r="F27" i="56"/>
  <c r="F28" i="56"/>
  <c r="F40" i="56"/>
  <c r="F41" i="56"/>
  <c r="F42" i="56"/>
  <c r="G27" i="56"/>
  <c r="G28" i="56"/>
  <c r="G40" i="56"/>
  <c r="G41" i="56"/>
  <c r="G42" i="56"/>
  <c r="H27" i="56"/>
  <c r="I27" i="56"/>
  <c r="J27" i="56"/>
  <c r="K27" i="56"/>
  <c r="L27" i="56"/>
  <c r="H28" i="56"/>
  <c r="H40" i="56"/>
  <c r="I40" i="56"/>
  <c r="J40" i="56"/>
  <c r="K40" i="56"/>
  <c r="L40" i="56"/>
  <c r="I28" i="56"/>
  <c r="I41" i="56"/>
  <c r="I42" i="56"/>
  <c r="J28" i="56"/>
  <c r="J41" i="56"/>
  <c r="J42" i="56"/>
  <c r="K28" i="56"/>
  <c r="K41" i="56"/>
  <c r="K42" i="56"/>
  <c r="M27" i="56"/>
  <c r="M28" i="56"/>
  <c r="M40" i="56"/>
  <c r="M41" i="56"/>
  <c r="M42" i="56"/>
  <c r="N27" i="56"/>
  <c r="N28" i="56"/>
  <c r="N40" i="56"/>
  <c r="N41" i="56"/>
  <c r="N42" i="56"/>
  <c r="O27" i="56"/>
  <c r="Q27" i="56"/>
  <c r="R27" i="56"/>
  <c r="O28" i="56"/>
  <c r="O40" i="56"/>
  <c r="P40" i="56"/>
  <c r="R40" i="56"/>
  <c r="P41" i="56"/>
  <c r="P42" i="56"/>
  <c r="Q28" i="56"/>
  <c r="Q41" i="56"/>
  <c r="Q42" i="56"/>
  <c r="S40" i="56"/>
  <c r="S41" i="56"/>
  <c r="S42" i="56"/>
  <c r="U40" i="56"/>
  <c r="U41" i="56"/>
  <c r="U42" i="56"/>
  <c r="V40" i="56"/>
  <c r="V41" i="56"/>
  <c r="V42" i="56"/>
  <c r="W42" i="56"/>
  <c r="T40" i="56"/>
  <c r="W40" i="56"/>
  <c r="X39" i="56"/>
  <c r="L38" i="56"/>
  <c r="W38" i="56"/>
  <c r="X37" i="56"/>
  <c r="X36" i="56"/>
  <c r="L35" i="56"/>
  <c r="X35" i="56"/>
  <c r="L34" i="56"/>
  <c r="R34" i="56"/>
  <c r="W34" i="56"/>
  <c r="X34" i="56"/>
  <c r="X33" i="56"/>
  <c r="W32" i="56"/>
  <c r="X32" i="56"/>
  <c r="X31" i="56"/>
  <c r="R30" i="56"/>
  <c r="X30" i="56"/>
  <c r="T27" i="56"/>
  <c r="W27" i="56"/>
  <c r="T28" i="56"/>
  <c r="W28" i="56"/>
  <c r="X26" i="56"/>
  <c r="X25" i="56"/>
  <c r="X24" i="56"/>
  <c r="W23" i="56"/>
  <c r="X23" i="56"/>
  <c r="X22" i="56"/>
  <c r="X21" i="56"/>
  <c r="X20" i="56"/>
  <c r="L19" i="56"/>
  <c r="X19" i="56"/>
  <c r="X18" i="56"/>
  <c r="R17" i="56"/>
  <c r="X17" i="56"/>
  <c r="X16" i="56"/>
  <c r="X15" i="56"/>
  <c r="G41" i="55"/>
  <c r="G51" i="55"/>
  <c r="G55" i="55"/>
  <c r="G61" i="55"/>
  <c r="F41" i="55"/>
  <c r="F51" i="55"/>
  <c r="F55" i="55"/>
  <c r="F61" i="55"/>
  <c r="S14" i="52"/>
  <c r="S15" i="52"/>
  <c r="S17" i="52"/>
  <c r="S18" i="52"/>
  <c r="S19" i="52"/>
  <c r="S21" i="52"/>
  <c r="S22" i="52"/>
  <c r="S26" i="52"/>
  <c r="S27" i="52"/>
  <c r="S28" i="52"/>
  <c r="M28" i="52"/>
  <c r="T28" i="52"/>
  <c r="U28" i="52"/>
  <c r="S29" i="52"/>
  <c r="S30" i="52"/>
  <c r="S32" i="52"/>
  <c r="M33" i="52"/>
  <c r="S33" i="52"/>
  <c r="T33" i="52"/>
  <c r="U33" i="52"/>
  <c r="M32" i="52"/>
  <c r="T32" i="52"/>
  <c r="R28" i="46"/>
  <c r="R14" i="46"/>
  <c r="O30" i="52"/>
  <c r="O26" i="52"/>
  <c r="O27" i="52"/>
  <c r="M27" i="52"/>
  <c r="P27" i="52"/>
  <c r="Q27" i="52"/>
  <c r="O28" i="52"/>
  <c r="O29" i="52"/>
  <c r="O31" i="52"/>
  <c r="O32" i="52"/>
  <c r="O33" i="52"/>
  <c r="O14" i="52"/>
  <c r="M14" i="52"/>
  <c r="P14" i="52"/>
  <c r="O15" i="52"/>
  <c r="M15" i="52"/>
  <c r="P15" i="52"/>
  <c r="Q15" i="52"/>
  <c r="O16" i="52"/>
  <c r="O17" i="52"/>
  <c r="O18" i="52"/>
  <c r="M18" i="52"/>
  <c r="P18" i="52"/>
  <c r="Q18" i="52"/>
  <c r="O19" i="52"/>
  <c r="O20" i="52"/>
  <c r="O21" i="52"/>
  <c r="M21" i="52"/>
  <c r="P21" i="52"/>
  <c r="Q21" i="52"/>
  <c r="O22" i="52"/>
  <c r="O23" i="52"/>
  <c r="F23" i="52"/>
  <c r="F24" i="52"/>
  <c r="F34" i="52"/>
  <c r="F35" i="52"/>
  <c r="F36" i="52"/>
  <c r="G23" i="52"/>
  <c r="G24" i="52"/>
  <c r="G34" i="52"/>
  <c r="H23" i="52"/>
  <c r="H24" i="52"/>
  <c r="H34" i="52"/>
  <c r="I34" i="52"/>
  <c r="J34" i="52"/>
  <c r="K34" i="52"/>
  <c r="L34" i="52"/>
  <c r="M34" i="52"/>
  <c r="I23" i="52"/>
  <c r="I24" i="52"/>
  <c r="I35" i="52"/>
  <c r="I36" i="52"/>
  <c r="J23" i="52"/>
  <c r="J24" i="52"/>
  <c r="J35" i="52"/>
  <c r="J36" i="52"/>
  <c r="K23" i="52"/>
  <c r="K24" i="52"/>
  <c r="K35" i="52"/>
  <c r="K36" i="52"/>
  <c r="L23" i="52"/>
  <c r="L24" i="52"/>
  <c r="L35" i="52"/>
  <c r="L36" i="52"/>
  <c r="P32" i="52"/>
  <c r="Q32" i="52"/>
  <c r="M31" i="52"/>
  <c r="P31" i="52"/>
  <c r="Q31" i="52"/>
  <c r="M30" i="52"/>
  <c r="T30" i="52"/>
  <c r="U30" i="52"/>
  <c r="M29" i="52"/>
  <c r="P28" i="52"/>
  <c r="Q28" i="52"/>
  <c r="T27" i="52"/>
  <c r="U27" i="52"/>
  <c r="M26" i="52"/>
  <c r="T26" i="52"/>
  <c r="U26" i="52"/>
  <c r="P26" i="52"/>
  <c r="M22" i="52"/>
  <c r="T22" i="52"/>
  <c r="U22" i="52"/>
  <c r="M16" i="52"/>
  <c r="P16" i="52"/>
  <c r="M17" i="52"/>
  <c r="P17" i="52"/>
  <c r="Q17" i="52"/>
  <c r="T18" i="52"/>
  <c r="U18" i="52"/>
  <c r="M19" i="52"/>
  <c r="P19" i="52"/>
  <c r="Q19" i="52"/>
  <c r="M20" i="52"/>
  <c r="T20" i="52"/>
  <c r="P20" i="52"/>
  <c r="T21" i="52"/>
  <c r="U21" i="52"/>
  <c r="T14" i="52"/>
  <c r="U14" i="52"/>
  <c r="T15" i="52"/>
  <c r="U15" i="52"/>
  <c r="T16" i="52"/>
  <c r="T17" i="52"/>
  <c r="U17" i="52"/>
  <c r="U32" i="52"/>
  <c r="I39" i="49"/>
  <c r="I40" i="49"/>
  <c r="I42" i="49"/>
  <c r="I43" i="49"/>
  <c r="I44" i="49"/>
  <c r="I45" i="49"/>
  <c r="I46" i="49"/>
  <c r="I47" i="49"/>
  <c r="I48" i="49"/>
  <c r="F53" i="49"/>
  <c r="G53" i="49"/>
  <c r="I52" i="49"/>
  <c r="I53" i="49"/>
  <c r="I56" i="49"/>
  <c r="I57" i="49"/>
  <c r="I58" i="49"/>
  <c r="I59" i="49"/>
  <c r="I32" i="49"/>
  <c r="I31" i="49"/>
  <c r="I30" i="49"/>
  <c r="I28" i="49"/>
  <c r="I27" i="49"/>
  <c r="I16" i="49"/>
  <c r="I17" i="49"/>
  <c r="I18" i="49"/>
  <c r="I19" i="49"/>
  <c r="I20" i="49"/>
  <c r="I21" i="49"/>
  <c r="I22" i="49"/>
  <c r="J22" i="49"/>
  <c r="G18" i="54"/>
  <c r="G19" i="54"/>
  <c r="G31" i="54"/>
  <c r="G32" i="54"/>
  <c r="G33" i="54"/>
  <c r="F18" i="54"/>
  <c r="F19" i="54"/>
  <c r="F31" i="54"/>
  <c r="F32" i="54"/>
  <c r="F33" i="54"/>
  <c r="G13" i="53"/>
  <c r="G19" i="53"/>
  <c r="G39" i="53"/>
  <c r="G43" i="53"/>
  <c r="G51" i="53"/>
  <c r="G65" i="53"/>
  <c r="G70" i="53"/>
  <c r="G89" i="53"/>
  <c r="G97" i="53"/>
  <c r="G104" i="53"/>
  <c r="G105" i="53"/>
  <c r="G124" i="53"/>
  <c r="H13" i="53"/>
  <c r="H19" i="53"/>
  <c r="H27" i="53"/>
  <c r="H28" i="53"/>
  <c r="H29" i="53"/>
  <c r="H39" i="53"/>
  <c r="H43" i="53"/>
  <c r="H51" i="53"/>
  <c r="I51" i="53"/>
  <c r="J51" i="53"/>
  <c r="K51" i="53"/>
  <c r="L51" i="53"/>
  <c r="M51" i="53"/>
  <c r="N51" i="53"/>
  <c r="H70" i="53"/>
  <c r="H89" i="53"/>
  <c r="H97" i="53"/>
  <c r="H104" i="53"/>
  <c r="H105" i="53"/>
  <c r="H124" i="53"/>
  <c r="I112" i="53"/>
  <c r="I124" i="53"/>
  <c r="J112" i="53"/>
  <c r="J124" i="53"/>
  <c r="K112" i="53"/>
  <c r="K124" i="53"/>
  <c r="L124" i="53"/>
  <c r="M112" i="53"/>
  <c r="M124" i="53"/>
  <c r="N124" i="53"/>
  <c r="I13" i="53"/>
  <c r="I19" i="53"/>
  <c r="I27" i="53"/>
  <c r="I28" i="53"/>
  <c r="I29" i="53"/>
  <c r="I39" i="53"/>
  <c r="I43" i="53"/>
  <c r="I65" i="53"/>
  <c r="I70" i="53"/>
  <c r="I89" i="53"/>
  <c r="I97" i="53"/>
  <c r="I104" i="53"/>
  <c r="I105" i="53"/>
  <c r="J13" i="53"/>
  <c r="J19" i="53"/>
  <c r="J27" i="53"/>
  <c r="K27" i="53"/>
  <c r="L27" i="53"/>
  <c r="M27" i="53"/>
  <c r="N27" i="53"/>
  <c r="J39" i="53"/>
  <c r="J43" i="53"/>
  <c r="J65" i="53"/>
  <c r="J70" i="53"/>
  <c r="J89" i="53"/>
  <c r="J97" i="53"/>
  <c r="J104" i="53"/>
  <c r="J105" i="53"/>
  <c r="K13" i="53"/>
  <c r="K19" i="53"/>
  <c r="K28" i="53"/>
  <c r="K29" i="53"/>
  <c r="K39" i="53"/>
  <c r="K43" i="53"/>
  <c r="K70" i="53"/>
  <c r="K89" i="53"/>
  <c r="K97" i="53"/>
  <c r="K104" i="53"/>
  <c r="K105" i="53"/>
  <c r="N112" i="53"/>
  <c r="L13" i="53"/>
  <c r="L19" i="53"/>
  <c r="L28" i="53"/>
  <c r="L29" i="53"/>
  <c r="L39" i="53"/>
  <c r="L43" i="53"/>
  <c r="L65" i="53"/>
  <c r="L70" i="53"/>
  <c r="L89" i="53"/>
  <c r="L97" i="53"/>
  <c r="L104" i="53"/>
  <c r="M13" i="53"/>
  <c r="M19" i="53"/>
  <c r="M39" i="53"/>
  <c r="M43" i="53"/>
  <c r="M65" i="53"/>
  <c r="M70" i="53"/>
  <c r="M89" i="53"/>
  <c r="M97" i="53"/>
  <c r="M104" i="53"/>
  <c r="M105" i="53"/>
  <c r="M126" i="53"/>
  <c r="N125" i="53"/>
  <c r="N123" i="53"/>
  <c r="N122" i="53"/>
  <c r="N121" i="53"/>
  <c r="N120" i="53"/>
  <c r="N119" i="53"/>
  <c r="N118" i="53"/>
  <c r="N117" i="53"/>
  <c r="N116" i="53"/>
  <c r="N115" i="53"/>
  <c r="N114" i="53"/>
  <c r="N113" i="53"/>
  <c r="N111" i="53"/>
  <c r="N110" i="53"/>
  <c r="N109" i="53"/>
  <c r="N107" i="53"/>
  <c r="N103" i="53"/>
  <c r="N102" i="53"/>
  <c r="N101" i="53"/>
  <c r="N99" i="53"/>
  <c r="N98" i="53"/>
  <c r="N96" i="53"/>
  <c r="N95" i="53"/>
  <c r="N94" i="53"/>
  <c r="N93" i="53"/>
  <c r="N92" i="53"/>
  <c r="N88" i="53"/>
  <c r="N87" i="53"/>
  <c r="N86" i="53"/>
  <c r="N85" i="53"/>
  <c r="N84" i="53"/>
  <c r="N83" i="53"/>
  <c r="N82" i="53"/>
  <c r="N81" i="53"/>
  <c r="N80" i="53"/>
  <c r="N79" i="53"/>
  <c r="N78" i="53"/>
  <c r="N77" i="53"/>
  <c r="N76" i="53"/>
  <c r="N75" i="53"/>
  <c r="N74" i="53"/>
  <c r="N72" i="53"/>
  <c r="N71" i="53"/>
  <c r="N69" i="53"/>
  <c r="N68" i="53"/>
  <c r="N67" i="53"/>
  <c r="N64" i="53"/>
  <c r="N63" i="53"/>
  <c r="N62" i="53"/>
  <c r="N61" i="53"/>
  <c r="N60" i="53"/>
  <c r="N59" i="53"/>
  <c r="N58" i="53"/>
  <c r="N57" i="53"/>
  <c r="N56" i="53"/>
  <c r="N55" i="53"/>
  <c r="N54" i="53"/>
  <c r="N53" i="53"/>
  <c r="N52" i="53"/>
  <c r="N50" i="53"/>
  <c r="N49" i="53"/>
  <c r="N47" i="53"/>
  <c r="N46" i="53"/>
  <c r="N45" i="53"/>
  <c r="N44" i="53"/>
  <c r="N43" i="53"/>
  <c r="N42" i="53"/>
  <c r="N41" i="53"/>
  <c r="N38" i="53"/>
  <c r="N37" i="53"/>
  <c r="N36" i="53"/>
  <c r="N35" i="53"/>
  <c r="N33" i="53"/>
  <c r="N26" i="53"/>
  <c r="N25" i="53"/>
  <c r="N24" i="53"/>
  <c r="N22" i="53"/>
  <c r="N21" i="53"/>
  <c r="N20" i="53"/>
  <c r="N19" i="53"/>
  <c r="N18" i="53"/>
  <c r="N17" i="53"/>
  <c r="N16" i="53"/>
  <c r="N15" i="53"/>
  <c r="N12" i="53"/>
  <c r="N11" i="53"/>
  <c r="N9" i="53"/>
  <c r="N8" i="53"/>
  <c r="N7" i="53"/>
  <c r="H12" i="51"/>
  <c r="H20" i="51"/>
  <c r="H29" i="51"/>
  <c r="H30" i="51"/>
  <c r="H40" i="51"/>
  <c r="H44" i="51"/>
  <c r="H52" i="51"/>
  <c r="H66" i="51"/>
  <c r="H70" i="51"/>
  <c r="H73" i="51"/>
  <c r="H76" i="51"/>
  <c r="H86" i="51"/>
  <c r="H90" i="51"/>
  <c r="H106" i="51"/>
  <c r="H114" i="51"/>
  <c r="H121" i="51"/>
  <c r="H122" i="51"/>
  <c r="H132" i="51"/>
  <c r="I132" i="51"/>
  <c r="J132" i="51"/>
  <c r="K132" i="51"/>
  <c r="L132" i="51"/>
  <c r="M132" i="51"/>
  <c r="N132" i="51"/>
  <c r="I12" i="51"/>
  <c r="I17" i="51"/>
  <c r="I20" i="51"/>
  <c r="I28" i="51"/>
  <c r="I29" i="51"/>
  <c r="I30" i="51"/>
  <c r="I40" i="51"/>
  <c r="I44" i="51"/>
  <c r="I52" i="51"/>
  <c r="I66" i="51"/>
  <c r="I70" i="51"/>
  <c r="I73" i="51"/>
  <c r="I76" i="51"/>
  <c r="I82" i="51"/>
  <c r="I86" i="51"/>
  <c r="I90" i="51"/>
  <c r="I96" i="51"/>
  <c r="I99" i="51"/>
  <c r="I103" i="51"/>
  <c r="I114" i="51"/>
  <c r="I121" i="51"/>
  <c r="I142" i="51"/>
  <c r="I145" i="51"/>
  <c r="J12" i="51"/>
  <c r="J20" i="51"/>
  <c r="J28" i="51"/>
  <c r="J29" i="51"/>
  <c r="J30" i="51"/>
  <c r="J40" i="51"/>
  <c r="J44" i="51"/>
  <c r="J52" i="51"/>
  <c r="J70" i="51"/>
  <c r="J73" i="51"/>
  <c r="J76" i="51"/>
  <c r="J82" i="51"/>
  <c r="J86" i="51"/>
  <c r="J90" i="51"/>
  <c r="K90" i="51"/>
  <c r="L90" i="51"/>
  <c r="N90" i="51"/>
  <c r="J96" i="51"/>
  <c r="J99" i="51"/>
  <c r="N99" i="51"/>
  <c r="J114" i="51"/>
  <c r="J121" i="51"/>
  <c r="J122" i="51"/>
  <c r="J129" i="51"/>
  <c r="K129" i="51"/>
  <c r="L129" i="51"/>
  <c r="N129" i="51"/>
  <c r="J142" i="51"/>
  <c r="J145" i="51"/>
  <c r="K12" i="51"/>
  <c r="K20" i="51"/>
  <c r="K28" i="51"/>
  <c r="K29" i="51"/>
  <c r="K30" i="51"/>
  <c r="K40" i="51"/>
  <c r="K44" i="51"/>
  <c r="K52" i="51"/>
  <c r="K70" i="51"/>
  <c r="K76" i="51"/>
  <c r="K86" i="51"/>
  <c r="K96" i="51"/>
  <c r="K106" i="51"/>
  <c r="K114" i="51"/>
  <c r="K121" i="51"/>
  <c r="K122" i="51"/>
  <c r="K142" i="51"/>
  <c r="L12" i="51"/>
  <c r="L20" i="51"/>
  <c r="L28" i="51"/>
  <c r="M28" i="51"/>
  <c r="N28" i="51"/>
  <c r="L40" i="51"/>
  <c r="L44" i="51"/>
  <c r="L52" i="51"/>
  <c r="L66" i="51"/>
  <c r="L70" i="51"/>
  <c r="L73" i="51"/>
  <c r="L76" i="51"/>
  <c r="L82" i="51"/>
  <c r="L86" i="51"/>
  <c r="L96" i="51"/>
  <c r="L103" i="51"/>
  <c r="L106" i="51"/>
  <c r="L114" i="51"/>
  <c r="L121" i="51"/>
  <c r="L122" i="51"/>
  <c r="L145" i="51"/>
  <c r="L147" i="51"/>
  <c r="M114" i="51"/>
  <c r="N114" i="51"/>
  <c r="M12" i="51"/>
  <c r="M20" i="51"/>
  <c r="M29" i="51"/>
  <c r="M30" i="51"/>
  <c r="M40" i="51"/>
  <c r="M44" i="51"/>
  <c r="M52" i="51"/>
  <c r="M70" i="51"/>
  <c r="M73" i="51"/>
  <c r="M76" i="51"/>
  <c r="M86" i="51"/>
  <c r="M96" i="51"/>
  <c r="M106" i="51"/>
  <c r="M121" i="51"/>
  <c r="M142" i="51"/>
  <c r="M145" i="51"/>
  <c r="N146" i="51"/>
  <c r="N144" i="51"/>
  <c r="N143" i="51"/>
  <c r="N142" i="51"/>
  <c r="N141" i="51"/>
  <c r="N139" i="51"/>
  <c r="N138" i="51"/>
  <c r="N137" i="51"/>
  <c r="N136" i="51"/>
  <c r="N135" i="51"/>
  <c r="N134" i="51"/>
  <c r="N133" i="51"/>
  <c r="N131" i="51"/>
  <c r="N128" i="51"/>
  <c r="N127" i="51"/>
  <c r="N126" i="51"/>
  <c r="N124" i="51"/>
  <c r="N120" i="51"/>
  <c r="N119" i="51"/>
  <c r="N118" i="51"/>
  <c r="N116" i="51"/>
  <c r="N115" i="51"/>
  <c r="N113" i="51"/>
  <c r="N112" i="51"/>
  <c r="N111" i="51"/>
  <c r="N110" i="51"/>
  <c r="N109" i="51"/>
  <c r="N105" i="51"/>
  <c r="N104" i="51"/>
  <c r="N103" i="51"/>
  <c r="N102" i="51"/>
  <c r="N100" i="51"/>
  <c r="N98" i="51"/>
  <c r="N95" i="51"/>
  <c r="N93" i="51"/>
  <c r="N92" i="51"/>
  <c r="N91" i="51"/>
  <c r="N89" i="51"/>
  <c r="N87" i="51"/>
  <c r="N85" i="51"/>
  <c r="N83" i="51"/>
  <c r="N81" i="51"/>
  <c r="N79" i="51"/>
  <c r="N77" i="51"/>
  <c r="N75" i="51"/>
  <c r="N72" i="51"/>
  <c r="N71" i="51"/>
  <c r="N69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1" i="51"/>
  <c r="N50" i="51"/>
  <c r="N48" i="51"/>
  <c r="N47" i="51"/>
  <c r="N46" i="51"/>
  <c r="N45" i="51"/>
  <c r="N43" i="51"/>
  <c r="N42" i="51"/>
  <c r="N40" i="51"/>
  <c r="N39" i="51"/>
  <c r="N38" i="51"/>
  <c r="N37" i="51"/>
  <c r="N36" i="51"/>
  <c r="N34" i="51"/>
  <c r="N27" i="51"/>
  <c r="N26" i="51"/>
  <c r="N25" i="51"/>
  <c r="N23" i="51"/>
  <c r="N22" i="51"/>
  <c r="N21" i="51"/>
  <c r="N19" i="51"/>
  <c r="N18" i="51"/>
  <c r="N17" i="51"/>
  <c r="N16" i="51"/>
  <c r="N14" i="51"/>
  <c r="N11" i="51"/>
  <c r="N10" i="51"/>
  <c r="N8" i="51"/>
  <c r="N7" i="51"/>
  <c r="F27" i="50"/>
  <c r="F28" i="50"/>
  <c r="F40" i="50"/>
  <c r="F41" i="50"/>
  <c r="F42" i="50"/>
  <c r="G27" i="50"/>
  <c r="G28" i="50"/>
  <c r="G40" i="50"/>
  <c r="G41" i="50"/>
  <c r="G42" i="50"/>
  <c r="H27" i="50"/>
  <c r="H28" i="50"/>
  <c r="H40" i="50"/>
  <c r="H41" i="50"/>
  <c r="I27" i="50"/>
  <c r="I28" i="50"/>
  <c r="I40" i="50"/>
  <c r="J27" i="50"/>
  <c r="J28" i="50"/>
  <c r="J40" i="50"/>
  <c r="K27" i="50"/>
  <c r="K28" i="50"/>
  <c r="K40" i="50"/>
  <c r="K41" i="50"/>
  <c r="K42" i="50"/>
  <c r="M27" i="50"/>
  <c r="M28" i="50"/>
  <c r="M40" i="50"/>
  <c r="M41" i="50"/>
  <c r="M42" i="50"/>
  <c r="N27" i="50"/>
  <c r="N28" i="50"/>
  <c r="N40" i="50"/>
  <c r="O40" i="50"/>
  <c r="P40" i="50"/>
  <c r="R40" i="50"/>
  <c r="O27" i="50"/>
  <c r="O28" i="50"/>
  <c r="O41" i="50"/>
  <c r="O42" i="50"/>
  <c r="P41" i="50"/>
  <c r="P42" i="50"/>
  <c r="Q27" i="50"/>
  <c r="Q28" i="50"/>
  <c r="Q41" i="50"/>
  <c r="Q42" i="50"/>
  <c r="S40" i="50"/>
  <c r="T40" i="50"/>
  <c r="U40" i="50"/>
  <c r="V40" i="50"/>
  <c r="S41" i="50"/>
  <c r="U41" i="50"/>
  <c r="U42" i="50"/>
  <c r="W39" i="50"/>
  <c r="L38" i="50"/>
  <c r="V38" i="50"/>
  <c r="W38" i="50"/>
  <c r="W37" i="50"/>
  <c r="W36" i="50"/>
  <c r="L35" i="50"/>
  <c r="W35" i="50"/>
  <c r="L34" i="50"/>
  <c r="R34" i="50"/>
  <c r="V34" i="50"/>
  <c r="W33" i="50"/>
  <c r="V32" i="50"/>
  <c r="W32" i="50"/>
  <c r="W31" i="50"/>
  <c r="R30" i="50"/>
  <c r="W30" i="50"/>
  <c r="T27" i="50"/>
  <c r="T28" i="50"/>
  <c r="V28" i="50"/>
  <c r="L27" i="50"/>
  <c r="V27" i="50"/>
  <c r="W26" i="50"/>
  <c r="W25" i="50"/>
  <c r="W24" i="50"/>
  <c r="V23" i="50"/>
  <c r="W23" i="50"/>
  <c r="W22" i="50"/>
  <c r="W21" i="50"/>
  <c r="W20" i="50"/>
  <c r="L19" i="50"/>
  <c r="W19" i="50"/>
  <c r="W18" i="50"/>
  <c r="R17" i="50"/>
  <c r="W17" i="50"/>
  <c r="W16" i="50"/>
  <c r="W15" i="50"/>
  <c r="G40" i="49"/>
  <c r="G49" i="49"/>
  <c r="G50" i="49"/>
  <c r="G54" i="49"/>
  <c r="G59" i="49"/>
  <c r="F59" i="49"/>
  <c r="J59" i="49"/>
  <c r="F49" i="49"/>
  <c r="F50" i="49"/>
  <c r="G23" i="49"/>
  <c r="G24" i="49"/>
  <c r="G29" i="49"/>
  <c r="G33" i="49"/>
  <c r="F23" i="49"/>
  <c r="F24" i="49"/>
  <c r="F29" i="49"/>
  <c r="F33" i="49"/>
  <c r="F34" i="49"/>
  <c r="L14" i="46"/>
  <c r="S14" i="46"/>
  <c r="T14" i="46"/>
  <c r="Y65" i="20"/>
  <c r="R31" i="46"/>
  <c r="R29" i="46"/>
  <c r="R27" i="46"/>
  <c r="R26" i="46"/>
  <c r="R25" i="46"/>
  <c r="L27" i="46"/>
  <c r="S27" i="46"/>
  <c r="T27" i="46"/>
  <c r="L26" i="46"/>
  <c r="S26" i="46"/>
  <c r="T26" i="46"/>
  <c r="L19" i="46"/>
  <c r="S19" i="46"/>
  <c r="R21" i="46"/>
  <c r="R17" i="46"/>
  <c r="L17" i="46"/>
  <c r="S17" i="46"/>
  <c r="T17" i="46"/>
  <c r="R20" i="46"/>
  <c r="R18" i="46"/>
  <c r="R16" i="46"/>
  <c r="R15" i="46"/>
  <c r="L15" i="46"/>
  <c r="S15" i="46"/>
  <c r="T15" i="46"/>
  <c r="N28" i="46"/>
  <c r="L28" i="46"/>
  <c r="O28" i="46"/>
  <c r="P28" i="46"/>
  <c r="N27" i="46"/>
  <c r="O27" i="46"/>
  <c r="P27" i="46"/>
  <c r="N26" i="46"/>
  <c r="O26" i="46"/>
  <c r="P26" i="46"/>
  <c r="N20" i="46"/>
  <c r="L20" i="46"/>
  <c r="O20" i="46"/>
  <c r="S20" i="46"/>
  <c r="T20" i="46"/>
  <c r="N19" i="46"/>
  <c r="O19" i="46"/>
  <c r="P19" i="46"/>
  <c r="N18" i="46"/>
  <c r="L18" i="46"/>
  <c r="S18" i="46"/>
  <c r="T18" i="46"/>
  <c r="O18" i="46"/>
  <c r="P18" i="46"/>
  <c r="N17" i="46"/>
  <c r="O17" i="46"/>
  <c r="P17" i="46"/>
  <c r="N16" i="46"/>
  <c r="L16" i="46"/>
  <c r="O16" i="46"/>
  <c r="P16" i="46"/>
  <c r="N15" i="46"/>
  <c r="N14" i="46"/>
  <c r="O14" i="46"/>
  <c r="P14" i="46"/>
  <c r="N29" i="46"/>
  <c r="L29" i="46"/>
  <c r="O29" i="46"/>
  <c r="P29" i="46"/>
  <c r="N32" i="46"/>
  <c r="N31" i="46"/>
  <c r="N30" i="46"/>
  <c r="N25" i="46"/>
  <c r="N21" i="46"/>
  <c r="G17" i="48"/>
  <c r="G18" i="48"/>
  <c r="G30" i="48"/>
  <c r="F17" i="48"/>
  <c r="F18" i="48"/>
  <c r="F30" i="48"/>
  <c r="F31" i="48"/>
  <c r="F32" i="48"/>
  <c r="H12" i="47"/>
  <c r="H20" i="47"/>
  <c r="I17" i="47"/>
  <c r="I20" i="47"/>
  <c r="J20" i="47"/>
  <c r="K20" i="47"/>
  <c r="L20" i="47"/>
  <c r="M20" i="47"/>
  <c r="N20" i="47"/>
  <c r="H40" i="47"/>
  <c r="H44" i="47"/>
  <c r="H52" i="47"/>
  <c r="H66" i="47"/>
  <c r="H70" i="47"/>
  <c r="H73" i="47"/>
  <c r="H76" i="47"/>
  <c r="H86" i="47"/>
  <c r="H90" i="47"/>
  <c r="I90" i="47"/>
  <c r="J90" i="47"/>
  <c r="K90" i="47"/>
  <c r="L90" i="47"/>
  <c r="N90" i="47"/>
  <c r="H114" i="47"/>
  <c r="H121" i="47"/>
  <c r="H122" i="47"/>
  <c r="H132" i="47"/>
  <c r="H145" i="47"/>
  <c r="I12" i="47"/>
  <c r="I28" i="47"/>
  <c r="I29" i="47"/>
  <c r="I30" i="47"/>
  <c r="I40" i="47"/>
  <c r="I44" i="47"/>
  <c r="I52" i="47"/>
  <c r="I66" i="47"/>
  <c r="I70" i="47"/>
  <c r="I73" i="47"/>
  <c r="I76" i="47"/>
  <c r="I82" i="47"/>
  <c r="I86" i="47"/>
  <c r="I96" i="47"/>
  <c r="J96" i="47"/>
  <c r="K96" i="47"/>
  <c r="L96" i="47"/>
  <c r="M96" i="47"/>
  <c r="N96" i="47"/>
  <c r="I99" i="47"/>
  <c r="I103" i="47"/>
  <c r="I106" i="47"/>
  <c r="I114" i="47"/>
  <c r="I121" i="47"/>
  <c r="I132" i="47"/>
  <c r="I142" i="47"/>
  <c r="I145" i="47"/>
  <c r="J12" i="47"/>
  <c r="J28" i="47"/>
  <c r="J40" i="47"/>
  <c r="J44" i="47"/>
  <c r="J52" i="47"/>
  <c r="J66" i="47"/>
  <c r="J70" i="47"/>
  <c r="J73" i="47"/>
  <c r="J76" i="47"/>
  <c r="J82" i="47"/>
  <c r="J86" i="47"/>
  <c r="J99" i="47"/>
  <c r="N99" i="47"/>
  <c r="J114" i="47"/>
  <c r="J121" i="47"/>
  <c r="J122" i="47"/>
  <c r="J129" i="47"/>
  <c r="J132" i="47"/>
  <c r="J142" i="47"/>
  <c r="J145" i="47"/>
  <c r="K12" i="47"/>
  <c r="K28" i="47"/>
  <c r="K29" i="47"/>
  <c r="K30" i="47"/>
  <c r="K40" i="47"/>
  <c r="K44" i="47"/>
  <c r="K52" i="47"/>
  <c r="K66" i="47"/>
  <c r="K70" i="47"/>
  <c r="K73" i="47"/>
  <c r="K76" i="47"/>
  <c r="K86" i="47"/>
  <c r="K106" i="47"/>
  <c r="K114" i="47"/>
  <c r="K121" i="47"/>
  <c r="K122" i="47"/>
  <c r="K129" i="47"/>
  <c r="K132" i="47"/>
  <c r="K142" i="47"/>
  <c r="L12" i="47"/>
  <c r="L28" i="47"/>
  <c r="L29" i="47"/>
  <c r="L30" i="47"/>
  <c r="L40" i="47"/>
  <c r="L44" i="47"/>
  <c r="L52" i="47"/>
  <c r="L66" i="47"/>
  <c r="L70" i="47"/>
  <c r="M70" i="47"/>
  <c r="N70" i="47"/>
  <c r="L76" i="47"/>
  <c r="L82" i="47"/>
  <c r="L86" i="47"/>
  <c r="L103" i="47"/>
  <c r="N103" i="47"/>
  <c r="L106" i="47"/>
  <c r="L114" i="47"/>
  <c r="L121" i="47"/>
  <c r="L129" i="47"/>
  <c r="L132" i="47"/>
  <c r="L145" i="47"/>
  <c r="M12" i="47"/>
  <c r="M28" i="47"/>
  <c r="M29" i="47"/>
  <c r="M30" i="47"/>
  <c r="M40" i="47"/>
  <c r="M44" i="47"/>
  <c r="M52" i="47"/>
  <c r="M66" i="47"/>
  <c r="M73" i="47"/>
  <c r="M76" i="47"/>
  <c r="M86" i="47"/>
  <c r="M106" i="47"/>
  <c r="M114" i="47"/>
  <c r="M121" i="47"/>
  <c r="M122" i="47"/>
  <c r="M132" i="47"/>
  <c r="M142" i="47"/>
  <c r="M145" i="47"/>
  <c r="M147" i="47"/>
  <c r="M148" i="47"/>
  <c r="M149" i="47"/>
  <c r="N146" i="47"/>
  <c r="N144" i="47"/>
  <c r="N143" i="47"/>
  <c r="N142" i="47"/>
  <c r="N141" i="47"/>
  <c r="N139" i="47"/>
  <c r="N138" i="47"/>
  <c r="N137" i="47"/>
  <c r="N136" i="47"/>
  <c r="N135" i="47"/>
  <c r="N134" i="47"/>
  <c r="N133" i="47"/>
  <c r="N131" i="47"/>
  <c r="N129" i="47"/>
  <c r="N128" i="47"/>
  <c r="N127" i="47"/>
  <c r="N126" i="47"/>
  <c r="N124" i="47"/>
  <c r="N120" i="47"/>
  <c r="N119" i="47"/>
  <c r="N118" i="47"/>
  <c r="N116" i="47"/>
  <c r="N115" i="47"/>
  <c r="N113" i="47"/>
  <c r="N112" i="47"/>
  <c r="N111" i="47"/>
  <c r="N110" i="47"/>
  <c r="N109" i="47"/>
  <c r="N105" i="47"/>
  <c r="N104" i="47"/>
  <c r="N102" i="47"/>
  <c r="N100" i="47"/>
  <c r="N98" i="47"/>
  <c r="N95" i="47"/>
  <c r="N93" i="47"/>
  <c r="N92" i="47"/>
  <c r="N91" i="47"/>
  <c r="N89" i="47"/>
  <c r="N87" i="47"/>
  <c r="N85" i="47"/>
  <c r="N83" i="47"/>
  <c r="N82" i="47"/>
  <c r="N81" i="47"/>
  <c r="N79" i="47"/>
  <c r="N77" i="47"/>
  <c r="N75" i="47"/>
  <c r="N72" i="47"/>
  <c r="N71" i="47"/>
  <c r="N69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1" i="47"/>
  <c r="N50" i="47"/>
  <c r="N48" i="47"/>
  <c r="N47" i="47"/>
  <c r="N46" i="47"/>
  <c r="N45" i="47"/>
  <c r="N44" i="47"/>
  <c r="N43" i="47"/>
  <c r="N42" i="47"/>
  <c r="N40" i="47"/>
  <c r="N39" i="47"/>
  <c r="N38" i="47"/>
  <c r="N37" i="47"/>
  <c r="N36" i="47"/>
  <c r="N34" i="47"/>
  <c r="N28" i="47"/>
  <c r="N27" i="47"/>
  <c r="N26" i="47"/>
  <c r="N25" i="47"/>
  <c r="N23" i="47"/>
  <c r="N22" i="47"/>
  <c r="N21" i="47"/>
  <c r="N19" i="47"/>
  <c r="N18" i="47"/>
  <c r="N17" i="47"/>
  <c r="N16" i="47"/>
  <c r="N14" i="47"/>
  <c r="N11" i="47"/>
  <c r="N10" i="47"/>
  <c r="N8" i="47"/>
  <c r="N7" i="47"/>
  <c r="F22" i="46"/>
  <c r="F23" i="46"/>
  <c r="F33" i="46"/>
  <c r="F34" i="46"/>
  <c r="G22" i="46"/>
  <c r="G23" i="46"/>
  <c r="G33" i="46"/>
  <c r="G34" i="46"/>
  <c r="G35" i="46"/>
  <c r="H22" i="46"/>
  <c r="I22" i="46"/>
  <c r="J22" i="46"/>
  <c r="K22" i="46"/>
  <c r="L22" i="46"/>
  <c r="H23" i="46"/>
  <c r="H33" i="46"/>
  <c r="I23" i="46"/>
  <c r="I33" i="46"/>
  <c r="I34" i="46"/>
  <c r="I35" i="46"/>
  <c r="J23" i="46"/>
  <c r="J33" i="46"/>
  <c r="J34" i="46"/>
  <c r="J35" i="46"/>
  <c r="K23" i="46"/>
  <c r="K33" i="46"/>
  <c r="K34" i="46"/>
  <c r="K35" i="46"/>
  <c r="L32" i="46"/>
  <c r="L31" i="46"/>
  <c r="L30" i="46"/>
  <c r="S29" i="46"/>
  <c r="T29" i="46"/>
  <c r="S28" i="46"/>
  <c r="T28" i="46"/>
  <c r="L25" i="46"/>
  <c r="S25" i="46"/>
  <c r="L21" i="46"/>
  <c r="F25" i="45"/>
  <c r="F26" i="45"/>
  <c r="F38" i="45"/>
  <c r="G25" i="45"/>
  <c r="G26" i="45"/>
  <c r="G38" i="45"/>
  <c r="H25" i="45"/>
  <c r="H38" i="45"/>
  <c r="I25" i="45"/>
  <c r="I26" i="45"/>
  <c r="I38" i="45"/>
  <c r="I39" i="45"/>
  <c r="I40" i="45"/>
  <c r="J25" i="45"/>
  <c r="J26" i="45"/>
  <c r="J38" i="45"/>
  <c r="K38" i="45"/>
  <c r="L38" i="45"/>
  <c r="K25" i="45"/>
  <c r="K26" i="45"/>
  <c r="K39" i="45"/>
  <c r="K40" i="45"/>
  <c r="M25" i="45"/>
  <c r="M26" i="45"/>
  <c r="M38" i="45"/>
  <c r="M39" i="45"/>
  <c r="M40" i="45"/>
  <c r="N38" i="45"/>
  <c r="N39" i="45"/>
  <c r="N40" i="45"/>
  <c r="O38" i="45"/>
  <c r="O39" i="45"/>
  <c r="O40" i="45"/>
  <c r="P38" i="45"/>
  <c r="R38" i="45"/>
  <c r="S38" i="45"/>
  <c r="T38" i="45"/>
  <c r="U38" i="45"/>
  <c r="R39" i="45"/>
  <c r="S39" i="45"/>
  <c r="S40" i="45"/>
  <c r="T39" i="45"/>
  <c r="T40" i="45"/>
  <c r="V37" i="45"/>
  <c r="L36" i="45"/>
  <c r="U36" i="45"/>
  <c r="V36" i="45"/>
  <c r="V35" i="45"/>
  <c r="V34" i="45"/>
  <c r="L33" i="45"/>
  <c r="V33" i="45"/>
  <c r="Q32" i="45"/>
  <c r="U32" i="45"/>
  <c r="V31" i="45"/>
  <c r="U30" i="45"/>
  <c r="V30" i="45"/>
  <c r="V29" i="45"/>
  <c r="Q28" i="45"/>
  <c r="V28" i="45"/>
  <c r="V24" i="45"/>
  <c r="V23" i="45"/>
  <c r="V22" i="45"/>
  <c r="V21" i="45"/>
  <c r="V20" i="45"/>
  <c r="V19" i="45"/>
  <c r="L18" i="45"/>
  <c r="V18" i="45"/>
  <c r="V17" i="45"/>
  <c r="V16" i="45"/>
  <c r="V15" i="45"/>
  <c r="I58" i="44"/>
  <c r="I57" i="44"/>
  <c r="I56" i="44"/>
  <c r="I59" i="44"/>
  <c r="I48" i="44"/>
  <c r="I47" i="44"/>
  <c r="I46" i="44"/>
  <c r="I45" i="44"/>
  <c r="I42" i="44"/>
  <c r="I43" i="44"/>
  <c r="I44" i="44"/>
  <c r="I49" i="44"/>
  <c r="I39" i="44"/>
  <c r="G40" i="44"/>
  <c r="I40" i="44"/>
  <c r="F49" i="44"/>
  <c r="F50" i="44"/>
  <c r="F53" i="44"/>
  <c r="F54" i="44"/>
  <c r="G49" i="44"/>
  <c r="G50" i="44"/>
  <c r="G53" i="44"/>
  <c r="F59" i="44"/>
  <c r="G59" i="44"/>
  <c r="I16" i="44"/>
  <c r="I17" i="44"/>
  <c r="I18" i="44"/>
  <c r="I19" i="44"/>
  <c r="I20" i="44"/>
  <c r="I21" i="44"/>
  <c r="I22" i="44"/>
  <c r="I27" i="44"/>
  <c r="I28" i="44"/>
  <c r="I29" i="44"/>
  <c r="I30" i="44"/>
  <c r="I31" i="44"/>
  <c r="I32" i="44"/>
  <c r="F23" i="44"/>
  <c r="F24" i="44"/>
  <c r="F29" i="44"/>
  <c r="F33" i="44"/>
  <c r="G23" i="44"/>
  <c r="G24" i="44"/>
  <c r="G29" i="44"/>
  <c r="G33" i="44"/>
  <c r="J22" i="44"/>
  <c r="D17" i="41"/>
  <c r="I6" i="43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9" i="42"/>
  <c r="I40" i="42"/>
  <c r="I43" i="42"/>
  <c r="I44" i="42"/>
  <c r="I45" i="42"/>
  <c r="I46" i="42"/>
  <c r="I47" i="42"/>
  <c r="I48" i="42"/>
  <c r="I49" i="42"/>
  <c r="I53" i="42"/>
  <c r="I54" i="42"/>
  <c r="I57" i="42"/>
  <c r="I58" i="42"/>
  <c r="I59" i="42"/>
  <c r="I60" i="42"/>
  <c r="I15" i="42"/>
  <c r="I16" i="42"/>
  <c r="I17" i="42"/>
  <c r="I18" i="42"/>
  <c r="I19" i="42"/>
  <c r="I20" i="42"/>
  <c r="I21" i="42"/>
  <c r="I22" i="42"/>
  <c r="I23" i="42"/>
  <c r="G23" i="42"/>
  <c r="F23" i="42"/>
  <c r="J23" i="42"/>
  <c r="I27" i="42"/>
  <c r="I28" i="42"/>
  <c r="I29" i="42"/>
  <c r="I30" i="42"/>
  <c r="I31" i="42"/>
  <c r="I32" i="42"/>
  <c r="I33" i="42"/>
  <c r="F24" i="42"/>
  <c r="F29" i="42"/>
  <c r="F33" i="42"/>
  <c r="F34" i="42"/>
  <c r="G24" i="42"/>
  <c r="G29" i="42"/>
  <c r="G33" i="42"/>
  <c r="G34" i="42"/>
  <c r="I34" i="42"/>
  <c r="J34" i="42"/>
  <c r="J22" i="42"/>
  <c r="G41" i="42"/>
  <c r="G50" i="42"/>
  <c r="G54" i="42"/>
  <c r="G60" i="42"/>
  <c r="F41" i="42"/>
  <c r="F50" i="42"/>
  <c r="F51" i="42"/>
  <c r="F54" i="42"/>
  <c r="F60" i="42"/>
  <c r="Q30" i="38"/>
  <c r="Q28" i="38"/>
  <c r="Q27" i="38"/>
  <c r="Q26" i="38"/>
  <c r="Q25" i="38"/>
  <c r="Q24" i="38"/>
  <c r="H113" i="40"/>
  <c r="H125" i="40"/>
  <c r="M30" i="38"/>
  <c r="K30" i="38"/>
  <c r="N30" i="38"/>
  <c r="O30" i="38"/>
  <c r="M31" i="38"/>
  <c r="K31" i="38"/>
  <c r="N31" i="38"/>
  <c r="O31" i="38"/>
  <c r="K27" i="38"/>
  <c r="R27" i="38"/>
  <c r="S27" i="38"/>
  <c r="K28" i="38"/>
  <c r="R28" i="38"/>
  <c r="S28" i="38"/>
  <c r="R30" i="38"/>
  <c r="S30" i="38"/>
  <c r="H88" i="40"/>
  <c r="M28" i="38"/>
  <c r="N28" i="38"/>
  <c r="O28" i="38"/>
  <c r="M27" i="38"/>
  <c r="N27" i="38"/>
  <c r="O27" i="38"/>
  <c r="M26" i="38"/>
  <c r="K26" i="38"/>
  <c r="N26" i="38"/>
  <c r="O26" i="38"/>
  <c r="H68" i="40"/>
  <c r="M25" i="38"/>
  <c r="Q20" i="38"/>
  <c r="Q19" i="38"/>
  <c r="Q18" i="38"/>
  <c r="Q17" i="38"/>
  <c r="Q16" i="38"/>
  <c r="Q15" i="38"/>
  <c r="Q14" i="38"/>
  <c r="H29" i="40"/>
  <c r="M20" i="38"/>
  <c r="K20" i="38"/>
  <c r="N20" i="38"/>
  <c r="O20" i="38"/>
  <c r="M19" i="38"/>
  <c r="M18" i="38"/>
  <c r="H16" i="40"/>
  <c r="M16" i="38"/>
  <c r="K16" i="38"/>
  <c r="N16" i="38"/>
  <c r="O16" i="38"/>
  <c r="M15" i="38"/>
  <c r="K15" i="38"/>
  <c r="N15" i="38"/>
  <c r="O15" i="38"/>
  <c r="M14" i="38"/>
  <c r="R20" i="38"/>
  <c r="S20" i="38"/>
  <c r="K19" i="38"/>
  <c r="N19" i="38"/>
  <c r="O19" i="38"/>
  <c r="K18" i="38"/>
  <c r="R18" i="38"/>
  <c r="S18" i="38"/>
  <c r="N18" i="38"/>
  <c r="O18" i="38"/>
  <c r="H22" i="40"/>
  <c r="M17" i="38"/>
  <c r="K17" i="38"/>
  <c r="N17" i="38"/>
  <c r="O17" i="38"/>
  <c r="H41" i="40"/>
  <c r="H63" i="40"/>
  <c r="M24" i="38"/>
  <c r="H98" i="40"/>
  <c r="H105" i="40"/>
  <c r="H106" i="40"/>
  <c r="G16" i="40"/>
  <c r="G22" i="40"/>
  <c r="G29" i="40"/>
  <c r="G41" i="40"/>
  <c r="G63" i="40"/>
  <c r="G68" i="40"/>
  <c r="G88" i="40"/>
  <c r="G98" i="40"/>
  <c r="G105" i="40"/>
  <c r="G106" i="40"/>
  <c r="G113" i="40"/>
  <c r="G125" i="40"/>
  <c r="G127" i="40"/>
  <c r="G12" i="39"/>
  <c r="G18" i="39"/>
  <c r="G37" i="39"/>
  <c r="G56" i="39"/>
  <c r="G61" i="39"/>
  <c r="G80" i="39"/>
  <c r="G88" i="39"/>
  <c r="G95" i="39"/>
  <c r="G96" i="39"/>
  <c r="G115" i="39"/>
  <c r="G117" i="39"/>
  <c r="H12" i="39"/>
  <c r="H18" i="39"/>
  <c r="H25" i="39"/>
  <c r="H26" i="39"/>
  <c r="H27" i="39"/>
  <c r="H37" i="39"/>
  <c r="H56" i="39"/>
  <c r="H61" i="39"/>
  <c r="H80" i="39"/>
  <c r="H88" i="39"/>
  <c r="H95" i="39"/>
  <c r="H96" i="39"/>
  <c r="H115" i="39"/>
  <c r="H117" i="39"/>
  <c r="H118" i="39"/>
  <c r="H119" i="39"/>
  <c r="I12" i="39"/>
  <c r="I18" i="39"/>
  <c r="I25" i="39"/>
  <c r="I26" i="39"/>
  <c r="I27" i="39"/>
  <c r="J25" i="39"/>
  <c r="K25" i="39"/>
  <c r="L25" i="39"/>
  <c r="I37" i="39"/>
  <c r="I56" i="39"/>
  <c r="I61" i="39"/>
  <c r="I80" i="39"/>
  <c r="I88" i="39"/>
  <c r="I95" i="39"/>
  <c r="I96" i="39"/>
  <c r="I103" i="39"/>
  <c r="I115" i="39"/>
  <c r="J12" i="39"/>
  <c r="J18" i="39"/>
  <c r="J26" i="39"/>
  <c r="J27" i="39"/>
  <c r="J37" i="39"/>
  <c r="J56" i="39"/>
  <c r="J61" i="39"/>
  <c r="J80" i="39"/>
  <c r="J88" i="39"/>
  <c r="J95" i="39"/>
  <c r="J103" i="39"/>
  <c r="J115" i="39"/>
  <c r="K12" i="39"/>
  <c r="K18" i="39"/>
  <c r="K26" i="39"/>
  <c r="K27" i="39"/>
  <c r="K37" i="39"/>
  <c r="K56" i="39"/>
  <c r="K61" i="39"/>
  <c r="K80" i="39"/>
  <c r="K88" i="39"/>
  <c r="K95" i="39"/>
  <c r="K96" i="39"/>
  <c r="K103" i="39"/>
  <c r="K115" i="39"/>
  <c r="L116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8" i="39"/>
  <c r="L95" i="39"/>
  <c r="L94" i="39"/>
  <c r="L93" i="39"/>
  <c r="L92" i="39"/>
  <c r="L90" i="39"/>
  <c r="L89" i="39"/>
  <c r="L87" i="39"/>
  <c r="L86" i="39"/>
  <c r="L85" i="39"/>
  <c r="L84" i="39"/>
  <c r="L83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3" i="39"/>
  <c r="L62" i="39"/>
  <c r="L60" i="39"/>
  <c r="L59" i="39"/>
  <c r="L58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6" i="39"/>
  <c r="L35" i="39"/>
  <c r="L34" i="39"/>
  <c r="L33" i="39"/>
  <c r="L31" i="39"/>
  <c r="L24" i="39"/>
  <c r="L23" i="39"/>
  <c r="L22" i="39"/>
  <c r="L20" i="39"/>
  <c r="L19" i="39"/>
  <c r="L17" i="39"/>
  <c r="L16" i="39"/>
  <c r="L15" i="39"/>
  <c r="L14" i="39"/>
  <c r="L12" i="39"/>
  <c r="L11" i="39"/>
  <c r="L10" i="39"/>
  <c r="L8" i="39"/>
  <c r="L7" i="39"/>
  <c r="F21" i="38"/>
  <c r="F22" i="38"/>
  <c r="F32" i="38"/>
  <c r="F33" i="38"/>
  <c r="G21" i="38"/>
  <c r="G22" i="38"/>
  <c r="G32" i="38"/>
  <c r="G33" i="38"/>
  <c r="G34" i="38"/>
  <c r="H21" i="38"/>
  <c r="I21" i="38"/>
  <c r="J21" i="38"/>
  <c r="K21" i="38"/>
  <c r="H22" i="38"/>
  <c r="H32" i="38"/>
  <c r="I22" i="38"/>
  <c r="I32" i="38"/>
  <c r="I33" i="38"/>
  <c r="I34" i="38"/>
  <c r="J22" i="38"/>
  <c r="J32" i="38"/>
  <c r="J33" i="38"/>
  <c r="J34" i="38"/>
  <c r="K29" i="38"/>
  <c r="R26" i="38"/>
  <c r="S26" i="38"/>
  <c r="K25" i="38"/>
  <c r="R25" i="38"/>
  <c r="S25" i="38"/>
  <c r="K24" i="38"/>
  <c r="R24" i="38"/>
  <c r="S24" i="38"/>
  <c r="R17" i="38"/>
  <c r="S17" i="38"/>
  <c r="R15" i="38"/>
  <c r="S15" i="38"/>
  <c r="K14" i="38"/>
  <c r="R14" i="38"/>
  <c r="S14" i="38"/>
  <c r="F24" i="37"/>
  <c r="F37" i="37"/>
  <c r="G24" i="37"/>
  <c r="G25" i="37"/>
  <c r="G37" i="37"/>
  <c r="G38" i="37"/>
  <c r="G39" i="37"/>
  <c r="H24" i="37"/>
  <c r="H25" i="37"/>
  <c r="H37" i="37"/>
  <c r="H38" i="37"/>
  <c r="I24" i="37"/>
  <c r="J24" i="37"/>
  <c r="K24" i="37"/>
  <c r="L24" i="37"/>
  <c r="I37" i="37"/>
  <c r="J25" i="37"/>
  <c r="J37" i="37"/>
  <c r="J38" i="37"/>
  <c r="J39" i="37"/>
  <c r="K37" i="37"/>
  <c r="L37" i="37"/>
  <c r="K25" i="37"/>
  <c r="K38" i="37"/>
  <c r="K39" i="37"/>
  <c r="M24" i="37"/>
  <c r="M25" i="37"/>
  <c r="M37" i="37"/>
  <c r="M38" i="37"/>
  <c r="M39" i="37"/>
  <c r="N37" i="37"/>
  <c r="O37" i="37"/>
  <c r="P37" i="37"/>
  <c r="Q37" i="37"/>
  <c r="N38" i="37"/>
  <c r="O38" i="37"/>
  <c r="P38" i="37"/>
  <c r="Q38" i="37"/>
  <c r="N39" i="37"/>
  <c r="O39" i="37"/>
  <c r="P39" i="37"/>
  <c r="Q39" i="37"/>
  <c r="R37" i="37"/>
  <c r="S37" i="37"/>
  <c r="T37" i="37"/>
  <c r="R38" i="37"/>
  <c r="S38" i="37"/>
  <c r="T38" i="37"/>
  <c r="R39" i="37"/>
  <c r="S39" i="37"/>
  <c r="T39" i="37"/>
  <c r="U37" i="37"/>
  <c r="U36" i="37"/>
  <c r="L35" i="37"/>
  <c r="U35" i="37"/>
  <c r="U34" i="37"/>
  <c r="U33" i="37"/>
  <c r="L32" i="37"/>
  <c r="U32" i="37"/>
  <c r="Q31" i="37"/>
  <c r="T31" i="37"/>
  <c r="U30" i="37"/>
  <c r="T29" i="37"/>
  <c r="U29" i="37"/>
  <c r="U28" i="37"/>
  <c r="Q27" i="37"/>
  <c r="U27" i="37"/>
  <c r="U23" i="37"/>
  <c r="U22" i="37"/>
  <c r="U21" i="37"/>
  <c r="U20" i="37"/>
  <c r="U19" i="37"/>
  <c r="L18" i="37"/>
  <c r="U18" i="37"/>
  <c r="U17" i="37"/>
  <c r="U16" i="37"/>
  <c r="U15" i="37"/>
  <c r="H85" i="36"/>
  <c r="L28" i="34"/>
  <c r="L31" i="34"/>
  <c r="J31" i="34"/>
  <c r="M31" i="34"/>
  <c r="N31" i="34"/>
  <c r="H110" i="36"/>
  <c r="H122" i="36"/>
  <c r="L30" i="34"/>
  <c r="J30" i="34"/>
  <c r="M30" i="34"/>
  <c r="N30" i="34"/>
  <c r="L27" i="34"/>
  <c r="J27" i="34"/>
  <c r="M27" i="34"/>
  <c r="N27" i="34"/>
  <c r="L26" i="34"/>
  <c r="H66" i="36"/>
  <c r="L25" i="34"/>
  <c r="P30" i="34"/>
  <c r="P28" i="34"/>
  <c r="P27" i="34"/>
  <c r="O26" i="29"/>
  <c r="P26" i="34"/>
  <c r="P25" i="34"/>
  <c r="P24" i="34"/>
  <c r="O24" i="29"/>
  <c r="P20" i="34"/>
  <c r="P19" i="34"/>
  <c r="P18" i="34"/>
  <c r="P17" i="34"/>
  <c r="P16" i="34"/>
  <c r="P15" i="34"/>
  <c r="P14" i="34"/>
  <c r="O14" i="29"/>
  <c r="L19" i="34"/>
  <c r="L18" i="34"/>
  <c r="H22" i="36"/>
  <c r="L17" i="34"/>
  <c r="J17" i="34"/>
  <c r="M17" i="34"/>
  <c r="N17" i="34"/>
  <c r="L15" i="34"/>
  <c r="J15" i="34"/>
  <c r="M15" i="34"/>
  <c r="L14" i="34"/>
  <c r="J14" i="34"/>
  <c r="M14" i="34"/>
  <c r="N14" i="34"/>
  <c r="I57" i="32"/>
  <c r="I58" i="32"/>
  <c r="I59" i="32"/>
  <c r="I60" i="32"/>
  <c r="I53" i="32"/>
  <c r="I54" i="32"/>
  <c r="I49" i="32"/>
  <c r="I48" i="32"/>
  <c r="I47" i="32"/>
  <c r="I46" i="32"/>
  <c r="I45" i="32"/>
  <c r="I44" i="32"/>
  <c r="I43" i="32"/>
  <c r="I40" i="32"/>
  <c r="I39" i="32"/>
  <c r="I41" i="32"/>
  <c r="I32" i="32"/>
  <c r="I31" i="32"/>
  <c r="I30" i="32"/>
  <c r="I28" i="32"/>
  <c r="I27" i="32"/>
  <c r="I29" i="32"/>
  <c r="I33" i="32"/>
  <c r="I22" i="32"/>
  <c r="J22" i="32"/>
  <c r="I21" i="32"/>
  <c r="I20" i="32"/>
  <c r="I19" i="32"/>
  <c r="I18" i="32"/>
  <c r="I17" i="32"/>
  <c r="I16" i="32"/>
  <c r="I15" i="32"/>
  <c r="G110" i="36"/>
  <c r="G122" i="36"/>
  <c r="H102" i="36"/>
  <c r="H95" i="36"/>
  <c r="H103" i="36"/>
  <c r="L29" i="34"/>
  <c r="J29" i="34"/>
  <c r="M29" i="34"/>
  <c r="N29" i="34"/>
  <c r="G102" i="36"/>
  <c r="G95" i="36"/>
  <c r="G103" i="36"/>
  <c r="G85" i="36"/>
  <c r="G66" i="36"/>
  <c r="G41" i="36"/>
  <c r="G61" i="36"/>
  <c r="H41" i="36"/>
  <c r="H61" i="36"/>
  <c r="H29" i="36"/>
  <c r="L20" i="34"/>
  <c r="J20" i="34"/>
  <c r="M20" i="34"/>
  <c r="N20" i="34"/>
  <c r="G29" i="36"/>
  <c r="H16" i="36"/>
  <c r="H30" i="36"/>
  <c r="H31" i="36"/>
  <c r="G22" i="36"/>
  <c r="L16" i="34"/>
  <c r="G16" i="36"/>
  <c r="G30" i="36"/>
  <c r="G31" i="36"/>
  <c r="K110" i="35"/>
  <c r="H109" i="35"/>
  <c r="G109" i="35"/>
  <c r="K108" i="35"/>
  <c r="K107" i="35"/>
  <c r="K106" i="35"/>
  <c r="K105" i="35"/>
  <c r="K104" i="35"/>
  <c r="K103" i="35"/>
  <c r="K102" i="35"/>
  <c r="K101" i="35"/>
  <c r="K100" i="35"/>
  <c r="K99" i="35"/>
  <c r="J98" i="35"/>
  <c r="J109" i="35"/>
  <c r="I98" i="35"/>
  <c r="K97" i="35"/>
  <c r="K96" i="35"/>
  <c r="K94" i="35"/>
  <c r="J91" i="35"/>
  <c r="I91" i="35"/>
  <c r="I86" i="35"/>
  <c r="I92" i="35"/>
  <c r="H91" i="35"/>
  <c r="H86" i="35"/>
  <c r="H92" i="35"/>
  <c r="H36" i="35"/>
  <c r="H54" i="35"/>
  <c r="H59" i="35"/>
  <c r="H78" i="35"/>
  <c r="H111" i="35"/>
  <c r="G91" i="35"/>
  <c r="K90" i="35"/>
  <c r="K89" i="35"/>
  <c r="K87" i="35"/>
  <c r="J86" i="35"/>
  <c r="J92" i="35"/>
  <c r="G86" i="35"/>
  <c r="K86" i="35"/>
  <c r="K85" i="35"/>
  <c r="K84" i="35"/>
  <c r="K83" i="35"/>
  <c r="K82" i="35"/>
  <c r="K81" i="35"/>
  <c r="J78" i="35"/>
  <c r="J36" i="35"/>
  <c r="J54" i="35"/>
  <c r="J59" i="35"/>
  <c r="J111" i="35"/>
  <c r="I78" i="35"/>
  <c r="G78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1" i="35"/>
  <c r="K60" i="35"/>
  <c r="I59" i="35"/>
  <c r="G59" i="35"/>
  <c r="K58" i="35"/>
  <c r="K57" i="35"/>
  <c r="K56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I36" i="35"/>
  <c r="I54" i="35"/>
  <c r="G36" i="35"/>
  <c r="G54" i="35"/>
  <c r="K36" i="35"/>
  <c r="K35" i="35"/>
  <c r="K34" i="35"/>
  <c r="K33" i="35"/>
  <c r="K32" i="35"/>
  <c r="K30" i="35"/>
  <c r="K29" i="35"/>
  <c r="J24" i="35"/>
  <c r="I24" i="35"/>
  <c r="I12" i="35"/>
  <c r="I18" i="35"/>
  <c r="I25" i="35"/>
  <c r="I26" i="35"/>
  <c r="H24" i="35"/>
  <c r="K24" i="35"/>
  <c r="K23" i="35"/>
  <c r="K22" i="35"/>
  <c r="K20" i="35"/>
  <c r="K19" i="35"/>
  <c r="J18" i="35"/>
  <c r="H18" i="35"/>
  <c r="G18" i="35"/>
  <c r="K17" i="35"/>
  <c r="K16" i="35"/>
  <c r="K15" i="35"/>
  <c r="K14" i="35"/>
  <c r="J12" i="35"/>
  <c r="J25" i="35"/>
  <c r="J26" i="35"/>
  <c r="J112" i="35"/>
  <c r="J113" i="35"/>
  <c r="H12" i="35"/>
  <c r="G12" i="35"/>
  <c r="K11" i="35"/>
  <c r="K10" i="35"/>
  <c r="K8" i="35"/>
  <c r="K7" i="35"/>
  <c r="I32" i="34"/>
  <c r="H32" i="34"/>
  <c r="F32" i="34"/>
  <c r="G32" i="34"/>
  <c r="J32" i="34"/>
  <c r="J28" i="34"/>
  <c r="Q28" i="34"/>
  <c r="R28" i="34"/>
  <c r="J26" i="34"/>
  <c r="M26" i="34"/>
  <c r="N26" i="34"/>
  <c r="J25" i="34"/>
  <c r="J24" i="34"/>
  <c r="Q24" i="34"/>
  <c r="R24" i="34"/>
  <c r="I21" i="34"/>
  <c r="I22" i="34"/>
  <c r="I33" i="34"/>
  <c r="H21" i="34"/>
  <c r="H22" i="34"/>
  <c r="H33" i="34"/>
  <c r="H34" i="34"/>
  <c r="G21" i="34"/>
  <c r="G22" i="34"/>
  <c r="G33" i="34"/>
  <c r="G34" i="34"/>
  <c r="F21" i="34"/>
  <c r="J19" i="34"/>
  <c r="Q19" i="34"/>
  <c r="R19" i="34"/>
  <c r="J18" i="34"/>
  <c r="Q18" i="34"/>
  <c r="R18" i="34"/>
  <c r="J16" i="34"/>
  <c r="Q15" i="34"/>
  <c r="R15" i="34"/>
  <c r="Q14" i="34"/>
  <c r="R14" i="34"/>
  <c r="O37" i="33"/>
  <c r="P37" i="33"/>
  <c r="M37" i="33"/>
  <c r="L37" i="33"/>
  <c r="J37" i="33"/>
  <c r="J38" i="33"/>
  <c r="I37" i="33"/>
  <c r="H37" i="33"/>
  <c r="K37" i="33"/>
  <c r="G37" i="33"/>
  <c r="F37" i="33"/>
  <c r="F24" i="33"/>
  <c r="F25" i="33"/>
  <c r="F38" i="33"/>
  <c r="F39" i="33"/>
  <c r="Q36" i="33"/>
  <c r="K35" i="33"/>
  <c r="Q35" i="33"/>
  <c r="Q34" i="33"/>
  <c r="Q33" i="33"/>
  <c r="K32" i="33"/>
  <c r="Q32" i="33"/>
  <c r="N31" i="33"/>
  <c r="P31" i="33"/>
  <c r="Q31" i="33"/>
  <c r="Q30" i="33"/>
  <c r="P29" i="33"/>
  <c r="Q29" i="33"/>
  <c r="Q28" i="33"/>
  <c r="Q27" i="33"/>
  <c r="I24" i="33"/>
  <c r="I25" i="33"/>
  <c r="I38" i="33"/>
  <c r="I39" i="33"/>
  <c r="L24" i="33"/>
  <c r="L25" i="33"/>
  <c r="L38" i="33"/>
  <c r="L39" i="33"/>
  <c r="H24" i="33"/>
  <c r="K24" i="33"/>
  <c r="G24" i="33"/>
  <c r="G25" i="33"/>
  <c r="Q23" i="33"/>
  <c r="Q22" i="33"/>
  <c r="Q21" i="33"/>
  <c r="Q20" i="33"/>
  <c r="Q19" i="33"/>
  <c r="K18" i="33"/>
  <c r="Q18" i="33"/>
  <c r="Q17" i="33"/>
  <c r="Q16" i="33"/>
  <c r="Q15" i="33"/>
  <c r="G60" i="32"/>
  <c r="F60" i="32"/>
  <c r="G54" i="32"/>
  <c r="F54" i="32"/>
  <c r="G50" i="32"/>
  <c r="F50" i="32"/>
  <c r="G41" i="32"/>
  <c r="G51" i="32"/>
  <c r="G55" i="32"/>
  <c r="G61" i="32"/>
  <c r="F41" i="32"/>
  <c r="F51" i="32"/>
  <c r="F55" i="32"/>
  <c r="F61" i="32"/>
  <c r="G29" i="32"/>
  <c r="G33" i="32"/>
  <c r="F29" i="32"/>
  <c r="F33" i="32"/>
  <c r="G23" i="32"/>
  <c r="G24" i="32"/>
  <c r="G34" i="32"/>
  <c r="F23" i="32"/>
  <c r="F24" i="32"/>
  <c r="F34" i="32"/>
  <c r="F22" i="34"/>
  <c r="Q30" i="34"/>
  <c r="R30" i="34"/>
  <c r="P31" i="34"/>
  <c r="I34" i="34"/>
  <c r="Q20" i="34"/>
  <c r="R20" i="34"/>
  <c r="N15" i="34"/>
  <c r="M28" i="34"/>
  <c r="N28" i="34"/>
  <c r="Q16" i="34"/>
  <c r="R16" i="34"/>
  <c r="J39" i="33"/>
  <c r="Q24" i="33"/>
  <c r="O38" i="33"/>
  <c r="S129" i="31"/>
  <c r="J128" i="31"/>
  <c r="L128" i="31"/>
  <c r="S127" i="31"/>
  <c r="S126" i="31"/>
  <c r="S125" i="31"/>
  <c r="S124" i="31"/>
  <c r="L123" i="31"/>
  <c r="S123" i="31"/>
  <c r="S122" i="31"/>
  <c r="S121" i="31"/>
  <c r="S120" i="31"/>
  <c r="S119" i="31"/>
  <c r="S118" i="31"/>
  <c r="M117" i="31"/>
  <c r="G117" i="31"/>
  <c r="G128" i="31"/>
  <c r="S116" i="31"/>
  <c r="S115" i="31"/>
  <c r="S113" i="31"/>
  <c r="H110" i="31"/>
  <c r="H111" i="31"/>
  <c r="G104" i="31"/>
  <c r="G110" i="31"/>
  <c r="G111" i="31"/>
  <c r="S111" i="31"/>
  <c r="S110" i="31"/>
  <c r="S109" i="31"/>
  <c r="S108" i="31"/>
  <c r="S107" i="31"/>
  <c r="S105" i="31"/>
  <c r="S104" i="31"/>
  <c r="S103" i="31"/>
  <c r="S102" i="31"/>
  <c r="S101" i="31"/>
  <c r="S100" i="31"/>
  <c r="H97" i="31"/>
  <c r="S97" i="31"/>
  <c r="S96" i="31"/>
  <c r="S95" i="31"/>
  <c r="S94" i="31"/>
  <c r="S93" i="31"/>
  <c r="S92" i="31"/>
  <c r="S91" i="31"/>
  <c r="K89" i="31"/>
  <c r="K130" i="31"/>
  <c r="K131" i="31"/>
  <c r="K132" i="31"/>
  <c r="J89" i="31"/>
  <c r="I89" i="31"/>
  <c r="I130" i="31"/>
  <c r="L88" i="31"/>
  <c r="S88" i="31"/>
  <c r="L87" i="31"/>
  <c r="S87" i="31"/>
  <c r="L86" i="31"/>
  <c r="S86" i="31"/>
  <c r="Q84" i="31"/>
  <c r="Q130" i="31"/>
  <c r="Q131" i="31"/>
  <c r="Q132" i="31"/>
  <c r="P84" i="31"/>
  <c r="P130" i="31"/>
  <c r="N84" i="31"/>
  <c r="O84" i="31"/>
  <c r="M84" i="31"/>
  <c r="G84" i="31"/>
  <c r="S83" i="31"/>
  <c r="S82" i="31"/>
  <c r="S81" i="31"/>
  <c r="S80" i="31"/>
  <c r="R79" i="31"/>
  <c r="S79" i="31"/>
  <c r="S78" i="31"/>
  <c r="O77" i="31"/>
  <c r="S77" i="31"/>
  <c r="O76" i="31"/>
  <c r="S76" i="31"/>
  <c r="S75" i="31"/>
  <c r="R74" i="31"/>
  <c r="S74" i="31"/>
  <c r="S73" i="31"/>
  <c r="S72" i="31"/>
  <c r="S71" i="31"/>
  <c r="S70" i="31"/>
  <c r="S69" i="31"/>
  <c r="S67" i="31"/>
  <c r="R66" i="31"/>
  <c r="S66" i="31"/>
  <c r="G65" i="31"/>
  <c r="S65" i="31"/>
  <c r="S64" i="31"/>
  <c r="S63" i="31"/>
  <c r="S62" i="31"/>
  <c r="H60" i="31"/>
  <c r="H13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G42" i="31"/>
  <c r="S42" i="31"/>
  <c r="S41" i="31"/>
  <c r="S40" i="31"/>
  <c r="S39" i="31"/>
  <c r="S38" i="31"/>
  <c r="S36" i="31"/>
  <c r="S35" i="31"/>
  <c r="S30" i="31"/>
  <c r="S29" i="31"/>
  <c r="S28" i="31"/>
  <c r="M27" i="31"/>
  <c r="M31" i="31"/>
  <c r="M32" i="31"/>
  <c r="G27" i="31"/>
  <c r="S26" i="31"/>
  <c r="S25" i="31"/>
  <c r="S24" i="31"/>
  <c r="S23" i="31"/>
  <c r="G21" i="31"/>
  <c r="S21" i="31"/>
  <c r="S20" i="31"/>
  <c r="S19" i="31"/>
  <c r="J17" i="31"/>
  <c r="I17" i="31"/>
  <c r="I31" i="31"/>
  <c r="H17" i="31"/>
  <c r="H13" i="31"/>
  <c r="H31" i="31"/>
  <c r="H32" i="31"/>
  <c r="L16" i="31"/>
  <c r="S16" i="31"/>
  <c r="L15" i="31"/>
  <c r="S15" i="31"/>
  <c r="S12" i="31"/>
  <c r="S11" i="31"/>
  <c r="S9" i="31"/>
  <c r="S8" i="31"/>
  <c r="P38" i="33"/>
  <c r="O39" i="33"/>
  <c r="P39" i="33"/>
  <c r="N130" i="31"/>
  <c r="N131" i="31"/>
  <c r="N132" i="31"/>
  <c r="O132" i="31"/>
  <c r="I32" i="31"/>
  <c r="O131" i="31"/>
  <c r="G60" i="31"/>
  <c r="R84" i="31"/>
  <c r="S13" i="31"/>
  <c r="O30" i="29"/>
  <c r="I30" i="29"/>
  <c r="P30" i="29"/>
  <c r="Q30" i="29"/>
  <c r="K31" i="29"/>
  <c r="I31" i="29"/>
  <c r="L31" i="29"/>
  <c r="M31" i="29"/>
  <c r="O25" i="29"/>
  <c r="O31" i="29"/>
  <c r="P31" i="29"/>
  <c r="Q31" i="29"/>
  <c r="O27" i="29"/>
  <c r="O28" i="29"/>
  <c r="O20" i="29"/>
  <c r="O15" i="29"/>
  <c r="O16" i="29"/>
  <c r="O17" i="29"/>
  <c r="O18" i="29"/>
  <c r="O19" i="29"/>
  <c r="O21" i="29"/>
  <c r="O22" i="29"/>
  <c r="I17" i="29"/>
  <c r="P17" i="29"/>
  <c r="Q17" i="29"/>
  <c r="K27" i="29"/>
  <c r="I65" i="30"/>
  <c r="I68" i="30"/>
  <c r="K25" i="29"/>
  <c r="I29" i="30"/>
  <c r="K20" i="29"/>
  <c r="K19" i="29"/>
  <c r="K18" i="29"/>
  <c r="I18" i="29"/>
  <c r="L18" i="29"/>
  <c r="I21" i="30"/>
  <c r="I24" i="30"/>
  <c r="K17" i="29"/>
  <c r="L17" i="29"/>
  <c r="M17" i="29"/>
  <c r="K15" i="29"/>
  <c r="K14" i="29"/>
  <c r="I139" i="30"/>
  <c r="H139" i="30"/>
  <c r="I129" i="30"/>
  <c r="H129" i="30"/>
  <c r="H126" i="30"/>
  <c r="H142" i="30"/>
  <c r="I126" i="30"/>
  <c r="I142" i="30"/>
  <c r="K30" i="29"/>
  <c r="L30" i="29"/>
  <c r="M30" i="29"/>
  <c r="I119" i="30"/>
  <c r="H119" i="30"/>
  <c r="I112" i="30"/>
  <c r="I120" i="30"/>
  <c r="K29" i="29"/>
  <c r="I29" i="29"/>
  <c r="L29" i="29"/>
  <c r="M29" i="29"/>
  <c r="H112" i="30"/>
  <c r="H120" i="30"/>
  <c r="I103" i="30"/>
  <c r="I98" i="30"/>
  <c r="H98" i="30"/>
  <c r="I94" i="30"/>
  <c r="H94" i="30"/>
  <c r="I91" i="30"/>
  <c r="H91" i="30"/>
  <c r="H77" i="30"/>
  <c r="H81" i="30"/>
  <c r="H85" i="30"/>
  <c r="H100" i="30"/>
  <c r="H41" i="30"/>
  <c r="H61" i="30"/>
  <c r="H65" i="30"/>
  <c r="H68" i="30"/>
  <c r="H71" i="30"/>
  <c r="H144" i="30"/>
  <c r="I85" i="30"/>
  <c r="I77" i="30"/>
  <c r="I81" i="30"/>
  <c r="I100" i="30"/>
  <c r="K28" i="29"/>
  <c r="I28" i="29"/>
  <c r="L28" i="29"/>
  <c r="M28" i="29"/>
  <c r="I71" i="30"/>
  <c r="K26" i="29"/>
  <c r="I26" i="29"/>
  <c r="L26" i="29"/>
  <c r="M26" i="29"/>
  <c r="I41" i="30"/>
  <c r="I61" i="30"/>
  <c r="H29" i="30"/>
  <c r="H21" i="30"/>
  <c r="H24" i="30"/>
  <c r="H16" i="30"/>
  <c r="H30" i="30"/>
  <c r="H31" i="30"/>
  <c r="H145" i="30"/>
  <c r="H146" i="30"/>
  <c r="I16" i="30"/>
  <c r="I30" i="30"/>
  <c r="I31" i="30"/>
  <c r="H32" i="29"/>
  <c r="H21" i="29"/>
  <c r="H22" i="29"/>
  <c r="H33" i="29"/>
  <c r="H34" i="29"/>
  <c r="G32" i="29"/>
  <c r="G21" i="29"/>
  <c r="G22" i="29"/>
  <c r="G33" i="29"/>
  <c r="G34" i="29"/>
  <c r="F32" i="29"/>
  <c r="P28" i="29"/>
  <c r="Q28" i="29"/>
  <c r="I27" i="29"/>
  <c r="P27" i="29"/>
  <c r="Q27" i="29"/>
  <c r="I25" i="29"/>
  <c r="P25" i="29"/>
  <c r="Q25" i="29"/>
  <c r="I24" i="29"/>
  <c r="F21" i="29"/>
  <c r="F22" i="29"/>
  <c r="I20" i="29"/>
  <c r="L20" i="29"/>
  <c r="M20" i="29"/>
  <c r="I19" i="29"/>
  <c r="I16" i="29"/>
  <c r="P16" i="29"/>
  <c r="Q16" i="29"/>
  <c r="I15" i="29"/>
  <c r="P15" i="29"/>
  <c r="Q15" i="29"/>
  <c r="I14" i="29"/>
  <c r="L14" i="29"/>
  <c r="I131" i="31"/>
  <c r="P19" i="29"/>
  <c r="Q19" i="29"/>
  <c r="P20" i="29"/>
  <c r="Q20" i="29"/>
  <c r="P18" i="29"/>
  <c r="Q18" i="29"/>
  <c r="I21" i="29"/>
  <c r="L19" i="29"/>
  <c r="P24" i="29"/>
  <c r="I59" i="26"/>
  <c r="I58" i="26"/>
  <c r="I57" i="26"/>
  <c r="I60" i="26"/>
  <c r="I53" i="26"/>
  <c r="I54" i="26"/>
  <c r="I49" i="26"/>
  <c r="I48" i="26"/>
  <c r="I47" i="26"/>
  <c r="I46" i="26"/>
  <c r="I45" i="26"/>
  <c r="I44" i="26"/>
  <c r="I43" i="26"/>
  <c r="I50" i="26"/>
  <c r="F50" i="26"/>
  <c r="G50" i="26"/>
  <c r="J50" i="26"/>
  <c r="I39" i="26"/>
  <c r="I40" i="26"/>
  <c r="I41" i="26"/>
  <c r="I32" i="26"/>
  <c r="I31" i="26"/>
  <c r="I30" i="26"/>
  <c r="I27" i="26"/>
  <c r="I28" i="26"/>
  <c r="I29" i="26"/>
  <c r="I33" i="26"/>
  <c r="I22" i="26"/>
  <c r="J22" i="26"/>
  <c r="I21" i="26"/>
  <c r="I20" i="26"/>
  <c r="I19" i="26"/>
  <c r="I18" i="26"/>
  <c r="I17" i="26"/>
  <c r="I16" i="26"/>
  <c r="I15" i="26"/>
  <c r="G60" i="26"/>
  <c r="F60" i="26"/>
  <c r="J60" i="26"/>
  <c r="G54" i="26"/>
  <c r="F54" i="26"/>
  <c r="G41" i="26"/>
  <c r="G51" i="26"/>
  <c r="G55" i="26"/>
  <c r="G61" i="26"/>
  <c r="F41" i="26"/>
  <c r="F51" i="26"/>
  <c r="G29" i="26"/>
  <c r="G33" i="26"/>
  <c r="F29" i="26"/>
  <c r="F33" i="26"/>
  <c r="G23" i="26"/>
  <c r="G24" i="26"/>
  <c r="G34" i="26"/>
  <c r="F23" i="26"/>
  <c r="F24" i="26"/>
  <c r="N14" i="23"/>
  <c r="N15" i="23"/>
  <c r="N16" i="23"/>
  <c r="N17" i="23"/>
  <c r="N18" i="23"/>
  <c r="N19" i="23"/>
  <c r="N20" i="23"/>
  <c r="N24" i="23"/>
  <c r="N25" i="23"/>
  <c r="N26" i="23"/>
  <c r="N27" i="23"/>
  <c r="N28" i="23"/>
  <c r="N29" i="23"/>
  <c r="H29" i="23"/>
  <c r="O29" i="23"/>
  <c r="P29" i="23"/>
  <c r="H25" i="23"/>
  <c r="O25" i="23"/>
  <c r="P25" i="23"/>
  <c r="H20" i="23"/>
  <c r="O20" i="23"/>
  <c r="P20" i="23"/>
  <c r="J14" i="23"/>
  <c r="H14" i="23"/>
  <c r="K14" i="23"/>
  <c r="J15" i="23"/>
  <c r="J18" i="23"/>
  <c r="H18" i="23"/>
  <c r="K18" i="23"/>
  <c r="J19" i="23"/>
  <c r="H19" i="23"/>
  <c r="K19" i="23"/>
  <c r="J20" i="23"/>
  <c r="K20" i="23"/>
  <c r="L20" i="23"/>
  <c r="J26" i="23"/>
  <c r="H26" i="23"/>
  <c r="K26" i="23"/>
  <c r="L26" i="23"/>
  <c r="H112" i="25"/>
  <c r="J29" i="23"/>
  <c r="K29" i="23"/>
  <c r="L29" i="23"/>
  <c r="J30" i="23"/>
  <c r="H30" i="23"/>
  <c r="K30" i="23"/>
  <c r="L30" i="23"/>
  <c r="H81" i="25"/>
  <c r="J27" i="23"/>
  <c r="H27" i="23"/>
  <c r="K27" i="23"/>
  <c r="L27" i="23"/>
  <c r="H63" i="25"/>
  <c r="J25" i="23"/>
  <c r="K25" i="23"/>
  <c r="L25" i="23"/>
  <c r="I57" i="21"/>
  <c r="I56" i="21"/>
  <c r="I58" i="21"/>
  <c r="I59" i="21"/>
  <c r="I52" i="21"/>
  <c r="I53" i="21"/>
  <c r="I46" i="21"/>
  <c r="I42" i="21"/>
  <c r="I43" i="21"/>
  <c r="I44" i="21"/>
  <c r="I45" i="21"/>
  <c r="I47" i="21"/>
  <c r="I48" i="21"/>
  <c r="I49" i="21"/>
  <c r="G49" i="21"/>
  <c r="F49" i="21"/>
  <c r="J49" i="21"/>
  <c r="I39" i="21"/>
  <c r="I40" i="21"/>
  <c r="G40" i="21"/>
  <c r="F40" i="21"/>
  <c r="J40" i="21"/>
  <c r="I30" i="21"/>
  <c r="I31" i="21"/>
  <c r="I32" i="21"/>
  <c r="I27" i="21"/>
  <c r="I28" i="21"/>
  <c r="I29" i="21"/>
  <c r="I33" i="21"/>
  <c r="G29" i="21"/>
  <c r="G33" i="21"/>
  <c r="F29" i="21"/>
  <c r="F33" i="21"/>
  <c r="J33" i="21"/>
  <c r="J29" i="21"/>
  <c r="I22" i="21"/>
  <c r="J22" i="21"/>
  <c r="I21" i="21"/>
  <c r="I20" i="21"/>
  <c r="I19" i="21"/>
  <c r="I18" i="21"/>
  <c r="I17" i="21"/>
  <c r="I16" i="21"/>
  <c r="I15" i="21"/>
  <c r="I23" i="21"/>
  <c r="G23" i="21"/>
  <c r="F23" i="21"/>
  <c r="J23" i="21"/>
  <c r="H15" i="25"/>
  <c r="H21" i="25"/>
  <c r="J17" i="23"/>
  <c r="H17" i="23"/>
  <c r="K17" i="23"/>
  <c r="L17" i="23"/>
  <c r="H36" i="25"/>
  <c r="H58" i="25"/>
  <c r="H91" i="25"/>
  <c r="H98" i="25"/>
  <c r="G15" i="25"/>
  <c r="G21" i="25"/>
  <c r="G36" i="25"/>
  <c r="G58" i="25"/>
  <c r="G63" i="25"/>
  <c r="G81" i="25"/>
  <c r="G91" i="25"/>
  <c r="G98" i="25"/>
  <c r="G99" i="25"/>
  <c r="G112" i="25"/>
  <c r="G114" i="25"/>
  <c r="G11" i="24"/>
  <c r="G16" i="24"/>
  <c r="H16" i="24"/>
  <c r="I16" i="24"/>
  <c r="G20" i="24"/>
  <c r="G31" i="24"/>
  <c r="G48" i="24"/>
  <c r="G53" i="24"/>
  <c r="G69" i="24"/>
  <c r="H69" i="24"/>
  <c r="I69" i="24"/>
  <c r="G76" i="24"/>
  <c r="H76" i="24"/>
  <c r="I76" i="24"/>
  <c r="G81" i="24"/>
  <c r="H81" i="24"/>
  <c r="I81" i="24"/>
  <c r="G82" i="24"/>
  <c r="G93" i="24"/>
  <c r="H11" i="24"/>
  <c r="H20" i="24"/>
  <c r="H21" i="24"/>
  <c r="H31" i="24"/>
  <c r="H48" i="24"/>
  <c r="H53" i="24"/>
  <c r="H82" i="24"/>
  <c r="H93" i="24"/>
  <c r="I94" i="24"/>
  <c r="I93" i="24"/>
  <c r="I92" i="24"/>
  <c r="I91" i="24"/>
  <c r="I90" i="24"/>
  <c r="I89" i="24"/>
  <c r="I88" i="24"/>
  <c r="I87" i="24"/>
  <c r="I86" i="24"/>
  <c r="I85" i="24"/>
  <c r="I84" i="24"/>
  <c r="I80" i="24"/>
  <c r="I79" i="24"/>
  <c r="I77" i="24"/>
  <c r="I75" i="24"/>
  <c r="I74" i="24"/>
  <c r="I73" i="24"/>
  <c r="I72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4" i="24"/>
  <c r="I53" i="24"/>
  <c r="I52" i="24"/>
  <c r="I51" i="24"/>
  <c r="I50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5" i="24"/>
  <c r="I24" i="24"/>
  <c r="I19" i="24"/>
  <c r="I18" i="24"/>
  <c r="I17" i="24"/>
  <c r="I15" i="24"/>
  <c r="I14" i="24"/>
  <c r="I13" i="24"/>
  <c r="I11" i="24"/>
  <c r="I10" i="24"/>
  <c r="I8" i="24"/>
  <c r="I7" i="24"/>
  <c r="F21" i="23"/>
  <c r="F22" i="23"/>
  <c r="F31" i="23"/>
  <c r="F32" i="23"/>
  <c r="G21" i="23"/>
  <c r="G22" i="23"/>
  <c r="G31" i="23"/>
  <c r="G32" i="23"/>
  <c r="H32" i="23"/>
  <c r="F33" i="23"/>
  <c r="G33" i="23"/>
  <c r="H33" i="23"/>
  <c r="H31" i="23"/>
  <c r="H28" i="23"/>
  <c r="O28" i="23"/>
  <c r="P28" i="23"/>
  <c r="O27" i="23"/>
  <c r="P27" i="23"/>
  <c r="O26" i="23"/>
  <c r="P26" i="23"/>
  <c r="H24" i="23"/>
  <c r="O24" i="23"/>
  <c r="H22" i="23"/>
  <c r="H21" i="23"/>
  <c r="O19" i="23"/>
  <c r="P19" i="23"/>
  <c r="O18" i="23"/>
  <c r="P18" i="23"/>
  <c r="O17" i="23"/>
  <c r="P17" i="23"/>
  <c r="H16" i="23"/>
  <c r="O16" i="23"/>
  <c r="P16" i="23"/>
  <c r="H15" i="23"/>
  <c r="O14" i="23"/>
  <c r="F16" i="22"/>
  <c r="F17" i="22"/>
  <c r="F28" i="22"/>
  <c r="G16" i="22"/>
  <c r="G17" i="22"/>
  <c r="G28" i="22"/>
  <c r="G29" i="22"/>
  <c r="G30" i="22"/>
  <c r="H28" i="22"/>
  <c r="H29" i="22"/>
  <c r="J16" i="22"/>
  <c r="J17" i="22"/>
  <c r="J28" i="22"/>
  <c r="J29" i="22"/>
  <c r="J30" i="22"/>
  <c r="K28" i="22"/>
  <c r="K29" i="22"/>
  <c r="K30" i="22"/>
  <c r="L30" i="22"/>
  <c r="M28" i="22"/>
  <c r="L29" i="22"/>
  <c r="I28" i="22"/>
  <c r="L28" i="22"/>
  <c r="O27" i="22"/>
  <c r="O26" i="22"/>
  <c r="O25" i="22"/>
  <c r="O24" i="22"/>
  <c r="I23" i="22"/>
  <c r="O23" i="22"/>
  <c r="L22" i="22"/>
  <c r="N22" i="22"/>
  <c r="O22" i="22"/>
  <c r="O21" i="22"/>
  <c r="O20" i="22"/>
  <c r="O19" i="22"/>
  <c r="O15" i="22"/>
  <c r="O14" i="22"/>
  <c r="O13" i="22"/>
  <c r="O12" i="22"/>
  <c r="O11" i="22"/>
  <c r="O10" i="22"/>
  <c r="O9" i="22"/>
  <c r="O8" i="22"/>
  <c r="G50" i="21"/>
  <c r="G53" i="21"/>
  <c r="G54" i="21"/>
  <c r="G59" i="21"/>
  <c r="G60" i="21"/>
  <c r="F50" i="21"/>
  <c r="F53" i="21"/>
  <c r="F54" i="21"/>
  <c r="F59" i="21"/>
  <c r="F60" i="21"/>
  <c r="G24" i="21"/>
  <c r="F24" i="21"/>
  <c r="F34" i="21"/>
  <c r="H110" i="18"/>
  <c r="H109" i="18"/>
  <c r="H108" i="18"/>
  <c r="H107" i="18"/>
  <c r="J107" i="18"/>
  <c r="K107" i="18"/>
  <c r="H106" i="18"/>
  <c r="J106" i="18"/>
  <c r="K106" i="18"/>
  <c r="H105" i="18"/>
  <c r="H104" i="18"/>
  <c r="H103" i="18"/>
  <c r="G111" i="18"/>
  <c r="G105" i="18"/>
  <c r="J105" i="18"/>
  <c r="K105" i="18"/>
  <c r="H101" i="18"/>
  <c r="J72" i="18"/>
  <c r="K72" i="18"/>
  <c r="F11" i="19"/>
  <c r="F12" i="19"/>
  <c r="F22" i="19"/>
  <c r="G22" i="19"/>
  <c r="G23" i="19"/>
  <c r="G24" i="19"/>
  <c r="H22" i="19"/>
  <c r="I22" i="19"/>
  <c r="J22" i="19"/>
  <c r="J23" i="19"/>
  <c r="J24" i="19"/>
  <c r="K22" i="19"/>
  <c r="K23" i="19"/>
  <c r="M21" i="19"/>
  <c r="M20" i="19"/>
  <c r="M19" i="19"/>
  <c r="I18" i="19"/>
  <c r="M18" i="19"/>
  <c r="M17" i="19"/>
  <c r="L16" i="19"/>
  <c r="M16" i="19"/>
  <c r="M15" i="19"/>
  <c r="M14" i="19"/>
  <c r="M11" i="19"/>
  <c r="M10" i="19"/>
  <c r="M9" i="19"/>
  <c r="M8" i="19"/>
  <c r="G35" i="18"/>
  <c r="H35" i="18"/>
  <c r="J35" i="18"/>
  <c r="K35" i="18"/>
  <c r="H55" i="18"/>
  <c r="G77" i="18"/>
  <c r="G81" i="18"/>
  <c r="G82" i="18"/>
  <c r="G94" i="18"/>
  <c r="G110" i="18"/>
  <c r="J110" i="18"/>
  <c r="K110" i="18"/>
  <c r="G71" i="18"/>
  <c r="G108" i="18"/>
  <c r="J108" i="18"/>
  <c r="K108" i="18"/>
  <c r="H77" i="18"/>
  <c r="H81" i="18"/>
  <c r="H94" i="18"/>
  <c r="H71" i="18"/>
  <c r="J95" i="18"/>
  <c r="K95" i="18"/>
  <c r="J93" i="18"/>
  <c r="K93" i="18"/>
  <c r="J92" i="18"/>
  <c r="K92" i="18"/>
  <c r="J91" i="18"/>
  <c r="K91" i="18"/>
  <c r="J90" i="18"/>
  <c r="J89" i="18"/>
  <c r="K89" i="18"/>
  <c r="J88" i="18"/>
  <c r="K88" i="18"/>
  <c r="J87" i="18"/>
  <c r="K87" i="18"/>
  <c r="J86" i="18"/>
  <c r="K86" i="18"/>
  <c r="J85" i="18"/>
  <c r="K85" i="18"/>
  <c r="J84" i="18"/>
  <c r="K84" i="18"/>
  <c r="J80" i="18"/>
  <c r="K80" i="18"/>
  <c r="J78" i="18"/>
  <c r="K78" i="18"/>
  <c r="J76" i="18"/>
  <c r="K76" i="18"/>
  <c r="J75" i="18"/>
  <c r="K75" i="18"/>
  <c r="J70" i="18"/>
  <c r="K70" i="18"/>
  <c r="J69" i="18"/>
  <c r="J68" i="18"/>
  <c r="K68" i="18"/>
  <c r="J67" i="18"/>
  <c r="K67" i="18"/>
  <c r="J66" i="18"/>
  <c r="K66" i="18"/>
  <c r="J65" i="18"/>
  <c r="J64" i="18"/>
  <c r="J63" i="18"/>
  <c r="K63" i="18"/>
  <c r="J61" i="18"/>
  <c r="K61" i="18"/>
  <c r="J59" i="18"/>
  <c r="J58" i="18"/>
  <c r="K58" i="18"/>
  <c r="J57" i="18"/>
  <c r="K57" i="18"/>
  <c r="J54" i="18"/>
  <c r="K54" i="18"/>
  <c r="J53" i="18"/>
  <c r="J52" i="18"/>
  <c r="J51" i="18"/>
  <c r="K51" i="18"/>
  <c r="J50" i="18"/>
  <c r="J49" i="18"/>
  <c r="K49" i="18"/>
  <c r="J48" i="18"/>
  <c r="K48" i="18"/>
  <c r="J47" i="18"/>
  <c r="K47" i="18"/>
  <c r="J46" i="18"/>
  <c r="K46" i="18"/>
  <c r="J45" i="18"/>
  <c r="K45" i="18"/>
  <c r="J44" i="18"/>
  <c r="K44" i="18"/>
  <c r="J43" i="18"/>
  <c r="K43" i="18"/>
  <c r="J42" i="18"/>
  <c r="K42" i="18"/>
  <c r="J41" i="18"/>
  <c r="K41" i="18"/>
  <c r="J40" i="18"/>
  <c r="K40" i="18"/>
  <c r="J39" i="18"/>
  <c r="K39" i="18"/>
  <c r="J38" i="18"/>
  <c r="K38" i="18"/>
  <c r="J37" i="18"/>
  <c r="K37" i="18"/>
  <c r="J36" i="18"/>
  <c r="K36" i="18"/>
  <c r="J34" i="18"/>
  <c r="K34" i="18"/>
  <c r="J33" i="18"/>
  <c r="K33" i="18"/>
  <c r="J32" i="18"/>
  <c r="K32" i="18"/>
  <c r="J31" i="18"/>
  <c r="K31" i="18"/>
  <c r="J29" i="18"/>
  <c r="J23" i="18"/>
  <c r="K23" i="18"/>
  <c r="J20" i="18"/>
  <c r="K20" i="18"/>
  <c r="J17" i="18"/>
  <c r="K17" i="18"/>
  <c r="J16" i="18"/>
  <c r="K16" i="18"/>
  <c r="J15" i="18"/>
  <c r="K15" i="18"/>
  <c r="J14" i="18"/>
  <c r="K14" i="18"/>
  <c r="H21" i="18"/>
  <c r="G21" i="18"/>
  <c r="J21" i="18"/>
  <c r="K21" i="18"/>
  <c r="H24" i="18"/>
  <c r="H60" i="18"/>
  <c r="G24" i="18"/>
  <c r="J24" i="18"/>
  <c r="K24" i="18"/>
  <c r="G60" i="18"/>
  <c r="G104" i="18"/>
  <c r="J104" i="18"/>
  <c r="K104" i="18"/>
  <c r="I27" i="4"/>
  <c r="G40" i="12"/>
  <c r="R24" i="12"/>
  <c r="F40" i="12"/>
  <c r="H40" i="12"/>
  <c r="I40" i="12"/>
  <c r="G38" i="12"/>
  <c r="R27" i="12"/>
  <c r="F43" i="12"/>
  <c r="R26" i="12"/>
  <c r="F42" i="12"/>
  <c r="R29" i="12"/>
  <c r="S29" i="12"/>
  <c r="U29" i="12"/>
  <c r="V29" i="12"/>
  <c r="S24" i="12"/>
  <c r="U24" i="12"/>
  <c r="V24" i="12"/>
  <c r="S25" i="12"/>
  <c r="S26" i="12"/>
  <c r="S27" i="12"/>
  <c r="S28" i="12"/>
  <c r="S30" i="12"/>
  <c r="S23" i="12"/>
  <c r="S22" i="12"/>
  <c r="S31" i="12"/>
  <c r="S18" i="12"/>
  <c r="S17" i="12"/>
  <c r="S16" i="12"/>
  <c r="R16" i="12"/>
  <c r="U16" i="12"/>
  <c r="V16" i="12"/>
  <c r="S15" i="12"/>
  <c r="R14" i="12"/>
  <c r="U14" i="12"/>
  <c r="R13" i="12"/>
  <c r="S13" i="12"/>
  <c r="U13" i="12"/>
  <c r="V13" i="12"/>
  <c r="R10" i="12"/>
  <c r="S10" i="12"/>
  <c r="U10" i="12"/>
  <c r="V10" i="12"/>
  <c r="S12" i="12"/>
  <c r="S11" i="12"/>
  <c r="S9" i="12"/>
  <c r="S8" i="12"/>
  <c r="G35" i="16"/>
  <c r="G36" i="16"/>
  <c r="G30" i="16"/>
  <c r="F30" i="16"/>
  <c r="G18" i="16"/>
  <c r="G19" i="16"/>
  <c r="G31" i="16"/>
  <c r="F18" i="16"/>
  <c r="F19" i="16"/>
  <c r="F31" i="16"/>
  <c r="F37" i="16"/>
  <c r="T149" i="14"/>
  <c r="M132" i="14"/>
  <c r="M135" i="14"/>
  <c r="M145" i="14"/>
  <c r="M148" i="14"/>
  <c r="T147" i="14"/>
  <c r="T146" i="14"/>
  <c r="S145" i="14"/>
  <c r="R145" i="14"/>
  <c r="Q145" i="14"/>
  <c r="O145" i="14"/>
  <c r="L145" i="14"/>
  <c r="H145" i="14"/>
  <c r="I145" i="14"/>
  <c r="J145" i="14"/>
  <c r="T145" i="14"/>
  <c r="T144" i="14"/>
  <c r="T142" i="14"/>
  <c r="T141" i="14"/>
  <c r="T140" i="14"/>
  <c r="T139" i="14"/>
  <c r="T138" i="14"/>
  <c r="T137" i="14"/>
  <c r="T136" i="14"/>
  <c r="S135" i="14"/>
  <c r="R135" i="14"/>
  <c r="R132" i="14"/>
  <c r="R148" i="14"/>
  <c r="Q135" i="14"/>
  <c r="Q132" i="14"/>
  <c r="Q148" i="14"/>
  <c r="P135" i="14"/>
  <c r="P132" i="14"/>
  <c r="P148" i="14"/>
  <c r="O135" i="14"/>
  <c r="N135" i="14"/>
  <c r="L135" i="14"/>
  <c r="K135" i="14"/>
  <c r="J135" i="14"/>
  <c r="J132" i="14"/>
  <c r="J148" i="14"/>
  <c r="I135" i="14"/>
  <c r="H135" i="14"/>
  <c r="T135" i="14"/>
  <c r="T134" i="14"/>
  <c r="S132" i="14"/>
  <c r="S148" i="14"/>
  <c r="O132" i="14"/>
  <c r="O148" i="14"/>
  <c r="N132" i="14"/>
  <c r="N148" i="14"/>
  <c r="L132" i="14"/>
  <c r="K132" i="14"/>
  <c r="I132" i="14"/>
  <c r="I148" i="14"/>
  <c r="H132" i="14"/>
  <c r="H148" i="14"/>
  <c r="T131" i="14"/>
  <c r="T130" i="14"/>
  <c r="T129" i="14"/>
  <c r="T127" i="14"/>
  <c r="M117" i="14"/>
  <c r="M124" i="14"/>
  <c r="M125" i="14"/>
  <c r="I117" i="14"/>
  <c r="I124" i="14"/>
  <c r="I125" i="14"/>
  <c r="S124" i="14"/>
  <c r="S117" i="14"/>
  <c r="S125" i="14"/>
  <c r="R124" i="14"/>
  <c r="Q124" i="14"/>
  <c r="Q117" i="14"/>
  <c r="Q125" i="14"/>
  <c r="P124" i="14"/>
  <c r="O124" i="14"/>
  <c r="O117" i="14"/>
  <c r="O125" i="14"/>
  <c r="N124" i="14"/>
  <c r="N117" i="14"/>
  <c r="N125" i="14"/>
  <c r="L124" i="14"/>
  <c r="K124" i="14"/>
  <c r="K117" i="14"/>
  <c r="K125" i="14"/>
  <c r="J124" i="14"/>
  <c r="J117" i="14"/>
  <c r="J125" i="14"/>
  <c r="H124" i="14"/>
  <c r="T123" i="14"/>
  <c r="T122" i="14"/>
  <c r="T121" i="14"/>
  <c r="T119" i="14"/>
  <c r="T118" i="14"/>
  <c r="R117" i="14"/>
  <c r="P117" i="14"/>
  <c r="P125" i="14"/>
  <c r="L117" i="14"/>
  <c r="L125" i="14"/>
  <c r="H117" i="14"/>
  <c r="T116" i="14"/>
  <c r="T115" i="14"/>
  <c r="T114" i="14"/>
  <c r="T113" i="14"/>
  <c r="T112" i="14"/>
  <c r="T111" i="14"/>
  <c r="T107" i="14"/>
  <c r="Q106" i="14"/>
  <c r="P106" i="14"/>
  <c r="N106" i="14"/>
  <c r="M106" i="14"/>
  <c r="L106" i="14"/>
  <c r="K106" i="14"/>
  <c r="J106" i="14"/>
  <c r="T106" i="14"/>
  <c r="T105" i="14"/>
  <c r="T103" i="14"/>
  <c r="P102" i="14"/>
  <c r="N102" i="14"/>
  <c r="K102" i="14"/>
  <c r="H102" i="14"/>
  <c r="T102" i="14"/>
  <c r="T101" i="14"/>
  <c r="P99" i="14"/>
  <c r="M99" i="14"/>
  <c r="M89" i="14"/>
  <c r="M93" i="14"/>
  <c r="M108" i="14"/>
  <c r="L99" i="14"/>
  <c r="K99" i="14"/>
  <c r="J99" i="14"/>
  <c r="I99" i="14"/>
  <c r="T99" i="14"/>
  <c r="T98" i="14"/>
  <c r="T96" i="14"/>
  <c r="T95" i="14"/>
  <c r="T94" i="14"/>
  <c r="S93" i="14"/>
  <c r="R93" i="14"/>
  <c r="Q93" i="14"/>
  <c r="P93" i="14"/>
  <c r="O93" i="14"/>
  <c r="O108" i="14"/>
  <c r="N93" i="14"/>
  <c r="L93" i="14"/>
  <c r="K93" i="14"/>
  <c r="J93" i="14"/>
  <c r="I93" i="14"/>
  <c r="H93" i="14"/>
  <c r="H108" i="14"/>
  <c r="T92" i="14"/>
  <c r="T90" i="14"/>
  <c r="S89" i="14"/>
  <c r="S108" i="14"/>
  <c r="R89" i="14"/>
  <c r="R85" i="14"/>
  <c r="R108" i="14"/>
  <c r="Q89" i="14"/>
  <c r="Q108" i="14"/>
  <c r="P89" i="14"/>
  <c r="N89" i="14"/>
  <c r="L89" i="14"/>
  <c r="K89" i="14"/>
  <c r="K108" i="14"/>
  <c r="J89" i="14"/>
  <c r="I89" i="14"/>
  <c r="T89" i="14"/>
  <c r="T88" i="14"/>
  <c r="T86" i="14"/>
  <c r="N85" i="14"/>
  <c r="N108" i="14"/>
  <c r="L85" i="14"/>
  <c r="J85" i="14"/>
  <c r="T85" i="14"/>
  <c r="T84" i="14"/>
  <c r="T82" i="14"/>
  <c r="T80" i="14"/>
  <c r="T79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T77" i="14"/>
  <c r="P72" i="14"/>
  <c r="P75" i="14"/>
  <c r="O72" i="14"/>
  <c r="O75" i="14"/>
  <c r="L72" i="14"/>
  <c r="L75" i="14"/>
  <c r="T74" i="14"/>
  <c r="T73" i="14"/>
  <c r="S72" i="14"/>
  <c r="S75" i="14"/>
  <c r="R72" i="14"/>
  <c r="R75" i="14"/>
  <c r="Q72" i="14"/>
  <c r="Q75" i="14"/>
  <c r="N72" i="14"/>
  <c r="N75" i="14"/>
  <c r="M72" i="14"/>
  <c r="M75" i="14"/>
  <c r="K72" i="14"/>
  <c r="K75" i="14"/>
  <c r="H72" i="14"/>
  <c r="H75" i="14"/>
  <c r="I72" i="14"/>
  <c r="I75" i="14"/>
  <c r="J72" i="14"/>
  <c r="J75" i="14"/>
  <c r="T75" i="14"/>
  <c r="T71" i="14"/>
  <c r="I45" i="14"/>
  <c r="I68" i="14"/>
  <c r="H45" i="14"/>
  <c r="H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S45" i="14"/>
  <c r="S68" i="14"/>
  <c r="S150" i="14"/>
  <c r="S15" i="14"/>
  <c r="S23" i="14"/>
  <c r="S35" i="14"/>
  <c r="S36" i="14"/>
  <c r="S37" i="14"/>
  <c r="S151" i="14"/>
  <c r="S152" i="14"/>
  <c r="R45" i="14"/>
  <c r="R68" i="14"/>
  <c r="Q45" i="14"/>
  <c r="Q68" i="14"/>
  <c r="P45" i="14"/>
  <c r="P68" i="14"/>
  <c r="O45" i="14"/>
  <c r="O68" i="14"/>
  <c r="N45" i="14"/>
  <c r="N68" i="14"/>
  <c r="M45" i="14"/>
  <c r="M68" i="14"/>
  <c r="M150" i="14"/>
  <c r="L45" i="14"/>
  <c r="L68" i="14"/>
  <c r="K45" i="14"/>
  <c r="K68" i="14"/>
  <c r="J45" i="14"/>
  <c r="J68" i="14"/>
  <c r="T44" i="14"/>
  <c r="T43" i="14"/>
  <c r="T42" i="14"/>
  <c r="T41" i="14"/>
  <c r="R35" i="14"/>
  <c r="Q35" i="14"/>
  <c r="P35" i="14"/>
  <c r="O35" i="14"/>
  <c r="N35" i="14"/>
  <c r="M35" i="14"/>
  <c r="L35" i="14"/>
  <c r="K35" i="14"/>
  <c r="I35" i="14"/>
  <c r="T35" i="14"/>
  <c r="T34" i="14"/>
  <c r="T33" i="14"/>
  <c r="T32" i="14"/>
  <c r="T30" i="14"/>
  <c r="T29" i="14"/>
  <c r="T28" i="14"/>
  <c r="I27" i="14"/>
  <c r="T27" i="14"/>
  <c r="T26" i="14"/>
  <c r="T24" i="14"/>
  <c r="R23" i="14"/>
  <c r="P23" i="14"/>
  <c r="O23" i="14"/>
  <c r="M23" i="14"/>
  <c r="L23" i="14"/>
  <c r="K20" i="14"/>
  <c r="K23" i="14"/>
  <c r="J20" i="14"/>
  <c r="J23" i="14"/>
  <c r="H23" i="14"/>
  <c r="T22" i="14"/>
  <c r="T21" i="14"/>
  <c r="Q20" i="14"/>
  <c r="Q23" i="14"/>
  <c r="N20" i="14"/>
  <c r="N23" i="14"/>
  <c r="N15" i="14"/>
  <c r="N36" i="14"/>
  <c r="N37" i="14"/>
  <c r="I20" i="14"/>
  <c r="T20" i="14"/>
  <c r="I23" i="14"/>
  <c r="T23" i="14"/>
  <c r="T19" i="14"/>
  <c r="T17" i="14"/>
  <c r="R15" i="14"/>
  <c r="R36" i="14"/>
  <c r="R37" i="14"/>
  <c r="Q15" i="14"/>
  <c r="Q36" i="14"/>
  <c r="Q37" i="14"/>
  <c r="P15" i="14"/>
  <c r="P36" i="14"/>
  <c r="P37" i="14"/>
  <c r="O15" i="14"/>
  <c r="M15" i="14"/>
  <c r="M36" i="14"/>
  <c r="M37" i="14"/>
  <c r="L15" i="14"/>
  <c r="L36" i="14"/>
  <c r="L37" i="14"/>
  <c r="K15" i="14"/>
  <c r="K36" i="14"/>
  <c r="K37" i="14"/>
  <c r="J15" i="14"/>
  <c r="J36" i="14"/>
  <c r="J37" i="14"/>
  <c r="I15" i="14"/>
  <c r="H15" i="14"/>
  <c r="H11" i="14"/>
  <c r="H36" i="14"/>
  <c r="T15" i="14"/>
  <c r="T14" i="14"/>
  <c r="T13" i="14"/>
  <c r="T11" i="14"/>
  <c r="T10" i="14"/>
  <c r="T8" i="14"/>
  <c r="T7" i="14"/>
  <c r="Y40" i="13"/>
  <c r="Y41" i="13"/>
  <c r="Z40" i="13"/>
  <c r="Z39" i="13"/>
  <c r="W35" i="13"/>
  <c r="W36" i="13"/>
  <c r="W42" i="13"/>
  <c r="V35" i="13"/>
  <c r="U35" i="13"/>
  <c r="T35" i="13"/>
  <c r="P35" i="13"/>
  <c r="O35" i="13"/>
  <c r="S35" i="13"/>
  <c r="N35" i="13"/>
  <c r="L35" i="13"/>
  <c r="K35" i="13"/>
  <c r="J35" i="13"/>
  <c r="I35" i="13"/>
  <c r="H35" i="13"/>
  <c r="H21" i="13"/>
  <c r="H22" i="13"/>
  <c r="H36" i="13"/>
  <c r="G35" i="13"/>
  <c r="F35" i="13"/>
  <c r="Z34" i="13"/>
  <c r="X33" i="13"/>
  <c r="M33" i="13"/>
  <c r="Z33" i="13"/>
  <c r="Z32" i="13"/>
  <c r="Z31" i="13"/>
  <c r="M30" i="13"/>
  <c r="Z30" i="13"/>
  <c r="X29" i="13"/>
  <c r="S29" i="13"/>
  <c r="M28" i="13"/>
  <c r="Z28" i="13"/>
  <c r="Z27" i="13"/>
  <c r="X26" i="13"/>
  <c r="Z26" i="13"/>
  <c r="Z25" i="13"/>
  <c r="S24" i="13"/>
  <c r="M24" i="13"/>
  <c r="Z24" i="13"/>
  <c r="U21" i="13"/>
  <c r="U22" i="13"/>
  <c r="U36" i="13"/>
  <c r="U42" i="13"/>
  <c r="T21" i="13"/>
  <c r="T22" i="13"/>
  <c r="V21" i="13"/>
  <c r="V22" i="13"/>
  <c r="X22" i="13"/>
  <c r="K21" i="13"/>
  <c r="K22" i="13"/>
  <c r="K36" i="13"/>
  <c r="K42" i="13"/>
  <c r="J21" i="13"/>
  <c r="J22" i="13"/>
  <c r="G21" i="13"/>
  <c r="G22" i="13"/>
  <c r="G36" i="13"/>
  <c r="G42" i="13"/>
  <c r="V36" i="13"/>
  <c r="V42" i="13"/>
  <c r="P21" i="13"/>
  <c r="P22" i="13"/>
  <c r="P36" i="13"/>
  <c r="P42" i="13"/>
  <c r="O21" i="13"/>
  <c r="N21" i="13"/>
  <c r="N22" i="13"/>
  <c r="N36" i="13"/>
  <c r="N42" i="13"/>
  <c r="L21" i="13"/>
  <c r="L22" i="13"/>
  <c r="I21" i="13"/>
  <c r="I22" i="13"/>
  <c r="M22" i="13"/>
  <c r="F21" i="13"/>
  <c r="F22" i="13"/>
  <c r="M20" i="13"/>
  <c r="Z20" i="13"/>
  <c r="Z19" i="13"/>
  <c r="Z18" i="13"/>
  <c r="X17" i="13"/>
  <c r="Z17" i="13"/>
  <c r="X16" i="13"/>
  <c r="Z16" i="13"/>
  <c r="Z15" i="13"/>
  <c r="Z14" i="13"/>
  <c r="Z13" i="13"/>
  <c r="M12" i="13"/>
  <c r="Z12" i="13"/>
  <c r="Z11" i="13"/>
  <c r="S10" i="13"/>
  <c r="Z10" i="13"/>
  <c r="Z9" i="13"/>
  <c r="Z8" i="13"/>
  <c r="H37" i="14"/>
  <c r="T93" i="14"/>
  <c r="I108" i="14"/>
  <c r="T36" i="13"/>
  <c r="M21" i="13"/>
  <c r="X21" i="13"/>
  <c r="H42" i="13"/>
  <c r="Q31" i="12"/>
  <c r="P31" i="12"/>
  <c r="O31" i="12"/>
  <c r="N31" i="12"/>
  <c r="M31" i="12"/>
  <c r="L31" i="12"/>
  <c r="K31" i="12"/>
  <c r="J31" i="12"/>
  <c r="F31" i="12"/>
  <c r="G31" i="12"/>
  <c r="H31" i="12"/>
  <c r="I31" i="12"/>
  <c r="R31" i="12"/>
  <c r="R30" i="12"/>
  <c r="U30" i="12"/>
  <c r="V30" i="12"/>
  <c r="F45" i="12"/>
  <c r="R28" i="12"/>
  <c r="U27" i="12"/>
  <c r="V27" i="12"/>
  <c r="U26" i="12"/>
  <c r="V26" i="12"/>
  <c r="R25" i="12"/>
  <c r="U25" i="12"/>
  <c r="V25" i="12"/>
  <c r="R23" i="12"/>
  <c r="R22" i="12"/>
  <c r="Q19" i="12"/>
  <c r="Q20" i="12"/>
  <c r="Q32" i="12"/>
  <c r="Q33" i="12"/>
  <c r="I19" i="12"/>
  <c r="I20" i="12"/>
  <c r="I32" i="12"/>
  <c r="I33" i="12"/>
  <c r="G19" i="12"/>
  <c r="G20" i="12"/>
  <c r="G32" i="12"/>
  <c r="G33" i="12"/>
  <c r="P19" i="12"/>
  <c r="P20" i="12"/>
  <c r="P32" i="12"/>
  <c r="P33" i="12"/>
  <c r="O19" i="12"/>
  <c r="O20" i="12"/>
  <c r="O32" i="12"/>
  <c r="O33" i="12"/>
  <c r="N19" i="12"/>
  <c r="N20" i="12"/>
  <c r="N32" i="12"/>
  <c r="N33" i="12"/>
  <c r="M19" i="12"/>
  <c r="M20" i="12"/>
  <c r="M32" i="12"/>
  <c r="M33" i="12"/>
  <c r="L19" i="12"/>
  <c r="L20" i="12"/>
  <c r="L32" i="12"/>
  <c r="L33" i="12"/>
  <c r="K19" i="12"/>
  <c r="K20" i="12"/>
  <c r="K32" i="12"/>
  <c r="K33" i="12"/>
  <c r="J19" i="12"/>
  <c r="J20" i="12"/>
  <c r="H19" i="12"/>
  <c r="H20" i="12"/>
  <c r="H32" i="12"/>
  <c r="H33" i="12"/>
  <c r="F19" i="12"/>
  <c r="F20" i="12"/>
  <c r="F32" i="12"/>
  <c r="R18" i="12"/>
  <c r="U18" i="12"/>
  <c r="V18" i="12"/>
  <c r="R17" i="12"/>
  <c r="U17" i="12"/>
  <c r="V17" i="12"/>
  <c r="R15" i="12"/>
  <c r="R12" i="12"/>
  <c r="U12" i="12"/>
  <c r="V12" i="12"/>
  <c r="R11" i="12"/>
  <c r="R9" i="12"/>
  <c r="U9" i="12"/>
  <c r="V9" i="12"/>
  <c r="R8" i="12"/>
  <c r="U8" i="12"/>
  <c r="H76" i="4"/>
  <c r="I76" i="4"/>
  <c r="H70" i="4"/>
  <c r="I70" i="4"/>
  <c r="J70" i="4"/>
  <c r="K70" i="4"/>
  <c r="K71" i="4"/>
  <c r="H71" i="4"/>
  <c r="I71" i="4"/>
  <c r="J71" i="4"/>
  <c r="K72" i="4"/>
  <c r="I63" i="4"/>
  <c r="I60" i="4"/>
  <c r="I65" i="4"/>
  <c r="I53" i="4"/>
  <c r="H52" i="4"/>
  <c r="I50" i="4"/>
  <c r="I47" i="4"/>
  <c r="I45" i="4"/>
  <c r="I44" i="4"/>
  <c r="I43" i="4"/>
  <c r="I41" i="4"/>
  <c r="I40" i="4"/>
  <c r="I52" i="4"/>
  <c r="G45" i="12"/>
  <c r="H45" i="12"/>
  <c r="I45" i="12"/>
  <c r="H36" i="4"/>
  <c r="I35" i="4"/>
  <c r="I34" i="4"/>
  <c r="I33" i="4"/>
  <c r="I32" i="4"/>
  <c r="I36" i="4"/>
  <c r="G44" i="12"/>
  <c r="I29" i="4"/>
  <c r="G43" i="12"/>
  <c r="I28" i="4"/>
  <c r="G42" i="12"/>
  <c r="H42" i="12"/>
  <c r="I42" i="12"/>
  <c r="I26" i="4"/>
  <c r="G39" i="12"/>
  <c r="J20" i="4"/>
  <c r="I20" i="4"/>
  <c r="I19" i="4"/>
  <c r="I18" i="4"/>
  <c r="H17" i="4"/>
  <c r="I16" i="4"/>
  <c r="I15" i="4"/>
  <c r="I17" i="4"/>
  <c r="H12" i="4"/>
  <c r="I11" i="4"/>
  <c r="I10" i="4"/>
  <c r="I8" i="4"/>
  <c r="G25" i="18"/>
  <c r="G26" i="18"/>
  <c r="H82" i="18"/>
  <c r="J81" i="18"/>
  <c r="K81" i="18"/>
  <c r="L22" i="19"/>
  <c r="M22" i="19"/>
  <c r="H96" i="18"/>
  <c r="G55" i="18"/>
  <c r="H23" i="19"/>
  <c r="H24" i="19"/>
  <c r="I24" i="19"/>
  <c r="J94" i="18"/>
  <c r="K94" i="18"/>
  <c r="I23" i="19"/>
  <c r="G103" i="18"/>
  <c r="J103" i="18"/>
  <c r="K103" i="18"/>
  <c r="J55" i="18"/>
  <c r="K55" i="18"/>
  <c r="W33" i="62"/>
  <c r="M14" i="29"/>
  <c r="P14" i="23"/>
  <c r="I77" i="4"/>
  <c r="J76" i="4"/>
  <c r="J77" i="4"/>
  <c r="N21" i="23"/>
  <c r="N22" i="23"/>
  <c r="O22" i="23"/>
  <c r="T45" i="14"/>
  <c r="Y42" i="13"/>
  <c r="Z41" i="13"/>
  <c r="K54" i="35"/>
  <c r="H33" i="38"/>
  <c r="H34" i="38"/>
  <c r="K22" i="38"/>
  <c r="U31" i="12"/>
  <c r="V31" i="12"/>
  <c r="I12" i="4"/>
  <c r="J32" i="12"/>
  <c r="J33" i="12"/>
  <c r="F44" i="12"/>
  <c r="U28" i="12"/>
  <c r="V28" i="12"/>
  <c r="T72" i="14"/>
  <c r="Q26" i="34"/>
  <c r="R26" i="34"/>
  <c r="T124" i="14"/>
  <c r="H125" i="14"/>
  <c r="R125" i="14"/>
  <c r="T125" i="14"/>
  <c r="J82" i="18"/>
  <c r="K82" i="18"/>
  <c r="G109" i="18"/>
  <c r="J109" i="18"/>
  <c r="K109" i="18"/>
  <c r="G96" i="18"/>
  <c r="J96" i="18"/>
  <c r="K96" i="18"/>
  <c r="I54" i="21"/>
  <c r="J54" i="21"/>
  <c r="J53" i="21"/>
  <c r="Q24" i="29"/>
  <c r="V31" i="67"/>
  <c r="U32" i="62"/>
  <c r="S31" i="52"/>
  <c r="T31" i="52"/>
  <c r="U31" i="52"/>
  <c r="Q29" i="38"/>
  <c r="R30" i="46"/>
  <c r="T30" i="57"/>
  <c r="O29" i="29"/>
  <c r="O32" i="29"/>
  <c r="O33" i="29"/>
  <c r="O34" i="29"/>
  <c r="P29" i="34"/>
  <c r="Q29" i="34"/>
  <c r="R29" i="34"/>
  <c r="F34" i="57"/>
  <c r="N23" i="57"/>
  <c r="T68" i="14"/>
  <c r="O17" i="22"/>
  <c r="F29" i="22"/>
  <c r="F30" i="22"/>
  <c r="G21" i="24"/>
  <c r="I20" i="24"/>
  <c r="L14" i="23"/>
  <c r="L24" i="34"/>
  <c r="H124" i="36"/>
  <c r="H125" i="36"/>
  <c r="H126" i="36"/>
  <c r="G101" i="18"/>
  <c r="J101" i="18"/>
  <c r="K101" i="18"/>
  <c r="G97" i="18"/>
  <c r="U15" i="12"/>
  <c r="I150" i="14"/>
  <c r="H77" i="4"/>
  <c r="O22" i="13"/>
  <c r="S21" i="13"/>
  <c r="Z21" i="13"/>
  <c r="Q150" i="14"/>
  <c r="Q151" i="14"/>
  <c r="Q152" i="14"/>
  <c r="J31" i="31"/>
  <c r="L17" i="31"/>
  <c r="S17" i="31"/>
  <c r="J22" i="34"/>
  <c r="F33" i="34"/>
  <c r="K12" i="35"/>
  <c r="H25" i="35"/>
  <c r="H26" i="35"/>
  <c r="H112" i="35"/>
  <c r="H113" i="35"/>
  <c r="Q17" i="34"/>
  <c r="R17" i="34"/>
  <c r="P21" i="34"/>
  <c r="P22" i="34"/>
  <c r="F55" i="42"/>
  <c r="H111" i="18"/>
  <c r="J111" i="18"/>
  <c r="K111" i="18"/>
  <c r="G46" i="12"/>
  <c r="I54" i="4"/>
  <c r="S19" i="12"/>
  <c r="S20" i="12"/>
  <c r="S32" i="12"/>
  <c r="S33" i="12"/>
  <c r="R20" i="12"/>
  <c r="T42" i="13"/>
  <c r="X42" i="13"/>
  <c r="X36" i="13"/>
  <c r="U31" i="37"/>
  <c r="H44" i="12"/>
  <c r="I44" i="12"/>
  <c r="I60" i="21"/>
  <c r="J60" i="21"/>
  <c r="R32" i="12"/>
  <c r="F33" i="12"/>
  <c r="R33" i="12"/>
  <c r="U33" i="12"/>
  <c r="V33" i="12"/>
  <c r="M35" i="13"/>
  <c r="X35" i="13"/>
  <c r="Z35" i="13"/>
  <c r="M151" i="14"/>
  <c r="M152" i="14"/>
  <c r="L23" i="19"/>
  <c r="K24" i="19"/>
  <c r="L24" i="19"/>
  <c r="G95" i="24"/>
  <c r="I51" i="26"/>
  <c r="I55" i="26"/>
  <c r="I61" i="26"/>
  <c r="P14" i="29"/>
  <c r="K16" i="29"/>
  <c r="L16" i="29"/>
  <c r="M16" i="29"/>
  <c r="G31" i="31"/>
  <c r="S27" i="31"/>
  <c r="I23" i="32"/>
  <c r="S60" i="31"/>
  <c r="G130" i="31"/>
  <c r="I82" i="24"/>
  <c r="K24" i="29"/>
  <c r="I144" i="30"/>
  <c r="I145" i="30"/>
  <c r="I146" i="30"/>
  <c r="N37" i="33"/>
  <c r="Q37" i="33"/>
  <c r="M38" i="33"/>
  <c r="G124" i="36"/>
  <c r="G125" i="36"/>
  <c r="G126" i="36"/>
  <c r="I22" i="4"/>
  <c r="I36" i="14"/>
  <c r="I22" i="29"/>
  <c r="P22" i="29"/>
  <c r="F33" i="29"/>
  <c r="J71" i="18"/>
  <c r="K71" i="18"/>
  <c r="H54" i="4"/>
  <c r="H55" i="4"/>
  <c r="H56" i="4"/>
  <c r="I36" i="13"/>
  <c r="I42" i="13"/>
  <c r="M42" i="13"/>
  <c r="J108" i="14"/>
  <c r="G37" i="16"/>
  <c r="H25" i="18"/>
  <c r="F23" i="19"/>
  <c r="F24" i="19"/>
  <c r="M12" i="19"/>
  <c r="G34" i="21"/>
  <c r="I34" i="21"/>
  <c r="J34" i="21"/>
  <c r="I23" i="26"/>
  <c r="K98" i="35"/>
  <c r="I109" i="35"/>
  <c r="K109" i="35"/>
  <c r="J96" i="39"/>
  <c r="J117" i="39"/>
  <c r="J118" i="39"/>
  <c r="J119" i="39"/>
  <c r="H34" i="46"/>
  <c r="H35" i="46"/>
  <c r="L23" i="46"/>
  <c r="N23" i="46"/>
  <c r="O23" i="46"/>
  <c r="V41" i="50"/>
  <c r="S42" i="50"/>
  <c r="V42" i="50"/>
  <c r="V32" i="62"/>
  <c r="W32" i="62"/>
  <c r="O36" i="14"/>
  <c r="O37" i="14"/>
  <c r="R150" i="14"/>
  <c r="R151" i="14"/>
  <c r="R152" i="14"/>
  <c r="T78" i="14"/>
  <c r="T132" i="14"/>
  <c r="F41" i="12"/>
  <c r="H41" i="12"/>
  <c r="P24" i="23"/>
  <c r="P26" i="29"/>
  <c r="Q26" i="29"/>
  <c r="L15" i="29"/>
  <c r="M15" i="29"/>
  <c r="L27" i="29"/>
  <c r="M27" i="29"/>
  <c r="M128" i="31"/>
  <c r="S128" i="31"/>
  <c r="K18" i="35"/>
  <c r="G25" i="35"/>
  <c r="G92" i="35"/>
  <c r="K92" i="35"/>
  <c r="P32" i="34"/>
  <c r="Q27" i="34"/>
  <c r="R27" i="34"/>
  <c r="S30" i="46"/>
  <c r="T30" i="46"/>
  <c r="O30" i="46"/>
  <c r="P30" i="46"/>
  <c r="O15" i="46"/>
  <c r="P15" i="46"/>
  <c r="N22" i="46"/>
  <c r="F38" i="12"/>
  <c r="H38" i="12"/>
  <c r="I38" i="12"/>
  <c r="U22" i="12"/>
  <c r="V22" i="12"/>
  <c r="N150" i="14"/>
  <c r="L108" i="14"/>
  <c r="L148" i="14"/>
  <c r="L150" i="14"/>
  <c r="L151" i="14"/>
  <c r="L152" i="14"/>
  <c r="K148" i="14"/>
  <c r="K150" i="14"/>
  <c r="K151" i="14"/>
  <c r="K152" i="14"/>
  <c r="F46" i="12"/>
  <c r="M29" i="22"/>
  <c r="N28" i="22"/>
  <c r="O15" i="23"/>
  <c r="P15" i="23"/>
  <c r="G25" i="25"/>
  <c r="G26" i="25"/>
  <c r="G115" i="25"/>
  <c r="G116" i="25"/>
  <c r="P29" i="29"/>
  <c r="Q29" i="29"/>
  <c r="I34" i="32"/>
  <c r="J60" i="32"/>
  <c r="M19" i="34"/>
  <c r="N19" i="34"/>
  <c r="K59" i="35"/>
  <c r="M18" i="34"/>
  <c r="N18" i="34"/>
  <c r="I25" i="37"/>
  <c r="L73" i="47"/>
  <c r="N73" i="47"/>
  <c r="G31" i="48"/>
  <c r="G32" i="48"/>
  <c r="H30" i="22"/>
  <c r="I30" i="22"/>
  <c r="I29" i="22"/>
  <c r="H95" i="24"/>
  <c r="H96" i="24"/>
  <c r="H97" i="24"/>
  <c r="F55" i="26"/>
  <c r="I132" i="31"/>
  <c r="L18" i="39"/>
  <c r="M29" i="38"/>
  <c r="N29" i="38"/>
  <c r="O29" i="38"/>
  <c r="H127" i="40"/>
  <c r="P39" i="45"/>
  <c r="Q38" i="45"/>
  <c r="V38" i="45"/>
  <c r="O21" i="46"/>
  <c r="P21" i="46"/>
  <c r="S21" i="46"/>
  <c r="T21" i="46"/>
  <c r="G126" i="53"/>
  <c r="F39" i="12"/>
  <c r="H39" i="12"/>
  <c r="I39" i="12"/>
  <c r="U23" i="12"/>
  <c r="V23" i="12"/>
  <c r="O150" i="14"/>
  <c r="R19" i="12"/>
  <c r="U11" i="12"/>
  <c r="V11" i="12"/>
  <c r="N151" i="14"/>
  <c r="N152" i="14"/>
  <c r="P108" i="14"/>
  <c r="J16" i="23"/>
  <c r="K16" i="23"/>
  <c r="L16" i="23"/>
  <c r="H25" i="25"/>
  <c r="H26" i="25"/>
  <c r="J59" i="21"/>
  <c r="K15" i="23"/>
  <c r="L15" i="23"/>
  <c r="N30" i="23"/>
  <c r="N31" i="23"/>
  <c r="H131" i="31"/>
  <c r="H132" i="31"/>
  <c r="S84" i="31"/>
  <c r="M130" i="31"/>
  <c r="M131" i="31"/>
  <c r="M132" i="31"/>
  <c r="S117" i="31"/>
  <c r="M25" i="34"/>
  <c r="N25" i="34"/>
  <c r="Q25" i="34"/>
  <c r="K33" i="38"/>
  <c r="F34" i="38"/>
  <c r="K117" i="39"/>
  <c r="K118" i="39"/>
  <c r="K119" i="39"/>
  <c r="L115" i="39"/>
  <c r="H30" i="40"/>
  <c r="H31" i="40"/>
  <c r="T117" i="14"/>
  <c r="H43" i="12"/>
  <c r="I43" i="12"/>
  <c r="F36" i="13"/>
  <c r="F42" i="13"/>
  <c r="F44" i="13"/>
  <c r="Z29" i="13"/>
  <c r="P150" i="14"/>
  <c r="P151" i="14"/>
  <c r="P152" i="14"/>
  <c r="O28" i="22"/>
  <c r="P28" i="22"/>
  <c r="H99" i="25"/>
  <c r="J28" i="23"/>
  <c r="K28" i="23"/>
  <c r="L28" i="23"/>
  <c r="J21" i="23"/>
  <c r="J22" i="23"/>
  <c r="F34" i="26"/>
  <c r="I34" i="26"/>
  <c r="I32" i="29"/>
  <c r="L25" i="29"/>
  <c r="M25" i="29"/>
  <c r="P131" i="31"/>
  <c r="R130" i="31"/>
  <c r="J130" i="31"/>
  <c r="L130" i="31"/>
  <c r="L89" i="31"/>
  <c r="S89" i="31"/>
  <c r="K91" i="35"/>
  <c r="H39" i="37"/>
  <c r="J24" i="23"/>
  <c r="I50" i="32"/>
  <c r="I51" i="32"/>
  <c r="I117" i="39"/>
  <c r="I118" i="39"/>
  <c r="I119" i="39"/>
  <c r="G54" i="44"/>
  <c r="O31" i="46"/>
  <c r="P31" i="46"/>
  <c r="S31" i="46"/>
  <c r="T31" i="46"/>
  <c r="K145" i="47"/>
  <c r="N145" i="47"/>
  <c r="N66" i="47"/>
  <c r="I41" i="50"/>
  <c r="I42" i="50"/>
  <c r="L28" i="50"/>
  <c r="O30" i="23"/>
  <c r="O130" i="31"/>
  <c r="S130" i="31"/>
  <c r="J50" i="32"/>
  <c r="F25" i="37"/>
  <c r="U24" i="37"/>
  <c r="L96" i="39"/>
  <c r="L88" i="39"/>
  <c r="I50" i="42"/>
  <c r="J50" i="42"/>
  <c r="I23" i="44"/>
  <c r="J39" i="45"/>
  <c r="J40" i="45"/>
  <c r="H26" i="45"/>
  <c r="L25" i="45"/>
  <c r="V25" i="45"/>
  <c r="O32" i="46"/>
  <c r="P32" i="46"/>
  <c r="R32" i="46"/>
  <c r="S32" i="46"/>
  <c r="T32" i="46"/>
  <c r="H29" i="47"/>
  <c r="I33" i="49"/>
  <c r="F54" i="49"/>
  <c r="W34" i="50"/>
  <c r="G38" i="33"/>
  <c r="G39" i="33"/>
  <c r="Q31" i="34"/>
  <c r="R31" i="34"/>
  <c r="I111" i="35"/>
  <c r="I112" i="35"/>
  <c r="I113" i="35"/>
  <c r="M16" i="34"/>
  <c r="N16" i="34"/>
  <c r="Q31" i="38"/>
  <c r="R31" i="38"/>
  <c r="S31" i="38"/>
  <c r="L80" i="39"/>
  <c r="G30" i="40"/>
  <c r="G31" i="40"/>
  <c r="G128" i="40"/>
  <c r="G129" i="40"/>
  <c r="N24" i="38"/>
  <c r="M32" i="38"/>
  <c r="N25" i="38"/>
  <c r="O25" i="38"/>
  <c r="G34" i="44"/>
  <c r="I33" i="44"/>
  <c r="I50" i="44"/>
  <c r="T25" i="46"/>
  <c r="N114" i="47"/>
  <c r="H106" i="47"/>
  <c r="N86" i="47"/>
  <c r="O25" i="46"/>
  <c r="N33" i="46"/>
  <c r="S16" i="46"/>
  <c r="T16" i="46"/>
  <c r="G60" i="49"/>
  <c r="G35" i="52"/>
  <c r="M24" i="52"/>
  <c r="F33" i="60"/>
  <c r="I29" i="60"/>
  <c r="O16" i="22"/>
  <c r="H25" i="33"/>
  <c r="J21" i="34"/>
  <c r="Q21" i="34"/>
  <c r="K32" i="38"/>
  <c r="L61" i="39"/>
  <c r="L37" i="39"/>
  <c r="Q21" i="38"/>
  <c r="Q22" i="38"/>
  <c r="I41" i="42"/>
  <c r="I51" i="42"/>
  <c r="I55" i="42"/>
  <c r="I61" i="42"/>
  <c r="J59" i="44"/>
  <c r="F60" i="44"/>
  <c r="R40" i="45"/>
  <c r="U40" i="45"/>
  <c r="U39" i="45"/>
  <c r="N76" i="47"/>
  <c r="R22" i="46"/>
  <c r="G34" i="49"/>
  <c r="I34" i="49"/>
  <c r="N70" i="51"/>
  <c r="K73" i="51"/>
  <c r="N86" i="51"/>
  <c r="H145" i="51"/>
  <c r="H147" i="51"/>
  <c r="N73" i="51"/>
  <c r="P23" i="57"/>
  <c r="Q16" i="57"/>
  <c r="R16" i="38"/>
  <c r="S16" i="38"/>
  <c r="L56" i="39"/>
  <c r="M21" i="38"/>
  <c r="N14" i="38"/>
  <c r="O14" i="38"/>
  <c r="F35" i="46"/>
  <c r="L35" i="46"/>
  <c r="L34" i="46"/>
  <c r="J29" i="47"/>
  <c r="J30" i="47"/>
  <c r="N12" i="47"/>
  <c r="O18" i="58"/>
  <c r="P15" i="58"/>
  <c r="L40" i="50"/>
  <c r="W40" i="50"/>
  <c r="T19" i="52"/>
  <c r="Q26" i="52"/>
  <c r="O34" i="52"/>
  <c r="O35" i="52"/>
  <c r="H41" i="56"/>
  <c r="L28" i="56"/>
  <c r="G136" i="59"/>
  <c r="G137" i="59"/>
  <c r="N41" i="50"/>
  <c r="R28" i="50"/>
  <c r="W28" i="50"/>
  <c r="H42" i="50"/>
  <c r="L29" i="51"/>
  <c r="L30" i="51"/>
  <c r="L148" i="51"/>
  <c r="L149" i="51"/>
  <c r="I106" i="51"/>
  <c r="N82" i="51"/>
  <c r="H65" i="53"/>
  <c r="H126" i="53"/>
  <c r="N39" i="53"/>
  <c r="P22" i="52"/>
  <c r="Q22" i="52"/>
  <c r="Q14" i="52"/>
  <c r="L69" i="63"/>
  <c r="L131" i="63"/>
  <c r="L132" i="63"/>
  <c r="L133" i="63"/>
  <c r="L21" i="34"/>
  <c r="G26" i="39"/>
  <c r="J60" i="42"/>
  <c r="F34" i="44"/>
  <c r="I52" i="44"/>
  <c r="I53" i="44"/>
  <c r="G39" i="45"/>
  <c r="G40" i="45"/>
  <c r="J106" i="47"/>
  <c r="J147" i="47"/>
  <c r="N132" i="47"/>
  <c r="N52" i="47"/>
  <c r="O22" i="46"/>
  <c r="N52" i="51"/>
  <c r="I122" i="51"/>
  <c r="N121" i="51"/>
  <c r="M23" i="52"/>
  <c r="P24" i="52"/>
  <c r="O36" i="52"/>
  <c r="P30" i="52"/>
  <c r="Q30" i="52"/>
  <c r="H64" i="58"/>
  <c r="N64" i="58"/>
  <c r="O64" i="58"/>
  <c r="G125" i="58"/>
  <c r="R19" i="38"/>
  <c r="S19" i="38"/>
  <c r="V32" i="45"/>
  <c r="I122" i="47"/>
  <c r="N121" i="47"/>
  <c r="J66" i="51"/>
  <c r="N44" i="51"/>
  <c r="N89" i="53"/>
  <c r="J126" i="53"/>
  <c r="J28" i="53"/>
  <c r="J29" i="53"/>
  <c r="W41" i="56"/>
  <c r="O111" i="58"/>
  <c r="K123" i="58"/>
  <c r="O123" i="58"/>
  <c r="K125" i="58"/>
  <c r="K126" i="58"/>
  <c r="K127" i="58"/>
  <c r="Y27" i="61"/>
  <c r="J106" i="51"/>
  <c r="N96" i="51"/>
  <c r="L105" i="53"/>
  <c r="L126" i="53"/>
  <c r="L127" i="53"/>
  <c r="L128" i="53"/>
  <c r="N104" i="53"/>
  <c r="G51" i="42"/>
  <c r="G55" i="42"/>
  <c r="G61" i="42"/>
  <c r="F39" i="45"/>
  <c r="F40" i="45"/>
  <c r="L33" i="46"/>
  <c r="L122" i="47"/>
  <c r="L147" i="47"/>
  <c r="L148" i="47"/>
  <c r="L149" i="47"/>
  <c r="K147" i="47"/>
  <c r="K148" i="47"/>
  <c r="K149" i="47"/>
  <c r="R27" i="50"/>
  <c r="W27" i="50"/>
  <c r="I23" i="49"/>
  <c r="X40" i="56"/>
  <c r="H110" i="63"/>
  <c r="H131" i="63"/>
  <c r="H132" i="63"/>
  <c r="H133" i="63"/>
  <c r="I29" i="49"/>
  <c r="I126" i="53"/>
  <c r="I127" i="53"/>
  <c r="I128" i="53"/>
  <c r="G28" i="53"/>
  <c r="N13" i="53"/>
  <c r="P33" i="52"/>
  <c r="Q33" i="52"/>
  <c r="N22" i="57"/>
  <c r="Q22" i="57"/>
  <c r="R22" i="57"/>
  <c r="M27" i="58"/>
  <c r="M28" i="58"/>
  <c r="M126" i="58"/>
  <c r="M127" i="58"/>
  <c r="Q19" i="57"/>
  <c r="R19" i="57"/>
  <c r="U29" i="57"/>
  <c r="V29" i="57"/>
  <c r="G30" i="63"/>
  <c r="P15" i="63"/>
  <c r="O110" i="63"/>
  <c r="P110" i="63"/>
  <c r="M122" i="51"/>
  <c r="K66" i="51"/>
  <c r="H35" i="52"/>
  <c r="H36" i="52"/>
  <c r="L126" i="58"/>
  <c r="L127" i="58"/>
  <c r="I104" i="58"/>
  <c r="I125" i="58"/>
  <c r="I126" i="58"/>
  <c r="I127" i="58"/>
  <c r="X41" i="61"/>
  <c r="T42" i="61"/>
  <c r="V26" i="62"/>
  <c r="R26" i="62"/>
  <c r="K131" i="63"/>
  <c r="H127" i="53"/>
  <c r="H128" i="53"/>
  <c r="N70" i="53"/>
  <c r="S23" i="52"/>
  <c r="P93" i="58"/>
  <c r="P92" i="58"/>
  <c r="P91" i="58"/>
  <c r="I131" i="63"/>
  <c r="I132" i="63"/>
  <c r="I133" i="63"/>
  <c r="P43" i="63"/>
  <c r="J41" i="50"/>
  <c r="J42" i="50"/>
  <c r="N12" i="51"/>
  <c r="M66" i="51"/>
  <c r="M147" i="51"/>
  <c r="M148" i="51"/>
  <c r="M149" i="51"/>
  <c r="K65" i="53"/>
  <c r="K126" i="53"/>
  <c r="K127" i="53"/>
  <c r="K128" i="53"/>
  <c r="N97" i="53"/>
  <c r="P29" i="52"/>
  <c r="Q29" i="52"/>
  <c r="T29" i="52"/>
  <c r="U29" i="52"/>
  <c r="S34" i="52"/>
  <c r="T34" i="52"/>
  <c r="U34" i="52"/>
  <c r="O41" i="56"/>
  <c r="R28" i="56"/>
  <c r="I36" i="62"/>
  <c r="I37" i="62"/>
  <c r="K145" i="51"/>
  <c r="N76" i="51"/>
  <c r="N20" i="51"/>
  <c r="M28" i="53"/>
  <c r="M29" i="53"/>
  <c r="M127" i="53"/>
  <c r="M128" i="53"/>
  <c r="I49" i="49"/>
  <c r="I50" i="49"/>
  <c r="X27" i="56"/>
  <c r="U30" i="57"/>
  <c r="V30" i="57"/>
  <c r="P94" i="58"/>
  <c r="I23" i="55"/>
  <c r="I60" i="60"/>
  <c r="I34" i="57"/>
  <c r="I35" i="57"/>
  <c r="N33" i="57"/>
  <c r="O88" i="58"/>
  <c r="J27" i="58"/>
  <c r="J28" i="58"/>
  <c r="J126" i="58"/>
  <c r="J127" i="58"/>
  <c r="O42" i="58"/>
  <c r="Q20" i="57"/>
  <c r="Q35" i="62"/>
  <c r="T23" i="52"/>
  <c r="X38" i="56"/>
  <c r="H125" i="58"/>
  <c r="H126" i="58"/>
  <c r="H127" i="58"/>
  <c r="O38" i="58"/>
  <c r="M41" i="61"/>
  <c r="Y41" i="61"/>
  <c r="J36" i="62"/>
  <c r="J37" i="62"/>
  <c r="W28" i="62"/>
  <c r="K30" i="63"/>
  <c r="K31" i="63"/>
  <c r="G69" i="63"/>
  <c r="U14" i="57"/>
  <c r="V14" i="57"/>
  <c r="Q14" i="57"/>
  <c r="R14" i="57"/>
  <c r="O104" i="58"/>
  <c r="G27" i="58"/>
  <c r="O12" i="58"/>
  <c r="Q31" i="57"/>
  <c r="R31" i="57"/>
  <c r="H71" i="59"/>
  <c r="J50" i="55"/>
  <c r="F33" i="55"/>
  <c r="I33" i="55"/>
  <c r="Q18" i="57"/>
  <c r="R18" i="57"/>
  <c r="J60" i="60"/>
  <c r="I42" i="61"/>
  <c r="I43" i="61"/>
  <c r="V29" i="62"/>
  <c r="W29" i="62"/>
  <c r="N69" i="63"/>
  <c r="N131" i="63"/>
  <c r="N132" i="63"/>
  <c r="N133" i="63"/>
  <c r="P14" i="58"/>
  <c r="N125" i="58"/>
  <c r="N126" i="58"/>
  <c r="N127" i="58"/>
  <c r="Q17" i="57"/>
  <c r="R17" i="57"/>
  <c r="T32" i="57"/>
  <c r="T33" i="57"/>
  <c r="T22" i="57"/>
  <c r="J42" i="61"/>
  <c r="J43" i="61"/>
  <c r="R28" i="61"/>
  <c r="R42" i="61"/>
  <c r="S42" i="61"/>
  <c r="O23" i="62"/>
  <c r="F24" i="62"/>
  <c r="M132" i="63"/>
  <c r="M133" i="63"/>
  <c r="P29" i="63"/>
  <c r="O69" i="63"/>
  <c r="O131" i="63"/>
  <c r="O132" i="63"/>
  <c r="O133" i="63"/>
  <c r="H140" i="64"/>
  <c r="H141" i="64"/>
  <c r="I51" i="60"/>
  <c r="I55" i="60"/>
  <c r="I61" i="60"/>
  <c r="U23" i="62"/>
  <c r="U35" i="62"/>
  <c r="W34" i="62"/>
  <c r="O69" i="58"/>
  <c r="P66" i="58"/>
  <c r="I51" i="55"/>
  <c r="I55" i="55"/>
  <c r="I61" i="55"/>
  <c r="F34" i="55"/>
  <c r="I34" i="55"/>
  <c r="I62" i="55"/>
  <c r="V25" i="57"/>
  <c r="R16" i="62"/>
  <c r="V16" i="62"/>
  <c r="W31" i="62"/>
  <c r="O35" i="62"/>
  <c r="Q23" i="62"/>
  <c r="R17" i="62"/>
  <c r="S17" i="62"/>
  <c r="H31" i="59"/>
  <c r="H32" i="59"/>
  <c r="H28" i="61"/>
  <c r="R43" i="61"/>
  <c r="S43" i="61"/>
  <c r="S28" i="61"/>
  <c r="P117" i="63"/>
  <c r="Q32" i="57"/>
  <c r="R32" i="57"/>
  <c r="U32" i="57"/>
  <c r="V32" i="57"/>
  <c r="U33" i="57"/>
  <c r="V33" i="57"/>
  <c r="P30" i="23"/>
  <c r="O31" i="23"/>
  <c r="P31" i="23"/>
  <c r="I54" i="49"/>
  <c r="I60" i="49"/>
  <c r="J50" i="49"/>
  <c r="H148" i="51"/>
  <c r="I55" i="32"/>
  <c r="J51" i="32"/>
  <c r="N105" i="53"/>
  <c r="I37" i="14"/>
  <c r="T36" i="14"/>
  <c r="J33" i="34"/>
  <c r="F34" i="34"/>
  <c r="J34" i="34"/>
  <c r="M36" i="13"/>
  <c r="G98" i="18"/>
  <c r="K21" i="29"/>
  <c r="K22" i="29"/>
  <c r="T34" i="57"/>
  <c r="G28" i="58"/>
  <c r="O27" i="58"/>
  <c r="K132" i="63"/>
  <c r="K133" i="63"/>
  <c r="T36" i="52"/>
  <c r="U23" i="52"/>
  <c r="K147" i="51"/>
  <c r="K148" i="51"/>
  <c r="K149" i="51"/>
  <c r="J127" i="53"/>
  <c r="J128" i="53"/>
  <c r="N122" i="47"/>
  <c r="M21" i="34"/>
  <c r="L22" i="34"/>
  <c r="L32" i="34"/>
  <c r="L33" i="34"/>
  <c r="L34" i="34"/>
  <c r="N106" i="51"/>
  <c r="H42" i="56"/>
  <c r="L42" i="56"/>
  <c r="L41" i="56"/>
  <c r="I61" i="49"/>
  <c r="N29" i="47"/>
  <c r="H30" i="47"/>
  <c r="G60" i="44"/>
  <c r="I54" i="44"/>
  <c r="I60" i="44"/>
  <c r="J60" i="44"/>
  <c r="K34" i="38"/>
  <c r="N32" i="23"/>
  <c r="L117" i="39"/>
  <c r="I23" i="4"/>
  <c r="J22" i="4"/>
  <c r="P21" i="29"/>
  <c r="Q21" i="29"/>
  <c r="Q14" i="29"/>
  <c r="J55" i="42"/>
  <c r="F61" i="42"/>
  <c r="J61" i="42"/>
  <c r="D47" i="41"/>
  <c r="D48" i="41"/>
  <c r="D29" i="41"/>
  <c r="D30" i="41"/>
  <c r="D36" i="41"/>
  <c r="C13" i="41"/>
  <c r="O42" i="56"/>
  <c r="R42" i="56"/>
  <c r="R41" i="56"/>
  <c r="X41" i="56"/>
  <c r="S35" i="52"/>
  <c r="S36" i="52"/>
  <c r="N66" i="51"/>
  <c r="P68" i="58"/>
  <c r="R33" i="46"/>
  <c r="R34" i="46"/>
  <c r="R35" i="46"/>
  <c r="D43" i="41"/>
  <c r="I33" i="60"/>
  <c r="F34" i="60"/>
  <c r="J51" i="42"/>
  <c r="P32" i="29"/>
  <c r="Q32" i="29"/>
  <c r="W26" i="62"/>
  <c r="V35" i="62"/>
  <c r="S22" i="46"/>
  <c r="U22" i="57"/>
  <c r="P23" i="52"/>
  <c r="L41" i="50"/>
  <c r="I147" i="51"/>
  <c r="I148" i="51"/>
  <c r="I149" i="51"/>
  <c r="N32" i="38"/>
  <c r="O32" i="38"/>
  <c r="O24" i="38"/>
  <c r="P132" i="31"/>
  <c r="R132" i="31"/>
  <c r="R131" i="31"/>
  <c r="R21" i="38"/>
  <c r="R25" i="34"/>
  <c r="Q32" i="34"/>
  <c r="R32" i="34"/>
  <c r="F36" i="12"/>
  <c r="U19" i="12"/>
  <c r="V19" i="12"/>
  <c r="O151" i="14"/>
  <c r="O152" i="14"/>
  <c r="H26" i="18"/>
  <c r="J25" i="18"/>
  <c r="K25" i="18"/>
  <c r="M39" i="33"/>
  <c r="N39" i="33"/>
  <c r="N38" i="33"/>
  <c r="H114" i="25"/>
  <c r="I95" i="24"/>
  <c r="U32" i="12"/>
  <c r="V32" i="12"/>
  <c r="P33" i="34"/>
  <c r="P34" i="34"/>
  <c r="J32" i="31"/>
  <c r="L31" i="31"/>
  <c r="M24" i="34"/>
  <c r="Q32" i="38"/>
  <c r="Q33" i="38"/>
  <c r="R29" i="38"/>
  <c r="G111" i="35"/>
  <c r="K111" i="35"/>
  <c r="P22" i="46"/>
  <c r="O33" i="46"/>
  <c r="O34" i="46"/>
  <c r="P25" i="46"/>
  <c r="P33" i="46"/>
  <c r="S26" i="62"/>
  <c r="R35" i="62"/>
  <c r="R36" i="62"/>
  <c r="M33" i="38"/>
  <c r="M34" i="38"/>
  <c r="M22" i="38"/>
  <c r="N21" i="38"/>
  <c r="N106" i="47"/>
  <c r="H147" i="47"/>
  <c r="I147" i="47"/>
  <c r="N147" i="47"/>
  <c r="I38" i="37"/>
  <c r="L25" i="37"/>
  <c r="S22" i="13"/>
  <c r="Z22" i="13"/>
  <c r="O36" i="13"/>
  <c r="M28" i="61"/>
  <c r="Y28" i="61"/>
  <c r="H42" i="61"/>
  <c r="P67" i="58"/>
  <c r="O24" i="62"/>
  <c r="F36" i="62"/>
  <c r="J23" i="55"/>
  <c r="J34" i="55"/>
  <c r="N65" i="53"/>
  <c r="T43" i="61"/>
  <c r="X43" i="61"/>
  <c r="X42" i="61"/>
  <c r="N30" i="51"/>
  <c r="L42" i="50"/>
  <c r="G36" i="52"/>
  <c r="M36" i="52"/>
  <c r="P36" i="52"/>
  <c r="M35" i="52"/>
  <c r="S33" i="46"/>
  <c r="T33" i="46"/>
  <c r="J31" i="23"/>
  <c r="J32" i="23"/>
  <c r="J33" i="23"/>
  <c r="K24" i="23"/>
  <c r="I148" i="47"/>
  <c r="I149" i="47"/>
  <c r="M30" i="22"/>
  <c r="N30" i="22"/>
  <c r="O30" i="22"/>
  <c r="N29" i="22"/>
  <c r="O29" i="22"/>
  <c r="N34" i="46"/>
  <c r="U20" i="12"/>
  <c r="V20" i="12"/>
  <c r="K21" i="23"/>
  <c r="F35" i="57"/>
  <c r="N35" i="57"/>
  <c r="N34" i="57"/>
  <c r="T148" i="14"/>
  <c r="O21" i="23"/>
  <c r="P21" i="23"/>
  <c r="L26" i="39"/>
  <c r="G27" i="39"/>
  <c r="R23" i="62"/>
  <c r="R24" i="62"/>
  <c r="V23" i="62"/>
  <c r="J34" i="49"/>
  <c r="J23" i="49"/>
  <c r="O125" i="58"/>
  <c r="L26" i="45"/>
  <c r="V26" i="45"/>
  <c r="H39" i="45"/>
  <c r="F38" i="37"/>
  <c r="U25" i="37"/>
  <c r="H115" i="25"/>
  <c r="H116" i="25"/>
  <c r="T108" i="14"/>
  <c r="F34" i="29"/>
  <c r="I34" i="29"/>
  <c r="P34" i="29"/>
  <c r="I33" i="29"/>
  <c r="P33" i="29"/>
  <c r="Q33" i="29"/>
  <c r="J34" i="32"/>
  <c r="J23" i="32"/>
  <c r="M24" i="19"/>
  <c r="N122" i="51"/>
  <c r="P34" i="52"/>
  <c r="Q34" i="52"/>
  <c r="S23" i="62"/>
  <c r="G31" i="63"/>
  <c r="P30" i="63"/>
  <c r="J147" i="51"/>
  <c r="J148" i="51"/>
  <c r="J149" i="51"/>
  <c r="I34" i="44"/>
  <c r="N42" i="50"/>
  <c r="R42" i="50"/>
  <c r="W42" i="50"/>
  <c r="R41" i="50"/>
  <c r="W41" i="50"/>
  <c r="J148" i="47"/>
  <c r="J149" i="47"/>
  <c r="R21" i="34"/>
  <c r="Q22" i="34"/>
  <c r="R22" i="34"/>
  <c r="J50" i="44"/>
  <c r="J54" i="49"/>
  <c r="F60" i="49"/>
  <c r="J60" i="49"/>
  <c r="J150" i="14"/>
  <c r="J151" i="14"/>
  <c r="J152" i="14"/>
  <c r="H128" i="40"/>
  <c r="H129" i="40"/>
  <c r="J51" i="26"/>
  <c r="N35" i="46"/>
  <c r="G26" i="35"/>
  <c r="K25" i="35"/>
  <c r="H150" i="14"/>
  <c r="M23" i="19"/>
  <c r="V34" i="67"/>
  <c r="X33" i="67"/>
  <c r="X30" i="67"/>
  <c r="W31" i="67"/>
  <c r="G131" i="63"/>
  <c r="P131" i="63"/>
  <c r="P69" i="63"/>
  <c r="N145" i="51"/>
  <c r="H135" i="59"/>
  <c r="H136" i="59"/>
  <c r="H137" i="59"/>
  <c r="P25" i="57"/>
  <c r="H142" i="64"/>
  <c r="Q36" i="62"/>
  <c r="X28" i="56"/>
  <c r="N29" i="51"/>
  <c r="G29" i="53"/>
  <c r="N28" i="53"/>
  <c r="P17" i="58"/>
  <c r="P16" i="58"/>
  <c r="S34" i="46"/>
  <c r="T34" i="46"/>
  <c r="O35" i="46"/>
  <c r="H38" i="33"/>
  <c r="K25" i="33"/>
  <c r="Q25" i="33"/>
  <c r="J34" i="44"/>
  <c r="J23" i="44"/>
  <c r="N126" i="53"/>
  <c r="P40" i="45"/>
  <c r="Q40" i="45"/>
  <c r="Q39" i="45"/>
  <c r="F61" i="26"/>
  <c r="J61" i="26"/>
  <c r="J55" i="26"/>
  <c r="J34" i="26"/>
  <c r="J23" i="26"/>
  <c r="L24" i="29"/>
  <c r="K32" i="29"/>
  <c r="G32" i="31"/>
  <c r="S31" i="31"/>
  <c r="H46" i="12"/>
  <c r="I46" i="12"/>
  <c r="G96" i="24"/>
  <c r="I21" i="24"/>
  <c r="L21" i="29"/>
  <c r="Q34" i="38"/>
  <c r="R33" i="38"/>
  <c r="L32" i="31"/>
  <c r="S32" i="31"/>
  <c r="G131" i="31"/>
  <c r="G132" i="31"/>
  <c r="T22" i="46"/>
  <c r="S35" i="46"/>
  <c r="H149" i="51"/>
  <c r="N149" i="51"/>
  <c r="N148" i="51"/>
  <c r="P33" i="57"/>
  <c r="Q25" i="57"/>
  <c r="R25" i="57"/>
  <c r="L24" i="23"/>
  <c r="K31" i="23"/>
  <c r="L31" i="23"/>
  <c r="P34" i="46"/>
  <c r="J131" i="31"/>
  <c r="H97" i="18"/>
  <c r="J26" i="18"/>
  <c r="K26" i="18"/>
  <c r="I34" i="60"/>
  <c r="J34" i="60"/>
  <c r="J54" i="44"/>
  <c r="Q34" i="34"/>
  <c r="N147" i="51"/>
  <c r="R34" i="38"/>
  <c r="N22" i="38"/>
  <c r="O21" i="38"/>
  <c r="G127" i="53"/>
  <c r="N29" i="53"/>
  <c r="I61" i="44"/>
  <c r="H148" i="47"/>
  <c r="N30" i="47"/>
  <c r="N21" i="34"/>
  <c r="M22" i="34"/>
  <c r="G126" i="58"/>
  <c r="O28" i="58"/>
  <c r="M24" i="29"/>
  <c r="L32" i="29"/>
  <c r="M32" i="29"/>
  <c r="G112" i="35"/>
  <c r="K26" i="35"/>
  <c r="F39" i="37"/>
  <c r="L38" i="37"/>
  <c r="U38" i="37"/>
  <c r="L27" i="39"/>
  <c r="G118" i="39"/>
  <c r="T35" i="52"/>
  <c r="U35" i="52"/>
  <c r="S29" i="38"/>
  <c r="R32" i="38"/>
  <c r="S32" i="38"/>
  <c r="X42" i="56"/>
  <c r="I151" i="14"/>
  <c r="I152" i="14"/>
  <c r="T37" i="14"/>
  <c r="M42" i="61"/>
  <c r="Y42" i="61"/>
  <c r="H43" i="61"/>
  <c r="M43" i="61"/>
  <c r="Y43" i="61"/>
  <c r="K22" i="23"/>
  <c r="L21" i="23"/>
  <c r="Q33" i="34"/>
  <c r="H39" i="33"/>
  <c r="K39" i="33"/>
  <c r="Q39" i="33"/>
  <c r="K38" i="33"/>
  <c r="Q38" i="33"/>
  <c r="L39" i="45"/>
  <c r="V39" i="45"/>
  <c r="H40" i="45"/>
  <c r="L40" i="45"/>
  <c r="V40" i="45"/>
  <c r="O36" i="62"/>
  <c r="F37" i="62"/>
  <c r="O37" i="62"/>
  <c r="D19" i="41"/>
  <c r="D20" i="41"/>
  <c r="D22" i="41"/>
  <c r="C12" i="41"/>
  <c r="I39" i="37"/>
  <c r="L39" i="37"/>
  <c r="G36" i="12"/>
  <c r="H36" i="12"/>
  <c r="I36" i="12"/>
  <c r="I55" i="4"/>
  <c r="I56" i="4"/>
  <c r="K33" i="29"/>
  <c r="K34" i="29"/>
  <c r="D41" i="41"/>
  <c r="D45" i="41"/>
  <c r="D50" i="41"/>
  <c r="C14" i="41"/>
  <c r="I62" i="60"/>
  <c r="T150" i="14"/>
  <c r="H151" i="14"/>
  <c r="O42" i="13"/>
  <c r="S42" i="13"/>
  <c r="Z42" i="13"/>
  <c r="S36" i="13"/>
  <c r="Z36" i="13"/>
  <c r="G97" i="24"/>
  <c r="I97" i="24"/>
  <c r="I96" i="24"/>
  <c r="L22" i="29"/>
  <c r="L33" i="29"/>
  <c r="M21" i="29"/>
  <c r="X31" i="67"/>
  <c r="W34" i="67"/>
  <c r="G132" i="63"/>
  <c r="P31" i="63"/>
  <c r="P35" i="52"/>
  <c r="Q35" i="52"/>
  <c r="Q23" i="52"/>
  <c r="N24" i="34"/>
  <c r="M32" i="34"/>
  <c r="N32" i="34"/>
  <c r="S21" i="38"/>
  <c r="R22" i="38"/>
  <c r="S22" i="38"/>
  <c r="V22" i="57"/>
  <c r="U34" i="57"/>
  <c r="V34" i="57"/>
  <c r="N33" i="23"/>
  <c r="O32" i="23"/>
  <c r="I61" i="32"/>
  <c r="J61" i="32"/>
  <c r="J55" i="32"/>
  <c r="L118" i="39"/>
  <c r="G119" i="39"/>
  <c r="L119" i="39"/>
  <c r="O126" i="58"/>
  <c r="G127" i="58"/>
  <c r="O127" i="58"/>
  <c r="T151" i="14"/>
  <c r="H152" i="14"/>
  <c r="T152" i="14"/>
  <c r="M33" i="34"/>
  <c r="N22" i="34"/>
  <c r="U39" i="37"/>
  <c r="N33" i="38"/>
  <c r="O22" i="38"/>
  <c r="Q33" i="57"/>
  <c r="R33" i="57"/>
  <c r="P34" i="57"/>
  <c r="Q34" i="57"/>
  <c r="R34" i="57"/>
  <c r="N127" i="53"/>
  <c r="G128" i="53"/>
  <c r="N128" i="53"/>
  <c r="P132" i="63"/>
  <c r="G133" i="63"/>
  <c r="P133" i="63"/>
  <c r="P32" i="23"/>
  <c r="O33" i="23"/>
  <c r="L34" i="29"/>
  <c r="M33" i="29"/>
  <c r="K32" i="23"/>
  <c r="G113" i="35"/>
  <c r="K113" i="35"/>
  <c r="K112" i="35"/>
  <c r="H149" i="47"/>
  <c r="N149" i="47"/>
  <c r="N148" i="47"/>
  <c r="H98" i="18"/>
  <c r="J98" i="18"/>
  <c r="K98" i="18"/>
  <c r="J97" i="18"/>
  <c r="K97" i="18"/>
  <c r="J132" i="31"/>
  <c r="L132" i="31"/>
  <c r="S132" i="31"/>
  <c r="L131" i="31"/>
  <c r="S131" i="31"/>
  <c r="N34" i="38"/>
  <c r="O33" i="38"/>
  <c r="N33" i="34"/>
  <c r="M34" i="34"/>
  <c r="L32" i="23"/>
  <c r="K33" i="23"/>
  <c r="G34" i="93"/>
  <c r="M28" i="103" l="1"/>
  <c r="M29" i="103" s="1"/>
  <c r="J28" i="103"/>
  <c r="J29" i="103" s="1"/>
  <c r="K28" i="103"/>
  <c r="K29" i="103" s="1"/>
  <c r="L28" i="103"/>
  <c r="L29" i="103" s="1"/>
  <c r="B28" i="103"/>
  <c r="B29" i="103" s="1"/>
  <c r="D28" i="103"/>
  <c r="D29" i="103" s="1"/>
  <c r="N27" i="103"/>
  <c r="P27" i="103" s="1"/>
  <c r="C28" i="103"/>
  <c r="C29" i="103" s="1"/>
  <c r="N14" i="103"/>
  <c r="N15" i="103" s="1"/>
  <c r="E28" i="103"/>
  <c r="E29" i="103" s="1"/>
  <c r="F28" i="103"/>
  <c r="F29" i="103" s="1"/>
  <c r="G28" i="103"/>
  <c r="G29" i="103" s="1"/>
  <c r="H28" i="103"/>
  <c r="H29" i="103" s="1"/>
  <c r="I28" i="103"/>
  <c r="I29" i="103" s="1"/>
  <c r="Q111" i="95"/>
  <c r="Q112" i="95" s="1"/>
  <c r="U112" i="95"/>
  <c r="L26" i="97"/>
  <c r="L36" i="97" s="1"/>
  <c r="L13" i="97"/>
  <c r="N13" i="97" s="1"/>
  <c r="M18" i="97"/>
  <c r="N12" i="97"/>
  <c r="N19" i="97"/>
  <c r="M24" i="97"/>
  <c r="I57" i="93"/>
  <c r="J57" i="93" s="1"/>
  <c r="I24" i="93"/>
  <c r="I30" i="93"/>
  <c r="J30" i="93" s="1"/>
  <c r="M31" i="97"/>
  <c r="M34" i="97"/>
  <c r="H27" i="95"/>
  <c r="H111" i="95"/>
  <c r="K111" i="95"/>
  <c r="K112" i="95" s="1"/>
  <c r="J42" i="95"/>
  <c r="M27" i="97"/>
  <c r="J27" i="95"/>
  <c r="P111" i="95"/>
  <c r="P112" i="95" s="1"/>
  <c r="J85" i="95"/>
  <c r="H119" i="95"/>
  <c r="I63" i="93"/>
  <c r="J63" i="93" s="1"/>
  <c r="I34" i="93"/>
  <c r="J34" i="93" s="1"/>
  <c r="I20" i="93"/>
  <c r="N31" i="97"/>
  <c r="J36" i="97"/>
  <c r="I36" i="97"/>
  <c r="J21" i="97"/>
  <c r="D27" i="76"/>
  <c r="M29" i="97"/>
  <c r="N33" i="97"/>
  <c r="G54" i="93"/>
  <c r="G58" i="93" s="1"/>
  <c r="G64" i="93" s="1"/>
  <c r="N20" i="97"/>
  <c r="N8" i="97"/>
  <c r="I42" i="93"/>
  <c r="J42" i="93" s="1"/>
  <c r="F25" i="93"/>
  <c r="F35" i="93" s="1"/>
  <c r="D34" i="76" s="1"/>
  <c r="D38" i="76" s="1"/>
  <c r="N24" i="97"/>
  <c r="N14" i="97"/>
  <c r="D40" i="76"/>
  <c r="D41" i="76" s="1"/>
  <c r="D23" i="76"/>
  <c r="G37" i="97"/>
  <c r="G38" i="97" s="1"/>
  <c r="I21" i="97"/>
  <c r="F22" i="97"/>
  <c r="I53" i="93"/>
  <c r="J53" i="93" s="1"/>
  <c r="F54" i="93"/>
  <c r="I16" i="93"/>
  <c r="J16" i="93" s="1"/>
  <c r="G25" i="93"/>
  <c r="G35" i="93" s="1"/>
  <c r="P15" i="103" l="1"/>
  <c r="N28" i="103"/>
  <c r="N29" i="103" s="1"/>
  <c r="M26" i="97"/>
  <c r="J22" i="97"/>
  <c r="F37" i="97"/>
  <c r="I37" i="97" s="1"/>
  <c r="N26" i="97"/>
  <c r="L21" i="97"/>
  <c r="M21" i="97" s="1"/>
  <c r="M22" i="97" s="1"/>
  <c r="M13" i="97"/>
  <c r="H112" i="95"/>
  <c r="H113" i="95" s="1"/>
  <c r="J111" i="95"/>
  <c r="J112" i="95" s="1"/>
  <c r="J113" i="95" s="1"/>
  <c r="M36" i="97"/>
  <c r="N36" i="97"/>
  <c r="D29" i="76"/>
  <c r="C6" i="76" s="1"/>
  <c r="G66" i="93"/>
  <c r="D43" i="76"/>
  <c r="C7" i="76" s="1"/>
  <c r="I22" i="97"/>
  <c r="I54" i="93"/>
  <c r="J54" i="93" s="1"/>
  <c r="F58" i="93"/>
  <c r="I35" i="93"/>
  <c r="J35" i="93" s="1"/>
  <c r="I25" i="93"/>
  <c r="J25" i="93" s="1"/>
  <c r="L37" i="97" l="1"/>
  <c r="L38" i="97" s="1"/>
  <c r="N21" i="97"/>
  <c r="L22" i="97"/>
  <c r="N22" i="97" s="1"/>
  <c r="F38" i="97"/>
  <c r="J37" i="97"/>
  <c r="I58" i="93"/>
  <c r="J58" i="93" s="1"/>
  <c r="F64" i="93"/>
  <c r="N37" i="97" l="1"/>
  <c r="M37" i="97"/>
  <c r="I38" i="97"/>
  <c r="D12" i="76"/>
  <c r="D13" i="76" s="1"/>
  <c r="D15" i="76" s="1"/>
  <c r="C5" i="76" s="1"/>
  <c r="N38" i="97"/>
  <c r="M38" i="97"/>
  <c r="J38" i="97"/>
  <c r="I64" i="93"/>
  <c r="J64" i="93" s="1"/>
  <c r="F6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I3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Planned to pay off LOC and only draw on this if needed - not anticiapted for FY'17-18</t>
        </r>
      </text>
    </comment>
    <comment ref="I4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$4,000 represents Board On Track
Should have extra $5k for Strategic Plan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N1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Activities" no longer a line - should this be in Student Success?
</t>
        </r>
      </text>
    </comment>
    <comment ref="N27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"Substitute"
</t>
        </r>
      </text>
    </comment>
    <comment ref="N29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Activity"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tc={81D9A27D-C6BF-4470-99F0-58E77031AEC3}</author>
  </authors>
  <commentList>
    <comment ref="T10" authorId="0" shapeId="0" xr:uid="{81D9A27D-C6BF-4470-99F0-58E77031AEC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Student Activity</t>
      </text>
    </comment>
  </commentList>
</comments>
</file>

<file path=xl/sharedStrings.xml><?xml version="1.0" encoding="utf-8"?>
<sst xmlns="http://schemas.openxmlformats.org/spreadsheetml/2006/main" count="5689" uniqueCount="752">
  <si>
    <t>MCCPS</t>
  </si>
  <si>
    <t>Balance Sheet Prev Year Comparison</t>
  </si>
  <si>
    <t>Accrual Basis</t>
  </si>
  <si>
    <t>ASSETS</t>
  </si>
  <si>
    <t>Current Assets</t>
  </si>
  <si>
    <t>Checking/Savings</t>
  </si>
  <si>
    <t>1073 — EBSB Payroll (8947)</t>
  </si>
  <si>
    <t>1072 — EBSB Operating (8934)</t>
  </si>
  <si>
    <t>1010 — Charter Hall (8202)</t>
  </si>
  <si>
    <t>1040 — Petty Cash (4534)</t>
  </si>
  <si>
    <t>1070 — Checking (4542)</t>
  </si>
  <si>
    <t>1085 — PayPal</t>
  </si>
  <si>
    <t>1090 — FoodService (5077)</t>
  </si>
  <si>
    <t>Total Checking/Savings</t>
  </si>
  <si>
    <t>Other Current Assets</t>
  </si>
  <si>
    <t>1310 — Prepaid Expense</t>
  </si>
  <si>
    <t>Total Other Current Assets</t>
  </si>
  <si>
    <t>Total Current Assets</t>
  </si>
  <si>
    <t>Fixed Assets</t>
  </si>
  <si>
    <t>1532 — 17 Lime Street</t>
  </si>
  <si>
    <t>1533 — Land  - 17 Lime Street</t>
  </si>
  <si>
    <t>1532 — 17 Lime Street - Other</t>
  </si>
  <si>
    <t>Total 1532 — 17 Lime Street</t>
  </si>
  <si>
    <t>1530 — Building Improvements</t>
  </si>
  <si>
    <t>1531 — Fixed Assets</t>
  </si>
  <si>
    <t>1599 — Accumulated Depreciation</t>
  </si>
  <si>
    <t>Total Fixed Assets</t>
  </si>
  <si>
    <t>TOTAL ASSETS</t>
  </si>
  <si>
    <t>LIABILITIES &amp; EQUITY</t>
  </si>
  <si>
    <t>Liabilities</t>
  </si>
  <si>
    <t>Current Liabilities</t>
  </si>
  <si>
    <t>Accounts Payable</t>
  </si>
  <si>
    <t>2000 — Accounts Payable</t>
  </si>
  <si>
    <t>Total Accounts Payable</t>
  </si>
  <si>
    <t>Other Current Liabilities</t>
  </si>
  <si>
    <t>2110 — Accrued Payroll</t>
  </si>
  <si>
    <t>2110-25 — Payroll Liabilities</t>
  </si>
  <si>
    <t>2111 — Accrued Payroll Taxes</t>
  </si>
  <si>
    <t>2160-25 — MTRB Liability</t>
  </si>
  <si>
    <t>2190-25 — Payroll Clearing Account</t>
  </si>
  <si>
    <t>2230 — Accrued Expenses</t>
  </si>
  <si>
    <t>Total Other Current Liabilities</t>
  </si>
  <si>
    <t>Total Current Liabilities</t>
  </si>
  <si>
    <t>Long Term Liabilities</t>
  </si>
  <si>
    <t>2613 — East Boston Savings Bank</t>
  </si>
  <si>
    <t>Total Long Term Liabilities</t>
  </si>
  <si>
    <t>Total Liabilities</t>
  </si>
  <si>
    <t>Equity</t>
  </si>
  <si>
    <t>3000 — Opening Bal Equity</t>
  </si>
  <si>
    <t>3900 — Retained Earnings</t>
  </si>
  <si>
    <t>Net Income</t>
  </si>
  <si>
    <t>Total Equity</t>
  </si>
  <si>
    <t>TOTAL LIABILITIES &amp; EQUITY</t>
  </si>
  <si>
    <t>Profit and Loss Standard</t>
  </si>
  <si>
    <t>Jul '17</t>
  </si>
  <si>
    <t>Aug '17</t>
  </si>
  <si>
    <t>Sep '17</t>
  </si>
  <si>
    <t>Oct '17</t>
  </si>
  <si>
    <t>Nov '17</t>
  </si>
  <si>
    <t>Dec '17</t>
  </si>
  <si>
    <t>Jan '18</t>
  </si>
  <si>
    <t>Feb '18</t>
  </si>
  <si>
    <t>Mar '18</t>
  </si>
  <si>
    <t>TOTAL</t>
  </si>
  <si>
    <t>Ordinary Income/Expense</t>
  </si>
  <si>
    <t>Income</t>
  </si>
  <si>
    <t>4057 — VACATION PROGRAMMING</t>
  </si>
  <si>
    <t>4005 — STATE ALLOCATION</t>
  </si>
  <si>
    <t>4030 — STUDENT ACTIVITIES</t>
  </si>
  <si>
    <t>4040 — INVESTMENT INCOME</t>
  </si>
  <si>
    <t>4050 — OTHER INCOME</t>
  </si>
  <si>
    <t>4055 — STUDENT SUCCESS FUND</t>
  </si>
  <si>
    <t>4060 — CONTRIBUTIONS</t>
  </si>
  <si>
    <t>4080 — REIMBURSEMENTS</t>
  </si>
  <si>
    <t>4085 — MEDICARE REIMB.</t>
  </si>
  <si>
    <t>4090 — FUNDRAISING</t>
  </si>
  <si>
    <t>Total Income</t>
  </si>
  <si>
    <t>Gross Profit</t>
  </si>
  <si>
    <t>Expense</t>
  </si>
  <si>
    <t>5000 — PERSONNEL</t>
  </si>
  <si>
    <t>5140 — BENEFITS</t>
  </si>
  <si>
    <t>5150 — STAFF DEVELOPMENT</t>
  </si>
  <si>
    <t>5160 — SEARCH COSTS</t>
  </si>
  <si>
    <t>5170 — SUBSTITUTE</t>
  </si>
  <si>
    <t>5200 — DIRECT STUDENT SUPPORT</t>
  </si>
  <si>
    <t>5300 — OCCUPANCY</t>
  </si>
  <si>
    <t>5400 — OFFICE &amp; ADMIN</t>
  </si>
  <si>
    <t>6100 — Depreciation</t>
  </si>
  <si>
    <t>Total Expense</t>
  </si>
  <si>
    <t>Net Ordinary Income</t>
  </si>
  <si>
    <t>Increase/ (Decrease)</t>
  </si>
  <si>
    <t>checks</t>
  </si>
  <si>
    <t>Profit and Loss Prev Year Comparison</t>
  </si>
  <si>
    <t>4037 — Summer School</t>
  </si>
  <si>
    <t>Total 4030 — STUDENT ACTIVITIES</t>
  </si>
  <si>
    <t>4040 — INVESTMENT INCOME - Other</t>
  </si>
  <si>
    <t>4041 — Int Inc</t>
  </si>
  <si>
    <t>Total 4040 — INVESTMENT INCOME</t>
  </si>
  <si>
    <t>4050 — OTHER INCOME - Other</t>
  </si>
  <si>
    <t>4051 — 17 Lime Rent</t>
  </si>
  <si>
    <t>4054 — Misc. Inc.</t>
  </si>
  <si>
    <t>4056 — Homework Club</t>
  </si>
  <si>
    <t>Total 4050 — OTHER INCOME</t>
  </si>
  <si>
    <t>4090 — FUNDRAISING - Other</t>
  </si>
  <si>
    <t>4092 — Events</t>
  </si>
  <si>
    <t>4094 — Musical</t>
  </si>
  <si>
    <t>Total 4090 — FUNDRAISING</t>
  </si>
  <si>
    <t>5005 — School Leader</t>
  </si>
  <si>
    <t>5010 — Business Manager</t>
  </si>
  <si>
    <t>5012 — SPED Director</t>
  </si>
  <si>
    <t>5015 — Development Director</t>
  </si>
  <si>
    <t>5020 — Admin-Clerical</t>
  </si>
  <si>
    <t>5025 — Technology</t>
  </si>
  <si>
    <t>5030 — Asst HoS</t>
  </si>
  <si>
    <t>5040 — Teacher</t>
  </si>
  <si>
    <t>5041 — TA</t>
  </si>
  <si>
    <t>5042 — IntArts</t>
  </si>
  <si>
    <t>5045 — Specialist</t>
  </si>
  <si>
    <t>5050 — Guidance</t>
  </si>
  <si>
    <t>5055 — Nurse</t>
  </si>
  <si>
    <t>5060 — Food Service</t>
  </si>
  <si>
    <t>5065 — Facilities</t>
  </si>
  <si>
    <t>5067 — Stipends</t>
  </si>
  <si>
    <t>5068 — Other Earnings</t>
  </si>
  <si>
    <t>5069 — HomeworkClub</t>
  </si>
  <si>
    <t>5070 — Enrichment</t>
  </si>
  <si>
    <t>5084 — House Manager</t>
  </si>
  <si>
    <t>5086 — Summer School</t>
  </si>
  <si>
    <t>5087 — Teacher Award</t>
  </si>
  <si>
    <t>Total 5000 — PERSONNEL</t>
  </si>
  <si>
    <t>5115 — Soc Sec</t>
  </si>
  <si>
    <t>5116 — Medicare</t>
  </si>
  <si>
    <t>5117 — Unemployment</t>
  </si>
  <si>
    <t>5120 — Work Comp</t>
  </si>
  <si>
    <t>5141 — Health</t>
  </si>
  <si>
    <t>5142 — Dental</t>
  </si>
  <si>
    <t>5143 — Life &amp; Disability</t>
  </si>
  <si>
    <t>Total 5140 — BENEFITS</t>
  </si>
  <si>
    <t>5202 — Furnishings</t>
  </si>
  <si>
    <t>5203 — Student Success Fund</t>
  </si>
  <si>
    <t>5210 — Teachers supplies</t>
  </si>
  <si>
    <t>5211 — Instructional Equipment</t>
  </si>
  <si>
    <t>5215 — Curiculum supplies</t>
  </si>
  <si>
    <t>5220 — Student supplies</t>
  </si>
  <si>
    <t>5221 — SPED supplies</t>
  </si>
  <si>
    <t>5240 — Computer Support</t>
  </si>
  <si>
    <t>5241 — Technology - Hardware</t>
  </si>
  <si>
    <t>5242 — Technology-Software</t>
  </si>
  <si>
    <t>5250 — Nursing supplies</t>
  </si>
  <si>
    <t>5290 — Vacation Programming</t>
  </si>
  <si>
    <t>Total 5200 — DIRECT STUDENT SUPPORT</t>
  </si>
  <si>
    <t>5330 — CustSvc</t>
  </si>
  <si>
    <t>5340 — CustSupplies</t>
  </si>
  <si>
    <t>5320 — Maintenance</t>
  </si>
  <si>
    <t>5320 — Maintenance - Other</t>
  </si>
  <si>
    <t>5321 — alarm</t>
  </si>
  <si>
    <t>5322 — equip</t>
  </si>
  <si>
    <t>5323 — HVAC</t>
  </si>
  <si>
    <t>5325 — supplies</t>
  </si>
  <si>
    <t>5326 — Repairs</t>
  </si>
  <si>
    <t>Total 5320 — Maintenance</t>
  </si>
  <si>
    <t>5351 — Utilities</t>
  </si>
  <si>
    <t>5352 — Electric</t>
  </si>
  <si>
    <t>5354 — Water</t>
  </si>
  <si>
    <t>5355 — Communications</t>
  </si>
  <si>
    <t>Total 5351 — Utilities</t>
  </si>
  <si>
    <t>Total 5300 — OCCUPANCY</t>
  </si>
  <si>
    <t>5410 — Supplies</t>
  </si>
  <si>
    <t>5430 — Accounting</t>
  </si>
  <si>
    <t>5431 — Legal</t>
  </si>
  <si>
    <t>5440 — PayrollSvc</t>
  </si>
  <si>
    <t>5450 — Printing&amp;Copy</t>
  </si>
  <si>
    <t>5460 — Postage</t>
  </si>
  <si>
    <t>5470 — General Liability Insurance</t>
  </si>
  <si>
    <t>5480 — Board</t>
  </si>
  <si>
    <t>5486 — HoS Discretionary</t>
  </si>
  <si>
    <t>5487 — Admissions</t>
  </si>
  <si>
    <t>5490 — Finance Charges</t>
  </si>
  <si>
    <t>5492 — Mortgage Interest</t>
  </si>
  <si>
    <t>5493 — Interest on LoC</t>
  </si>
  <si>
    <t>5497 — Bank Chrg</t>
  </si>
  <si>
    <t>5405 — FundraisingExp</t>
  </si>
  <si>
    <t>5405 — FundraisingExp - Other</t>
  </si>
  <si>
    <t>5407 — Events</t>
  </si>
  <si>
    <t>5408 — Musical</t>
  </si>
  <si>
    <t>Total 5405 — FundraisingExp</t>
  </si>
  <si>
    <t>Total 5400 — OFFICE &amp; ADMIN</t>
  </si>
  <si>
    <t>Incr / (Decr)</t>
  </si>
  <si>
    <t>%age</t>
  </si>
  <si>
    <t>Budget</t>
  </si>
  <si>
    <t>Fav / (Unfav)</t>
  </si>
  <si>
    <t>Comparison to Budget - Main Categories</t>
  </si>
  <si>
    <t>Forecast thru Year-End + Budget</t>
  </si>
  <si>
    <t>Proposed 2017-2018 Budget amounts</t>
  </si>
  <si>
    <t>Forecast</t>
  </si>
  <si>
    <t>2017-2018</t>
  </si>
  <si>
    <t>Growth 
Rate</t>
  </si>
  <si>
    <t>June YTD</t>
  </si>
  <si>
    <t>Proposed Budget</t>
  </si>
  <si>
    <t>4030 — PROGRAMMING</t>
  </si>
  <si>
    <t>4031 - Vacation Programming</t>
  </si>
  <si>
    <t>4032 - After School Programming</t>
  </si>
  <si>
    <t>4030 - Programming Total</t>
  </si>
  <si>
    <t>flat</t>
  </si>
  <si>
    <t xml:space="preserve">increase </t>
  </si>
  <si>
    <t>Support</t>
  </si>
  <si>
    <t>Gross - see cost below - proportionate</t>
  </si>
  <si>
    <t>More detailed accounts here</t>
  </si>
  <si>
    <t>See detail</t>
  </si>
  <si>
    <t>Non-Cash Items:</t>
  </si>
  <si>
    <t>Depreciation</t>
  </si>
  <si>
    <t>Cash:</t>
  </si>
  <si>
    <t>Mortgage Payment</t>
  </si>
  <si>
    <t>Principal repayment</t>
  </si>
  <si>
    <t>Cash surplus adjusted for interest</t>
  </si>
  <si>
    <t>Actual - 2016</t>
  </si>
  <si>
    <t>Budget for YE 2017</t>
  </si>
  <si>
    <t>Jul '16</t>
  </si>
  <si>
    <t>Aug '16</t>
  </si>
  <si>
    <t>Sep '16</t>
  </si>
  <si>
    <t>Oct '16</t>
  </si>
  <si>
    <t>(Unfav)/Fav</t>
  </si>
  <si>
    <t>total</t>
  </si>
  <si>
    <t>2017 - Actuals</t>
  </si>
  <si>
    <t>Profit and Loss by Class</t>
  </si>
  <si>
    <t>27- DC trip</t>
  </si>
  <si>
    <t>22 - Athletics</t>
  </si>
  <si>
    <t>23 - Nature's Classroom</t>
  </si>
  <si>
    <t>24 - Project Adventure</t>
  </si>
  <si>
    <t>25 - Field Trips</t>
  </si>
  <si>
    <t>40-sped 94-142</t>
  </si>
  <si>
    <t>61-Title 1</t>
  </si>
  <si>
    <t>64-TITLE 2</t>
  </si>
  <si>
    <t>62 - Teacher Quality (140)</t>
  </si>
  <si>
    <t>98 - MCEF</t>
  </si>
  <si>
    <t>94-FMPSGrant</t>
  </si>
  <si>
    <t>93-MCCPSEdFoundGrant</t>
  </si>
  <si>
    <t>92 Private Grants - Other</t>
  </si>
  <si>
    <t>01 - General Fund</t>
  </si>
  <si>
    <t>20-school lunch</t>
  </si>
  <si>
    <t>(21 - Student Activities)</t>
  </si>
  <si>
    <t>Total 21 - Student Activities</t>
  </si>
  <si>
    <t>30 - Enrichment</t>
  </si>
  <si>
    <t>(90 Federal Grants)</t>
  </si>
  <si>
    <t>Total 90 Federal Grants</t>
  </si>
  <si>
    <t>(92 Private Grants)</t>
  </si>
  <si>
    <t>Total 92 Private Grants</t>
  </si>
  <si>
    <t>4010 — FEDERAL &amp; STATE GRANTS</t>
  </si>
  <si>
    <t>4020 — SCHOOL LUNCH</t>
  </si>
  <si>
    <t>4070 — PRIVATE GRANTS</t>
  </si>
  <si>
    <t>5261 — STUDENT ACTIVITY</t>
  </si>
  <si>
    <t>5270 — SCHOOL LUNCH EXP</t>
  </si>
  <si>
    <t>Apr '18</t>
  </si>
  <si>
    <t>May '18</t>
  </si>
  <si>
    <t>Payroll Taxes</t>
  </si>
  <si>
    <t>Total Payroll Taxes</t>
  </si>
  <si>
    <t>5255 — Homework Club</t>
  </si>
  <si>
    <t>5222 — SPED Services</t>
  </si>
  <si>
    <t>YTD - May 2018</t>
  </si>
  <si>
    <t>Unclassified</t>
  </si>
  <si>
    <t>Other Income/Expense</t>
  </si>
  <si>
    <t>Other Expense</t>
  </si>
  <si>
    <t>9999 — ASK ACCOUNTANT</t>
  </si>
  <si>
    <t>Total Other Expense</t>
  </si>
  <si>
    <t>Net Other Income</t>
  </si>
  <si>
    <t>10:49 AM</t>
  </si>
  <si>
    <t>07/19/18</t>
  </si>
  <si>
    <t>July 2017 through June 2018</t>
  </si>
  <si>
    <t>Jun '18</t>
  </si>
  <si>
    <t>YTD-Thru June 2017</t>
  </si>
  <si>
    <t>10:51 AM</t>
  </si>
  <si>
    <t>10:50 AM</t>
  </si>
  <si>
    <t>4054 — Misc. Inc. - Other</t>
  </si>
  <si>
    <t>Total 4054 — Misc. Inc.</t>
  </si>
  <si>
    <t>4060 — CONTRIBUTIONS - Other</t>
  </si>
  <si>
    <t>Total 4060 — CONTRIBUTIONS</t>
  </si>
  <si>
    <t>5141 — Health - Other</t>
  </si>
  <si>
    <t>Total 5141 — Health</t>
  </si>
  <si>
    <t>5150 — STAFF DEVELOPMENT - Other</t>
  </si>
  <si>
    <t>Total 5150 — STAFF DEVELOPMENT</t>
  </si>
  <si>
    <t>5202 — Furnishings - Other</t>
  </si>
  <si>
    <t>Total 5202 — Furnishings</t>
  </si>
  <si>
    <t>5210 — Teachers supplies - Other</t>
  </si>
  <si>
    <t>Total 5210 — Teachers supplies</t>
  </si>
  <si>
    <t>5215 — Curiculum supplies - Other</t>
  </si>
  <si>
    <t>Total 5215 — Curiculum supplies</t>
  </si>
  <si>
    <t>5240 — Computer Support - Other</t>
  </si>
  <si>
    <t>Total 5240 — Computer Support</t>
  </si>
  <si>
    <t>5241 — Technology - Hardware - Other</t>
  </si>
  <si>
    <t>Total 5241 — Technology - Hardware</t>
  </si>
  <si>
    <t>5250 — Nursing supplies - Other</t>
  </si>
  <si>
    <t>Total 5250 — Nursing supplies</t>
  </si>
  <si>
    <t>5410 — Supplies - Other</t>
  </si>
  <si>
    <t>Total 5410 — Supplies</t>
  </si>
  <si>
    <t>5486 — HoS Discretionary - Other</t>
  </si>
  <si>
    <t>Total 5486 — HoS Discretionary</t>
  </si>
  <si>
    <t>Jun 30, '18</t>
  </si>
  <si>
    <t>Accounts Receivable</t>
  </si>
  <si>
    <t>1200 — Accounts Receivable</t>
  </si>
  <si>
    <t>Total Accounts Receivable</t>
  </si>
  <si>
    <t>2200 — Deferred Revenue</t>
  </si>
  <si>
    <t>10:59 AM</t>
  </si>
  <si>
    <t>Jul '17 - Jun '18</t>
  </si>
  <si>
    <t>Jul '16 - Jun '17</t>
  </si>
  <si>
    <t>Other Income</t>
  </si>
  <si>
    <t>7120 — In-Kind Pension Expenditures</t>
  </si>
  <si>
    <t>Total Other Income</t>
  </si>
  <si>
    <t xml:space="preserve"> </t>
  </si>
  <si>
    <t>July 2018</t>
  </si>
  <si>
    <t>Jul '18</t>
  </si>
  <si>
    <t>5088 — Vactaion Programming</t>
  </si>
  <si>
    <t>5085 — Musical</t>
  </si>
  <si>
    <t>V 1.0</t>
  </si>
  <si>
    <t>V 2.0</t>
  </si>
  <si>
    <t>V3.0</t>
  </si>
  <si>
    <t>FY16 Approved</t>
  </si>
  <si>
    <t>FY16 Projected</t>
  </si>
  <si>
    <t>FY'17 Approved</t>
  </si>
  <si>
    <t>FY'16-17 Actual</t>
  </si>
  <si>
    <t>FY'17-18 Approved</t>
  </si>
  <si>
    <t>FY'17-18 Projected</t>
  </si>
  <si>
    <t>FY'18-19 Proposed - Jeff</t>
  </si>
  <si>
    <t>Notes</t>
  </si>
  <si>
    <t>FY'18-19 Proposed - Updated</t>
  </si>
  <si>
    <t>KLS notes</t>
  </si>
  <si>
    <t xml:space="preserve">FY'18-19 Proposed  </t>
  </si>
  <si>
    <t>Update notes</t>
  </si>
  <si>
    <t>State Allocation</t>
  </si>
  <si>
    <t>+2%</t>
  </si>
  <si>
    <t>Increased projected by 1.8% - conservative</t>
  </si>
  <si>
    <t xml:space="preserve">See tab. DESE FY19 projection is </t>
  </si>
  <si>
    <t>Other Income (Homework Club, Summer School)</t>
  </si>
  <si>
    <t>See expenses</t>
  </si>
  <si>
    <t>$3,195,782 as of 24 April</t>
  </si>
  <si>
    <t>Student Success Fund</t>
  </si>
  <si>
    <t>17 Lime St rent</t>
  </si>
  <si>
    <t>$800 x 12 + parking</t>
  </si>
  <si>
    <t>Updated to projected year-end amount</t>
  </si>
  <si>
    <t>Reimbursements</t>
  </si>
  <si>
    <t>Medicaid</t>
  </si>
  <si>
    <t>MCEF</t>
  </si>
  <si>
    <t>net of fundraising activities (no expenses)</t>
  </si>
  <si>
    <t>School-based Fundraising</t>
  </si>
  <si>
    <t>Lowered due to projected year-end amount</t>
  </si>
  <si>
    <t>Interest Income</t>
  </si>
  <si>
    <t>Salaries</t>
  </si>
  <si>
    <t>+2% + $25K</t>
  </si>
  <si>
    <t>Lowered to reflect possible updates</t>
  </si>
  <si>
    <t xml:space="preserve">Majority of raises as follows: Below $40K = 2.5%, </t>
  </si>
  <si>
    <t>Expenses related to Other Income</t>
  </si>
  <si>
    <t>See revenue</t>
  </si>
  <si>
    <t>$40-$50K = 2%, above $50K = 1.5%</t>
  </si>
  <si>
    <t>Payroll taxes</t>
  </si>
  <si>
    <t>see below</t>
  </si>
  <si>
    <t>Enrichment</t>
  </si>
  <si>
    <t>NCA help?</t>
  </si>
  <si>
    <t>Increased based on projected year-end amounts</t>
  </si>
  <si>
    <t>Substitutes</t>
  </si>
  <si>
    <t>Benefits</t>
  </si>
  <si>
    <t>SS</t>
  </si>
  <si>
    <t>Actual expense far exceed expectations</t>
  </si>
  <si>
    <t>Proffesional Development</t>
  </si>
  <si>
    <t>Medicare</t>
  </si>
  <si>
    <t>Dues &amp; Assocaition Fees</t>
  </si>
  <si>
    <t>MCSA</t>
  </si>
  <si>
    <t>Unemp</t>
  </si>
  <si>
    <t>Search Costs</t>
  </si>
  <si>
    <t>SchoolSpring</t>
  </si>
  <si>
    <t>W Comp</t>
  </si>
  <si>
    <t>Increased based on expectations</t>
  </si>
  <si>
    <t>School Spring</t>
  </si>
  <si>
    <t>Total Personnel</t>
  </si>
  <si>
    <t>Disability</t>
  </si>
  <si>
    <t>x 12</t>
  </si>
  <si>
    <t>Health &amp; dental</t>
  </si>
  <si>
    <t>Teachers supplies</t>
  </si>
  <si>
    <t>health</t>
  </si>
  <si>
    <t>FY16 readjusted x 3% for increase</t>
  </si>
  <si>
    <t>(other sheet)</t>
  </si>
  <si>
    <t>2% from FY17 actual</t>
  </si>
  <si>
    <t>Curiculum supplies</t>
  </si>
  <si>
    <t>switching math program?</t>
  </si>
  <si>
    <t>dental</t>
  </si>
  <si>
    <t>Reduced to reflect projected amounts</t>
  </si>
  <si>
    <t>Student supplies</t>
  </si>
  <si>
    <t>Instructional Equipment</t>
  </si>
  <si>
    <t>new copiers +buyout</t>
  </si>
  <si>
    <t>SPED supplies</t>
  </si>
  <si>
    <t>padded</t>
  </si>
  <si>
    <t>Computer Support</t>
  </si>
  <si>
    <t>Always carried $20K total of these 3 lines</t>
  </si>
  <si>
    <t>Technology - Hardware</t>
  </si>
  <si>
    <t>Technology-Software</t>
  </si>
  <si>
    <t>MCEF expenses</t>
  </si>
  <si>
    <t>TBD above $20K revenue</t>
  </si>
  <si>
    <t>Not sure if this is reflecting actuals</t>
  </si>
  <si>
    <t>Furnishings</t>
  </si>
  <si>
    <t>Increased to reflect prior 2 years of actuals</t>
  </si>
  <si>
    <t>see above (rev)</t>
  </si>
  <si>
    <t>See income</t>
  </si>
  <si>
    <t>Decreased to reflect prior 2 years of actuals</t>
  </si>
  <si>
    <t>Nursing supplies</t>
  </si>
  <si>
    <t>Total Direct Student Support</t>
  </si>
  <si>
    <t>From amort schedule</t>
  </si>
  <si>
    <t>$18,702.50 x 12</t>
  </si>
  <si>
    <t>Mortgage Interest</t>
  </si>
  <si>
    <t>above</t>
  </si>
  <si>
    <t>Maintenance</t>
  </si>
  <si>
    <t>Increase based on projected amounts</t>
  </si>
  <si>
    <t>CustSvc</t>
  </si>
  <si>
    <t>will be looking at this for FY17</t>
  </si>
  <si>
    <t>CustSupplies</t>
  </si>
  <si>
    <t>Utilities</t>
  </si>
  <si>
    <t>Total Occupancy</t>
  </si>
  <si>
    <t>FundraisingExp</t>
  </si>
  <si>
    <t>see Rev above</t>
  </si>
  <si>
    <t>Supplies</t>
  </si>
  <si>
    <t>Accounting</t>
  </si>
  <si>
    <t>]</t>
  </si>
  <si>
    <t>Legal</t>
  </si>
  <si>
    <t>variable</t>
  </si>
  <si>
    <t>Variable/unknown</t>
  </si>
  <si>
    <t>PayrollSvc</t>
  </si>
  <si>
    <t>Printing&amp;Copy</t>
  </si>
  <si>
    <t>$500 per Ex program</t>
  </si>
  <si>
    <t>Ex programs = $2,100</t>
  </si>
  <si>
    <t>Postage</t>
  </si>
  <si>
    <t>General Liability Insurance</t>
  </si>
  <si>
    <t>Board</t>
  </si>
  <si>
    <t>Board on Track plus $500 for training</t>
  </si>
  <si>
    <t>$4K BoT</t>
  </si>
  <si>
    <t>Strategic Plan</t>
  </si>
  <si>
    <t>Focused implementation of plan components / elements</t>
  </si>
  <si>
    <t>Public Relations &amp; Mktg</t>
  </si>
  <si>
    <t>TBD?</t>
  </si>
  <si>
    <t>HoS Discretionary</t>
  </si>
  <si>
    <t>Admissions</t>
  </si>
  <si>
    <t>increase - marketing beyon Salem &amp; Lynn</t>
  </si>
  <si>
    <t>Finance Charges (Bank Charges)</t>
  </si>
  <si>
    <t>Repay LoC</t>
  </si>
  <si>
    <t>Eliminated as per Dave lawson for FY17</t>
  </si>
  <si>
    <t>Maint fee on Operating Account</t>
  </si>
  <si>
    <t>Total Office &amp; Administrative</t>
  </si>
  <si>
    <t>Total Expenses</t>
  </si>
  <si>
    <t>Budget Excess / (Deficit)</t>
  </si>
  <si>
    <t>Real needs budget items (Priorities)</t>
  </si>
  <si>
    <t>Roof replacement</t>
  </si>
  <si>
    <t>$259K-$278K</t>
  </si>
  <si>
    <t>2 options prposed by Chaffee Roofing 8/17</t>
  </si>
  <si>
    <t>Salaries equal to local district FY18</t>
  </si>
  <si>
    <t>Salaries equal to local district FY19</t>
  </si>
  <si>
    <t>Replace fire panel</t>
  </si>
  <si>
    <t>Wayne Alarm 9/16</t>
  </si>
  <si>
    <t>New phone system</t>
  </si>
  <si>
    <t>No school - appears logical</t>
  </si>
  <si>
    <t>Need to properly include in budget and financials going forward</t>
  </si>
  <si>
    <t>YTD - July 2018</t>
  </si>
  <si>
    <t>State reimbursement higher than anticipated - should become clearer</t>
  </si>
  <si>
    <t>First payroll for new staff scheduled for September - standard anomoly</t>
  </si>
  <si>
    <t>check classifications - but standard trend - higher earlier in school year</t>
  </si>
  <si>
    <t>The budget includes mortgage - I don't think actual does</t>
  </si>
  <si>
    <t>Deep cleaning and re-tiling - seasonal blip</t>
  </si>
  <si>
    <t>As of August 31, 2018</t>
  </si>
  <si>
    <t>Aug 31, '18</t>
  </si>
  <si>
    <t>Aug 31, '17</t>
  </si>
  <si>
    <t>July through August 2018</t>
  </si>
  <si>
    <t>Aug '18</t>
  </si>
  <si>
    <t>5089 — Fellows</t>
  </si>
  <si>
    <t>Jul - Aug '18</t>
  </si>
  <si>
    <t>Jul - Aug '17</t>
  </si>
  <si>
    <t>Prior Year</t>
  </si>
  <si>
    <t>Increase / Decrease</t>
  </si>
  <si>
    <t>Over / (Under)</t>
  </si>
  <si>
    <t>check</t>
  </si>
  <si>
    <t>As of September 30, 2018</t>
  </si>
  <si>
    <t>Sep 30, '18</t>
  </si>
  <si>
    <t>Sep 30, '17</t>
  </si>
  <si>
    <t>2010 — Accounts Payable FS</t>
  </si>
  <si>
    <t>July through September 2018</t>
  </si>
  <si>
    <t>Sep '18</t>
  </si>
  <si>
    <t>Jul - Sep '18</t>
  </si>
  <si>
    <t>Jul - Sep '17</t>
  </si>
  <si>
    <t>5261 — STUDENT ACTIVITY - Other</t>
  </si>
  <si>
    <t>Total 5261 — STUDENT ACTIVITY</t>
  </si>
  <si>
    <t>4021 — STATE REIMB</t>
  </si>
  <si>
    <t>4020 — SCHOOL LUNCH - Other</t>
  </si>
  <si>
    <t>Total 4020 — SCHOOL LUNCH</t>
  </si>
  <si>
    <t>4031 — Athletics</t>
  </si>
  <si>
    <t>4035 — Project Adventure</t>
  </si>
  <si>
    <t>4053 — Enrichment</t>
  </si>
  <si>
    <t>5260 — Enrichment</t>
  </si>
  <si>
    <t>5262 — Athletics</t>
  </si>
  <si>
    <t>5263 — Field Trips</t>
  </si>
  <si>
    <t>5267 — Project Adventur</t>
  </si>
  <si>
    <t>5272 — equip</t>
  </si>
  <si>
    <t>5273 — food</t>
  </si>
  <si>
    <t>5275 — materials</t>
  </si>
  <si>
    <t>5276 — service</t>
  </si>
  <si>
    <t>5278 — taxes</t>
  </si>
  <si>
    <t>5279 — Dues, Training, Conf.</t>
  </si>
  <si>
    <t>Total 5270 — SCHOOL LUNCH EXP</t>
  </si>
  <si>
    <t>5353 — Gas</t>
  </si>
  <si>
    <t>As of October 31, 2018</t>
  </si>
  <si>
    <t>Oct 31, '18</t>
  </si>
  <si>
    <t>Oct 31, '17</t>
  </si>
  <si>
    <t>July through October 2018</t>
  </si>
  <si>
    <t>Oct '18</t>
  </si>
  <si>
    <t>Jul - Oct '18</t>
  </si>
  <si>
    <t>Jul - Oct '17</t>
  </si>
  <si>
    <t>July through November 2018</t>
  </si>
  <si>
    <t>Nov '18</t>
  </si>
  <si>
    <t>Jul - Nov '18</t>
  </si>
  <si>
    <t>Jul - Nov '17</t>
  </si>
  <si>
    <t xml:space="preserve">Finnacial Ratios </t>
  </si>
  <si>
    <t xml:space="preserve">  Days of Cash</t>
  </si>
  <si>
    <t>As of November 30, 2018</t>
  </si>
  <si>
    <t>Nov 30, '18</t>
  </si>
  <si>
    <t>Nov 30, '17</t>
  </si>
  <si>
    <t>MCCPS - Amortization schedule - taken from print-out provided</t>
  </si>
  <si>
    <t>Date</t>
  </si>
  <si>
    <t>Payment</t>
  </si>
  <si>
    <t>Interest</t>
  </si>
  <si>
    <t>Principal</t>
  </si>
  <si>
    <t>Balance</t>
  </si>
  <si>
    <t>Standard monthly payment (Principal and Interest)</t>
  </si>
  <si>
    <t>Annualized</t>
  </si>
  <si>
    <t>Days Cash</t>
  </si>
  <si>
    <t>Cash on Hand</t>
  </si>
  <si>
    <t>Operating Expense</t>
  </si>
  <si>
    <t>Noncash expense</t>
  </si>
  <si>
    <t>Liquid Unrestricted Net Assets</t>
  </si>
  <si>
    <t>Unrestricted Net Assets</t>
  </si>
  <si>
    <t>Monthly</t>
  </si>
  <si>
    <t>LUNA</t>
  </si>
  <si>
    <t>LUNA (liquid unrestricted net assets)</t>
  </si>
  <si>
    <t xml:space="preserve">  Debt Service Coverage Ratio</t>
  </si>
  <si>
    <t>Debt Service Coverage Ratio</t>
  </si>
  <si>
    <t>As of December 31, 2018</t>
  </si>
  <si>
    <t>Dec 31, '18</t>
  </si>
  <si>
    <t>Dec 31, '17</t>
  </si>
  <si>
    <t>July through December 2018</t>
  </si>
  <si>
    <t>95-PTO Reimb.</t>
  </si>
  <si>
    <t>Dec '18</t>
  </si>
  <si>
    <t>5006 — Separation Pay</t>
  </si>
  <si>
    <t>5005 — School Leader - Other</t>
  </si>
  <si>
    <t>Total 5005 — School Leader</t>
  </si>
  <si>
    <t>5031 — Acting HoS Stipend</t>
  </si>
  <si>
    <t>5030 — Asst HoS - Other</t>
  </si>
  <si>
    <t>Total 5030 — Asst HoS</t>
  </si>
  <si>
    <t>Jul - Dec '18</t>
  </si>
  <si>
    <t>Jul - Dec '17</t>
  </si>
  <si>
    <t>Projected based on Dec results</t>
  </si>
  <si>
    <t>As of January 31, 2019</t>
  </si>
  <si>
    <t>Jan 31, '19</t>
  </si>
  <si>
    <t>Jan 31, '18</t>
  </si>
  <si>
    <t>July 2018 through January 2019</t>
  </si>
  <si>
    <t>Jan '19</t>
  </si>
  <si>
    <t>Jul '18 - Jan '19</t>
  </si>
  <si>
    <t>Jul '17 - Jan '18</t>
  </si>
  <si>
    <t>Increase / (Decrease)</t>
  </si>
  <si>
    <t>Liquid Unrestricted NA</t>
  </si>
  <si>
    <t>Calculated Debt Service Ratio</t>
  </si>
  <si>
    <t>As of February 28, 2019</t>
  </si>
  <si>
    <t>Feb 28, '19</t>
  </si>
  <si>
    <t>Feb 28, '18</t>
  </si>
  <si>
    <t>1:25 PM</t>
  </si>
  <si>
    <t>03/13/19</t>
  </si>
  <si>
    <t>July 2018 through February 2019</t>
  </si>
  <si>
    <t>Feb '19</t>
  </si>
  <si>
    <t>Jul '18 - Feb '19</t>
  </si>
  <si>
    <t>Jul '17 - Feb '18</t>
  </si>
  <si>
    <t>93-MCCPS Ed Found Grant</t>
  </si>
  <si>
    <t>94-FMPS Grant</t>
  </si>
  <si>
    <t>As of March 31, 2019</t>
  </si>
  <si>
    <t>Mar 31, '19</t>
  </si>
  <si>
    <t>Mar 31, '18</t>
  </si>
  <si>
    <t>July 2018 through March 2019</t>
  </si>
  <si>
    <t>Mar '19</t>
  </si>
  <si>
    <t>4022 — FED REIMB</t>
  </si>
  <si>
    <t>5091 — US DoE</t>
  </si>
  <si>
    <t>5090 — 403b</t>
  </si>
  <si>
    <t>Jul '18 - Mar '19</t>
  </si>
  <si>
    <t>Jul '17 - Mar '18</t>
  </si>
  <si>
    <t>Check</t>
  </si>
  <si>
    <t>Net operating Income - March</t>
  </si>
  <si>
    <t>Expense (Mar YTD)</t>
  </si>
  <si>
    <t>July 2018 through April 2019</t>
  </si>
  <si>
    <t>Jul '18 - Apr '19</t>
  </si>
  <si>
    <t>Jul '17 - Apr '18</t>
  </si>
  <si>
    <t>5300 — OCCUPANCY - Other</t>
  </si>
  <si>
    <t>Apr '19</t>
  </si>
  <si>
    <t>As of April 30, 2019</t>
  </si>
  <si>
    <t>Apr 30, '19</t>
  </si>
  <si>
    <t>Apr 30, '18</t>
  </si>
  <si>
    <t>Net operating Income - April</t>
  </si>
  <si>
    <t>Projected based on April results</t>
  </si>
  <si>
    <t>Expense (April YTD)</t>
  </si>
  <si>
    <t>May '19</t>
  </si>
  <si>
    <t>11 months income</t>
  </si>
  <si>
    <t>11 months expense</t>
  </si>
  <si>
    <t>Jun 30, '19</t>
  </si>
  <si>
    <t>2415 — East Boston LOC</t>
  </si>
  <si>
    <t>Financial Results</t>
  </si>
  <si>
    <t>Marblehead Community Charter Public School</t>
  </si>
  <si>
    <t>Jeff Barry  - MCCPS Business Manager (jbarry@marbleheadcharter.com)</t>
  </si>
  <si>
    <t xml:space="preserve">Prepared and reviewed by: </t>
  </si>
  <si>
    <t>Rodolphe Hervé - MCCPS Treasurer (rherve@marbleheadcharter.com)</t>
  </si>
  <si>
    <t>5403 — MCEF</t>
  </si>
  <si>
    <t>5270 — SCHOOL LUNCH EXP - Other</t>
  </si>
  <si>
    <t>5274 — Labor</t>
  </si>
  <si>
    <t>5264 — Nature's Classroom</t>
  </si>
  <si>
    <t>5268 — DC Trip</t>
  </si>
  <si>
    <t>5140 — BENEFITS - Other</t>
  </si>
  <si>
    <t>5071 — Athletics</t>
  </si>
  <si>
    <t>4061 — MCCPS Foundation</t>
  </si>
  <si>
    <t>4030 — STUDENT ACTIVITIES - Other</t>
  </si>
  <si>
    <t>4033 — Nature's Classroom</t>
  </si>
  <si>
    <t>4032 — Field Trips</t>
  </si>
  <si>
    <t>4038 — DC Trip</t>
  </si>
  <si>
    <t>Jul '18 - Jun '19</t>
  </si>
  <si>
    <t>July 2018 through June 2019</t>
  </si>
  <si>
    <t>Jun '19</t>
  </si>
  <si>
    <t xml:space="preserve">Financial Ratios </t>
  </si>
  <si>
    <t>07/22/19</t>
  </si>
  <si>
    <t>1:23 PM</t>
  </si>
  <si>
    <t>Actual - FY'17-18</t>
  </si>
  <si>
    <t>Forecast - FY'18-19</t>
  </si>
  <si>
    <t>Approved Budget - FY'19-20</t>
  </si>
  <si>
    <t>Updated estimates</t>
  </si>
  <si>
    <t>Historical notes from approved budget</t>
  </si>
  <si>
    <t>used 94% of FY'2020 to replicate calculated mean from Jeff's DESE / Demographic file - for 2019 - used 99% of amount provided to factor &lt;230 enrollment</t>
  </si>
  <si>
    <t>rent: 700+300+87+150, parking 6K over the year</t>
  </si>
  <si>
    <t>Updated based on FY19</t>
  </si>
  <si>
    <t>We are speaking with Endicott about next year, number is carried in salary sheet</t>
  </si>
  <si>
    <t>5100 - PAYROLL TAX</t>
  </si>
  <si>
    <t>Updated actual</t>
  </si>
  <si>
    <t>Total 5100 - Payroll Taxes</t>
  </si>
  <si>
    <t>Salaries worksheet - update above</t>
  </si>
  <si>
    <t>Updated Google Spreadsheet (8/8/19)</t>
  </si>
  <si>
    <t>Est. health at $378K, dental at $28.8 and L&amp;D to $17.4K</t>
  </si>
  <si>
    <t>New carrier</t>
  </si>
  <si>
    <t>MCSA only</t>
  </si>
  <si>
    <t>add'l expenses in other classes (field trips, etc…)</t>
  </si>
  <si>
    <t>copiers</t>
  </si>
  <si>
    <t>Actual FY20</t>
  </si>
  <si>
    <t>Feb</t>
  </si>
  <si>
    <t>Removed: $7500 for summer deep clean &amp; painting</t>
  </si>
  <si>
    <t>new contractor FY20</t>
  </si>
  <si>
    <t>Will focus on conservation</t>
  </si>
  <si>
    <t>let's hope this is high. FY16: $1730, FY17: $11321 (incl $4K Real Estate), FY18: $16K (incl $3K R.E.)</t>
  </si>
  <si>
    <t>Actual</t>
  </si>
  <si>
    <t>$10K strategic plan, $6K BOT, $4K other - consulting, retreat, etc.</t>
  </si>
  <si>
    <t>Cash Items not reflected:</t>
  </si>
  <si>
    <t>Principal Repayment</t>
  </si>
  <si>
    <t>Non-Cash Items to be added back:</t>
  </si>
  <si>
    <t>Real needs budget items capital items - priorities:</t>
  </si>
  <si>
    <t>2 options prposed by Chaffee Roofing (in 2017)</t>
  </si>
  <si>
    <t>Wayne Alarm (quote from a few years back)</t>
  </si>
  <si>
    <t>Other real needs - operating:</t>
  </si>
  <si>
    <t>Normalize Salaries to district</t>
  </si>
  <si>
    <t>approximate</t>
  </si>
  <si>
    <t>1210 — State Allocation Receivable</t>
  </si>
  <si>
    <t>1201 — Grants Receivable</t>
  </si>
  <si>
    <t>Using FY19 PPEs</t>
  </si>
  <si>
    <t>Actual, FY20</t>
  </si>
  <si>
    <t>actual</t>
  </si>
  <si>
    <t>Was $22K, est 60% participation (207)</t>
  </si>
  <si>
    <t>reduced</t>
  </si>
  <si>
    <t>APPROVED BUDGET</t>
  </si>
  <si>
    <t>Expense (YTD)</t>
  </si>
  <si>
    <t># months YTD</t>
  </si>
  <si>
    <t>NA</t>
  </si>
  <si>
    <t>4060 — CONTRIBUTIONS (MCEF)</t>
  </si>
  <si>
    <t>Fam/Medical Leave (new tax)</t>
  </si>
  <si>
    <t>MCPSA membership</t>
  </si>
  <si>
    <t>5435 - Marketing</t>
  </si>
  <si>
    <t>New item</t>
  </si>
  <si>
    <t>FY21 Operating Budget worksheet</t>
  </si>
  <si>
    <t>Net operating Income YTD</t>
  </si>
  <si>
    <t>Annualized based on YTD results</t>
  </si>
  <si>
    <t>Operating Expense YTD</t>
  </si>
  <si>
    <t>Depreciation YTD</t>
  </si>
  <si>
    <t>2110-30 403B</t>
  </si>
  <si>
    <t>20 - School Lunch</t>
  </si>
  <si>
    <t>90 Federal Grants</t>
  </si>
  <si>
    <t>309 - Title 4</t>
  </si>
  <si>
    <t xml:space="preserve">   4005 STATE ALLOCATION</t>
  </si>
  <si>
    <t xml:space="preserve">   4010 FEDERAL &amp; STATE GRANTS</t>
  </si>
  <si>
    <t xml:space="preserve">   4020 SCHOOL LUNCH</t>
  </si>
  <si>
    <t xml:space="preserve">   4040 INVESTMENT INCOME</t>
  </si>
  <si>
    <t xml:space="preserve">   4050 OTHER INCOME</t>
  </si>
  <si>
    <t xml:space="preserve">   4055 STUDENT SUCCESS FUND</t>
  </si>
  <si>
    <t>Expenses</t>
  </si>
  <si>
    <t xml:space="preserve">   5000 PERSONNEL</t>
  </si>
  <si>
    <t xml:space="preserve">   5140 BENEFITS</t>
  </si>
  <si>
    <t xml:space="preserve">   5150 STAFF DEVELOPMENT</t>
  </si>
  <si>
    <t xml:space="preserve">   5170 SUBSTITUTE</t>
  </si>
  <si>
    <t xml:space="preserve">   5200 DIRECT STUDENT SUPPORT</t>
  </si>
  <si>
    <t xml:space="preserve">   5270 SCHOOL LUNCH EXP</t>
  </si>
  <si>
    <t xml:space="preserve">   5300 OCCUPANCY</t>
  </si>
  <si>
    <t xml:space="preserve">   5400 OFFICE &amp; ADMIN</t>
  </si>
  <si>
    <t xml:space="preserve">   6100 Depreciation</t>
  </si>
  <si>
    <t>Net Operating Income</t>
  </si>
  <si>
    <t>Total</t>
  </si>
  <si>
    <t>MCCPS - Profit and Loss by Class</t>
  </si>
  <si>
    <t>2020-2021</t>
  </si>
  <si>
    <t>2021-2022</t>
  </si>
  <si>
    <t>New line - Teaching Force</t>
  </si>
  <si>
    <t>New Line Capex</t>
  </si>
  <si>
    <t>New Line Professional Services</t>
  </si>
  <si>
    <t xml:space="preserve">   5261 STUDENT ACTIVITY</t>
  </si>
  <si>
    <t>Balance Sheet Comparison</t>
  </si>
  <si>
    <t>1074 Board Restricted (0623)</t>
  </si>
  <si>
    <t xml:space="preserve">   4080 REIMBURSEMENTS</t>
  </si>
  <si>
    <t xml:space="preserve">   4090 FUNDRAISING</t>
  </si>
  <si>
    <t>140 - Title 2</t>
  </si>
  <si>
    <t>119 - ESSER III</t>
  </si>
  <si>
    <t xml:space="preserve">   5160 SEARCH COSTS</t>
  </si>
  <si>
    <t>2022-2023</t>
  </si>
  <si>
    <t>5170 — SUBSTITUTE COSTS</t>
  </si>
  <si>
    <t>5255 Homework Club</t>
  </si>
  <si>
    <t>5260 Enrichment</t>
  </si>
  <si>
    <t>5420 — Professional Services</t>
  </si>
  <si>
    <t>5432 — Human Resources</t>
  </si>
  <si>
    <t xml:space="preserve">   5155 TEACHINGFORCE</t>
  </si>
  <si>
    <t>Endicott Fellows</t>
  </si>
  <si>
    <t>2613 — Rockland Trust Mortgage</t>
  </si>
  <si>
    <t xml:space="preserve">   5100 TEACHING FELLOWS</t>
  </si>
  <si>
    <t xml:space="preserve">   5150 TEACHING FORCE</t>
  </si>
  <si>
    <t xml:space="preserve">   4060 CONTRIBUTIONS</t>
  </si>
  <si>
    <t xml:space="preserve">   4085 MEDICARE REIMB.</t>
  </si>
  <si>
    <t xml:space="preserve">   6100 DEPRECIATION</t>
  </si>
  <si>
    <t>1075 — CapEx (2523)</t>
  </si>
  <si>
    <t>As of Aug 31, 2023</t>
  </si>
  <si>
    <t>As of Aug 31, 2022 (PY)</t>
  </si>
  <si>
    <t>2023-2024</t>
  </si>
  <si>
    <t>ppe</t>
  </si>
  <si>
    <t>Jul - Aug, 2023</t>
  </si>
  <si>
    <t>Jul - Aug, 2022 (PY)</t>
  </si>
  <si>
    <t>July 2023 - Aug 2023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</si>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</sst>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(#,##0.00\);0.00"/>
    <numFmt numFmtId="165" formatCode="#,##0;[Red]\(#,##0\);0"/>
    <numFmt numFmtId="166" formatCode="0.0%"/>
    <numFmt numFmtId="167" formatCode="&quot;$&quot;#,##0"/>
    <numFmt numFmtId="168" formatCode="&quot;fl&quot;#,##0_);\(&quot;fl&quot;#,##0\)"/>
    <numFmt numFmtId="169" formatCode="&quot;$&quot;\ #,##0_);\(&quot;$&quot;\ #,##0\)"/>
    <numFmt numFmtId="170" formatCode="_(&quot;R$&quot;* #,##0.00_);_(&quot;R$&quot;* \(#,##0.00\);_(&quot;R$&quot;* &quot;-&quot;??_);_(@_)"/>
    <numFmt numFmtId="171" formatCode="0.0\x;[Red]\(0.0\x\)"/>
    <numFmt numFmtId="172" formatCode="_([$€-2]* #,##0.00_);_([$€-2]* \(#,##0.00\);_([$€-2]* &quot;-&quot;??_)"/>
    <numFmt numFmtId="173" formatCode="#,##0.00;\(#,##0.00\)"/>
    <numFmt numFmtId="174" formatCode="&quot;$&quot;#,##0.00;\(&quot;$&quot;#,##0.00\)"/>
    <numFmt numFmtId="175" formatCode="###0.0%;\(###0.0%\)"/>
    <numFmt numFmtId="176" formatCode="_ * #,##0_ ;_ * \-#,##0_ ;_ * &quot;-&quot;_ ;_ @_ "/>
    <numFmt numFmtId="177" formatCode="_ * #,##0.00_ ;_ * \-#,##0.00_ ;_ * &quot;-&quot;??_ ;_ @_ "/>
    <numFmt numFmtId="178" formatCode="0.00000&quot;  &quot;"/>
    <numFmt numFmtId="179" formatCode="&quot;R&quot;\ #,##0;&quot;R&quot;\ \-#,##0"/>
    <numFmt numFmtId="180" formatCode="0.00_)"/>
    <numFmt numFmtId="181" formatCode="[$-409]mmm\ \-\ yyyy;@"/>
    <numFmt numFmtId="182" formatCode="#,##0.000000;\-#,##0.000000"/>
    <numFmt numFmtId="183" formatCode="&quot;\&quot;#,##0.00;[Red]\-&quot;\&quot;#,##0.00"/>
    <numFmt numFmtId="184" formatCode="#,###,;\(#,###,\)"/>
    <numFmt numFmtId="185" formatCode="###0.00"/>
    <numFmt numFmtId="186" formatCode="###0.0000"/>
    <numFmt numFmtId="187" formatCode="_(* #,##0_);_(* \(#,##0\);_(* &quot;-&quot;??_);_(@_)"/>
    <numFmt numFmtId="188" formatCode="[$-409]d\-mmm\-yy;@"/>
    <numFmt numFmtId="189" formatCode="[$-409]d\-mmm\-yyyy;@"/>
    <numFmt numFmtId="190" formatCode="#,##0.0000000;[Red]\(#,##0.0000000\);0.0000000"/>
    <numFmt numFmtId="191" formatCode="#,##0.00\ _€"/>
    <numFmt numFmtId="192" formatCode="#,##0\ _€"/>
    <numFmt numFmtId="193" formatCode="#,##0.0000;[Red]\(#,##0.0000\);0.0000"/>
  </numFmts>
  <fonts count="152">
    <font>
      <b/>
      <sz val="11"/>
      <color rgb="FF000000"/>
      <name val="Arial"/>
      <family val="2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b/>
      <sz val="11"/>
      <color rgb="FF000000"/>
      <name val="Arial"/>
      <family val="2"/>
    </font>
    <font>
      <b/>
      <sz val="16"/>
      <color rgb="FF000080"/>
      <name val="Arial"/>
      <family val="2"/>
    </font>
    <font>
      <b/>
      <sz val="19"/>
      <color rgb="FF000080"/>
      <name val="Arial"/>
      <family val="2"/>
    </font>
    <font>
      <b/>
      <sz val="13"/>
      <color rgb="FF000080"/>
      <name val="Arial"/>
      <family val="2"/>
    </font>
    <font>
      <b/>
      <sz val="11"/>
      <color rgb="FF000080"/>
      <name val="Arial"/>
      <family val="2"/>
    </font>
    <font>
      <b/>
      <sz val="11"/>
      <color rgb="FF000080"/>
      <name val="Arial"/>
      <family val="2"/>
    </font>
    <font>
      <b/>
      <sz val="18"/>
      <color theme="3"/>
      <name val="Lucida Grande"/>
      <family val="2"/>
      <scheme val="major"/>
    </font>
    <font>
      <b/>
      <sz val="15"/>
      <color theme="3"/>
      <name val="Georgia"/>
      <family val="2"/>
      <scheme val="minor"/>
    </font>
    <font>
      <b/>
      <sz val="13"/>
      <color theme="3"/>
      <name val="Georgia"/>
      <family val="2"/>
      <scheme val="minor"/>
    </font>
    <font>
      <b/>
      <sz val="11"/>
      <color theme="3"/>
      <name val="Georgia"/>
      <family val="2"/>
      <scheme val="minor"/>
    </font>
    <font>
      <sz val="12"/>
      <color rgb="FF006100"/>
      <name val="Georgia"/>
      <family val="2"/>
      <scheme val="minor"/>
    </font>
    <font>
      <sz val="11"/>
      <color rgb="FF9C0006"/>
      <name val="Georgia"/>
      <family val="2"/>
      <scheme val="minor"/>
    </font>
    <font>
      <sz val="11"/>
      <color rgb="FF9C6500"/>
      <name val="Georgia"/>
      <family val="2"/>
      <scheme val="minor"/>
    </font>
    <font>
      <sz val="11"/>
      <color rgb="FF3F3F76"/>
      <name val="Georgia"/>
      <family val="2"/>
      <scheme val="minor"/>
    </font>
    <font>
      <b/>
      <sz val="11"/>
      <color rgb="FF3F3F3F"/>
      <name val="Georgia"/>
      <family val="2"/>
      <scheme val="minor"/>
    </font>
    <font>
      <b/>
      <sz val="11"/>
      <color rgb="FFFA7D00"/>
      <name val="Georgia"/>
      <family val="2"/>
      <scheme val="minor"/>
    </font>
    <font>
      <sz val="11"/>
      <color rgb="FFFA7D00"/>
      <name val="Georgia"/>
      <family val="2"/>
      <scheme val="minor"/>
    </font>
    <font>
      <b/>
      <sz val="11"/>
      <color theme="0"/>
      <name val="Georgia"/>
      <family val="2"/>
      <scheme val="minor"/>
    </font>
    <font>
      <i/>
      <sz val="11"/>
      <color rgb="FF7F7F7F"/>
      <name val="Georgia"/>
      <family val="2"/>
      <scheme val="minor"/>
    </font>
    <font>
      <sz val="11"/>
      <color theme="0"/>
      <name val="Georgia"/>
      <family val="2"/>
      <scheme val="minor"/>
    </font>
    <font>
      <b/>
      <sz val="11"/>
      <name val="Arial"/>
      <family val="2"/>
    </font>
    <font>
      <sz val="12"/>
      <color theme="1"/>
      <name val="Georgia"/>
      <family val="2"/>
      <scheme val="minor"/>
    </font>
    <font>
      <b/>
      <sz val="10"/>
      <color theme="1"/>
      <name val="Georgia"/>
      <family val="2"/>
      <scheme val="minor"/>
    </font>
    <font>
      <sz val="11"/>
      <name val="Arial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20"/>
      <name val="Calibri"/>
      <family val="2"/>
    </font>
    <font>
      <sz val="11"/>
      <color indexed="36"/>
      <name val="ＭＳ Ｐゴシック"/>
      <family val="3"/>
      <charset val="128"/>
    </font>
    <font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43"/>
      <name val="ＭＳ Ｐゴシック"/>
      <family val="3"/>
      <charset val="128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ＭＳ Ｐゴシック"/>
      <family val="3"/>
      <charset val="128"/>
    </font>
    <font>
      <sz val="8"/>
      <name val="Palatino"/>
      <family val="1"/>
    </font>
    <font>
      <sz val="10"/>
      <name val="BERNHARD"/>
    </font>
    <font>
      <sz val="10"/>
      <name val="Helv"/>
    </font>
    <font>
      <sz val="10"/>
      <name val="Geneva"/>
    </font>
    <font>
      <sz val="12"/>
      <name val="Helv"/>
    </font>
    <font>
      <sz val="10"/>
      <name val="Times New Roman"/>
      <family val="1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9.5"/>
      <color indexed="10"/>
      <name val="MS Sans Serif"/>
      <family val="2"/>
    </font>
    <font>
      <i/>
      <sz val="11"/>
      <color indexed="23"/>
      <name val="Calibri"/>
      <family val="2"/>
    </font>
    <font>
      <i/>
      <sz val="11"/>
      <color indexed="23"/>
      <name val="ＭＳ Ｐゴシック"/>
      <family val="3"/>
      <charset val="128"/>
    </font>
    <font>
      <sz val="7"/>
      <name val="Palatino"/>
      <family val="1"/>
    </font>
    <font>
      <sz val="10"/>
      <color indexed="0"/>
      <name val="Arial"/>
      <family val="2"/>
    </font>
    <font>
      <sz val="11"/>
      <color indexed="17"/>
      <name val="Calibri"/>
      <family val="2"/>
    </font>
    <font>
      <sz val="11"/>
      <color indexed="17"/>
      <name val="ＭＳ Ｐゴシック"/>
      <family val="3"/>
      <charset val="128"/>
    </font>
    <font>
      <sz val="11"/>
      <color rgb="FF006100"/>
      <name val="Georgia"/>
      <family val="2"/>
      <scheme val="minor"/>
    </font>
    <font>
      <b/>
      <sz val="12"/>
      <name val="Helv"/>
    </font>
    <font>
      <b/>
      <sz val="12"/>
      <name val="Arial"/>
      <family val="2"/>
    </font>
    <font>
      <b/>
      <sz val="9"/>
      <color indexed="9"/>
      <name val="Arial"/>
      <family val="2"/>
    </font>
    <font>
      <b/>
      <sz val="15"/>
      <color indexed="56"/>
      <name val="Calibri"/>
      <family val="2"/>
    </font>
    <font>
      <b/>
      <sz val="15"/>
      <color indexed="48"/>
      <name val="ＭＳ Ｐゴシック"/>
      <family val="3"/>
      <charset val="128"/>
    </font>
    <font>
      <sz val="18"/>
      <name val="Helvetica-Black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48"/>
      <name val="ＭＳ Ｐゴシック"/>
      <family val="3"/>
      <charset val="128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Georgia"/>
      <family val="2"/>
      <scheme val="minor"/>
    </font>
    <font>
      <sz val="11"/>
      <color indexed="62"/>
      <name val="Calibri"/>
      <family val="2"/>
    </font>
    <font>
      <sz val="11"/>
      <color indexed="54"/>
      <name val="ＭＳ Ｐゴシック"/>
      <family val="3"/>
      <charset val="128"/>
    </font>
    <font>
      <b/>
      <sz val="14"/>
      <name val="Helv"/>
    </font>
    <font>
      <sz val="11"/>
      <color indexed="52"/>
      <name val="Calibri"/>
      <family val="2"/>
    </font>
    <font>
      <sz val="11"/>
      <color indexed="43"/>
      <name val="ＭＳ Ｐゴシック"/>
      <family val="3"/>
      <charset val="128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ＭＳ Ｐゴシック"/>
      <family val="3"/>
      <charset val="128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name val="宋体"/>
      <charset val="134"/>
    </font>
    <font>
      <sz val="11"/>
      <color indexed="8"/>
      <name val="Helvetica Neue"/>
    </font>
    <font>
      <b/>
      <sz val="11"/>
      <color indexed="63"/>
      <name val="Calibri"/>
      <family val="2"/>
    </font>
    <font>
      <b/>
      <sz val="11"/>
      <color indexed="23"/>
      <name val="ＭＳ Ｐゴシック"/>
      <family val="3"/>
      <charset val="128"/>
    </font>
    <font>
      <sz val="10"/>
      <color indexed="16"/>
      <name val="Helvetica-Black"/>
    </font>
    <font>
      <sz val="9"/>
      <name val="Times New Roman"/>
      <family val="1"/>
    </font>
    <font>
      <b/>
      <sz val="10"/>
      <color indexed="8"/>
      <name val="Arial Narrow"/>
      <family val="2"/>
    </font>
    <font>
      <sz val="8"/>
      <name val="Helv"/>
    </font>
    <font>
      <sz val="9"/>
      <color indexed="8"/>
      <name val="Times New Roman"/>
      <family val="1"/>
    </font>
    <font>
      <sz val="10"/>
      <name val="TimesNewRoman"/>
    </font>
    <font>
      <b/>
      <i/>
      <sz val="12"/>
      <color indexed="0"/>
      <name val="Arial"/>
      <family val="2"/>
    </font>
    <font>
      <b/>
      <i/>
      <sz val="14"/>
      <name val="TimesNewRoman"/>
    </font>
    <font>
      <sz val="8"/>
      <color indexed="0"/>
      <name val="Arial"/>
      <family val="2"/>
    </font>
    <font>
      <b/>
      <sz val="12"/>
      <name val="TimesNewRoman"/>
    </font>
    <font>
      <b/>
      <sz val="8"/>
      <color indexed="0"/>
      <name val="Arial"/>
      <family val="2"/>
    </font>
    <font>
      <b/>
      <u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name val="Arial"/>
      <family val="2"/>
    </font>
    <font>
      <sz val="9"/>
      <name val="Helvetica-Black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2"/>
      <color rgb="FF00008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color rgb="FF000000"/>
      <name val="Times New Roman"/>
      <family val="1"/>
    </font>
    <font>
      <sz val="14"/>
      <color rgb="FF00008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theme="0"/>
      <name val="Times New Roman"/>
      <family val="1"/>
    </font>
    <font>
      <sz val="14"/>
      <color rgb="FFFF0000"/>
      <name val="Times New Roman"/>
      <family val="1"/>
    </font>
    <font>
      <u/>
      <sz val="14"/>
      <color theme="1"/>
      <name val="Times New Roman"/>
      <family val="1"/>
    </font>
    <font>
      <b/>
      <sz val="14"/>
      <color rgb="FF000080"/>
      <name val="Times New Roman"/>
      <family val="1"/>
    </font>
    <font>
      <b/>
      <sz val="14"/>
      <name val="Times New Roman"/>
      <family val="1"/>
    </font>
    <font>
      <b/>
      <u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22"/>
      <name val="Batang"/>
      <family val="1"/>
    </font>
    <font>
      <b/>
      <sz val="24"/>
      <color rgb="FF000080"/>
      <name val="Arial"/>
      <family val="2"/>
    </font>
    <font>
      <b/>
      <sz val="28"/>
      <color rgb="FF000080"/>
      <name val="Arial"/>
      <family val="2"/>
    </font>
    <font>
      <sz val="11"/>
      <color rgb="FF000000"/>
      <name val="Arial"/>
      <family val="2"/>
    </font>
    <font>
      <sz val="11"/>
      <color rgb="FF00008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000080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</font>
    <font>
      <b/>
      <sz val="8"/>
      <color indexed="8"/>
      <name val="Arial"/>
    </font>
    <font>
      <sz val="8"/>
      <color indexed="8"/>
      <name val="Arial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43"/>
      </bottom>
      <diagonal/>
    </border>
    <border>
      <left/>
      <right style="thick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3090">
    <xf numFmtId="164" fontId="0" fillId="0" borderId="0"/>
    <xf numFmtId="0" fontId="14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3" applyNumberFormat="0" applyFill="0" applyAlignment="0" applyProtection="0"/>
    <xf numFmtId="0" fontId="10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vertical="top"/>
    </xf>
    <xf numFmtId="0" fontId="31" fillId="0" borderId="0">
      <alignment vertical="top"/>
    </xf>
    <xf numFmtId="0" fontId="32" fillId="0" borderId="0"/>
    <xf numFmtId="0" fontId="32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5" fillId="46" borderId="0" applyNumberFormat="0" applyBorder="0" applyAlignment="0" applyProtection="0"/>
    <xf numFmtId="0" fontId="36" fillId="47" borderId="0" applyNumberFormat="0" applyBorder="0" applyAlignment="0" applyProtection="0"/>
    <xf numFmtId="0" fontId="23" fillId="12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3" borderId="0" applyNumberFormat="0" applyBorder="0" applyAlignment="0" applyProtection="0"/>
    <xf numFmtId="0" fontId="36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23" fillId="1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6" fillId="44" borderId="0" applyNumberFormat="0" applyBorder="0" applyAlignment="0" applyProtection="0"/>
    <xf numFmtId="0" fontId="23" fillId="20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4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8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6" fillId="53" borderId="0" applyNumberFormat="0" applyBorder="0" applyAlignment="0" applyProtection="0"/>
    <xf numFmtId="0" fontId="23" fillId="3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6" fillId="54" borderId="0" applyNumberFormat="0" applyBorder="0" applyAlignment="0" applyProtection="0"/>
    <xf numFmtId="0" fontId="23" fillId="9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5" borderId="0" applyNumberFormat="0" applyBorder="0" applyAlignment="0" applyProtection="0"/>
    <xf numFmtId="0" fontId="36" fillId="48" borderId="0" applyNumberFormat="0" applyBorder="0" applyAlignment="0" applyProtection="0"/>
    <xf numFmtId="0" fontId="23" fillId="13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6" fillId="56" borderId="0" applyNumberFormat="0" applyBorder="0" applyAlignment="0" applyProtection="0"/>
    <xf numFmtId="0" fontId="23" fillId="17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1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5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7" borderId="0" applyNumberFormat="0" applyBorder="0" applyAlignment="0" applyProtection="0"/>
    <xf numFmtId="0" fontId="36" fillId="58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23" fillId="29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1" fillId="0" borderId="0"/>
    <xf numFmtId="0" fontId="37" fillId="37" borderId="0" applyNumberFormat="0" applyBorder="0" applyAlignment="0" applyProtection="0"/>
    <xf numFmtId="0" fontId="38" fillId="37" borderId="0" applyNumberFormat="0" applyBorder="0" applyAlignment="0" applyProtection="0"/>
    <xf numFmtId="0" fontId="15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168" fontId="39" fillId="0" borderId="0" applyFill="0" applyBorder="0" applyAlignment="0"/>
    <xf numFmtId="169" fontId="39" fillId="0" borderId="0" applyFill="0" applyBorder="0" applyAlignment="0"/>
    <xf numFmtId="170" fontId="31" fillId="0" borderId="0" applyFill="0" applyBorder="0" applyAlignment="0"/>
    <xf numFmtId="170" fontId="31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40" fillId="59" borderId="20" applyNumberFormat="0" applyAlignment="0" applyProtection="0"/>
    <xf numFmtId="0" fontId="41" fillId="59" borderId="20" applyNumberFormat="0" applyAlignment="0" applyProtection="0"/>
    <xf numFmtId="0" fontId="19" fillId="6" borderId="6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2" fillId="0" borderId="0"/>
    <xf numFmtId="0" fontId="43" fillId="60" borderId="21" applyNumberFormat="0" applyAlignment="0" applyProtection="0"/>
    <xf numFmtId="0" fontId="44" fillId="61" borderId="22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21" fillId="7" borderId="9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6" fillId="0" borderId="0"/>
    <xf numFmtId="0" fontId="47" fillId="0" borderId="0"/>
    <xf numFmtId="0" fontId="46" fillId="0" borderId="0"/>
    <xf numFmtId="0" fontId="47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8" fontId="4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9" fillId="0" borderId="0"/>
    <xf numFmtId="2" fontId="50" fillId="0" borderId="0" applyFill="0" applyBorder="0" applyProtection="0">
      <alignment vertical="center"/>
    </xf>
    <xf numFmtId="0" fontId="49" fillId="0" borderId="23"/>
    <xf numFmtId="14" fontId="51" fillId="0" borderId="0" applyFont="0" applyFill="0" applyBorder="0" applyAlignment="0" applyProtection="0"/>
    <xf numFmtId="14" fontId="51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33" fillId="0" borderId="0" applyFill="0" applyBorder="0" applyAlignment="0"/>
    <xf numFmtId="14" fontId="33" fillId="0" borderId="0" applyFill="0" applyBorder="0" applyAlignment="0"/>
    <xf numFmtId="38" fontId="32" fillId="0" borderId="24">
      <alignment vertical="center"/>
    </xf>
    <xf numFmtId="0" fontId="52" fillId="0" borderId="0">
      <protection locked="0"/>
    </xf>
    <xf numFmtId="0" fontId="45" fillId="0" borderId="25" applyNumberFormat="0" applyFon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9" fontId="54" fillId="0" borderId="26" applyNumberFormat="0" applyBorder="0" applyAlignment="0">
      <protection locked="0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7" fillId="0" borderId="0" applyFill="0" applyBorder="0" applyProtection="0">
      <alignment horizontal="left"/>
    </xf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4" fontId="58" fillId="0" borderId="0"/>
    <xf numFmtId="174" fontId="58" fillId="0" borderId="0"/>
    <xf numFmtId="175" fontId="58" fillId="0" borderId="0"/>
    <xf numFmtId="175" fontId="58" fillId="0" borderId="0"/>
    <xf numFmtId="0" fontId="59" fillId="38" borderId="0" applyNumberFormat="0" applyBorder="0" applyAlignment="0" applyProtection="0"/>
    <xf numFmtId="0" fontId="60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2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4" fillId="2" borderId="0" applyNumberFormat="0" applyBorder="0" applyAlignment="0" applyProtection="0"/>
    <xf numFmtId="38" fontId="51" fillId="62" borderId="0" applyNumberFormat="0" applyBorder="0" applyAlignment="0" applyProtection="0"/>
    <xf numFmtId="38" fontId="51" fillId="62" borderId="0" applyNumberFormat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62" fillId="0" borderId="0">
      <alignment horizontal="left"/>
    </xf>
    <xf numFmtId="0" fontId="63" fillId="0" borderId="27" applyNumberFormat="0" applyAlignment="0" applyProtection="0">
      <alignment horizontal="left" vertical="center"/>
    </xf>
    <xf numFmtId="0" fontId="63" fillId="0" borderId="11">
      <alignment horizontal="left" vertical="center"/>
    </xf>
    <xf numFmtId="0" fontId="64" fillId="63" borderId="28">
      <alignment horizontal="center" vertical="center" wrapText="1"/>
    </xf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11" fillId="0" borderId="3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7" fillId="0" borderId="0" applyProtection="0">
      <alignment horizontal="left"/>
    </xf>
    <xf numFmtId="0" fontId="68" fillId="0" borderId="31" applyNumberFormat="0" applyFill="0" applyAlignment="0" applyProtection="0"/>
    <xf numFmtId="0" fontId="12" fillId="0" borderId="4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0" applyProtection="0">
      <alignment horizontal="left"/>
    </xf>
    <xf numFmtId="0" fontId="70" fillId="0" borderId="32" applyNumberFormat="0" applyFill="0" applyAlignment="0" applyProtection="0"/>
    <xf numFmtId="0" fontId="13" fillId="0" borderId="5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10" fontId="51" fillId="64" borderId="26" applyNumberFormat="0" applyBorder="0" applyAlignment="0" applyProtection="0"/>
    <xf numFmtId="10" fontId="51" fillId="64" borderId="26" applyNumberFormat="0" applyBorder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6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17" fillId="5" borderId="6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7" fillId="65" borderId="23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20" fillId="0" borderId="8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0" fillId="0" borderId="2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52" fillId="0" borderId="0">
      <protection locked="0"/>
    </xf>
    <xf numFmtId="0" fontId="45" fillId="0" borderId="0" applyFont="0" applyFill="0" applyBorder="0" applyAlignment="0" applyProtection="0">
      <alignment horizontal="right"/>
    </xf>
    <xf numFmtId="0" fontId="81" fillId="66" borderId="0" applyNumberFormat="0" applyBorder="0" applyAlignment="0" applyProtection="0"/>
    <xf numFmtId="0" fontId="82" fillId="41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16" fillId="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37" fontId="83" fillId="0" borderId="0"/>
    <xf numFmtId="180" fontId="84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31" fillId="0" borderId="35" applyAlignment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6" fillId="0" borderId="0">
      <alignment vertical="center"/>
    </xf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8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31" fillId="0" borderId="0"/>
    <xf numFmtId="0" fontId="31" fillId="0" borderId="0"/>
    <xf numFmtId="0" fontId="58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8" fillId="0" borderId="0"/>
    <xf numFmtId="0" fontId="87" fillId="0" borderId="0" applyNumberFormat="0" applyFill="0" applyBorder="0" applyProtection="0">
      <alignment vertical="top"/>
    </xf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64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4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182" fontId="31" fillId="0" borderId="0"/>
    <xf numFmtId="182" fontId="31" fillId="0" borderId="0"/>
    <xf numFmtId="0" fontId="88" fillId="59" borderId="37" applyNumberFormat="0" applyAlignment="0" applyProtection="0"/>
    <xf numFmtId="0" fontId="89" fillId="59" borderId="20" applyNumberFormat="0" applyAlignment="0" applyProtection="0"/>
    <xf numFmtId="0" fontId="18" fillId="6" borderId="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1" fontId="90" fillId="0" borderId="0" applyProtection="0">
      <alignment horizontal="right" vertical="center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83" fontId="9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52" fillId="0" borderId="0">
      <protection locked="0"/>
    </xf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92" fillId="62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38" fontId="93" fillId="0" borderId="0"/>
    <xf numFmtId="184" fontId="94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58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96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8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100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10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3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80" fillId="0" borderId="0"/>
    <xf numFmtId="0" fontId="31" fillId="0" borderId="0"/>
    <xf numFmtId="0" fontId="31" fillId="0" borderId="0"/>
    <xf numFmtId="0" fontId="49" fillId="0" borderId="23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104" fillId="0" borderId="0" applyBorder="0" applyProtection="0">
      <alignment vertical="center"/>
    </xf>
    <xf numFmtId="0" fontId="31" fillId="0" borderId="0"/>
    <xf numFmtId="0" fontId="31" fillId="0" borderId="0"/>
    <xf numFmtId="0" fontId="104" fillId="0" borderId="1" applyBorder="0" applyProtection="0">
      <alignment horizontal="right" vertical="center"/>
    </xf>
    <xf numFmtId="0" fontId="31" fillId="0" borderId="0"/>
    <xf numFmtId="0" fontId="31" fillId="0" borderId="0"/>
    <xf numFmtId="0" fontId="105" fillId="68" borderId="0" applyBorder="0" applyProtection="0">
      <alignment horizontal="centerContinuous" vertical="center"/>
    </xf>
    <xf numFmtId="0" fontId="31" fillId="0" borderId="0"/>
    <xf numFmtId="0" fontId="31" fillId="0" borderId="0"/>
    <xf numFmtId="0" fontId="105" fillId="69" borderId="1" applyBorder="0" applyProtection="0">
      <alignment horizontal="centerContinuous" vertical="center"/>
    </xf>
    <xf numFmtId="0" fontId="31" fillId="0" borderId="0"/>
    <xf numFmtId="0" fontId="31" fillId="0" borderId="0"/>
    <xf numFmtId="0" fontId="106" fillId="0" borderId="0" applyBorder="0" applyProtection="0">
      <alignment horizontal="left"/>
    </xf>
    <xf numFmtId="0" fontId="31" fillId="0" borderId="0"/>
    <xf numFmtId="0" fontId="31" fillId="0" borderId="0"/>
    <xf numFmtId="0" fontId="107" fillId="0" borderId="0" applyFill="0" applyBorder="0" applyProtection="0">
      <alignment horizontal="left"/>
    </xf>
    <xf numFmtId="0" fontId="31" fillId="0" borderId="0"/>
    <xf numFmtId="0" fontId="31" fillId="0" borderId="0"/>
    <xf numFmtId="0" fontId="57" fillId="0" borderId="38" applyFill="0" applyBorder="0" applyProtection="0">
      <alignment horizontal="left" vertical="top"/>
    </xf>
    <xf numFmtId="0" fontId="31" fillId="0" borderId="0"/>
    <xf numFmtId="0" fontId="31" fillId="0" borderId="0"/>
    <xf numFmtId="49" fontId="33" fillId="0" borderId="0" applyFill="0" applyBorder="0" applyAlignment="0"/>
    <xf numFmtId="49" fontId="33" fillId="0" borderId="0" applyFill="0" applyBorder="0" applyAlignment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108" fillId="7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40"/>
    <xf numFmtId="0" fontId="31" fillId="0" borderId="0"/>
    <xf numFmtId="0" fontId="31" fillId="0" borderId="0"/>
    <xf numFmtId="0" fontId="77" fillId="0" borderId="23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4" fontId="4" fillId="0" borderId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" borderId="0" applyNumberFormat="0" applyBorder="0" applyAlignment="0" applyProtection="0"/>
    <xf numFmtId="0" fontId="1" fillId="0" borderId="0"/>
  </cellStyleXfs>
  <cellXfs count="455">
    <xf numFmtId="164" fontId="9" fillId="0" borderId="0" xfId="0" applyFont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11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64" fontId="0" fillId="0" borderId="0" xfId="0"/>
    <xf numFmtId="164" fontId="5" fillId="0" borderId="0" xfId="4" applyNumberFormat="1" applyFont="1" applyBorder="1"/>
    <xf numFmtId="164" fontId="8" fillId="0" borderId="0" xfId="0" applyFont="1" applyAlignment="1">
      <alignment horizontal="right"/>
    </xf>
    <xf numFmtId="164" fontId="6" fillId="0" borderId="0" xfId="5" applyNumberFormat="1" applyFont="1" applyBorder="1"/>
    <xf numFmtId="164" fontId="8" fillId="0" borderId="0" xfId="7" applyNumberFormat="1" applyFont="1" applyAlignment="1">
      <alignment horizontal="right"/>
    </xf>
    <xf numFmtId="164" fontId="7" fillId="0" borderId="0" xfId="6" applyNumberFormat="1" applyFont="1"/>
    <xf numFmtId="164" fontId="8" fillId="0" borderId="0" xfId="8" applyNumberFormat="1" applyFont="1" applyAlignment="1">
      <alignment horizontal="right"/>
    </xf>
    <xf numFmtId="164" fontId="0" fillId="0" borderId="1" xfId="0" applyBorder="1" applyAlignment="1">
      <alignment horizontal="center"/>
    </xf>
    <xf numFmtId="164" fontId="4" fillId="0" borderId="0" xfId="1" applyNumberFormat="1" applyFont="1" applyFill="1"/>
    <xf numFmtId="165" fontId="8" fillId="0" borderId="0" xfId="0" applyNumberFormat="1" applyFont="1" applyAlignment="1">
      <alignment horizontal="right"/>
    </xf>
    <xf numFmtId="165" fontId="4" fillId="0" borderId="0" xfId="2" applyNumberFormat="1" applyFont="1"/>
    <xf numFmtId="165" fontId="4" fillId="0" borderId="1" xfId="2" applyNumberFormat="1" applyFont="1" applyBorder="1"/>
    <xf numFmtId="165" fontId="4" fillId="0" borderId="2" xfId="3" applyNumberFormat="1" applyFont="1" applyBorder="1"/>
    <xf numFmtId="165" fontId="8" fillId="0" borderId="1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horizontal="right"/>
    </xf>
    <xf numFmtId="164" fontId="0" fillId="0" borderId="0" xfId="1" applyNumberFormat="1" applyFont="1" applyFill="1"/>
    <xf numFmtId="165" fontId="8" fillId="0" borderId="12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center" wrapText="1"/>
    </xf>
    <xf numFmtId="164" fontId="0" fillId="0" borderId="1" xfId="0" applyBorder="1" applyAlignment="1">
      <alignment horizontal="center" wrapText="1"/>
    </xf>
    <xf numFmtId="166" fontId="24" fillId="0" borderId="0" xfId="7" applyNumberFormat="1" applyFont="1" applyAlignment="1">
      <alignment horizontal="right"/>
    </xf>
    <xf numFmtId="166" fontId="8" fillId="0" borderId="0" xfId="7" applyNumberFormat="1" applyFont="1" applyAlignment="1">
      <alignment horizontal="right"/>
    </xf>
    <xf numFmtId="164" fontId="8" fillId="0" borderId="0" xfId="0" applyFont="1" applyAlignment="1">
      <alignment horizontal="left"/>
    </xf>
    <xf numFmtId="165" fontId="4" fillId="0" borderId="11" xfId="2" applyNumberFormat="1" applyFont="1" applyBorder="1"/>
    <xf numFmtId="166" fontId="8" fillId="0" borderId="1" xfId="7" applyNumberFormat="1" applyFont="1" applyBorder="1" applyAlignment="1">
      <alignment horizontal="right"/>
    </xf>
    <xf numFmtId="166" fontId="8" fillId="0" borderId="11" xfId="7" applyNumberFormat="1" applyFont="1" applyBorder="1" applyAlignment="1">
      <alignment horizontal="right"/>
    </xf>
    <xf numFmtId="165" fontId="8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164" fontId="8" fillId="0" borderId="0" xfId="0" applyFont="1" applyAlignment="1">
      <alignment horizontal="center"/>
    </xf>
    <xf numFmtId="166" fontId="26" fillId="33" borderId="1" xfId="9" applyNumberFormat="1" applyFont="1" applyFill="1" applyBorder="1" applyAlignment="1">
      <alignment horizontal="center" wrapText="1"/>
    </xf>
    <xf numFmtId="164" fontId="27" fillId="0" borderId="0" xfId="0" applyFont="1" applyAlignment="1">
      <alignment horizontal="left"/>
    </xf>
    <xf numFmtId="164" fontId="0" fillId="34" borderId="0" xfId="1" applyNumberFormat="1" applyFont="1" applyFill="1"/>
    <xf numFmtId="164" fontId="8" fillId="34" borderId="0" xfId="0" applyFont="1" applyFill="1" applyAlignment="1">
      <alignment horizontal="right"/>
    </xf>
    <xf numFmtId="0" fontId="8" fillId="34" borderId="0" xfId="0" applyNumberFormat="1" applyFont="1" applyFill="1" applyAlignment="1">
      <alignment horizontal="left"/>
    </xf>
    <xf numFmtId="164" fontId="0" fillId="35" borderId="0" xfId="1" applyNumberFormat="1" applyFont="1" applyFill="1"/>
    <xf numFmtId="164" fontId="8" fillId="35" borderId="0" xfId="0" applyFont="1" applyFill="1" applyAlignment="1">
      <alignment horizontal="right"/>
    </xf>
    <xf numFmtId="164" fontId="8" fillId="0" borderId="0" xfId="0" applyFont="1" applyAlignment="1">
      <alignment horizontal="left" wrapText="1"/>
    </xf>
    <xf numFmtId="10" fontId="8" fillId="0" borderId="0" xfId="7" applyNumberFormat="1" applyFont="1" applyAlignment="1">
      <alignment horizontal="right"/>
    </xf>
    <xf numFmtId="164" fontId="8" fillId="34" borderId="0" xfId="0" applyFont="1" applyFill="1" applyAlignment="1">
      <alignment horizontal="left"/>
    </xf>
    <xf numFmtId="164" fontId="8" fillId="0" borderId="13" xfId="0" applyFont="1" applyBorder="1" applyAlignment="1">
      <alignment horizontal="right"/>
    </xf>
    <xf numFmtId="164" fontId="8" fillId="0" borderId="14" xfId="0" applyFont="1" applyBorder="1" applyAlignment="1">
      <alignment horizontal="right"/>
    </xf>
    <xf numFmtId="164" fontId="8" fillId="0" borderId="15" xfId="0" applyFont="1" applyBorder="1" applyAlignment="1">
      <alignment horizontal="right"/>
    </xf>
    <xf numFmtId="164" fontId="8" fillId="0" borderId="16" xfId="0" applyFont="1" applyBorder="1" applyAlignment="1">
      <alignment horizontal="right"/>
    </xf>
    <xf numFmtId="164" fontId="8" fillId="0" borderId="17" xfId="0" applyFont="1" applyBorder="1" applyAlignment="1">
      <alignment horizontal="right"/>
    </xf>
    <xf numFmtId="167" fontId="28" fillId="0" borderId="0" xfId="10" applyNumberFormat="1" applyFont="1"/>
    <xf numFmtId="165" fontId="8" fillId="34" borderId="1" xfId="0" applyNumberFormat="1" applyFont="1" applyFill="1" applyBorder="1" applyAlignment="1">
      <alignment horizontal="right"/>
    </xf>
    <xf numFmtId="165" fontId="4" fillId="0" borderId="0" xfId="2" applyNumberFormat="1" applyFont="1" applyBorder="1"/>
    <xf numFmtId="165" fontId="8" fillId="34" borderId="0" xfId="0" applyNumberFormat="1" applyFont="1" applyFill="1" applyAlignment="1">
      <alignment horizontal="right"/>
    </xf>
    <xf numFmtId="164" fontId="8" fillId="0" borderId="18" xfId="0" applyFont="1" applyBorder="1" applyAlignment="1">
      <alignment horizontal="right"/>
    </xf>
    <xf numFmtId="164" fontId="8" fillId="0" borderId="2" xfId="0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4" fontId="8" fillId="0" borderId="19" xfId="0" applyFont="1" applyBorder="1" applyAlignment="1">
      <alignment horizontal="right"/>
    </xf>
    <xf numFmtId="165" fontId="8" fillId="0" borderId="1" xfId="0" applyNumberFormat="1" applyFont="1" applyBorder="1" applyAlignment="1">
      <alignment horizontal="center"/>
    </xf>
    <xf numFmtId="164" fontId="8" fillId="0" borderId="0" xfId="0" applyFont="1" applyAlignment="1">
      <alignment horizontal="right" wrapText="1"/>
    </xf>
    <xf numFmtId="165" fontId="8" fillId="0" borderId="41" xfId="0" applyNumberFormat="1" applyFont="1" applyBorder="1" applyAlignment="1">
      <alignment horizontal="right"/>
    </xf>
    <xf numFmtId="165" fontId="9" fillId="0" borderId="41" xfId="0" applyNumberFormat="1" applyFont="1" applyBorder="1" applyAlignment="1">
      <alignment horizontal="right"/>
    </xf>
    <xf numFmtId="43" fontId="8" fillId="0" borderId="0" xfId="8" applyFont="1" applyAlignment="1">
      <alignment horizontal="right"/>
    </xf>
    <xf numFmtId="43" fontId="9" fillId="0" borderId="0" xfId="8" applyFont="1" applyAlignment="1">
      <alignment horizontal="right"/>
    </xf>
    <xf numFmtId="165" fontId="8" fillId="0" borderId="0" xfId="7" applyNumberFormat="1" applyFont="1" applyAlignment="1">
      <alignment horizontal="right"/>
    </xf>
    <xf numFmtId="165" fontId="8" fillId="0" borderId="0" xfId="8" applyNumberFormat="1" applyFont="1" applyAlignment="1">
      <alignment horizontal="right"/>
    </xf>
    <xf numFmtId="165" fontId="0" fillId="0" borderId="1" xfId="0" applyNumberFormat="1" applyBorder="1" applyAlignment="1">
      <alignment horizontal="center"/>
    </xf>
    <xf numFmtId="165" fontId="4" fillId="0" borderId="41" xfId="2" applyNumberFormat="1" applyFont="1" applyBorder="1"/>
    <xf numFmtId="166" fontId="8" fillId="0" borderId="41" xfId="7" applyNumberFormat="1" applyFont="1" applyBorder="1" applyAlignment="1">
      <alignment horizontal="right"/>
    </xf>
    <xf numFmtId="165" fontId="4" fillId="34" borderId="0" xfId="2" applyNumberFormat="1" applyFont="1" applyFill="1"/>
    <xf numFmtId="165" fontId="8" fillId="34" borderId="11" xfId="0" applyNumberFormat="1" applyFont="1" applyFill="1" applyBorder="1" applyAlignment="1">
      <alignment horizontal="right"/>
    </xf>
    <xf numFmtId="165" fontId="4" fillId="34" borderId="11" xfId="2" applyNumberFormat="1" applyFont="1" applyFill="1" applyBorder="1"/>
    <xf numFmtId="165" fontId="4" fillId="0" borderId="41" xfId="3" applyNumberFormat="1" applyFont="1" applyBorder="1"/>
    <xf numFmtId="165" fontId="4" fillId="34" borderId="1" xfId="2" applyNumberFormat="1" applyFont="1" applyFill="1" applyBorder="1"/>
    <xf numFmtId="165" fontId="4" fillId="34" borderId="2" xfId="3" applyNumberFormat="1" applyFont="1" applyFill="1" applyBorder="1"/>
    <xf numFmtId="164" fontId="4" fillId="0" borderId="0" xfId="2" applyNumberFormat="1" applyFont="1"/>
    <xf numFmtId="164" fontId="4" fillId="0" borderId="1" xfId="2" applyNumberFormat="1" applyFont="1" applyBorder="1"/>
    <xf numFmtId="164" fontId="4" fillId="0" borderId="2" xfId="3" applyNumberFormat="1" applyFont="1" applyBorder="1"/>
    <xf numFmtId="49" fontId="112" fillId="0" borderId="0" xfId="0" applyNumberFormat="1" applyFont="1"/>
    <xf numFmtId="167" fontId="112" fillId="0" borderId="0" xfId="0" applyNumberFormat="1" applyFont="1"/>
    <xf numFmtId="164" fontId="28" fillId="0" borderId="0" xfId="0" applyFont="1"/>
    <xf numFmtId="167" fontId="28" fillId="0" borderId="0" xfId="0" applyNumberFormat="1" applyFont="1"/>
    <xf numFmtId="167" fontId="28" fillId="0" borderId="42" xfId="0" applyNumberFormat="1" applyFont="1" applyBorder="1" applyAlignment="1">
      <alignment horizontal="center"/>
    </xf>
    <xf numFmtId="164" fontId="28" fillId="0" borderId="0" xfId="0" applyFont="1" applyAlignment="1">
      <alignment horizontal="left" wrapText="1"/>
    </xf>
    <xf numFmtId="187" fontId="28" fillId="0" borderId="42" xfId="13823" applyNumberFormat="1" applyFont="1" applyBorder="1" applyAlignment="1">
      <alignment horizontal="center"/>
    </xf>
    <xf numFmtId="164" fontId="28" fillId="0" borderId="0" xfId="0" applyFont="1" applyAlignment="1">
      <alignment wrapText="1"/>
    </xf>
    <xf numFmtId="187" fontId="113" fillId="0" borderId="42" xfId="13823" applyNumberFormat="1" applyFont="1" applyBorder="1" applyAlignment="1">
      <alignment horizontal="center"/>
    </xf>
    <xf numFmtId="164" fontId="114" fillId="0" borderId="0" xfId="0" applyFont="1" applyAlignment="1">
      <alignment horizontal="right"/>
    </xf>
    <xf numFmtId="164" fontId="114" fillId="0" borderId="0" xfId="47918" applyFont="1" applyAlignment="1">
      <alignment horizontal="right"/>
    </xf>
    <xf numFmtId="167" fontId="115" fillId="0" borderId="1" xfId="47918" applyNumberFormat="1" applyFont="1" applyBorder="1" applyAlignment="1">
      <alignment horizontal="center"/>
    </xf>
    <xf numFmtId="167" fontId="115" fillId="0" borderId="1" xfId="47918" applyNumberFormat="1" applyFont="1" applyBorder="1" applyAlignment="1">
      <alignment horizontal="center" wrapText="1"/>
    </xf>
    <xf numFmtId="167" fontId="115" fillId="0" borderId="0" xfId="47918" applyNumberFormat="1" applyFont="1" applyAlignment="1">
      <alignment horizontal="center" wrapText="1"/>
    </xf>
    <xf numFmtId="164" fontId="28" fillId="0" borderId="0" xfId="0" applyFont="1" applyAlignment="1">
      <alignment horizontal="center" wrapText="1"/>
    </xf>
    <xf numFmtId="167" fontId="116" fillId="0" borderId="1" xfId="0" applyNumberFormat="1" applyFont="1" applyBorder="1" applyAlignment="1">
      <alignment horizontal="center" wrapText="1"/>
    </xf>
    <xf numFmtId="167" fontId="116" fillId="0" borderId="43" xfId="0" applyNumberFormat="1" applyFont="1" applyBorder="1" applyAlignment="1">
      <alignment horizontal="center" wrapText="1"/>
    </xf>
    <xf numFmtId="167" fontId="116" fillId="0" borderId="0" xfId="0" applyNumberFormat="1" applyFont="1" applyAlignment="1">
      <alignment horizontal="center" wrapText="1"/>
    </xf>
    <xf numFmtId="164" fontId="117" fillId="0" borderId="0" xfId="0" applyFont="1" applyAlignment="1">
      <alignment horizontal="left" wrapText="1"/>
    </xf>
    <xf numFmtId="187" fontId="116" fillId="0" borderId="44" xfId="13823" applyNumberFormat="1" applyFont="1" applyBorder="1" applyAlignment="1">
      <alignment horizontal="center" wrapText="1"/>
    </xf>
    <xf numFmtId="187" fontId="115" fillId="0" borderId="44" xfId="13823" applyNumberFormat="1" applyFont="1" applyBorder="1" applyAlignment="1">
      <alignment horizontal="center" wrapText="1"/>
    </xf>
    <xf numFmtId="164" fontId="116" fillId="0" borderId="45" xfId="0" applyFont="1" applyBorder="1" applyAlignment="1">
      <alignment horizontal="center" wrapText="1"/>
    </xf>
    <xf numFmtId="164" fontId="118" fillId="0" borderId="0" xfId="0" applyFont="1"/>
    <xf numFmtId="164" fontId="119" fillId="0" borderId="0" xfId="47918" applyFont="1" applyAlignment="1">
      <alignment horizontal="right"/>
    </xf>
    <xf numFmtId="167" fontId="120" fillId="0" borderId="0" xfId="47918" applyNumberFormat="1" applyFont="1" applyAlignment="1">
      <alignment horizontal="right"/>
    </xf>
    <xf numFmtId="9" fontId="121" fillId="0" borderId="0" xfId="0" quotePrefix="1" applyNumberFormat="1" applyFont="1"/>
    <xf numFmtId="164" fontId="121" fillId="0" borderId="0" xfId="0" applyFont="1"/>
    <xf numFmtId="187" fontId="121" fillId="0" borderId="0" xfId="13823" applyNumberFormat="1" applyFont="1"/>
    <xf numFmtId="9" fontId="121" fillId="0" borderId="0" xfId="9" applyFont="1"/>
    <xf numFmtId="167" fontId="121" fillId="0" borderId="0" xfId="0" applyNumberFormat="1" applyFont="1"/>
    <xf numFmtId="167" fontId="121" fillId="72" borderId="0" xfId="0" applyNumberFormat="1" applyFont="1" applyFill="1"/>
    <xf numFmtId="167" fontId="121" fillId="0" borderId="44" xfId="0" applyNumberFormat="1" applyFont="1" applyBorder="1"/>
    <xf numFmtId="9" fontId="121" fillId="0" borderId="0" xfId="0" applyNumberFormat="1" applyFont="1" applyAlignment="1">
      <alignment horizontal="left" wrapText="1"/>
    </xf>
    <xf numFmtId="187" fontId="121" fillId="34" borderId="44" xfId="13823" applyNumberFormat="1" applyFont="1" applyFill="1" applyBorder="1"/>
    <xf numFmtId="164" fontId="121" fillId="0" borderId="0" xfId="0" applyFont="1" applyAlignment="1">
      <alignment wrapText="1"/>
    </xf>
    <xf numFmtId="187" fontId="122" fillId="33" borderId="44" xfId="13823" applyNumberFormat="1" applyFont="1" applyFill="1" applyBorder="1"/>
    <xf numFmtId="164" fontId="123" fillId="0" borderId="0" xfId="0" applyFont="1" applyAlignment="1">
      <alignment wrapText="1"/>
    </xf>
    <xf numFmtId="164" fontId="121" fillId="0" borderId="0" xfId="0" applyFont="1" applyAlignment="1">
      <alignment horizontal="left" wrapText="1"/>
    </xf>
    <xf numFmtId="187" fontId="121" fillId="0" borderId="44" xfId="13823" applyNumberFormat="1" applyFont="1" applyBorder="1"/>
    <xf numFmtId="187" fontId="120" fillId="0" borderId="44" xfId="13823" applyNumberFormat="1" applyFont="1" applyBorder="1"/>
    <xf numFmtId="187" fontId="121" fillId="73" borderId="44" xfId="13823" applyNumberFormat="1" applyFont="1" applyFill="1" applyBorder="1"/>
    <xf numFmtId="167" fontId="121" fillId="0" borderId="1" xfId="0" applyNumberFormat="1" applyFont="1" applyBorder="1"/>
    <xf numFmtId="167" fontId="121" fillId="72" borderId="1" xfId="0" applyNumberFormat="1" applyFont="1" applyFill="1" applyBorder="1"/>
    <xf numFmtId="167" fontId="121" fillId="0" borderId="43" xfId="0" applyNumberFormat="1" applyFont="1" applyBorder="1"/>
    <xf numFmtId="49" fontId="124" fillId="0" borderId="0" xfId="0" applyNumberFormat="1" applyFont="1"/>
    <xf numFmtId="167" fontId="124" fillId="0" borderId="46" xfId="0" applyNumberFormat="1" applyFont="1" applyBorder="1"/>
    <xf numFmtId="167" fontId="124" fillId="0" borderId="0" xfId="0" applyNumberFormat="1" applyFont="1"/>
    <xf numFmtId="167" fontId="121" fillId="0" borderId="46" xfId="0" applyNumberFormat="1" applyFont="1" applyBorder="1"/>
    <xf numFmtId="167" fontId="121" fillId="0" borderId="47" xfId="0" applyNumberFormat="1" applyFont="1" applyBorder="1"/>
    <xf numFmtId="187" fontId="121" fillId="34" borderId="47" xfId="13823" applyNumberFormat="1" applyFont="1" applyFill="1" applyBorder="1"/>
    <xf numFmtId="187" fontId="120" fillId="33" borderId="47" xfId="13823" applyNumberFormat="1" applyFont="1" applyFill="1" applyBorder="1"/>
    <xf numFmtId="167" fontId="125" fillId="0" borderId="0" xfId="0" applyNumberFormat="1" applyFont="1"/>
    <xf numFmtId="167" fontId="121" fillId="0" borderId="0" xfId="0" applyNumberFormat="1" applyFont="1" applyAlignment="1">
      <alignment horizontal="left" wrapText="1"/>
    </xf>
    <xf numFmtId="167" fontId="118" fillId="0" borderId="0" xfId="0" applyNumberFormat="1" applyFont="1"/>
    <xf numFmtId="164" fontId="121" fillId="0" borderId="0" xfId="0" quotePrefix="1" applyFont="1"/>
    <xf numFmtId="167" fontId="121" fillId="34" borderId="44" xfId="0" applyNumberFormat="1" applyFont="1" applyFill="1" applyBorder="1"/>
    <xf numFmtId="167" fontId="120" fillId="0" borderId="0" xfId="0" applyNumberFormat="1" applyFont="1"/>
    <xf numFmtId="167" fontId="121" fillId="72" borderId="44" xfId="0" applyNumberFormat="1" applyFont="1" applyFill="1" applyBorder="1"/>
    <xf numFmtId="187" fontId="126" fillId="33" borderId="44" xfId="13823" applyNumberFormat="1" applyFont="1" applyFill="1" applyBorder="1"/>
    <xf numFmtId="164" fontId="127" fillId="0" borderId="0" xfId="0" applyFont="1"/>
    <xf numFmtId="164" fontId="118" fillId="0" borderId="0" xfId="15643" applyNumberFormat="1" applyFont="1" applyFill="1"/>
    <xf numFmtId="164" fontId="120" fillId="0" borderId="0" xfId="0" applyFont="1" applyAlignment="1">
      <alignment horizontal="left" wrapText="1"/>
    </xf>
    <xf numFmtId="187" fontId="121" fillId="73" borderId="43" xfId="13823" applyNumberFormat="1" applyFont="1" applyFill="1" applyBorder="1"/>
    <xf numFmtId="167" fontId="124" fillId="0" borderId="48" xfId="0" applyNumberFormat="1" applyFont="1" applyBorder="1"/>
    <xf numFmtId="167" fontId="127" fillId="0" borderId="0" xfId="0" applyNumberFormat="1" applyFont="1"/>
    <xf numFmtId="164" fontId="124" fillId="0" borderId="0" xfId="0" applyFont="1"/>
    <xf numFmtId="0" fontId="118" fillId="0" borderId="0" xfId="0" applyNumberFormat="1" applyFont="1"/>
    <xf numFmtId="0" fontId="124" fillId="0" borderId="0" xfId="0" applyNumberFormat="1" applyFont="1"/>
    <xf numFmtId="167" fontId="118" fillId="0" borderId="0" xfId="15643" applyNumberFormat="1" applyFont="1" applyFill="1"/>
    <xf numFmtId="167" fontId="118" fillId="0" borderId="1" xfId="15643" applyNumberFormat="1" applyFont="1" applyFill="1" applyBorder="1"/>
    <xf numFmtId="187" fontId="121" fillId="0" borderId="43" xfId="13823" applyNumberFormat="1" applyFont="1" applyBorder="1"/>
    <xf numFmtId="187" fontId="120" fillId="0" borderId="43" xfId="13823" applyNumberFormat="1" applyFont="1" applyBorder="1"/>
    <xf numFmtId="164" fontId="128" fillId="0" borderId="0" xfId="0" applyFont="1" applyAlignment="1">
      <alignment horizontal="right"/>
    </xf>
    <xf numFmtId="167" fontId="124" fillId="0" borderId="48" xfId="0" applyNumberFormat="1" applyFont="1" applyBorder="1" applyAlignment="1">
      <alignment horizontal="right"/>
    </xf>
    <xf numFmtId="167" fontId="124" fillId="0" borderId="0" xfId="0" applyNumberFormat="1" applyFont="1" applyAlignment="1">
      <alignment horizontal="right"/>
    </xf>
    <xf numFmtId="164" fontId="126" fillId="0" borderId="0" xfId="0" applyFont="1" applyAlignment="1">
      <alignment horizontal="left" wrapText="1"/>
    </xf>
    <xf numFmtId="164" fontId="128" fillId="0" borderId="0" xfId="47918" applyFont="1" applyAlignment="1">
      <alignment horizontal="right"/>
    </xf>
    <xf numFmtId="167" fontId="129" fillId="0" borderId="1" xfId="47918" applyNumberFormat="1" applyFont="1" applyBorder="1" applyAlignment="1">
      <alignment horizontal="center"/>
    </xf>
    <xf numFmtId="167" fontId="129" fillId="0" borderId="0" xfId="47918" applyNumberFormat="1" applyFont="1" applyAlignment="1">
      <alignment horizontal="center"/>
    </xf>
    <xf numFmtId="167" fontId="121" fillId="34" borderId="0" xfId="0" applyNumberFormat="1" applyFont="1" applyFill="1"/>
    <xf numFmtId="167" fontId="121" fillId="72" borderId="43" xfId="0" applyNumberFormat="1" applyFont="1" applyFill="1" applyBorder="1"/>
    <xf numFmtId="164" fontId="126" fillId="0" borderId="0" xfId="0" applyFont="1"/>
    <xf numFmtId="0" fontId="126" fillId="0" borderId="0" xfId="0" applyNumberFormat="1" applyFont="1"/>
    <xf numFmtId="167" fontId="126" fillId="0" borderId="0" xfId="0" applyNumberFormat="1" applyFont="1"/>
    <xf numFmtId="164" fontId="126" fillId="0" borderId="0" xfId="15643" applyNumberFormat="1" applyFont="1" applyFill="1"/>
    <xf numFmtId="167" fontId="126" fillId="72" borderId="44" xfId="0" applyNumberFormat="1" applyFont="1" applyFill="1" applyBorder="1"/>
    <xf numFmtId="187" fontId="126" fillId="73" borderId="44" xfId="13823" applyNumberFormat="1" applyFont="1" applyFill="1" applyBorder="1"/>
    <xf numFmtId="164" fontId="126" fillId="0" borderId="0" xfId="0" applyFont="1" applyAlignment="1">
      <alignment wrapText="1"/>
    </xf>
    <xf numFmtId="167" fontId="124" fillId="0" borderId="47" xfId="0" applyNumberFormat="1" applyFont="1" applyBorder="1"/>
    <xf numFmtId="167" fontId="129" fillId="0" borderId="47" xfId="0" applyNumberFormat="1" applyFont="1" applyBorder="1"/>
    <xf numFmtId="167" fontId="124" fillId="0" borderId="49" xfId="0" applyNumberFormat="1" applyFont="1" applyBorder="1"/>
    <xf numFmtId="167" fontId="124" fillId="0" borderId="50" xfId="0" applyNumberFormat="1" applyFont="1" applyBorder="1"/>
    <xf numFmtId="167" fontId="129" fillId="0" borderId="50" xfId="0" applyNumberFormat="1" applyFont="1" applyBorder="1"/>
    <xf numFmtId="164" fontId="112" fillId="0" borderId="0" xfId="0" applyFont="1"/>
    <xf numFmtId="0" fontId="130" fillId="0" borderId="0" xfId="0" applyNumberFormat="1" applyFont="1"/>
    <xf numFmtId="167" fontId="28" fillId="0" borderId="51" xfId="0" applyNumberFormat="1" applyFont="1" applyBorder="1"/>
    <xf numFmtId="187" fontId="28" fillId="0" borderId="51" xfId="13823" applyNumberFormat="1" applyFont="1" applyBorder="1"/>
    <xf numFmtId="187" fontId="113" fillId="0" borderId="51" xfId="13823" applyNumberFormat="1" applyFont="1" applyBorder="1"/>
    <xf numFmtId="0" fontId="131" fillId="0" borderId="0" xfId="0" applyNumberFormat="1" applyFont="1"/>
    <xf numFmtId="167" fontId="131" fillId="0" borderId="0" xfId="0" applyNumberFormat="1" applyFont="1" applyAlignment="1">
      <alignment horizontal="right"/>
    </xf>
    <xf numFmtId="187" fontId="28" fillId="0" borderId="0" xfId="13823" applyNumberFormat="1" applyFont="1"/>
    <xf numFmtId="187" fontId="113" fillId="0" borderId="0" xfId="13823" applyNumberFormat="1" applyFont="1"/>
    <xf numFmtId="167" fontId="131" fillId="0" borderId="0" xfId="0" applyNumberFormat="1" applyFont="1"/>
    <xf numFmtId="164" fontId="8" fillId="0" borderId="13" xfId="0" applyFont="1" applyBorder="1" applyAlignment="1">
      <alignment horizontal="left"/>
    </xf>
    <xf numFmtId="164" fontId="8" fillId="0" borderId="14" xfId="0" applyFont="1" applyBorder="1" applyAlignment="1">
      <alignment horizontal="left"/>
    </xf>
    <xf numFmtId="165" fontId="8" fillId="0" borderId="52" xfId="0" applyNumberFormat="1" applyFont="1" applyBorder="1" applyAlignment="1">
      <alignment horizontal="center" wrapText="1"/>
    </xf>
    <xf numFmtId="165" fontId="8" fillId="0" borderId="52" xfId="0" applyNumberFormat="1" applyFont="1" applyBorder="1" applyAlignment="1">
      <alignment horizontal="center"/>
    </xf>
    <xf numFmtId="164" fontId="8" fillId="0" borderId="16" xfId="0" applyFont="1" applyBorder="1" applyAlignment="1">
      <alignment horizontal="left"/>
    </xf>
    <xf numFmtId="187" fontId="8" fillId="0" borderId="0" xfId="8" applyNumberFormat="1" applyFont="1" applyBorder="1" applyAlignment="1">
      <alignment horizontal="left"/>
    </xf>
    <xf numFmtId="166" fontId="8" fillId="0" borderId="0" xfId="7" applyNumberFormat="1" applyFont="1" applyBorder="1" applyAlignment="1">
      <alignment horizontal="right"/>
    </xf>
    <xf numFmtId="164" fontId="8" fillId="0" borderId="53" xfId="0" applyFont="1" applyBorder="1" applyAlignment="1">
      <alignment horizontal="right"/>
    </xf>
    <xf numFmtId="187" fontId="8" fillId="0" borderId="2" xfId="8" applyNumberFormat="1" applyFont="1" applyBorder="1" applyAlignment="1">
      <alignment horizontal="left"/>
    </xf>
    <xf numFmtId="164" fontId="8" fillId="0" borderId="54" xfId="0" applyFont="1" applyBorder="1" applyAlignment="1">
      <alignment horizontal="right"/>
    </xf>
    <xf numFmtId="164" fontId="132" fillId="0" borderId="0" xfId="4" applyNumberFormat="1" applyFont="1" applyBorder="1"/>
    <xf numFmtId="165" fontId="9" fillId="0" borderId="2" xfId="0" applyNumberFormat="1" applyFont="1" applyBorder="1" applyAlignment="1">
      <alignment horizontal="right"/>
    </xf>
    <xf numFmtId="164" fontId="8" fillId="0" borderId="1" xfId="0" applyFont="1" applyBorder="1" applyAlignment="1">
      <alignment horizontal="center" wrapText="1"/>
    </xf>
    <xf numFmtId="164" fontId="8" fillId="0" borderId="1" xfId="0" applyFont="1" applyBorder="1" applyAlignment="1">
      <alignment horizontal="center"/>
    </xf>
    <xf numFmtId="165" fontId="24" fillId="0" borderId="0" xfId="0" applyNumberFormat="1" applyFont="1" applyAlignment="1">
      <alignment horizontal="right"/>
    </xf>
    <xf numFmtId="165" fontId="24" fillId="0" borderId="1" xfId="0" applyNumberFormat="1" applyFont="1" applyBorder="1" applyAlignment="1">
      <alignment horizontal="right"/>
    </xf>
    <xf numFmtId="165" fontId="24" fillId="0" borderId="11" xfId="0" applyNumberFormat="1" applyFont="1" applyBorder="1" applyAlignment="1">
      <alignment horizontal="right"/>
    </xf>
    <xf numFmtId="165" fontId="24" fillId="0" borderId="41" xfId="0" applyNumberFormat="1" applyFont="1" applyBorder="1" applyAlignment="1">
      <alignment horizontal="right"/>
    </xf>
    <xf numFmtId="164" fontId="8" fillId="74" borderId="0" xfId="0" applyFont="1" applyFill="1" applyAlignment="1">
      <alignment horizontal="right"/>
    </xf>
    <xf numFmtId="165" fontId="8" fillId="74" borderId="0" xfId="0" applyNumberFormat="1" applyFont="1" applyFill="1" applyAlignment="1">
      <alignment horizontal="right"/>
    </xf>
    <xf numFmtId="165" fontId="4" fillId="74" borderId="0" xfId="2" applyNumberFormat="1" applyFont="1" applyFill="1"/>
    <xf numFmtId="165" fontId="4" fillId="74" borderId="1" xfId="2" applyNumberFormat="1" applyFont="1" applyFill="1" applyBorder="1"/>
    <xf numFmtId="165" fontId="4" fillId="74" borderId="2" xfId="3" applyNumberFormat="1" applyFont="1" applyFill="1" applyBorder="1"/>
    <xf numFmtId="164" fontId="8" fillId="75" borderId="0" xfId="0" applyFont="1" applyFill="1" applyAlignment="1">
      <alignment horizontal="right"/>
    </xf>
    <xf numFmtId="165" fontId="8" fillId="75" borderId="0" xfId="0" applyNumberFormat="1" applyFont="1" applyFill="1" applyAlignment="1">
      <alignment horizontal="right"/>
    </xf>
    <xf numFmtId="165" fontId="4" fillId="75" borderId="0" xfId="2" applyNumberFormat="1" applyFont="1" applyFill="1"/>
    <xf numFmtId="165" fontId="4" fillId="75" borderId="1" xfId="2" applyNumberFormat="1" applyFont="1" applyFill="1" applyBorder="1"/>
    <xf numFmtId="165" fontId="4" fillId="75" borderId="2" xfId="3" applyNumberFormat="1" applyFont="1" applyFill="1" applyBorder="1"/>
    <xf numFmtId="164" fontId="8" fillId="76" borderId="0" xfId="0" applyFont="1" applyFill="1" applyAlignment="1">
      <alignment horizontal="right"/>
    </xf>
    <xf numFmtId="165" fontId="8" fillId="76" borderId="0" xfId="0" applyNumberFormat="1" applyFont="1" applyFill="1" applyAlignment="1">
      <alignment horizontal="right"/>
    </xf>
    <xf numFmtId="165" fontId="4" fillId="76" borderId="0" xfId="2" applyNumberFormat="1" applyFont="1" applyFill="1"/>
    <xf numFmtId="165" fontId="4" fillId="76" borderId="1" xfId="2" applyNumberFormat="1" applyFont="1" applyFill="1" applyBorder="1"/>
    <xf numFmtId="165" fontId="4" fillId="76" borderId="2" xfId="3" applyNumberFormat="1" applyFont="1" applyFill="1" applyBorder="1"/>
    <xf numFmtId="43" fontId="24" fillId="0" borderId="0" xfId="8" applyFont="1" applyAlignment="1">
      <alignment horizontal="right"/>
    </xf>
    <xf numFmtId="187" fontId="8" fillId="0" borderId="0" xfId="8" applyNumberFormat="1" applyFont="1" applyAlignment="1">
      <alignment horizontal="right"/>
    </xf>
    <xf numFmtId="165" fontId="24" fillId="0" borderId="48" xfId="0" applyNumberFormat="1" applyFont="1" applyBorder="1" applyAlignment="1">
      <alignment horizontal="right"/>
    </xf>
    <xf numFmtId="166" fontId="8" fillId="0" borderId="1" xfId="7" applyNumberFormat="1" applyFont="1" applyFill="1" applyBorder="1" applyAlignment="1">
      <alignment horizontal="right"/>
    </xf>
    <xf numFmtId="38" fontId="4" fillId="0" borderId="0" xfId="8" applyNumberFormat="1" applyFont="1"/>
    <xf numFmtId="38" fontId="4" fillId="0" borderId="1" xfId="8" applyNumberFormat="1" applyFont="1" applyBorder="1"/>
    <xf numFmtId="38" fontId="8" fillId="0" borderId="0" xfId="8" applyNumberFormat="1" applyFont="1" applyAlignment="1">
      <alignment horizontal="right"/>
    </xf>
    <xf numFmtId="38" fontId="4" fillId="0" borderId="2" xfId="8" applyNumberFormat="1" applyFont="1" applyBorder="1"/>
    <xf numFmtId="38" fontId="8" fillId="0" borderId="0" xfId="0" applyNumberFormat="1" applyFont="1" applyAlignment="1">
      <alignment horizontal="right"/>
    </xf>
    <xf numFmtId="38" fontId="4" fillId="0" borderId="0" xfId="2" applyNumberFormat="1" applyFont="1"/>
    <xf numFmtId="38" fontId="4" fillId="0" borderId="1" xfId="2" applyNumberFormat="1" applyFont="1" applyBorder="1"/>
    <xf numFmtId="38" fontId="4" fillId="0" borderId="2" xfId="3" applyNumberFormat="1" applyFont="1" applyBorder="1"/>
    <xf numFmtId="38" fontId="8" fillId="0" borderId="1" xfId="0" applyNumberFormat="1" applyFont="1" applyBorder="1" applyAlignment="1">
      <alignment horizontal="right"/>
    </xf>
    <xf numFmtId="38" fontId="8" fillId="0" borderId="11" xfId="0" applyNumberFormat="1" applyFont="1" applyBorder="1" applyAlignment="1">
      <alignment horizontal="right"/>
    </xf>
    <xf numFmtId="165" fontId="24" fillId="0" borderId="2" xfId="0" applyNumberFormat="1" applyFont="1" applyBorder="1" applyAlignment="1">
      <alignment horizontal="right"/>
    </xf>
    <xf numFmtId="188" fontId="0" fillId="0" borderId="0" xfId="0" applyNumberFormat="1"/>
    <xf numFmtId="188" fontId="0" fillId="0" borderId="0" xfId="0" applyNumberFormat="1" applyAlignment="1">
      <alignment horizontal="center" vertical="center"/>
    </xf>
    <xf numFmtId="164" fontId="9" fillId="0" borderId="17" xfId="0" applyFont="1" applyBorder="1" applyAlignment="1">
      <alignment horizontal="right"/>
    </xf>
    <xf numFmtId="164" fontId="9" fillId="0" borderId="16" xfId="0" applyFont="1" applyBorder="1" applyAlignment="1">
      <alignment horizontal="right"/>
    </xf>
    <xf numFmtId="164" fontId="9" fillId="0" borderId="53" xfId="0" applyFont="1" applyBorder="1" applyAlignment="1">
      <alignment horizontal="right"/>
    </xf>
    <xf numFmtId="164" fontId="9" fillId="0" borderId="2" xfId="0" applyFont="1" applyBorder="1" applyAlignment="1">
      <alignment horizontal="right"/>
    </xf>
    <xf numFmtId="164" fontId="9" fillId="0" borderId="54" xfId="0" applyFont="1" applyBorder="1" applyAlignment="1">
      <alignment horizontal="right"/>
    </xf>
    <xf numFmtId="164" fontId="8" fillId="0" borderId="16" xfId="0" applyFont="1" applyBorder="1" applyAlignment="1">
      <alignment horizontal="left" wrapText="1"/>
    </xf>
    <xf numFmtId="164" fontId="5" fillId="0" borderId="0" xfId="0" applyFont="1" applyAlignment="1">
      <alignment horizontal="left"/>
    </xf>
    <xf numFmtId="189" fontId="9" fillId="0" borderId="0" xfId="0" applyNumberFormat="1" applyFont="1" applyAlignment="1">
      <alignment horizontal="right"/>
    </xf>
    <xf numFmtId="164" fontId="5" fillId="77" borderId="55" xfId="0" applyFont="1" applyFill="1" applyBorder="1" applyAlignment="1">
      <alignment horizontal="center" vertical="center" wrapText="1"/>
    </xf>
    <xf numFmtId="164" fontId="5" fillId="77" borderId="56" xfId="0" applyFont="1" applyFill="1" applyBorder="1" applyAlignment="1">
      <alignment horizontal="center" vertical="center"/>
    </xf>
    <xf numFmtId="164" fontId="5" fillId="77" borderId="57" xfId="0" applyFont="1" applyFill="1" applyBorder="1" applyAlignment="1">
      <alignment horizontal="center" vertical="center" wrapText="1"/>
    </xf>
    <xf numFmtId="165" fontId="5" fillId="77" borderId="58" xfId="0" applyNumberFormat="1" applyFont="1" applyFill="1" applyBorder="1" applyAlignment="1">
      <alignment horizontal="center" vertical="center"/>
    </xf>
    <xf numFmtId="164" fontId="5" fillId="77" borderId="59" xfId="0" applyFont="1" applyFill="1" applyBorder="1" applyAlignment="1">
      <alignment horizontal="center" vertical="center" wrapText="1"/>
    </xf>
    <xf numFmtId="164" fontId="5" fillId="77" borderId="60" xfId="0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 wrapText="1"/>
    </xf>
    <xf numFmtId="165" fontId="8" fillId="0" borderId="61" xfId="0" applyNumberFormat="1" applyFont="1" applyBorder="1" applyAlignment="1">
      <alignment horizontal="right"/>
    </xf>
    <xf numFmtId="165" fontId="8" fillId="0" borderId="48" xfId="0" applyNumberFormat="1" applyFont="1" applyBorder="1" applyAlignment="1">
      <alignment horizontal="right"/>
    </xf>
    <xf numFmtId="165" fontId="0" fillId="0" borderId="62" xfId="0" applyNumberFormat="1" applyBorder="1" applyAlignment="1">
      <alignment horizontal="center" wrapText="1"/>
    </xf>
    <xf numFmtId="165" fontId="8" fillId="0" borderId="38" xfId="0" applyNumberFormat="1" applyFont="1" applyBorder="1" applyAlignment="1">
      <alignment horizontal="right"/>
    </xf>
    <xf numFmtId="165" fontId="4" fillId="0" borderId="38" xfId="2" applyNumberFormat="1" applyFont="1" applyBorder="1"/>
    <xf numFmtId="165" fontId="8" fillId="0" borderId="62" xfId="0" applyNumberFormat="1" applyFont="1" applyBorder="1" applyAlignment="1">
      <alignment horizontal="right"/>
    </xf>
    <xf numFmtId="165" fontId="4" fillId="0" borderId="63" xfId="2" applyNumberFormat="1" applyFont="1" applyBorder="1"/>
    <xf numFmtId="165" fontId="4" fillId="0" borderId="62" xfId="2" applyNumberFormat="1" applyFont="1" applyBorder="1"/>
    <xf numFmtId="165" fontId="4" fillId="0" borderId="64" xfId="3" applyNumberFormat="1" applyFont="1" applyBorder="1"/>
    <xf numFmtId="165" fontId="8" fillId="0" borderId="63" xfId="0" applyNumberFormat="1" applyFont="1" applyBorder="1" applyAlignment="1">
      <alignment horizontal="right"/>
    </xf>
    <xf numFmtId="165" fontId="8" fillId="78" borderId="65" xfId="0" applyNumberFormat="1" applyFont="1" applyFill="1" applyBorder="1" applyAlignment="1">
      <alignment horizontal="right"/>
    </xf>
    <xf numFmtId="165" fontId="8" fillId="78" borderId="66" xfId="0" applyNumberFormat="1" applyFont="1" applyFill="1" applyBorder="1" applyAlignment="1">
      <alignment horizontal="right" wrapText="1"/>
    </xf>
    <xf numFmtId="165" fontId="0" fillId="78" borderId="67" xfId="0" applyNumberFormat="1" applyFill="1" applyBorder="1" applyAlignment="1">
      <alignment horizontal="center" wrapText="1"/>
    </xf>
    <xf numFmtId="165" fontId="8" fillId="78" borderId="66" xfId="0" applyNumberFormat="1" applyFont="1" applyFill="1" applyBorder="1" applyAlignment="1">
      <alignment horizontal="right"/>
    </xf>
    <xf numFmtId="165" fontId="4" fillId="78" borderId="66" xfId="2" applyNumberFormat="1" applyFont="1" applyFill="1" applyBorder="1"/>
    <xf numFmtId="165" fontId="8" fillId="78" borderId="67" xfId="0" applyNumberFormat="1" applyFont="1" applyFill="1" applyBorder="1" applyAlignment="1">
      <alignment horizontal="right"/>
    </xf>
    <xf numFmtId="165" fontId="4" fillId="78" borderId="26" xfId="2" applyNumberFormat="1" applyFont="1" applyFill="1" applyBorder="1"/>
    <xf numFmtId="165" fontId="4" fillId="78" borderId="67" xfId="2" applyNumberFormat="1" applyFont="1" applyFill="1" applyBorder="1"/>
    <xf numFmtId="165" fontId="4" fillId="78" borderId="68" xfId="3" applyNumberFormat="1" applyFont="1" applyFill="1" applyBorder="1"/>
    <xf numFmtId="165" fontId="8" fillId="78" borderId="26" xfId="0" applyNumberFormat="1" applyFont="1" applyFill="1" applyBorder="1" applyAlignment="1">
      <alignment horizontal="right"/>
    </xf>
    <xf numFmtId="43" fontId="9" fillId="0" borderId="1" xfId="8" applyFont="1" applyBorder="1" applyAlignment="1">
      <alignment horizontal="right"/>
    </xf>
    <xf numFmtId="165" fontId="9" fillId="0" borderId="12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166" fontId="8" fillId="0" borderId="1" xfId="0" applyNumberFormat="1" applyFont="1" applyBorder="1" applyAlignment="1">
      <alignment horizontal="right"/>
    </xf>
    <xf numFmtId="164" fontId="8" fillId="0" borderId="0" xfId="8" applyNumberFormat="1" applyFont="1" applyAlignment="1">
      <alignment horizontal="right" wrapText="1"/>
    </xf>
    <xf numFmtId="164" fontId="0" fillId="0" borderId="63" xfId="0" applyBorder="1" applyAlignment="1">
      <alignment horizontal="center" wrapText="1"/>
    </xf>
    <xf numFmtId="164" fontId="0" fillId="0" borderId="11" xfId="0" applyBorder="1" applyAlignment="1">
      <alignment horizontal="center" wrapText="1"/>
    </xf>
    <xf numFmtId="164" fontId="0" fillId="0" borderId="62" xfId="0" applyBorder="1" applyAlignment="1">
      <alignment horizontal="center" wrapText="1"/>
    </xf>
    <xf numFmtId="164" fontId="8" fillId="71" borderId="65" xfId="0" applyFont="1" applyFill="1" applyBorder="1" applyAlignment="1">
      <alignment horizontal="right" wrapText="1"/>
    </xf>
    <xf numFmtId="164" fontId="0" fillId="71" borderId="67" xfId="0" applyFill="1" applyBorder="1" applyAlignment="1">
      <alignment horizontal="center" wrapText="1"/>
    </xf>
    <xf numFmtId="165" fontId="8" fillId="71" borderId="66" xfId="0" applyNumberFormat="1" applyFont="1" applyFill="1" applyBorder="1" applyAlignment="1">
      <alignment horizontal="right"/>
    </xf>
    <xf numFmtId="165" fontId="4" fillId="71" borderId="66" xfId="2" applyNumberFormat="1" applyFont="1" applyFill="1" applyBorder="1"/>
    <xf numFmtId="165" fontId="8" fillId="71" borderId="67" xfId="0" applyNumberFormat="1" applyFont="1" applyFill="1" applyBorder="1" applyAlignment="1">
      <alignment horizontal="right"/>
    </xf>
    <xf numFmtId="165" fontId="4" fillId="71" borderId="26" xfId="2" applyNumberFormat="1" applyFont="1" applyFill="1" applyBorder="1"/>
    <xf numFmtId="165" fontId="4" fillId="71" borderId="67" xfId="2" applyNumberFormat="1" applyFont="1" applyFill="1" applyBorder="1"/>
    <xf numFmtId="165" fontId="4" fillId="71" borderId="68" xfId="3" applyNumberFormat="1" applyFont="1" applyFill="1" applyBorder="1"/>
    <xf numFmtId="164" fontId="8" fillId="0" borderId="1" xfId="0" applyFont="1" applyBorder="1" applyAlignment="1">
      <alignment horizontal="right"/>
    </xf>
    <xf numFmtId="43" fontId="8" fillId="0" borderId="0" xfId="8" applyFont="1" applyAlignment="1">
      <alignment horizontal="center"/>
    </xf>
    <xf numFmtId="164" fontId="8" fillId="0" borderId="38" xfId="0" applyFont="1" applyBorder="1" applyAlignment="1">
      <alignment horizontal="right"/>
    </xf>
    <xf numFmtId="164" fontId="8" fillId="71" borderId="69" xfId="0" applyFont="1" applyFill="1" applyBorder="1" applyAlignment="1">
      <alignment horizontal="right" wrapText="1"/>
    </xf>
    <xf numFmtId="164" fontId="0" fillId="71" borderId="70" xfId="0" applyFill="1" applyBorder="1" applyAlignment="1">
      <alignment horizontal="center" wrapText="1"/>
    </xf>
    <xf numFmtId="164" fontId="8" fillId="71" borderId="71" xfId="0" applyFont="1" applyFill="1" applyBorder="1" applyAlignment="1">
      <alignment horizontal="right"/>
    </xf>
    <xf numFmtId="165" fontId="8" fillId="71" borderId="71" xfId="0" applyNumberFormat="1" applyFont="1" applyFill="1" applyBorder="1" applyAlignment="1">
      <alignment horizontal="right"/>
    </xf>
    <xf numFmtId="165" fontId="4" fillId="71" borderId="71" xfId="2" applyNumberFormat="1" applyFont="1" applyFill="1" applyBorder="1"/>
    <xf numFmtId="165" fontId="4" fillId="71" borderId="72" xfId="3" applyNumberFormat="1" applyFont="1" applyFill="1" applyBorder="1"/>
    <xf numFmtId="165" fontId="8" fillId="71" borderId="70" xfId="0" applyNumberFormat="1" applyFont="1" applyFill="1" applyBorder="1" applyAlignment="1">
      <alignment horizontal="right"/>
    </xf>
    <xf numFmtId="165" fontId="4" fillId="71" borderId="73" xfId="2" applyNumberFormat="1" applyFont="1" applyFill="1" applyBorder="1"/>
    <xf numFmtId="165" fontId="4" fillId="0" borderId="48" xfId="2" applyNumberFormat="1" applyFont="1" applyBorder="1"/>
    <xf numFmtId="166" fontId="8" fillId="0" borderId="11" xfId="0" applyNumberFormat="1" applyFont="1" applyBorder="1" applyAlignment="1">
      <alignment horizontal="right"/>
    </xf>
    <xf numFmtId="9" fontId="8" fillId="0" borderId="11" xfId="7" applyFont="1" applyBorder="1" applyAlignment="1">
      <alignment horizontal="right"/>
    </xf>
    <xf numFmtId="164" fontId="8" fillId="0" borderId="0" xfId="0" applyFont="1" applyAlignment="1">
      <alignment horizontal="center" wrapText="1"/>
    </xf>
    <xf numFmtId="9" fontId="8" fillId="0" borderId="1" xfId="0" applyNumberFormat="1" applyFont="1" applyBorder="1" applyAlignment="1">
      <alignment horizontal="right"/>
    </xf>
    <xf numFmtId="164" fontId="8" fillId="0" borderId="11" xfId="0" applyFont="1" applyBorder="1" applyAlignment="1">
      <alignment horizontal="right"/>
    </xf>
    <xf numFmtId="165" fontId="4" fillId="0" borderId="75" xfId="3" applyNumberFormat="1" applyFont="1" applyBorder="1"/>
    <xf numFmtId="165" fontId="4" fillId="0" borderId="12" xfId="3" applyNumberFormat="1" applyFont="1" applyBorder="1"/>
    <xf numFmtId="164" fontId="8" fillId="0" borderId="62" xfId="0" applyFont="1" applyBorder="1" applyAlignment="1">
      <alignment horizontal="right"/>
    </xf>
    <xf numFmtId="164" fontId="8" fillId="78" borderId="65" xfId="0" applyFont="1" applyFill="1" applyBorder="1" applyAlignment="1">
      <alignment horizontal="right" wrapText="1"/>
    </xf>
    <xf numFmtId="164" fontId="0" fillId="78" borderId="67" xfId="0" applyFill="1" applyBorder="1" applyAlignment="1">
      <alignment horizontal="center" wrapText="1"/>
    </xf>
    <xf numFmtId="164" fontId="8" fillId="78" borderId="66" xfId="0" applyFont="1" applyFill="1" applyBorder="1" applyAlignment="1">
      <alignment horizontal="right"/>
    </xf>
    <xf numFmtId="165" fontId="4" fillId="78" borderId="74" xfId="3" applyNumberFormat="1" applyFont="1" applyFill="1" applyBorder="1"/>
    <xf numFmtId="164" fontId="8" fillId="78" borderId="70" xfId="0" applyFont="1" applyFill="1" applyBorder="1" applyAlignment="1">
      <alignment horizontal="right"/>
    </xf>
    <xf numFmtId="164" fontId="8" fillId="78" borderId="67" xfId="0" applyFont="1" applyFill="1" applyBorder="1" applyAlignment="1">
      <alignment horizontal="right"/>
    </xf>
    <xf numFmtId="187" fontId="8" fillId="0" borderId="0" xfId="8" applyNumberFormat="1" applyFont="1" applyAlignment="1">
      <alignment horizontal="center" wrapText="1"/>
    </xf>
    <xf numFmtId="187" fontId="8" fillId="0" borderId="1" xfId="8" applyNumberFormat="1" applyFont="1" applyBorder="1" applyAlignment="1">
      <alignment horizontal="right"/>
    </xf>
    <xf numFmtId="187" fontId="8" fillId="0" borderId="11" xfId="8" applyNumberFormat="1" applyFont="1" applyBorder="1" applyAlignment="1">
      <alignment horizontal="right"/>
    </xf>
    <xf numFmtId="187" fontId="8" fillId="0" borderId="12" xfId="8" applyNumberFormat="1" applyFont="1" applyBorder="1" applyAlignment="1">
      <alignment horizontal="right"/>
    </xf>
    <xf numFmtId="165" fontId="8" fillId="78" borderId="70" xfId="0" applyNumberFormat="1" applyFont="1" applyFill="1" applyBorder="1" applyAlignment="1">
      <alignment horizontal="right"/>
    </xf>
    <xf numFmtId="164" fontId="8" fillId="0" borderId="70" xfId="0" applyFont="1" applyBorder="1" applyAlignment="1">
      <alignment horizontal="right"/>
    </xf>
    <xf numFmtId="187" fontId="122" fillId="79" borderId="44" xfId="13823" applyNumberFormat="1" applyFont="1" applyFill="1" applyBorder="1"/>
    <xf numFmtId="187" fontId="120" fillId="79" borderId="44" xfId="13823" applyNumberFormat="1" applyFont="1" applyFill="1" applyBorder="1"/>
    <xf numFmtId="187" fontId="126" fillId="79" borderId="44" xfId="13823" applyNumberFormat="1" applyFont="1" applyFill="1" applyBorder="1"/>
    <xf numFmtId="187" fontId="121" fillId="79" borderId="44" xfId="13823" applyNumberFormat="1" applyFont="1" applyFill="1" applyBorder="1"/>
    <xf numFmtId="187" fontId="126" fillId="79" borderId="43" xfId="13823" applyNumberFormat="1" applyFont="1" applyFill="1" applyBorder="1"/>
    <xf numFmtId="190" fontId="8" fillId="0" borderId="0" xfId="0" applyNumberFormat="1" applyFont="1" applyAlignment="1">
      <alignment horizontal="right"/>
    </xf>
    <xf numFmtId="164" fontId="9" fillId="0" borderId="0" xfId="0" applyFont="1" applyAlignment="1">
      <alignment horizontal="right" vertical="center"/>
    </xf>
    <xf numFmtId="164" fontId="9" fillId="0" borderId="0" xfId="0" applyFont="1" applyAlignment="1">
      <alignment horizontal="center" vertical="center"/>
    </xf>
    <xf numFmtId="164" fontId="9" fillId="0" borderId="13" xfId="0" applyFont="1" applyBorder="1" applyAlignment="1">
      <alignment horizontal="right"/>
    </xf>
    <xf numFmtId="164" fontId="9" fillId="0" borderId="14" xfId="0" applyFont="1" applyBorder="1" applyAlignment="1">
      <alignment horizontal="right"/>
    </xf>
    <xf numFmtId="164" fontId="9" fillId="0" borderId="15" xfId="0" applyFont="1" applyBorder="1" applyAlignment="1">
      <alignment horizontal="right"/>
    </xf>
    <xf numFmtId="164" fontId="134" fillId="0" borderId="16" xfId="4" applyNumberFormat="1" applyFont="1" applyBorder="1" applyAlignment="1">
      <alignment vertical="center"/>
    </xf>
    <xf numFmtId="164" fontId="9" fillId="0" borderId="17" xfId="0" applyFont="1" applyBorder="1" applyAlignment="1">
      <alignment horizontal="right" vertical="center"/>
    </xf>
    <xf numFmtId="164" fontId="9" fillId="0" borderId="16" xfId="0" applyFont="1" applyBorder="1" applyAlignment="1">
      <alignment horizontal="right" vertical="center"/>
    </xf>
    <xf numFmtId="164" fontId="8" fillId="0" borderId="16" xfId="0" applyFont="1" applyBorder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0" fillId="0" borderId="0" xfId="0" applyAlignment="1">
      <alignment horizontal="center"/>
    </xf>
    <xf numFmtId="164" fontId="4" fillId="0" borderId="0" xfId="2" applyNumberFormat="1" applyFont="1" applyBorder="1"/>
    <xf numFmtId="164" fontId="4" fillId="0" borderId="0" xfId="3" applyNumberFormat="1" applyFont="1" applyBorder="1"/>
    <xf numFmtId="164" fontId="136" fillId="0" borderId="0" xfId="0" applyFont="1" applyAlignment="1">
      <alignment horizontal="right"/>
    </xf>
    <xf numFmtId="164" fontId="135" fillId="0" borderId="1" xfId="2" applyNumberFormat="1" applyFont="1" applyBorder="1"/>
    <xf numFmtId="164" fontId="135" fillId="0" borderId="2" xfId="3" applyNumberFormat="1" applyFont="1" applyBorder="1"/>
    <xf numFmtId="38" fontId="135" fillId="0" borderId="0" xfId="2" applyNumberFormat="1" applyFont="1"/>
    <xf numFmtId="38" fontId="136" fillId="0" borderId="0" xfId="0" applyNumberFormat="1" applyFont="1" applyAlignment="1">
      <alignment horizontal="right"/>
    </xf>
    <xf numFmtId="38" fontId="135" fillId="0" borderId="1" xfId="2" applyNumberFormat="1" applyFont="1" applyBorder="1"/>
    <xf numFmtId="38" fontId="135" fillId="0" borderId="2" xfId="3" applyNumberFormat="1" applyFont="1" applyBorder="1"/>
    <xf numFmtId="165" fontId="136" fillId="0" borderId="0" xfId="0" applyNumberFormat="1" applyFont="1" applyAlignment="1">
      <alignment horizontal="right"/>
    </xf>
    <xf numFmtId="166" fontId="136" fillId="0" borderId="0" xfId="0" applyNumberFormat="1" applyFont="1" applyAlignment="1">
      <alignment horizontal="right"/>
    </xf>
    <xf numFmtId="165" fontId="136" fillId="0" borderId="1" xfId="0" applyNumberFormat="1" applyFont="1" applyBorder="1" applyAlignment="1">
      <alignment horizontal="right"/>
    </xf>
    <xf numFmtId="166" fontId="136" fillId="0" borderId="1" xfId="0" applyNumberFormat="1" applyFont="1" applyBorder="1" applyAlignment="1">
      <alignment horizontal="right"/>
    </xf>
    <xf numFmtId="165" fontId="136" fillId="0" borderId="11" xfId="0" applyNumberFormat="1" applyFont="1" applyBorder="1" applyAlignment="1">
      <alignment horizontal="right"/>
    </xf>
    <xf numFmtId="166" fontId="136" fillId="0" borderId="11" xfId="0" applyNumberFormat="1" applyFont="1" applyBorder="1" applyAlignment="1">
      <alignment horizontal="right"/>
    </xf>
    <xf numFmtId="164" fontId="135" fillId="0" borderId="0" xfId="1" applyNumberFormat="1" applyFont="1" applyFill="1"/>
    <xf numFmtId="165" fontId="136" fillId="34" borderId="0" xfId="0" applyNumberFormat="1" applyFont="1" applyFill="1" applyAlignment="1">
      <alignment horizontal="right"/>
    </xf>
    <xf numFmtId="165" fontId="136" fillId="34" borderId="1" xfId="0" applyNumberFormat="1" applyFont="1" applyFill="1" applyBorder="1" applyAlignment="1">
      <alignment horizontal="right"/>
    </xf>
    <xf numFmtId="165" fontId="136" fillId="34" borderId="11" xfId="0" applyNumberFormat="1" applyFont="1" applyFill="1" applyBorder="1" applyAlignment="1">
      <alignment horizontal="right"/>
    </xf>
    <xf numFmtId="164" fontId="136" fillId="34" borderId="0" xfId="0" applyFont="1" applyFill="1" applyAlignment="1">
      <alignment horizontal="right"/>
    </xf>
    <xf numFmtId="38" fontId="137" fillId="0" borderId="1" xfId="2" applyNumberFormat="1" applyFont="1" applyBorder="1"/>
    <xf numFmtId="164" fontId="138" fillId="0" borderId="1" xfId="2" applyNumberFormat="1" applyFont="1" applyBorder="1"/>
    <xf numFmtId="165" fontId="137" fillId="34" borderId="1" xfId="0" applyNumberFormat="1" applyFont="1" applyFill="1" applyBorder="1" applyAlignment="1">
      <alignment horizontal="right"/>
    </xf>
    <xf numFmtId="38" fontId="137" fillId="0" borderId="0" xfId="2" applyNumberFormat="1" applyFont="1"/>
    <xf numFmtId="164" fontId="138" fillId="0" borderId="0" xfId="2" applyNumberFormat="1" applyFont="1"/>
    <xf numFmtId="165" fontId="137" fillId="34" borderId="0" xfId="0" applyNumberFormat="1" applyFont="1" applyFill="1" applyAlignment="1">
      <alignment horizontal="right"/>
    </xf>
    <xf numFmtId="164" fontId="8" fillId="0" borderId="0" xfId="53084" applyFont="1" applyAlignment="1">
      <alignment horizontal="right"/>
    </xf>
    <xf numFmtId="164" fontId="31" fillId="0" borderId="0" xfId="53084" applyFont="1" applyAlignment="1">
      <alignment horizontal="left" wrapText="1"/>
    </xf>
    <xf numFmtId="164" fontId="8" fillId="0" borderId="0" xfId="53086" applyNumberFormat="1" applyFont="1" applyAlignment="1">
      <alignment horizontal="right"/>
    </xf>
    <xf numFmtId="164" fontId="8" fillId="0" borderId="0" xfId="53087" applyNumberFormat="1" applyFont="1" applyAlignment="1">
      <alignment horizontal="center"/>
    </xf>
    <xf numFmtId="164" fontId="8" fillId="0" borderId="1" xfId="53084" applyFont="1" applyBorder="1" applyAlignment="1">
      <alignment horizontal="center"/>
    </xf>
    <xf numFmtId="164" fontId="4" fillId="0" borderId="1" xfId="53084" applyBorder="1" applyAlignment="1">
      <alignment horizontal="center" wrapText="1"/>
    </xf>
    <xf numFmtId="164" fontId="4" fillId="0" borderId="0" xfId="53088" applyNumberFormat="1" applyFont="1" applyFill="1"/>
    <xf numFmtId="165" fontId="8" fillId="0" borderId="0" xfId="53084" applyNumberFormat="1" applyFont="1" applyAlignment="1">
      <alignment horizontal="right"/>
    </xf>
    <xf numFmtId="165" fontId="4" fillId="33" borderId="0" xfId="2" applyNumberFormat="1" applyFont="1" applyFill="1"/>
    <xf numFmtId="164" fontId="31" fillId="33" borderId="0" xfId="53084" applyFont="1" applyFill="1" applyAlignment="1">
      <alignment horizontal="left" wrapText="1"/>
    </xf>
    <xf numFmtId="164" fontId="8" fillId="73" borderId="0" xfId="53084" applyFont="1" applyFill="1" applyAlignment="1">
      <alignment horizontal="right"/>
    </xf>
    <xf numFmtId="164" fontId="31" fillId="73" borderId="0" xfId="53084" applyFont="1" applyFill="1" applyAlignment="1">
      <alignment horizontal="left" wrapText="1"/>
    </xf>
    <xf numFmtId="165" fontId="4" fillId="33" borderId="1" xfId="2" applyNumberFormat="1" applyFont="1" applyFill="1" applyBorder="1"/>
    <xf numFmtId="164" fontId="51" fillId="0" borderId="0" xfId="53084" applyFont="1" applyAlignment="1">
      <alignment horizontal="left" wrapText="1"/>
    </xf>
    <xf numFmtId="164" fontId="4" fillId="73" borderId="0" xfId="2" applyNumberFormat="1" applyFont="1" applyFill="1"/>
    <xf numFmtId="164" fontId="8" fillId="0" borderId="0" xfId="53084" applyFont="1" applyAlignment="1">
      <alignment horizontal="left"/>
    </xf>
    <xf numFmtId="0" fontId="130" fillId="0" borderId="0" xfId="53084" applyNumberFormat="1" applyFont="1"/>
    <xf numFmtId="167" fontId="112" fillId="0" borderId="0" xfId="53084" applyNumberFormat="1" applyFont="1"/>
    <xf numFmtId="164" fontId="28" fillId="0" borderId="0" xfId="53084" applyFont="1"/>
    <xf numFmtId="167" fontId="28" fillId="0" borderId="0" xfId="53084" applyNumberFormat="1" applyFont="1"/>
    <xf numFmtId="0" fontId="131" fillId="0" borderId="0" xfId="53084" applyNumberFormat="1" applyFont="1"/>
    <xf numFmtId="167" fontId="131" fillId="0" borderId="0" xfId="53084" applyNumberFormat="1" applyFont="1" applyAlignment="1">
      <alignment horizontal="right"/>
    </xf>
    <xf numFmtId="167" fontId="131" fillId="0" borderId="0" xfId="53084" applyNumberFormat="1" applyFont="1"/>
    <xf numFmtId="3" fontId="139" fillId="0" borderId="0" xfId="53089" applyNumberFormat="1" applyFont="1"/>
    <xf numFmtId="3" fontId="139" fillId="0" borderId="1" xfId="53089" applyNumberFormat="1" applyFont="1" applyBorder="1"/>
    <xf numFmtId="3" fontId="139" fillId="80" borderId="1" xfId="53089" applyNumberFormat="1" applyFont="1" applyFill="1" applyBorder="1"/>
    <xf numFmtId="3" fontId="139" fillId="34" borderId="0" xfId="53089" applyNumberFormat="1" applyFont="1" applyFill="1"/>
    <xf numFmtId="164" fontId="31" fillId="34" borderId="0" xfId="53084" applyFont="1" applyFill="1" applyAlignment="1">
      <alignment horizontal="left" wrapText="1"/>
    </xf>
    <xf numFmtId="3" fontId="139" fillId="73" borderId="0" xfId="53089" applyNumberFormat="1" applyFont="1" applyFill="1"/>
    <xf numFmtId="3" fontId="139" fillId="80" borderId="0" xfId="53089" applyNumberFormat="1" applyFont="1" applyFill="1"/>
    <xf numFmtId="164" fontId="8" fillId="34" borderId="0" xfId="53084" applyFont="1" applyFill="1" applyAlignment="1">
      <alignment horizontal="right"/>
    </xf>
    <xf numFmtId="3" fontId="139" fillId="0" borderId="11" xfId="53089" applyNumberFormat="1" applyFont="1" applyBorder="1"/>
    <xf numFmtId="3" fontId="139" fillId="73" borderId="1" xfId="53089" applyNumberFormat="1" applyFont="1" applyFill="1" applyBorder="1"/>
    <xf numFmtId="38" fontId="139" fillId="0" borderId="0" xfId="53089" applyNumberFormat="1" applyFont="1"/>
    <xf numFmtId="3" fontId="140" fillId="0" borderId="1" xfId="53089" applyNumberFormat="1" applyFont="1" applyBorder="1"/>
    <xf numFmtId="3" fontId="140" fillId="34" borderId="0" xfId="53089" applyNumberFormat="1" applyFont="1" applyFill="1"/>
    <xf numFmtId="3" fontId="140" fillId="0" borderId="0" xfId="53089" applyNumberFormat="1" applyFont="1"/>
    <xf numFmtId="3" fontId="140" fillId="82" borderId="0" xfId="53089" applyNumberFormat="1" applyFont="1" applyFill="1"/>
    <xf numFmtId="3" fontId="140" fillId="73" borderId="0" xfId="53089" applyNumberFormat="1" applyFont="1" applyFill="1"/>
    <xf numFmtId="3" fontId="140" fillId="0" borderId="11" xfId="53089" applyNumberFormat="1" applyFont="1" applyBorder="1"/>
    <xf numFmtId="3" fontId="140" fillId="73" borderId="1" xfId="53089" applyNumberFormat="1" applyFont="1" applyFill="1" applyBorder="1"/>
    <xf numFmtId="165" fontId="135" fillId="0" borderId="1" xfId="2" applyNumberFormat="1" applyFont="1" applyBorder="1"/>
    <xf numFmtId="38" fontId="141" fillId="0" borderId="0" xfId="53089" applyNumberFormat="1" applyFont="1"/>
    <xf numFmtId="189" fontId="9" fillId="0" borderId="0" xfId="0" applyNumberFormat="1" applyFont="1" applyAlignment="1">
      <alignment horizontal="left"/>
    </xf>
    <xf numFmtId="165" fontId="135" fillId="0" borderId="0" xfId="2" applyNumberFormat="1" applyFont="1"/>
    <xf numFmtId="166" fontId="136" fillId="0" borderId="48" xfId="0" applyNumberFormat="1" applyFont="1" applyBorder="1" applyAlignment="1">
      <alignment horizontal="right"/>
    </xf>
    <xf numFmtId="38" fontId="135" fillId="0" borderId="0" xfId="2" applyNumberFormat="1" applyFont="1" applyBorder="1"/>
    <xf numFmtId="164" fontId="136" fillId="0" borderId="0" xfId="0" applyFont="1" applyAlignment="1">
      <alignment horizontal="left"/>
    </xf>
    <xf numFmtId="49" fontId="8" fillId="0" borderId="0" xfId="0" applyNumberFormat="1" applyFont="1" applyAlignment="1">
      <alignment horizontal="right" wrapText="1"/>
    </xf>
    <xf numFmtId="164" fontId="138" fillId="0" borderId="0" xfId="53084" applyFont="1" applyAlignment="1">
      <alignment horizontal="left"/>
    </xf>
    <xf numFmtId="164" fontId="138" fillId="0" borderId="0" xfId="53088" applyNumberFormat="1" applyFont="1" applyFill="1"/>
    <xf numFmtId="164" fontId="135" fillId="0" borderId="0" xfId="1" applyNumberFormat="1" applyFont="1" applyFill="1" applyAlignment="1">
      <alignment horizontal="left"/>
    </xf>
    <xf numFmtId="164" fontId="142" fillId="0" borderId="0" xfId="4" applyNumberFormat="1" applyFont="1" applyBorder="1"/>
    <xf numFmtId="164" fontId="142" fillId="0" borderId="0" xfId="6" applyNumberFormat="1" applyFont="1"/>
    <xf numFmtId="164" fontId="0" fillId="0" borderId="0" xfId="0" applyAlignment="1">
      <alignment wrapText="1"/>
    </xf>
    <xf numFmtId="164" fontId="144" fillId="0" borderId="0" xfId="0" applyFont="1" applyAlignment="1">
      <alignment horizontal="left" wrapText="1"/>
    </xf>
    <xf numFmtId="192" fontId="145" fillId="0" borderId="0" xfId="0" applyNumberFormat="1" applyFont="1" applyAlignment="1">
      <alignment horizontal="right" wrapText="1"/>
    </xf>
    <xf numFmtId="192" fontId="146" fillId="0" borderId="0" xfId="0" applyNumberFormat="1" applyFont="1" applyAlignment="1">
      <alignment horizontal="right" wrapText="1"/>
    </xf>
    <xf numFmtId="3" fontId="139" fillId="81" borderId="1" xfId="53089" quotePrefix="1" applyNumberFormat="1" applyFont="1" applyFill="1" applyBorder="1" applyAlignment="1">
      <alignment horizontal="right" wrapText="1"/>
    </xf>
    <xf numFmtId="164" fontId="8" fillId="0" borderId="0" xfId="53084" quotePrefix="1" applyFont="1" applyAlignment="1">
      <alignment horizontal="right"/>
    </xf>
    <xf numFmtId="164" fontId="7" fillId="0" borderId="0" xfId="6" quotePrefix="1" applyNumberFormat="1" applyFont="1"/>
    <xf numFmtId="164" fontId="8" fillId="0" borderId="0" xfId="0" quotePrefix="1" applyFont="1" applyAlignment="1">
      <alignment horizontal="center" wrapText="1"/>
    </xf>
    <xf numFmtId="164" fontId="147" fillId="0" borderId="1" xfId="0" applyFont="1" applyBorder="1" applyAlignment="1">
      <alignment horizontal="right" wrapText="1"/>
    </xf>
    <xf numFmtId="191" fontId="145" fillId="0" borderId="0" xfId="0" applyNumberFormat="1" applyFont="1" applyAlignment="1">
      <alignment horizontal="right" wrapText="1"/>
    </xf>
    <xf numFmtId="191" fontId="146" fillId="0" borderId="0" xfId="0" applyNumberFormat="1" applyFont="1" applyAlignment="1">
      <alignment horizontal="right" wrapText="1"/>
    </xf>
    <xf numFmtId="164" fontId="144" fillId="0" borderId="1" xfId="0" applyFont="1" applyBorder="1" applyAlignment="1">
      <alignment horizontal="left" wrapText="1"/>
    </xf>
    <xf numFmtId="192" fontId="146" fillId="0" borderId="1" xfId="0" applyNumberFormat="1" applyFont="1" applyBorder="1" applyAlignment="1">
      <alignment horizontal="right" wrapText="1"/>
    </xf>
    <xf numFmtId="49" fontId="0" fillId="0" borderId="0" xfId="0" applyNumberFormat="1" applyAlignment="1">
      <alignment horizontal="center" wrapText="1"/>
    </xf>
    <xf numFmtId="192" fontId="148" fillId="0" borderId="0" xfId="0" applyNumberFormat="1" applyFont="1" applyAlignment="1">
      <alignment horizontal="right" wrapText="1"/>
    </xf>
    <xf numFmtId="192" fontId="148" fillId="0" borderId="1" xfId="0" applyNumberFormat="1" applyFont="1" applyBorder="1" applyAlignment="1">
      <alignment horizontal="right" wrapText="1"/>
    </xf>
    <xf numFmtId="164" fontId="147" fillId="0" borderId="0" xfId="0" applyFont="1" applyAlignment="1">
      <alignment horizontal="right" wrapText="1"/>
    </xf>
    <xf numFmtId="192" fontId="144" fillId="0" borderId="0" xfId="0" applyNumberFormat="1" applyFont="1" applyAlignment="1">
      <alignment horizontal="right" wrapText="1"/>
    </xf>
    <xf numFmtId="49" fontId="143" fillId="0" borderId="1" xfId="0" applyNumberFormat="1" applyFont="1" applyBorder="1" applyAlignment="1">
      <alignment horizontal="right" wrapText="1"/>
    </xf>
    <xf numFmtId="164" fontId="150" fillId="0" borderId="0" xfId="0" applyFont="1" applyAlignment="1">
      <alignment horizontal="left" wrapText="1"/>
    </xf>
    <xf numFmtId="164" fontId="27" fillId="0" borderId="0" xfId="0" applyFont="1" applyAlignment="1">
      <alignment horizontal="right"/>
    </xf>
    <xf numFmtId="165" fontId="149" fillId="0" borderId="1" xfId="0" applyNumberFormat="1" applyFont="1" applyBorder="1" applyAlignment="1">
      <alignment horizontal="right" wrapText="1"/>
    </xf>
    <xf numFmtId="165" fontId="0" fillId="0" borderId="1" xfId="0" applyNumberFormat="1" applyBorder="1" applyAlignment="1">
      <alignment wrapText="1"/>
    </xf>
    <xf numFmtId="191" fontId="151" fillId="0" borderId="0" xfId="0" applyNumberFormat="1" applyFont="1" applyAlignment="1">
      <alignment horizontal="right" wrapText="1"/>
    </xf>
    <xf numFmtId="164" fontId="144" fillId="0" borderId="76" xfId="0" applyFont="1" applyBorder="1" applyAlignment="1">
      <alignment horizontal="left" wrapText="1"/>
    </xf>
    <xf numFmtId="192" fontId="144" fillId="0" borderId="76" xfId="0" applyNumberFormat="1" applyFont="1" applyBorder="1" applyAlignment="1">
      <alignment horizontal="right" wrapText="1"/>
    </xf>
    <xf numFmtId="192" fontId="144" fillId="0" borderId="1" xfId="0" applyNumberFormat="1" applyFont="1" applyBorder="1" applyAlignment="1">
      <alignment horizontal="right" wrapText="1"/>
    </xf>
    <xf numFmtId="193" fontId="136" fillId="0" borderId="0" xfId="0" applyNumberFormat="1" applyFont="1" applyAlignment="1">
      <alignment horizontal="right"/>
    </xf>
    <xf numFmtId="164" fontId="8" fillId="0" borderId="14" xfId="0" applyFont="1" applyBorder="1" applyAlignment="1">
      <alignment horizontal="center"/>
    </xf>
    <xf numFmtId="164" fontId="133" fillId="0" borderId="16" xfId="4" applyNumberFormat="1" applyFont="1" applyBorder="1" applyAlignment="1">
      <alignment horizontal="center" vertical="center"/>
    </xf>
    <xf numFmtId="164" fontId="133" fillId="0" borderId="0" xfId="0" applyFont="1" applyAlignment="1">
      <alignment horizontal="center" vertical="center"/>
    </xf>
    <xf numFmtId="164" fontId="133" fillId="0" borderId="17" xfId="0" applyFont="1" applyBorder="1" applyAlignment="1">
      <alignment horizontal="center" vertical="center"/>
    </xf>
    <xf numFmtId="164" fontId="6" fillId="0" borderId="16" xfId="5" applyNumberFormat="1" applyFont="1" applyBorder="1" applyAlignment="1">
      <alignment horizontal="center" vertical="center"/>
    </xf>
    <xf numFmtId="164" fontId="9" fillId="0" borderId="0" xfId="0" applyFont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8" fillId="0" borderId="16" xfId="0" applyFont="1" applyBorder="1" applyAlignment="1">
      <alignment horizontal="center" vertical="center"/>
    </xf>
    <xf numFmtId="164" fontId="8" fillId="71" borderId="13" xfId="0" applyFont="1" applyFill="1" applyBorder="1" applyAlignment="1">
      <alignment horizontal="center"/>
    </xf>
    <xf numFmtId="164" fontId="8" fillId="71" borderId="14" xfId="0" applyFont="1" applyFill="1" applyBorder="1" applyAlignment="1">
      <alignment horizontal="center"/>
    </xf>
    <xf numFmtId="164" fontId="8" fillId="71" borderId="15" xfId="0" applyFont="1" applyFill="1" applyBorder="1" applyAlignment="1">
      <alignment horizontal="center"/>
    </xf>
    <xf numFmtId="164" fontId="8" fillId="71" borderId="13" xfId="0" applyFont="1" applyFill="1" applyBorder="1" applyAlignment="1">
      <alignment horizontal="center" wrapText="1"/>
    </xf>
    <xf numFmtId="164" fontId="8" fillId="71" borderId="14" xfId="0" applyFont="1" applyFill="1" applyBorder="1" applyAlignment="1">
      <alignment horizontal="center" wrapText="1"/>
    </xf>
    <xf numFmtId="164" fontId="8" fillId="71" borderId="15" xfId="0" applyFont="1" applyFill="1" applyBorder="1" applyAlignment="1">
      <alignment horizontal="center" wrapText="1"/>
    </xf>
    <xf numFmtId="164" fontId="144" fillId="0" borderId="0" xfId="0" applyFont="1" applyBorder="1" applyAlignment="1">
      <alignment horizontal="left" wrapText="1"/>
    </xf>
    <xf numFmtId="192" fontId="144" fillId="0" borderId="0" xfId="0" applyNumberFormat="1" applyFont="1" applyBorder="1" applyAlignment="1">
      <alignment horizontal="right" wrapText="1"/>
    </xf>
    <xf numFmtId="164" fontId="8" fillId="0" borderId="0" xfId="0" applyFont="1" applyBorder="1" applyAlignment="1">
      <alignment horizontal="right"/>
    </xf>
  </cellXfs>
  <cellStyles count="53090">
    <cellStyle name="_x000a_386grabber=M" xfId="11" xr:uid="{00000000-0005-0000-0000-000000000000}"/>
    <cellStyle name="_x000a_386grabber=M 2" xfId="12" xr:uid="{00000000-0005-0000-0000-000001000000}"/>
    <cellStyle name="_x000a_bidires=100_x000d_" xfId="13" xr:uid="{00000000-0005-0000-0000-000002000000}"/>
    <cellStyle name="_~8456981" xfId="14" xr:uid="{00000000-0005-0000-0000-000003000000}"/>
    <cellStyle name="_~8456981 2" xfId="15" xr:uid="{00000000-0005-0000-0000-000004000000}"/>
    <cellStyle name="_07.31.2007 bond TRS mtm" xfId="16" xr:uid="{00000000-0005-0000-0000-000005000000}"/>
    <cellStyle name="_07.31.2007 bond TRS mtm 2" xfId="17" xr:uid="{00000000-0005-0000-0000-000006000000}"/>
    <cellStyle name="_08.31.2007 bond TRS mtm" xfId="18" xr:uid="{00000000-0005-0000-0000-000007000000}"/>
    <cellStyle name="_08.31.2007 bond TRS mtm 2" xfId="19" xr:uid="{00000000-0005-0000-0000-000008000000}"/>
    <cellStyle name="_09.30.2007 bond TRS mtm" xfId="20" xr:uid="{00000000-0005-0000-0000-000009000000}"/>
    <cellStyle name="_09.30.2007 bond TRS mtm 2" xfId="21" xr:uid="{00000000-0005-0000-0000-00000A000000}"/>
    <cellStyle name="_Book1" xfId="22" xr:uid="{00000000-0005-0000-0000-00000B000000}"/>
    <cellStyle name="_Book1 2" xfId="23" xr:uid="{00000000-0005-0000-0000-00000C000000}"/>
    <cellStyle name="_Book2" xfId="24" xr:uid="{00000000-0005-0000-0000-00000D000000}"/>
    <cellStyle name="_Book2 2" xfId="25" xr:uid="{00000000-0005-0000-0000-00000E000000}"/>
    <cellStyle name="_BQUOTES" xfId="26" xr:uid="{00000000-0005-0000-0000-00000F000000}"/>
    <cellStyle name="_CAL" xfId="27" xr:uid="{00000000-0005-0000-0000-000010000000}"/>
    <cellStyle name="_Castle_Creek_April07 (2)" xfId="28" xr:uid="{00000000-0005-0000-0000-000011000000}"/>
    <cellStyle name="_Castle_Creek_April07 (2) 2" xfId="29" xr:uid="{00000000-0005-0000-0000-000012000000}"/>
    <cellStyle name="_Castle_Creek_December 07" xfId="30" xr:uid="{00000000-0005-0000-0000-000013000000}"/>
    <cellStyle name="_Castle_Creek_December 07 2" xfId="31" xr:uid="{00000000-0005-0000-0000-000014000000}"/>
    <cellStyle name="_Castle_Creek_TRS (4)" xfId="32" xr:uid="{00000000-0005-0000-0000-000015000000}"/>
    <cellStyle name="_Castle_Creek_TRS (4) 2" xfId="33" xr:uid="{00000000-0005-0000-0000-000016000000}"/>
    <cellStyle name="_CC CONVERTIBLE ARBITRAGE LTD 113006" xfId="34" xr:uid="{00000000-0005-0000-0000-000017000000}"/>
    <cellStyle name="_CC CONVERTIBLE ARBITRAGE LTD 11-30-06" xfId="35" xr:uid="{00000000-0005-0000-0000-000018000000}"/>
    <cellStyle name="_CC CONVERTIBLE ARBITRAGE LTD 113006 2" xfId="36" xr:uid="{00000000-0005-0000-0000-000019000000}"/>
    <cellStyle name="_CC CONVERTIBLE ARBITRAGE LTD 11-30-06 2" xfId="37" xr:uid="{00000000-0005-0000-0000-00001A000000}"/>
    <cellStyle name="_CDS PER BROKER" xfId="38" xr:uid="{00000000-0005-0000-0000-00001B000000}"/>
    <cellStyle name="_CDS PER BROKER083107" xfId="39" xr:uid="{00000000-0005-0000-0000-00001C000000}"/>
    <cellStyle name="_CDS PER BROKER083107 2" xfId="40" xr:uid="{00000000-0005-0000-0000-00001D000000}"/>
    <cellStyle name="_CDS PER BROKER093007" xfId="41" xr:uid="{00000000-0005-0000-0000-00001E000000}"/>
    <cellStyle name="_CDS PER BROKER093007 2" xfId="42" xr:uid="{00000000-0005-0000-0000-00001F000000}"/>
    <cellStyle name="_CITI 093007" xfId="43" xr:uid="{00000000-0005-0000-0000-000020000000}"/>
    <cellStyle name="_CITI 093007 2" xfId="44" xr:uid="{00000000-0005-0000-0000-000021000000}"/>
    <cellStyle name="_csvABAB8a4QDarmf" xfId="45" xr:uid="{00000000-0005-0000-0000-000022000000}"/>
    <cellStyle name="_csvABAB8a4QDarmf_AP" xfId="46" xr:uid="{00000000-0005-0000-0000-000023000000}"/>
    <cellStyle name="_CUSTODIAN LOAN" xfId="47" xr:uid="{00000000-0005-0000-0000-000024000000}"/>
    <cellStyle name="_CUSTODIAN LOAN 2" xfId="48" xr:uid="{00000000-0005-0000-0000-000025000000}"/>
    <cellStyle name="_DB_083107" xfId="49" xr:uid="{00000000-0005-0000-0000-000026000000}"/>
    <cellStyle name="_DB_083107 2" xfId="50" xr:uid="{00000000-0005-0000-0000-000027000000}"/>
    <cellStyle name="_DERIVATIVES" xfId="51" xr:uid="{00000000-0005-0000-0000-000028000000}"/>
    <cellStyle name="_FINAL - KIL Payment File_2005_1130" xfId="52" xr:uid="{00000000-0005-0000-0000-000029000000}"/>
    <cellStyle name="_FINAL - KIL Payment File_2005_1130 2" xfId="53" xr:uid="{00000000-0005-0000-0000-00002A000000}"/>
    <cellStyle name="_FINAL - KIL Payment File_2005_1130 2 2" xfId="54" xr:uid="{00000000-0005-0000-0000-00002B000000}"/>
    <cellStyle name="_FINAL - KIL Payment File_2005_1130 3" xfId="55" xr:uid="{00000000-0005-0000-0000-00002C000000}"/>
    <cellStyle name="_FS OUTPUT" xfId="56" xr:uid="{00000000-0005-0000-0000-00002D000000}"/>
    <cellStyle name="_FS OUTPUT_AP" xfId="57" xr:uid="{00000000-0005-0000-0000-00002E000000}"/>
    <cellStyle name="_Global Securities 310107 (3)" xfId="58" xr:uid="{00000000-0005-0000-0000-00002F000000}"/>
    <cellStyle name="_Global Securities 310107 (3) 2" xfId="59" xr:uid="{00000000-0005-0000-0000-000030000000}"/>
    <cellStyle name="_GSEMRVF 043007" xfId="60" xr:uid="{00000000-0005-0000-0000-000031000000}"/>
    <cellStyle name="_JPM 083107" xfId="61" xr:uid="{00000000-0005-0000-0000-000032000000}"/>
    <cellStyle name="_JPM 083107 2" xfId="62" xr:uid="{00000000-0005-0000-0000-000033000000}"/>
    <cellStyle name="_KIL Loan Funding 04.28.06 Payment File_Draft" xfId="63" xr:uid="{00000000-0005-0000-0000-000034000000}"/>
    <cellStyle name="_KIL Loan Funding 04.28.06 Payment File_Draft 2" xfId="64" xr:uid="{00000000-0005-0000-0000-000035000000}"/>
    <cellStyle name="_KIL Loan Funding 04.28.06 Payment File_Draft 2 2" xfId="65" xr:uid="{00000000-0005-0000-0000-000036000000}"/>
    <cellStyle name="_KIL Loan Funding 04.28.06 Payment File_Draft 3" xfId="66" xr:uid="{00000000-0005-0000-0000-000037000000}"/>
    <cellStyle name="_KIL Loan Funding 12.30.05 Payment File" xfId="67" xr:uid="{00000000-0005-0000-0000-000038000000}"/>
    <cellStyle name="_KIL Loan Funding 12.30.05 Payment File 2" xfId="68" xr:uid="{00000000-0005-0000-0000-000039000000}"/>
    <cellStyle name="_KIL Loan Funding Cashflow 10_31_05" xfId="69" xr:uid="{00000000-0005-0000-0000-00003A000000}"/>
    <cellStyle name="_KIL Loan Funding Cashflow 10_31_05 2" xfId="70" xr:uid="{00000000-0005-0000-0000-00003B000000}"/>
    <cellStyle name="_Kilimanjaro Loan Funding Cashflow" xfId="71" xr:uid="{00000000-0005-0000-0000-00003C000000}"/>
    <cellStyle name="_Kilimanjaro Loan Funding Cashflow 2" xfId="72" xr:uid="{00000000-0005-0000-0000-00003D000000}"/>
    <cellStyle name="_Kilimanjaro Loan Funding Cashflow eff 12-01-05" xfId="73" xr:uid="{00000000-0005-0000-0000-00003E000000}"/>
    <cellStyle name="_Kilimanjaro Loan Funding Cashflow eff 12-01-05 2" xfId="74" xr:uid="{00000000-0005-0000-0000-00003F000000}"/>
    <cellStyle name="_LB 083107" xfId="75" xr:uid="{00000000-0005-0000-0000-000040000000}"/>
    <cellStyle name="_LB 083107 2" xfId="76" xr:uid="{00000000-0005-0000-0000-000041000000}"/>
    <cellStyle name="_ML 083107" xfId="77" xr:uid="{00000000-0005-0000-0000-000042000000}"/>
    <cellStyle name="_ML 083107 2" xfId="78" xr:uid="{00000000-0005-0000-0000-000043000000}"/>
    <cellStyle name="_NAV ccltd 022908" xfId="79" xr:uid="{00000000-0005-0000-0000-000044000000}"/>
    <cellStyle name="_NAV ccltd 022908 2" xfId="80" xr:uid="{00000000-0005-0000-0000-000045000000}"/>
    <cellStyle name="_NAV ccmf 083107" xfId="81" xr:uid="{00000000-0005-0000-0000-000046000000}"/>
    <cellStyle name="_NAV ccmf 083107 2" xfId="82" xr:uid="{00000000-0005-0000-0000-000047000000}"/>
    <cellStyle name="_NAV eil 022807" xfId="83" xr:uid="{00000000-0005-0000-0000-000048000000}"/>
    <cellStyle name="_NAV gstf 083107" xfId="84" xr:uid="{00000000-0005-0000-0000-000049000000}"/>
    <cellStyle name="_NAV gstf 093007" xfId="85" xr:uid="{00000000-0005-0000-0000-00004A000000}"/>
    <cellStyle name="_OPERATIONS YTD" xfId="86" xr:uid="{00000000-0005-0000-0000-00004B000000}"/>
    <cellStyle name="_OPERATIONS YTD 2" xfId="87" xr:uid="{00000000-0005-0000-0000-00004C000000}"/>
    <cellStyle name="_OPS" xfId="88" xr:uid="{00000000-0005-0000-0000-00004D000000}"/>
    <cellStyle name="_OPS 2" xfId="89" xr:uid="{00000000-0005-0000-0000-00004E000000}"/>
    <cellStyle name="_Sheet1" xfId="90" xr:uid="{00000000-0005-0000-0000-00004F000000}"/>
    <cellStyle name="_TB MTD" xfId="91" xr:uid="{00000000-0005-0000-0000-000050000000}"/>
    <cellStyle name="_TB MTD 2" xfId="92" xr:uid="{00000000-0005-0000-0000-000051000000}"/>
    <cellStyle name="_TB YTD" xfId="93" xr:uid="{00000000-0005-0000-0000-000052000000}"/>
    <cellStyle name="_TB YTD 2" xfId="94" xr:uid="{00000000-0005-0000-0000-000053000000}"/>
    <cellStyle name="_UBS 083107" xfId="95" xr:uid="{00000000-0005-0000-0000-000054000000}"/>
    <cellStyle name="_UBS 083107 2" xfId="96" xr:uid="{00000000-0005-0000-0000-000055000000}"/>
    <cellStyle name="_Wooster_2007_8_31 V2" xfId="97" xr:uid="{00000000-0005-0000-0000-000056000000}"/>
    <cellStyle name="_Wooster_2007_8_31 V2 2" xfId="98" xr:uid="{00000000-0005-0000-0000-000057000000}"/>
    <cellStyle name="_YTD ALLOCATION" xfId="99" xr:uid="{00000000-0005-0000-0000-000058000000}"/>
    <cellStyle name="_YTD ALLOCATION 2" xfId="100" xr:uid="{00000000-0005-0000-0000-000059000000}"/>
    <cellStyle name="20% - Accent1 10" xfId="101" xr:uid="{00000000-0005-0000-0000-00005A000000}"/>
    <cellStyle name="20% - Accent1 10 10" xfId="102" xr:uid="{00000000-0005-0000-0000-00005B000000}"/>
    <cellStyle name="20% - Accent1 10 11" xfId="103" xr:uid="{00000000-0005-0000-0000-00005C000000}"/>
    <cellStyle name="20% - Accent1 10 2" xfId="104" xr:uid="{00000000-0005-0000-0000-00005D000000}"/>
    <cellStyle name="20% - Accent1 10 2 2" xfId="105" xr:uid="{00000000-0005-0000-0000-00005E000000}"/>
    <cellStyle name="20% - Accent1 10 3" xfId="106" xr:uid="{00000000-0005-0000-0000-00005F000000}"/>
    <cellStyle name="20% - Accent1 10 3 2" xfId="107" xr:uid="{00000000-0005-0000-0000-000060000000}"/>
    <cellStyle name="20% - Accent1 10 4" xfId="108" xr:uid="{00000000-0005-0000-0000-000061000000}"/>
    <cellStyle name="20% - Accent1 10 4 2" xfId="109" xr:uid="{00000000-0005-0000-0000-000062000000}"/>
    <cellStyle name="20% - Accent1 10 5" xfId="110" xr:uid="{00000000-0005-0000-0000-000063000000}"/>
    <cellStyle name="20% - Accent1 10 5 2" xfId="111" xr:uid="{00000000-0005-0000-0000-000064000000}"/>
    <cellStyle name="20% - Accent1 10 6" xfId="112" xr:uid="{00000000-0005-0000-0000-000065000000}"/>
    <cellStyle name="20% - Accent1 10 6 2" xfId="113" xr:uid="{00000000-0005-0000-0000-000066000000}"/>
    <cellStyle name="20% - Accent1 10 7" xfId="114" xr:uid="{00000000-0005-0000-0000-000067000000}"/>
    <cellStyle name="20% - Accent1 10 7 2" xfId="115" xr:uid="{00000000-0005-0000-0000-000068000000}"/>
    <cellStyle name="20% - Accent1 10 8" xfId="116" xr:uid="{00000000-0005-0000-0000-000069000000}"/>
    <cellStyle name="20% - Accent1 10 8 2" xfId="117" xr:uid="{00000000-0005-0000-0000-00006A000000}"/>
    <cellStyle name="20% - Accent1 10 9" xfId="118" xr:uid="{00000000-0005-0000-0000-00006B000000}"/>
    <cellStyle name="20% - Accent1 10 9 2" xfId="119" xr:uid="{00000000-0005-0000-0000-00006C000000}"/>
    <cellStyle name="20% - Accent1 11" xfId="120" xr:uid="{00000000-0005-0000-0000-00006D000000}"/>
    <cellStyle name="20% - Accent1 11 10" xfId="121" xr:uid="{00000000-0005-0000-0000-00006E000000}"/>
    <cellStyle name="20% - Accent1 11 2" xfId="122" xr:uid="{00000000-0005-0000-0000-00006F000000}"/>
    <cellStyle name="20% - Accent1 11 2 2" xfId="123" xr:uid="{00000000-0005-0000-0000-000070000000}"/>
    <cellStyle name="20% - Accent1 11 3" xfId="124" xr:uid="{00000000-0005-0000-0000-000071000000}"/>
    <cellStyle name="20% - Accent1 11 3 2" xfId="125" xr:uid="{00000000-0005-0000-0000-000072000000}"/>
    <cellStyle name="20% - Accent1 11 4" xfId="126" xr:uid="{00000000-0005-0000-0000-000073000000}"/>
    <cellStyle name="20% - Accent1 11 4 2" xfId="127" xr:uid="{00000000-0005-0000-0000-000074000000}"/>
    <cellStyle name="20% - Accent1 11 5" xfId="128" xr:uid="{00000000-0005-0000-0000-000075000000}"/>
    <cellStyle name="20% - Accent1 11 5 2" xfId="129" xr:uid="{00000000-0005-0000-0000-000076000000}"/>
    <cellStyle name="20% - Accent1 11 6" xfId="130" xr:uid="{00000000-0005-0000-0000-000077000000}"/>
    <cellStyle name="20% - Accent1 11 6 2" xfId="131" xr:uid="{00000000-0005-0000-0000-000078000000}"/>
    <cellStyle name="20% - Accent1 11 7" xfId="132" xr:uid="{00000000-0005-0000-0000-000079000000}"/>
    <cellStyle name="20% - Accent1 11 7 2" xfId="133" xr:uid="{00000000-0005-0000-0000-00007A000000}"/>
    <cellStyle name="20% - Accent1 11 8" xfId="134" xr:uid="{00000000-0005-0000-0000-00007B000000}"/>
    <cellStyle name="20% - Accent1 11 8 2" xfId="135" xr:uid="{00000000-0005-0000-0000-00007C000000}"/>
    <cellStyle name="20% - Accent1 11 9" xfId="136" xr:uid="{00000000-0005-0000-0000-00007D000000}"/>
    <cellStyle name="20% - Accent1 12" xfId="137" xr:uid="{00000000-0005-0000-0000-00007E000000}"/>
    <cellStyle name="20% - Accent1 12 2" xfId="138" xr:uid="{00000000-0005-0000-0000-00007F000000}"/>
    <cellStyle name="20% - Accent1 12 2 2" xfId="139" xr:uid="{00000000-0005-0000-0000-000080000000}"/>
    <cellStyle name="20% - Accent1 12 3" xfId="140" xr:uid="{00000000-0005-0000-0000-000081000000}"/>
    <cellStyle name="20% - Accent1 12 3 2" xfId="141" xr:uid="{00000000-0005-0000-0000-000082000000}"/>
    <cellStyle name="20% - Accent1 12 4" xfId="142" xr:uid="{00000000-0005-0000-0000-000083000000}"/>
    <cellStyle name="20% - Accent1 12 4 2" xfId="143" xr:uid="{00000000-0005-0000-0000-000084000000}"/>
    <cellStyle name="20% - Accent1 12 5" xfId="144" xr:uid="{00000000-0005-0000-0000-000085000000}"/>
    <cellStyle name="20% - Accent1 12 5 2" xfId="145" xr:uid="{00000000-0005-0000-0000-000086000000}"/>
    <cellStyle name="20% - Accent1 12 6" xfId="146" xr:uid="{00000000-0005-0000-0000-000087000000}"/>
    <cellStyle name="20% - Accent1 12 6 2" xfId="147" xr:uid="{00000000-0005-0000-0000-000088000000}"/>
    <cellStyle name="20% - Accent1 12 7" xfId="148" xr:uid="{00000000-0005-0000-0000-000089000000}"/>
    <cellStyle name="20% - Accent1 12 8" xfId="149" xr:uid="{00000000-0005-0000-0000-00008A000000}"/>
    <cellStyle name="20% - Accent1 13" xfId="150" xr:uid="{00000000-0005-0000-0000-00008B000000}"/>
    <cellStyle name="20% - Accent1 13 2" xfId="151" xr:uid="{00000000-0005-0000-0000-00008C000000}"/>
    <cellStyle name="20% - Accent1 13 2 2" xfId="152" xr:uid="{00000000-0005-0000-0000-00008D000000}"/>
    <cellStyle name="20% - Accent1 13 3" xfId="153" xr:uid="{00000000-0005-0000-0000-00008E000000}"/>
    <cellStyle name="20% - Accent1 13 3 2" xfId="154" xr:uid="{00000000-0005-0000-0000-00008F000000}"/>
    <cellStyle name="20% - Accent1 13 4" xfId="155" xr:uid="{00000000-0005-0000-0000-000090000000}"/>
    <cellStyle name="20% - Accent1 13 4 2" xfId="156" xr:uid="{00000000-0005-0000-0000-000091000000}"/>
    <cellStyle name="20% - Accent1 13 5" xfId="157" xr:uid="{00000000-0005-0000-0000-000092000000}"/>
    <cellStyle name="20% - Accent1 13 6" xfId="158" xr:uid="{00000000-0005-0000-0000-000093000000}"/>
    <cellStyle name="20% - Accent1 14" xfId="159" xr:uid="{00000000-0005-0000-0000-000094000000}"/>
    <cellStyle name="20% - Accent1 14 2" xfId="160" xr:uid="{00000000-0005-0000-0000-000095000000}"/>
    <cellStyle name="20% - Accent1 14 2 2" xfId="161" xr:uid="{00000000-0005-0000-0000-000096000000}"/>
    <cellStyle name="20% - Accent1 14 3" xfId="162" xr:uid="{00000000-0005-0000-0000-000097000000}"/>
    <cellStyle name="20% - Accent1 14 4" xfId="163" xr:uid="{00000000-0005-0000-0000-000098000000}"/>
    <cellStyle name="20% - Accent1 15" xfId="164" xr:uid="{00000000-0005-0000-0000-000099000000}"/>
    <cellStyle name="20% - Accent1 15 2" xfId="165" xr:uid="{00000000-0005-0000-0000-00009A000000}"/>
    <cellStyle name="20% - Accent1 16" xfId="166" xr:uid="{00000000-0005-0000-0000-00009B000000}"/>
    <cellStyle name="20% - Accent1 16 2" xfId="167" xr:uid="{00000000-0005-0000-0000-00009C000000}"/>
    <cellStyle name="20% - Accent1 17" xfId="168" xr:uid="{00000000-0005-0000-0000-00009D000000}"/>
    <cellStyle name="20% - Accent1 17 2" xfId="169" xr:uid="{00000000-0005-0000-0000-00009E000000}"/>
    <cellStyle name="20% - Accent1 18" xfId="170" xr:uid="{00000000-0005-0000-0000-00009F000000}"/>
    <cellStyle name="20% - Accent1 18 2" xfId="171" xr:uid="{00000000-0005-0000-0000-0000A0000000}"/>
    <cellStyle name="20% - Accent1 19" xfId="172" xr:uid="{00000000-0005-0000-0000-0000A1000000}"/>
    <cellStyle name="20% - Accent1 19 2" xfId="173" xr:uid="{00000000-0005-0000-0000-0000A2000000}"/>
    <cellStyle name="20% - Accent1 2" xfId="174" xr:uid="{00000000-0005-0000-0000-0000A3000000}"/>
    <cellStyle name="20% - Accent1 2 10" xfId="175" xr:uid="{00000000-0005-0000-0000-0000A4000000}"/>
    <cellStyle name="20% - Accent1 2 10 2" xfId="176" xr:uid="{00000000-0005-0000-0000-0000A5000000}"/>
    <cellStyle name="20% - Accent1 2 11" xfId="177" xr:uid="{00000000-0005-0000-0000-0000A6000000}"/>
    <cellStyle name="20% - Accent1 2 11 2" xfId="178" xr:uid="{00000000-0005-0000-0000-0000A7000000}"/>
    <cellStyle name="20% - Accent1 2 12" xfId="179" xr:uid="{00000000-0005-0000-0000-0000A8000000}"/>
    <cellStyle name="20% - Accent1 2 12 2" xfId="180" xr:uid="{00000000-0005-0000-0000-0000A9000000}"/>
    <cellStyle name="20% - Accent1 2 13" xfId="181" xr:uid="{00000000-0005-0000-0000-0000AA000000}"/>
    <cellStyle name="20% - Accent1 2 13 2" xfId="182" xr:uid="{00000000-0005-0000-0000-0000AB000000}"/>
    <cellStyle name="20% - Accent1 2 14" xfId="183" xr:uid="{00000000-0005-0000-0000-0000AC000000}"/>
    <cellStyle name="20% - Accent1 2 14 2" xfId="184" xr:uid="{00000000-0005-0000-0000-0000AD000000}"/>
    <cellStyle name="20% - Accent1 2 15" xfId="185" xr:uid="{00000000-0005-0000-0000-0000AE000000}"/>
    <cellStyle name="20% - Accent1 2 15 2" xfId="186" xr:uid="{00000000-0005-0000-0000-0000AF000000}"/>
    <cellStyle name="20% - Accent1 2 16" xfId="187" xr:uid="{00000000-0005-0000-0000-0000B0000000}"/>
    <cellStyle name="20% - Accent1 2 16 2" xfId="188" xr:uid="{00000000-0005-0000-0000-0000B1000000}"/>
    <cellStyle name="20% - Accent1 2 17" xfId="189" xr:uid="{00000000-0005-0000-0000-0000B2000000}"/>
    <cellStyle name="20% - Accent1 2 17 2" xfId="190" xr:uid="{00000000-0005-0000-0000-0000B3000000}"/>
    <cellStyle name="20% - Accent1 2 18" xfId="191" xr:uid="{00000000-0005-0000-0000-0000B4000000}"/>
    <cellStyle name="20% - Accent1 2 19" xfId="192" xr:uid="{00000000-0005-0000-0000-0000B5000000}"/>
    <cellStyle name="20% - Accent1 2 2" xfId="193" xr:uid="{00000000-0005-0000-0000-0000B6000000}"/>
    <cellStyle name="20% - Accent1 2 2 10" xfId="194" xr:uid="{00000000-0005-0000-0000-0000B7000000}"/>
    <cellStyle name="20% - Accent1 2 2 10 2" xfId="195" xr:uid="{00000000-0005-0000-0000-0000B8000000}"/>
    <cellStyle name="20% - Accent1 2 2 11" xfId="196" xr:uid="{00000000-0005-0000-0000-0000B9000000}"/>
    <cellStyle name="20% - Accent1 2 2 11 2" xfId="197" xr:uid="{00000000-0005-0000-0000-0000BA000000}"/>
    <cellStyle name="20% - Accent1 2 2 12" xfId="198" xr:uid="{00000000-0005-0000-0000-0000BB000000}"/>
    <cellStyle name="20% - Accent1 2 2 12 2" xfId="199" xr:uid="{00000000-0005-0000-0000-0000BC000000}"/>
    <cellStyle name="20% - Accent1 2 2 13" xfId="200" xr:uid="{00000000-0005-0000-0000-0000BD000000}"/>
    <cellStyle name="20% - Accent1 2 2 13 2" xfId="201" xr:uid="{00000000-0005-0000-0000-0000BE000000}"/>
    <cellStyle name="20% - Accent1 2 2 14" xfId="202" xr:uid="{00000000-0005-0000-0000-0000BF000000}"/>
    <cellStyle name="20% - Accent1 2 2 14 2" xfId="203" xr:uid="{00000000-0005-0000-0000-0000C0000000}"/>
    <cellStyle name="20% - Accent1 2 2 15" xfId="204" xr:uid="{00000000-0005-0000-0000-0000C1000000}"/>
    <cellStyle name="20% - Accent1 2 2 15 2" xfId="205" xr:uid="{00000000-0005-0000-0000-0000C2000000}"/>
    <cellStyle name="20% - Accent1 2 2 16" xfId="206" xr:uid="{00000000-0005-0000-0000-0000C3000000}"/>
    <cellStyle name="20% - Accent1 2 2 17" xfId="207" xr:uid="{00000000-0005-0000-0000-0000C4000000}"/>
    <cellStyle name="20% - Accent1 2 2 18" xfId="208" xr:uid="{00000000-0005-0000-0000-0000C5000000}"/>
    <cellStyle name="20% - Accent1 2 2 2" xfId="209" xr:uid="{00000000-0005-0000-0000-0000C6000000}"/>
    <cellStyle name="20% - Accent1 2 2 2 10" xfId="210" xr:uid="{00000000-0005-0000-0000-0000C7000000}"/>
    <cellStyle name="20% - Accent1 2 2 2 11" xfId="211" xr:uid="{00000000-0005-0000-0000-0000C8000000}"/>
    <cellStyle name="20% - Accent1 2 2 2 2" xfId="212" xr:uid="{00000000-0005-0000-0000-0000C9000000}"/>
    <cellStyle name="20% - Accent1 2 2 2 2 2" xfId="213" xr:uid="{00000000-0005-0000-0000-0000CA000000}"/>
    <cellStyle name="20% - Accent1 2 2 2 3" xfId="214" xr:uid="{00000000-0005-0000-0000-0000CB000000}"/>
    <cellStyle name="20% - Accent1 2 2 2 3 2" xfId="215" xr:uid="{00000000-0005-0000-0000-0000CC000000}"/>
    <cellStyle name="20% - Accent1 2 2 2 4" xfId="216" xr:uid="{00000000-0005-0000-0000-0000CD000000}"/>
    <cellStyle name="20% - Accent1 2 2 2 4 2" xfId="217" xr:uid="{00000000-0005-0000-0000-0000CE000000}"/>
    <cellStyle name="20% - Accent1 2 2 2 5" xfId="218" xr:uid="{00000000-0005-0000-0000-0000CF000000}"/>
    <cellStyle name="20% - Accent1 2 2 2 5 2" xfId="219" xr:uid="{00000000-0005-0000-0000-0000D0000000}"/>
    <cellStyle name="20% - Accent1 2 2 2 6" xfId="220" xr:uid="{00000000-0005-0000-0000-0000D1000000}"/>
    <cellStyle name="20% - Accent1 2 2 2 6 2" xfId="221" xr:uid="{00000000-0005-0000-0000-0000D2000000}"/>
    <cellStyle name="20% - Accent1 2 2 2 7" xfId="222" xr:uid="{00000000-0005-0000-0000-0000D3000000}"/>
    <cellStyle name="20% - Accent1 2 2 2 7 2" xfId="223" xr:uid="{00000000-0005-0000-0000-0000D4000000}"/>
    <cellStyle name="20% - Accent1 2 2 2 8" xfId="224" xr:uid="{00000000-0005-0000-0000-0000D5000000}"/>
    <cellStyle name="20% - Accent1 2 2 2 8 2" xfId="225" xr:uid="{00000000-0005-0000-0000-0000D6000000}"/>
    <cellStyle name="20% - Accent1 2 2 2 9" xfId="226" xr:uid="{00000000-0005-0000-0000-0000D7000000}"/>
    <cellStyle name="20% - Accent1 2 2 2 9 2" xfId="227" xr:uid="{00000000-0005-0000-0000-0000D8000000}"/>
    <cellStyle name="20% - Accent1 2 2 3" xfId="228" xr:uid="{00000000-0005-0000-0000-0000D9000000}"/>
    <cellStyle name="20% - Accent1 2 2 3 10" xfId="229" xr:uid="{00000000-0005-0000-0000-0000DA000000}"/>
    <cellStyle name="20% - Accent1 2 2 3 11" xfId="230" xr:uid="{00000000-0005-0000-0000-0000DB000000}"/>
    <cellStyle name="20% - Accent1 2 2 3 2" xfId="231" xr:uid="{00000000-0005-0000-0000-0000DC000000}"/>
    <cellStyle name="20% - Accent1 2 2 3 2 2" xfId="232" xr:uid="{00000000-0005-0000-0000-0000DD000000}"/>
    <cellStyle name="20% - Accent1 2 2 3 3" xfId="233" xr:uid="{00000000-0005-0000-0000-0000DE000000}"/>
    <cellStyle name="20% - Accent1 2 2 3 3 2" xfId="234" xr:uid="{00000000-0005-0000-0000-0000DF000000}"/>
    <cellStyle name="20% - Accent1 2 2 3 4" xfId="235" xr:uid="{00000000-0005-0000-0000-0000E0000000}"/>
    <cellStyle name="20% - Accent1 2 2 3 4 2" xfId="236" xr:uid="{00000000-0005-0000-0000-0000E1000000}"/>
    <cellStyle name="20% - Accent1 2 2 3 5" xfId="237" xr:uid="{00000000-0005-0000-0000-0000E2000000}"/>
    <cellStyle name="20% - Accent1 2 2 3 5 2" xfId="238" xr:uid="{00000000-0005-0000-0000-0000E3000000}"/>
    <cellStyle name="20% - Accent1 2 2 3 6" xfId="239" xr:uid="{00000000-0005-0000-0000-0000E4000000}"/>
    <cellStyle name="20% - Accent1 2 2 3 6 2" xfId="240" xr:uid="{00000000-0005-0000-0000-0000E5000000}"/>
    <cellStyle name="20% - Accent1 2 2 3 7" xfId="241" xr:uid="{00000000-0005-0000-0000-0000E6000000}"/>
    <cellStyle name="20% - Accent1 2 2 3 7 2" xfId="242" xr:uid="{00000000-0005-0000-0000-0000E7000000}"/>
    <cellStyle name="20% - Accent1 2 2 3 8" xfId="243" xr:uid="{00000000-0005-0000-0000-0000E8000000}"/>
    <cellStyle name="20% - Accent1 2 2 3 8 2" xfId="244" xr:uid="{00000000-0005-0000-0000-0000E9000000}"/>
    <cellStyle name="20% - Accent1 2 2 3 9" xfId="245" xr:uid="{00000000-0005-0000-0000-0000EA000000}"/>
    <cellStyle name="20% - Accent1 2 2 3 9 2" xfId="246" xr:uid="{00000000-0005-0000-0000-0000EB000000}"/>
    <cellStyle name="20% - Accent1 2 2 4" xfId="247" xr:uid="{00000000-0005-0000-0000-0000EC000000}"/>
    <cellStyle name="20% - Accent1 2 2 4 10" xfId="248" xr:uid="{00000000-0005-0000-0000-0000ED000000}"/>
    <cellStyle name="20% - Accent1 2 2 4 11" xfId="249" xr:uid="{00000000-0005-0000-0000-0000EE000000}"/>
    <cellStyle name="20% - Accent1 2 2 4 2" xfId="250" xr:uid="{00000000-0005-0000-0000-0000EF000000}"/>
    <cellStyle name="20% - Accent1 2 2 4 2 2" xfId="251" xr:uid="{00000000-0005-0000-0000-0000F0000000}"/>
    <cellStyle name="20% - Accent1 2 2 4 3" xfId="252" xr:uid="{00000000-0005-0000-0000-0000F1000000}"/>
    <cellStyle name="20% - Accent1 2 2 4 3 2" xfId="253" xr:uid="{00000000-0005-0000-0000-0000F2000000}"/>
    <cellStyle name="20% - Accent1 2 2 4 4" xfId="254" xr:uid="{00000000-0005-0000-0000-0000F3000000}"/>
    <cellStyle name="20% - Accent1 2 2 4 4 2" xfId="255" xr:uid="{00000000-0005-0000-0000-0000F4000000}"/>
    <cellStyle name="20% - Accent1 2 2 4 5" xfId="256" xr:uid="{00000000-0005-0000-0000-0000F5000000}"/>
    <cellStyle name="20% - Accent1 2 2 4 5 2" xfId="257" xr:uid="{00000000-0005-0000-0000-0000F6000000}"/>
    <cellStyle name="20% - Accent1 2 2 4 6" xfId="258" xr:uid="{00000000-0005-0000-0000-0000F7000000}"/>
    <cellStyle name="20% - Accent1 2 2 4 6 2" xfId="259" xr:uid="{00000000-0005-0000-0000-0000F8000000}"/>
    <cellStyle name="20% - Accent1 2 2 4 7" xfId="260" xr:uid="{00000000-0005-0000-0000-0000F9000000}"/>
    <cellStyle name="20% - Accent1 2 2 4 7 2" xfId="261" xr:uid="{00000000-0005-0000-0000-0000FA000000}"/>
    <cellStyle name="20% - Accent1 2 2 4 8" xfId="262" xr:uid="{00000000-0005-0000-0000-0000FB000000}"/>
    <cellStyle name="20% - Accent1 2 2 4 8 2" xfId="263" xr:uid="{00000000-0005-0000-0000-0000FC000000}"/>
    <cellStyle name="20% - Accent1 2 2 4 9" xfId="264" xr:uid="{00000000-0005-0000-0000-0000FD000000}"/>
    <cellStyle name="20% - Accent1 2 2 4 9 2" xfId="265" xr:uid="{00000000-0005-0000-0000-0000FE000000}"/>
    <cellStyle name="20% - Accent1 2 2 5" xfId="266" xr:uid="{00000000-0005-0000-0000-0000FF000000}"/>
    <cellStyle name="20% - Accent1 2 2 5 10" xfId="267" xr:uid="{00000000-0005-0000-0000-000000010000}"/>
    <cellStyle name="20% - Accent1 2 2 5 11" xfId="268" xr:uid="{00000000-0005-0000-0000-000001010000}"/>
    <cellStyle name="20% - Accent1 2 2 5 2" xfId="269" xr:uid="{00000000-0005-0000-0000-000002010000}"/>
    <cellStyle name="20% - Accent1 2 2 5 2 2" xfId="270" xr:uid="{00000000-0005-0000-0000-000003010000}"/>
    <cellStyle name="20% - Accent1 2 2 5 3" xfId="271" xr:uid="{00000000-0005-0000-0000-000004010000}"/>
    <cellStyle name="20% - Accent1 2 2 5 3 2" xfId="272" xr:uid="{00000000-0005-0000-0000-000005010000}"/>
    <cellStyle name="20% - Accent1 2 2 5 4" xfId="273" xr:uid="{00000000-0005-0000-0000-000006010000}"/>
    <cellStyle name="20% - Accent1 2 2 5 4 2" xfId="274" xr:uid="{00000000-0005-0000-0000-000007010000}"/>
    <cellStyle name="20% - Accent1 2 2 5 5" xfId="275" xr:uid="{00000000-0005-0000-0000-000008010000}"/>
    <cellStyle name="20% - Accent1 2 2 5 5 2" xfId="276" xr:uid="{00000000-0005-0000-0000-000009010000}"/>
    <cellStyle name="20% - Accent1 2 2 5 6" xfId="277" xr:uid="{00000000-0005-0000-0000-00000A010000}"/>
    <cellStyle name="20% - Accent1 2 2 5 6 2" xfId="278" xr:uid="{00000000-0005-0000-0000-00000B010000}"/>
    <cellStyle name="20% - Accent1 2 2 5 7" xfId="279" xr:uid="{00000000-0005-0000-0000-00000C010000}"/>
    <cellStyle name="20% - Accent1 2 2 5 7 2" xfId="280" xr:uid="{00000000-0005-0000-0000-00000D010000}"/>
    <cellStyle name="20% - Accent1 2 2 5 8" xfId="281" xr:uid="{00000000-0005-0000-0000-00000E010000}"/>
    <cellStyle name="20% - Accent1 2 2 5 8 2" xfId="282" xr:uid="{00000000-0005-0000-0000-00000F010000}"/>
    <cellStyle name="20% - Accent1 2 2 5 9" xfId="283" xr:uid="{00000000-0005-0000-0000-000010010000}"/>
    <cellStyle name="20% - Accent1 2 2 5 9 2" xfId="284" xr:uid="{00000000-0005-0000-0000-000011010000}"/>
    <cellStyle name="20% - Accent1 2 2 6" xfId="285" xr:uid="{00000000-0005-0000-0000-000012010000}"/>
    <cellStyle name="20% - Accent1 2 2 6 10" xfId="286" xr:uid="{00000000-0005-0000-0000-000013010000}"/>
    <cellStyle name="20% - Accent1 2 2 6 11" xfId="287" xr:uid="{00000000-0005-0000-0000-000014010000}"/>
    <cellStyle name="20% - Accent1 2 2 6 2" xfId="288" xr:uid="{00000000-0005-0000-0000-000015010000}"/>
    <cellStyle name="20% - Accent1 2 2 6 2 2" xfId="289" xr:uid="{00000000-0005-0000-0000-000016010000}"/>
    <cellStyle name="20% - Accent1 2 2 6 3" xfId="290" xr:uid="{00000000-0005-0000-0000-000017010000}"/>
    <cellStyle name="20% - Accent1 2 2 6 3 2" xfId="291" xr:uid="{00000000-0005-0000-0000-000018010000}"/>
    <cellStyle name="20% - Accent1 2 2 6 4" xfId="292" xr:uid="{00000000-0005-0000-0000-000019010000}"/>
    <cellStyle name="20% - Accent1 2 2 6 4 2" xfId="293" xr:uid="{00000000-0005-0000-0000-00001A010000}"/>
    <cellStyle name="20% - Accent1 2 2 6 5" xfId="294" xr:uid="{00000000-0005-0000-0000-00001B010000}"/>
    <cellStyle name="20% - Accent1 2 2 6 5 2" xfId="295" xr:uid="{00000000-0005-0000-0000-00001C010000}"/>
    <cellStyle name="20% - Accent1 2 2 6 6" xfId="296" xr:uid="{00000000-0005-0000-0000-00001D010000}"/>
    <cellStyle name="20% - Accent1 2 2 6 6 2" xfId="297" xr:uid="{00000000-0005-0000-0000-00001E010000}"/>
    <cellStyle name="20% - Accent1 2 2 6 7" xfId="298" xr:uid="{00000000-0005-0000-0000-00001F010000}"/>
    <cellStyle name="20% - Accent1 2 2 6 7 2" xfId="299" xr:uid="{00000000-0005-0000-0000-000020010000}"/>
    <cellStyle name="20% - Accent1 2 2 6 8" xfId="300" xr:uid="{00000000-0005-0000-0000-000021010000}"/>
    <cellStyle name="20% - Accent1 2 2 6 8 2" xfId="301" xr:uid="{00000000-0005-0000-0000-000022010000}"/>
    <cellStyle name="20% - Accent1 2 2 6 9" xfId="302" xr:uid="{00000000-0005-0000-0000-000023010000}"/>
    <cellStyle name="20% - Accent1 2 2 6 9 2" xfId="303" xr:uid="{00000000-0005-0000-0000-000024010000}"/>
    <cellStyle name="20% - Accent1 2 2 7" xfId="304" xr:uid="{00000000-0005-0000-0000-000025010000}"/>
    <cellStyle name="20% - Accent1 2 2 7 10" xfId="305" xr:uid="{00000000-0005-0000-0000-000026010000}"/>
    <cellStyle name="20% - Accent1 2 2 7 2" xfId="306" xr:uid="{00000000-0005-0000-0000-000027010000}"/>
    <cellStyle name="20% - Accent1 2 2 7 2 2" xfId="307" xr:uid="{00000000-0005-0000-0000-000028010000}"/>
    <cellStyle name="20% - Accent1 2 2 7 3" xfId="308" xr:uid="{00000000-0005-0000-0000-000029010000}"/>
    <cellStyle name="20% - Accent1 2 2 7 3 2" xfId="309" xr:uid="{00000000-0005-0000-0000-00002A010000}"/>
    <cellStyle name="20% - Accent1 2 2 7 4" xfId="310" xr:uid="{00000000-0005-0000-0000-00002B010000}"/>
    <cellStyle name="20% - Accent1 2 2 7 4 2" xfId="311" xr:uid="{00000000-0005-0000-0000-00002C010000}"/>
    <cellStyle name="20% - Accent1 2 2 7 5" xfId="312" xr:uid="{00000000-0005-0000-0000-00002D010000}"/>
    <cellStyle name="20% - Accent1 2 2 7 5 2" xfId="313" xr:uid="{00000000-0005-0000-0000-00002E010000}"/>
    <cellStyle name="20% - Accent1 2 2 7 6" xfId="314" xr:uid="{00000000-0005-0000-0000-00002F010000}"/>
    <cellStyle name="20% - Accent1 2 2 7 6 2" xfId="315" xr:uid="{00000000-0005-0000-0000-000030010000}"/>
    <cellStyle name="20% - Accent1 2 2 7 7" xfId="316" xr:uid="{00000000-0005-0000-0000-000031010000}"/>
    <cellStyle name="20% - Accent1 2 2 7 7 2" xfId="317" xr:uid="{00000000-0005-0000-0000-000032010000}"/>
    <cellStyle name="20% - Accent1 2 2 7 8" xfId="318" xr:uid="{00000000-0005-0000-0000-000033010000}"/>
    <cellStyle name="20% - Accent1 2 2 7 8 2" xfId="319" xr:uid="{00000000-0005-0000-0000-000034010000}"/>
    <cellStyle name="20% - Accent1 2 2 7 9" xfId="320" xr:uid="{00000000-0005-0000-0000-000035010000}"/>
    <cellStyle name="20% - Accent1 2 2 8" xfId="321" xr:uid="{00000000-0005-0000-0000-000036010000}"/>
    <cellStyle name="20% - Accent1 2 2 8 2" xfId="322" xr:uid="{00000000-0005-0000-0000-000037010000}"/>
    <cellStyle name="20% - Accent1 2 2 9" xfId="323" xr:uid="{00000000-0005-0000-0000-000038010000}"/>
    <cellStyle name="20% - Accent1 2 2 9 2" xfId="324" xr:uid="{00000000-0005-0000-0000-000039010000}"/>
    <cellStyle name="20% - Accent1 2 3" xfId="325" xr:uid="{00000000-0005-0000-0000-00003A010000}"/>
    <cellStyle name="20% - Accent1 2 3 10" xfId="326" xr:uid="{00000000-0005-0000-0000-00003B010000}"/>
    <cellStyle name="20% - Accent1 2 3 10 2" xfId="327" xr:uid="{00000000-0005-0000-0000-00003C010000}"/>
    <cellStyle name="20% - Accent1 2 3 11" xfId="328" xr:uid="{00000000-0005-0000-0000-00003D010000}"/>
    <cellStyle name="20% - Accent1 2 3 11 2" xfId="329" xr:uid="{00000000-0005-0000-0000-00003E010000}"/>
    <cellStyle name="20% - Accent1 2 3 12" xfId="330" xr:uid="{00000000-0005-0000-0000-00003F010000}"/>
    <cellStyle name="20% - Accent1 2 3 12 2" xfId="331" xr:uid="{00000000-0005-0000-0000-000040010000}"/>
    <cellStyle name="20% - Accent1 2 3 13" xfId="332" xr:uid="{00000000-0005-0000-0000-000041010000}"/>
    <cellStyle name="20% - Accent1 2 3 13 2" xfId="333" xr:uid="{00000000-0005-0000-0000-000042010000}"/>
    <cellStyle name="20% - Accent1 2 3 14" xfId="334" xr:uid="{00000000-0005-0000-0000-000043010000}"/>
    <cellStyle name="20% - Accent1 2 3 14 2" xfId="335" xr:uid="{00000000-0005-0000-0000-000044010000}"/>
    <cellStyle name="20% - Accent1 2 3 15" xfId="336" xr:uid="{00000000-0005-0000-0000-000045010000}"/>
    <cellStyle name="20% - Accent1 2 3 15 2" xfId="337" xr:uid="{00000000-0005-0000-0000-000046010000}"/>
    <cellStyle name="20% - Accent1 2 3 16" xfId="338" xr:uid="{00000000-0005-0000-0000-000047010000}"/>
    <cellStyle name="20% - Accent1 2 3 17" xfId="339" xr:uid="{00000000-0005-0000-0000-000048010000}"/>
    <cellStyle name="20% - Accent1 2 3 2" xfId="340" xr:uid="{00000000-0005-0000-0000-000049010000}"/>
    <cellStyle name="20% - Accent1 2 3 2 10" xfId="341" xr:uid="{00000000-0005-0000-0000-00004A010000}"/>
    <cellStyle name="20% - Accent1 2 3 2 11" xfId="342" xr:uid="{00000000-0005-0000-0000-00004B010000}"/>
    <cellStyle name="20% - Accent1 2 3 2 12" xfId="343" xr:uid="{00000000-0005-0000-0000-00004C010000}"/>
    <cellStyle name="20% - Accent1 2 3 2 2" xfId="344" xr:uid="{00000000-0005-0000-0000-00004D010000}"/>
    <cellStyle name="20% - Accent1 2 3 2 2 2" xfId="345" xr:uid="{00000000-0005-0000-0000-00004E010000}"/>
    <cellStyle name="20% - Accent1 2 3 2 3" xfId="346" xr:uid="{00000000-0005-0000-0000-00004F010000}"/>
    <cellStyle name="20% - Accent1 2 3 2 3 2" xfId="347" xr:uid="{00000000-0005-0000-0000-000050010000}"/>
    <cellStyle name="20% - Accent1 2 3 2 4" xfId="348" xr:uid="{00000000-0005-0000-0000-000051010000}"/>
    <cellStyle name="20% - Accent1 2 3 2 4 2" xfId="349" xr:uid="{00000000-0005-0000-0000-000052010000}"/>
    <cellStyle name="20% - Accent1 2 3 2 5" xfId="350" xr:uid="{00000000-0005-0000-0000-000053010000}"/>
    <cellStyle name="20% - Accent1 2 3 2 5 2" xfId="351" xr:uid="{00000000-0005-0000-0000-000054010000}"/>
    <cellStyle name="20% - Accent1 2 3 2 6" xfId="352" xr:uid="{00000000-0005-0000-0000-000055010000}"/>
    <cellStyle name="20% - Accent1 2 3 2 6 2" xfId="353" xr:uid="{00000000-0005-0000-0000-000056010000}"/>
    <cellStyle name="20% - Accent1 2 3 2 7" xfId="354" xr:uid="{00000000-0005-0000-0000-000057010000}"/>
    <cellStyle name="20% - Accent1 2 3 2 7 2" xfId="355" xr:uid="{00000000-0005-0000-0000-000058010000}"/>
    <cellStyle name="20% - Accent1 2 3 2 8" xfId="356" xr:uid="{00000000-0005-0000-0000-000059010000}"/>
    <cellStyle name="20% - Accent1 2 3 2 8 2" xfId="357" xr:uid="{00000000-0005-0000-0000-00005A010000}"/>
    <cellStyle name="20% - Accent1 2 3 2 9" xfId="358" xr:uid="{00000000-0005-0000-0000-00005B010000}"/>
    <cellStyle name="20% - Accent1 2 3 2 9 2" xfId="359" xr:uid="{00000000-0005-0000-0000-00005C010000}"/>
    <cellStyle name="20% - Accent1 2 3 3" xfId="360" xr:uid="{00000000-0005-0000-0000-00005D010000}"/>
    <cellStyle name="20% - Accent1 2 3 3 10" xfId="361" xr:uid="{00000000-0005-0000-0000-00005E010000}"/>
    <cellStyle name="20% - Accent1 2 3 3 11" xfId="362" xr:uid="{00000000-0005-0000-0000-00005F010000}"/>
    <cellStyle name="20% - Accent1 2 3 3 2" xfId="363" xr:uid="{00000000-0005-0000-0000-000060010000}"/>
    <cellStyle name="20% - Accent1 2 3 3 2 2" xfId="364" xr:uid="{00000000-0005-0000-0000-000061010000}"/>
    <cellStyle name="20% - Accent1 2 3 3 3" xfId="365" xr:uid="{00000000-0005-0000-0000-000062010000}"/>
    <cellStyle name="20% - Accent1 2 3 3 3 2" xfId="366" xr:uid="{00000000-0005-0000-0000-000063010000}"/>
    <cellStyle name="20% - Accent1 2 3 3 4" xfId="367" xr:uid="{00000000-0005-0000-0000-000064010000}"/>
    <cellStyle name="20% - Accent1 2 3 3 4 2" xfId="368" xr:uid="{00000000-0005-0000-0000-000065010000}"/>
    <cellStyle name="20% - Accent1 2 3 3 5" xfId="369" xr:uid="{00000000-0005-0000-0000-000066010000}"/>
    <cellStyle name="20% - Accent1 2 3 3 5 2" xfId="370" xr:uid="{00000000-0005-0000-0000-000067010000}"/>
    <cellStyle name="20% - Accent1 2 3 3 6" xfId="371" xr:uid="{00000000-0005-0000-0000-000068010000}"/>
    <cellStyle name="20% - Accent1 2 3 3 6 2" xfId="372" xr:uid="{00000000-0005-0000-0000-000069010000}"/>
    <cellStyle name="20% - Accent1 2 3 3 7" xfId="373" xr:uid="{00000000-0005-0000-0000-00006A010000}"/>
    <cellStyle name="20% - Accent1 2 3 3 7 2" xfId="374" xr:uid="{00000000-0005-0000-0000-00006B010000}"/>
    <cellStyle name="20% - Accent1 2 3 3 8" xfId="375" xr:uid="{00000000-0005-0000-0000-00006C010000}"/>
    <cellStyle name="20% - Accent1 2 3 3 8 2" xfId="376" xr:uid="{00000000-0005-0000-0000-00006D010000}"/>
    <cellStyle name="20% - Accent1 2 3 3 9" xfId="377" xr:uid="{00000000-0005-0000-0000-00006E010000}"/>
    <cellStyle name="20% - Accent1 2 3 3 9 2" xfId="378" xr:uid="{00000000-0005-0000-0000-00006F010000}"/>
    <cellStyle name="20% - Accent1 2 3 4" xfId="379" xr:uid="{00000000-0005-0000-0000-000070010000}"/>
    <cellStyle name="20% - Accent1 2 3 4 10" xfId="380" xr:uid="{00000000-0005-0000-0000-000071010000}"/>
    <cellStyle name="20% - Accent1 2 3 4 11" xfId="381" xr:uid="{00000000-0005-0000-0000-000072010000}"/>
    <cellStyle name="20% - Accent1 2 3 4 2" xfId="382" xr:uid="{00000000-0005-0000-0000-000073010000}"/>
    <cellStyle name="20% - Accent1 2 3 4 2 2" xfId="383" xr:uid="{00000000-0005-0000-0000-000074010000}"/>
    <cellStyle name="20% - Accent1 2 3 4 3" xfId="384" xr:uid="{00000000-0005-0000-0000-000075010000}"/>
    <cellStyle name="20% - Accent1 2 3 4 3 2" xfId="385" xr:uid="{00000000-0005-0000-0000-000076010000}"/>
    <cellStyle name="20% - Accent1 2 3 4 4" xfId="386" xr:uid="{00000000-0005-0000-0000-000077010000}"/>
    <cellStyle name="20% - Accent1 2 3 4 4 2" xfId="387" xr:uid="{00000000-0005-0000-0000-000078010000}"/>
    <cellStyle name="20% - Accent1 2 3 4 5" xfId="388" xr:uid="{00000000-0005-0000-0000-000079010000}"/>
    <cellStyle name="20% - Accent1 2 3 4 5 2" xfId="389" xr:uid="{00000000-0005-0000-0000-00007A010000}"/>
    <cellStyle name="20% - Accent1 2 3 4 6" xfId="390" xr:uid="{00000000-0005-0000-0000-00007B010000}"/>
    <cellStyle name="20% - Accent1 2 3 4 6 2" xfId="391" xr:uid="{00000000-0005-0000-0000-00007C010000}"/>
    <cellStyle name="20% - Accent1 2 3 4 7" xfId="392" xr:uid="{00000000-0005-0000-0000-00007D010000}"/>
    <cellStyle name="20% - Accent1 2 3 4 7 2" xfId="393" xr:uid="{00000000-0005-0000-0000-00007E010000}"/>
    <cellStyle name="20% - Accent1 2 3 4 8" xfId="394" xr:uid="{00000000-0005-0000-0000-00007F010000}"/>
    <cellStyle name="20% - Accent1 2 3 4 8 2" xfId="395" xr:uid="{00000000-0005-0000-0000-000080010000}"/>
    <cellStyle name="20% - Accent1 2 3 4 9" xfId="396" xr:uid="{00000000-0005-0000-0000-000081010000}"/>
    <cellStyle name="20% - Accent1 2 3 4 9 2" xfId="397" xr:uid="{00000000-0005-0000-0000-000082010000}"/>
    <cellStyle name="20% - Accent1 2 3 5" xfId="398" xr:uid="{00000000-0005-0000-0000-000083010000}"/>
    <cellStyle name="20% - Accent1 2 3 5 10" xfId="399" xr:uid="{00000000-0005-0000-0000-000084010000}"/>
    <cellStyle name="20% - Accent1 2 3 5 11" xfId="400" xr:uid="{00000000-0005-0000-0000-000085010000}"/>
    <cellStyle name="20% - Accent1 2 3 5 2" xfId="401" xr:uid="{00000000-0005-0000-0000-000086010000}"/>
    <cellStyle name="20% - Accent1 2 3 5 2 2" xfId="402" xr:uid="{00000000-0005-0000-0000-000087010000}"/>
    <cellStyle name="20% - Accent1 2 3 5 3" xfId="403" xr:uid="{00000000-0005-0000-0000-000088010000}"/>
    <cellStyle name="20% - Accent1 2 3 5 3 2" xfId="404" xr:uid="{00000000-0005-0000-0000-000089010000}"/>
    <cellStyle name="20% - Accent1 2 3 5 4" xfId="405" xr:uid="{00000000-0005-0000-0000-00008A010000}"/>
    <cellStyle name="20% - Accent1 2 3 5 4 2" xfId="406" xr:uid="{00000000-0005-0000-0000-00008B010000}"/>
    <cellStyle name="20% - Accent1 2 3 5 5" xfId="407" xr:uid="{00000000-0005-0000-0000-00008C010000}"/>
    <cellStyle name="20% - Accent1 2 3 5 5 2" xfId="408" xr:uid="{00000000-0005-0000-0000-00008D010000}"/>
    <cellStyle name="20% - Accent1 2 3 5 6" xfId="409" xr:uid="{00000000-0005-0000-0000-00008E010000}"/>
    <cellStyle name="20% - Accent1 2 3 5 6 2" xfId="410" xr:uid="{00000000-0005-0000-0000-00008F010000}"/>
    <cellStyle name="20% - Accent1 2 3 5 7" xfId="411" xr:uid="{00000000-0005-0000-0000-000090010000}"/>
    <cellStyle name="20% - Accent1 2 3 5 7 2" xfId="412" xr:uid="{00000000-0005-0000-0000-000091010000}"/>
    <cellStyle name="20% - Accent1 2 3 5 8" xfId="413" xr:uid="{00000000-0005-0000-0000-000092010000}"/>
    <cellStyle name="20% - Accent1 2 3 5 8 2" xfId="414" xr:uid="{00000000-0005-0000-0000-000093010000}"/>
    <cellStyle name="20% - Accent1 2 3 5 9" xfId="415" xr:uid="{00000000-0005-0000-0000-000094010000}"/>
    <cellStyle name="20% - Accent1 2 3 5 9 2" xfId="416" xr:uid="{00000000-0005-0000-0000-000095010000}"/>
    <cellStyle name="20% - Accent1 2 3 6" xfId="417" xr:uid="{00000000-0005-0000-0000-000096010000}"/>
    <cellStyle name="20% - Accent1 2 3 6 10" xfId="418" xr:uid="{00000000-0005-0000-0000-000097010000}"/>
    <cellStyle name="20% - Accent1 2 3 6 11" xfId="419" xr:uid="{00000000-0005-0000-0000-000098010000}"/>
    <cellStyle name="20% - Accent1 2 3 6 2" xfId="420" xr:uid="{00000000-0005-0000-0000-000099010000}"/>
    <cellStyle name="20% - Accent1 2 3 6 2 2" xfId="421" xr:uid="{00000000-0005-0000-0000-00009A010000}"/>
    <cellStyle name="20% - Accent1 2 3 6 3" xfId="422" xr:uid="{00000000-0005-0000-0000-00009B010000}"/>
    <cellStyle name="20% - Accent1 2 3 6 3 2" xfId="423" xr:uid="{00000000-0005-0000-0000-00009C010000}"/>
    <cellStyle name="20% - Accent1 2 3 6 4" xfId="424" xr:uid="{00000000-0005-0000-0000-00009D010000}"/>
    <cellStyle name="20% - Accent1 2 3 6 4 2" xfId="425" xr:uid="{00000000-0005-0000-0000-00009E010000}"/>
    <cellStyle name="20% - Accent1 2 3 6 5" xfId="426" xr:uid="{00000000-0005-0000-0000-00009F010000}"/>
    <cellStyle name="20% - Accent1 2 3 6 5 2" xfId="427" xr:uid="{00000000-0005-0000-0000-0000A0010000}"/>
    <cellStyle name="20% - Accent1 2 3 6 6" xfId="428" xr:uid="{00000000-0005-0000-0000-0000A1010000}"/>
    <cellStyle name="20% - Accent1 2 3 6 6 2" xfId="429" xr:uid="{00000000-0005-0000-0000-0000A2010000}"/>
    <cellStyle name="20% - Accent1 2 3 6 7" xfId="430" xr:uid="{00000000-0005-0000-0000-0000A3010000}"/>
    <cellStyle name="20% - Accent1 2 3 6 7 2" xfId="431" xr:uid="{00000000-0005-0000-0000-0000A4010000}"/>
    <cellStyle name="20% - Accent1 2 3 6 8" xfId="432" xr:uid="{00000000-0005-0000-0000-0000A5010000}"/>
    <cellStyle name="20% - Accent1 2 3 6 8 2" xfId="433" xr:uid="{00000000-0005-0000-0000-0000A6010000}"/>
    <cellStyle name="20% - Accent1 2 3 6 9" xfId="434" xr:uid="{00000000-0005-0000-0000-0000A7010000}"/>
    <cellStyle name="20% - Accent1 2 3 6 9 2" xfId="435" xr:uid="{00000000-0005-0000-0000-0000A8010000}"/>
    <cellStyle name="20% - Accent1 2 3 7" xfId="436" xr:uid="{00000000-0005-0000-0000-0000A9010000}"/>
    <cellStyle name="20% - Accent1 2 3 7 10" xfId="437" xr:uid="{00000000-0005-0000-0000-0000AA010000}"/>
    <cellStyle name="20% - Accent1 2 3 7 2" xfId="438" xr:uid="{00000000-0005-0000-0000-0000AB010000}"/>
    <cellStyle name="20% - Accent1 2 3 7 2 2" xfId="439" xr:uid="{00000000-0005-0000-0000-0000AC010000}"/>
    <cellStyle name="20% - Accent1 2 3 7 3" xfId="440" xr:uid="{00000000-0005-0000-0000-0000AD010000}"/>
    <cellStyle name="20% - Accent1 2 3 7 3 2" xfId="441" xr:uid="{00000000-0005-0000-0000-0000AE010000}"/>
    <cellStyle name="20% - Accent1 2 3 7 4" xfId="442" xr:uid="{00000000-0005-0000-0000-0000AF010000}"/>
    <cellStyle name="20% - Accent1 2 3 7 4 2" xfId="443" xr:uid="{00000000-0005-0000-0000-0000B0010000}"/>
    <cellStyle name="20% - Accent1 2 3 7 5" xfId="444" xr:uid="{00000000-0005-0000-0000-0000B1010000}"/>
    <cellStyle name="20% - Accent1 2 3 7 5 2" xfId="445" xr:uid="{00000000-0005-0000-0000-0000B2010000}"/>
    <cellStyle name="20% - Accent1 2 3 7 6" xfId="446" xr:uid="{00000000-0005-0000-0000-0000B3010000}"/>
    <cellStyle name="20% - Accent1 2 3 7 6 2" xfId="447" xr:uid="{00000000-0005-0000-0000-0000B4010000}"/>
    <cellStyle name="20% - Accent1 2 3 7 7" xfId="448" xr:uid="{00000000-0005-0000-0000-0000B5010000}"/>
    <cellStyle name="20% - Accent1 2 3 7 7 2" xfId="449" xr:uid="{00000000-0005-0000-0000-0000B6010000}"/>
    <cellStyle name="20% - Accent1 2 3 7 8" xfId="450" xr:uid="{00000000-0005-0000-0000-0000B7010000}"/>
    <cellStyle name="20% - Accent1 2 3 7 8 2" xfId="451" xr:uid="{00000000-0005-0000-0000-0000B8010000}"/>
    <cellStyle name="20% - Accent1 2 3 7 9" xfId="452" xr:uid="{00000000-0005-0000-0000-0000B9010000}"/>
    <cellStyle name="20% - Accent1 2 3 8" xfId="453" xr:uid="{00000000-0005-0000-0000-0000BA010000}"/>
    <cellStyle name="20% - Accent1 2 3 8 2" xfId="454" xr:uid="{00000000-0005-0000-0000-0000BB010000}"/>
    <cellStyle name="20% - Accent1 2 3 9" xfId="455" xr:uid="{00000000-0005-0000-0000-0000BC010000}"/>
    <cellStyle name="20% - Accent1 2 3 9 2" xfId="456" xr:uid="{00000000-0005-0000-0000-0000BD010000}"/>
    <cellStyle name="20% - Accent1 2 4" xfId="457" xr:uid="{00000000-0005-0000-0000-0000BE010000}"/>
    <cellStyle name="20% - Accent1 2 4 10" xfId="458" xr:uid="{00000000-0005-0000-0000-0000BF010000}"/>
    <cellStyle name="20% - Accent1 2 4 11" xfId="459" xr:uid="{00000000-0005-0000-0000-0000C0010000}"/>
    <cellStyle name="20% - Accent1 2 4 2" xfId="460" xr:uid="{00000000-0005-0000-0000-0000C1010000}"/>
    <cellStyle name="20% - Accent1 2 4 2 2" xfId="461" xr:uid="{00000000-0005-0000-0000-0000C2010000}"/>
    <cellStyle name="20% - Accent1 2 4 2 2 2" xfId="462" xr:uid="{00000000-0005-0000-0000-0000C3010000}"/>
    <cellStyle name="20% - Accent1 2 4 2 3" xfId="463" xr:uid="{00000000-0005-0000-0000-0000C4010000}"/>
    <cellStyle name="20% - Accent1 2 4 3" xfId="464" xr:uid="{00000000-0005-0000-0000-0000C5010000}"/>
    <cellStyle name="20% - Accent1 2 4 3 2" xfId="465" xr:uid="{00000000-0005-0000-0000-0000C6010000}"/>
    <cellStyle name="20% - Accent1 2 4 3 2 2" xfId="466" xr:uid="{00000000-0005-0000-0000-0000C7010000}"/>
    <cellStyle name="20% - Accent1 2 4 3 3" xfId="467" xr:uid="{00000000-0005-0000-0000-0000C8010000}"/>
    <cellStyle name="20% - Accent1 2 4 4" xfId="468" xr:uid="{00000000-0005-0000-0000-0000C9010000}"/>
    <cellStyle name="20% - Accent1 2 4 4 2" xfId="469" xr:uid="{00000000-0005-0000-0000-0000CA010000}"/>
    <cellStyle name="20% - Accent1 2 4 5" xfId="470" xr:uid="{00000000-0005-0000-0000-0000CB010000}"/>
    <cellStyle name="20% - Accent1 2 4 5 2" xfId="471" xr:uid="{00000000-0005-0000-0000-0000CC010000}"/>
    <cellStyle name="20% - Accent1 2 4 6" xfId="472" xr:uid="{00000000-0005-0000-0000-0000CD010000}"/>
    <cellStyle name="20% - Accent1 2 4 6 2" xfId="473" xr:uid="{00000000-0005-0000-0000-0000CE010000}"/>
    <cellStyle name="20% - Accent1 2 4 7" xfId="474" xr:uid="{00000000-0005-0000-0000-0000CF010000}"/>
    <cellStyle name="20% - Accent1 2 4 7 2" xfId="475" xr:uid="{00000000-0005-0000-0000-0000D0010000}"/>
    <cellStyle name="20% - Accent1 2 4 8" xfId="476" xr:uid="{00000000-0005-0000-0000-0000D1010000}"/>
    <cellStyle name="20% - Accent1 2 4 8 2" xfId="477" xr:uid="{00000000-0005-0000-0000-0000D2010000}"/>
    <cellStyle name="20% - Accent1 2 4 9" xfId="478" xr:uid="{00000000-0005-0000-0000-0000D3010000}"/>
    <cellStyle name="20% - Accent1 2 4 9 2" xfId="479" xr:uid="{00000000-0005-0000-0000-0000D4010000}"/>
    <cellStyle name="20% - Accent1 2 5" xfId="480" xr:uid="{00000000-0005-0000-0000-0000D5010000}"/>
    <cellStyle name="20% - Accent1 2 5 10" xfId="481" xr:uid="{00000000-0005-0000-0000-0000D6010000}"/>
    <cellStyle name="20% - Accent1 2 5 11" xfId="482" xr:uid="{00000000-0005-0000-0000-0000D7010000}"/>
    <cellStyle name="20% - Accent1 2 5 2" xfId="483" xr:uid="{00000000-0005-0000-0000-0000D8010000}"/>
    <cellStyle name="20% - Accent1 2 5 2 2" xfId="484" xr:uid="{00000000-0005-0000-0000-0000D9010000}"/>
    <cellStyle name="20% - Accent1 2 5 3" xfId="485" xr:uid="{00000000-0005-0000-0000-0000DA010000}"/>
    <cellStyle name="20% - Accent1 2 5 3 2" xfId="486" xr:uid="{00000000-0005-0000-0000-0000DB010000}"/>
    <cellStyle name="20% - Accent1 2 5 4" xfId="487" xr:uid="{00000000-0005-0000-0000-0000DC010000}"/>
    <cellStyle name="20% - Accent1 2 5 4 2" xfId="488" xr:uid="{00000000-0005-0000-0000-0000DD010000}"/>
    <cellStyle name="20% - Accent1 2 5 5" xfId="489" xr:uid="{00000000-0005-0000-0000-0000DE010000}"/>
    <cellStyle name="20% - Accent1 2 5 5 2" xfId="490" xr:uid="{00000000-0005-0000-0000-0000DF010000}"/>
    <cellStyle name="20% - Accent1 2 5 6" xfId="491" xr:uid="{00000000-0005-0000-0000-0000E0010000}"/>
    <cellStyle name="20% - Accent1 2 5 6 2" xfId="492" xr:uid="{00000000-0005-0000-0000-0000E1010000}"/>
    <cellStyle name="20% - Accent1 2 5 7" xfId="493" xr:uid="{00000000-0005-0000-0000-0000E2010000}"/>
    <cellStyle name="20% - Accent1 2 5 7 2" xfId="494" xr:uid="{00000000-0005-0000-0000-0000E3010000}"/>
    <cellStyle name="20% - Accent1 2 5 8" xfId="495" xr:uid="{00000000-0005-0000-0000-0000E4010000}"/>
    <cellStyle name="20% - Accent1 2 5 8 2" xfId="496" xr:uid="{00000000-0005-0000-0000-0000E5010000}"/>
    <cellStyle name="20% - Accent1 2 5 9" xfId="497" xr:uid="{00000000-0005-0000-0000-0000E6010000}"/>
    <cellStyle name="20% - Accent1 2 5 9 2" xfId="498" xr:uid="{00000000-0005-0000-0000-0000E7010000}"/>
    <cellStyle name="20% - Accent1 2 6" xfId="499" xr:uid="{00000000-0005-0000-0000-0000E8010000}"/>
    <cellStyle name="20% - Accent1 2 6 10" xfId="500" xr:uid="{00000000-0005-0000-0000-0000E9010000}"/>
    <cellStyle name="20% - Accent1 2 6 11" xfId="501" xr:uid="{00000000-0005-0000-0000-0000EA010000}"/>
    <cellStyle name="20% - Accent1 2 6 2" xfId="502" xr:uid="{00000000-0005-0000-0000-0000EB010000}"/>
    <cellStyle name="20% - Accent1 2 6 2 2" xfId="503" xr:uid="{00000000-0005-0000-0000-0000EC010000}"/>
    <cellStyle name="20% - Accent1 2 6 3" xfId="504" xr:uid="{00000000-0005-0000-0000-0000ED010000}"/>
    <cellStyle name="20% - Accent1 2 6 3 2" xfId="505" xr:uid="{00000000-0005-0000-0000-0000EE010000}"/>
    <cellStyle name="20% - Accent1 2 6 4" xfId="506" xr:uid="{00000000-0005-0000-0000-0000EF010000}"/>
    <cellStyle name="20% - Accent1 2 6 4 2" xfId="507" xr:uid="{00000000-0005-0000-0000-0000F0010000}"/>
    <cellStyle name="20% - Accent1 2 6 5" xfId="508" xr:uid="{00000000-0005-0000-0000-0000F1010000}"/>
    <cellStyle name="20% - Accent1 2 6 5 2" xfId="509" xr:uid="{00000000-0005-0000-0000-0000F2010000}"/>
    <cellStyle name="20% - Accent1 2 6 6" xfId="510" xr:uid="{00000000-0005-0000-0000-0000F3010000}"/>
    <cellStyle name="20% - Accent1 2 6 6 2" xfId="511" xr:uid="{00000000-0005-0000-0000-0000F4010000}"/>
    <cellStyle name="20% - Accent1 2 6 7" xfId="512" xr:uid="{00000000-0005-0000-0000-0000F5010000}"/>
    <cellStyle name="20% - Accent1 2 6 7 2" xfId="513" xr:uid="{00000000-0005-0000-0000-0000F6010000}"/>
    <cellStyle name="20% - Accent1 2 6 8" xfId="514" xr:uid="{00000000-0005-0000-0000-0000F7010000}"/>
    <cellStyle name="20% - Accent1 2 6 8 2" xfId="515" xr:uid="{00000000-0005-0000-0000-0000F8010000}"/>
    <cellStyle name="20% - Accent1 2 6 9" xfId="516" xr:uid="{00000000-0005-0000-0000-0000F9010000}"/>
    <cellStyle name="20% - Accent1 2 6 9 2" xfId="517" xr:uid="{00000000-0005-0000-0000-0000FA010000}"/>
    <cellStyle name="20% - Accent1 2 7" xfId="518" xr:uid="{00000000-0005-0000-0000-0000FB010000}"/>
    <cellStyle name="20% - Accent1 2 7 10" xfId="519" xr:uid="{00000000-0005-0000-0000-0000FC010000}"/>
    <cellStyle name="20% - Accent1 2 7 11" xfId="520" xr:uid="{00000000-0005-0000-0000-0000FD010000}"/>
    <cellStyle name="20% - Accent1 2 7 2" xfId="521" xr:uid="{00000000-0005-0000-0000-0000FE010000}"/>
    <cellStyle name="20% - Accent1 2 7 2 2" xfId="522" xr:uid="{00000000-0005-0000-0000-0000FF010000}"/>
    <cellStyle name="20% - Accent1 2 7 3" xfId="523" xr:uid="{00000000-0005-0000-0000-000000020000}"/>
    <cellStyle name="20% - Accent1 2 7 3 2" xfId="524" xr:uid="{00000000-0005-0000-0000-000001020000}"/>
    <cellStyle name="20% - Accent1 2 7 4" xfId="525" xr:uid="{00000000-0005-0000-0000-000002020000}"/>
    <cellStyle name="20% - Accent1 2 7 4 2" xfId="526" xr:uid="{00000000-0005-0000-0000-000003020000}"/>
    <cellStyle name="20% - Accent1 2 7 5" xfId="527" xr:uid="{00000000-0005-0000-0000-000004020000}"/>
    <cellStyle name="20% - Accent1 2 7 5 2" xfId="528" xr:uid="{00000000-0005-0000-0000-000005020000}"/>
    <cellStyle name="20% - Accent1 2 7 6" xfId="529" xr:uid="{00000000-0005-0000-0000-000006020000}"/>
    <cellStyle name="20% - Accent1 2 7 6 2" xfId="530" xr:uid="{00000000-0005-0000-0000-000007020000}"/>
    <cellStyle name="20% - Accent1 2 7 7" xfId="531" xr:uid="{00000000-0005-0000-0000-000008020000}"/>
    <cellStyle name="20% - Accent1 2 7 7 2" xfId="532" xr:uid="{00000000-0005-0000-0000-000009020000}"/>
    <cellStyle name="20% - Accent1 2 7 8" xfId="533" xr:uid="{00000000-0005-0000-0000-00000A020000}"/>
    <cellStyle name="20% - Accent1 2 7 8 2" xfId="534" xr:uid="{00000000-0005-0000-0000-00000B020000}"/>
    <cellStyle name="20% - Accent1 2 7 9" xfId="535" xr:uid="{00000000-0005-0000-0000-00000C020000}"/>
    <cellStyle name="20% - Accent1 2 7 9 2" xfId="536" xr:uid="{00000000-0005-0000-0000-00000D020000}"/>
    <cellStyle name="20% - Accent1 2 8" xfId="537" xr:uid="{00000000-0005-0000-0000-00000E020000}"/>
    <cellStyle name="20% - Accent1 2 8 10" xfId="538" xr:uid="{00000000-0005-0000-0000-00000F020000}"/>
    <cellStyle name="20% - Accent1 2 8 11" xfId="539" xr:uid="{00000000-0005-0000-0000-000010020000}"/>
    <cellStyle name="20% - Accent1 2 8 2" xfId="540" xr:uid="{00000000-0005-0000-0000-000011020000}"/>
    <cellStyle name="20% - Accent1 2 8 2 2" xfId="541" xr:uid="{00000000-0005-0000-0000-000012020000}"/>
    <cellStyle name="20% - Accent1 2 8 3" xfId="542" xr:uid="{00000000-0005-0000-0000-000013020000}"/>
    <cellStyle name="20% - Accent1 2 8 3 2" xfId="543" xr:uid="{00000000-0005-0000-0000-000014020000}"/>
    <cellStyle name="20% - Accent1 2 8 4" xfId="544" xr:uid="{00000000-0005-0000-0000-000015020000}"/>
    <cellStyle name="20% - Accent1 2 8 4 2" xfId="545" xr:uid="{00000000-0005-0000-0000-000016020000}"/>
    <cellStyle name="20% - Accent1 2 8 5" xfId="546" xr:uid="{00000000-0005-0000-0000-000017020000}"/>
    <cellStyle name="20% - Accent1 2 8 5 2" xfId="547" xr:uid="{00000000-0005-0000-0000-000018020000}"/>
    <cellStyle name="20% - Accent1 2 8 6" xfId="548" xr:uid="{00000000-0005-0000-0000-000019020000}"/>
    <cellStyle name="20% - Accent1 2 8 6 2" xfId="549" xr:uid="{00000000-0005-0000-0000-00001A020000}"/>
    <cellStyle name="20% - Accent1 2 8 7" xfId="550" xr:uid="{00000000-0005-0000-0000-00001B020000}"/>
    <cellStyle name="20% - Accent1 2 8 7 2" xfId="551" xr:uid="{00000000-0005-0000-0000-00001C020000}"/>
    <cellStyle name="20% - Accent1 2 8 8" xfId="552" xr:uid="{00000000-0005-0000-0000-00001D020000}"/>
    <cellStyle name="20% - Accent1 2 8 8 2" xfId="553" xr:uid="{00000000-0005-0000-0000-00001E020000}"/>
    <cellStyle name="20% - Accent1 2 8 9" xfId="554" xr:uid="{00000000-0005-0000-0000-00001F020000}"/>
    <cellStyle name="20% - Accent1 2 8 9 2" xfId="555" xr:uid="{00000000-0005-0000-0000-000020020000}"/>
    <cellStyle name="20% - Accent1 2 9" xfId="556" xr:uid="{00000000-0005-0000-0000-000021020000}"/>
    <cellStyle name="20% - Accent1 2 9 10" xfId="557" xr:uid="{00000000-0005-0000-0000-000022020000}"/>
    <cellStyle name="20% - Accent1 2 9 2" xfId="558" xr:uid="{00000000-0005-0000-0000-000023020000}"/>
    <cellStyle name="20% - Accent1 2 9 2 2" xfId="559" xr:uid="{00000000-0005-0000-0000-000024020000}"/>
    <cellStyle name="20% - Accent1 2 9 3" xfId="560" xr:uid="{00000000-0005-0000-0000-000025020000}"/>
    <cellStyle name="20% - Accent1 2 9 3 2" xfId="561" xr:uid="{00000000-0005-0000-0000-000026020000}"/>
    <cellStyle name="20% - Accent1 2 9 4" xfId="562" xr:uid="{00000000-0005-0000-0000-000027020000}"/>
    <cellStyle name="20% - Accent1 2 9 4 2" xfId="563" xr:uid="{00000000-0005-0000-0000-000028020000}"/>
    <cellStyle name="20% - Accent1 2 9 5" xfId="564" xr:uid="{00000000-0005-0000-0000-000029020000}"/>
    <cellStyle name="20% - Accent1 2 9 5 2" xfId="565" xr:uid="{00000000-0005-0000-0000-00002A020000}"/>
    <cellStyle name="20% - Accent1 2 9 6" xfId="566" xr:uid="{00000000-0005-0000-0000-00002B020000}"/>
    <cellStyle name="20% - Accent1 2 9 6 2" xfId="567" xr:uid="{00000000-0005-0000-0000-00002C020000}"/>
    <cellStyle name="20% - Accent1 2 9 7" xfId="568" xr:uid="{00000000-0005-0000-0000-00002D020000}"/>
    <cellStyle name="20% - Accent1 2 9 7 2" xfId="569" xr:uid="{00000000-0005-0000-0000-00002E020000}"/>
    <cellStyle name="20% - Accent1 2 9 8" xfId="570" xr:uid="{00000000-0005-0000-0000-00002F020000}"/>
    <cellStyle name="20% - Accent1 2 9 8 2" xfId="571" xr:uid="{00000000-0005-0000-0000-000030020000}"/>
    <cellStyle name="20% - Accent1 2 9 9" xfId="572" xr:uid="{00000000-0005-0000-0000-000031020000}"/>
    <cellStyle name="20% - Accent1 20" xfId="573" xr:uid="{00000000-0005-0000-0000-000032020000}"/>
    <cellStyle name="20% - Accent1 20 2" xfId="574" xr:uid="{00000000-0005-0000-0000-000033020000}"/>
    <cellStyle name="20% - Accent1 21" xfId="575" xr:uid="{00000000-0005-0000-0000-000034020000}"/>
    <cellStyle name="20% - Accent1 22" xfId="576" xr:uid="{00000000-0005-0000-0000-000035020000}"/>
    <cellStyle name="20% - Accent1 23" xfId="577" xr:uid="{00000000-0005-0000-0000-000036020000}"/>
    <cellStyle name="20% - Accent1 24" xfId="578" xr:uid="{00000000-0005-0000-0000-000037020000}"/>
    <cellStyle name="20% - Accent1 25" xfId="579" xr:uid="{00000000-0005-0000-0000-000038020000}"/>
    <cellStyle name="20% - Accent1 26" xfId="580" xr:uid="{00000000-0005-0000-0000-000039020000}"/>
    <cellStyle name="20% - Accent1 27" xfId="581" xr:uid="{00000000-0005-0000-0000-00003A020000}"/>
    <cellStyle name="20% - Accent1 28" xfId="582" xr:uid="{00000000-0005-0000-0000-00003B020000}"/>
    <cellStyle name="20% - Accent1 3" xfId="583" xr:uid="{00000000-0005-0000-0000-00003C020000}"/>
    <cellStyle name="20% - Accent1 3 10" xfId="584" xr:uid="{00000000-0005-0000-0000-00003D020000}"/>
    <cellStyle name="20% - Accent1 3 10 2" xfId="585" xr:uid="{00000000-0005-0000-0000-00003E020000}"/>
    <cellStyle name="20% - Accent1 3 11" xfId="586" xr:uid="{00000000-0005-0000-0000-00003F020000}"/>
    <cellStyle name="20% - Accent1 3 11 2" xfId="587" xr:uid="{00000000-0005-0000-0000-000040020000}"/>
    <cellStyle name="20% - Accent1 3 12" xfId="588" xr:uid="{00000000-0005-0000-0000-000041020000}"/>
    <cellStyle name="20% - Accent1 3 12 2" xfId="589" xr:uid="{00000000-0005-0000-0000-000042020000}"/>
    <cellStyle name="20% - Accent1 3 13" xfId="590" xr:uid="{00000000-0005-0000-0000-000043020000}"/>
    <cellStyle name="20% - Accent1 3 13 2" xfId="591" xr:uid="{00000000-0005-0000-0000-000044020000}"/>
    <cellStyle name="20% - Accent1 3 14" xfId="592" xr:uid="{00000000-0005-0000-0000-000045020000}"/>
    <cellStyle name="20% - Accent1 3 14 2" xfId="593" xr:uid="{00000000-0005-0000-0000-000046020000}"/>
    <cellStyle name="20% - Accent1 3 15" xfId="594" xr:uid="{00000000-0005-0000-0000-000047020000}"/>
    <cellStyle name="20% - Accent1 3 15 2" xfId="595" xr:uid="{00000000-0005-0000-0000-000048020000}"/>
    <cellStyle name="20% - Accent1 3 16" xfId="596" xr:uid="{00000000-0005-0000-0000-000049020000}"/>
    <cellStyle name="20% - Accent1 3 16 2" xfId="597" xr:uid="{00000000-0005-0000-0000-00004A020000}"/>
    <cellStyle name="20% - Accent1 3 17" xfId="598" xr:uid="{00000000-0005-0000-0000-00004B020000}"/>
    <cellStyle name="20% - Accent1 3 18" xfId="599" xr:uid="{00000000-0005-0000-0000-00004C020000}"/>
    <cellStyle name="20% - Accent1 3 19" xfId="600" xr:uid="{00000000-0005-0000-0000-00004D020000}"/>
    <cellStyle name="20% - Accent1 3 2" xfId="601" xr:uid="{00000000-0005-0000-0000-00004E020000}"/>
    <cellStyle name="20% - Accent1 3 2 10" xfId="602" xr:uid="{00000000-0005-0000-0000-00004F020000}"/>
    <cellStyle name="20% - Accent1 3 2 11" xfId="603" xr:uid="{00000000-0005-0000-0000-000050020000}"/>
    <cellStyle name="20% - Accent1 3 2 2" xfId="604" xr:uid="{00000000-0005-0000-0000-000051020000}"/>
    <cellStyle name="20% - Accent1 3 2 2 2" xfId="605" xr:uid="{00000000-0005-0000-0000-000052020000}"/>
    <cellStyle name="20% - Accent1 3 2 2 2 2" xfId="606" xr:uid="{00000000-0005-0000-0000-000053020000}"/>
    <cellStyle name="20% - Accent1 3 2 2 3" xfId="607" xr:uid="{00000000-0005-0000-0000-000054020000}"/>
    <cellStyle name="20% - Accent1 3 2 3" xfId="608" xr:uid="{00000000-0005-0000-0000-000055020000}"/>
    <cellStyle name="20% - Accent1 3 2 3 2" xfId="609" xr:uid="{00000000-0005-0000-0000-000056020000}"/>
    <cellStyle name="20% - Accent1 3 2 3 2 2" xfId="610" xr:uid="{00000000-0005-0000-0000-000057020000}"/>
    <cellStyle name="20% - Accent1 3 2 3 3" xfId="611" xr:uid="{00000000-0005-0000-0000-000058020000}"/>
    <cellStyle name="20% - Accent1 3 2 4" xfId="612" xr:uid="{00000000-0005-0000-0000-000059020000}"/>
    <cellStyle name="20% - Accent1 3 2 4 2" xfId="613" xr:uid="{00000000-0005-0000-0000-00005A020000}"/>
    <cellStyle name="20% - Accent1 3 2 5" xfId="614" xr:uid="{00000000-0005-0000-0000-00005B020000}"/>
    <cellStyle name="20% - Accent1 3 2 5 2" xfId="615" xr:uid="{00000000-0005-0000-0000-00005C020000}"/>
    <cellStyle name="20% - Accent1 3 2 6" xfId="616" xr:uid="{00000000-0005-0000-0000-00005D020000}"/>
    <cellStyle name="20% - Accent1 3 2 6 2" xfId="617" xr:uid="{00000000-0005-0000-0000-00005E020000}"/>
    <cellStyle name="20% - Accent1 3 2 7" xfId="618" xr:uid="{00000000-0005-0000-0000-00005F020000}"/>
    <cellStyle name="20% - Accent1 3 2 7 2" xfId="619" xr:uid="{00000000-0005-0000-0000-000060020000}"/>
    <cellStyle name="20% - Accent1 3 2 8" xfId="620" xr:uid="{00000000-0005-0000-0000-000061020000}"/>
    <cellStyle name="20% - Accent1 3 2 8 2" xfId="621" xr:uid="{00000000-0005-0000-0000-000062020000}"/>
    <cellStyle name="20% - Accent1 3 2 9" xfId="622" xr:uid="{00000000-0005-0000-0000-000063020000}"/>
    <cellStyle name="20% - Accent1 3 2 9 2" xfId="623" xr:uid="{00000000-0005-0000-0000-000064020000}"/>
    <cellStyle name="20% - Accent1 3 3" xfId="624" xr:uid="{00000000-0005-0000-0000-000065020000}"/>
    <cellStyle name="20% - Accent1 3 3 10" xfId="625" xr:uid="{00000000-0005-0000-0000-000066020000}"/>
    <cellStyle name="20% - Accent1 3 3 11" xfId="626" xr:uid="{00000000-0005-0000-0000-000067020000}"/>
    <cellStyle name="20% - Accent1 3 3 12" xfId="627" xr:uid="{00000000-0005-0000-0000-000068020000}"/>
    <cellStyle name="20% - Accent1 3 3 2" xfId="628" xr:uid="{00000000-0005-0000-0000-000069020000}"/>
    <cellStyle name="20% - Accent1 3 3 2 2" xfId="629" xr:uid="{00000000-0005-0000-0000-00006A020000}"/>
    <cellStyle name="20% - Accent1 3 3 3" xfId="630" xr:uid="{00000000-0005-0000-0000-00006B020000}"/>
    <cellStyle name="20% - Accent1 3 3 3 2" xfId="631" xr:uid="{00000000-0005-0000-0000-00006C020000}"/>
    <cellStyle name="20% - Accent1 3 3 4" xfId="632" xr:uid="{00000000-0005-0000-0000-00006D020000}"/>
    <cellStyle name="20% - Accent1 3 3 4 2" xfId="633" xr:uid="{00000000-0005-0000-0000-00006E020000}"/>
    <cellStyle name="20% - Accent1 3 3 5" xfId="634" xr:uid="{00000000-0005-0000-0000-00006F020000}"/>
    <cellStyle name="20% - Accent1 3 3 5 2" xfId="635" xr:uid="{00000000-0005-0000-0000-000070020000}"/>
    <cellStyle name="20% - Accent1 3 3 6" xfId="636" xr:uid="{00000000-0005-0000-0000-000071020000}"/>
    <cellStyle name="20% - Accent1 3 3 6 2" xfId="637" xr:uid="{00000000-0005-0000-0000-000072020000}"/>
    <cellStyle name="20% - Accent1 3 3 7" xfId="638" xr:uid="{00000000-0005-0000-0000-000073020000}"/>
    <cellStyle name="20% - Accent1 3 3 7 2" xfId="639" xr:uid="{00000000-0005-0000-0000-000074020000}"/>
    <cellStyle name="20% - Accent1 3 3 8" xfId="640" xr:uid="{00000000-0005-0000-0000-000075020000}"/>
    <cellStyle name="20% - Accent1 3 3 8 2" xfId="641" xr:uid="{00000000-0005-0000-0000-000076020000}"/>
    <cellStyle name="20% - Accent1 3 3 9" xfId="642" xr:uid="{00000000-0005-0000-0000-000077020000}"/>
    <cellStyle name="20% - Accent1 3 3 9 2" xfId="643" xr:uid="{00000000-0005-0000-0000-000078020000}"/>
    <cellStyle name="20% - Accent1 3 4" xfId="644" xr:uid="{00000000-0005-0000-0000-000079020000}"/>
    <cellStyle name="20% - Accent1 3 4 10" xfId="645" xr:uid="{00000000-0005-0000-0000-00007A020000}"/>
    <cellStyle name="20% - Accent1 3 4 11" xfId="646" xr:uid="{00000000-0005-0000-0000-00007B020000}"/>
    <cellStyle name="20% - Accent1 3 4 2" xfId="647" xr:uid="{00000000-0005-0000-0000-00007C020000}"/>
    <cellStyle name="20% - Accent1 3 4 2 2" xfId="648" xr:uid="{00000000-0005-0000-0000-00007D020000}"/>
    <cellStyle name="20% - Accent1 3 4 2 2 2" xfId="649" xr:uid="{00000000-0005-0000-0000-00007E020000}"/>
    <cellStyle name="20% - Accent1 3 4 2 3" xfId="650" xr:uid="{00000000-0005-0000-0000-00007F020000}"/>
    <cellStyle name="20% - Accent1 3 4 3" xfId="651" xr:uid="{00000000-0005-0000-0000-000080020000}"/>
    <cellStyle name="20% - Accent1 3 4 3 2" xfId="652" xr:uid="{00000000-0005-0000-0000-000081020000}"/>
    <cellStyle name="20% - Accent1 3 4 3 2 2" xfId="653" xr:uid="{00000000-0005-0000-0000-000082020000}"/>
    <cellStyle name="20% - Accent1 3 4 3 3" xfId="654" xr:uid="{00000000-0005-0000-0000-000083020000}"/>
    <cellStyle name="20% - Accent1 3 4 4" xfId="655" xr:uid="{00000000-0005-0000-0000-000084020000}"/>
    <cellStyle name="20% - Accent1 3 4 4 2" xfId="656" xr:uid="{00000000-0005-0000-0000-000085020000}"/>
    <cellStyle name="20% - Accent1 3 4 5" xfId="657" xr:uid="{00000000-0005-0000-0000-000086020000}"/>
    <cellStyle name="20% - Accent1 3 4 5 2" xfId="658" xr:uid="{00000000-0005-0000-0000-000087020000}"/>
    <cellStyle name="20% - Accent1 3 4 6" xfId="659" xr:uid="{00000000-0005-0000-0000-000088020000}"/>
    <cellStyle name="20% - Accent1 3 4 6 2" xfId="660" xr:uid="{00000000-0005-0000-0000-000089020000}"/>
    <cellStyle name="20% - Accent1 3 4 7" xfId="661" xr:uid="{00000000-0005-0000-0000-00008A020000}"/>
    <cellStyle name="20% - Accent1 3 4 7 2" xfId="662" xr:uid="{00000000-0005-0000-0000-00008B020000}"/>
    <cellStyle name="20% - Accent1 3 4 8" xfId="663" xr:uid="{00000000-0005-0000-0000-00008C020000}"/>
    <cellStyle name="20% - Accent1 3 4 8 2" xfId="664" xr:uid="{00000000-0005-0000-0000-00008D020000}"/>
    <cellStyle name="20% - Accent1 3 4 9" xfId="665" xr:uid="{00000000-0005-0000-0000-00008E020000}"/>
    <cellStyle name="20% - Accent1 3 4 9 2" xfId="666" xr:uid="{00000000-0005-0000-0000-00008F020000}"/>
    <cellStyle name="20% - Accent1 3 5" xfId="667" xr:uid="{00000000-0005-0000-0000-000090020000}"/>
    <cellStyle name="20% - Accent1 3 5 10" xfId="668" xr:uid="{00000000-0005-0000-0000-000091020000}"/>
    <cellStyle name="20% - Accent1 3 5 11" xfId="669" xr:uid="{00000000-0005-0000-0000-000092020000}"/>
    <cellStyle name="20% - Accent1 3 5 2" xfId="670" xr:uid="{00000000-0005-0000-0000-000093020000}"/>
    <cellStyle name="20% - Accent1 3 5 2 2" xfId="671" xr:uid="{00000000-0005-0000-0000-000094020000}"/>
    <cellStyle name="20% - Accent1 3 5 3" xfId="672" xr:uid="{00000000-0005-0000-0000-000095020000}"/>
    <cellStyle name="20% - Accent1 3 5 3 2" xfId="673" xr:uid="{00000000-0005-0000-0000-000096020000}"/>
    <cellStyle name="20% - Accent1 3 5 4" xfId="674" xr:uid="{00000000-0005-0000-0000-000097020000}"/>
    <cellStyle name="20% - Accent1 3 5 4 2" xfId="675" xr:uid="{00000000-0005-0000-0000-000098020000}"/>
    <cellStyle name="20% - Accent1 3 5 5" xfId="676" xr:uid="{00000000-0005-0000-0000-000099020000}"/>
    <cellStyle name="20% - Accent1 3 5 5 2" xfId="677" xr:uid="{00000000-0005-0000-0000-00009A020000}"/>
    <cellStyle name="20% - Accent1 3 5 6" xfId="678" xr:uid="{00000000-0005-0000-0000-00009B020000}"/>
    <cellStyle name="20% - Accent1 3 5 6 2" xfId="679" xr:uid="{00000000-0005-0000-0000-00009C020000}"/>
    <cellStyle name="20% - Accent1 3 5 7" xfId="680" xr:uid="{00000000-0005-0000-0000-00009D020000}"/>
    <cellStyle name="20% - Accent1 3 5 7 2" xfId="681" xr:uid="{00000000-0005-0000-0000-00009E020000}"/>
    <cellStyle name="20% - Accent1 3 5 8" xfId="682" xr:uid="{00000000-0005-0000-0000-00009F020000}"/>
    <cellStyle name="20% - Accent1 3 5 8 2" xfId="683" xr:uid="{00000000-0005-0000-0000-0000A0020000}"/>
    <cellStyle name="20% - Accent1 3 5 9" xfId="684" xr:uid="{00000000-0005-0000-0000-0000A1020000}"/>
    <cellStyle name="20% - Accent1 3 5 9 2" xfId="685" xr:uid="{00000000-0005-0000-0000-0000A2020000}"/>
    <cellStyle name="20% - Accent1 3 6" xfId="686" xr:uid="{00000000-0005-0000-0000-0000A3020000}"/>
    <cellStyle name="20% - Accent1 3 6 10" xfId="687" xr:uid="{00000000-0005-0000-0000-0000A4020000}"/>
    <cellStyle name="20% - Accent1 3 6 11" xfId="688" xr:uid="{00000000-0005-0000-0000-0000A5020000}"/>
    <cellStyle name="20% - Accent1 3 6 2" xfId="689" xr:uid="{00000000-0005-0000-0000-0000A6020000}"/>
    <cellStyle name="20% - Accent1 3 6 2 2" xfId="690" xr:uid="{00000000-0005-0000-0000-0000A7020000}"/>
    <cellStyle name="20% - Accent1 3 6 3" xfId="691" xr:uid="{00000000-0005-0000-0000-0000A8020000}"/>
    <cellStyle name="20% - Accent1 3 6 3 2" xfId="692" xr:uid="{00000000-0005-0000-0000-0000A9020000}"/>
    <cellStyle name="20% - Accent1 3 6 4" xfId="693" xr:uid="{00000000-0005-0000-0000-0000AA020000}"/>
    <cellStyle name="20% - Accent1 3 6 4 2" xfId="694" xr:uid="{00000000-0005-0000-0000-0000AB020000}"/>
    <cellStyle name="20% - Accent1 3 6 5" xfId="695" xr:uid="{00000000-0005-0000-0000-0000AC020000}"/>
    <cellStyle name="20% - Accent1 3 6 5 2" xfId="696" xr:uid="{00000000-0005-0000-0000-0000AD020000}"/>
    <cellStyle name="20% - Accent1 3 6 6" xfId="697" xr:uid="{00000000-0005-0000-0000-0000AE020000}"/>
    <cellStyle name="20% - Accent1 3 6 6 2" xfId="698" xr:uid="{00000000-0005-0000-0000-0000AF020000}"/>
    <cellStyle name="20% - Accent1 3 6 7" xfId="699" xr:uid="{00000000-0005-0000-0000-0000B0020000}"/>
    <cellStyle name="20% - Accent1 3 6 7 2" xfId="700" xr:uid="{00000000-0005-0000-0000-0000B1020000}"/>
    <cellStyle name="20% - Accent1 3 6 8" xfId="701" xr:uid="{00000000-0005-0000-0000-0000B2020000}"/>
    <cellStyle name="20% - Accent1 3 6 8 2" xfId="702" xr:uid="{00000000-0005-0000-0000-0000B3020000}"/>
    <cellStyle name="20% - Accent1 3 6 9" xfId="703" xr:uid="{00000000-0005-0000-0000-0000B4020000}"/>
    <cellStyle name="20% - Accent1 3 6 9 2" xfId="704" xr:uid="{00000000-0005-0000-0000-0000B5020000}"/>
    <cellStyle name="20% - Accent1 3 7" xfId="705" xr:uid="{00000000-0005-0000-0000-0000B6020000}"/>
    <cellStyle name="20% - Accent1 3 7 10" xfId="706" xr:uid="{00000000-0005-0000-0000-0000B7020000}"/>
    <cellStyle name="20% - Accent1 3 7 11" xfId="707" xr:uid="{00000000-0005-0000-0000-0000B8020000}"/>
    <cellStyle name="20% - Accent1 3 7 2" xfId="708" xr:uid="{00000000-0005-0000-0000-0000B9020000}"/>
    <cellStyle name="20% - Accent1 3 7 2 2" xfId="709" xr:uid="{00000000-0005-0000-0000-0000BA020000}"/>
    <cellStyle name="20% - Accent1 3 7 3" xfId="710" xr:uid="{00000000-0005-0000-0000-0000BB020000}"/>
    <cellStyle name="20% - Accent1 3 7 3 2" xfId="711" xr:uid="{00000000-0005-0000-0000-0000BC020000}"/>
    <cellStyle name="20% - Accent1 3 7 4" xfId="712" xr:uid="{00000000-0005-0000-0000-0000BD020000}"/>
    <cellStyle name="20% - Accent1 3 7 4 2" xfId="713" xr:uid="{00000000-0005-0000-0000-0000BE020000}"/>
    <cellStyle name="20% - Accent1 3 7 5" xfId="714" xr:uid="{00000000-0005-0000-0000-0000BF020000}"/>
    <cellStyle name="20% - Accent1 3 7 5 2" xfId="715" xr:uid="{00000000-0005-0000-0000-0000C0020000}"/>
    <cellStyle name="20% - Accent1 3 7 6" xfId="716" xr:uid="{00000000-0005-0000-0000-0000C1020000}"/>
    <cellStyle name="20% - Accent1 3 7 6 2" xfId="717" xr:uid="{00000000-0005-0000-0000-0000C2020000}"/>
    <cellStyle name="20% - Accent1 3 7 7" xfId="718" xr:uid="{00000000-0005-0000-0000-0000C3020000}"/>
    <cellStyle name="20% - Accent1 3 7 7 2" xfId="719" xr:uid="{00000000-0005-0000-0000-0000C4020000}"/>
    <cellStyle name="20% - Accent1 3 7 8" xfId="720" xr:uid="{00000000-0005-0000-0000-0000C5020000}"/>
    <cellStyle name="20% - Accent1 3 7 8 2" xfId="721" xr:uid="{00000000-0005-0000-0000-0000C6020000}"/>
    <cellStyle name="20% - Accent1 3 7 9" xfId="722" xr:uid="{00000000-0005-0000-0000-0000C7020000}"/>
    <cellStyle name="20% - Accent1 3 7 9 2" xfId="723" xr:uid="{00000000-0005-0000-0000-0000C8020000}"/>
    <cellStyle name="20% - Accent1 3 8" xfId="724" xr:uid="{00000000-0005-0000-0000-0000C9020000}"/>
    <cellStyle name="20% - Accent1 3 8 10" xfId="725" xr:uid="{00000000-0005-0000-0000-0000CA020000}"/>
    <cellStyle name="20% - Accent1 3 8 2" xfId="726" xr:uid="{00000000-0005-0000-0000-0000CB020000}"/>
    <cellStyle name="20% - Accent1 3 8 2 2" xfId="727" xr:uid="{00000000-0005-0000-0000-0000CC020000}"/>
    <cellStyle name="20% - Accent1 3 8 3" xfId="728" xr:uid="{00000000-0005-0000-0000-0000CD020000}"/>
    <cellStyle name="20% - Accent1 3 8 3 2" xfId="729" xr:uid="{00000000-0005-0000-0000-0000CE020000}"/>
    <cellStyle name="20% - Accent1 3 8 4" xfId="730" xr:uid="{00000000-0005-0000-0000-0000CF020000}"/>
    <cellStyle name="20% - Accent1 3 8 4 2" xfId="731" xr:uid="{00000000-0005-0000-0000-0000D0020000}"/>
    <cellStyle name="20% - Accent1 3 8 5" xfId="732" xr:uid="{00000000-0005-0000-0000-0000D1020000}"/>
    <cellStyle name="20% - Accent1 3 8 5 2" xfId="733" xr:uid="{00000000-0005-0000-0000-0000D2020000}"/>
    <cellStyle name="20% - Accent1 3 8 6" xfId="734" xr:uid="{00000000-0005-0000-0000-0000D3020000}"/>
    <cellStyle name="20% - Accent1 3 8 6 2" xfId="735" xr:uid="{00000000-0005-0000-0000-0000D4020000}"/>
    <cellStyle name="20% - Accent1 3 8 7" xfId="736" xr:uid="{00000000-0005-0000-0000-0000D5020000}"/>
    <cellStyle name="20% - Accent1 3 8 7 2" xfId="737" xr:uid="{00000000-0005-0000-0000-0000D6020000}"/>
    <cellStyle name="20% - Accent1 3 8 8" xfId="738" xr:uid="{00000000-0005-0000-0000-0000D7020000}"/>
    <cellStyle name="20% - Accent1 3 8 8 2" xfId="739" xr:uid="{00000000-0005-0000-0000-0000D8020000}"/>
    <cellStyle name="20% - Accent1 3 8 9" xfId="740" xr:uid="{00000000-0005-0000-0000-0000D9020000}"/>
    <cellStyle name="20% - Accent1 3 9" xfId="741" xr:uid="{00000000-0005-0000-0000-0000DA020000}"/>
    <cellStyle name="20% - Accent1 3 9 2" xfId="742" xr:uid="{00000000-0005-0000-0000-0000DB020000}"/>
    <cellStyle name="20% - Accent1 4" xfId="743" xr:uid="{00000000-0005-0000-0000-0000DC020000}"/>
    <cellStyle name="20% - Accent1 4 10" xfId="744" xr:uid="{00000000-0005-0000-0000-0000DD020000}"/>
    <cellStyle name="20% - Accent1 4 10 2" xfId="745" xr:uid="{00000000-0005-0000-0000-0000DE020000}"/>
    <cellStyle name="20% - Accent1 4 11" xfId="746" xr:uid="{00000000-0005-0000-0000-0000DF020000}"/>
    <cellStyle name="20% - Accent1 4 11 2" xfId="747" xr:uid="{00000000-0005-0000-0000-0000E0020000}"/>
    <cellStyle name="20% - Accent1 4 12" xfId="748" xr:uid="{00000000-0005-0000-0000-0000E1020000}"/>
    <cellStyle name="20% - Accent1 4 12 2" xfId="749" xr:uid="{00000000-0005-0000-0000-0000E2020000}"/>
    <cellStyle name="20% - Accent1 4 13" xfId="750" xr:uid="{00000000-0005-0000-0000-0000E3020000}"/>
    <cellStyle name="20% - Accent1 4 13 2" xfId="751" xr:uid="{00000000-0005-0000-0000-0000E4020000}"/>
    <cellStyle name="20% - Accent1 4 14" xfId="752" xr:uid="{00000000-0005-0000-0000-0000E5020000}"/>
    <cellStyle name="20% - Accent1 4 14 2" xfId="753" xr:uid="{00000000-0005-0000-0000-0000E6020000}"/>
    <cellStyle name="20% - Accent1 4 15" xfId="754" xr:uid="{00000000-0005-0000-0000-0000E7020000}"/>
    <cellStyle name="20% - Accent1 4 15 2" xfId="755" xr:uid="{00000000-0005-0000-0000-0000E8020000}"/>
    <cellStyle name="20% - Accent1 4 16" xfId="756" xr:uid="{00000000-0005-0000-0000-0000E9020000}"/>
    <cellStyle name="20% - Accent1 4 17" xfId="757" xr:uid="{00000000-0005-0000-0000-0000EA020000}"/>
    <cellStyle name="20% - Accent1 4 18" xfId="758" xr:uid="{00000000-0005-0000-0000-0000EB020000}"/>
    <cellStyle name="20% - Accent1 4 2" xfId="759" xr:uid="{00000000-0005-0000-0000-0000EC020000}"/>
    <cellStyle name="20% - Accent1 4 2 10" xfId="760" xr:uid="{00000000-0005-0000-0000-0000ED020000}"/>
    <cellStyle name="20% - Accent1 4 2 11" xfId="761" xr:uid="{00000000-0005-0000-0000-0000EE020000}"/>
    <cellStyle name="20% - Accent1 4 2 2" xfId="762" xr:uid="{00000000-0005-0000-0000-0000EF020000}"/>
    <cellStyle name="20% - Accent1 4 2 2 2" xfId="763" xr:uid="{00000000-0005-0000-0000-0000F0020000}"/>
    <cellStyle name="20% - Accent1 4 2 3" xfId="764" xr:uid="{00000000-0005-0000-0000-0000F1020000}"/>
    <cellStyle name="20% - Accent1 4 2 3 2" xfId="765" xr:uid="{00000000-0005-0000-0000-0000F2020000}"/>
    <cellStyle name="20% - Accent1 4 2 4" xfId="766" xr:uid="{00000000-0005-0000-0000-0000F3020000}"/>
    <cellStyle name="20% - Accent1 4 2 4 2" xfId="767" xr:uid="{00000000-0005-0000-0000-0000F4020000}"/>
    <cellStyle name="20% - Accent1 4 2 5" xfId="768" xr:uid="{00000000-0005-0000-0000-0000F5020000}"/>
    <cellStyle name="20% - Accent1 4 2 5 2" xfId="769" xr:uid="{00000000-0005-0000-0000-0000F6020000}"/>
    <cellStyle name="20% - Accent1 4 2 6" xfId="770" xr:uid="{00000000-0005-0000-0000-0000F7020000}"/>
    <cellStyle name="20% - Accent1 4 2 6 2" xfId="771" xr:uid="{00000000-0005-0000-0000-0000F8020000}"/>
    <cellStyle name="20% - Accent1 4 2 7" xfId="772" xr:uid="{00000000-0005-0000-0000-0000F9020000}"/>
    <cellStyle name="20% - Accent1 4 2 7 2" xfId="773" xr:uid="{00000000-0005-0000-0000-0000FA020000}"/>
    <cellStyle name="20% - Accent1 4 2 8" xfId="774" xr:uid="{00000000-0005-0000-0000-0000FB020000}"/>
    <cellStyle name="20% - Accent1 4 2 8 2" xfId="775" xr:uid="{00000000-0005-0000-0000-0000FC020000}"/>
    <cellStyle name="20% - Accent1 4 2 9" xfId="776" xr:uid="{00000000-0005-0000-0000-0000FD020000}"/>
    <cellStyle name="20% - Accent1 4 2 9 2" xfId="777" xr:uid="{00000000-0005-0000-0000-0000FE020000}"/>
    <cellStyle name="20% - Accent1 4 3" xfId="778" xr:uid="{00000000-0005-0000-0000-0000FF020000}"/>
    <cellStyle name="20% - Accent1 4 3 10" xfId="779" xr:uid="{00000000-0005-0000-0000-000000030000}"/>
    <cellStyle name="20% - Accent1 4 3 11" xfId="780" xr:uid="{00000000-0005-0000-0000-000001030000}"/>
    <cellStyle name="20% - Accent1 4 3 2" xfId="781" xr:uid="{00000000-0005-0000-0000-000002030000}"/>
    <cellStyle name="20% - Accent1 4 3 2 2" xfId="782" xr:uid="{00000000-0005-0000-0000-000003030000}"/>
    <cellStyle name="20% - Accent1 4 3 3" xfId="783" xr:uid="{00000000-0005-0000-0000-000004030000}"/>
    <cellStyle name="20% - Accent1 4 3 3 2" xfId="784" xr:uid="{00000000-0005-0000-0000-000005030000}"/>
    <cellStyle name="20% - Accent1 4 3 4" xfId="785" xr:uid="{00000000-0005-0000-0000-000006030000}"/>
    <cellStyle name="20% - Accent1 4 3 4 2" xfId="786" xr:uid="{00000000-0005-0000-0000-000007030000}"/>
    <cellStyle name="20% - Accent1 4 3 5" xfId="787" xr:uid="{00000000-0005-0000-0000-000008030000}"/>
    <cellStyle name="20% - Accent1 4 3 5 2" xfId="788" xr:uid="{00000000-0005-0000-0000-000009030000}"/>
    <cellStyle name="20% - Accent1 4 3 6" xfId="789" xr:uid="{00000000-0005-0000-0000-00000A030000}"/>
    <cellStyle name="20% - Accent1 4 3 6 2" xfId="790" xr:uid="{00000000-0005-0000-0000-00000B030000}"/>
    <cellStyle name="20% - Accent1 4 3 7" xfId="791" xr:uid="{00000000-0005-0000-0000-00000C030000}"/>
    <cellStyle name="20% - Accent1 4 3 7 2" xfId="792" xr:uid="{00000000-0005-0000-0000-00000D030000}"/>
    <cellStyle name="20% - Accent1 4 3 8" xfId="793" xr:uid="{00000000-0005-0000-0000-00000E030000}"/>
    <cellStyle name="20% - Accent1 4 3 8 2" xfId="794" xr:uid="{00000000-0005-0000-0000-00000F030000}"/>
    <cellStyle name="20% - Accent1 4 3 9" xfId="795" xr:uid="{00000000-0005-0000-0000-000010030000}"/>
    <cellStyle name="20% - Accent1 4 3 9 2" xfId="796" xr:uid="{00000000-0005-0000-0000-000011030000}"/>
    <cellStyle name="20% - Accent1 4 4" xfId="797" xr:uid="{00000000-0005-0000-0000-000012030000}"/>
    <cellStyle name="20% - Accent1 4 4 10" xfId="798" xr:uid="{00000000-0005-0000-0000-000013030000}"/>
    <cellStyle name="20% - Accent1 4 4 11" xfId="799" xr:uid="{00000000-0005-0000-0000-000014030000}"/>
    <cellStyle name="20% - Accent1 4 4 2" xfId="800" xr:uid="{00000000-0005-0000-0000-000015030000}"/>
    <cellStyle name="20% - Accent1 4 4 2 2" xfId="801" xr:uid="{00000000-0005-0000-0000-000016030000}"/>
    <cellStyle name="20% - Accent1 4 4 3" xfId="802" xr:uid="{00000000-0005-0000-0000-000017030000}"/>
    <cellStyle name="20% - Accent1 4 4 3 2" xfId="803" xr:uid="{00000000-0005-0000-0000-000018030000}"/>
    <cellStyle name="20% - Accent1 4 4 4" xfId="804" xr:uid="{00000000-0005-0000-0000-000019030000}"/>
    <cellStyle name="20% - Accent1 4 4 4 2" xfId="805" xr:uid="{00000000-0005-0000-0000-00001A030000}"/>
    <cellStyle name="20% - Accent1 4 4 5" xfId="806" xr:uid="{00000000-0005-0000-0000-00001B030000}"/>
    <cellStyle name="20% - Accent1 4 4 5 2" xfId="807" xr:uid="{00000000-0005-0000-0000-00001C030000}"/>
    <cellStyle name="20% - Accent1 4 4 6" xfId="808" xr:uid="{00000000-0005-0000-0000-00001D030000}"/>
    <cellStyle name="20% - Accent1 4 4 6 2" xfId="809" xr:uid="{00000000-0005-0000-0000-00001E030000}"/>
    <cellStyle name="20% - Accent1 4 4 7" xfId="810" xr:uid="{00000000-0005-0000-0000-00001F030000}"/>
    <cellStyle name="20% - Accent1 4 4 7 2" xfId="811" xr:uid="{00000000-0005-0000-0000-000020030000}"/>
    <cellStyle name="20% - Accent1 4 4 8" xfId="812" xr:uid="{00000000-0005-0000-0000-000021030000}"/>
    <cellStyle name="20% - Accent1 4 4 8 2" xfId="813" xr:uid="{00000000-0005-0000-0000-000022030000}"/>
    <cellStyle name="20% - Accent1 4 4 9" xfId="814" xr:uid="{00000000-0005-0000-0000-000023030000}"/>
    <cellStyle name="20% - Accent1 4 4 9 2" xfId="815" xr:uid="{00000000-0005-0000-0000-000024030000}"/>
    <cellStyle name="20% - Accent1 4 5" xfId="816" xr:uid="{00000000-0005-0000-0000-000025030000}"/>
    <cellStyle name="20% - Accent1 4 5 10" xfId="817" xr:uid="{00000000-0005-0000-0000-000026030000}"/>
    <cellStyle name="20% - Accent1 4 5 11" xfId="818" xr:uid="{00000000-0005-0000-0000-000027030000}"/>
    <cellStyle name="20% - Accent1 4 5 2" xfId="819" xr:uid="{00000000-0005-0000-0000-000028030000}"/>
    <cellStyle name="20% - Accent1 4 5 2 2" xfId="820" xr:uid="{00000000-0005-0000-0000-000029030000}"/>
    <cellStyle name="20% - Accent1 4 5 3" xfId="821" xr:uid="{00000000-0005-0000-0000-00002A030000}"/>
    <cellStyle name="20% - Accent1 4 5 3 2" xfId="822" xr:uid="{00000000-0005-0000-0000-00002B030000}"/>
    <cellStyle name="20% - Accent1 4 5 4" xfId="823" xr:uid="{00000000-0005-0000-0000-00002C030000}"/>
    <cellStyle name="20% - Accent1 4 5 4 2" xfId="824" xr:uid="{00000000-0005-0000-0000-00002D030000}"/>
    <cellStyle name="20% - Accent1 4 5 5" xfId="825" xr:uid="{00000000-0005-0000-0000-00002E030000}"/>
    <cellStyle name="20% - Accent1 4 5 5 2" xfId="826" xr:uid="{00000000-0005-0000-0000-00002F030000}"/>
    <cellStyle name="20% - Accent1 4 5 6" xfId="827" xr:uid="{00000000-0005-0000-0000-000030030000}"/>
    <cellStyle name="20% - Accent1 4 5 6 2" xfId="828" xr:uid="{00000000-0005-0000-0000-000031030000}"/>
    <cellStyle name="20% - Accent1 4 5 7" xfId="829" xr:uid="{00000000-0005-0000-0000-000032030000}"/>
    <cellStyle name="20% - Accent1 4 5 7 2" xfId="830" xr:uid="{00000000-0005-0000-0000-000033030000}"/>
    <cellStyle name="20% - Accent1 4 5 8" xfId="831" xr:uid="{00000000-0005-0000-0000-000034030000}"/>
    <cellStyle name="20% - Accent1 4 5 8 2" xfId="832" xr:uid="{00000000-0005-0000-0000-000035030000}"/>
    <cellStyle name="20% - Accent1 4 5 9" xfId="833" xr:uid="{00000000-0005-0000-0000-000036030000}"/>
    <cellStyle name="20% - Accent1 4 5 9 2" xfId="834" xr:uid="{00000000-0005-0000-0000-000037030000}"/>
    <cellStyle name="20% - Accent1 4 6" xfId="835" xr:uid="{00000000-0005-0000-0000-000038030000}"/>
    <cellStyle name="20% - Accent1 4 6 10" xfId="836" xr:uid="{00000000-0005-0000-0000-000039030000}"/>
    <cellStyle name="20% - Accent1 4 6 11" xfId="837" xr:uid="{00000000-0005-0000-0000-00003A030000}"/>
    <cellStyle name="20% - Accent1 4 6 2" xfId="838" xr:uid="{00000000-0005-0000-0000-00003B030000}"/>
    <cellStyle name="20% - Accent1 4 6 2 2" xfId="839" xr:uid="{00000000-0005-0000-0000-00003C030000}"/>
    <cellStyle name="20% - Accent1 4 6 3" xfId="840" xr:uid="{00000000-0005-0000-0000-00003D030000}"/>
    <cellStyle name="20% - Accent1 4 6 3 2" xfId="841" xr:uid="{00000000-0005-0000-0000-00003E030000}"/>
    <cellStyle name="20% - Accent1 4 6 4" xfId="842" xr:uid="{00000000-0005-0000-0000-00003F030000}"/>
    <cellStyle name="20% - Accent1 4 6 4 2" xfId="843" xr:uid="{00000000-0005-0000-0000-000040030000}"/>
    <cellStyle name="20% - Accent1 4 6 5" xfId="844" xr:uid="{00000000-0005-0000-0000-000041030000}"/>
    <cellStyle name="20% - Accent1 4 6 5 2" xfId="845" xr:uid="{00000000-0005-0000-0000-000042030000}"/>
    <cellStyle name="20% - Accent1 4 6 6" xfId="846" xr:uid="{00000000-0005-0000-0000-000043030000}"/>
    <cellStyle name="20% - Accent1 4 6 6 2" xfId="847" xr:uid="{00000000-0005-0000-0000-000044030000}"/>
    <cellStyle name="20% - Accent1 4 6 7" xfId="848" xr:uid="{00000000-0005-0000-0000-000045030000}"/>
    <cellStyle name="20% - Accent1 4 6 7 2" xfId="849" xr:uid="{00000000-0005-0000-0000-000046030000}"/>
    <cellStyle name="20% - Accent1 4 6 8" xfId="850" xr:uid="{00000000-0005-0000-0000-000047030000}"/>
    <cellStyle name="20% - Accent1 4 6 8 2" xfId="851" xr:uid="{00000000-0005-0000-0000-000048030000}"/>
    <cellStyle name="20% - Accent1 4 6 9" xfId="852" xr:uid="{00000000-0005-0000-0000-000049030000}"/>
    <cellStyle name="20% - Accent1 4 6 9 2" xfId="853" xr:uid="{00000000-0005-0000-0000-00004A030000}"/>
    <cellStyle name="20% - Accent1 4 7" xfId="854" xr:uid="{00000000-0005-0000-0000-00004B030000}"/>
    <cellStyle name="20% - Accent1 4 7 10" xfId="855" xr:uid="{00000000-0005-0000-0000-00004C030000}"/>
    <cellStyle name="20% - Accent1 4 7 2" xfId="856" xr:uid="{00000000-0005-0000-0000-00004D030000}"/>
    <cellStyle name="20% - Accent1 4 7 2 2" xfId="857" xr:uid="{00000000-0005-0000-0000-00004E030000}"/>
    <cellStyle name="20% - Accent1 4 7 3" xfId="858" xr:uid="{00000000-0005-0000-0000-00004F030000}"/>
    <cellStyle name="20% - Accent1 4 7 3 2" xfId="859" xr:uid="{00000000-0005-0000-0000-000050030000}"/>
    <cellStyle name="20% - Accent1 4 7 4" xfId="860" xr:uid="{00000000-0005-0000-0000-000051030000}"/>
    <cellStyle name="20% - Accent1 4 7 4 2" xfId="861" xr:uid="{00000000-0005-0000-0000-000052030000}"/>
    <cellStyle name="20% - Accent1 4 7 5" xfId="862" xr:uid="{00000000-0005-0000-0000-000053030000}"/>
    <cellStyle name="20% - Accent1 4 7 5 2" xfId="863" xr:uid="{00000000-0005-0000-0000-000054030000}"/>
    <cellStyle name="20% - Accent1 4 7 6" xfId="864" xr:uid="{00000000-0005-0000-0000-000055030000}"/>
    <cellStyle name="20% - Accent1 4 7 6 2" xfId="865" xr:uid="{00000000-0005-0000-0000-000056030000}"/>
    <cellStyle name="20% - Accent1 4 7 7" xfId="866" xr:uid="{00000000-0005-0000-0000-000057030000}"/>
    <cellStyle name="20% - Accent1 4 7 7 2" xfId="867" xr:uid="{00000000-0005-0000-0000-000058030000}"/>
    <cellStyle name="20% - Accent1 4 7 8" xfId="868" xr:uid="{00000000-0005-0000-0000-000059030000}"/>
    <cellStyle name="20% - Accent1 4 7 8 2" xfId="869" xr:uid="{00000000-0005-0000-0000-00005A030000}"/>
    <cellStyle name="20% - Accent1 4 7 9" xfId="870" xr:uid="{00000000-0005-0000-0000-00005B030000}"/>
    <cellStyle name="20% - Accent1 4 8" xfId="871" xr:uid="{00000000-0005-0000-0000-00005C030000}"/>
    <cellStyle name="20% - Accent1 4 8 2" xfId="872" xr:uid="{00000000-0005-0000-0000-00005D030000}"/>
    <cellStyle name="20% - Accent1 4 9" xfId="873" xr:uid="{00000000-0005-0000-0000-00005E030000}"/>
    <cellStyle name="20% - Accent1 4 9 2" xfId="874" xr:uid="{00000000-0005-0000-0000-00005F030000}"/>
    <cellStyle name="20% - Accent1 5" xfId="875" xr:uid="{00000000-0005-0000-0000-000060030000}"/>
    <cellStyle name="20% - Accent1 5 10" xfId="876" xr:uid="{00000000-0005-0000-0000-000061030000}"/>
    <cellStyle name="20% - Accent1 5 10 2" xfId="877" xr:uid="{00000000-0005-0000-0000-000062030000}"/>
    <cellStyle name="20% - Accent1 5 11" xfId="878" xr:uid="{00000000-0005-0000-0000-000063030000}"/>
    <cellStyle name="20% - Accent1 5 11 2" xfId="879" xr:uid="{00000000-0005-0000-0000-000064030000}"/>
    <cellStyle name="20% - Accent1 5 12" xfId="880" xr:uid="{00000000-0005-0000-0000-000065030000}"/>
    <cellStyle name="20% - Accent1 5 12 2" xfId="881" xr:uid="{00000000-0005-0000-0000-000066030000}"/>
    <cellStyle name="20% - Accent1 5 13" xfId="882" xr:uid="{00000000-0005-0000-0000-000067030000}"/>
    <cellStyle name="20% - Accent1 5 13 2" xfId="883" xr:uid="{00000000-0005-0000-0000-000068030000}"/>
    <cellStyle name="20% - Accent1 5 14" xfId="884" xr:uid="{00000000-0005-0000-0000-000069030000}"/>
    <cellStyle name="20% - Accent1 5 14 2" xfId="885" xr:uid="{00000000-0005-0000-0000-00006A030000}"/>
    <cellStyle name="20% - Accent1 5 15" xfId="886" xr:uid="{00000000-0005-0000-0000-00006B030000}"/>
    <cellStyle name="20% - Accent1 5 15 2" xfId="887" xr:uid="{00000000-0005-0000-0000-00006C030000}"/>
    <cellStyle name="20% - Accent1 5 16" xfId="888" xr:uid="{00000000-0005-0000-0000-00006D030000}"/>
    <cellStyle name="20% - Accent1 5 17" xfId="889" xr:uid="{00000000-0005-0000-0000-00006E030000}"/>
    <cellStyle name="20% - Accent1 5 2" xfId="890" xr:uid="{00000000-0005-0000-0000-00006F030000}"/>
    <cellStyle name="20% - Accent1 5 2 10" xfId="891" xr:uid="{00000000-0005-0000-0000-000070030000}"/>
    <cellStyle name="20% - Accent1 5 2 11" xfId="892" xr:uid="{00000000-0005-0000-0000-000071030000}"/>
    <cellStyle name="20% - Accent1 5 2 2" xfId="893" xr:uid="{00000000-0005-0000-0000-000072030000}"/>
    <cellStyle name="20% - Accent1 5 2 2 2" xfId="894" xr:uid="{00000000-0005-0000-0000-000073030000}"/>
    <cellStyle name="20% - Accent1 5 2 3" xfId="895" xr:uid="{00000000-0005-0000-0000-000074030000}"/>
    <cellStyle name="20% - Accent1 5 2 3 2" xfId="896" xr:uid="{00000000-0005-0000-0000-000075030000}"/>
    <cellStyle name="20% - Accent1 5 2 4" xfId="897" xr:uid="{00000000-0005-0000-0000-000076030000}"/>
    <cellStyle name="20% - Accent1 5 2 4 2" xfId="898" xr:uid="{00000000-0005-0000-0000-000077030000}"/>
    <cellStyle name="20% - Accent1 5 2 5" xfId="899" xr:uid="{00000000-0005-0000-0000-000078030000}"/>
    <cellStyle name="20% - Accent1 5 2 5 2" xfId="900" xr:uid="{00000000-0005-0000-0000-000079030000}"/>
    <cellStyle name="20% - Accent1 5 2 6" xfId="901" xr:uid="{00000000-0005-0000-0000-00007A030000}"/>
    <cellStyle name="20% - Accent1 5 2 6 2" xfId="902" xr:uid="{00000000-0005-0000-0000-00007B030000}"/>
    <cellStyle name="20% - Accent1 5 2 7" xfId="903" xr:uid="{00000000-0005-0000-0000-00007C030000}"/>
    <cellStyle name="20% - Accent1 5 2 7 2" xfId="904" xr:uid="{00000000-0005-0000-0000-00007D030000}"/>
    <cellStyle name="20% - Accent1 5 2 8" xfId="905" xr:uid="{00000000-0005-0000-0000-00007E030000}"/>
    <cellStyle name="20% - Accent1 5 2 8 2" xfId="906" xr:uid="{00000000-0005-0000-0000-00007F030000}"/>
    <cellStyle name="20% - Accent1 5 2 9" xfId="907" xr:uid="{00000000-0005-0000-0000-000080030000}"/>
    <cellStyle name="20% - Accent1 5 2 9 2" xfId="908" xr:uid="{00000000-0005-0000-0000-000081030000}"/>
    <cellStyle name="20% - Accent1 5 3" xfId="909" xr:uid="{00000000-0005-0000-0000-000082030000}"/>
    <cellStyle name="20% - Accent1 5 3 10" xfId="910" xr:uid="{00000000-0005-0000-0000-000083030000}"/>
    <cellStyle name="20% - Accent1 5 3 11" xfId="911" xr:uid="{00000000-0005-0000-0000-000084030000}"/>
    <cellStyle name="20% - Accent1 5 3 2" xfId="912" xr:uid="{00000000-0005-0000-0000-000085030000}"/>
    <cellStyle name="20% - Accent1 5 3 2 2" xfId="913" xr:uid="{00000000-0005-0000-0000-000086030000}"/>
    <cellStyle name="20% - Accent1 5 3 3" xfId="914" xr:uid="{00000000-0005-0000-0000-000087030000}"/>
    <cellStyle name="20% - Accent1 5 3 3 2" xfId="915" xr:uid="{00000000-0005-0000-0000-000088030000}"/>
    <cellStyle name="20% - Accent1 5 3 4" xfId="916" xr:uid="{00000000-0005-0000-0000-000089030000}"/>
    <cellStyle name="20% - Accent1 5 3 4 2" xfId="917" xr:uid="{00000000-0005-0000-0000-00008A030000}"/>
    <cellStyle name="20% - Accent1 5 3 5" xfId="918" xr:uid="{00000000-0005-0000-0000-00008B030000}"/>
    <cellStyle name="20% - Accent1 5 3 5 2" xfId="919" xr:uid="{00000000-0005-0000-0000-00008C030000}"/>
    <cellStyle name="20% - Accent1 5 3 6" xfId="920" xr:uid="{00000000-0005-0000-0000-00008D030000}"/>
    <cellStyle name="20% - Accent1 5 3 6 2" xfId="921" xr:uid="{00000000-0005-0000-0000-00008E030000}"/>
    <cellStyle name="20% - Accent1 5 3 7" xfId="922" xr:uid="{00000000-0005-0000-0000-00008F030000}"/>
    <cellStyle name="20% - Accent1 5 3 7 2" xfId="923" xr:uid="{00000000-0005-0000-0000-000090030000}"/>
    <cellStyle name="20% - Accent1 5 3 8" xfId="924" xr:uid="{00000000-0005-0000-0000-000091030000}"/>
    <cellStyle name="20% - Accent1 5 3 8 2" xfId="925" xr:uid="{00000000-0005-0000-0000-000092030000}"/>
    <cellStyle name="20% - Accent1 5 3 9" xfId="926" xr:uid="{00000000-0005-0000-0000-000093030000}"/>
    <cellStyle name="20% - Accent1 5 3 9 2" xfId="927" xr:uid="{00000000-0005-0000-0000-000094030000}"/>
    <cellStyle name="20% - Accent1 5 4" xfId="928" xr:uid="{00000000-0005-0000-0000-000095030000}"/>
    <cellStyle name="20% - Accent1 5 4 10" xfId="929" xr:uid="{00000000-0005-0000-0000-000096030000}"/>
    <cellStyle name="20% - Accent1 5 4 11" xfId="930" xr:uid="{00000000-0005-0000-0000-000097030000}"/>
    <cellStyle name="20% - Accent1 5 4 2" xfId="931" xr:uid="{00000000-0005-0000-0000-000098030000}"/>
    <cellStyle name="20% - Accent1 5 4 2 2" xfId="932" xr:uid="{00000000-0005-0000-0000-000099030000}"/>
    <cellStyle name="20% - Accent1 5 4 3" xfId="933" xr:uid="{00000000-0005-0000-0000-00009A030000}"/>
    <cellStyle name="20% - Accent1 5 4 3 2" xfId="934" xr:uid="{00000000-0005-0000-0000-00009B030000}"/>
    <cellStyle name="20% - Accent1 5 4 4" xfId="935" xr:uid="{00000000-0005-0000-0000-00009C030000}"/>
    <cellStyle name="20% - Accent1 5 4 4 2" xfId="936" xr:uid="{00000000-0005-0000-0000-00009D030000}"/>
    <cellStyle name="20% - Accent1 5 4 5" xfId="937" xr:uid="{00000000-0005-0000-0000-00009E030000}"/>
    <cellStyle name="20% - Accent1 5 4 5 2" xfId="938" xr:uid="{00000000-0005-0000-0000-00009F030000}"/>
    <cellStyle name="20% - Accent1 5 4 6" xfId="939" xr:uid="{00000000-0005-0000-0000-0000A0030000}"/>
    <cellStyle name="20% - Accent1 5 4 6 2" xfId="940" xr:uid="{00000000-0005-0000-0000-0000A1030000}"/>
    <cellStyle name="20% - Accent1 5 4 7" xfId="941" xr:uid="{00000000-0005-0000-0000-0000A2030000}"/>
    <cellStyle name="20% - Accent1 5 4 7 2" xfId="942" xr:uid="{00000000-0005-0000-0000-0000A3030000}"/>
    <cellStyle name="20% - Accent1 5 4 8" xfId="943" xr:uid="{00000000-0005-0000-0000-0000A4030000}"/>
    <cellStyle name="20% - Accent1 5 4 8 2" xfId="944" xr:uid="{00000000-0005-0000-0000-0000A5030000}"/>
    <cellStyle name="20% - Accent1 5 4 9" xfId="945" xr:uid="{00000000-0005-0000-0000-0000A6030000}"/>
    <cellStyle name="20% - Accent1 5 4 9 2" xfId="946" xr:uid="{00000000-0005-0000-0000-0000A7030000}"/>
    <cellStyle name="20% - Accent1 5 5" xfId="947" xr:uid="{00000000-0005-0000-0000-0000A8030000}"/>
    <cellStyle name="20% - Accent1 5 5 10" xfId="948" xr:uid="{00000000-0005-0000-0000-0000A9030000}"/>
    <cellStyle name="20% - Accent1 5 5 11" xfId="949" xr:uid="{00000000-0005-0000-0000-0000AA030000}"/>
    <cellStyle name="20% - Accent1 5 5 2" xfId="950" xr:uid="{00000000-0005-0000-0000-0000AB030000}"/>
    <cellStyle name="20% - Accent1 5 5 2 2" xfId="951" xr:uid="{00000000-0005-0000-0000-0000AC030000}"/>
    <cellStyle name="20% - Accent1 5 5 3" xfId="952" xr:uid="{00000000-0005-0000-0000-0000AD030000}"/>
    <cellStyle name="20% - Accent1 5 5 3 2" xfId="953" xr:uid="{00000000-0005-0000-0000-0000AE030000}"/>
    <cellStyle name="20% - Accent1 5 5 4" xfId="954" xr:uid="{00000000-0005-0000-0000-0000AF030000}"/>
    <cellStyle name="20% - Accent1 5 5 4 2" xfId="955" xr:uid="{00000000-0005-0000-0000-0000B0030000}"/>
    <cellStyle name="20% - Accent1 5 5 5" xfId="956" xr:uid="{00000000-0005-0000-0000-0000B1030000}"/>
    <cellStyle name="20% - Accent1 5 5 5 2" xfId="957" xr:uid="{00000000-0005-0000-0000-0000B2030000}"/>
    <cellStyle name="20% - Accent1 5 5 6" xfId="958" xr:uid="{00000000-0005-0000-0000-0000B3030000}"/>
    <cellStyle name="20% - Accent1 5 5 6 2" xfId="959" xr:uid="{00000000-0005-0000-0000-0000B4030000}"/>
    <cellStyle name="20% - Accent1 5 5 7" xfId="960" xr:uid="{00000000-0005-0000-0000-0000B5030000}"/>
    <cellStyle name="20% - Accent1 5 5 7 2" xfId="961" xr:uid="{00000000-0005-0000-0000-0000B6030000}"/>
    <cellStyle name="20% - Accent1 5 5 8" xfId="962" xr:uid="{00000000-0005-0000-0000-0000B7030000}"/>
    <cellStyle name="20% - Accent1 5 5 8 2" xfId="963" xr:uid="{00000000-0005-0000-0000-0000B8030000}"/>
    <cellStyle name="20% - Accent1 5 5 9" xfId="964" xr:uid="{00000000-0005-0000-0000-0000B9030000}"/>
    <cellStyle name="20% - Accent1 5 5 9 2" xfId="965" xr:uid="{00000000-0005-0000-0000-0000BA030000}"/>
    <cellStyle name="20% - Accent1 5 6" xfId="966" xr:uid="{00000000-0005-0000-0000-0000BB030000}"/>
    <cellStyle name="20% - Accent1 5 6 10" xfId="967" xr:uid="{00000000-0005-0000-0000-0000BC030000}"/>
    <cellStyle name="20% - Accent1 5 6 11" xfId="968" xr:uid="{00000000-0005-0000-0000-0000BD030000}"/>
    <cellStyle name="20% - Accent1 5 6 2" xfId="969" xr:uid="{00000000-0005-0000-0000-0000BE030000}"/>
    <cellStyle name="20% - Accent1 5 6 2 2" xfId="970" xr:uid="{00000000-0005-0000-0000-0000BF030000}"/>
    <cellStyle name="20% - Accent1 5 6 3" xfId="971" xr:uid="{00000000-0005-0000-0000-0000C0030000}"/>
    <cellStyle name="20% - Accent1 5 6 3 2" xfId="972" xr:uid="{00000000-0005-0000-0000-0000C1030000}"/>
    <cellStyle name="20% - Accent1 5 6 4" xfId="973" xr:uid="{00000000-0005-0000-0000-0000C2030000}"/>
    <cellStyle name="20% - Accent1 5 6 4 2" xfId="974" xr:uid="{00000000-0005-0000-0000-0000C3030000}"/>
    <cellStyle name="20% - Accent1 5 6 5" xfId="975" xr:uid="{00000000-0005-0000-0000-0000C4030000}"/>
    <cellStyle name="20% - Accent1 5 6 5 2" xfId="976" xr:uid="{00000000-0005-0000-0000-0000C5030000}"/>
    <cellStyle name="20% - Accent1 5 6 6" xfId="977" xr:uid="{00000000-0005-0000-0000-0000C6030000}"/>
    <cellStyle name="20% - Accent1 5 6 6 2" xfId="978" xr:uid="{00000000-0005-0000-0000-0000C7030000}"/>
    <cellStyle name="20% - Accent1 5 6 7" xfId="979" xr:uid="{00000000-0005-0000-0000-0000C8030000}"/>
    <cellStyle name="20% - Accent1 5 6 7 2" xfId="980" xr:uid="{00000000-0005-0000-0000-0000C9030000}"/>
    <cellStyle name="20% - Accent1 5 6 8" xfId="981" xr:uid="{00000000-0005-0000-0000-0000CA030000}"/>
    <cellStyle name="20% - Accent1 5 6 8 2" xfId="982" xr:uid="{00000000-0005-0000-0000-0000CB030000}"/>
    <cellStyle name="20% - Accent1 5 6 9" xfId="983" xr:uid="{00000000-0005-0000-0000-0000CC030000}"/>
    <cellStyle name="20% - Accent1 5 6 9 2" xfId="984" xr:uid="{00000000-0005-0000-0000-0000CD030000}"/>
    <cellStyle name="20% - Accent1 5 7" xfId="985" xr:uid="{00000000-0005-0000-0000-0000CE030000}"/>
    <cellStyle name="20% - Accent1 5 7 10" xfId="986" xr:uid="{00000000-0005-0000-0000-0000CF030000}"/>
    <cellStyle name="20% - Accent1 5 7 2" xfId="987" xr:uid="{00000000-0005-0000-0000-0000D0030000}"/>
    <cellStyle name="20% - Accent1 5 7 2 2" xfId="988" xr:uid="{00000000-0005-0000-0000-0000D1030000}"/>
    <cellStyle name="20% - Accent1 5 7 3" xfId="989" xr:uid="{00000000-0005-0000-0000-0000D2030000}"/>
    <cellStyle name="20% - Accent1 5 7 3 2" xfId="990" xr:uid="{00000000-0005-0000-0000-0000D3030000}"/>
    <cellStyle name="20% - Accent1 5 7 4" xfId="991" xr:uid="{00000000-0005-0000-0000-0000D4030000}"/>
    <cellStyle name="20% - Accent1 5 7 4 2" xfId="992" xr:uid="{00000000-0005-0000-0000-0000D5030000}"/>
    <cellStyle name="20% - Accent1 5 7 5" xfId="993" xr:uid="{00000000-0005-0000-0000-0000D6030000}"/>
    <cellStyle name="20% - Accent1 5 7 5 2" xfId="994" xr:uid="{00000000-0005-0000-0000-0000D7030000}"/>
    <cellStyle name="20% - Accent1 5 7 6" xfId="995" xr:uid="{00000000-0005-0000-0000-0000D8030000}"/>
    <cellStyle name="20% - Accent1 5 7 6 2" xfId="996" xr:uid="{00000000-0005-0000-0000-0000D9030000}"/>
    <cellStyle name="20% - Accent1 5 7 7" xfId="997" xr:uid="{00000000-0005-0000-0000-0000DA030000}"/>
    <cellStyle name="20% - Accent1 5 7 7 2" xfId="998" xr:uid="{00000000-0005-0000-0000-0000DB030000}"/>
    <cellStyle name="20% - Accent1 5 7 8" xfId="999" xr:uid="{00000000-0005-0000-0000-0000DC030000}"/>
    <cellStyle name="20% - Accent1 5 7 8 2" xfId="1000" xr:uid="{00000000-0005-0000-0000-0000DD030000}"/>
    <cellStyle name="20% - Accent1 5 7 9" xfId="1001" xr:uid="{00000000-0005-0000-0000-0000DE030000}"/>
    <cellStyle name="20% - Accent1 5 8" xfId="1002" xr:uid="{00000000-0005-0000-0000-0000DF030000}"/>
    <cellStyle name="20% - Accent1 5 8 2" xfId="1003" xr:uid="{00000000-0005-0000-0000-0000E0030000}"/>
    <cellStyle name="20% - Accent1 5 9" xfId="1004" xr:uid="{00000000-0005-0000-0000-0000E1030000}"/>
    <cellStyle name="20% - Accent1 5 9 2" xfId="1005" xr:uid="{00000000-0005-0000-0000-0000E2030000}"/>
    <cellStyle name="20% - Accent1 6" xfId="1006" xr:uid="{00000000-0005-0000-0000-0000E3030000}"/>
    <cellStyle name="20% - Accent1 6 10" xfId="1007" xr:uid="{00000000-0005-0000-0000-0000E4030000}"/>
    <cellStyle name="20% - Accent1 6 10 2" xfId="1008" xr:uid="{00000000-0005-0000-0000-0000E5030000}"/>
    <cellStyle name="20% - Accent1 6 11" xfId="1009" xr:uid="{00000000-0005-0000-0000-0000E6030000}"/>
    <cellStyle name="20% - Accent1 6 11 2" xfId="1010" xr:uid="{00000000-0005-0000-0000-0000E7030000}"/>
    <cellStyle name="20% - Accent1 6 12" xfId="1011" xr:uid="{00000000-0005-0000-0000-0000E8030000}"/>
    <cellStyle name="20% - Accent1 6 12 2" xfId="1012" xr:uid="{00000000-0005-0000-0000-0000E9030000}"/>
    <cellStyle name="20% - Accent1 6 13" xfId="1013" xr:uid="{00000000-0005-0000-0000-0000EA030000}"/>
    <cellStyle name="20% - Accent1 6 13 2" xfId="1014" xr:uid="{00000000-0005-0000-0000-0000EB030000}"/>
    <cellStyle name="20% - Accent1 6 14" xfId="1015" xr:uid="{00000000-0005-0000-0000-0000EC030000}"/>
    <cellStyle name="20% - Accent1 6 15" xfId="1016" xr:uid="{00000000-0005-0000-0000-0000ED030000}"/>
    <cellStyle name="20% - Accent1 6 2" xfId="1017" xr:uid="{00000000-0005-0000-0000-0000EE030000}"/>
    <cellStyle name="20% - Accent1 6 2 10" xfId="1018" xr:uid="{00000000-0005-0000-0000-0000EF030000}"/>
    <cellStyle name="20% - Accent1 6 2 11" xfId="1019" xr:uid="{00000000-0005-0000-0000-0000F0030000}"/>
    <cellStyle name="20% - Accent1 6 2 2" xfId="1020" xr:uid="{00000000-0005-0000-0000-0000F1030000}"/>
    <cellStyle name="20% - Accent1 6 2 2 2" xfId="1021" xr:uid="{00000000-0005-0000-0000-0000F2030000}"/>
    <cellStyle name="20% - Accent1 6 2 3" xfId="1022" xr:uid="{00000000-0005-0000-0000-0000F3030000}"/>
    <cellStyle name="20% - Accent1 6 2 3 2" xfId="1023" xr:uid="{00000000-0005-0000-0000-0000F4030000}"/>
    <cellStyle name="20% - Accent1 6 2 4" xfId="1024" xr:uid="{00000000-0005-0000-0000-0000F5030000}"/>
    <cellStyle name="20% - Accent1 6 2 4 2" xfId="1025" xr:uid="{00000000-0005-0000-0000-0000F6030000}"/>
    <cellStyle name="20% - Accent1 6 2 5" xfId="1026" xr:uid="{00000000-0005-0000-0000-0000F7030000}"/>
    <cellStyle name="20% - Accent1 6 2 5 2" xfId="1027" xr:uid="{00000000-0005-0000-0000-0000F8030000}"/>
    <cellStyle name="20% - Accent1 6 2 6" xfId="1028" xr:uid="{00000000-0005-0000-0000-0000F9030000}"/>
    <cellStyle name="20% - Accent1 6 2 6 2" xfId="1029" xr:uid="{00000000-0005-0000-0000-0000FA030000}"/>
    <cellStyle name="20% - Accent1 6 2 7" xfId="1030" xr:uid="{00000000-0005-0000-0000-0000FB030000}"/>
    <cellStyle name="20% - Accent1 6 2 7 2" xfId="1031" xr:uid="{00000000-0005-0000-0000-0000FC030000}"/>
    <cellStyle name="20% - Accent1 6 2 8" xfId="1032" xr:uid="{00000000-0005-0000-0000-0000FD030000}"/>
    <cellStyle name="20% - Accent1 6 2 8 2" xfId="1033" xr:uid="{00000000-0005-0000-0000-0000FE030000}"/>
    <cellStyle name="20% - Accent1 6 2 9" xfId="1034" xr:uid="{00000000-0005-0000-0000-0000FF030000}"/>
    <cellStyle name="20% - Accent1 6 2 9 2" xfId="1035" xr:uid="{00000000-0005-0000-0000-000000040000}"/>
    <cellStyle name="20% - Accent1 6 3" xfId="1036" xr:uid="{00000000-0005-0000-0000-000001040000}"/>
    <cellStyle name="20% - Accent1 6 3 10" xfId="1037" xr:uid="{00000000-0005-0000-0000-000002040000}"/>
    <cellStyle name="20% - Accent1 6 3 11" xfId="1038" xr:uid="{00000000-0005-0000-0000-000003040000}"/>
    <cellStyle name="20% - Accent1 6 3 2" xfId="1039" xr:uid="{00000000-0005-0000-0000-000004040000}"/>
    <cellStyle name="20% - Accent1 6 3 2 2" xfId="1040" xr:uid="{00000000-0005-0000-0000-000005040000}"/>
    <cellStyle name="20% - Accent1 6 3 3" xfId="1041" xr:uid="{00000000-0005-0000-0000-000006040000}"/>
    <cellStyle name="20% - Accent1 6 3 3 2" xfId="1042" xr:uid="{00000000-0005-0000-0000-000007040000}"/>
    <cellStyle name="20% - Accent1 6 3 4" xfId="1043" xr:uid="{00000000-0005-0000-0000-000008040000}"/>
    <cellStyle name="20% - Accent1 6 3 4 2" xfId="1044" xr:uid="{00000000-0005-0000-0000-000009040000}"/>
    <cellStyle name="20% - Accent1 6 3 5" xfId="1045" xr:uid="{00000000-0005-0000-0000-00000A040000}"/>
    <cellStyle name="20% - Accent1 6 3 5 2" xfId="1046" xr:uid="{00000000-0005-0000-0000-00000B040000}"/>
    <cellStyle name="20% - Accent1 6 3 6" xfId="1047" xr:uid="{00000000-0005-0000-0000-00000C040000}"/>
    <cellStyle name="20% - Accent1 6 3 6 2" xfId="1048" xr:uid="{00000000-0005-0000-0000-00000D040000}"/>
    <cellStyle name="20% - Accent1 6 3 7" xfId="1049" xr:uid="{00000000-0005-0000-0000-00000E040000}"/>
    <cellStyle name="20% - Accent1 6 3 7 2" xfId="1050" xr:uid="{00000000-0005-0000-0000-00000F040000}"/>
    <cellStyle name="20% - Accent1 6 3 8" xfId="1051" xr:uid="{00000000-0005-0000-0000-000010040000}"/>
    <cellStyle name="20% - Accent1 6 3 8 2" xfId="1052" xr:uid="{00000000-0005-0000-0000-000011040000}"/>
    <cellStyle name="20% - Accent1 6 3 9" xfId="1053" xr:uid="{00000000-0005-0000-0000-000012040000}"/>
    <cellStyle name="20% - Accent1 6 3 9 2" xfId="1054" xr:uid="{00000000-0005-0000-0000-000013040000}"/>
    <cellStyle name="20% - Accent1 6 4" xfId="1055" xr:uid="{00000000-0005-0000-0000-000014040000}"/>
    <cellStyle name="20% - Accent1 6 4 10" xfId="1056" xr:uid="{00000000-0005-0000-0000-000015040000}"/>
    <cellStyle name="20% - Accent1 6 4 11" xfId="1057" xr:uid="{00000000-0005-0000-0000-000016040000}"/>
    <cellStyle name="20% - Accent1 6 4 2" xfId="1058" xr:uid="{00000000-0005-0000-0000-000017040000}"/>
    <cellStyle name="20% - Accent1 6 4 2 2" xfId="1059" xr:uid="{00000000-0005-0000-0000-000018040000}"/>
    <cellStyle name="20% - Accent1 6 4 3" xfId="1060" xr:uid="{00000000-0005-0000-0000-000019040000}"/>
    <cellStyle name="20% - Accent1 6 4 3 2" xfId="1061" xr:uid="{00000000-0005-0000-0000-00001A040000}"/>
    <cellStyle name="20% - Accent1 6 4 4" xfId="1062" xr:uid="{00000000-0005-0000-0000-00001B040000}"/>
    <cellStyle name="20% - Accent1 6 4 4 2" xfId="1063" xr:uid="{00000000-0005-0000-0000-00001C040000}"/>
    <cellStyle name="20% - Accent1 6 4 5" xfId="1064" xr:uid="{00000000-0005-0000-0000-00001D040000}"/>
    <cellStyle name="20% - Accent1 6 4 5 2" xfId="1065" xr:uid="{00000000-0005-0000-0000-00001E040000}"/>
    <cellStyle name="20% - Accent1 6 4 6" xfId="1066" xr:uid="{00000000-0005-0000-0000-00001F040000}"/>
    <cellStyle name="20% - Accent1 6 4 6 2" xfId="1067" xr:uid="{00000000-0005-0000-0000-000020040000}"/>
    <cellStyle name="20% - Accent1 6 4 7" xfId="1068" xr:uid="{00000000-0005-0000-0000-000021040000}"/>
    <cellStyle name="20% - Accent1 6 4 7 2" xfId="1069" xr:uid="{00000000-0005-0000-0000-000022040000}"/>
    <cellStyle name="20% - Accent1 6 4 8" xfId="1070" xr:uid="{00000000-0005-0000-0000-000023040000}"/>
    <cellStyle name="20% - Accent1 6 4 8 2" xfId="1071" xr:uid="{00000000-0005-0000-0000-000024040000}"/>
    <cellStyle name="20% - Accent1 6 4 9" xfId="1072" xr:uid="{00000000-0005-0000-0000-000025040000}"/>
    <cellStyle name="20% - Accent1 6 4 9 2" xfId="1073" xr:uid="{00000000-0005-0000-0000-000026040000}"/>
    <cellStyle name="20% - Accent1 6 5" xfId="1074" xr:uid="{00000000-0005-0000-0000-000027040000}"/>
    <cellStyle name="20% - Accent1 6 5 10" xfId="1075" xr:uid="{00000000-0005-0000-0000-000028040000}"/>
    <cellStyle name="20% - Accent1 6 5 2" xfId="1076" xr:uid="{00000000-0005-0000-0000-000029040000}"/>
    <cellStyle name="20% - Accent1 6 5 2 2" xfId="1077" xr:uid="{00000000-0005-0000-0000-00002A040000}"/>
    <cellStyle name="20% - Accent1 6 5 3" xfId="1078" xr:uid="{00000000-0005-0000-0000-00002B040000}"/>
    <cellStyle name="20% - Accent1 6 5 3 2" xfId="1079" xr:uid="{00000000-0005-0000-0000-00002C040000}"/>
    <cellStyle name="20% - Accent1 6 5 4" xfId="1080" xr:uid="{00000000-0005-0000-0000-00002D040000}"/>
    <cellStyle name="20% - Accent1 6 5 4 2" xfId="1081" xr:uid="{00000000-0005-0000-0000-00002E040000}"/>
    <cellStyle name="20% - Accent1 6 5 5" xfId="1082" xr:uid="{00000000-0005-0000-0000-00002F040000}"/>
    <cellStyle name="20% - Accent1 6 5 5 2" xfId="1083" xr:uid="{00000000-0005-0000-0000-000030040000}"/>
    <cellStyle name="20% - Accent1 6 5 6" xfId="1084" xr:uid="{00000000-0005-0000-0000-000031040000}"/>
    <cellStyle name="20% - Accent1 6 5 6 2" xfId="1085" xr:uid="{00000000-0005-0000-0000-000032040000}"/>
    <cellStyle name="20% - Accent1 6 5 7" xfId="1086" xr:uid="{00000000-0005-0000-0000-000033040000}"/>
    <cellStyle name="20% - Accent1 6 5 7 2" xfId="1087" xr:uid="{00000000-0005-0000-0000-000034040000}"/>
    <cellStyle name="20% - Accent1 6 5 8" xfId="1088" xr:uid="{00000000-0005-0000-0000-000035040000}"/>
    <cellStyle name="20% - Accent1 6 5 8 2" xfId="1089" xr:uid="{00000000-0005-0000-0000-000036040000}"/>
    <cellStyle name="20% - Accent1 6 5 9" xfId="1090" xr:uid="{00000000-0005-0000-0000-000037040000}"/>
    <cellStyle name="20% - Accent1 6 6" xfId="1091" xr:uid="{00000000-0005-0000-0000-000038040000}"/>
    <cellStyle name="20% - Accent1 6 6 2" xfId="1092" xr:uid="{00000000-0005-0000-0000-000039040000}"/>
    <cellStyle name="20% - Accent1 6 7" xfId="1093" xr:uid="{00000000-0005-0000-0000-00003A040000}"/>
    <cellStyle name="20% - Accent1 6 7 2" xfId="1094" xr:uid="{00000000-0005-0000-0000-00003B040000}"/>
    <cellStyle name="20% - Accent1 6 8" xfId="1095" xr:uid="{00000000-0005-0000-0000-00003C040000}"/>
    <cellStyle name="20% - Accent1 6 8 2" xfId="1096" xr:uid="{00000000-0005-0000-0000-00003D040000}"/>
    <cellStyle name="20% - Accent1 6 9" xfId="1097" xr:uid="{00000000-0005-0000-0000-00003E040000}"/>
    <cellStyle name="20% - Accent1 6 9 2" xfId="1098" xr:uid="{00000000-0005-0000-0000-00003F040000}"/>
    <cellStyle name="20% - Accent1 7" xfId="1099" xr:uid="{00000000-0005-0000-0000-000040040000}"/>
    <cellStyle name="20% - Accent1 7 10" xfId="1100" xr:uid="{00000000-0005-0000-0000-000041040000}"/>
    <cellStyle name="20% - Accent1 7 10 2" xfId="1101" xr:uid="{00000000-0005-0000-0000-000042040000}"/>
    <cellStyle name="20% - Accent1 7 11" xfId="1102" xr:uid="{00000000-0005-0000-0000-000043040000}"/>
    <cellStyle name="20% - Accent1 7 11 2" xfId="1103" xr:uid="{00000000-0005-0000-0000-000044040000}"/>
    <cellStyle name="20% - Accent1 7 12" xfId="1104" xr:uid="{00000000-0005-0000-0000-000045040000}"/>
    <cellStyle name="20% - Accent1 7 13" xfId="1105" xr:uid="{00000000-0005-0000-0000-000046040000}"/>
    <cellStyle name="20% - Accent1 7 2" xfId="1106" xr:uid="{00000000-0005-0000-0000-000047040000}"/>
    <cellStyle name="20% - Accent1 7 2 10" xfId="1107" xr:uid="{00000000-0005-0000-0000-000048040000}"/>
    <cellStyle name="20% - Accent1 7 2 11" xfId="1108" xr:uid="{00000000-0005-0000-0000-000049040000}"/>
    <cellStyle name="20% - Accent1 7 2 2" xfId="1109" xr:uid="{00000000-0005-0000-0000-00004A040000}"/>
    <cellStyle name="20% - Accent1 7 2 2 2" xfId="1110" xr:uid="{00000000-0005-0000-0000-00004B040000}"/>
    <cellStyle name="20% - Accent1 7 2 3" xfId="1111" xr:uid="{00000000-0005-0000-0000-00004C040000}"/>
    <cellStyle name="20% - Accent1 7 2 3 2" xfId="1112" xr:uid="{00000000-0005-0000-0000-00004D040000}"/>
    <cellStyle name="20% - Accent1 7 2 4" xfId="1113" xr:uid="{00000000-0005-0000-0000-00004E040000}"/>
    <cellStyle name="20% - Accent1 7 2 4 2" xfId="1114" xr:uid="{00000000-0005-0000-0000-00004F040000}"/>
    <cellStyle name="20% - Accent1 7 2 5" xfId="1115" xr:uid="{00000000-0005-0000-0000-000050040000}"/>
    <cellStyle name="20% - Accent1 7 2 5 2" xfId="1116" xr:uid="{00000000-0005-0000-0000-000051040000}"/>
    <cellStyle name="20% - Accent1 7 2 6" xfId="1117" xr:uid="{00000000-0005-0000-0000-000052040000}"/>
    <cellStyle name="20% - Accent1 7 2 6 2" xfId="1118" xr:uid="{00000000-0005-0000-0000-000053040000}"/>
    <cellStyle name="20% - Accent1 7 2 7" xfId="1119" xr:uid="{00000000-0005-0000-0000-000054040000}"/>
    <cellStyle name="20% - Accent1 7 2 7 2" xfId="1120" xr:uid="{00000000-0005-0000-0000-000055040000}"/>
    <cellStyle name="20% - Accent1 7 2 8" xfId="1121" xr:uid="{00000000-0005-0000-0000-000056040000}"/>
    <cellStyle name="20% - Accent1 7 2 8 2" xfId="1122" xr:uid="{00000000-0005-0000-0000-000057040000}"/>
    <cellStyle name="20% - Accent1 7 2 9" xfId="1123" xr:uid="{00000000-0005-0000-0000-000058040000}"/>
    <cellStyle name="20% - Accent1 7 2 9 2" xfId="1124" xr:uid="{00000000-0005-0000-0000-000059040000}"/>
    <cellStyle name="20% - Accent1 7 3" xfId="1125" xr:uid="{00000000-0005-0000-0000-00005A040000}"/>
    <cellStyle name="20% - Accent1 7 3 10" xfId="1126" xr:uid="{00000000-0005-0000-0000-00005B040000}"/>
    <cellStyle name="20% - Accent1 7 3 2" xfId="1127" xr:uid="{00000000-0005-0000-0000-00005C040000}"/>
    <cellStyle name="20% - Accent1 7 3 2 2" xfId="1128" xr:uid="{00000000-0005-0000-0000-00005D040000}"/>
    <cellStyle name="20% - Accent1 7 3 3" xfId="1129" xr:uid="{00000000-0005-0000-0000-00005E040000}"/>
    <cellStyle name="20% - Accent1 7 3 3 2" xfId="1130" xr:uid="{00000000-0005-0000-0000-00005F040000}"/>
    <cellStyle name="20% - Accent1 7 3 4" xfId="1131" xr:uid="{00000000-0005-0000-0000-000060040000}"/>
    <cellStyle name="20% - Accent1 7 3 4 2" xfId="1132" xr:uid="{00000000-0005-0000-0000-000061040000}"/>
    <cellStyle name="20% - Accent1 7 3 5" xfId="1133" xr:uid="{00000000-0005-0000-0000-000062040000}"/>
    <cellStyle name="20% - Accent1 7 3 5 2" xfId="1134" xr:uid="{00000000-0005-0000-0000-000063040000}"/>
    <cellStyle name="20% - Accent1 7 3 6" xfId="1135" xr:uid="{00000000-0005-0000-0000-000064040000}"/>
    <cellStyle name="20% - Accent1 7 3 6 2" xfId="1136" xr:uid="{00000000-0005-0000-0000-000065040000}"/>
    <cellStyle name="20% - Accent1 7 3 7" xfId="1137" xr:uid="{00000000-0005-0000-0000-000066040000}"/>
    <cellStyle name="20% - Accent1 7 3 7 2" xfId="1138" xr:uid="{00000000-0005-0000-0000-000067040000}"/>
    <cellStyle name="20% - Accent1 7 3 8" xfId="1139" xr:uid="{00000000-0005-0000-0000-000068040000}"/>
    <cellStyle name="20% - Accent1 7 3 8 2" xfId="1140" xr:uid="{00000000-0005-0000-0000-000069040000}"/>
    <cellStyle name="20% - Accent1 7 3 9" xfId="1141" xr:uid="{00000000-0005-0000-0000-00006A040000}"/>
    <cellStyle name="20% - Accent1 7 4" xfId="1142" xr:uid="{00000000-0005-0000-0000-00006B040000}"/>
    <cellStyle name="20% - Accent1 7 4 2" xfId="1143" xr:uid="{00000000-0005-0000-0000-00006C040000}"/>
    <cellStyle name="20% - Accent1 7 5" xfId="1144" xr:uid="{00000000-0005-0000-0000-00006D040000}"/>
    <cellStyle name="20% - Accent1 7 5 2" xfId="1145" xr:uid="{00000000-0005-0000-0000-00006E040000}"/>
    <cellStyle name="20% - Accent1 7 6" xfId="1146" xr:uid="{00000000-0005-0000-0000-00006F040000}"/>
    <cellStyle name="20% - Accent1 7 6 2" xfId="1147" xr:uid="{00000000-0005-0000-0000-000070040000}"/>
    <cellStyle name="20% - Accent1 7 7" xfId="1148" xr:uid="{00000000-0005-0000-0000-000071040000}"/>
    <cellStyle name="20% - Accent1 7 7 2" xfId="1149" xr:uid="{00000000-0005-0000-0000-000072040000}"/>
    <cellStyle name="20% - Accent1 7 8" xfId="1150" xr:uid="{00000000-0005-0000-0000-000073040000}"/>
    <cellStyle name="20% - Accent1 7 8 2" xfId="1151" xr:uid="{00000000-0005-0000-0000-000074040000}"/>
    <cellStyle name="20% - Accent1 7 9" xfId="1152" xr:uid="{00000000-0005-0000-0000-000075040000}"/>
    <cellStyle name="20% - Accent1 7 9 2" xfId="1153" xr:uid="{00000000-0005-0000-0000-000076040000}"/>
    <cellStyle name="20% - Accent1 8" xfId="1154" xr:uid="{00000000-0005-0000-0000-000077040000}"/>
    <cellStyle name="20% - Accent1 8 10" xfId="1155" xr:uid="{00000000-0005-0000-0000-000078040000}"/>
    <cellStyle name="20% - Accent1 8 10 2" xfId="1156" xr:uid="{00000000-0005-0000-0000-000079040000}"/>
    <cellStyle name="20% - Accent1 8 11" xfId="1157" xr:uid="{00000000-0005-0000-0000-00007A040000}"/>
    <cellStyle name="20% - Accent1 8 12" xfId="1158" xr:uid="{00000000-0005-0000-0000-00007B040000}"/>
    <cellStyle name="20% - Accent1 8 2" xfId="1159" xr:uid="{00000000-0005-0000-0000-00007C040000}"/>
    <cellStyle name="20% - Accent1 8 2 10" xfId="1160" xr:uid="{00000000-0005-0000-0000-00007D040000}"/>
    <cellStyle name="20% - Accent1 8 2 11" xfId="1161" xr:uid="{00000000-0005-0000-0000-00007E040000}"/>
    <cellStyle name="20% - Accent1 8 2 2" xfId="1162" xr:uid="{00000000-0005-0000-0000-00007F040000}"/>
    <cellStyle name="20% - Accent1 8 2 2 2" xfId="1163" xr:uid="{00000000-0005-0000-0000-000080040000}"/>
    <cellStyle name="20% - Accent1 8 2 3" xfId="1164" xr:uid="{00000000-0005-0000-0000-000081040000}"/>
    <cellStyle name="20% - Accent1 8 2 3 2" xfId="1165" xr:uid="{00000000-0005-0000-0000-000082040000}"/>
    <cellStyle name="20% - Accent1 8 2 4" xfId="1166" xr:uid="{00000000-0005-0000-0000-000083040000}"/>
    <cellStyle name="20% - Accent1 8 2 4 2" xfId="1167" xr:uid="{00000000-0005-0000-0000-000084040000}"/>
    <cellStyle name="20% - Accent1 8 2 5" xfId="1168" xr:uid="{00000000-0005-0000-0000-000085040000}"/>
    <cellStyle name="20% - Accent1 8 2 5 2" xfId="1169" xr:uid="{00000000-0005-0000-0000-000086040000}"/>
    <cellStyle name="20% - Accent1 8 2 6" xfId="1170" xr:uid="{00000000-0005-0000-0000-000087040000}"/>
    <cellStyle name="20% - Accent1 8 2 6 2" xfId="1171" xr:uid="{00000000-0005-0000-0000-000088040000}"/>
    <cellStyle name="20% - Accent1 8 2 7" xfId="1172" xr:uid="{00000000-0005-0000-0000-000089040000}"/>
    <cellStyle name="20% - Accent1 8 2 7 2" xfId="1173" xr:uid="{00000000-0005-0000-0000-00008A040000}"/>
    <cellStyle name="20% - Accent1 8 2 8" xfId="1174" xr:uid="{00000000-0005-0000-0000-00008B040000}"/>
    <cellStyle name="20% - Accent1 8 2 8 2" xfId="1175" xr:uid="{00000000-0005-0000-0000-00008C040000}"/>
    <cellStyle name="20% - Accent1 8 2 9" xfId="1176" xr:uid="{00000000-0005-0000-0000-00008D040000}"/>
    <cellStyle name="20% - Accent1 8 2 9 2" xfId="1177" xr:uid="{00000000-0005-0000-0000-00008E040000}"/>
    <cellStyle name="20% - Accent1 8 3" xfId="1178" xr:uid="{00000000-0005-0000-0000-00008F040000}"/>
    <cellStyle name="20% - Accent1 8 3 2" xfId="1179" xr:uid="{00000000-0005-0000-0000-000090040000}"/>
    <cellStyle name="20% - Accent1 8 4" xfId="1180" xr:uid="{00000000-0005-0000-0000-000091040000}"/>
    <cellStyle name="20% - Accent1 8 4 2" xfId="1181" xr:uid="{00000000-0005-0000-0000-000092040000}"/>
    <cellStyle name="20% - Accent1 8 5" xfId="1182" xr:uid="{00000000-0005-0000-0000-000093040000}"/>
    <cellStyle name="20% - Accent1 8 5 2" xfId="1183" xr:uid="{00000000-0005-0000-0000-000094040000}"/>
    <cellStyle name="20% - Accent1 8 6" xfId="1184" xr:uid="{00000000-0005-0000-0000-000095040000}"/>
    <cellStyle name="20% - Accent1 8 6 2" xfId="1185" xr:uid="{00000000-0005-0000-0000-000096040000}"/>
    <cellStyle name="20% - Accent1 8 7" xfId="1186" xr:uid="{00000000-0005-0000-0000-000097040000}"/>
    <cellStyle name="20% - Accent1 8 7 2" xfId="1187" xr:uid="{00000000-0005-0000-0000-000098040000}"/>
    <cellStyle name="20% - Accent1 8 8" xfId="1188" xr:uid="{00000000-0005-0000-0000-000099040000}"/>
    <cellStyle name="20% - Accent1 8 8 2" xfId="1189" xr:uid="{00000000-0005-0000-0000-00009A040000}"/>
    <cellStyle name="20% - Accent1 8 9" xfId="1190" xr:uid="{00000000-0005-0000-0000-00009B040000}"/>
    <cellStyle name="20% - Accent1 8 9 2" xfId="1191" xr:uid="{00000000-0005-0000-0000-00009C040000}"/>
    <cellStyle name="20% - Accent1 9" xfId="1192" xr:uid="{00000000-0005-0000-0000-00009D040000}"/>
    <cellStyle name="20% - Accent1 9 10" xfId="1193" xr:uid="{00000000-0005-0000-0000-00009E040000}"/>
    <cellStyle name="20% - Accent1 9 11" xfId="1194" xr:uid="{00000000-0005-0000-0000-00009F040000}"/>
    <cellStyle name="20% - Accent1 9 2" xfId="1195" xr:uid="{00000000-0005-0000-0000-0000A0040000}"/>
    <cellStyle name="20% - Accent1 9 2 2" xfId="1196" xr:uid="{00000000-0005-0000-0000-0000A1040000}"/>
    <cellStyle name="20% - Accent1 9 3" xfId="1197" xr:uid="{00000000-0005-0000-0000-0000A2040000}"/>
    <cellStyle name="20% - Accent1 9 3 2" xfId="1198" xr:uid="{00000000-0005-0000-0000-0000A3040000}"/>
    <cellStyle name="20% - Accent1 9 4" xfId="1199" xr:uid="{00000000-0005-0000-0000-0000A4040000}"/>
    <cellStyle name="20% - Accent1 9 4 2" xfId="1200" xr:uid="{00000000-0005-0000-0000-0000A5040000}"/>
    <cellStyle name="20% - Accent1 9 5" xfId="1201" xr:uid="{00000000-0005-0000-0000-0000A6040000}"/>
    <cellStyle name="20% - Accent1 9 5 2" xfId="1202" xr:uid="{00000000-0005-0000-0000-0000A7040000}"/>
    <cellStyle name="20% - Accent1 9 6" xfId="1203" xr:uid="{00000000-0005-0000-0000-0000A8040000}"/>
    <cellStyle name="20% - Accent1 9 6 2" xfId="1204" xr:uid="{00000000-0005-0000-0000-0000A9040000}"/>
    <cellStyle name="20% - Accent1 9 7" xfId="1205" xr:uid="{00000000-0005-0000-0000-0000AA040000}"/>
    <cellStyle name="20% - Accent1 9 7 2" xfId="1206" xr:uid="{00000000-0005-0000-0000-0000AB040000}"/>
    <cellStyle name="20% - Accent1 9 8" xfId="1207" xr:uid="{00000000-0005-0000-0000-0000AC040000}"/>
    <cellStyle name="20% - Accent1 9 8 2" xfId="1208" xr:uid="{00000000-0005-0000-0000-0000AD040000}"/>
    <cellStyle name="20% - Accent1 9 9" xfId="1209" xr:uid="{00000000-0005-0000-0000-0000AE040000}"/>
    <cellStyle name="20% - Accent1 9 9 2" xfId="1210" xr:uid="{00000000-0005-0000-0000-0000AF040000}"/>
    <cellStyle name="20% - Accent2 10" xfId="1211" xr:uid="{00000000-0005-0000-0000-0000B0040000}"/>
    <cellStyle name="20% - Accent2 10 10" xfId="1212" xr:uid="{00000000-0005-0000-0000-0000B1040000}"/>
    <cellStyle name="20% - Accent2 10 11" xfId="1213" xr:uid="{00000000-0005-0000-0000-0000B2040000}"/>
    <cellStyle name="20% - Accent2 10 2" xfId="1214" xr:uid="{00000000-0005-0000-0000-0000B3040000}"/>
    <cellStyle name="20% - Accent2 10 2 2" xfId="1215" xr:uid="{00000000-0005-0000-0000-0000B4040000}"/>
    <cellStyle name="20% - Accent2 10 3" xfId="1216" xr:uid="{00000000-0005-0000-0000-0000B5040000}"/>
    <cellStyle name="20% - Accent2 10 3 2" xfId="1217" xr:uid="{00000000-0005-0000-0000-0000B6040000}"/>
    <cellStyle name="20% - Accent2 10 4" xfId="1218" xr:uid="{00000000-0005-0000-0000-0000B7040000}"/>
    <cellStyle name="20% - Accent2 10 4 2" xfId="1219" xr:uid="{00000000-0005-0000-0000-0000B8040000}"/>
    <cellStyle name="20% - Accent2 10 5" xfId="1220" xr:uid="{00000000-0005-0000-0000-0000B9040000}"/>
    <cellStyle name="20% - Accent2 10 5 2" xfId="1221" xr:uid="{00000000-0005-0000-0000-0000BA040000}"/>
    <cellStyle name="20% - Accent2 10 6" xfId="1222" xr:uid="{00000000-0005-0000-0000-0000BB040000}"/>
    <cellStyle name="20% - Accent2 10 6 2" xfId="1223" xr:uid="{00000000-0005-0000-0000-0000BC040000}"/>
    <cellStyle name="20% - Accent2 10 7" xfId="1224" xr:uid="{00000000-0005-0000-0000-0000BD040000}"/>
    <cellStyle name="20% - Accent2 10 7 2" xfId="1225" xr:uid="{00000000-0005-0000-0000-0000BE040000}"/>
    <cellStyle name="20% - Accent2 10 8" xfId="1226" xr:uid="{00000000-0005-0000-0000-0000BF040000}"/>
    <cellStyle name="20% - Accent2 10 8 2" xfId="1227" xr:uid="{00000000-0005-0000-0000-0000C0040000}"/>
    <cellStyle name="20% - Accent2 10 9" xfId="1228" xr:uid="{00000000-0005-0000-0000-0000C1040000}"/>
    <cellStyle name="20% - Accent2 10 9 2" xfId="1229" xr:uid="{00000000-0005-0000-0000-0000C2040000}"/>
    <cellStyle name="20% - Accent2 11" xfId="1230" xr:uid="{00000000-0005-0000-0000-0000C3040000}"/>
    <cellStyle name="20% - Accent2 11 10" xfId="1231" xr:uid="{00000000-0005-0000-0000-0000C4040000}"/>
    <cellStyle name="20% - Accent2 11 2" xfId="1232" xr:uid="{00000000-0005-0000-0000-0000C5040000}"/>
    <cellStyle name="20% - Accent2 11 2 2" xfId="1233" xr:uid="{00000000-0005-0000-0000-0000C6040000}"/>
    <cellStyle name="20% - Accent2 11 3" xfId="1234" xr:uid="{00000000-0005-0000-0000-0000C7040000}"/>
    <cellStyle name="20% - Accent2 11 3 2" xfId="1235" xr:uid="{00000000-0005-0000-0000-0000C8040000}"/>
    <cellStyle name="20% - Accent2 11 4" xfId="1236" xr:uid="{00000000-0005-0000-0000-0000C9040000}"/>
    <cellStyle name="20% - Accent2 11 4 2" xfId="1237" xr:uid="{00000000-0005-0000-0000-0000CA040000}"/>
    <cellStyle name="20% - Accent2 11 5" xfId="1238" xr:uid="{00000000-0005-0000-0000-0000CB040000}"/>
    <cellStyle name="20% - Accent2 11 5 2" xfId="1239" xr:uid="{00000000-0005-0000-0000-0000CC040000}"/>
    <cellStyle name="20% - Accent2 11 6" xfId="1240" xr:uid="{00000000-0005-0000-0000-0000CD040000}"/>
    <cellStyle name="20% - Accent2 11 6 2" xfId="1241" xr:uid="{00000000-0005-0000-0000-0000CE040000}"/>
    <cellStyle name="20% - Accent2 11 7" xfId="1242" xr:uid="{00000000-0005-0000-0000-0000CF040000}"/>
    <cellStyle name="20% - Accent2 11 7 2" xfId="1243" xr:uid="{00000000-0005-0000-0000-0000D0040000}"/>
    <cellStyle name="20% - Accent2 11 8" xfId="1244" xr:uid="{00000000-0005-0000-0000-0000D1040000}"/>
    <cellStyle name="20% - Accent2 11 8 2" xfId="1245" xr:uid="{00000000-0005-0000-0000-0000D2040000}"/>
    <cellStyle name="20% - Accent2 11 9" xfId="1246" xr:uid="{00000000-0005-0000-0000-0000D3040000}"/>
    <cellStyle name="20% - Accent2 12" xfId="1247" xr:uid="{00000000-0005-0000-0000-0000D4040000}"/>
    <cellStyle name="20% - Accent2 12 2" xfId="1248" xr:uid="{00000000-0005-0000-0000-0000D5040000}"/>
    <cellStyle name="20% - Accent2 12 2 2" xfId="1249" xr:uid="{00000000-0005-0000-0000-0000D6040000}"/>
    <cellStyle name="20% - Accent2 12 3" xfId="1250" xr:uid="{00000000-0005-0000-0000-0000D7040000}"/>
    <cellStyle name="20% - Accent2 12 3 2" xfId="1251" xr:uid="{00000000-0005-0000-0000-0000D8040000}"/>
    <cellStyle name="20% - Accent2 12 4" xfId="1252" xr:uid="{00000000-0005-0000-0000-0000D9040000}"/>
    <cellStyle name="20% - Accent2 12 4 2" xfId="1253" xr:uid="{00000000-0005-0000-0000-0000DA040000}"/>
    <cellStyle name="20% - Accent2 12 5" xfId="1254" xr:uid="{00000000-0005-0000-0000-0000DB040000}"/>
    <cellStyle name="20% - Accent2 12 5 2" xfId="1255" xr:uid="{00000000-0005-0000-0000-0000DC040000}"/>
    <cellStyle name="20% - Accent2 12 6" xfId="1256" xr:uid="{00000000-0005-0000-0000-0000DD040000}"/>
    <cellStyle name="20% - Accent2 12 6 2" xfId="1257" xr:uid="{00000000-0005-0000-0000-0000DE040000}"/>
    <cellStyle name="20% - Accent2 12 7" xfId="1258" xr:uid="{00000000-0005-0000-0000-0000DF040000}"/>
    <cellStyle name="20% - Accent2 12 8" xfId="1259" xr:uid="{00000000-0005-0000-0000-0000E0040000}"/>
    <cellStyle name="20% - Accent2 13" xfId="1260" xr:uid="{00000000-0005-0000-0000-0000E1040000}"/>
    <cellStyle name="20% - Accent2 13 2" xfId="1261" xr:uid="{00000000-0005-0000-0000-0000E2040000}"/>
    <cellStyle name="20% - Accent2 13 2 2" xfId="1262" xr:uid="{00000000-0005-0000-0000-0000E3040000}"/>
    <cellStyle name="20% - Accent2 13 3" xfId="1263" xr:uid="{00000000-0005-0000-0000-0000E4040000}"/>
    <cellStyle name="20% - Accent2 13 3 2" xfId="1264" xr:uid="{00000000-0005-0000-0000-0000E5040000}"/>
    <cellStyle name="20% - Accent2 13 4" xfId="1265" xr:uid="{00000000-0005-0000-0000-0000E6040000}"/>
    <cellStyle name="20% - Accent2 13 4 2" xfId="1266" xr:uid="{00000000-0005-0000-0000-0000E7040000}"/>
    <cellStyle name="20% - Accent2 13 5" xfId="1267" xr:uid="{00000000-0005-0000-0000-0000E8040000}"/>
    <cellStyle name="20% - Accent2 13 6" xfId="1268" xr:uid="{00000000-0005-0000-0000-0000E9040000}"/>
    <cellStyle name="20% - Accent2 14" xfId="1269" xr:uid="{00000000-0005-0000-0000-0000EA040000}"/>
    <cellStyle name="20% - Accent2 14 2" xfId="1270" xr:uid="{00000000-0005-0000-0000-0000EB040000}"/>
    <cellStyle name="20% - Accent2 14 2 2" xfId="1271" xr:uid="{00000000-0005-0000-0000-0000EC040000}"/>
    <cellStyle name="20% - Accent2 14 3" xfId="1272" xr:uid="{00000000-0005-0000-0000-0000ED040000}"/>
    <cellStyle name="20% - Accent2 14 4" xfId="1273" xr:uid="{00000000-0005-0000-0000-0000EE040000}"/>
    <cellStyle name="20% - Accent2 15" xfId="1274" xr:uid="{00000000-0005-0000-0000-0000EF040000}"/>
    <cellStyle name="20% - Accent2 15 2" xfId="1275" xr:uid="{00000000-0005-0000-0000-0000F0040000}"/>
    <cellStyle name="20% - Accent2 16" xfId="1276" xr:uid="{00000000-0005-0000-0000-0000F1040000}"/>
    <cellStyle name="20% - Accent2 16 2" xfId="1277" xr:uid="{00000000-0005-0000-0000-0000F2040000}"/>
    <cellStyle name="20% - Accent2 17" xfId="1278" xr:uid="{00000000-0005-0000-0000-0000F3040000}"/>
    <cellStyle name="20% - Accent2 17 2" xfId="1279" xr:uid="{00000000-0005-0000-0000-0000F4040000}"/>
    <cellStyle name="20% - Accent2 18" xfId="1280" xr:uid="{00000000-0005-0000-0000-0000F5040000}"/>
    <cellStyle name="20% - Accent2 18 2" xfId="1281" xr:uid="{00000000-0005-0000-0000-0000F6040000}"/>
    <cellStyle name="20% - Accent2 19" xfId="1282" xr:uid="{00000000-0005-0000-0000-0000F7040000}"/>
    <cellStyle name="20% - Accent2 19 2" xfId="1283" xr:uid="{00000000-0005-0000-0000-0000F8040000}"/>
    <cellStyle name="20% - Accent2 2" xfId="1284" xr:uid="{00000000-0005-0000-0000-0000F9040000}"/>
    <cellStyle name="20% - Accent2 2 10" xfId="1285" xr:uid="{00000000-0005-0000-0000-0000FA040000}"/>
    <cellStyle name="20% - Accent2 2 10 2" xfId="1286" xr:uid="{00000000-0005-0000-0000-0000FB040000}"/>
    <cellStyle name="20% - Accent2 2 11" xfId="1287" xr:uid="{00000000-0005-0000-0000-0000FC040000}"/>
    <cellStyle name="20% - Accent2 2 11 2" xfId="1288" xr:uid="{00000000-0005-0000-0000-0000FD040000}"/>
    <cellStyle name="20% - Accent2 2 12" xfId="1289" xr:uid="{00000000-0005-0000-0000-0000FE040000}"/>
    <cellStyle name="20% - Accent2 2 12 2" xfId="1290" xr:uid="{00000000-0005-0000-0000-0000FF040000}"/>
    <cellStyle name="20% - Accent2 2 13" xfId="1291" xr:uid="{00000000-0005-0000-0000-000000050000}"/>
    <cellStyle name="20% - Accent2 2 13 2" xfId="1292" xr:uid="{00000000-0005-0000-0000-000001050000}"/>
    <cellStyle name="20% - Accent2 2 14" xfId="1293" xr:uid="{00000000-0005-0000-0000-000002050000}"/>
    <cellStyle name="20% - Accent2 2 14 2" xfId="1294" xr:uid="{00000000-0005-0000-0000-000003050000}"/>
    <cellStyle name="20% - Accent2 2 15" xfId="1295" xr:uid="{00000000-0005-0000-0000-000004050000}"/>
    <cellStyle name="20% - Accent2 2 15 2" xfId="1296" xr:uid="{00000000-0005-0000-0000-000005050000}"/>
    <cellStyle name="20% - Accent2 2 16" xfId="1297" xr:uid="{00000000-0005-0000-0000-000006050000}"/>
    <cellStyle name="20% - Accent2 2 16 2" xfId="1298" xr:uid="{00000000-0005-0000-0000-000007050000}"/>
    <cellStyle name="20% - Accent2 2 17" xfId="1299" xr:uid="{00000000-0005-0000-0000-000008050000}"/>
    <cellStyle name="20% - Accent2 2 17 2" xfId="1300" xr:uid="{00000000-0005-0000-0000-000009050000}"/>
    <cellStyle name="20% - Accent2 2 18" xfId="1301" xr:uid="{00000000-0005-0000-0000-00000A050000}"/>
    <cellStyle name="20% - Accent2 2 19" xfId="1302" xr:uid="{00000000-0005-0000-0000-00000B050000}"/>
    <cellStyle name="20% - Accent2 2 2" xfId="1303" xr:uid="{00000000-0005-0000-0000-00000C050000}"/>
    <cellStyle name="20% - Accent2 2 2 10" xfId="1304" xr:uid="{00000000-0005-0000-0000-00000D050000}"/>
    <cellStyle name="20% - Accent2 2 2 10 2" xfId="1305" xr:uid="{00000000-0005-0000-0000-00000E050000}"/>
    <cellStyle name="20% - Accent2 2 2 11" xfId="1306" xr:uid="{00000000-0005-0000-0000-00000F050000}"/>
    <cellStyle name="20% - Accent2 2 2 11 2" xfId="1307" xr:uid="{00000000-0005-0000-0000-000010050000}"/>
    <cellStyle name="20% - Accent2 2 2 12" xfId="1308" xr:uid="{00000000-0005-0000-0000-000011050000}"/>
    <cellStyle name="20% - Accent2 2 2 12 2" xfId="1309" xr:uid="{00000000-0005-0000-0000-000012050000}"/>
    <cellStyle name="20% - Accent2 2 2 13" xfId="1310" xr:uid="{00000000-0005-0000-0000-000013050000}"/>
    <cellStyle name="20% - Accent2 2 2 13 2" xfId="1311" xr:uid="{00000000-0005-0000-0000-000014050000}"/>
    <cellStyle name="20% - Accent2 2 2 14" xfId="1312" xr:uid="{00000000-0005-0000-0000-000015050000}"/>
    <cellStyle name="20% - Accent2 2 2 14 2" xfId="1313" xr:uid="{00000000-0005-0000-0000-000016050000}"/>
    <cellStyle name="20% - Accent2 2 2 15" xfId="1314" xr:uid="{00000000-0005-0000-0000-000017050000}"/>
    <cellStyle name="20% - Accent2 2 2 15 2" xfId="1315" xr:uid="{00000000-0005-0000-0000-000018050000}"/>
    <cellStyle name="20% - Accent2 2 2 16" xfId="1316" xr:uid="{00000000-0005-0000-0000-000019050000}"/>
    <cellStyle name="20% - Accent2 2 2 17" xfId="1317" xr:uid="{00000000-0005-0000-0000-00001A050000}"/>
    <cellStyle name="20% - Accent2 2 2 18" xfId="1318" xr:uid="{00000000-0005-0000-0000-00001B050000}"/>
    <cellStyle name="20% - Accent2 2 2 2" xfId="1319" xr:uid="{00000000-0005-0000-0000-00001C050000}"/>
    <cellStyle name="20% - Accent2 2 2 2 10" xfId="1320" xr:uid="{00000000-0005-0000-0000-00001D050000}"/>
    <cellStyle name="20% - Accent2 2 2 2 11" xfId="1321" xr:uid="{00000000-0005-0000-0000-00001E050000}"/>
    <cellStyle name="20% - Accent2 2 2 2 2" xfId="1322" xr:uid="{00000000-0005-0000-0000-00001F050000}"/>
    <cellStyle name="20% - Accent2 2 2 2 2 2" xfId="1323" xr:uid="{00000000-0005-0000-0000-000020050000}"/>
    <cellStyle name="20% - Accent2 2 2 2 3" xfId="1324" xr:uid="{00000000-0005-0000-0000-000021050000}"/>
    <cellStyle name="20% - Accent2 2 2 2 3 2" xfId="1325" xr:uid="{00000000-0005-0000-0000-000022050000}"/>
    <cellStyle name="20% - Accent2 2 2 2 4" xfId="1326" xr:uid="{00000000-0005-0000-0000-000023050000}"/>
    <cellStyle name="20% - Accent2 2 2 2 4 2" xfId="1327" xr:uid="{00000000-0005-0000-0000-000024050000}"/>
    <cellStyle name="20% - Accent2 2 2 2 5" xfId="1328" xr:uid="{00000000-0005-0000-0000-000025050000}"/>
    <cellStyle name="20% - Accent2 2 2 2 5 2" xfId="1329" xr:uid="{00000000-0005-0000-0000-000026050000}"/>
    <cellStyle name="20% - Accent2 2 2 2 6" xfId="1330" xr:uid="{00000000-0005-0000-0000-000027050000}"/>
    <cellStyle name="20% - Accent2 2 2 2 6 2" xfId="1331" xr:uid="{00000000-0005-0000-0000-000028050000}"/>
    <cellStyle name="20% - Accent2 2 2 2 7" xfId="1332" xr:uid="{00000000-0005-0000-0000-000029050000}"/>
    <cellStyle name="20% - Accent2 2 2 2 7 2" xfId="1333" xr:uid="{00000000-0005-0000-0000-00002A050000}"/>
    <cellStyle name="20% - Accent2 2 2 2 8" xfId="1334" xr:uid="{00000000-0005-0000-0000-00002B050000}"/>
    <cellStyle name="20% - Accent2 2 2 2 8 2" xfId="1335" xr:uid="{00000000-0005-0000-0000-00002C050000}"/>
    <cellStyle name="20% - Accent2 2 2 2 9" xfId="1336" xr:uid="{00000000-0005-0000-0000-00002D050000}"/>
    <cellStyle name="20% - Accent2 2 2 2 9 2" xfId="1337" xr:uid="{00000000-0005-0000-0000-00002E050000}"/>
    <cellStyle name="20% - Accent2 2 2 3" xfId="1338" xr:uid="{00000000-0005-0000-0000-00002F050000}"/>
    <cellStyle name="20% - Accent2 2 2 3 10" xfId="1339" xr:uid="{00000000-0005-0000-0000-000030050000}"/>
    <cellStyle name="20% - Accent2 2 2 3 11" xfId="1340" xr:uid="{00000000-0005-0000-0000-000031050000}"/>
    <cellStyle name="20% - Accent2 2 2 3 2" xfId="1341" xr:uid="{00000000-0005-0000-0000-000032050000}"/>
    <cellStyle name="20% - Accent2 2 2 3 2 2" xfId="1342" xr:uid="{00000000-0005-0000-0000-000033050000}"/>
    <cellStyle name="20% - Accent2 2 2 3 3" xfId="1343" xr:uid="{00000000-0005-0000-0000-000034050000}"/>
    <cellStyle name="20% - Accent2 2 2 3 3 2" xfId="1344" xr:uid="{00000000-0005-0000-0000-000035050000}"/>
    <cellStyle name="20% - Accent2 2 2 3 4" xfId="1345" xr:uid="{00000000-0005-0000-0000-000036050000}"/>
    <cellStyle name="20% - Accent2 2 2 3 4 2" xfId="1346" xr:uid="{00000000-0005-0000-0000-000037050000}"/>
    <cellStyle name="20% - Accent2 2 2 3 5" xfId="1347" xr:uid="{00000000-0005-0000-0000-000038050000}"/>
    <cellStyle name="20% - Accent2 2 2 3 5 2" xfId="1348" xr:uid="{00000000-0005-0000-0000-000039050000}"/>
    <cellStyle name="20% - Accent2 2 2 3 6" xfId="1349" xr:uid="{00000000-0005-0000-0000-00003A050000}"/>
    <cellStyle name="20% - Accent2 2 2 3 6 2" xfId="1350" xr:uid="{00000000-0005-0000-0000-00003B050000}"/>
    <cellStyle name="20% - Accent2 2 2 3 7" xfId="1351" xr:uid="{00000000-0005-0000-0000-00003C050000}"/>
    <cellStyle name="20% - Accent2 2 2 3 7 2" xfId="1352" xr:uid="{00000000-0005-0000-0000-00003D050000}"/>
    <cellStyle name="20% - Accent2 2 2 3 8" xfId="1353" xr:uid="{00000000-0005-0000-0000-00003E050000}"/>
    <cellStyle name="20% - Accent2 2 2 3 8 2" xfId="1354" xr:uid="{00000000-0005-0000-0000-00003F050000}"/>
    <cellStyle name="20% - Accent2 2 2 3 9" xfId="1355" xr:uid="{00000000-0005-0000-0000-000040050000}"/>
    <cellStyle name="20% - Accent2 2 2 3 9 2" xfId="1356" xr:uid="{00000000-0005-0000-0000-000041050000}"/>
    <cellStyle name="20% - Accent2 2 2 4" xfId="1357" xr:uid="{00000000-0005-0000-0000-000042050000}"/>
    <cellStyle name="20% - Accent2 2 2 4 10" xfId="1358" xr:uid="{00000000-0005-0000-0000-000043050000}"/>
    <cellStyle name="20% - Accent2 2 2 4 11" xfId="1359" xr:uid="{00000000-0005-0000-0000-000044050000}"/>
    <cellStyle name="20% - Accent2 2 2 4 2" xfId="1360" xr:uid="{00000000-0005-0000-0000-000045050000}"/>
    <cellStyle name="20% - Accent2 2 2 4 2 2" xfId="1361" xr:uid="{00000000-0005-0000-0000-000046050000}"/>
    <cellStyle name="20% - Accent2 2 2 4 3" xfId="1362" xr:uid="{00000000-0005-0000-0000-000047050000}"/>
    <cellStyle name="20% - Accent2 2 2 4 3 2" xfId="1363" xr:uid="{00000000-0005-0000-0000-000048050000}"/>
    <cellStyle name="20% - Accent2 2 2 4 4" xfId="1364" xr:uid="{00000000-0005-0000-0000-000049050000}"/>
    <cellStyle name="20% - Accent2 2 2 4 4 2" xfId="1365" xr:uid="{00000000-0005-0000-0000-00004A050000}"/>
    <cellStyle name="20% - Accent2 2 2 4 5" xfId="1366" xr:uid="{00000000-0005-0000-0000-00004B050000}"/>
    <cellStyle name="20% - Accent2 2 2 4 5 2" xfId="1367" xr:uid="{00000000-0005-0000-0000-00004C050000}"/>
    <cellStyle name="20% - Accent2 2 2 4 6" xfId="1368" xr:uid="{00000000-0005-0000-0000-00004D050000}"/>
    <cellStyle name="20% - Accent2 2 2 4 6 2" xfId="1369" xr:uid="{00000000-0005-0000-0000-00004E050000}"/>
    <cellStyle name="20% - Accent2 2 2 4 7" xfId="1370" xr:uid="{00000000-0005-0000-0000-00004F050000}"/>
    <cellStyle name="20% - Accent2 2 2 4 7 2" xfId="1371" xr:uid="{00000000-0005-0000-0000-000050050000}"/>
    <cellStyle name="20% - Accent2 2 2 4 8" xfId="1372" xr:uid="{00000000-0005-0000-0000-000051050000}"/>
    <cellStyle name="20% - Accent2 2 2 4 8 2" xfId="1373" xr:uid="{00000000-0005-0000-0000-000052050000}"/>
    <cellStyle name="20% - Accent2 2 2 4 9" xfId="1374" xr:uid="{00000000-0005-0000-0000-000053050000}"/>
    <cellStyle name="20% - Accent2 2 2 4 9 2" xfId="1375" xr:uid="{00000000-0005-0000-0000-000054050000}"/>
    <cellStyle name="20% - Accent2 2 2 5" xfId="1376" xr:uid="{00000000-0005-0000-0000-000055050000}"/>
    <cellStyle name="20% - Accent2 2 2 5 10" xfId="1377" xr:uid="{00000000-0005-0000-0000-000056050000}"/>
    <cellStyle name="20% - Accent2 2 2 5 11" xfId="1378" xr:uid="{00000000-0005-0000-0000-000057050000}"/>
    <cellStyle name="20% - Accent2 2 2 5 2" xfId="1379" xr:uid="{00000000-0005-0000-0000-000058050000}"/>
    <cellStyle name="20% - Accent2 2 2 5 2 2" xfId="1380" xr:uid="{00000000-0005-0000-0000-000059050000}"/>
    <cellStyle name="20% - Accent2 2 2 5 3" xfId="1381" xr:uid="{00000000-0005-0000-0000-00005A050000}"/>
    <cellStyle name="20% - Accent2 2 2 5 3 2" xfId="1382" xr:uid="{00000000-0005-0000-0000-00005B050000}"/>
    <cellStyle name="20% - Accent2 2 2 5 4" xfId="1383" xr:uid="{00000000-0005-0000-0000-00005C050000}"/>
    <cellStyle name="20% - Accent2 2 2 5 4 2" xfId="1384" xr:uid="{00000000-0005-0000-0000-00005D050000}"/>
    <cellStyle name="20% - Accent2 2 2 5 5" xfId="1385" xr:uid="{00000000-0005-0000-0000-00005E050000}"/>
    <cellStyle name="20% - Accent2 2 2 5 5 2" xfId="1386" xr:uid="{00000000-0005-0000-0000-00005F050000}"/>
    <cellStyle name="20% - Accent2 2 2 5 6" xfId="1387" xr:uid="{00000000-0005-0000-0000-000060050000}"/>
    <cellStyle name="20% - Accent2 2 2 5 6 2" xfId="1388" xr:uid="{00000000-0005-0000-0000-000061050000}"/>
    <cellStyle name="20% - Accent2 2 2 5 7" xfId="1389" xr:uid="{00000000-0005-0000-0000-000062050000}"/>
    <cellStyle name="20% - Accent2 2 2 5 7 2" xfId="1390" xr:uid="{00000000-0005-0000-0000-000063050000}"/>
    <cellStyle name="20% - Accent2 2 2 5 8" xfId="1391" xr:uid="{00000000-0005-0000-0000-000064050000}"/>
    <cellStyle name="20% - Accent2 2 2 5 8 2" xfId="1392" xr:uid="{00000000-0005-0000-0000-000065050000}"/>
    <cellStyle name="20% - Accent2 2 2 5 9" xfId="1393" xr:uid="{00000000-0005-0000-0000-000066050000}"/>
    <cellStyle name="20% - Accent2 2 2 5 9 2" xfId="1394" xr:uid="{00000000-0005-0000-0000-000067050000}"/>
    <cellStyle name="20% - Accent2 2 2 6" xfId="1395" xr:uid="{00000000-0005-0000-0000-000068050000}"/>
    <cellStyle name="20% - Accent2 2 2 6 10" xfId="1396" xr:uid="{00000000-0005-0000-0000-000069050000}"/>
    <cellStyle name="20% - Accent2 2 2 6 11" xfId="1397" xr:uid="{00000000-0005-0000-0000-00006A050000}"/>
    <cellStyle name="20% - Accent2 2 2 6 2" xfId="1398" xr:uid="{00000000-0005-0000-0000-00006B050000}"/>
    <cellStyle name="20% - Accent2 2 2 6 2 2" xfId="1399" xr:uid="{00000000-0005-0000-0000-00006C050000}"/>
    <cellStyle name="20% - Accent2 2 2 6 3" xfId="1400" xr:uid="{00000000-0005-0000-0000-00006D050000}"/>
    <cellStyle name="20% - Accent2 2 2 6 3 2" xfId="1401" xr:uid="{00000000-0005-0000-0000-00006E050000}"/>
    <cellStyle name="20% - Accent2 2 2 6 4" xfId="1402" xr:uid="{00000000-0005-0000-0000-00006F050000}"/>
    <cellStyle name="20% - Accent2 2 2 6 4 2" xfId="1403" xr:uid="{00000000-0005-0000-0000-000070050000}"/>
    <cellStyle name="20% - Accent2 2 2 6 5" xfId="1404" xr:uid="{00000000-0005-0000-0000-000071050000}"/>
    <cellStyle name="20% - Accent2 2 2 6 5 2" xfId="1405" xr:uid="{00000000-0005-0000-0000-000072050000}"/>
    <cellStyle name="20% - Accent2 2 2 6 6" xfId="1406" xr:uid="{00000000-0005-0000-0000-000073050000}"/>
    <cellStyle name="20% - Accent2 2 2 6 6 2" xfId="1407" xr:uid="{00000000-0005-0000-0000-000074050000}"/>
    <cellStyle name="20% - Accent2 2 2 6 7" xfId="1408" xr:uid="{00000000-0005-0000-0000-000075050000}"/>
    <cellStyle name="20% - Accent2 2 2 6 7 2" xfId="1409" xr:uid="{00000000-0005-0000-0000-000076050000}"/>
    <cellStyle name="20% - Accent2 2 2 6 8" xfId="1410" xr:uid="{00000000-0005-0000-0000-000077050000}"/>
    <cellStyle name="20% - Accent2 2 2 6 8 2" xfId="1411" xr:uid="{00000000-0005-0000-0000-000078050000}"/>
    <cellStyle name="20% - Accent2 2 2 6 9" xfId="1412" xr:uid="{00000000-0005-0000-0000-000079050000}"/>
    <cellStyle name="20% - Accent2 2 2 6 9 2" xfId="1413" xr:uid="{00000000-0005-0000-0000-00007A050000}"/>
    <cellStyle name="20% - Accent2 2 2 7" xfId="1414" xr:uid="{00000000-0005-0000-0000-00007B050000}"/>
    <cellStyle name="20% - Accent2 2 2 7 10" xfId="1415" xr:uid="{00000000-0005-0000-0000-00007C050000}"/>
    <cellStyle name="20% - Accent2 2 2 7 2" xfId="1416" xr:uid="{00000000-0005-0000-0000-00007D050000}"/>
    <cellStyle name="20% - Accent2 2 2 7 2 2" xfId="1417" xr:uid="{00000000-0005-0000-0000-00007E050000}"/>
    <cellStyle name="20% - Accent2 2 2 7 3" xfId="1418" xr:uid="{00000000-0005-0000-0000-00007F050000}"/>
    <cellStyle name="20% - Accent2 2 2 7 3 2" xfId="1419" xr:uid="{00000000-0005-0000-0000-000080050000}"/>
    <cellStyle name="20% - Accent2 2 2 7 4" xfId="1420" xr:uid="{00000000-0005-0000-0000-000081050000}"/>
    <cellStyle name="20% - Accent2 2 2 7 4 2" xfId="1421" xr:uid="{00000000-0005-0000-0000-000082050000}"/>
    <cellStyle name="20% - Accent2 2 2 7 5" xfId="1422" xr:uid="{00000000-0005-0000-0000-000083050000}"/>
    <cellStyle name="20% - Accent2 2 2 7 5 2" xfId="1423" xr:uid="{00000000-0005-0000-0000-000084050000}"/>
    <cellStyle name="20% - Accent2 2 2 7 6" xfId="1424" xr:uid="{00000000-0005-0000-0000-000085050000}"/>
    <cellStyle name="20% - Accent2 2 2 7 6 2" xfId="1425" xr:uid="{00000000-0005-0000-0000-000086050000}"/>
    <cellStyle name="20% - Accent2 2 2 7 7" xfId="1426" xr:uid="{00000000-0005-0000-0000-000087050000}"/>
    <cellStyle name="20% - Accent2 2 2 7 7 2" xfId="1427" xr:uid="{00000000-0005-0000-0000-000088050000}"/>
    <cellStyle name="20% - Accent2 2 2 7 8" xfId="1428" xr:uid="{00000000-0005-0000-0000-000089050000}"/>
    <cellStyle name="20% - Accent2 2 2 7 8 2" xfId="1429" xr:uid="{00000000-0005-0000-0000-00008A050000}"/>
    <cellStyle name="20% - Accent2 2 2 7 9" xfId="1430" xr:uid="{00000000-0005-0000-0000-00008B050000}"/>
    <cellStyle name="20% - Accent2 2 2 8" xfId="1431" xr:uid="{00000000-0005-0000-0000-00008C050000}"/>
    <cellStyle name="20% - Accent2 2 2 8 2" xfId="1432" xr:uid="{00000000-0005-0000-0000-00008D050000}"/>
    <cellStyle name="20% - Accent2 2 2 9" xfId="1433" xr:uid="{00000000-0005-0000-0000-00008E050000}"/>
    <cellStyle name="20% - Accent2 2 2 9 2" xfId="1434" xr:uid="{00000000-0005-0000-0000-00008F050000}"/>
    <cellStyle name="20% - Accent2 2 3" xfId="1435" xr:uid="{00000000-0005-0000-0000-000090050000}"/>
    <cellStyle name="20% - Accent2 2 3 10" xfId="1436" xr:uid="{00000000-0005-0000-0000-000091050000}"/>
    <cellStyle name="20% - Accent2 2 3 10 2" xfId="1437" xr:uid="{00000000-0005-0000-0000-000092050000}"/>
    <cellStyle name="20% - Accent2 2 3 11" xfId="1438" xr:uid="{00000000-0005-0000-0000-000093050000}"/>
    <cellStyle name="20% - Accent2 2 3 11 2" xfId="1439" xr:uid="{00000000-0005-0000-0000-000094050000}"/>
    <cellStyle name="20% - Accent2 2 3 12" xfId="1440" xr:uid="{00000000-0005-0000-0000-000095050000}"/>
    <cellStyle name="20% - Accent2 2 3 12 2" xfId="1441" xr:uid="{00000000-0005-0000-0000-000096050000}"/>
    <cellStyle name="20% - Accent2 2 3 13" xfId="1442" xr:uid="{00000000-0005-0000-0000-000097050000}"/>
    <cellStyle name="20% - Accent2 2 3 13 2" xfId="1443" xr:uid="{00000000-0005-0000-0000-000098050000}"/>
    <cellStyle name="20% - Accent2 2 3 14" xfId="1444" xr:uid="{00000000-0005-0000-0000-000099050000}"/>
    <cellStyle name="20% - Accent2 2 3 14 2" xfId="1445" xr:uid="{00000000-0005-0000-0000-00009A050000}"/>
    <cellStyle name="20% - Accent2 2 3 15" xfId="1446" xr:uid="{00000000-0005-0000-0000-00009B050000}"/>
    <cellStyle name="20% - Accent2 2 3 15 2" xfId="1447" xr:uid="{00000000-0005-0000-0000-00009C050000}"/>
    <cellStyle name="20% - Accent2 2 3 16" xfId="1448" xr:uid="{00000000-0005-0000-0000-00009D050000}"/>
    <cellStyle name="20% - Accent2 2 3 17" xfId="1449" xr:uid="{00000000-0005-0000-0000-00009E050000}"/>
    <cellStyle name="20% - Accent2 2 3 2" xfId="1450" xr:uid="{00000000-0005-0000-0000-00009F050000}"/>
    <cellStyle name="20% - Accent2 2 3 2 10" xfId="1451" xr:uid="{00000000-0005-0000-0000-0000A0050000}"/>
    <cellStyle name="20% - Accent2 2 3 2 11" xfId="1452" xr:uid="{00000000-0005-0000-0000-0000A1050000}"/>
    <cellStyle name="20% - Accent2 2 3 2 12" xfId="1453" xr:uid="{00000000-0005-0000-0000-0000A2050000}"/>
    <cellStyle name="20% - Accent2 2 3 2 2" xfId="1454" xr:uid="{00000000-0005-0000-0000-0000A3050000}"/>
    <cellStyle name="20% - Accent2 2 3 2 2 2" xfId="1455" xr:uid="{00000000-0005-0000-0000-0000A4050000}"/>
    <cellStyle name="20% - Accent2 2 3 2 3" xfId="1456" xr:uid="{00000000-0005-0000-0000-0000A5050000}"/>
    <cellStyle name="20% - Accent2 2 3 2 3 2" xfId="1457" xr:uid="{00000000-0005-0000-0000-0000A6050000}"/>
    <cellStyle name="20% - Accent2 2 3 2 4" xfId="1458" xr:uid="{00000000-0005-0000-0000-0000A7050000}"/>
    <cellStyle name="20% - Accent2 2 3 2 4 2" xfId="1459" xr:uid="{00000000-0005-0000-0000-0000A8050000}"/>
    <cellStyle name="20% - Accent2 2 3 2 5" xfId="1460" xr:uid="{00000000-0005-0000-0000-0000A9050000}"/>
    <cellStyle name="20% - Accent2 2 3 2 5 2" xfId="1461" xr:uid="{00000000-0005-0000-0000-0000AA050000}"/>
    <cellStyle name="20% - Accent2 2 3 2 6" xfId="1462" xr:uid="{00000000-0005-0000-0000-0000AB050000}"/>
    <cellStyle name="20% - Accent2 2 3 2 6 2" xfId="1463" xr:uid="{00000000-0005-0000-0000-0000AC050000}"/>
    <cellStyle name="20% - Accent2 2 3 2 7" xfId="1464" xr:uid="{00000000-0005-0000-0000-0000AD050000}"/>
    <cellStyle name="20% - Accent2 2 3 2 7 2" xfId="1465" xr:uid="{00000000-0005-0000-0000-0000AE050000}"/>
    <cellStyle name="20% - Accent2 2 3 2 8" xfId="1466" xr:uid="{00000000-0005-0000-0000-0000AF050000}"/>
    <cellStyle name="20% - Accent2 2 3 2 8 2" xfId="1467" xr:uid="{00000000-0005-0000-0000-0000B0050000}"/>
    <cellStyle name="20% - Accent2 2 3 2 9" xfId="1468" xr:uid="{00000000-0005-0000-0000-0000B1050000}"/>
    <cellStyle name="20% - Accent2 2 3 2 9 2" xfId="1469" xr:uid="{00000000-0005-0000-0000-0000B2050000}"/>
    <cellStyle name="20% - Accent2 2 3 3" xfId="1470" xr:uid="{00000000-0005-0000-0000-0000B3050000}"/>
    <cellStyle name="20% - Accent2 2 3 3 10" xfId="1471" xr:uid="{00000000-0005-0000-0000-0000B4050000}"/>
    <cellStyle name="20% - Accent2 2 3 3 11" xfId="1472" xr:uid="{00000000-0005-0000-0000-0000B5050000}"/>
    <cellStyle name="20% - Accent2 2 3 3 2" xfId="1473" xr:uid="{00000000-0005-0000-0000-0000B6050000}"/>
    <cellStyle name="20% - Accent2 2 3 3 2 2" xfId="1474" xr:uid="{00000000-0005-0000-0000-0000B7050000}"/>
    <cellStyle name="20% - Accent2 2 3 3 3" xfId="1475" xr:uid="{00000000-0005-0000-0000-0000B8050000}"/>
    <cellStyle name="20% - Accent2 2 3 3 3 2" xfId="1476" xr:uid="{00000000-0005-0000-0000-0000B9050000}"/>
    <cellStyle name="20% - Accent2 2 3 3 4" xfId="1477" xr:uid="{00000000-0005-0000-0000-0000BA050000}"/>
    <cellStyle name="20% - Accent2 2 3 3 4 2" xfId="1478" xr:uid="{00000000-0005-0000-0000-0000BB050000}"/>
    <cellStyle name="20% - Accent2 2 3 3 5" xfId="1479" xr:uid="{00000000-0005-0000-0000-0000BC050000}"/>
    <cellStyle name="20% - Accent2 2 3 3 5 2" xfId="1480" xr:uid="{00000000-0005-0000-0000-0000BD050000}"/>
    <cellStyle name="20% - Accent2 2 3 3 6" xfId="1481" xr:uid="{00000000-0005-0000-0000-0000BE050000}"/>
    <cellStyle name="20% - Accent2 2 3 3 6 2" xfId="1482" xr:uid="{00000000-0005-0000-0000-0000BF050000}"/>
    <cellStyle name="20% - Accent2 2 3 3 7" xfId="1483" xr:uid="{00000000-0005-0000-0000-0000C0050000}"/>
    <cellStyle name="20% - Accent2 2 3 3 7 2" xfId="1484" xr:uid="{00000000-0005-0000-0000-0000C1050000}"/>
    <cellStyle name="20% - Accent2 2 3 3 8" xfId="1485" xr:uid="{00000000-0005-0000-0000-0000C2050000}"/>
    <cellStyle name="20% - Accent2 2 3 3 8 2" xfId="1486" xr:uid="{00000000-0005-0000-0000-0000C3050000}"/>
    <cellStyle name="20% - Accent2 2 3 3 9" xfId="1487" xr:uid="{00000000-0005-0000-0000-0000C4050000}"/>
    <cellStyle name="20% - Accent2 2 3 3 9 2" xfId="1488" xr:uid="{00000000-0005-0000-0000-0000C5050000}"/>
    <cellStyle name="20% - Accent2 2 3 4" xfId="1489" xr:uid="{00000000-0005-0000-0000-0000C6050000}"/>
    <cellStyle name="20% - Accent2 2 3 4 10" xfId="1490" xr:uid="{00000000-0005-0000-0000-0000C7050000}"/>
    <cellStyle name="20% - Accent2 2 3 4 11" xfId="1491" xr:uid="{00000000-0005-0000-0000-0000C8050000}"/>
    <cellStyle name="20% - Accent2 2 3 4 2" xfId="1492" xr:uid="{00000000-0005-0000-0000-0000C9050000}"/>
    <cellStyle name="20% - Accent2 2 3 4 2 2" xfId="1493" xr:uid="{00000000-0005-0000-0000-0000CA050000}"/>
    <cellStyle name="20% - Accent2 2 3 4 3" xfId="1494" xr:uid="{00000000-0005-0000-0000-0000CB050000}"/>
    <cellStyle name="20% - Accent2 2 3 4 3 2" xfId="1495" xr:uid="{00000000-0005-0000-0000-0000CC050000}"/>
    <cellStyle name="20% - Accent2 2 3 4 4" xfId="1496" xr:uid="{00000000-0005-0000-0000-0000CD050000}"/>
    <cellStyle name="20% - Accent2 2 3 4 4 2" xfId="1497" xr:uid="{00000000-0005-0000-0000-0000CE050000}"/>
    <cellStyle name="20% - Accent2 2 3 4 5" xfId="1498" xr:uid="{00000000-0005-0000-0000-0000CF050000}"/>
    <cellStyle name="20% - Accent2 2 3 4 5 2" xfId="1499" xr:uid="{00000000-0005-0000-0000-0000D0050000}"/>
    <cellStyle name="20% - Accent2 2 3 4 6" xfId="1500" xr:uid="{00000000-0005-0000-0000-0000D1050000}"/>
    <cellStyle name="20% - Accent2 2 3 4 6 2" xfId="1501" xr:uid="{00000000-0005-0000-0000-0000D2050000}"/>
    <cellStyle name="20% - Accent2 2 3 4 7" xfId="1502" xr:uid="{00000000-0005-0000-0000-0000D3050000}"/>
    <cellStyle name="20% - Accent2 2 3 4 7 2" xfId="1503" xr:uid="{00000000-0005-0000-0000-0000D4050000}"/>
    <cellStyle name="20% - Accent2 2 3 4 8" xfId="1504" xr:uid="{00000000-0005-0000-0000-0000D5050000}"/>
    <cellStyle name="20% - Accent2 2 3 4 8 2" xfId="1505" xr:uid="{00000000-0005-0000-0000-0000D6050000}"/>
    <cellStyle name="20% - Accent2 2 3 4 9" xfId="1506" xr:uid="{00000000-0005-0000-0000-0000D7050000}"/>
    <cellStyle name="20% - Accent2 2 3 4 9 2" xfId="1507" xr:uid="{00000000-0005-0000-0000-0000D8050000}"/>
    <cellStyle name="20% - Accent2 2 3 5" xfId="1508" xr:uid="{00000000-0005-0000-0000-0000D9050000}"/>
    <cellStyle name="20% - Accent2 2 3 5 10" xfId="1509" xr:uid="{00000000-0005-0000-0000-0000DA050000}"/>
    <cellStyle name="20% - Accent2 2 3 5 11" xfId="1510" xr:uid="{00000000-0005-0000-0000-0000DB050000}"/>
    <cellStyle name="20% - Accent2 2 3 5 2" xfId="1511" xr:uid="{00000000-0005-0000-0000-0000DC050000}"/>
    <cellStyle name="20% - Accent2 2 3 5 2 2" xfId="1512" xr:uid="{00000000-0005-0000-0000-0000DD050000}"/>
    <cellStyle name="20% - Accent2 2 3 5 3" xfId="1513" xr:uid="{00000000-0005-0000-0000-0000DE050000}"/>
    <cellStyle name="20% - Accent2 2 3 5 3 2" xfId="1514" xr:uid="{00000000-0005-0000-0000-0000DF050000}"/>
    <cellStyle name="20% - Accent2 2 3 5 4" xfId="1515" xr:uid="{00000000-0005-0000-0000-0000E0050000}"/>
    <cellStyle name="20% - Accent2 2 3 5 4 2" xfId="1516" xr:uid="{00000000-0005-0000-0000-0000E1050000}"/>
    <cellStyle name="20% - Accent2 2 3 5 5" xfId="1517" xr:uid="{00000000-0005-0000-0000-0000E2050000}"/>
    <cellStyle name="20% - Accent2 2 3 5 5 2" xfId="1518" xr:uid="{00000000-0005-0000-0000-0000E3050000}"/>
    <cellStyle name="20% - Accent2 2 3 5 6" xfId="1519" xr:uid="{00000000-0005-0000-0000-0000E4050000}"/>
    <cellStyle name="20% - Accent2 2 3 5 6 2" xfId="1520" xr:uid="{00000000-0005-0000-0000-0000E5050000}"/>
    <cellStyle name="20% - Accent2 2 3 5 7" xfId="1521" xr:uid="{00000000-0005-0000-0000-0000E6050000}"/>
    <cellStyle name="20% - Accent2 2 3 5 7 2" xfId="1522" xr:uid="{00000000-0005-0000-0000-0000E7050000}"/>
    <cellStyle name="20% - Accent2 2 3 5 8" xfId="1523" xr:uid="{00000000-0005-0000-0000-0000E8050000}"/>
    <cellStyle name="20% - Accent2 2 3 5 8 2" xfId="1524" xr:uid="{00000000-0005-0000-0000-0000E9050000}"/>
    <cellStyle name="20% - Accent2 2 3 5 9" xfId="1525" xr:uid="{00000000-0005-0000-0000-0000EA050000}"/>
    <cellStyle name="20% - Accent2 2 3 5 9 2" xfId="1526" xr:uid="{00000000-0005-0000-0000-0000EB050000}"/>
    <cellStyle name="20% - Accent2 2 3 6" xfId="1527" xr:uid="{00000000-0005-0000-0000-0000EC050000}"/>
    <cellStyle name="20% - Accent2 2 3 6 10" xfId="1528" xr:uid="{00000000-0005-0000-0000-0000ED050000}"/>
    <cellStyle name="20% - Accent2 2 3 6 11" xfId="1529" xr:uid="{00000000-0005-0000-0000-0000EE050000}"/>
    <cellStyle name="20% - Accent2 2 3 6 2" xfId="1530" xr:uid="{00000000-0005-0000-0000-0000EF050000}"/>
    <cellStyle name="20% - Accent2 2 3 6 2 2" xfId="1531" xr:uid="{00000000-0005-0000-0000-0000F0050000}"/>
    <cellStyle name="20% - Accent2 2 3 6 3" xfId="1532" xr:uid="{00000000-0005-0000-0000-0000F1050000}"/>
    <cellStyle name="20% - Accent2 2 3 6 3 2" xfId="1533" xr:uid="{00000000-0005-0000-0000-0000F2050000}"/>
    <cellStyle name="20% - Accent2 2 3 6 4" xfId="1534" xr:uid="{00000000-0005-0000-0000-0000F3050000}"/>
    <cellStyle name="20% - Accent2 2 3 6 4 2" xfId="1535" xr:uid="{00000000-0005-0000-0000-0000F4050000}"/>
    <cellStyle name="20% - Accent2 2 3 6 5" xfId="1536" xr:uid="{00000000-0005-0000-0000-0000F5050000}"/>
    <cellStyle name="20% - Accent2 2 3 6 5 2" xfId="1537" xr:uid="{00000000-0005-0000-0000-0000F6050000}"/>
    <cellStyle name="20% - Accent2 2 3 6 6" xfId="1538" xr:uid="{00000000-0005-0000-0000-0000F7050000}"/>
    <cellStyle name="20% - Accent2 2 3 6 6 2" xfId="1539" xr:uid="{00000000-0005-0000-0000-0000F8050000}"/>
    <cellStyle name="20% - Accent2 2 3 6 7" xfId="1540" xr:uid="{00000000-0005-0000-0000-0000F9050000}"/>
    <cellStyle name="20% - Accent2 2 3 6 7 2" xfId="1541" xr:uid="{00000000-0005-0000-0000-0000FA050000}"/>
    <cellStyle name="20% - Accent2 2 3 6 8" xfId="1542" xr:uid="{00000000-0005-0000-0000-0000FB050000}"/>
    <cellStyle name="20% - Accent2 2 3 6 8 2" xfId="1543" xr:uid="{00000000-0005-0000-0000-0000FC050000}"/>
    <cellStyle name="20% - Accent2 2 3 6 9" xfId="1544" xr:uid="{00000000-0005-0000-0000-0000FD050000}"/>
    <cellStyle name="20% - Accent2 2 3 6 9 2" xfId="1545" xr:uid="{00000000-0005-0000-0000-0000FE050000}"/>
    <cellStyle name="20% - Accent2 2 3 7" xfId="1546" xr:uid="{00000000-0005-0000-0000-0000FF050000}"/>
    <cellStyle name="20% - Accent2 2 3 7 10" xfId="1547" xr:uid="{00000000-0005-0000-0000-000000060000}"/>
    <cellStyle name="20% - Accent2 2 3 7 2" xfId="1548" xr:uid="{00000000-0005-0000-0000-000001060000}"/>
    <cellStyle name="20% - Accent2 2 3 7 2 2" xfId="1549" xr:uid="{00000000-0005-0000-0000-000002060000}"/>
    <cellStyle name="20% - Accent2 2 3 7 3" xfId="1550" xr:uid="{00000000-0005-0000-0000-000003060000}"/>
    <cellStyle name="20% - Accent2 2 3 7 3 2" xfId="1551" xr:uid="{00000000-0005-0000-0000-000004060000}"/>
    <cellStyle name="20% - Accent2 2 3 7 4" xfId="1552" xr:uid="{00000000-0005-0000-0000-000005060000}"/>
    <cellStyle name="20% - Accent2 2 3 7 4 2" xfId="1553" xr:uid="{00000000-0005-0000-0000-000006060000}"/>
    <cellStyle name="20% - Accent2 2 3 7 5" xfId="1554" xr:uid="{00000000-0005-0000-0000-000007060000}"/>
    <cellStyle name="20% - Accent2 2 3 7 5 2" xfId="1555" xr:uid="{00000000-0005-0000-0000-000008060000}"/>
    <cellStyle name="20% - Accent2 2 3 7 6" xfId="1556" xr:uid="{00000000-0005-0000-0000-000009060000}"/>
    <cellStyle name="20% - Accent2 2 3 7 6 2" xfId="1557" xr:uid="{00000000-0005-0000-0000-00000A060000}"/>
    <cellStyle name="20% - Accent2 2 3 7 7" xfId="1558" xr:uid="{00000000-0005-0000-0000-00000B060000}"/>
    <cellStyle name="20% - Accent2 2 3 7 7 2" xfId="1559" xr:uid="{00000000-0005-0000-0000-00000C060000}"/>
    <cellStyle name="20% - Accent2 2 3 7 8" xfId="1560" xr:uid="{00000000-0005-0000-0000-00000D060000}"/>
    <cellStyle name="20% - Accent2 2 3 7 8 2" xfId="1561" xr:uid="{00000000-0005-0000-0000-00000E060000}"/>
    <cellStyle name="20% - Accent2 2 3 7 9" xfId="1562" xr:uid="{00000000-0005-0000-0000-00000F060000}"/>
    <cellStyle name="20% - Accent2 2 3 8" xfId="1563" xr:uid="{00000000-0005-0000-0000-000010060000}"/>
    <cellStyle name="20% - Accent2 2 3 8 2" xfId="1564" xr:uid="{00000000-0005-0000-0000-000011060000}"/>
    <cellStyle name="20% - Accent2 2 3 9" xfId="1565" xr:uid="{00000000-0005-0000-0000-000012060000}"/>
    <cellStyle name="20% - Accent2 2 3 9 2" xfId="1566" xr:uid="{00000000-0005-0000-0000-000013060000}"/>
    <cellStyle name="20% - Accent2 2 4" xfId="1567" xr:uid="{00000000-0005-0000-0000-000014060000}"/>
    <cellStyle name="20% - Accent2 2 4 10" xfId="1568" xr:uid="{00000000-0005-0000-0000-000015060000}"/>
    <cellStyle name="20% - Accent2 2 4 11" xfId="1569" xr:uid="{00000000-0005-0000-0000-000016060000}"/>
    <cellStyle name="20% - Accent2 2 4 2" xfId="1570" xr:uid="{00000000-0005-0000-0000-000017060000}"/>
    <cellStyle name="20% - Accent2 2 4 2 2" xfId="1571" xr:uid="{00000000-0005-0000-0000-000018060000}"/>
    <cellStyle name="20% - Accent2 2 4 2 2 2" xfId="1572" xr:uid="{00000000-0005-0000-0000-000019060000}"/>
    <cellStyle name="20% - Accent2 2 4 2 3" xfId="1573" xr:uid="{00000000-0005-0000-0000-00001A060000}"/>
    <cellStyle name="20% - Accent2 2 4 3" xfId="1574" xr:uid="{00000000-0005-0000-0000-00001B060000}"/>
    <cellStyle name="20% - Accent2 2 4 3 2" xfId="1575" xr:uid="{00000000-0005-0000-0000-00001C060000}"/>
    <cellStyle name="20% - Accent2 2 4 3 2 2" xfId="1576" xr:uid="{00000000-0005-0000-0000-00001D060000}"/>
    <cellStyle name="20% - Accent2 2 4 3 3" xfId="1577" xr:uid="{00000000-0005-0000-0000-00001E060000}"/>
    <cellStyle name="20% - Accent2 2 4 4" xfId="1578" xr:uid="{00000000-0005-0000-0000-00001F060000}"/>
    <cellStyle name="20% - Accent2 2 4 4 2" xfId="1579" xr:uid="{00000000-0005-0000-0000-000020060000}"/>
    <cellStyle name="20% - Accent2 2 4 5" xfId="1580" xr:uid="{00000000-0005-0000-0000-000021060000}"/>
    <cellStyle name="20% - Accent2 2 4 5 2" xfId="1581" xr:uid="{00000000-0005-0000-0000-000022060000}"/>
    <cellStyle name="20% - Accent2 2 4 6" xfId="1582" xr:uid="{00000000-0005-0000-0000-000023060000}"/>
    <cellStyle name="20% - Accent2 2 4 6 2" xfId="1583" xr:uid="{00000000-0005-0000-0000-000024060000}"/>
    <cellStyle name="20% - Accent2 2 4 7" xfId="1584" xr:uid="{00000000-0005-0000-0000-000025060000}"/>
    <cellStyle name="20% - Accent2 2 4 7 2" xfId="1585" xr:uid="{00000000-0005-0000-0000-000026060000}"/>
    <cellStyle name="20% - Accent2 2 4 8" xfId="1586" xr:uid="{00000000-0005-0000-0000-000027060000}"/>
    <cellStyle name="20% - Accent2 2 4 8 2" xfId="1587" xr:uid="{00000000-0005-0000-0000-000028060000}"/>
    <cellStyle name="20% - Accent2 2 4 9" xfId="1588" xr:uid="{00000000-0005-0000-0000-000029060000}"/>
    <cellStyle name="20% - Accent2 2 4 9 2" xfId="1589" xr:uid="{00000000-0005-0000-0000-00002A060000}"/>
    <cellStyle name="20% - Accent2 2 5" xfId="1590" xr:uid="{00000000-0005-0000-0000-00002B060000}"/>
    <cellStyle name="20% - Accent2 2 5 10" xfId="1591" xr:uid="{00000000-0005-0000-0000-00002C060000}"/>
    <cellStyle name="20% - Accent2 2 5 11" xfId="1592" xr:uid="{00000000-0005-0000-0000-00002D060000}"/>
    <cellStyle name="20% - Accent2 2 5 2" xfId="1593" xr:uid="{00000000-0005-0000-0000-00002E060000}"/>
    <cellStyle name="20% - Accent2 2 5 2 2" xfId="1594" xr:uid="{00000000-0005-0000-0000-00002F060000}"/>
    <cellStyle name="20% - Accent2 2 5 3" xfId="1595" xr:uid="{00000000-0005-0000-0000-000030060000}"/>
    <cellStyle name="20% - Accent2 2 5 3 2" xfId="1596" xr:uid="{00000000-0005-0000-0000-000031060000}"/>
    <cellStyle name="20% - Accent2 2 5 4" xfId="1597" xr:uid="{00000000-0005-0000-0000-000032060000}"/>
    <cellStyle name="20% - Accent2 2 5 4 2" xfId="1598" xr:uid="{00000000-0005-0000-0000-000033060000}"/>
    <cellStyle name="20% - Accent2 2 5 5" xfId="1599" xr:uid="{00000000-0005-0000-0000-000034060000}"/>
    <cellStyle name="20% - Accent2 2 5 5 2" xfId="1600" xr:uid="{00000000-0005-0000-0000-000035060000}"/>
    <cellStyle name="20% - Accent2 2 5 6" xfId="1601" xr:uid="{00000000-0005-0000-0000-000036060000}"/>
    <cellStyle name="20% - Accent2 2 5 6 2" xfId="1602" xr:uid="{00000000-0005-0000-0000-000037060000}"/>
    <cellStyle name="20% - Accent2 2 5 7" xfId="1603" xr:uid="{00000000-0005-0000-0000-000038060000}"/>
    <cellStyle name="20% - Accent2 2 5 7 2" xfId="1604" xr:uid="{00000000-0005-0000-0000-000039060000}"/>
    <cellStyle name="20% - Accent2 2 5 8" xfId="1605" xr:uid="{00000000-0005-0000-0000-00003A060000}"/>
    <cellStyle name="20% - Accent2 2 5 8 2" xfId="1606" xr:uid="{00000000-0005-0000-0000-00003B060000}"/>
    <cellStyle name="20% - Accent2 2 5 9" xfId="1607" xr:uid="{00000000-0005-0000-0000-00003C060000}"/>
    <cellStyle name="20% - Accent2 2 5 9 2" xfId="1608" xr:uid="{00000000-0005-0000-0000-00003D060000}"/>
    <cellStyle name="20% - Accent2 2 6" xfId="1609" xr:uid="{00000000-0005-0000-0000-00003E060000}"/>
    <cellStyle name="20% - Accent2 2 6 10" xfId="1610" xr:uid="{00000000-0005-0000-0000-00003F060000}"/>
    <cellStyle name="20% - Accent2 2 6 11" xfId="1611" xr:uid="{00000000-0005-0000-0000-000040060000}"/>
    <cellStyle name="20% - Accent2 2 6 2" xfId="1612" xr:uid="{00000000-0005-0000-0000-000041060000}"/>
    <cellStyle name="20% - Accent2 2 6 2 2" xfId="1613" xr:uid="{00000000-0005-0000-0000-000042060000}"/>
    <cellStyle name="20% - Accent2 2 6 3" xfId="1614" xr:uid="{00000000-0005-0000-0000-000043060000}"/>
    <cellStyle name="20% - Accent2 2 6 3 2" xfId="1615" xr:uid="{00000000-0005-0000-0000-000044060000}"/>
    <cellStyle name="20% - Accent2 2 6 4" xfId="1616" xr:uid="{00000000-0005-0000-0000-000045060000}"/>
    <cellStyle name="20% - Accent2 2 6 4 2" xfId="1617" xr:uid="{00000000-0005-0000-0000-000046060000}"/>
    <cellStyle name="20% - Accent2 2 6 5" xfId="1618" xr:uid="{00000000-0005-0000-0000-000047060000}"/>
    <cellStyle name="20% - Accent2 2 6 5 2" xfId="1619" xr:uid="{00000000-0005-0000-0000-000048060000}"/>
    <cellStyle name="20% - Accent2 2 6 6" xfId="1620" xr:uid="{00000000-0005-0000-0000-000049060000}"/>
    <cellStyle name="20% - Accent2 2 6 6 2" xfId="1621" xr:uid="{00000000-0005-0000-0000-00004A060000}"/>
    <cellStyle name="20% - Accent2 2 6 7" xfId="1622" xr:uid="{00000000-0005-0000-0000-00004B060000}"/>
    <cellStyle name="20% - Accent2 2 6 7 2" xfId="1623" xr:uid="{00000000-0005-0000-0000-00004C060000}"/>
    <cellStyle name="20% - Accent2 2 6 8" xfId="1624" xr:uid="{00000000-0005-0000-0000-00004D060000}"/>
    <cellStyle name="20% - Accent2 2 6 8 2" xfId="1625" xr:uid="{00000000-0005-0000-0000-00004E060000}"/>
    <cellStyle name="20% - Accent2 2 6 9" xfId="1626" xr:uid="{00000000-0005-0000-0000-00004F060000}"/>
    <cellStyle name="20% - Accent2 2 6 9 2" xfId="1627" xr:uid="{00000000-0005-0000-0000-000050060000}"/>
    <cellStyle name="20% - Accent2 2 7" xfId="1628" xr:uid="{00000000-0005-0000-0000-000051060000}"/>
    <cellStyle name="20% - Accent2 2 7 10" xfId="1629" xr:uid="{00000000-0005-0000-0000-000052060000}"/>
    <cellStyle name="20% - Accent2 2 7 11" xfId="1630" xr:uid="{00000000-0005-0000-0000-000053060000}"/>
    <cellStyle name="20% - Accent2 2 7 2" xfId="1631" xr:uid="{00000000-0005-0000-0000-000054060000}"/>
    <cellStyle name="20% - Accent2 2 7 2 2" xfId="1632" xr:uid="{00000000-0005-0000-0000-000055060000}"/>
    <cellStyle name="20% - Accent2 2 7 3" xfId="1633" xr:uid="{00000000-0005-0000-0000-000056060000}"/>
    <cellStyle name="20% - Accent2 2 7 3 2" xfId="1634" xr:uid="{00000000-0005-0000-0000-000057060000}"/>
    <cellStyle name="20% - Accent2 2 7 4" xfId="1635" xr:uid="{00000000-0005-0000-0000-000058060000}"/>
    <cellStyle name="20% - Accent2 2 7 4 2" xfId="1636" xr:uid="{00000000-0005-0000-0000-000059060000}"/>
    <cellStyle name="20% - Accent2 2 7 5" xfId="1637" xr:uid="{00000000-0005-0000-0000-00005A060000}"/>
    <cellStyle name="20% - Accent2 2 7 5 2" xfId="1638" xr:uid="{00000000-0005-0000-0000-00005B060000}"/>
    <cellStyle name="20% - Accent2 2 7 6" xfId="1639" xr:uid="{00000000-0005-0000-0000-00005C060000}"/>
    <cellStyle name="20% - Accent2 2 7 6 2" xfId="1640" xr:uid="{00000000-0005-0000-0000-00005D060000}"/>
    <cellStyle name="20% - Accent2 2 7 7" xfId="1641" xr:uid="{00000000-0005-0000-0000-00005E060000}"/>
    <cellStyle name="20% - Accent2 2 7 7 2" xfId="1642" xr:uid="{00000000-0005-0000-0000-00005F060000}"/>
    <cellStyle name="20% - Accent2 2 7 8" xfId="1643" xr:uid="{00000000-0005-0000-0000-000060060000}"/>
    <cellStyle name="20% - Accent2 2 7 8 2" xfId="1644" xr:uid="{00000000-0005-0000-0000-000061060000}"/>
    <cellStyle name="20% - Accent2 2 7 9" xfId="1645" xr:uid="{00000000-0005-0000-0000-000062060000}"/>
    <cellStyle name="20% - Accent2 2 7 9 2" xfId="1646" xr:uid="{00000000-0005-0000-0000-000063060000}"/>
    <cellStyle name="20% - Accent2 2 8" xfId="1647" xr:uid="{00000000-0005-0000-0000-000064060000}"/>
    <cellStyle name="20% - Accent2 2 8 10" xfId="1648" xr:uid="{00000000-0005-0000-0000-000065060000}"/>
    <cellStyle name="20% - Accent2 2 8 11" xfId="1649" xr:uid="{00000000-0005-0000-0000-000066060000}"/>
    <cellStyle name="20% - Accent2 2 8 2" xfId="1650" xr:uid="{00000000-0005-0000-0000-000067060000}"/>
    <cellStyle name="20% - Accent2 2 8 2 2" xfId="1651" xr:uid="{00000000-0005-0000-0000-000068060000}"/>
    <cellStyle name="20% - Accent2 2 8 3" xfId="1652" xr:uid="{00000000-0005-0000-0000-000069060000}"/>
    <cellStyle name="20% - Accent2 2 8 3 2" xfId="1653" xr:uid="{00000000-0005-0000-0000-00006A060000}"/>
    <cellStyle name="20% - Accent2 2 8 4" xfId="1654" xr:uid="{00000000-0005-0000-0000-00006B060000}"/>
    <cellStyle name="20% - Accent2 2 8 4 2" xfId="1655" xr:uid="{00000000-0005-0000-0000-00006C060000}"/>
    <cellStyle name="20% - Accent2 2 8 5" xfId="1656" xr:uid="{00000000-0005-0000-0000-00006D060000}"/>
    <cellStyle name="20% - Accent2 2 8 5 2" xfId="1657" xr:uid="{00000000-0005-0000-0000-00006E060000}"/>
    <cellStyle name="20% - Accent2 2 8 6" xfId="1658" xr:uid="{00000000-0005-0000-0000-00006F060000}"/>
    <cellStyle name="20% - Accent2 2 8 6 2" xfId="1659" xr:uid="{00000000-0005-0000-0000-000070060000}"/>
    <cellStyle name="20% - Accent2 2 8 7" xfId="1660" xr:uid="{00000000-0005-0000-0000-000071060000}"/>
    <cellStyle name="20% - Accent2 2 8 7 2" xfId="1661" xr:uid="{00000000-0005-0000-0000-000072060000}"/>
    <cellStyle name="20% - Accent2 2 8 8" xfId="1662" xr:uid="{00000000-0005-0000-0000-000073060000}"/>
    <cellStyle name="20% - Accent2 2 8 8 2" xfId="1663" xr:uid="{00000000-0005-0000-0000-000074060000}"/>
    <cellStyle name="20% - Accent2 2 8 9" xfId="1664" xr:uid="{00000000-0005-0000-0000-000075060000}"/>
    <cellStyle name="20% - Accent2 2 8 9 2" xfId="1665" xr:uid="{00000000-0005-0000-0000-000076060000}"/>
    <cellStyle name="20% - Accent2 2 9" xfId="1666" xr:uid="{00000000-0005-0000-0000-000077060000}"/>
    <cellStyle name="20% - Accent2 2 9 10" xfId="1667" xr:uid="{00000000-0005-0000-0000-000078060000}"/>
    <cellStyle name="20% - Accent2 2 9 2" xfId="1668" xr:uid="{00000000-0005-0000-0000-000079060000}"/>
    <cellStyle name="20% - Accent2 2 9 2 2" xfId="1669" xr:uid="{00000000-0005-0000-0000-00007A060000}"/>
    <cellStyle name="20% - Accent2 2 9 3" xfId="1670" xr:uid="{00000000-0005-0000-0000-00007B060000}"/>
    <cellStyle name="20% - Accent2 2 9 3 2" xfId="1671" xr:uid="{00000000-0005-0000-0000-00007C060000}"/>
    <cellStyle name="20% - Accent2 2 9 4" xfId="1672" xr:uid="{00000000-0005-0000-0000-00007D060000}"/>
    <cellStyle name="20% - Accent2 2 9 4 2" xfId="1673" xr:uid="{00000000-0005-0000-0000-00007E060000}"/>
    <cellStyle name="20% - Accent2 2 9 5" xfId="1674" xr:uid="{00000000-0005-0000-0000-00007F060000}"/>
    <cellStyle name="20% - Accent2 2 9 5 2" xfId="1675" xr:uid="{00000000-0005-0000-0000-000080060000}"/>
    <cellStyle name="20% - Accent2 2 9 6" xfId="1676" xr:uid="{00000000-0005-0000-0000-000081060000}"/>
    <cellStyle name="20% - Accent2 2 9 6 2" xfId="1677" xr:uid="{00000000-0005-0000-0000-000082060000}"/>
    <cellStyle name="20% - Accent2 2 9 7" xfId="1678" xr:uid="{00000000-0005-0000-0000-000083060000}"/>
    <cellStyle name="20% - Accent2 2 9 7 2" xfId="1679" xr:uid="{00000000-0005-0000-0000-000084060000}"/>
    <cellStyle name="20% - Accent2 2 9 8" xfId="1680" xr:uid="{00000000-0005-0000-0000-000085060000}"/>
    <cellStyle name="20% - Accent2 2 9 8 2" xfId="1681" xr:uid="{00000000-0005-0000-0000-000086060000}"/>
    <cellStyle name="20% - Accent2 2 9 9" xfId="1682" xr:uid="{00000000-0005-0000-0000-000087060000}"/>
    <cellStyle name="20% - Accent2 20" xfId="1683" xr:uid="{00000000-0005-0000-0000-000088060000}"/>
    <cellStyle name="20% - Accent2 20 2" xfId="1684" xr:uid="{00000000-0005-0000-0000-000089060000}"/>
    <cellStyle name="20% - Accent2 21" xfId="1685" xr:uid="{00000000-0005-0000-0000-00008A060000}"/>
    <cellStyle name="20% - Accent2 22" xfId="1686" xr:uid="{00000000-0005-0000-0000-00008B060000}"/>
    <cellStyle name="20% - Accent2 23" xfId="1687" xr:uid="{00000000-0005-0000-0000-00008C060000}"/>
    <cellStyle name="20% - Accent2 24" xfId="1688" xr:uid="{00000000-0005-0000-0000-00008D060000}"/>
    <cellStyle name="20% - Accent2 25" xfId="1689" xr:uid="{00000000-0005-0000-0000-00008E060000}"/>
    <cellStyle name="20% - Accent2 26" xfId="1690" xr:uid="{00000000-0005-0000-0000-00008F060000}"/>
    <cellStyle name="20% - Accent2 27" xfId="1691" xr:uid="{00000000-0005-0000-0000-000090060000}"/>
    <cellStyle name="20% - Accent2 28" xfId="1692" xr:uid="{00000000-0005-0000-0000-000091060000}"/>
    <cellStyle name="20% - Accent2 3" xfId="1693" xr:uid="{00000000-0005-0000-0000-000092060000}"/>
    <cellStyle name="20% - Accent2 3 10" xfId="1694" xr:uid="{00000000-0005-0000-0000-000093060000}"/>
    <cellStyle name="20% - Accent2 3 10 2" xfId="1695" xr:uid="{00000000-0005-0000-0000-000094060000}"/>
    <cellStyle name="20% - Accent2 3 11" xfId="1696" xr:uid="{00000000-0005-0000-0000-000095060000}"/>
    <cellStyle name="20% - Accent2 3 11 2" xfId="1697" xr:uid="{00000000-0005-0000-0000-000096060000}"/>
    <cellStyle name="20% - Accent2 3 12" xfId="1698" xr:uid="{00000000-0005-0000-0000-000097060000}"/>
    <cellStyle name="20% - Accent2 3 12 2" xfId="1699" xr:uid="{00000000-0005-0000-0000-000098060000}"/>
    <cellStyle name="20% - Accent2 3 13" xfId="1700" xr:uid="{00000000-0005-0000-0000-000099060000}"/>
    <cellStyle name="20% - Accent2 3 13 2" xfId="1701" xr:uid="{00000000-0005-0000-0000-00009A060000}"/>
    <cellStyle name="20% - Accent2 3 14" xfId="1702" xr:uid="{00000000-0005-0000-0000-00009B060000}"/>
    <cellStyle name="20% - Accent2 3 14 2" xfId="1703" xr:uid="{00000000-0005-0000-0000-00009C060000}"/>
    <cellStyle name="20% - Accent2 3 15" xfId="1704" xr:uid="{00000000-0005-0000-0000-00009D060000}"/>
    <cellStyle name="20% - Accent2 3 15 2" xfId="1705" xr:uid="{00000000-0005-0000-0000-00009E060000}"/>
    <cellStyle name="20% - Accent2 3 16" xfId="1706" xr:uid="{00000000-0005-0000-0000-00009F060000}"/>
    <cellStyle name="20% - Accent2 3 16 2" xfId="1707" xr:uid="{00000000-0005-0000-0000-0000A0060000}"/>
    <cellStyle name="20% - Accent2 3 17" xfId="1708" xr:uid="{00000000-0005-0000-0000-0000A1060000}"/>
    <cellStyle name="20% - Accent2 3 18" xfId="1709" xr:uid="{00000000-0005-0000-0000-0000A2060000}"/>
    <cellStyle name="20% - Accent2 3 19" xfId="1710" xr:uid="{00000000-0005-0000-0000-0000A3060000}"/>
    <cellStyle name="20% - Accent2 3 2" xfId="1711" xr:uid="{00000000-0005-0000-0000-0000A4060000}"/>
    <cellStyle name="20% - Accent2 3 2 10" xfId="1712" xr:uid="{00000000-0005-0000-0000-0000A5060000}"/>
    <cellStyle name="20% - Accent2 3 2 11" xfId="1713" xr:uid="{00000000-0005-0000-0000-0000A6060000}"/>
    <cellStyle name="20% - Accent2 3 2 2" xfId="1714" xr:uid="{00000000-0005-0000-0000-0000A7060000}"/>
    <cellStyle name="20% - Accent2 3 2 2 2" xfId="1715" xr:uid="{00000000-0005-0000-0000-0000A8060000}"/>
    <cellStyle name="20% - Accent2 3 2 2 2 2" xfId="1716" xr:uid="{00000000-0005-0000-0000-0000A9060000}"/>
    <cellStyle name="20% - Accent2 3 2 2 3" xfId="1717" xr:uid="{00000000-0005-0000-0000-0000AA060000}"/>
    <cellStyle name="20% - Accent2 3 2 3" xfId="1718" xr:uid="{00000000-0005-0000-0000-0000AB060000}"/>
    <cellStyle name="20% - Accent2 3 2 3 2" xfId="1719" xr:uid="{00000000-0005-0000-0000-0000AC060000}"/>
    <cellStyle name="20% - Accent2 3 2 3 2 2" xfId="1720" xr:uid="{00000000-0005-0000-0000-0000AD060000}"/>
    <cellStyle name="20% - Accent2 3 2 3 3" xfId="1721" xr:uid="{00000000-0005-0000-0000-0000AE060000}"/>
    <cellStyle name="20% - Accent2 3 2 4" xfId="1722" xr:uid="{00000000-0005-0000-0000-0000AF060000}"/>
    <cellStyle name="20% - Accent2 3 2 4 2" xfId="1723" xr:uid="{00000000-0005-0000-0000-0000B0060000}"/>
    <cellStyle name="20% - Accent2 3 2 5" xfId="1724" xr:uid="{00000000-0005-0000-0000-0000B1060000}"/>
    <cellStyle name="20% - Accent2 3 2 5 2" xfId="1725" xr:uid="{00000000-0005-0000-0000-0000B2060000}"/>
    <cellStyle name="20% - Accent2 3 2 6" xfId="1726" xr:uid="{00000000-0005-0000-0000-0000B3060000}"/>
    <cellStyle name="20% - Accent2 3 2 6 2" xfId="1727" xr:uid="{00000000-0005-0000-0000-0000B4060000}"/>
    <cellStyle name="20% - Accent2 3 2 7" xfId="1728" xr:uid="{00000000-0005-0000-0000-0000B5060000}"/>
    <cellStyle name="20% - Accent2 3 2 7 2" xfId="1729" xr:uid="{00000000-0005-0000-0000-0000B6060000}"/>
    <cellStyle name="20% - Accent2 3 2 8" xfId="1730" xr:uid="{00000000-0005-0000-0000-0000B7060000}"/>
    <cellStyle name="20% - Accent2 3 2 8 2" xfId="1731" xr:uid="{00000000-0005-0000-0000-0000B8060000}"/>
    <cellStyle name="20% - Accent2 3 2 9" xfId="1732" xr:uid="{00000000-0005-0000-0000-0000B9060000}"/>
    <cellStyle name="20% - Accent2 3 2 9 2" xfId="1733" xr:uid="{00000000-0005-0000-0000-0000BA060000}"/>
    <cellStyle name="20% - Accent2 3 3" xfId="1734" xr:uid="{00000000-0005-0000-0000-0000BB060000}"/>
    <cellStyle name="20% - Accent2 3 3 10" xfId="1735" xr:uid="{00000000-0005-0000-0000-0000BC060000}"/>
    <cellStyle name="20% - Accent2 3 3 11" xfId="1736" xr:uid="{00000000-0005-0000-0000-0000BD060000}"/>
    <cellStyle name="20% - Accent2 3 3 12" xfId="1737" xr:uid="{00000000-0005-0000-0000-0000BE060000}"/>
    <cellStyle name="20% - Accent2 3 3 2" xfId="1738" xr:uid="{00000000-0005-0000-0000-0000BF060000}"/>
    <cellStyle name="20% - Accent2 3 3 2 2" xfId="1739" xr:uid="{00000000-0005-0000-0000-0000C0060000}"/>
    <cellStyle name="20% - Accent2 3 3 3" xfId="1740" xr:uid="{00000000-0005-0000-0000-0000C1060000}"/>
    <cellStyle name="20% - Accent2 3 3 3 2" xfId="1741" xr:uid="{00000000-0005-0000-0000-0000C2060000}"/>
    <cellStyle name="20% - Accent2 3 3 4" xfId="1742" xr:uid="{00000000-0005-0000-0000-0000C3060000}"/>
    <cellStyle name="20% - Accent2 3 3 4 2" xfId="1743" xr:uid="{00000000-0005-0000-0000-0000C4060000}"/>
    <cellStyle name="20% - Accent2 3 3 5" xfId="1744" xr:uid="{00000000-0005-0000-0000-0000C5060000}"/>
    <cellStyle name="20% - Accent2 3 3 5 2" xfId="1745" xr:uid="{00000000-0005-0000-0000-0000C6060000}"/>
    <cellStyle name="20% - Accent2 3 3 6" xfId="1746" xr:uid="{00000000-0005-0000-0000-0000C7060000}"/>
    <cellStyle name="20% - Accent2 3 3 6 2" xfId="1747" xr:uid="{00000000-0005-0000-0000-0000C8060000}"/>
    <cellStyle name="20% - Accent2 3 3 7" xfId="1748" xr:uid="{00000000-0005-0000-0000-0000C9060000}"/>
    <cellStyle name="20% - Accent2 3 3 7 2" xfId="1749" xr:uid="{00000000-0005-0000-0000-0000CA060000}"/>
    <cellStyle name="20% - Accent2 3 3 8" xfId="1750" xr:uid="{00000000-0005-0000-0000-0000CB060000}"/>
    <cellStyle name="20% - Accent2 3 3 8 2" xfId="1751" xr:uid="{00000000-0005-0000-0000-0000CC060000}"/>
    <cellStyle name="20% - Accent2 3 3 9" xfId="1752" xr:uid="{00000000-0005-0000-0000-0000CD060000}"/>
    <cellStyle name="20% - Accent2 3 3 9 2" xfId="1753" xr:uid="{00000000-0005-0000-0000-0000CE060000}"/>
    <cellStyle name="20% - Accent2 3 4" xfId="1754" xr:uid="{00000000-0005-0000-0000-0000CF060000}"/>
    <cellStyle name="20% - Accent2 3 4 10" xfId="1755" xr:uid="{00000000-0005-0000-0000-0000D0060000}"/>
    <cellStyle name="20% - Accent2 3 4 11" xfId="1756" xr:uid="{00000000-0005-0000-0000-0000D1060000}"/>
    <cellStyle name="20% - Accent2 3 4 2" xfId="1757" xr:uid="{00000000-0005-0000-0000-0000D2060000}"/>
    <cellStyle name="20% - Accent2 3 4 2 2" xfId="1758" xr:uid="{00000000-0005-0000-0000-0000D3060000}"/>
    <cellStyle name="20% - Accent2 3 4 2 2 2" xfId="1759" xr:uid="{00000000-0005-0000-0000-0000D4060000}"/>
    <cellStyle name="20% - Accent2 3 4 2 3" xfId="1760" xr:uid="{00000000-0005-0000-0000-0000D5060000}"/>
    <cellStyle name="20% - Accent2 3 4 3" xfId="1761" xr:uid="{00000000-0005-0000-0000-0000D6060000}"/>
    <cellStyle name="20% - Accent2 3 4 3 2" xfId="1762" xr:uid="{00000000-0005-0000-0000-0000D7060000}"/>
    <cellStyle name="20% - Accent2 3 4 3 2 2" xfId="1763" xr:uid="{00000000-0005-0000-0000-0000D8060000}"/>
    <cellStyle name="20% - Accent2 3 4 3 3" xfId="1764" xr:uid="{00000000-0005-0000-0000-0000D9060000}"/>
    <cellStyle name="20% - Accent2 3 4 4" xfId="1765" xr:uid="{00000000-0005-0000-0000-0000DA060000}"/>
    <cellStyle name="20% - Accent2 3 4 4 2" xfId="1766" xr:uid="{00000000-0005-0000-0000-0000DB060000}"/>
    <cellStyle name="20% - Accent2 3 4 5" xfId="1767" xr:uid="{00000000-0005-0000-0000-0000DC060000}"/>
    <cellStyle name="20% - Accent2 3 4 5 2" xfId="1768" xr:uid="{00000000-0005-0000-0000-0000DD060000}"/>
    <cellStyle name="20% - Accent2 3 4 6" xfId="1769" xr:uid="{00000000-0005-0000-0000-0000DE060000}"/>
    <cellStyle name="20% - Accent2 3 4 6 2" xfId="1770" xr:uid="{00000000-0005-0000-0000-0000DF060000}"/>
    <cellStyle name="20% - Accent2 3 4 7" xfId="1771" xr:uid="{00000000-0005-0000-0000-0000E0060000}"/>
    <cellStyle name="20% - Accent2 3 4 7 2" xfId="1772" xr:uid="{00000000-0005-0000-0000-0000E1060000}"/>
    <cellStyle name="20% - Accent2 3 4 8" xfId="1773" xr:uid="{00000000-0005-0000-0000-0000E2060000}"/>
    <cellStyle name="20% - Accent2 3 4 8 2" xfId="1774" xr:uid="{00000000-0005-0000-0000-0000E3060000}"/>
    <cellStyle name="20% - Accent2 3 4 9" xfId="1775" xr:uid="{00000000-0005-0000-0000-0000E4060000}"/>
    <cellStyle name="20% - Accent2 3 4 9 2" xfId="1776" xr:uid="{00000000-0005-0000-0000-0000E5060000}"/>
    <cellStyle name="20% - Accent2 3 5" xfId="1777" xr:uid="{00000000-0005-0000-0000-0000E6060000}"/>
    <cellStyle name="20% - Accent2 3 5 10" xfId="1778" xr:uid="{00000000-0005-0000-0000-0000E7060000}"/>
    <cellStyle name="20% - Accent2 3 5 11" xfId="1779" xr:uid="{00000000-0005-0000-0000-0000E8060000}"/>
    <cellStyle name="20% - Accent2 3 5 2" xfId="1780" xr:uid="{00000000-0005-0000-0000-0000E9060000}"/>
    <cellStyle name="20% - Accent2 3 5 2 2" xfId="1781" xr:uid="{00000000-0005-0000-0000-0000EA060000}"/>
    <cellStyle name="20% - Accent2 3 5 3" xfId="1782" xr:uid="{00000000-0005-0000-0000-0000EB060000}"/>
    <cellStyle name="20% - Accent2 3 5 3 2" xfId="1783" xr:uid="{00000000-0005-0000-0000-0000EC060000}"/>
    <cellStyle name="20% - Accent2 3 5 4" xfId="1784" xr:uid="{00000000-0005-0000-0000-0000ED060000}"/>
    <cellStyle name="20% - Accent2 3 5 4 2" xfId="1785" xr:uid="{00000000-0005-0000-0000-0000EE060000}"/>
    <cellStyle name="20% - Accent2 3 5 5" xfId="1786" xr:uid="{00000000-0005-0000-0000-0000EF060000}"/>
    <cellStyle name="20% - Accent2 3 5 5 2" xfId="1787" xr:uid="{00000000-0005-0000-0000-0000F0060000}"/>
    <cellStyle name="20% - Accent2 3 5 6" xfId="1788" xr:uid="{00000000-0005-0000-0000-0000F1060000}"/>
    <cellStyle name="20% - Accent2 3 5 6 2" xfId="1789" xr:uid="{00000000-0005-0000-0000-0000F2060000}"/>
    <cellStyle name="20% - Accent2 3 5 7" xfId="1790" xr:uid="{00000000-0005-0000-0000-0000F3060000}"/>
    <cellStyle name="20% - Accent2 3 5 7 2" xfId="1791" xr:uid="{00000000-0005-0000-0000-0000F4060000}"/>
    <cellStyle name="20% - Accent2 3 5 8" xfId="1792" xr:uid="{00000000-0005-0000-0000-0000F5060000}"/>
    <cellStyle name="20% - Accent2 3 5 8 2" xfId="1793" xr:uid="{00000000-0005-0000-0000-0000F6060000}"/>
    <cellStyle name="20% - Accent2 3 5 9" xfId="1794" xr:uid="{00000000-0005-0000-0000-0000F7060000}"/>
    <cellStyle name="20% - Accent2 3 5 9 2" xfId="1795" xr:uid="{00000000-0005-0000-0000-0000F8060000}"/>
    <cellStyle name="20% - Accent2 3 6" xfId="1796" xr:uid="{00000000-0005-0000-0000-0000F9060000}"/>
    <cellStyle name="20% - Accent2 3 6 10" xfId="1797" xr:uid="{00000000-0005-0000-0000-0000FA060000}"/>
    <cellStyle name="20% - Accent2 3 6 11" xfId="1798" xr:uid="{00000000-0005-0000-0000-0000FB060000}"/>
    <cellStyle name="20% - Accent2 3 6 2" xfId="1799" xr:uid="{00000000-0005-0000-0000-0000FC060000}"/>
    <cellStyle name="20% - Accent2 3 6 2 2" xfId="1800" xr:uid="{00000000-0005-0000-0000-0000FD060000}"/>
    <cellStyle name="20% - Accent2 3 6 3" xfId="1801" xr:uid="{00000000-0005-0000-0000-0000FE060000}"/>
    <cellStyle name="20% - Accent2 3 6 3 2" xfId="1802" xr:uid="{00000000-0005-0000-0000-0000FF060000}"/>
    <cellStyle name="20% - Accent2 3 6 4" xfId="1803" xr:uid="{00000000-0005-0000-0000-000000070000}"/>
    <cellStyle name="20% - Accent2 3 6 4 2" xfId="1804" xr:uid="{00000000-0005-0000-0000-000001070000}"/>
    <cellStyle name="20% - Accent2 3 6 5" xfId="1805" xr:uid="{00000000-0005-0000-0000-000002070000}"/>
    <cellStyle name="20% - Accent2 3 6 5 2" xfId="1806" xr:uid="{00000000-0005-0000-0000-000003070000}"/>
    <cellStyle name="20% - Accent2 3 6 6" xfId="1807" xr:uid="{00000000-0005-0000-0000-000004070000}"/>
    <cellStyle name="20% - Accent2 3 6 6 2" xfId="1808" xr:uid="{00000000-0005-0000-0000-000005070000}"/>
    <cellStyle name="20% - Accent2 3 6 7" xfId="1809" xr:uid="{00000000-0005-0000-0000-000006070000}"/>
    <cellStyle name="20% - Accent2 3 6 7 2" xfId="1810" xr:uid="{00000000-0005-0000-0000-000007070000}"/>
    <cellStyle name="20% - Accent2 3 6 8" xfId="1811" xr:uid="{00000000-0005-0000-0000-000008070000}"/>
    <cellStyle name="20% - Accent2 3 6 8 2" xfId="1812" xr:uid="{00000000-0005-0000-0000-000009070000}"/>
    <cellStyle name="20% - Accent2 3 6 9" xfId="1813" xr:uid="{00000000-0005-0000-0000-00000A070000}"/>
    <cellStyle name="20% - Accent2 3 6 9 2" xfId="1814" xr:uid="{00000000-0005-0000-0000-00000B070000}"/>
    <cellStyle name="20% - Accent2 3 7" xfId="1815" xr:uid="{00000000-0005-0000-0000-00000C070000}"/>
    <cellStyle name="20% - Accent2 3 7 10" xfId="1816" xr:uid="{00000000-0005-0000-0000-00000D070000}"/>
    <cellStyle name="20% - Accent2 3 7 11" xfId="1817" xr:uid="{00000000-0005-0000-0000-00000E070000}"/>
    <cellStyle name="20% - Accent2 3 7 2" xfId="1818" xr:uid="{00000000-0005-0000-0000-00000F070000}"/>
    <cellStyle name="20% - Accent2 3 7 2 2" xfId="1819" xr:uid="{00000000-0005-0000-0000-000010070000}"/>
    <cellStyle name="20% - Accent2 3 7 3" xfId="1820" xr:uid="{00000000-0005-0000-0000-000011070000}"/>
    <cellStyle name="20% - Accent2 3 7 3 2" xfId="1821" xr:uid="{00000000-0005-0000-0000-000012070000}"/>
    <cellStyle name="20% - Accent2 3 7 4" xfId="1822" xr:uid="{00000000-0005-0000-0000-000013070000}"/>
    <cellStyle name="20% - Accent2 3 7 4 2" xfId="1823" xr:uid="{00000000-0005-0000-0000-000014070000}"/>
    <cellStyle name="20% - Accent2 3 7 5" xfId="1824" xr:uid="{00000000-0005-0000-0000-000015070000}"/>
    <cellStyle name="20% - Accent2 3 7 5 2" xfId="1825" xr:uid="{00000000-0005-0000-0000-000016070000}"/>
    <cellStyle name="20% - Accent2 3 7 6" xfId="1826" xr:uid="{00000000-0005-0000-0000-000017070000}"/>
    <cellStyle name="20% - Accent2 3 7 6 2" xfId="1827" xr:uid="{00000000-0005-0000-0000-000018070000}"/>
    <cellStyle name="20% - Accent2 3 7 7" xfId="1828" xr:uid="{00000000-0005-0000-0000-000019070000}"/>
    <cellStyle name="20% - Accent2 3 7 7 2" xfId="1829" xr:uid="{00000000-0005-0000-0000-00001A070000}"/>
    <cellStyle name="20% - Accent2 3 7 8" xfId="1830" xr:uid="{00000000-0005-0000-0000-00001B070000}"/>
    <cellStyle name="20% - Accent2 3 7 8 2" xfId="1831" xr:uid="{00000000-0005-0000-0000-00001C070000}"/>
    <cellStyle name="20% - Accent2 3 7 9" xfId="1832" xr:uid="{00000000-0005-0000-0000-00001D070000}"/>
    <cellStyle name="20% - Accent2 3 7 9 2" xfId="1833" xr:uid="{00000000-0005-0000-0000-00001E070000}"/>
    <cellStyle name="20% - Accent2 3 8" xfId="1834" xr:uid="{00000000-0005-0000-0000-00001F070000}"/>
    <cellStyle name="20% - Accent2 3 8 10" xfId="1835" xr:uid="{00000000-0005-0000-0000-000020070000}"/>
    <cellStyle name="20% - Accent2 3 8 2" xfId="1836" xr:uid="{00000000-0005-0000-0000-000021070000}"/>
    <cellStyle name="20% - Accent2 3 8 2 2" xfId="1837" xr:uid="{00000000-0005-0000-0000-000022070000}"/>
    <cellStyle name="20% - Accent2 3 8 3" xfId="1838" xr:uid="{00000000-0005-0000-0000-000023070000}"/>
    <cellStyle name="20% - Accent2 3 8 3 2" xfId="1839" xr:uid="{00000000-0005-0000-0000-000024070000}"/>
    <cellStyle name="20% - Accent2 3 8 4" xfId="1840" xr:uid="{00000000-0005-0000-0000-000025070000}"/>
    <cellStyle name="20% - Accent2 3 8 4 2" xfId="1841" xr:uid="{00000000-0005-0000-0000-000026070000}"/>
    <cellStyle name="20% - Accent2 3 8 5" xfId="1842" xr:uid="{00000000-0005-0000-0000-000027070000}"/>
    <cellStyle name="20% - Accent2 3 8 5 2" xfId="1843" xr:uid="{00000000-0005-0000-0000-000028070000}"/>
    <cellStyle name="20% - Accent2 3 8 6" xfId="1844" xr:uid="{00000000-0005-0000-0000-000029070000}"/>
    <cellStyle name="20% - Accent2 3 8 6 2" xfId="1845" xr:uid="{00000000-0005-0000-0000-00002A070000}"/>
    <cellStyle name="20% - Accent2 3 8 7" xfId="1846" xr:uid="{00000000-0005-0000-0000-00002B070000}"/>
    <cellStyle name="20% - Accent2 3 8 7 2" xfId="1847" xr:uid="{00000000-0005-0000-0000-00002C070000}"/>
    <cellStyle name="20% - Accent2 3 8 8" xfId="1848" xr:uid="{00000000-0005-0000-0000-00002D070000}"/>
    <cellStyle name="20% - Accent2 3 8 8 2" xfId="1849" xr:uid="{00000000-0005-0000-0000-00002E070000}"/>
    <cellStyle name="20% - Accent2 3 8 9" xfId="1850" xr:uid="{00000000-0005-0000-0000-00002F070000}"/>
    <cellStyle name="20% - Accent2 3 9" xfId="1851" xr:uid="{00000000-0005-0000-0000-000030070000}"/>
    <cellStyle name="20% - Accent2 3 9 2" xfId="1852" xr:uid="{00000000-0005-0000-0000-000031070000}"/>
    <cellStyle name="20% - Accent2 4" xfId="1853" xr:uid="{00000000-0005-0000-0000-000032070000}"/>
    <cellStyle name="20% - Accent2 4 10" xfId="1854" xr:uid="{00000000-0005-0000-0000-000033070000}"/>
    <cellStyle name="20% - Accent2 4 10 2" xfId="1855" xr:uid="{00000000-0005-0000-0000-000034070000}"/>
    <cellStyle name="20% - Accent2 4 11" xfId="1856" xr:uid="{00000000-0005-0000-0000-000035070000}"/>
    <cellStyle name="20% - Accent2 4 11 2" xfId="1857" xr:uid="{00000000-0005-0000-0000-000036070000}"/>
    <cellStyle name="20% - Accent2 4 12" xfId="1858" xr:uid="{00000000-0005-0000-0000-000037070000}"/>
    <cellStyle name="20% - Accent2 4 12 2" xfId="1859" xr:uid="{00000000-0005-0000-0000-000038070000}"/>
    <cellStyle name="20% - Accent2 4 13" xfId="1860" xr:uid="{00000000-0005-0000-0000-000039070000}"/>
    <cellStyle name="20% - Accent2 4 13 2" xfId="1861" xr:uid="{00000000-0005-0000-0000-00003A070000}"/>
    <cellStyle name="20% - Accent2 4 14" xfId="1862" xr:uid="{00000000-0005-0000-0000-00003B070000}"/>
    <cellStyle name="20% - Accent2 4 14 2" xfId="1863" xr:uid="{00000000-0005-0000-0000-00003C070000}"/>
    <cellStyle name="20% - Accent2 4 15" xfId="1864" xr:uid="{00000000-0005-0000-0000-00003D070000}"/>
    <cellStyle name="20% - Accent2 4 15 2" xfId="1865" xr:uid="{00000000-0005-0000-0000-00003E070000}"/>
    <cellStyle name="20% - Accent2 4 16" xfId="1866" xr:uid="{00000000-0005-0000-0000-00003F070000}"/>
    <cellStyle name="20% - Accent2 4 17" xfId="1867" xr:uid="{00000000-0005-0000-0000-000040070000}"/>
    <cellStyle name="20% - Accent2 4 18" xfId="1868" xr:uid="{00000000-0005-0000-0000-000041070000}"/>
    <cellStyle name="20% - Accent2 4 2" xfId="1869" xr:uid="{00000000-0005-0000-0000-000042070000}"/>
    <cellStyle name="20% - Accent2 4 2 10" xfId="1870" xr:uid="{00000000-0005-0000-0000-000043070000}"/>
    <cellStyle name="20% - Accent2 4 2 11" xfId="1871" xr:uid="{00000000-0005-0000-0000-000044070000}"/>
    <cellStyle name="20% - Accent2 4 2 2" xfId="1872" xr:uid="{00000000-0005-0000-0000-000045070000}"/>
    <cellStyle name="20% - Accent2 4 2 2 2" xfId="1873" xr:uid="{00000000-0005-0000-0000-000046070000}"/>
    <cellStyle name="20% - Accent2 4 2 3" xfId="1874" xr:uid="{00000000-0005-0000-0000-000047070000}"/>
    <cellStyle name="20% - Accent2 4 2 3 2" xfId="1875" xr:uid="{00000000-0005-0000-0000-000048070000}"/>
    <cellStyle name="20% - Accent2 4 2 4" xfId="1876" xr:uid="{00000000-0005-0000-0000-000049070000}"/>
    <cellStyle name="20% - Accent2 4 2 4 2" xfId="1877" xr:uid="{00000000-0005-0000-0000-00004A070000}"/>
    <cellStyle name="20% - Accent2 4 2 5" xfId="1878" xr:uid="{00000000-0005-0000-0000-00004B070000}"/>
    <cellStyle name="20% - Accent2 4 2 5 2" xfId="1879" xr:uid="{00000000-0005-0000-0000-00004C070000}"/>
    <cellStyle name="20% - Accent2 4 2 6" xfId="1880" xr:uid="{00000000-0005-0000-0000-00004D070000}"/>
    <cellStyle name="20% - Accent2 4 2 6 2" xfId="1881" xr:uid="{00000000-0005-0000-0000-00004E070000}"/>
    <cellStyle name="20% - Accent2 4 2 7" xfId="1882" xr:uid="{00000000-0005-0000-0000-00004F070000}"/>
    <cellStyle name="20% - Accent2 4 2 7 2" xfId="1883" xr:uid="{00000000-0005-0000-0000-000050070000}"/>
    <cellStyle name="20% - Accent2 4 2 8" xfId="1884" xr:uid="{00000000-0005-0000-0000-000051070000}"/>
    <cellStyle name="20% - Accent2 4 2 8 2" xfId="1885" xr:uid="{00000000-0005-0000-0000-000052070000}"/>
    <cellStyle name="20% - Accent2 4 2 9" xfId="1886" xr:uid="{00000000-0005-0000-0000-000053070000}"/>
    <cellStyle name="20% - Accent2 4 2 9 2" xfId="1887" xr:uid="{00000000-0005-0000-0000-000054070000}"/>
    <cellStyle name="20% - Accent2 4 3" xfId="1888" xr:uid="{00000000-0005-0000-0000-000055070000}"/>
    <cellStyle name="20% - Accent2 4 3 10" xfId="1889" xr:uid="{00000000-0005-0000-0000-000056070000}"/>
    <cellStyle name="20% - Accent2 4 3 11" xfId="1890" xr:uid="{00000000-0005-0000-0000-000057070000}"/>
    <cellStyle name="20% - Accent2 4 3 2" xfId="1891" xr:uid="{00000000-0005-0000-0000-000058070000}"/>
    <cellStyle name="20% - Accent2 4 3 2 2" xfId="1892" xr:uid="{00000000-0005-0000-0000-000059070000}"/>
    <cellStyle name="20% - Accent2 4 3 3" xfId="1893" xr:uid="{00000000-0005-0000-0000-00005A070000}"/>
    <cellStyle name="20% - Accent2 4 3 3 2" xfId="1894" xr:uid="{00000000-0005-0000-0000-00005B070000}"/>
    <cellStyle name="20% - Accent2 4 3 4" xfId="1895" xr:uid="{00000000-0005-0000-0000-00005C070000}"/>
    <cellStyle name="20% - Accent2 4 3 4 2" xfId="1896" xr:uid="{00000000-0005-0000-0000-00005D070000}"/>
    <cellStyle name="20% - Accent2 4 3 5" xfId="1897" xr:uid="{00000000-0005-0000-0000-00005E070000}"/>
    <cellStyle name="20% - Accent2 4 3 5 2" xfId="1898" xr:uid="{00000000-0005-0000-0000-00005F070000}"/>
    <cellStyle name="20% - Accent2 4 3 6" xfId="1899" xr:uid="{00000000-0005-0000-0000-000060070000}"/>
    <cellStyle name="20% - Accent2 4 3 6 2" xfId="1900" xr:uid="{00000000-0005-0000-0000-000061070000}"/>
    <cellStyle name="20% - Accent2 4 3 7" xfId="1901" xr:uid="{00000000-0005-0000-0000-000062070000}"/>
    <cellStyle name="20% - Accent2 4 3 7 2" xfId="1902" xr:uid="{00000000-0005-0000-0000-000063070000}"/>
    <cellStyle name="20% - Accent2 4 3 8" xfId="1903" xr:uid="{00000000-0005-0000-0000-000064070000}"/>
    <cellStyle name="20% - Accent2 4 3 8 2" xfId="1904" xr:uid="{00000000-0005-0000-0000-000065070000}"/>
    <cellStyle name="20% - Accent2 4 3 9" xfId="1905" xr:uid="{00000000-0005-0000-0000-000066070000}"/>
    <cellStyle name="20% - Accent2 4 3 9 2" xfId="1906" xr:uid="{00000000-0005-0000-0000-000067070000}"/>
    <cellStyle name="20% - Accent2 4 4" xfId="1907" xr:uid="{00000000-0005-0000-0000-000068070000}"/>
    <cellStyle name="20% - Accent2 4 4 10" xfId="1908" xr:uid="{00000000-0005-0000-0000-000069070000}"/>
    <cellStyle name="20% - Accent2 4 4 11" xfId="1909" xr:uid="{00000000-0005-0000-0000-00006A070000}"/>
    <cellStyle name="20% - Accent2 4 4 2" xfId="1910" xr:uid="{00000000-0005-0000-0000-00006B070000}"/>
    <cellStyle name="20% - Accent2 4 4 2 2" xfId="1911" xr:uid="{00000000-0005-0000-0000-00006C070000}"/>
    <cellStyle name="20% - Accent2 4 4 3" xfId="1912" xr:uid="{00000000-0005-0000-0000-00006D070000}"/>
    <cellStyle name="20% - Accent2 4 4 3 2" xfId="1913" xr:uid="{00000000-0005-0000-0000-00006E070000}"/>
    <cellStyle name="20% - Accent2 4 4 4" xfId="1914" xr:uid="{00000000-0005-0000-0000-00006F070000}"/>
    <cellStyle name="20% - Accent2 4 4 4 2" xfId="1915" xr:uid="{00000000-0005-0000-0000-000070070000}"/>
    <cellStyle name="20% - Accent2 4 4 5" xfId="1916" xr:uid="{00000000-0005-0000-0000-000071070000}"/>
    <cellStyle name="20% - Accent2 4 4 5 2" xfId="1917" xr:uid="{00000000-0005-0000-0000-000072070000}"/>
    <cellStyle name="20% - Accent2 4 4 6" xfId="1918" xr:uid="{00000000-0005-0000-0000-000073070000}"/>
    <cellStyle name="20% - Accent2 4 4 6 2" xfId="1919" xr:uid="{00000000-0005-0000-0000-000074070000}"/>
    <cellStyle name="20% - Accent2 4 4 7" xfId="1920" xr:uid="{00000000-0005-0000-0000-000075070000}"/>
    <cellStyle name="20% - Accent2 4 4 7 2" xfId="1921" xr:uid="{00000000-0005-0000-0000-000076070000}"/>
    <cellStyle name="20% - Accent2 4 4 8" xfId="1922" xr:uid="{00000000-0005-0000-0000-000077070000}"/>
    <cellStyle name="20% - Accent2 4 4 8 2" xfId="1923" xr:uid="{00000000-0005-0000-0000-000078070000}"/>
    <cellStyle name="20% - Accent2 4 4 9" xfId="1924" xr:uid="{00000000-0005-0000-0000-000079070000}"/>
    <cellStyle name="20% - Accent2 4 4 9 2" xfId="1925" xr:uid="{00000000-0005-0000-0000-00007A070000}"/>
    <cellStyle name="20% - Accent2 4 5" xfId="1926" xr:uid="{00000000-0005-0000-0000-00007B070000}"/>
    <cellStyle name="20% - Accent2 4 5 10" xfId="1927" xr:uid="{00000000-0005-0000-0000-00007C070000}"/>
    <cellStyle name="20% - Accent2 4 5 11" xfId="1928" xr:uid="{00000000-0005-0000-0000-00007D070000}"/>
    <cellStyle name="20% - Accent2 4 5 2" xfId="1929" xr:uid="{00000000-0005-0000-0000-00007E070000}"/>
    <cellStyle name="20% - Accent2 4 5 2 2" xfId="1930" xr:uid="{00000000-0005-0000-0000-00007F070000}"/>
    <cellStyle name="20% - Accent2 4 5 3" xfId="1931" xr:uid="{00000000-0005-0000-0000-000080070000}"/>
    <cellStyle name="20% - Accent2 4 5 3 2" xfId="1932" xr:uid="{00000000-0005-0000-0000-000081070000}"/>
    <cellStyle name="20% - Accent2 4 5 4" xfId="1933" xr:uid="{00000000-0005-0000-0000-000082070000}"/>
    <cellStyle name="20% - Accent2 4 5 4 2" xfId="1934" xr:uid="{00000000-0005-0000-0000-000083070000}"/>
    <cellStyle name="20% - Accent2 4 5 5" xfId="1935" xr:uid="{00000000-0005-0000-0000-000084070000}"/>
    <cellStyle name="20% - Accent2 4 5 5 2" xfId="1936" xr:uid="{00000000-0005-0000-0000-000085070000}"/>
    <cellStyle name="20% - Accent2 4 5 6" xfId="1937" xr:uid="{00000000-0005-0000-0000-000086070000}"/>
    <cellStyle name="20% - Accent2 4 5 6 2" xfId="1938" xr:uid="{00000000-0005-0000-0000-000087070000}"/>
    <cellStyle name="20% - Accent2 4 5 7" xfId="1939" xr:uid="{00000000-0005-0000-0000-000088070000}"/>
    <cellStyle name="20% - Accent2 4 5 7 2" xfId="1940" xr:uid="{00000000-0005-0000-0000-000089070000}"/>
    <cellStyle name="20% - Accent2 4 5 8" xfId="1941" xr:uid="{00000000-0005-0000-0000-00008A070000}"/>
    <cellStyle name="20% - Accent2 4 5 8 2" xfId="1942" xr:uid="{00000000-0005-0000-0000-00008B070000}"/>
    <cellStyle name="20% - Accent2 4 5 9" xfId="1943" xr:uid="{00000000-0005-0000-0000-00008C070000}"/>
    <cellStyle name="20% - Accent2 4 5 9 2" xfId="1944" xr:uid="{00000000-0005-0000-0000-00008D070000}"/>
    <cellStyle name="20% - Accent2 4 6" xfId="1945" xr:uid="{00000000-0005-0000-0000-00008E070000}"/>
    <cellStyle name="20% - Accent2 4 6 10" xfId="1946" xr:uid="{00000000-0005-0000-0000-00008F070000}"/>
    <cellStyle name="20% - Accent2 4 6 11" xfId="1947" xr:uid="{00000000-0005-0000-0000-000090070000}"/>
    <cellStyle name="20% - Accent2 4 6 2" xfId="1948" xr:uid="{00000000-0005-0000-0000-000091070000}"/>
    <cellStyle name="20% - Accent2 4 6 2 2" xfId="1949" xr:uid="{00000000-0005-0000-0000-000092070000}"/>
    <cellStyle name="20% - Accent2 4 6 3" xfId="1950" xr:uid="{00000000-0005-0000-0000-000093070000}"/>
    <cellStyle name="20% - Accent2 4 6 3 2" xfId="1951" xr:uid="{00000000-0005-0000-0000-000094070000}"/>
    <cellStyle name="20% - Accent2 4 6 4" xfId="1952" xr:uid="{00000000-0005-0000-0000-000095070000}"/>
    <cellStyle name="20% - Accent2 4 6 4 2" xfId="1953" xr:uid="{00000000-0005-0000-0000-000096070000}"/>
    <cellStyle name="20% - Accent2 4 6 5" xfId="1954" xr:uid="{00000000-0005-0000-0000-000097070000}"/>
    <cellStyle name="20% - Accent2 4 6 5 2" xfId="1955" xr:uid="{00000000-0005-0000-0000-000098070000}"/>
    <cellStyle name="20% - Accent2 4 6 6" xfId="1956" xr:uid="{00000000-0005-0000-0000-000099070000}"/>
    <cellStyle name="20% - Accent2 4 6 6 2" xfId="1957" xr:uid="{00000000-0005-0000-0000-00009A070000}"/>
    <cellStyle name="20% - Accent2 4 6 7" xfId="1958" xr:uid="{00000000-0005-0000-0000-00009B070000}"/>
    <cellStyle name="20% - Accent2 4 6 7 2" xfId="1959" xr:uid="{00000000-0005-0000-0000-00009C070000}"/>
    <cellStyle name="20% - Accent2 4 6 8" xfId="1960" xr:uid="{00000000-0005-0000-0000-00009D070000}"/>
    <cellStyle name="20% - Accent2 4 6 8 2" xfId="1961" xr:uid="{00000000-0005-0000-0000-00009E070000}"/>
    <cellStyle name="20% - Accent2 4 6 9" xfId="1962" xr:uid="{00000000-0005-0000-0000-00009F070000}"/>
    <cellStyle name="20% - Accent2 4 6 9 2" xfId="1963" xr:uid="{00000000-0005-0000-0000-0000A0070000}"/>
    <cellStyle name="20% - Accent2 4 7" xfId="1964" xr:uid="{00000000-0005-0000-0000-0000A1070000}"/>
    <cellStyle name="20% - Accent2 4 7 10" xfId="1965" xr:uid="{00000000-0005-0000-0000-0000A2070000}"/>
    <cellStyle name="20% - Accent2 4 7 2" xfId="1966" xr:uid="{00000000-0005-0000-0000-0000A3070000}"/>
    <cellStyle name="20% - Accent2 4 7 2 2" xfId="1967" xr:uid="{00000000-0005-0000-0000-0000A4070000}"/>
    <cellStyle name="20% - Accent2 4 7 3" xfId="1968" xr:uid="{00000000-0005-0000-0000-0000A5070000}"/>
    <cellStyle name="20% - Accent2 4 7 3 2" xfId="1969" xr:uid="{00000000-0005-0000-0000-0000A6070000}"/>
    <cellStyle name="20% - Accent2 4 7 4" xfId="1970" xr:uid="{00000000-0005-0000-0000-0000A7070000}"/>
    <cellStyle name="20% - Accent2 4 7 4 2" xfId="1971" xr:uid="{00000000-0005-0000-0000-0000A8070000}"/>
    <cellStyle name="20% - Accent2 4 7 5" xfId="1972" xr:uid="{00000000-0005-0000-0000-0000A9070000}"/>
    <cellStyle name="20% - Accent2 4 7 5 2" xfId="1973" xr:uid="{00000000-0005-0000-0000-0000AA070000}"/>
    <cellStyle name="20% - Accent2 4 7 6" xfId="1974" xr:uid="{00000000-0005-0000-0000-0000AB070000}"/>
    <cellStyle name="20% - Accent2 4 7 6 2" xfId="1975" xr:uid="{00000000-0005-0000-0000-0000AC070000}"/>
    <cellStyle name="20% - Accent2 4 7 7" xfId="1976" xr:uid="{00000000-0005-0000-0000-0000AD070000}"/>
    <cellStyle name="20% - Accent2 4 7 7 2" xfId="1977" xr:uid="{00000000-0005-0000-0000-0000AE070000}"/>
    <cellStyle name="20% - Accent2 4 7 8" xfId="1978" xr:uid="{00000000-0005-0000-0000-0000AF070000}"/>
    <cellStyle name="20% - Accent2 4 7 8 2" xfId="1979" xr:uid="{00000000-0005-0000-0000-0000B0070000}"/>
    <cellStyle name="20% - Accent2 4 7 9" xfId="1980" xr:uid="{00000000-0005-0000-0000-0000B1070000}"/>
    <cellStyle name="20% - Accent2 4 8" xfId="1981" xr:uid="{00000000-0005-0000-0000-0000B2070000}"/>
    <cellStyle name="20% - Accent2 4 8 2" xfId="1982" xr:uid="{00000000-0005-0000-0000-0000B3070000}"/>
    <cellStyle name="20% - Accent2 4 9" xfId="1983" xr:uid="{00000000-0005-0000-0000-0000B4070000}"/>
    <cellStyle name="20% - Accent2 4 9 2" xfId="1984" xr:uid="{00000000-0005-0000-0000-0000B5070000}"/>
    <cellStyle name="20% - Accent2 5" xfId="1985" xr:uid="{00000000-0005-0000-0000-0000B6070000}"/>
    <cellStyle name="20% - Accent2 5 10" xfId="1986" xr:uid="{00000000-0005-0000-0000-0000B7070000}"/>
    <cellStyle name="20% - Accent2 5 10 2" xfId="1987" xr:uid="{00000000-0005-0000-0000-0000B8070000}"/>
    <cellStyle name="20% - Accent2 5 11" xfId="1988" xr:uid="{00000000-0005-0000-0000-0000B9070000}"/>
    <cellStyle name="20% - Accent2 5 11 2" xfId="1989" xr:uid="{00000000-0005-0000-0000-0000BA070000}"/>
    <cellStyle name="20% - Accent2 5 12" xfId="1990" xr:uid="{00000000-0005-0000-0000-0000BB070000}"/>
    <cellStyle name="20% - Accent2 5 12 2" xfId="1991" xr:uid="{00000000-0005-0000-0000-0000BC070000}"/>
    <cellStyle name="20% - Accent2 5 13" xfId="1992" xr:uid="{00000000-0005-0000-0000-0000BD070000}"/>
    <cellStyle name="20% - Accent2 5 13 2" xfId="1993" xr:uid="{00000000-0005-0000-0000-0000BE070000}"/>
    <cellStyle name="20% - Accent2 5 14" xfId="1994" xr:uid="{00000000-0005-0000-0000-0000BF070000}"/>
    <cellStyle name="20% - Accent2 5 14 2" xfId="1995" xr:uid="{00000000-0005-0000-0000-0000C0070000}"/>
    <cellStyle name="20% - Accent2 5 15" xfId="1996" xr:uid="{00000000-0005-0000-0000-0000C1070000}"/>
    <cellStyle name="20% - Accent2 5 15 2" xfId="1997" xr:uid="{00000000-0005-0000-0000-0000C2070000}"/>
    <cellStyle name="20% - Accent2 5 16" xfId="1998" xr:uid="{00000000-0005-0000-0000-0000C3070000}"/>
    <cellStyle name="20% - Accent2 5 17" xfId="1999" xr:uid="{00000000-0005-0000-0000-0000C4070000}"/>
    <cellStyle name="20% - Accent2 5 2" xfId="2000" xr:uid="{00000000-0005-0000-0000-0000C5070000}"/>
    <cellStyle name="20% - Accent2 5 2 10" xfId="2001" xr:uid="{00000000-0005-0000-0000-0000C6070000}"/>
    <cellStyle name="20% - Accent2 5 2 11" xfId="2002" xr:uid="{00000000-0005-0000-0000-0000C7070000}"/>
    <cellStyle name="20% - Accent2 5 2 2" xfId="2003" xr:uid="{00000000-0005-0000-0000-0000C8070000}"/>
    <cellStyle name="20% - Accent2 5 2 2 2" xfId="2004" xr:uid="{00000000-0005-0000-0000-0000C9070000}"/>
    <cellStyle name="20% - Accent2 5 2 3" xfId="2005" xr:uid="{00000000-0005-0000-0000-0000CA070000}"/>
    <cellStyle name="20% - Accent2 5 2 3 2" xfId="2006" xr:uid="{00000000-0005-0000-0000-0000CB070000}"/>
    <cellStyle name="20% - Accent2 5 2 4" xfId="2007" xr:uid="{00000000-0005-0000-0000-0000CC070000}"/>
    <cellStyle name="20% - Accent2 5 2 4 2" xfId="2008" xr:uid="{00000000-0005-0000-0000-0000CD070000}"/>
    <cellStyle name="20% - Accent2 5 2 5" xfId="2009" xr:uid="{00000000-0005-0000-0000-0000CE070000}"/>
    <cellStyle name="20% - Accent2 5 2 5 2" xfId="2010" xr:uid="{00000000-0005-0000-0000-0000CF070000}"/>
    <cellStyle name="20% - Accent2 5 2 6" xfId="2011" xr:uid="{00000000-0005-0000-0000-0000D0070000}"/>
    <cellStyle name="20% - Accent2 5 2 6 2" xfId="2012" xr:uid="{00000000-0005-0000-0000-0000D1070000}"/>
    <cellStyle name="20% - Accent2 5 2 7" xfId="2013" xr:uid="{00000000-0005-0000-0000-0000D2070000}"/>
    <cellStyle name="20% - Accent2 5 2 7 2" xfId="2014" xr:uid="{00000000-0005-0000-0000-0000D3070000}"/>
    <cellStyle name="20% - Accent2 5 2 8" xfId="2015" xr:uid="{00000000-0005-0000-0000-0000D4070000}"/>
    <cellStyle name="20% - Accent2 5 2 8 2" xfId="2016" xr:uid="{00000000-0005-0000-0000-0000D5070000}"/>
    <cellStyle name="20% - Accent2 5 2 9" xfId="2017" xr:uid="{00000000-0005-0000-0000-0000D6070000}"/>
    <cellStyle name="20% - Accent2 5 2 9 2" xfId="2018" xr:uid="{00000000-0005-0000-0000-0000D7070000}"/>
    <cellStyle name="20% - Accent2 5 3" xfId="2019" xr:uid="{00000000-0005-0000-0000-0000D8070000}"/>
    <cellStyle name="20% - Accent2 5 3 10" xfId="2020" xr:uid="{00000000-0005-0000-0000-0000D9070000}"/>
    <cellStyle name="20% - Accent2 5 3 11" xfId="2021" xr:uid="{00000000-0005-0000-0000-0000DA070000}"/>
    <cellStyle name="20% - Accent2 5 3 2" xfId="2022" xr:uid="{00000000-0005-0000-0000-0000DB070000}"/>
    <cellStyle name="20% - Accent2 5 3 2 2" xfId="2023" xr:uid="{00000000-0005-0000-0000-0000DC070000}"/>
    <cellStyle name="20% - Accent2 5 3 3" xfId="2024" xr:uid="{00000000-0005-0000-0000-0000DD070000}"/>
    <cellStyle name="20% - Accent2 5 3 3 2" xfId="2025" xr:uid="{00000000-0005-0000-0000-0000DE070000}"/>
    <cellStyle name="20% - Accent2 5 3 4" xfId="2026" xr:uid="{00000000-0005-0000-0000-0000DF070000}"/>
    <cellStyle name="20% - Accent2 5 3 4 2" xfId="2027" xr:uid="{00000000-0005-0000-0000-0000E0070000}"/>
    <cellStyle name="20% - Accent2 5 3 5" xfId="2028" xr:uid="{00000000-0005-0000-0000-0000E1070000}"/>
    <cellStyle name="20% - Accent2 5 3 5 2" xfId="2029" xr:uid="{00000000-0005-0000-0000-0000E2070000}"/>
    <cellStyle name="20% - Accent2 5 3 6" xfId="2030" xr:uid="{00000000-0005-0000-0000-0000E3070000}"/>
    <cellStyle name="20% - Accent2 5 3 6 2" xfId="2031" xr:uid="{00000000-0005-0000-0000-0000E4070000}"/>
    <cellStyle name="20% - Accent2 5 3 7" xfId="2032" xr:uid="{00000000-0005-0000-0000-0000E5070000}"/>
    <cellStyle name="20% - Accent2 5 3 7 2" xfId="2033" xr:uid="{00000000-0005-0000-0000-0000E6070000}"/>
    <cellStyle name="20% - Accent2 5 3 8" xfId="2034" xr:uid="{00000000-0005-0000-0000-0000E7070000}"/>
    <cellStyle name="20% - Accent2 5 3 8 2" xfId="2035" xr:uid="{00000000-0005-0000-0000-0000E8070000}"/>
    <cellStyle name="20% - Accent2 5 3 9" xfId="2036" xr:uid="{00000000-0005-0000-0000-0000E9070000}"/>
    <cellStyle name="20% - Accent2 5 3 9 2" xfId="2037" xr:uid="{00000000-0005-0000-0000-0000EA070000}"/>
    <cellStyle name="20% - Accent2 5 4" xfId="2038" xr:uid="{00000000-0005-0000-0000-0000EB070000}"/>
    <cellStyle name="20% - Accent2 5 4 10" xfId="2039" xr:uid="{00000000-0005-0000-0000-0000EC070000}"/>
    <cellStyle name="20% - Accent2 5 4 11" xfId="2040" xr:uid="{00000000-0005-0000-0000-0000ED070000}"/>
    <cellStyle name="20% - Accent2 5 4 2" xfId="2041" xr:uid="{00000000-0005-0000-0000-0000EE070000}"/>
    <cellStyle name="20% - Accent2 5 4 2 2" xfId="2042" xr:uid="{00000000-0005-0000-0000-0000EF070000}"/>
    <cellStyle name="20% - Accent2 5 4 3" xfId="2043" xr:uid="{00000000-0005-0000-0000-0000F0070000}"/>
    <cellStyle name="20% - Accent2 5 4 3 2" xfId="2044" xr:uid="{00000000-0005-0000-0000-0000F1070000}"/>
    <cellStyle name="20% - Accent2 5 4 4" xfId="2045" xr:uid="{00000000-0005-0000-0000-0000F2070000}"/>
    <cellStyle name="20% - Accent2 5 4 4 2" xfId="2046" xr:uid="{00000000-0005-0000-0000-0000F3070000}"/>
    <cellStyle name="20% - Accent2 5 4 5" xfId="2047" xr:uid="{00000000-0005-0000-0000-0000F4070000}"/>
    <cellStyle name="20% - Accent2 5 4 5 2" xfId="2048" xr:uid="{00000000-0005-0000-0000-0000F5070000}"/>
    <cellStyle name="20% - Accent2 5 4 6" xfId="2049" xr:uid="{00000000-0005-0000-0000-0000F6070000}"/>
    <cellStyle name="20% - Accent2 5 4 6 2" xfId="2050" xr:uid="{00000000-0005-0000-0000-0000F7070000}"/>
    <cellStyle name="20% - Accent2 5 4 7" xfId="2051" xr:uid="{00000000-0005-0000-0000-0000F8070000}"/>
    <cellStyle name="20% - Accent2 5 4 7 2" xfId="2052" xr:uid="{00000000-0005-0000-0000-0000F9070000}"/>
    <cellStyle name="20% - Accent2 5 4 8" xfId="2053" xr:uid="{00000000-0005-0000-0000-0000FA070000}"/>
    <cellStyle name="20% - Accent2 5 4 8 2" xfId="2054" xr:uid="{00000000-0005-0000-0000-0000FB070000}"/>
    <cellStyle name="20% - Accent2 5 4 9" xfId="2055" xr:uid="{00000000-0005-0000-0000-0000FC070000}"/>
    <cellStyle name="20% - Accent2 5 4 9 2" xfId="2056" xr:uid="{00000000-0005-0000-0000-0000FD070000}"/>
    <cellStyle name="20% - Accent2 5 5" xfId="2057" xr:uid="{00000000-0005-0000-0000-0000FE070000}"/>
    <cellStyle name="20% - Accent2 5 5 10" xfId="2058" xr:uid="{00000000-0005-0000-0000-0000FF070000}"/>
    <cellStyle name="20% - Accent2 5 5 11" xfId="2059" xr:uid="{00000000-0005-0000-0000-000000080000}"/>
    <cellStyle name="20% - Accent2 5 5 2" xfId="2060" xr:uid="{00000000-0005-0000-0000-000001080000}"/>
    <cellStyle name="20% - Accent2 5 5 2 2" xfId="2061" xr:uid="{00000000-0005-0000-0000-000002080000}"/>
    <cellStyle name="20% - Accent2 5 5 3" xfId="2062" xr:uid="{00000000-0005-0000-0000-000003080000}"/>
    <cellStyle name="20% - Accent2 5 5 3 2" xfId="2063" xr:uid="{00000000-0005-0000-0000-000004080000}"/>
    <cellStyle name="20% - Accent2 5 5 4" xfId="2064" xr:uid="{00000000-0005-0000-0000-000005080000}"/>
    <cellStyle name="20% - Accent2 5 5 4 2" xfId="2065" xr:uid="{00000000-0005-0000-0000-000006080000}"/>
    <cellStyle name="20% - Accent2 5 5 5" xfId="2066" xr:uid="{00000000-0005-0000-0000-000007080000}"/>
    <cellStyle name="20% - Accent2 5 5 5 2" xfId="2067" xr:uid="{00000000-0005-0000-0000-000008080000}"/>
    <cellStyle name="20% - Accent2 5 5 6" xfId="2068" xr:uid="{00000000-0005-0000-0000-000009080000}"/>
    <cellStyle name="20% - Accent2 5 5 6 2" xfId="2069" xr:uid="{00000000-0005-0000-0000-00000A080000}"/>
    <cellStyle name="20% - Accent2 5 5 7" xfId="2070" xr:uid="{00000000-0005-0000-0000-00000B080000}"/>
    <cellStyle name="20% - Accent2 5 5 7 2" xfId="2071" xr:uid="{00000000-0005-0000-0000-00000C080000}"/>
    <cellStyle name="20% - Accent2 5 5 8" xfId="2072" xr:uid="{00000000-0005-0000-0000-00000D080000}"/>
    <cellStyle name="20% - Accent2 5 5 8 2" xfId="2073" xr:uid="{00000000-0005-0000-0000-00000E080000}"/>
    <cellStyle name="20% - Accent2 5 5 9" xfId="2074" xr:uid="{00000000-0005-0000-0000-00000F080000}"/>
    <cellStyle name="20% - Accent2 5 5 9 2" xfId="2075" xr:uid="{00000000-0005-0000-0000-000010080000}"/>
    <cellStyle name="20% - Accent2 5 6" xfId="2076" xr:uid="{00000000-0005-0000-0000-000011080000}"/>
    <cellStyle name="20% - Accent2 5 6 10" xfId="2077" xr:uid="{00000000-0005-0000-0000-000012080000}"/>
    <cellStyle name="20% - Accent2 5 6 11" xfId="2078" xr:uid="{00000000-0005-0000-0000-000013080000}"/>
    <cellStyle name="20% - Accent2 5 6 2" xfId="2079" xr:uid="{00000000-0005-0000-0000-000014080000}"/>
    <cellStyle name="20% - Accent2 5 6 2 2" xfId="2080" xr:uid="{00000000-0005-0000-0000-000015080000}"/>
    <cellStyle name="20% - Accent2 5 6 3" xfId="2081" xr:uid="{00000000-0005-0000-0000-000016080000}"/>
    <cellStyle name="20% - Accent2 5 6 3 2" xfId="2082" xr:uid="{00000000-0005-0000-0000-000017080000}"/>
    <cellStyle name="20% - Accent2 5 6 4" xfId="2083" xr:uid="{00000000-0005-0000-0000-000018080000}"/>
    <cellStyle name="20% - Accent2 5 6 4 2" xfId="2084" xr:uid="{00000000-0005-0000-0000-000019080000}"/>
    <cellStyle name="20% - Accent2 5 6 5" xfId="2085" xr:uid="{00000000-0005-0000-0000-00001A080000}"/>
    <cellStyle name="20% - Accent2 5 6 5 2" xfId="2086" xr:uid="{00000000-0005-0000-0000-00001B080000}"/>
    <cellStyle name="20% - Accent2 5 6 6" xfId="2087" xr:uid="{00000000-0005-0000-0000-00001C080000}"/>
    <cellStyle name="20% - Accent2 5 6 6 2" xfId="2088" xr:uid="{00000000-0005-0000-0000-00001D080000}"/>
    <cellStyle name="20% - Accent2 5 6 7" xfId="2089" xr:uid="{00000000-0005-0000-0000-00001E080000}"/>
    <cellStyle name="20% - Accent2 5 6 7 2" xfId="2090" xr:uid="{00000000-0005-0000-0000-00001F080000}"/>
    <cellStyle name="20% - Accent2 5 6 8" xfId="2091" xr:uid="{00000000-0005-0000-0000-000020080000}"/>
    <cellStyle name="20% - Accent2 5 6 8 2" xfId="2092" xr:uid="{00000000-0005-0000-0000-000021080000}"/>
    <cellStyle name="20% - Accent2 5 6 9" xfId="2093" xr:uid="{00000000-0005-0000-0000-000022080000}"/>
    <cellStyle name="20% - Accent2 5 6 9 2" xfId="2094" xr:uid="{00000000-0005-0000-0000-000023080000}"/>
    <cellStyle name="20% - Accent2 5 7" xfId="2095" xr:uid="{00000000-0005-0000-0000-000024080000}"/>
    <cellStyle name="20% - Accent2 5 7 10" xfId="2096" xr:uid="{00000000-0005-0000-0000-000025080000}"/>
    <cellStyle name="20% - Accent2 5 7 2" xfId="2097" xr:uid="{00000000-0005-0000-0000-000026080000}"/>
    <cellStyle name="20% - Accent2 5 7 2 2" xfId="2098" xr:uid="{00000000-0005-0000-0000-000027080000}"/>
    <cellStyle name="20% - Accent2 5 7 3" xfId="2099" xr:uid="{00000000-0005-0000-0000-000028080000}"/>
    <cellStyle name="20% - Accent2 5 7 3 2" xfId="2100" xr:uid="{00000000-0005-0000-0000-000029080000}"/>
    <cellStyle name="20% - Accent2 5 7 4" xfId="2101" xr:uid="{00000000-0005-0000-0000-00002A080000}"/>
    <cellStyle name="20% - Accent2 5 7 4 2" xfId="2102" xr:uid="{00000000-0005-0000-0000-00002B080000}"/>
    <cellStyle name="20% - Accent2 5 7 5" xfId="2103" xr:uid="{00000000-0005-0000-0000-00002C080000}"/>
    <cellStyle name="20% - Accent2 5 7 5 2" xfId="2104" xr:uid="{00000000-0005-0000-0000-00002D080000}"/>
    <cellStyle name="20% - Accent2 5 7 6" xfId="2105" xr:uid="{00000000-0005-0000-0000-00002E080000}"/>
    <cellStyle name="20% - Accent2 5 7 6 2" xfId="2106" xr:uid="{00000000-0005-0000-0000-00002F080000}"/>
    <cellStyle name="20% - Accent2 5 7 7" xfId="2107" xr:uid="{00000000-0005-0000-0000-000030080000}"/>
    <cellStyle name="20% - Accent2 5 7 7 2" xfId="2108" xr:uid="{00000000-0005-0000-0000-000031080000}"/>
    <cellStyle name="20% - Accent2 5 7 8" xfId="2109" xr:uid="{00000000-0005-0000-0000-000032080000}"/>
    <cellStyle name="20% - Accent2 5 7 8 2" xfId="2110" xr:uid="{00000000-0005-0000-0000-000033080000}"/>
    <cellStyle name="20% - Accent2 5 7 9" xfId="2111" xr:uid="{00000000-0005-0000-0000-000034080000}"/>
    <cellStyle name="20% - Accent2 5 8" xfId="2112" xr:uid="{00000000-0005-0000-0000-000035080000}"/>
    <cellStyle name="20% - Accent2 5 8 2" xfId="2113" xr:uid="{00000000-0005-0000-0000-000036080000}"/>
    <cellStyle name="20% - Accent2 5 9" xfId="2114" xr:uid="{00000000-0005-0000-0000-000037080000}"/>
    <cellStyle name="20% - Accent2 5 9 2" xfId="2115" xr:uid="{00000000-0005-0000-0000-000038080000}"/>
    <cellStyle name="20% - Accent2 6" xfId="2116" xr:uid="{00000000-0005-0000-0000-000039080000}"/>
    <cellStyle name="20% - Accent2 6 10" xfId="2117" xr:uid="{00000000-0005-0000-0000-00003A080000}"/>
    <cellStyle name="20% - Accent2 6 10 2" xfId="2118" xr:uid="{00000000-0005-0000-0000-00003B080000}"/>
    <cellStyle name="20% - Accent2 6 11" xfId="2119" xr:uid="{00000000-0005-0000-0000-00003C080000}"/>
    <cellStyle name="20% - Accent2 6 11 2" xfId="2120" xr:uid="{00000000-0005-0000-0000-00003D080000}"/>
    <cellStyle name="20% - Accent2 6 12" xfId="2121" xr:uid="{00000000-0005-0000-0000-00003E080000}"/>
    <cellStyle name="20% - Accent2 6 12 2" xfId="2122" xr:uid="{00000000-0005-0000-0000-00003F080000}"/>
    <cellStyle name="20% - Accent2 6 13" xfId="2123" xr:uid="{00000000-0005-0000-0000-000040080000}"/>
    <cellStyle name="20% - Accent2 6 13 2" xfId="2124" xr:uid="{00000000-0005-0000-0000-000041080000}"/>
    <cellStyle name="20% - Accent2 6 14" xfId="2125" xr:uid="{00000000-0005-0000-0000-000042080000}"/>
    <cellStyle name="20% - Accent2 6 15" xfId="2126" xr:uid="{00000000-0005-0000-0000-000043080000}"/>
    <cellStyle name="20% - Accent2 6 2" xfId="2127" xr:uid="{00000000-0005-0000-0000-000044080000}"/>
    <cellStyle name="20% - Accent2 6 2 10" xfId="2128" xr:uid="{00000000-0005-0000-0000-000045080000}"/>
    <cellStyle name="20% - Accent2 6 2 11" xfId="2129" xr:uid="{00000000-0005-0000-0000-000046080000}"/>
    <cellStyle name="20% - Accent2 6 2 2" xfId="2130" xr:uid="{00000000-0005-0000-0000-000047080000}"/>
    <cellStyle name="20% - Accent2 6 2 2 2" xfId="2131" xr:uid="{00000000-0005-0000-0000-000048080000}"/>
    <cellStyle name="20% - Accent2 6 2 3" xfId="2132" xr:uid="{00000000-0005-0000-0000-000049080000}"/>
    <cellStyle name="20% - Accent2 6 2 3 2" xfId="2133" xr:uid="{00000000-0005-0000-0000-00004A080000}"/>
    <cellStyle name="20% - Accent2 6 2 4" xfId="2134" xr:uid="{00000000-0005-0000-0000-00004B080000}"/>
    <cellStyle name="20% - Accent2 6 2 4 2" xfId="2135" xr:uid="{00000000-0005-0000-0000-00004C080000}"/>
    <cellStyle name="20% - Accent2 6 2 5" xfId="2136" xr:uid="{00000000-0005-0000-0000-00004D080000}"/>
    <cellStyle name="20% - Accent2 6 2 5 2" xfId="2137" xr:uid="{00000000-0005-0000-0000-00004E080000}"/>
    <cellStyle name="20% - Accent2 6 2 6" xfId="2138" xr:uid="{00000000-0005-0000-0000-00004F080000}"/>
    <cellStyle name="20% - Accent2 6 2 6 2" xfId="2139" xr:uid="{00000000-0005-0000-0000-000050080000}"/>
    <cellStyle name="20% - Accent2 6 2 7" xfId="2140" xr:uid="{00000000-0005-0000-0000-000051080000}"/>
    <cellStyle name="20% - Accent2 6 2 7 2" xfId="2141" xr:uid="{00000000-0005-0000-0000-000052080000}"/>
    <cellStyle name="20% - Accent2 6 2 8" xfId="2142" xr:uid="{00000000-0005-0000-0000-000053080000}"/>
    <cellStyle name="20% - Accent2 6 2 8 2" xfId="2143" xr:uid="{00000000-0005-0000-0000-000054080000}"/>
    <cellStyle name="20% - Accent2 6 2 9" xfId="2144" xr:uid="{00000000-0005-0000-0000-000055080000}"/>
    <cellStyle name="20% - Accent2 6 2 9 2" xfId="2145" xr:uid="{00000000-0005-0000-0000-000056080000}"/>
    <cellStyle name="20% - Accent2 6 3" xfId="2146" xr:uid="{00000000-0005-0000-0000-000057080000}"/>
    <cellStyle name="20% - Accent2 6 3 10" xfId="2147" xr:uid="{00000000-0005-0000-0000-000058080000}"/>
    <cellStyle name="20% - Accent2 6 3 11" xfId="2148" xr:uid="{00000000-0005-0000-0000-000059080000}"/>
    <cellStyle name="20% - Accent2 6 3 2" xfId="2149" xr:uid="{00000000-0005-0000-0000-00005A080000}"/>
    <cellStyle name="20% - Accent2 6 3 2 2" xfId="2150" xr:uid="{00000000-0005-0000-0000-00005B080000}"/>
    <cellStyle name="20% - Accent2 6 3 3" xfId="2151" xr:uid="{00000000-0005-0000-0000-00005C080000}"/>
    <cellStyle name="20% - Accent2 6 3 3 2" xfId="2152" xr:uid="{00000000-0005-0000-0000-00005D080000}"/>
    <cellStyle name="20% - Accent2 6 3 4" xfId="2153" xr:uid="{00000000-0005-0000-0000-00005E080000}"/>
    <cellStyle name="20% - Accent2 6 3 4 2" xfId="2154" xr:uid="{00000000-0005-0000-0000-00005F080000}"/>
    <cellStyle name="20% - Accent2 6 3 5" xfId="2155" xr:uid="{00000000-0005-0000-0000-000060080000}"/>
    <cellStyle name="20% - Accent2 6 3 5 2" xfId="2156" xr:uid="{00000000-0005-0000-0000-000061080000}"/>
    <cellStyle name="20% - Accent2 6 3 6" xfId="2157" xr:uid="{00000000-0005-0000-0000-000062080000}"/>
    <cellStyle name="20% - Accent2 6 3 6 2" xfId="2158" xr:uid="{00000000-0005-0000-0000-000063080000}"/>
    <cellStyle name="20% - Accent2 6 3 7" xfId="2159" xr:uid="{00000000-0005-0000-0000-000064080000}"/>
    <cellStyle name="20% - Accent2 6 3 7 2" xfId="2160" xr:uid="{00000000-0005-0000-0000-000065080000}"/>
    <cellStyle name="20% - Accent2 6 3 8" xfId="2161" xr:uid="{00000000-0005-0000-0000-000066080000}"/>
    <cellStyle name="20% - Accent2 6 3 8 2" xfId="2162" xr:uid="{00000000-0005-0000-0000-000067080000}"/>
    <cellStyle name="20% - Accent2 6 3 9" xfId="2163" xr:uid="{00000000-0005-0000-0000-000068080000}"/>
    <cellStyle name="20% - Accent2 6 3 9 2" xfId="2164" xr:uid="{00000000-0005-0000-0000-000069080000}"/>
    <cellStyle name="20% - Accent2 6 4" xfId="2165" xr:uid="{00000000-0005-0000-0000-00006A080000}"/>
    <cellStyle name="20% - Accent2 6 4 10" xfId="2166" xr:uid="{00000000-0005-0000-0000-00006B080000}"/>
    <cellStyle name="20% - Accent2 6 4 11" xfId="2167" xr:uid="{00000000-0005-0000-0000-00006C080000}"/>
    <cellStyle name="20% - Accent2 6 4 2" xfId="2168" xr:uid="{00000000-0005-0000-0000-00006D080000}"/>
    <cellStyle name="20% - Accent2 6 4 2 2" xfId="2169" xr:uid="{00000000-0005-0000-0000-00006E080000}"/>
    <cellStyle name="20% - Accent2 6 4 3" xfId="2170" xr:uid="{00000000-0005-0000-0000-00006F080000}"/>
    <cellStyle name="20% - Accent2 6 4 3 2" xfId="2171" xr:uid="{00000000-0005-0000-0000-000070080000}"/>
    <cellStyle name="20% - Accent2 6 4 4" xfId="2172" xr:uid="{00000000-0005-0000-0000-000071080000}"/>
    <cellStyle name="20% - Accent2 6 4 4 2" xfId="2173" xr:uid="{00000000-0005-0000-0000-000072080000}"/>
    <cellStyle name="20% - Accent2 6 4 5" xfId="2174" xr:uid="{00000000-0005-0000-0000-000073080000}"/>
    <cellStyle name="20% - Accent2 6 4 5 2" xfId="2175" xr:uid="{00000000-0005-0000-0000-000074080000}"/>
    <cellStyle name="20% - Accent2 6 4 6" xfId="2176" xr:uid="{00000000-0005-0000-0000-000075080000}"/>
    <cellStyle name="20% - Accent2 6 4 6 2" xfId="2177" xr:uid="{00000000-0005-0000-0000-000076080000}"/>
    <cellStyle name="20% - Accent2 6 4 7" xfId="2178" xr:uid="{00000000-0005-0000-0000-000077080000}"/>
    <cellStyle name="20% - Accent2 6 4 7 2" xfId="2179" xr:uid="{00000000-0005-0000-0000-000078080000}"/>
    <cellStyle name="20% - Accent2 6 4 8" xfId="2180" xr:uid="{00000000-0005-0000-0000-000079080000}"/>
    <cellStyle name="20% - Accent2 6 4 8 2" xfId="2181" xr:uid="{00000000-0005-0000-0000-00007A080000}"/>
    <cellStyle name="20% - Accent2 6 4 9" xfId="2182" xr:uid="{00000000-0005-0000-0000-00007B080000}"/>
    <cellStyle name="20% - Accent2 6 4 9 2" xfId="2183" xr:uid="{00000000-0005-0000-0000-00007C080000}"/>
    <cellStyle name="20% - Accent2 6 5" xfId="2184" xr:uid="{00000000-0005-0000-0000-00007D080000}"/>
    <cellStyle name="20% - Accent2 6 5 10" xfId="2185" xr:uid="{00000000-0005-0000-0000-00007E080000}"/>
    <cellStyle name="20% - Accent2 6 5 2" xfId="2186" xr:uid="{00000000-0005-0000-0000-00007F080000}"/>
    <cellStyle name="20% - Accent2 6 5 2 2" xfId="2187" xr:uid="{00000000-0005-0000-0000-000080080000}"/>
    <cellStyle name="20% - Accent2 6 5 3" xfId="2188" xr:uid="{00000000-0005-0000-0000-000081080000}"/>
    <cellStyle name="20% - Accent2 6 5 3 2" xfId="2189" xr:uid="{00000000-0005-0000-0000-000082080000}"/>
    <cellStyle name="20% - Accent2 6 5 4" xfId="2190" xr:uid="{00000000-0005-0000-0000-000083080000}"/>
    <cellStyle name="20% - Accent2 6 5 4 2" xfId="2191" xr:uid="{00000000-0005-0000-0000-000084080000}"/>
    <cellStyle name="20% - Accent2 6 5 5" xfId="2192" xr:uid="{00000000-0005-0000-0000-000085080000}"/>
    <cellStyle name="20% - Accent2 6 5 5 2" xfId="2193" xr:uid="{00000000-0005-0000-0000-000086080000}"/>
    <cellStyle name="20% - Accent2 6 5 6" xfId="2194" xr:uid="{00000000-0005-0000-0000-000087080000}"/>
    <cellStyle name="20% - Accent2 6 5 6 2" xfId="2195" xr:uid="{00000000-0005-0000-0000-000088080000}"/>
    <cellStyle name="20% - Accent2 6 5 7" xfId="2196" xr:uid="{00000000-0005-0000-0000-000089080000}"/>
    <cellStyle name="20% - Accent2 6 5 7 2" xfId="2197" xr:uid="{00000000-0005-0000-0000-00008A080000}"/>
    <cellStyle name="20% - Accent2 6 5 8" xfId="2198" xr:uid="{00000000-0005-0000-0000-00008B080000}"/>
    <cellStyle name="20% - Accent2 6 5 8 2" xfId="2199" xr:uid="{00000000-0005-0000-0000-00008C080000}"/>
    <cellStyle name="20% - Accent2 6 5 9" xfId="2200" xr:uid="{00000000-0005-0000-0000-00008D080000}"/>
    <cellStyle name="20% - Accent2 6 6" xfId="2201" xr:uid="{00000000-0005-0000-0000-00008E080000}"/>
    <cellStyle name="20% - Accent2 6 6 2" xfId="2202" xr:uid="{00000000-0005-0000-0000-00008F080000}"/>
    <cellStyle name="20% - Accent2 6 7" xfId="2203" xr:uid="{00000000-0005-0000-0000-000090080000}"/>
    <cellStyle name="20% - Accent2 6 7 2" xfId="2204" xr:uid="{00000000-0005-0000-0000-000091080000}"/>
    <cellStyle name="20% - Accent2 6 8" xfId="2205" xr:uid="{00000000-0005-0000-0000-000092080000}"/>
    <cellStyle name="20% - Accent2 6 8 2" xfId="2206" xr:uid="{00000000-0005-0000-0000-000093080000}"/>
    <cellStyle name="20% - Accent2 6 9" xfId="2207" xr:uid="{00000000-0005-0000-0000-000094080000}"/>
    <cellStyle name="20% - Accent2 6 9 2" xfId="2208" xr:uid="{00000000-0005-0000-0000-000095080000}"/>
    <cellStyle name="20% - Accent2 7" xfId="2209" xr:uid="{00000000-0005-0000-0000-000096080000}"/>
    <cellStyle name="20% - Accent2 7 10" xfId="2210" xr:uid="{00000000-0005-0000-0000-000097080000}"/>
    <cellStyle name="20% - Accent2 7 10 2" xfId="2211" xr:uid="{00000000-0005-0000-0000-000098080000}"/>
    <cellStyle name="20% - Accent2 7 11" xfId="2212" xr:uid="{00000000-0005-0000-0000-000099080000}"/>
    <cellStyle name="20% - Accent2 7 11 2" xfId="2213" xr:uid="{00000000-0005-0000-0000-00009A080000}"/>
    <cellStyle name="20% - Accent2 7 12" xfId="2214" xr:uid="{00000000-0005-0000-0000-00009B080000}"/>
    <cellStyle name="20% - Accent2 7 13" xfId="2215" xr:uid="{00000000-0005-0000-0000-00009C080000}"/>
    <cellStyle name="20% - Accent2 7 2" xfId="2216" xr:uid="{00000000-0005-0000-0000-00009D080000}"/>
    <cellStyle name="20% - Accent2 7 2 10" xfId="2217" xr:uid="{00000000-0005-0000-0000-00009E080000}"/>
    <cellStyle name="20% - Accent2 7 2 11" xfId="2218" xr:uid="{00000000-0005-0000-0000-00009F080000}"/>
    <cellStyle name="20% - Accent2 7 2 2" xfId="2219" xr:uid="{00000000-0005-0000-0000-0000A0080000}"/>
    <cellStyle name="20% - Accent2 7 2 2 2" xfId="2220" xr:uid="{00000000-0005-0000-0000-0000A1080000}"/>
    <cellStyle name="20% - Accent2 7 2 3" xfId="2221" xr:uid="{00000000-0005-0000-0000-0000A2080000}"/>
    <cellStyle name="20% - Accent2 7 2 3 2" xfId="2222" xr:uid="{00000000-0005-0000-0000-0000A3080000}"/>
    <cellStyle name="20% - Accent2 7 2 4" xfId="2223" xr:uid="{00000000-0005-0000-0000-0000A4080000}"/>
    <cellStyle name="20% - Accent2 7 2 4 2" xfId="2224" xr:uid="{00000000-0005-0000-0000-0000A5080000}"/>
    <cellStyle name="20% - Accent2 7 2 5" xfId="2225" xr:uid="{00000000-0005-0000-0000-0000A6080000}"/>
    <cellStyle name="20% - Accent2 7 2 5 2" xfId="2226" xr:uid="{00000000-0005-0000-0000-0000A7080000}"/>
    <cellStyle name="20% - Accent2 7 2 6" xfId="2227" xr:uid="{00000000-0005-0000-0000-0000A8080000}"/>
    <cellStyle name="20% - Accent2 7 2 6 2" xfId="2228" xr:uid="{00000000-0005-0000-0000-0000A9080000}"/>
    <cellStyle name="20% - Accent2 7 2 7" xfId="2229" xr:uid="{00000000-0005-0000-0000-0000AA080000}"/>
    <cellStyle name="20% - Accent2 7 2 7 2" xfId="2230" xr:uid="{00000000-0005-0000-0000-0000AB080000}"/>
    <cellStyle name="20% - Accent2 7 2 8" xfId="2231" xr:uid="{00000000-0005-0000-0000-0000AC080000}"/>
    <cellStyle name="20% - Accent2 7 2 8 2" xfId="2232" xr:uid="{00000000-0005-0000-0000-0000AD080000}"/>
    <cellStyle name="20% - Accent2 7 2 9" xfId="2233" xr:uid="{00000000-0005-0000-0000-0000AE080000}"/>
    <cellStyle name="20% - Accent2 7 2 9 2" xfId="2234" xr:uid="{00000000-0005-0000-0000-0000AF080000}"/>
    <cellStyle name="20% - Accent2 7 3" xfId="2235" xr:uid="{00000000-0005-0000-0000-0000B0080000}"/>
    <cellStyle name="20% - Accent2 7 3 10" xfId="2236" xr:uid="{00000000-0005-0000-0000-0000B1080000}"/>
    <cellStyle name="20% - Accent2 7 3 2" xfId="2237" xr:uid="{00000000-0005-0000-0000-0000B2080000}"/>
    <cellStyle name="20% - Accent2 7 3 2 2" xfId="2238" xr:uid="{00000000-0005-0000-0000-0000B3080000}"/>
    <cellStyle name="20% - Accent2 7 3 3" xfId="2239" xr:uid="{00000000-0005-0000-0000-0000B4080000}"/>
    <cellStyle name="20% - Accent2 7 3 3 2" xfId="2240" xr:uid="{00000000-0005-0000-0000-0000B5080000}"/>
    <cellStyle name="20% - Accent2 7 3 4" xfId="2241" xr:uid="{00000000-0005-0000-0000-0000B6080000}"/>
    <cellStyle name="20% - Accent2 7 3 4 2" xfId="2242" xr:uid="{00000000-0005-0000-0000-0000B7080000}"/>
    <cellStyle name="20% - Accent2 7 3 5" xfId="2243" xr:uid="{00000000-0005-0000-0000-0000B8080000}"/>
    <cellStyle name="20% - Accent2 7 3 5 2" xfId="2244" xr:uid="{00000000-0005-0000-0000-0000B9080000}"/>
    <cellStyle name="20% - Accent2 7 3 6" xfId="2245" xr:uid="{00000000-0005-0000-0000-0000BA080000}"/>
    <cellStyle name="20% - Accent2 7 3 6 2" xfId="2246" xr:uid="{00000000-0005-0000-0000-0000BB080000}"/>
    <cellStyle name="20% - Accent2 7 3 7" xfId="2247" xr:uid="{00000000-0005-0000-0000-0000BC080000}"/>
    <cellStyle name="20% - Accent2 7 3 7 2" xfId="2248" xr:uid="{00000000-0005-0000-0000-0000BD080000}"/>
    <cellStyle name="20% - Accent2 7 3 8" xfId="2249" xr:uid="{00000000-0005-0000-0000-0000BE080000}"/>
    <cellStyle name="20% - Accent2 7 3 8 2" xfId="2250" xr:uid="{00000000-0005-0000-0000-0000BF080000}"/>
    <cellStyle name="20% - Accent2 7 3 9" xfId="2251" xr:uid="{00000000-0005-0000-0000-0000C0080000}"/>
    <cellStyle name="20% - Accent2 7 4" xfId="2252" xr:uid="{00000000-0005-0000-0000-0000C1080000}"/>
    <cellStyle name="20% - Accent2 7 4 2" xfId="2253" xr:uid="{00000000-0005-0000-0000-0000C2080000}"/>
    <cellStyle name="20% - Accent2 7 5" xfId="2254" xr:uid="{00000000-0005-0000-0000-0000C3080000}"/>
    <cellStyle name="20% - Accent2 7 5 2" xfId="2255" xr:uid="{00000000-0005-0000-0000-0000C4080000}"/>
    <cellStyle name="20% - Accent2 7 6" xfId="2256" xr:uid="{00000000-0005-0000-0000-0000C5080000}"/>
    <cellStyle name="20% - Accent2 7 6 2" xfId="2257" xr:uid="{00000000-0005-0000-0000-0000C6080000}"/>
    <cellStyle name="20% - Accent2 7 7" xfId="2258" xr:uid="{00000000-0005-0000-0000-0000C7080000}"/>
    <cellStyle name="20% - Accent2 7 7 2" xfId="2259" xr:uid="{00000000-0005-0000-0000-0000C8080000}"/>
    <cellStyle name="20% - Accent2 7 8" xfId="2260" xr:uid="{00000000-0005-0000-0000-0000C9080000}"/>
    <cellStyle name="20% - Accent2 7 8 2" xfId="2261" xr:uid="{00000000-0005-0000-0000-0000CA080000}"/>
    <cellStyle name="20% - Accent2 7 9" xfId="2262" xr:uid="{00000000-0005-0000-0000-0000CB080000}"/>
    <cellStyle name="20% - Accent2 7 9 2" xfId="2263" xr:uid="{00000000-0005-0000-0000-0000CC080000}"/>
    <cellStyle name="20% - Accent2 8" xfId="2264" xr:uid="{00000000-0005-0000-0000-0000CD080000}"/>
    <cellStyle name="20% - Accent2 8 10" xfId="2265" xr:uid="{00000000-0005-0000-0000-0000CE080000}"/>
    <cellStyle name="20% - Accent2 8 10 2" xfId="2266" xr:uid="{00000000-0005-0000-0000-0000CF080000}"/>
    <cellStyle name="20% - Accent2 8 11" xfId="2267" xr:uid="{00000000-0005-0000-0000-0000D0080000}"/>
    <cellStyle name="20% - Accent2 8 12" xfId="2268" xr:uid="{00000000-0005-0000-0000-0000D1080000}"/>
    <cellStyle name="20% - Accent2 8 2" xfId="2269" xr:uid="{00000000-0005-0000-0000-0000D2080000}"/>
    <cellStyle name="20% - Accent2 8 2 10" xfId="2270" xr:uid="{00000000-0005-0000-0000-0000D3080000}"/>
    <cellStyle name="20% - Accent2 8 2 11" xfId="2271" xr:uid="{00000000-0005-0000-0000-0000D4080000}"/>
    <cellStyle name="20% - Accent2 8 2 2" xfId="2272" xr:uid="{00000000-0005-0000-0000-0000D5080000}"/>
    <cellStyle name="20% - Accent2 8 2 2 2" xfId="2273" xr:uid="{00000000-0005-0000-0000-0000D6080000}"/>
    <cellStyle name="20% - Accent2 8 2 3" xfId="2274" xr:uid="{00000000-0005-0000-0000-0000D7080000}"/>
    <cellStyle name="20% - Accent2 8 2 3 2" xfId="2275" xr:uid="{00000000-0005-0000-0000-0000D8080000}"/>
    <cellStyle name="20% - Accent2 8 2 4" xfId="2276" xr:uid="{00000000-0005-0000-0000-0000D9080000}"/>
    <cellStyle name="20% - Accent2 8 2 4 2" xfId="2277" xr:uid="{00000000-0005-0000-0000-0000DA080000}"/>
    <cellStyle name="20% - Accent2 8 2 5" xfId="2278" xr:uid="{00000000-0005-0000-0000-0000DB080000}"/>
    <cellStyle name="20% - Accent2 8 2 5 2" xfId="2279" xr:uid="{00000000-0005-0000-0000-0000DC080000}"/>
    <cellStyle name="20% - Accent2 8 2 6" xfId="2280" xr:uid="{00000000-0005-0000-0000-0000DD080000}"/>
    <cellStyle name="20% - Accent2 8 2 6 2" xfId="2281" xr:uid="{00000000-0005-0000-0000-0000DE080000}"/>
    <cellStyle name="20% - Accent2 8 2 7" xfId="2282" xr:uid="{00000000-0005-0000-0000-0000DF080000}"/>
    <cellStyle name="20% - Accent2 8 2 7 2" xfId="2283" xr:uid="{00000000-0005-0000-0000-0000E0080000}"/>
    <cellStyle name="20% - Accent2 8 2 8" xfId="2284" xr:uid="{00000000-0005-0000-0000-0000E1080000}"/>
    <cellStyle name="20% - Accent2 8 2 8 2" xfId="2285" xr:uid="{00000000-0005-0000-0000-0000E2080000}"/>
    <cellStyle name="20% - Accent2 8 2 9" xfId="2286" xr:uid="{00000000-0005-0000-0000-0000E3080000}"/>
    <cellStyle name="20% - Accent2 8 2 9 2" xfId="2287" xr:uid="{00000000-0005-0000-0000-0000E4080000}"/>
    <cellStyle name="20% - Accent2 8 3" xfId="2288" xr:uid="{00000000-0005-0000-0000-0000E5080000}"/>
    <cellStyle name="20% - Accent2 8 3 2" xfId="2289" xr:uid="{00000000-0005-0000-0000-0000E6080000}"/>
    <cellStyle name="20% - Accent2 8 4" xfId="2290" xr:uid="{00000000-0005-0000-0000-0000E7080000}"/>
    <cellStyle name="20% - Accent2 8 4 2" xfId="2291" xr:uid="{00000000-0005-0000-0000-0000E8080000}"/>
    <cellStyle name="20% - Accent2 8 5" xfId="2292" xr:uid="{00000000-0005-0000-0000-0000E9080000}"/>
    <cellStyle name="20% - Accent2 8 5 2" xfId="2293" xr:uid="{00000000-0005-0000-0000-0000EA080000}"/>
    <cellStyle name="20% - Accent2 8 6" xfId="2294" xr:uid="{00000000-0005-0000-0000-0000EB080000}"/>
    <cellStyle name="20% - Accent2 8 6 2" xfId="2295" xr:uid="{00000000-0005-0000-0000-0000EC080000}"/>
    <cellStyle name="20% - Accent2 8 7" xfId="2296" xr:uid="{00000000-0005-0000-0000-0000ED080000}"/>
    <cellStyle name="20% - Accent2 8 7 2" xfId="2297" xr:uid="{00000000-0005-0000-0000-0000EE080000}"/>
    <cellStyle name="20% - Accent2 8 8" xfId="2298" xr:uid="{00000000-0005-0000-0000-0000EF080000}"/>
    <cellStyle name="20% - Accent2 8 8 2" xfId="2299" xr:uid="{00000000-0005-0000-0000-0000F0080000}"/>
    <cellStyle name="20% - Accent2 8 9" xfId="2300" xr:uid="{00000000-0005-0000-0000-0000F1080000}"/>
    <cellStyle name="20% - Accent2 8 9 2" xfId="2301" xr:uid="{00000000-0005-0000-0000-0000F2080000}"/>
    <cellStyle name="20% - Accent2 9" xfId="2302" xr:uid="{00000000-0005-0000-0000-0000F3080000}"/>
    <cellStyle name="20% - Accent2 9 10" xfId="2303" xr:uid="{00000000-0005-0000-0000-0000F4080000}"/>
    <cellStyle name="20% - Accent2 9 11" xfId="2304" xr:uid="{00000000-0005-0000-0000-0000F5080000}"/>
    <cellStyle name="20% - Accent2 9 2" xfId="2305" xr:uid="{00000000-0005-0000-0000-0000F6080000}"/>
    <cellStyle name="20% - Accent2 9 2 2" xfId="2306" xr:uid="{00000000-0005-0000-0000-0000F7080000}"/>
    <cellStyle name="20% - Accent2 9 3" xfId="2307" xr:uid="{00000000-0005-0000-0000-0000F8080000}"/>
    <cellStyle name="20% - Accent2 9 3 2" xfId="2308" xr:uid="{00000000-0005-0000-0000-0000F9080000}"/>
    <cellStyle name="20% - Accent2 9 4" xfId="2309" xr:uid="{00000000-0005-0000-0000-0000FA080000}"/>
    <cellStyle name="20% - Accent2 9 4 2" xfId="2310" xr:uid="{00000000-0005-0000-0000-0000FB080000}"/>
    <cellStyle name="20% - Accent2 9 5" xfId="2311" xr:uid="{00000000-0005-0000-0000-0000FC080000}"/>
    <cellStyle name="20% - Accent2 9 5 2" xfId="2312" xr:uid="{00000000-0005-0000-0000-0000FD080000}"/>
    <cellStyle name="20% - Accent2 9 6" xfId="2313" xr:uid="{00000000-0005-0000-0000-0000FE080000}"/>
    <cellStyle name="20% - Accent2 9 6 2" xfId="2314" xr:uid="{00000000-0005-0000-0000-0000FF080000}"/>
    <cellStyle name="20% - Accent2 9 7" xfId="2315" xr:uid="{00000000-0005-0000-0000-000000090000}"/>
    <cellStyle name="20% - Accent2 9 7 2" xfId="2316" xr:uid="{00000000-0005-0000-0000-000001090000}"/>
    <cellStyle name="20% - Accent2 9 8" xfId="2317" xr:uid="{00000000-0005-0000-0000-000002090000}"/>
    <cellStyle name="20% - Accent2 9 8 2" xfId="2318" xr:uid="{00000000-0005-0000-0000-000003090000}"/>
    <cellStyle name="20% - Accent2 9 9" xfId="2319" xr:uid="{00000000-0005-0000-0000-000004090000}"/>
    <cellStyle name="20% - Accent2 9 9 2" xfId="2320" xr:uid="{00000000-0005-0000-0000-000005090000}"/>
    <cellStyle name="20% - Accent3 10" xfId="2321" xr:uid="{00000000-0005-0000-0000-000006090000}"/>
    <cellStyle name="20% - Accent3 10 10" xfId="2322" xr:uid="{00000000-0005-0000-0000-000007090000}"/>
    <cellStyle name="20% - Accent3 10 11" xfId="2323" xr:uid="{00000000-0005-0000-0000-000008090000}"/>
    <cellStyle name="20% - Accent3 10 2" xfId="2324" xr:uid="{00000000-0005-0000-0000-000009090000}"/>
    <cellStyle name="20% - Accent3 10 2 2" xfId="2325" xr:uid="{00000000-0005-0000-0000-00000A090000}"/>
    <cellStyle name="20% - Accent3 10 3" xfId="2326" xr:uid="{00000000-0005-0000-0000-00000B090000}"/>
    <cellStyle name="20% - Accent3 10 3 2" xfId="2327" xr:uid="{00000000-0005-0000-0000-00000C090000}"/>
    <cellStyle name="20% - Accent3 10 4" xfId="2328" xr:uid="{00000000-0005-0000-0000-00000D090000}"/>
    <cellStyle name="20% - Accent3 10 4 2" xfId="2329" xr:uid="{00000000-0005-0000-0000-00000E090000}"/>
    <cellStyle name="20% - Accent3 10 5" xfId="2330" xr:uid="{00000000-0005-0000-0000-00000F090000}"/>
    <cellStyle name="20% - Accent3 10 5 2" xfId="2331" xr:uid="{00000000-0005-0000-0000-000010090000}"/>
    <cellStyle name="20% - Accent3 10 6" xfId="2332" xr:uid="{00000000-0005-0000-0000-000011090000}"/>
    <cellStyle name="20% - Accent3 10 6 2" xfId="2333" xr:uid="{00000000-0005-0000-0000-000012090000}"/>
    <cellStyle name="20% - Accent3 10 7" xfId="2334" xr:uid="{00000000-0005-0000-0000-000013090000}"/>
    <cellStyle name="20% - Accent3 10 7 2" xfId="2335" xr:uid="{00000000-0005-0000-0000-000014090000}"/>
    <cellStyle name="20% - Accent3 10 8" xfId="2336" xr:uid="{00000000-0005-0000-0000-000015090000}"/>
    <cellStyle name="20% - Accent3 10 8 2" xfId="2337" xr:uid="{00000000-0005-0000-0000-000016090000}"/>
    <cellStyle name="20% - Accent3 10 9" xfId="2338" xr:uid="{00000000-0005-0000-0000-000017090000}"/>
    <cellStyle name="20% - Accent3 10 9 2" xfId="2339" xr:uid="{00000000-0005-0000-0000-000018090000}"/>
    <cellStyle name="20% - Accent3 11" xfId="2340" xr:uid="{00000000-0005-0000-0000-000019090000}"/>
    <cellStyle name="20% - Accent3 11 10" xfId="2341" xr:uid="{00000000-0005-0000-0000-00001A090000}"/>
    <cellStyle name="20% - Accent3 11 2" xfId="2342" xr:uid="{00000000-0005-0000-0000-00001B090000}"/>
    <cellStyle name="20% - Accent3 11 2 2" xfId="2343" xr:uid="{00000000-0005-0000-0000-00001C090000}"/>
    <cellStyle name="20% - Accent3 11 3" xfId="2344" xr:uid="{00000000-0005-0000-0000-00001D090000}"/>
    <cellStyle name="20% - Accent3 11 3 2" xfId="2345" xr:uid="{00000000-0005-0000-0000-00001E090000}"/>
    <cellStyle name="20% - Accent3 11 4" xfId="2346" xr:uid="{00000000-0005-0000-0000-00001F090000}"/>
    <cellStyle name="20% - Accent3 11 4 2" xfId="2347" xr:uid="{00000000-0005-0000-0000-000020090000}"/>
    <cellStyle name="20% - Accent3 11 5" xfId="2348" xr:uid="{00000000-0005-0000-0000-000021090000}"/>
    <cellStyle name="20% - Accent3 11 5 2" xfId="2349" xr:uid="{00000000-0005-0000-0000-000022090000}"/>
    <cellStyle name="20% - Accent3 11 6" xfId="2350" xr:uid="{00000000-0005-0000-0000-000023090000}"/>
    <cellStyle name="20% - Accent3 11 6 2" xfId="2351" xr:uid="{00000000-0005-0000-0000-000024090000}"/>
    <cellStyle name="20% - Accent3 11 7" xfId="2352" xr:uid="{00000000-0005-0000-0000-000025090000}"/>
    <cellStyle name="20% - Accent3 11 7 2" xfId="2353" xr:uid="{00000000-0005-0000-0000-000026090000}"/>
    <cellStyle name="20% - Accent3 11 8" xfId="2354" xr:uid="{00000000-0005-0000-0000-000027090000}"/>
    <cellStyle name="20% - Accent3 11 8 2" xfId="2355" xr:uid="{00000000-0005-0000-0000-000028090000}"/>
    <cellStyle name="20% - Accent3 11 9" xfId="2356" xr:uid="{00000000-0005-0000-0000-000029090000}"/>
    <cellStyle name="20% - Accent3 12" xfId="2357" xr:uid="{00000000-0005-0000-0000-00002A090000}"/>
    <cellStyle name="20% - Accent3 12 2" xfId="2358" xr:uid="{00000000-0005-0000-0000-00002B090000}"/>
    <cellStyle name="20% - Accent3 12 2 2" xfId="2359" xr:uid="{00000000-0005-0000-0000-00002C090000}"/>
    <cellStyle name="20% - Accent3 12 3" xfId="2360" xr:uid="{00000000-0005-0000-0000-00002D090000}"/>
    <cellStyle name="20% - Accent3 12 3 2" xfId="2361" xr:uid="{00000000-0005-0000-0000-00002E090000}"/>
    <cellStyle name="20% - Accent3 12 4" xfId="2362" xr:uid="{00000000-0005-0000-0000-00002F090000}"/>
    <cellStyle name="20% - Accent3 12 4 2" xfId="2363" xr:uid="{00000000-0005-0000-0000-000030090000}"/>
    <cellStyle name="20% - Accent3 12 5" xfId="2364" xr:uid="{00000000-0005-0000-0000-000031090000}"/>
    <cellStyle name="20% - Accent3 12 5 2" xfId="2365" xr:uid="{00000000-0005-0000-0000-000032090000}"/>
    <cellStyle name="20% - Accent3 12 6" xfId="2366" xr:uid="{00000000-0005-0000-0000-000033090000}"/>
    <cellStyle name="20% - Accent3 12 6 2" xfId="2367" xr:uid="{00000000-0005-0000-0000-000034090000}"/>
    <cellStyle name="20% - Accent3 12 7" xfId="2368" xr:uid="{00000000-0005-0000-0000-000035090000}"/>
    <cellStyle name="20% - Accent3 12 8" xfId="2369" xr:uid="{00000000-0005-0000-0000-000036090000}"/>
    <cellStyle name="20% - Accent3 13" xfId="2370" xr:uid="{00000000-0005-0000-0000-000037090000}"/>
    <cellStyle name="20% - Accent3 13 2" xfId="2371" xr:uid="{00000000-0005-0000-0000-000038090000}"/>
    <cellStyle name="20% - Accent3 13 2 2" xfId="2372" xr:uid="{00000000-0005-0000-0000-000039090000}"/>
    <cellStyle name="20% - Accent3 13 3" xfId="2373" xr:uid="{00000000-0005-0000-0000-00003A090000}"/>
    <cellStyle name="20% - Accent3 13 3 2" xfId="2374" xr:uid="{00000000-0005-0000-0000-00003B090000}"/>
    <cellStyle name="20% - Accent3 13 4" xfId="2375" xr:uid="{00000000-0005-0000-0000-00003C090000}"/>
    <cellStyle name="20% - Accent3 13 4 2" xfId="2376" xr:uid="{00000000-0005-0000-0000-00003D090000}"/>
    <cellStyle name="20% - Accent3 13 5" xfId="2377" xr:uid="{00000000-0005-0000-0000-00003E090000}"/>
    <cellStyle name="20% - Accent3 13 6" xfId="2378" xr:uid="{00000000-0005-0000-0000-00003F090000}"/>
    <cellStyle name="20% - Accent3 14" xfId="2379" xr:uid="{00000000-0005-0000-0000-000040090000}"/>
    <cellStyle name="20% - Accent3 14 2" xfId="2380" xr:uid="{00000000-0005-0000-0000-000041090000}"/>
    <cellStyle name="20% - Accent3 14 2 2" xfId="2381" xr:uid="{00000000-0005-0000-0000-000042090000}"/>
    <cellStyle name="20% - Accent3 14 3" xfId="2382" xr:uid="{00000000-0005-0000-0000-000043090000}"/>
    <cellStyle name="20% - Accent3 14 4" xfId="2383" xr:uid="{00000000-0005-0000-0000-000044090000}"/>
    <cellStyle name="20% - Accent3 15" xfId="2384" xr:uid="{00000000-0005-0000-0000-000045090000}"/>
    <cellStyle name="20% - Accent3 15 2" xfId="2385" xr:uid="{00000000-0005-0000-0000-000046090000}"/>
    <cellStyle name="20% - Accent3 16" xfId="2386" xr:uid="{00000000-0005-0000-0000-000047090000}"/>
    <cellStyle name="20% - Accent3 16 2" xfId="2387" xr:uid="{00000000-0005-0000-0000-000048090000}"/>
    <cellStyle name="20% - Accent3 17" xfId="2388" xr:uid="{00000000-0005-0000-0000-000049090000}"/>
    <cellStyle name="20% - Accent3 17 2" xfId="2389" xr:uid="{00000000-0005-0000-0000-00004A090000}"/>
    <cellStyle name="20% - Accent3 18" xfId="2390" xr:uid="{00000000-0005-0000-0000-00004B090000}"/>
    <cellStyle name="20% - Accent3 18 2" xfId="2391" xr:uid="{00000000-0005-0000-0000-00004C090000}"/>
    <cellStyle name="20% - Accent3 19" xfId="2392" xr:uid="{00000000-0005-0000-0000-00004D090000}"/>
    <cellStyle name="20% - Accent3 19 2" xfId="2393" xr:uid="{00000000-0005-0000-0000-00004E090000}"/>
    <cellStyle name="20% - Accent3 2" xfId="2394" xr:uid="{00000000-0005-0000-0000-00004F090000}"/>
    <cellStyle name="20% - Accent3 2 10" xfId="2395" xr:uid="{00000000-0005-0000-0000-000050090000}"/>
    <cellStyle name="20% - Accent3 2 10 2" xfId="2396" xr:uid="{00000000-0005-0000-0000-000051090000}"/>
    <cellStyle name="20% - Accent3 2 11" xfId="2397" xr:uid="{00000000-0005-0000-0000-000052090000}"/>
    <cellStyle name="20% - Accent3 2 11 2" xfId="2398" xr:uid="{00000000-0005-0000-0000-000053090000}"/>
    <cellStyle name="20% - Accent3 2 12" xfId="2399" xr:uid="{00000000-0005-0000-0000-000054090000}"/>
    <cellStyle name="20% - Accent3 2 12 2" xfId="2400" xr:uid="{00000000-0005-0000-0000-000055090000}"/>
    <cellStyle name="20% - Accent3 2 13" xfId="2401" xr:uid="{00000000-0005-0000-0000-000056090000}"/>
    <cellStyle name="20% - Accent3 2 13 2" xfId="2402" xr:uid="{00000000-0005-0000-0000-000057090000}"/>
    <cellStyle name="20% - Accent3 2 14" xfId="2403" xr:uid="{00000000-0005-0000-0000-000058090000}"/>
    <cellStyle name="20% - Accent3 2 14 2" xfId="2404" xr:uid="{00000000-0005-0000-0000-000059090000}"/>
    <cellStyle name="20% - Accent3 2 15" xfId="2405" xr:uid="{00000000-0005-0000-0000-00005A090000}"/>
    <cellStyle name="20% - Accent3 2 15 2" xfId="2406" xr:uid="{00000000-0005-0000-0000-00005B090000}"/>
    <cellStyle name="20% - Accent3 2 16" xfId="2407" xr:uid="{00000000-0005-0000-0000-00005C090000}"/>
    <cellStyle name="20% - Accent3 2 16 2" xfId="2408" xr:uid="{00000000-0005-0000-0000-00005D090000}"/>
    <cellStyle name="20% - Accent3 2 17" xfId="2409" xr:uid="{00000000-0005-0000-0000-00005E090000}"/>
    <cellStyle name="20% - Accent3 2 17 2" xfId="2410" xr:uid="{00000000-0005-0000-0000-00005F090000}"/>
    <cellStyle name="20% - Accent3 2 18" xfId="2411" xr:uid="{00000000-0005-0000-0000-000060090000}"/>
    <cellStyle name="20% - Accent3 2 19" xfId="2412" xr:uid="{00000000-0005-0000-0000-000061090000}"/>
    <cellStyle name="20% - Accent3 2 2" xfId="2413" xr:uid="{00000000-0005-0000-0000-000062090000}"/>
    <cellStyle name="20% - Accent3 2 2 10" xfId="2414" xr:uid="{00000000-0005-0000-0000-000063090000}"/>
    <cellStyle name="20% - Accent3 2 2 10 2" xfId="2415" xr:uid="{00000000-0005-0000-0000-000064090000}"/>
    <cellStyle name="20% - Accent3 2 2 11" xfId="2416" xr:uid="{00000000-0005-0000-0000-000065090000}"/>
    <cellStyle name="20% - Accent3 2 2 11 2" xfId="2417" xr:uid="{00000000-0005-0000-0000-000066090000}"/>
    <cellStyle name="20% - Accent3 2 2 12" xfId="2418" xr:uid="{00000000-0005-0000-0000-000067090000}"/>
    <cellStyle name="20% - Accent3 2 2 12 2" xfId="2419" xr:uid="{00000000-0005-0000-0000-000068090000}"/>
    <cellStyle name="20% - Accent3 2 2 13" xfId="2420" xr:uid="{00000000-0005-0000-0000-000069090000}"/>
    <cellStyle name="20% - Accent3 2 2 13 2" xfId="2421" xr:uid="{00000000-0005-0000-0000-00006A090000}"/>
    <cellStyle name="20% - Accent3 2 2 14" xfId="2422" xr:uid="{00000000-0005-0000-0000-00006B090000}"/>
    <cellStyle name="20% - Accent3 2 2 14 2" xfId="2423" xr:uid="{00000000-0005-0000-0000-00006C090000}"/>
    <cellStyle name="20% - Accent3 2 2 15" xfId="2424" xr:uid="{00000000-0005-0000-0000-00006D090000}"/>
    <cellStyle name="20% - Accent3 2 2 15 2" xfId="2425" xr:uid="{00000000-0005-0000-0000-00006E090000}"/>
    <cellStyle name="20% - Accent3 2 2 16" xfId="2426" xr:uid="{00000000-0005-0000-0000-00006F090000}"/>
    <cellStyle name="20% - Accent3 2 2 17" xfId="2427" xr:uid="{00000000-0005-0000-0000-000070090000}"/>
    <cellStyle name="20% - Accent3 2 2 18" xfId="2428" xr:uid="{00000000-0005-0000-0000-000071090000}"/>
    <cellStyle name="20% - Accent3 2 2 2" xfId="2429" xr:uid="{00000000-0005-0000-0000-000072090000}"/>
    <cellStyle name="20% - Accent3 2 2 2 10" xfId="2430" xr:uid="{00000000-0005-0000-0000-000073090000}"/>
    <cellStyle name="20% - Accent3 2 2 2 11" xfId="2431" xr:uid="{00000000-0005-0000-0000-000074090000}"/>
    <cellStyle name="20% - Accent3 2 2 2 2" xfId="2432" xr:uid="{00000000-0005-0000-0000-000075090000}"/>
    <cellStyle name="20% - Accent3 2 2 2 2 2" xfId="2433" xr:uid="{00000000-0005-0000-0000-000076090000}"/>
    <cellStyle name="20% - Accent3 2 2 2 3" xfId="2434" xr:uid="{00000000-0005-0000-0000-000077090000}"/>
    <cellStyle name="20% - Accent3 2 2 2 3 2" xfId="2435" xr:uid="{00000000-0005-0000-0000-000078090000}"/>
    <cellStyle name="20% - Accent3 2 2 2 4" xfId="2436" xr:uid="{00000000-0005-0000-0000-000079090000}"/>
    <cellStyle name="20% - Accent3 2 2 2 4 2" xfId="2437" xr:uid="{00000000-0005-0000-0000-00007A090000}"/>
    <cellStyle name="20% - Accent3 2 2 2 5" xfId="2438" xr:uid="{00000000-0005-0000-0000-00007B090000}"/>
    <cellStyle name="20% - Accent3 2 2 2 5 2" xfId="2439" xr:uid="{00000000-0005-0000-0000-00007C090000}"/>
    <cellStyle name="20% - Accent3 2 2 2 6" xfId="2440" xr:uid="{00000000-0005-0000-0000-00007D090000}"/>
    <cellStyle name="20% - Accent3 2 2 2 6 2" xfId="2441" xr:uid="{00000000-0005-0000-0000-00007E090000}"/>
    <cellStyle name="20% - Accent3 2 2 2 7" xfId="2442" xr:uid="{00000000-0005-0000-0000-00007F090000}"/>
    <cellStyle name="20% - Accent3 2 2 2 7 2" xfId="2443" xr:uid="{00000000-0005-0000-0000-000080090000}"/>
    <cellStyle name="20% - Accent3 2 2 2 8" xfId="2444" xr:uid="{00000000-0005-0000-0000-000081090000}"/>
    <cellStyle name="20% - Accent3 2 2 2 8 2" xfId="2445" xr:uid="{00000000-0005-0000-0000-000082090000}"/>
    <cellStyle name="20% - Accent3 2 2 2 9" xfId="2446" xr:uid="{00000000-0005-0000-0000-000083090000}"/>
    <cellStyle name="20% - Accent3 2 2 2 9 2" xfId="2447" xr:uid="{00000000-0005-0000-0000-000084090000}"/>
    <cellStyle name="20% - Accent3 2 2 3" xfId="2448" xr:uid="{00000000-0005-0000-0000-000085090000}"/>
    <cellStyle name="20% - Accent3 2 2 3 10" xfId="2449" xr:uid="{00000000-0005-0000-0000-000086090000}"/>
    <cellStyle name="20% - Accent3 2 2 3 11" xfId="2450" xr:uid="{00000000-0005-0000-0000-000087090000}"/>
    <cellStyle name="20% - Accent3 2 2 3 2" xfId="2451" xr:uid="{00000000-0005-0000-0000-000088090000}"/>
    <cellStyle name="20% - Accent3 2 2 3 2 2" xfId="2452" xr:uid="{00000000-0005-0000-0000-000089090000}"/>
    <cellStyle name="20% - Accent3 2 2 3 3" xfId="2453" xr:uid="{00000000-0005-0000-0000-00008A090000}"/>
    <cellStyle name="20% - Accent3 2 2 3 3 2" xfId="2454" xr:uid="{00000000-0005-0000-0000-00008B090000}"/>
    <cellStyle name="20% - Accent3 2 2 3 4" xfId="2455" xr:uid="{00000000-0005-0000-0000-00008C090000}"/>
    <cellStyle name="20% - Accent3 2 2 3 4 2" xfId="2456" xr:uid="{00000000-0005-0000-0000-00008D090000}"/>
    <cellStyle name="20% - Accent3 2 2 3 5" xfId="2457" xr:uid="{00000000-0005-0000-0000-00008E090000}"/>
    <cellStyle name="20% - Accent3 2 2 3 5 2" xfId="2458" xr:uid="{00000000-0005-0000-0000-00008F090000}"/>
    <cellStyle name="20% - Accent3 2 2 3 6" xfId="2459" xr:uid="{00000000-0005-0000-0000-000090090000}"/>
    <cellStyle name="20% - Accent3 2 2 3 6 2" xfId="2460" xr:uid="{00000000-0005-0000-0000-000091090000}"/>
    <cellStyle name="20% - Accent3 2 2 3 7" xfId="2461" xr:uid="{00000000-0005-0000-0000-000092090000}"/>
    <cellStyle name="20% - Accent3 2 2 3 7 2" xfId="2462" xr:uid="{00000000-0005-0000-0000-000093090000}"/>
    <cellStyle name="20% - Accent3 2 2 3 8" xfId="2463" xr:uid="{00000000-0005-0000-0000-000094090000}"/>
    <cellStyle name="20% - Accent3 2 2 3 8 2" xfId="2464" xr:uid="{00000000-0005-0000-0000-000095090000}"/>
    <cellStyle name="20% - Accent3 2 2 3 9" xfId="2465" xr:uid="{00000000-0005-0000-0000-000096090000}"/>
    <cellStyle name="20% - Accent3 2 2 3 9 2" xfId="2466" xr:uid="{00000000-0005-0000-0000-000097090000}"/>
    <cellStyle name="20% - Accent3 2 2 4" xfId="2467" xr:uid="{00000000-0005-0000-0000-000098090000}"/>
    <cellStyle name="20% - Accent3 2 2 4 10" xfId="2468" xr:uid="{00000000-0005-0000-0000-000099090000}"/>
    <cellStyle name="20% - Accent3 2 2 4 11" xfId="2469" xr:uid="{00000000-0005-0000-0000-00009A090000}"/>
    <cellStyle name="20% - Accent3 2 2 4 2" xfId="2470" xr:uid="{00000000-0005-0000-0000-00009B090000}"/>
    <cellStyle name="20% - Accent3 2 2 4 2 2" xfId="2471" xr:uid="{00000000-0005-0000-0000-00009C090000}"/>
    <cellStyle name="20% - Accent3 2 2 4 3" xfId="2472" xr:uid="{00000000-0005-0000-0000-00009D090000}"/>
    <cellStyle name="20% - Accent3 2 2 4 3 2" xfId="2473" xr:uid="{00000000-0005-0000-0000-00009E090000}"/>
    <cellStyle name="20% - Accent3 2 2 4 4" xfId="2474" xr:uid="{00000000-0005-0000-0000-00009F090000}"/>
    <cellStyle name="20% - Accent3 2 2 4 4 2" xfId="2475" xr:uid="{00000000-0005-0000-0000-0000A0090000}"/>
    <cellStyle name="20% - Accent3 2 2 4 5" xfId="2476" xr:uid="{00000000-0005-0000-0000-0000A1090000}"/>
    <cellStyle name="20% - Accent3 2 2 4 5 2" xfId="2477" xr:uid="{00000000-0005-0000-0000-0000A2090000}"/>
    <cellStyle name="20% - Accent3 2 2 4 6" xfId="2478" xr:uid="{00000000-0005-0000-0000-0000A3090000}"/>
    <cellStyle name="20% - Accent3 2 2 4 6 2" xfId="2479" xr:uid="{00000000-0005-0000-0000-0000A4090000}"/>
    <cellStyle name="20% - Accent3 2 2 4 7" xfId="2480" xr:uid="{00000000-0005-0000-0000-0000A5090000}"/>
    <cellStyle name="20% - Accent3 2 2 4 7 2" xfId="2481" xr:uid="{00000000-0005-0000-0000-0000A6090000}"/>
    <cellStyle name="20% - Accent3 2 2 4 8" xfId="2482" xr:uid="{00000000-0005-0000-0000-0000A7090000}"/>
    <cellStyle name="20% - Accent3 2 2 4 8 2" xfId="2483" xr:uid="{00000000-0005-0000-0000-0000A8090000}"/>
    <cellStyle name="20% - Accent3 2 2 4 9" xfId="2484" xr:uid="{00000000-0005-0000-0000-0000A9090000}"/>
    <cellStyle name="20% - Accent3 2 2 4 9 2" xfId="2485" xr:uid="{00000000-0005-0000-0000-0000AA090000}"/>
    <cellStyle name="20% - Accent3 2 2 5" xfId="2486" xr:uid="{00000000-0005-0000-0000-0000AB090000}"/>
    <cellStyle name="20% - Accent3 2 2 5 10" xfId="2487" xr:uid="{00000000-0005-0000-0000-0000AC090000}"/>
    <cellStyle name="20% - Accent3 2 2 5 11" xfId="2488" xr:uid="{00000000-0005-0000-0000-0000AD090000}"/>
    <cellStyle name="20% - Accent3 2 2 5 2" xfId="2489" xr:uid="{00000000-0005-0000-0000-0000AE090000}"/>
    <cellStyle name="20% - Accent3 2 2 5 2 2" xfId="2490" xr:uid="{00000000-0005-0000-0000-0000AF090000}"/>
    <cellStyle name="20% - Accent3 2 2 5 3" xfId="2491" xr:uid="{00000000-0005-0000-0000-0000B0090000}"/>
    <cellStyle name="20% - Accent3 2 2 5 3 2" xfId="2492" xr:uid="{00000000-0005-0000-0000-0000B1090000}"/>
    <cellStyle name="20% - Accent3 2 2 5 4" xfId="2493" xr:uid="{00000000-0005-0000-0000-0000B2090000}"/>
    <cellStyle name="20% - Accent3 2 2 5 4 2" xfId="2494" xr:uid="{00000000-0005-0000-0000-0000B3090000}"/>
    <cellStyle name="20% - Accent3 2 2 5 5" xfId="2495" xr:uid="{00000000-0005-0000-0000-0000B4090000}"/>
    <cellStyle name="20% - Accent3 2 2 5 5 2" xfId="2496" xr:uid="{00000000-0005-0000-0000-0000B5090000}"/>
    <cellStyle name="20% - Accent3 2 2 5 6" xfId="2497" xr:uid="{00000000-0005-0000-0000-0000B6090000}"/>
    <cellStyle name="20% - Accent3 2 2 5 6 2" xfId="2498" xr:uid="{00000000-0005-0000-0000-0000B7090000}"/>
    <cellStyle name="20% - Accent3 2 2 5 7" xfId="2499" xr:uid="{00000000-0005-0000-0000-0000B8090000}"/>
    <cellStyle name="20% - Accent3 2 2 5 7 2" xfId="2500" xr:uid="{00000000-0005-0000-0000-0000B9090000}"/>
    <cellStyle name="20% - Accent3 2 2 5 8" xfId="2501" xr:uid="{00000000-0005-0000-0000-0000BA090000}"/>
    <cellStyle name="20% - Accent3 2 2 5 8 2" xfId="2502" xr:uid="{00000000-0005-0000-0000-0000BB090000}"/>
    <cellStyle name="20% - Accent3 2 2 5 9" xfId="2503" xr:uid="{00000000-0005-0000-0000-0000BC090000}"/>
    <cellStyle name="20% - Accent3 2 2 5 9 2" xfId="2504" xr:uid="{00000000-0005-0000-0000-0000BD090000}"/>
    <cellStyle name="20% - Accent3 2 2 6" xfId="2505" xr:uid="{00000000-0005-0000-0000-0000BE090000}"/>
    <cellStyle name="20% - Accent3 2 2 6 10" xfId="2506" xr:uid="{00000000-0005-0000-0000-0000BF090000}"/>
    <cellStyle name="20% - Accent3 2 2 6 11" xfId="2507" xr:uid="{00000000-0005-0000-0000-0000C0090000}"/>
    <cellStyle name="20% - Accent3 2 2 6 2" xfId="2508" xr:uid="{00000000-0005-0000-0000-0000C1090000}"/>
    <cellStyle name="20% - Accent3 2 2 6 2 2" xfId="2509" xr:uid="{00000000-0005-0000-0000-0000C2090000}"/>
    <cellStyle name="20% - Accent3 2 2 6 3" xfId="2510" xr:uid="{00000000-0005-0000-0000-0000C3090000}"/>
    <cellStyle name="20% - Accent3 2 2 6 3 2" xfId="2511" xr:uid="{00000000-0005-0000-0000-0000C4090000}"/>
    <cellStyle name="20% - Accent3 2 2 6 4" xfId="2512" xr:uid="{00000000-0005-0000-0000-0000C5090000}"/>
    <cellStyle name="20% - Accent3 2 2 6 4 2" xfId="2513" xr:uid="{00000000-0005-0000-0000-0000C6090000}"/>
    <cellStyle name="20% - Accent3 2 2 6 5" xfId="2514" xr:uid="{00000000-0005-0000-0000-0000C7090000}"/>
    <cellStyle name="20% - Accent3 2 2 6 5 2" xfId="2515" xr:uid="{00000000-0005-0000-0000-0000C8090000}"/>
    <cellStyle name="20% - Accent3 2 2 6 6" xfId="2516" xr:uid="{00000000-0005-0000-0000-0000C9090000}"/>
    <cellStyle name="20% - Accent3 2 2 6 6 2" xfId="2517" xr:uid="{00000000-0005-0000-0000-0000CA090000}"/>
    <cellStyle name="20% - Accent3 2 2 6 7" xfId="2518" xr:uid="{00000000-0005-0000-0000-0000CB090000}"/>
    <cellStyle name="20% - Accent3 2 2 6 7 2" xfId="2519" xr:uid="{00000000-0005-0000-0000-0000CC090000}"/>
    <cellStyle name="20% - Accent3 2 2 6 8" xfId="2520" xr:uid="{00000000-0005-0000-0000-0000CD090000}"/>
    <cellStyle name="20% - Accent3 2 2 6 8 2" xfId="2521" xr:uid="{00000000-0005-0000-0000-0000CE090000}"/>
    <cellStyle name="20% - Accent3 2 2 6 9" xfId="2522" xr:uid="{00000000-0005-0000-0000-0000CF090000}"/>
    <cellStyle name="20% - Accent3 2 2 6 9 2" xfId="2523" xr:uid="{00000000-0005-0000-0000-0000D0090000}"/>
    <cellStyle name="20% - Accent3 2 2 7" xfId="2524" xr:uid="{00000000-0005-0000-0000-0000D1090000}"/>
    <cellStyle name="20% - Accent3 2 2 7 10" xfId="2525" xr:uid="{00000000-0005-0000-0000-0000D2090000}"/>
    <cellStyle name="20% - Accent3 2 2 7 2" xfId="2526" xr:uid="{00000000-0005-0000-0000-0000D3090000}"/>
    <cellStyle name="20% - Accent3 2 2 7 2 2" xfId="2527" xr:uid="{00000000-0005-0000-0000-0000D4090000}"/>
    <cellStyle name="20% - Accent3 2 2 7 3" xfId="2528" xr:uid="{00000000-0005-0000-0000-0000D5090000}"/>
    <cellStyle name="20% - Accent3 2 2 7 3 2" xfId="2529" xr:uid="{00000000-0005-0000-0000-0000D6090000}"/>
    <cellStyle name="20% - Accent3 2 2 7 4" xfId="2530" xr:uid="{00000000-0005-0000-0000-0000D7090000}"/>
    <cellStyle name="20% - Accent3 2 2 7 4 2" xfId="2531" xr:uid="{00000000-0005-0000-0000-0000D8090000}"/>
    <cellStyle name="20% - Accent3 2 2 7 5" xfId="2532" xr:uid="{00000000-0005-0000-0000-0000D9090000}"/>
    <cellStyle name="20% - Accent3 2 2 7 5 2" xfId="2533" xr:uid="{00000000-0005-0000-0000-0000DA090000}"/>
    <cellStyle name="20% - Accent3 2 2 7 6" xfId="2534" xr:uid="{00000000-0005-0000-0000-0000DB090000}"/>
    <cellStyle name="20% - Accent3 2 2 7 6 2" xfId="2535" xr:uid="{00000000-0005-0000-0000-0000DC090000}"/>
    <cellStyle name="20% - Accent3 2 2 7 7" xfId="2536" xr:uid="{00000000-0005-0000-0000-0000DD090000}"/>
    <cellStyle name="20% - Accent3 2 2 7 7 2" xfId="2537" xr:uid="{00000000-0005-0000-0000-0000DE090000}"/>
    <cellStyle name="20% - Accent3 2 2 7 8" xfId="2538" xr:uid="{00000000-0005-0000-0000-0000DF090000}"/>
    <cellStyle name="20% - Accent3 2 2 7 8 2" xfId="2539" xr:uid="{00000000-0005-0000-0000-0000E0090000}"/>
    <cellStyle name="20% - Accent3 2 2 7 9" xfId="2540" xr:uid="{00000000-0005-0000-0000-0000E1090000}"/>
    <cellStyle name="20% - Accent3 2 2 8" xfId="2541" xr:uid="{00000000-0005-0000-0000-0000E2090000}"/>
    <cellStyle name="20% - Accent3 2 2 8 2" xfId="2542" xr:uid="{00000000-0005-0000-0000-0000E3090000}"/>
    <cellStyle name="20% - Accent3 2 2 9" xfId="2543" xr:uid="{00000000-0005-0000-0000-0000E4090000}"/>
    <cellStyle name="20% - Accent3 2 2 9 2" xfId="2544" xr:uid="{00000000-0005-0000-0000-0000E5090000}"/>
    <cellStyle name="20% - Accent3 2 3" xfId="2545" xr:uid="{00000000-0005-0000-0000-0000E6090000}"/>
    <cellStyle name="20% - Accent3 2 3 10" xfId="2546" xr:uid="{00000000-0005-0000-0000-0000E7090000}"/>
    <cellStyle name="20% - Accent3 2 3 10 2" xfId="2547" xr:uid="{00000000-0005-0000-0000-0000E8090000}"/>
    <cellStyle name="20% - Accent3 2 3 11" xfId="2548" xr:uid="{00000000-0005-0000-0000-0000E9090000}"/>
    <cellStyle name="20% - Accent3 2 3 11 2" xfId="2549" xr:uid="{00000000-0005-0000-0000-0000EA090000}"/>
    <cellStyle name="20% - Accent3 2 3 12" xfId="2550" xr:uid="{00000000-0005-0000-0000-0000EB090000}"/>
    <cellStyle name="20% - Accent3 2 3 12 2" xfId="2551" xr:uid="{00000000-0005-0000-0000-0000EC090000}"/>
    <cellStyle name="20% - Accent3 2 3 13" xfId="2552" xr:uid="{00000000-0005-0000-0000-0000ED090000}"/>
    <cellStyle name="20% - Accent3 2 3 13 2" xfId="2553" xr:uid="{00000000-0005-0000-0000-0000EE090000}"/>
    <cellStyle name="20% - Accent3 2 3 14" xfId="2554" xr:uid="{00000000-0005-0000-0000-0000EF090000}"/>
    <cellStyle name="20% - Accent3 2 3 14 2" xfId="2555" xr:uid="{00000000-0005-0000-0000-0000F0090000}"/>
    <cellStyle name="20% - Accent3 2 3 15" xfId="2556" xr:uid="{00000000-0005-0000-0000-0000F1090000}"/>
    <cellStyle name="20% - Accent3 2 3 15 2" xfId="2557" xr:uid="{00000000-0005-0000-0000-0000F2090000}"/>
    <cellStyle name="20% - Accent3 2 3 16" xfId="2558" xr:uid="{00000000-0005-0000-0000-0000F3090000}"/>
    <cellStyle name="20% - Accent3 2 3 17" xfId="2559" xr:uid="{00000000-0005-0000-0000-0000F4090000}"/>
    <cellStyle name="20% - Accent3 2 3 2" xfId="2560" xr:uid="{00000000-0005-0000-0000-0000F5090000}"/>
    <cellStyle name="20% - Accent3 2 3 2 10" xfId="2561" xr:uid="{00000000-0005-0000-0000-0000F6090000}"/>
    <cellStyle name="20% - Accent3 2 3 2 11" xfId="2562" xr:uid="{00000000-0005-0000-0000-0000F7090000}"/>
    <cellStyle name="20% - Accent3 2 3 2 12" xfId="2563" xr:uid="{00000000-0005-0000-0000-0000F8090000}"/>
    <cellStyle name="20% - Accent3 2 3 2 2" xfId="2564" xr:uid="{00000000-0005-0000-0000-0000F9090000}"/>
    <cellStyle name="20% - Accent3 2 3 2 2 2" xfId="2565" xr:uid="{00000000-0005-0000-0000-0000FA090000}"/>
    <cellStyle name="20% - Accent3 2 3 2 3" xfId="2566" xr:uid="{00000000-0005-0000-0000-0000FB090000}"/>
    <cellStyle name="20% - Accent3 2 3 2 3 2" xfId="2567" xr:uid="{00000000-0005-0000-0000-0000FC090000}"/>
    <cellStyle name="20% - Accent3 2 3 2 4" xfId="2568" xr:uid="{00000000-0005-0000-0000-0000FD090000}"/>
    <cellStyle name="20% - Accent3 2 3 2 4 2" xfId="2569" xr:uid="{00000000-0005-0000-0000-0000FE090000}"/>
    <cellStyle name="20% - Accent3 2 3 2 5" xfId="2570" xr:uid="{00000000-0005-0000-0000-0000FF090000}"/>
    <cellStyle name="20% - Accent3 2 3 2 5 2" xfId="2571" xr:uid="{00000000-0005-0000-0000-0000000A0000}"/>
    <cellStyle name="20% - Accent3 2 3 2 6" xfId="2572" xr:uid="{00000000-0005-0000-0000-0000010A0000}"/>
    <cellStyle name="20% - Accent3 2 3 2 6 2" xfId="2573" xr:uid="{00000000-0005-0000-0000-0000020A0000}"/>
    <cellStyle name="20% - Accent3 2 3 2 7" xfId="2574" xr:uid="{00000000-0005-0000-0000-0000030A0000}"/>
    <cellStyle name="20% - Accent3 2 3 2 7 2" xfId="2575" xr:uid="{00000000-0005-0000-0000-0000040A0000}"/>
    <cellStyle name="20% - Accent3 2 3 2 8" xfId="2576" xr:uid="{00000000-0005-0000-0000-0000050A0000}"/>
    <cellStyle name="20% - Accent3 2 3 2 8 2" xfId="2577" xr:uid="{00000000-0005-0000-0000-0000060A0000}"/>
    <cellStyle name="20% - Accent3 2 3 2 9" xfId="2578" xr:uid="{00000000-0005-0000-0000-0000070A0000}"/>
    <cellStyle name="20% - Accent3 2 3 2 9 2" xfId="2579" xr:uid="{00000000-0005-0000-0000-0000080A0000}"/>
    <cellStyle name="20% - Accent3 2 3 3" xfId="2580" xr:uid="{00000000-0005-0000-0000-0000090A0000}"/>
    <cellStyle name="20% - Accent3 2 3 3 10" xfId="2581" xr:uid="{00000000-0005-0000-0000-00000A0A0000}"/>
    <cellStyle name="20% - Accent3 2 3 3 11" xfId="2582" xr:uid="{00000000-0005-0000-0000-00000B0A0000}"/>
    <cellStyle name="20% - Accent3 2 3 3 2" xfId="2583" xr:uid="{00000000-0005-0000-0000-00000C0A0000}"/>
    <cellStyle name="20% - Accent3 2 3 3 2 2" xfId="2584" xr:uid="{00000000-0005-0000-0000-00000D0A0000}"/>
    <cellStyle name="20% - Accent3 2 3 3 3" xfId="2585" xr:uid="{00000000-0005-0000-0000-00000E0A0000}"/>
    <cellStyle name="20% - Accent3 2 3 3 3 2" xfId="2586" xr:uid="{00000000-0005-0000-0000-00000F0A0000}"/>
    <cellStyle name="20% - Accent3 2 3 3 4" xfId="2587" xr:uid="{00000000-0005-0000-0000-0000100A0000}"/>
    <cellStyle name="20% - Accent3 2 3 3 4 2" xfId="2588" xr:uid="{00000000-0005-0000-0000-0000110A0000}"/>
    <cellStyle name="20% - Accent3 2 3 3 5" xfId="2589" xr:uid="{00000000-0005-0000-0000-0000120A0000}"/>
    <cellStyle name="20% - Accent3 2 3 3 5 2" xfId="2590" xr:uid="{00000000-0005-0000-0000-0000130A0000}"/>
    <cellStyle name="20% - Accent3 2 3 3 6" xfId="2591" xr:uid="{00000000-0005-0000-0000-0000140A0000}"/>
    <cellStyle name="20% - Accent3 2 3 3 6 2" xfId="2592" xr:uid="{00000000-0005-0000-0000-0000150A0000}"/>
    <cellStyle name="20% - Accent3 2 3 3 7" xfId="2593" xr:uid="{00000000-0005-0000-0000-0000160A0000}"/>
    <cellStyle name="20% - Accent3 2 3 3 7 2" xfId="2594" xr:uid="{00000000-0005-0000-0000-0000170A0000}"/>
    <cellStyle name="20% - Accent3 2 3 3 8" xfId="2595" xr:uid="{00000000-0005-0000-0000-0000180A0000}"/>
    <cellStyle name="20% - Accent3 2 3 3 8 2" xfId="2596" xr:uid="{00000000-0005-0000-0000-0000190A0000}"/>
    <cellStyle name="20% - Accent3 2 3 3 9" xfId="2597" xr:uid="{00000000-0005-0000-0000-00001A0A0000}"/>
    <cellStyle name="20% - Accent3 2 3 3 9 2" xfId="2598" xr:uid="{00000000-0005-0000-0000-00001B0A0000}"/>
    <cellStyle name="20% - Accent3 2 3 4" xfId="2599" xr:uid="{00000000-0005-0000-0000-00001C0A0000}"/>
    <cellStyle name="20% - Accent3 2 3 4 10" xfId="2600" xr:uid="{00000000-0005-0000-0000-00001D0A0000}"/>
    <cellStyle name="20% - Accent3 2 3 4 11" xfId="2601" xr:uid="{00000000-0005-0000-0000-00001E0A0000}"/>
    <cellStyle name="20% - Accent3 2 3 4 2" xfId="2602" xr:uid="{00000000-0005-0000-0000-00001F0A0000}"/>
    <cellStyle name="20% - Accent3 2 3 4 2 2" xfId="2603" xr:uid="{00000000-0005-0000-0000-0000200A0000}"/>
    <cellStyle name="20% - Accent3 2 3 4 3" xfId="2604" xr:uid="{00000000-0005-0000-0000-0000210A0000}"/>
    <cellStyle name="20% - Accent3 2 3 4 3 2" xfId="2605" xr:uid="{00000000-0005-0000-0000-0000220A0000}"/>
    <cellStyle name="20% - Accent3 2 3 4 4" xfId="2606" xr:uid="{00000000-0005-0000-0000-0000230A0000}"/>
    <cellStyle name="20% - Accent3 2 3 4 4 2" xfId="2607" xr:uid="{00000000-0005-0000-0000-0000240A0000}"/>
    <cellStyle name="20% - Accent3 2 3 4 5" xfId="2608" xr:uid="{00000000-0005-0000-0000-0000250A0000}"/>
    <cellStyle name="20% - Accent3 2 3 4 5 2" xfId="2609" xr:uid="{00000000-0005-0000-0000-0000260A0000}"/>
    <cellStyle name="20% - Accent3 2 3 4 6" xfId="2610" xr:uid="{00000000-0005-0000-0000-0000270A0000}"/>
    <cellStyle name="20% - Accent3 2 3 4 6 2" xfId="2611" xr:uid="{00000000-0005-0000-0000-0000280A0000}"/>
    <cellStyle name="20% - Accent3 2 3 4 7" xfId="2612" xr:uid="{00000000-0005-0000-0000-0000290A0000}"/>
    <cellStyle name="20% - Accent3 2 3 4 7 2" xfId="2613" xr:uid="{00000000-0005-0000-0000-00002A0A0000}"/>
    <cellStyle name="20% - Accent3 2 3 4 8" xfId="2614" xr:uid="{00000000-0005-0000-0000-00002B0A0000}"/>
    <cellStyle name="20% - Accent3 2 3 4 8 2" xfId="2615" xr:uid="{00000000-0005-0000-0000-00002C0A0000}"/>
    <cellStyle name="20% - Accent3 2 3 4 9" xfId="2616" xr:uid="{00000000-0005-0000-0000-00002D0A0000}"/>
    <cellStyle name="20% - Accent3 2 3 4 9 2" xfId="2617" xr:uid="{00000000-0005-0000-0000-00002E0A0000}"/>
    <cellStyle name="20% - Accent3 2 3 5" xfId="2618" xr:uid="{00000000-0005-0000-0000-00002F0A0000}"/>
    <cellStyle name="20% - Accent3 2 3 5 10" xfId="2619" xr:uid="{00000000-0005-0000-0000-0000300A0000}"/>
    <cellStyle name="20% - Accent3 2 3 5 11" xfId="2620" xr:uid="{00000000-0005-0000-0000-0000310A0000}"/>
    <cellStyle name="20% - Accent3 2 3 5 2" xfId="2621" xr:uid="{00000000-0005-0000-0000-0000320A0000}"/>
    <cellStyle name="20% - Accent3 2 3 5 2 2" xfId="2622" xr:uid="{00000000-0005-0000-0000-0000330A0000}"/>
    <cellStyle name="20% - Accent3 2 3 5 3" xfId="2623" xr:uid="{00000000-0005-0000-0000-0000340A0000}"/>
    <cellStyle name="20% - Accent3 2 3 5 3 2" xfId="2624" xr:uid="{00000000-0005-0000-0000-0000350A0000}"/>
    <cellStyle name="20% - Accent3 2 3 5 4" xfId="2625" xr:uid="{00000000-0005-0000-0000-0000360A0000}"/>
    <cellStyle name="20% - Accent3 2 3 5 4 2" xfId="2626" xr:uid="{00000000-0005-0000-0000-0000370A0000}"/>
    <cellStyle name="20% - Accent3 2 3 5 5" xfId="2627" xr:uid="{00000000-0005-0000-0000-0000380A0000}"/>
    <cellStyle name="20% - Accent3 2 3 5 5 2" xfId="2628" xr:uid="{00000000-0005-0000-0000-0000390A0000}"/>
    <cellStyle name="20% - Accent3 2 3 5 6" xfId="2629" xr:uid="{00000000-0005-0000-0000-00003A0A0000}"/>
    <cellStyle name="20% - Accent3 2 3 5 6 2" xfId="2630" xr:uid="{00000000-0005-0000-0000-00003B0A0000}"/>
    <cellStyle name="20% - Accent3 2 3 5 7" xfId="2631" xr:uid="{00000000-0005-0000-0000-00003C0A0000}"/>
    <cellStyle name="20% - Accent3 2 3 5 7 2" xfId="2632" xr:uid="{00000000-0005-0000-0000-00003D0A0000}"/>
    <cellStyle name="20% - Accent3 2 3 5 8" xfId="2633" xr:uid="{00000000-0005-0000-0000-00003E0A0000}"/>
    <cellStyle name="20% - Accent3 2 3 5 8 2" xfId="2634" xr:uid="{00000000-0005-0000-0000-00003F0A0000}"/>
    <cellStyle name="20% - Accent3 2 3 5 9" xfId="2635" xr:uid="{00000000-0005-0000-0000-0000400A0000}"/>
    <cellStyle name="20% - Accent3 2 3 5 9 2" xfId="2636" xr:uid="{00000000-0005-0000-0000-0000410A0000}"/>
    <cellStyle name="20% - Accent3 2 3 6" xfId="2637" xr:uid="{00000000-0005-0000-0000-0000420A0000}"/>
    <cellStyle name="20% - Accent3 2 3 6 10" xfId="2638" xr:uid="{00000000-0005-0000-0000-0000430A0000}"/>
    <cellStyle name="20% - Accent3 2 3 6 11" xfId="2639" xr:uid="{00000000-0005-0000-0000-0000440A0000}"/>
    <cellStyle name="20% - Accent3 2 3 6 2" xfId="2640" xr:uid="{00000000-0005-0000-0000-0000450A0000}"/>
    <cellStyle name="20% - Accent3 2 3 6 2 2" xfId="2641" xr:uid="{00000000-0005-0000-0000-0000460A0000}"/>
    <cellStyle name="20% - Accent3 2 3 6 3" xfId="2642" xr:uid="{00000000-0005-0000-0000-0000470A0000}"/>
    <cellStyle name="20% - Accent3 2 3 6 3 2" xfId="2643" xr:uid="{00000000-0005-0000-0000-0000480A0000}"/>
    <cellStyle name="20% - Accent3 2 3 6 4" xfId="2644" xr:uid="{00000000-0005-0000-0000-0000490A0000}"/>
    <cellStyle name="20% - Accent3 2 3 6 4 2" xfId="2645" xr:uid="{00000000-0005-0000-0000-00004A0A0000}"/>
    <cellStyle name="20% - Accent3 2 3 6 5" xfId="2646" xr:uid="{00000000-0005-0000-0000-00004B0A0000}"/>
    <cellStyle name="20% - Accent3 2 3 6 5 2" xfId="2647" xr:uid="{00000000-0005-0000-0000-00004C0A0000}"/>
    <cellStyle name="20% - Accent3 2 3 6 6" xfId="2648" xr:uid="{00000000-0005-0000-0000-00004D0A0000}"/>
    <cellStyle name="20% - Accent3 2 3 6 6 2" xfId="2649" xr:uid="{00000000-0005-0000-0000-00004E0A0000}"/>
    <cellStyle name="20% - Accent3 2 3 6 7" xfId="2650" xr:uid="{00000000-0005-0000-0000-00004F0A0000}"/>
    <cellStyle name="20% - Accent3 2 3 6 7 2" xfId="2651" xr:uid="{00000000-0005-0000-0000-0000500A0000}"/>
    <cellStyle name="20% - Accent3 2 3 6 8" xfId="2652" xr:uid="{00000000-0005-0000-0000-0000510A0000}"/>
    <cellStyle name="20% - Accent3 2 3 6 8 2" xfId="2653" xr:uid="{00000000-0005-0000-0000-0000520A0000}"/>
    <cellStyle name="20% - Accent3 2 3 6 9" xfId="2654" xr:uid="{00000000-0005-0000-0000-0000530A0000}"/>
    <cellStyle name="20% - Accent3 2 3 6 9 2" xfId="2655" xr:uid="{00000000-0005-0000-0000-0000540A0000}"/>
    <cellStyle name="20% - Accent3 2 3 7" xfId="2656" xr:uid="{00000000-0005-0000-0000-0000550A0000}"/>
    <cellStyle name="20% - Accent3 2 3 7 10" xfId="2657" xr:uid="{00000000-0005-0000-0000-0000560A0000}"/>
    <cellStyle name="20% - Accent3 2 3 7 2" xfId="2658" xr:uid="{00000000-0005-0000-0000-0000570A0000}"/>
    <cellStyle name="20% - Accent3 2 3 7 2 2" xfId="2659" xr:uid="{00000000-0005-0000-0000-0000580A0000}"/>
    <cellStyle name="20% - Accent3 2 3 7 3" xfId="2660" xr:uid="{00000000-0005-0000-0000-0000590A0000}"/>
    <cellStyle name="20% - Accent3 2 3 7 3 2" xfId="2661" xr:uid="{00000000-0005-0000-0000-00005A0A0000}"/>
    <cellStyle name="20% - Accent3 2 3 7 4" xfId="2662" xr:uid="{00000000-0005-0000-0000-00005B0A0000}"/>
    <cellStyle name="20% - Accent3 2 3 7 4 2" xfId="2663" xr:uid="{00000000-0005-0000-0000-00005C0A0000}"/>
    <cellStyle name="20% - Accent3 2 3 7 5" xfId="2664" xr:uid="{00000000-0005-0000-0000-00005D0A0000}"/>
    <cellStyle name="20% - Accent3 2 3 7 5 2" xfId="2665" xr:uid="{00000000-0005-0000-0000-00005E0A0000}"/>
    <cellStyle name="20% - Accent3 2 3 7 6" xfId="2666" xr:uid="{00000000-0005-0000-0000-00005F0A0000}"/>
    <cellStyle name="20% - Accent3 2 3 7 6 2" xfId="2667" xr:uid="{00000000-0005-0000-0000-0000600A0000}"/>
    <cellStyle name="20% - Accent3 2 3 7 7" xfId="2668" xr:uid="{00000000-0005-0000-0000-0000610A0000}"/>
    <cellStyle name="20% - Accent3 2 3 7 7 2" xfId="2669" xr:uid="{00000000-0005-0000-0000-0000620A0000}"/>
    <cellStyle name="20% - Accent3 2 3 7 8" xfId="2670" xr:uid="{00000000-0005-0000-0000-0000630A0000}"/>
    <cellStyle name="20% - Accent3 2 3 7 8 2" xfId="2671" xr:uid="{00000000-0005-0000-0000-0000640A0000}"/>
    <cellStyle name="20% - Accent3 2 3 7 9" xfId="2672" xr:uid="{00000000-0005-0000-0000-0000650A0000}"/>
    <cellStyle name="20% - Accent3 2 3 8" xfId="2673" xr:uid="{00000000-0005-0000-0000-0000660A0000}"/>
    <cellStyle name="20% - Accent3 2 3 8 2" xfId="2674" xr:uid="{00000000-0005-0000-0000-0000670A0000}"/>
    <cellStyle name="20% - Accent3 2 3 9" xfId="2675" xr:uid="{00000000-0005-0000-0000-0000680A0000}"/>
    <cellStyle name="20% - Accent3 2 3 9 2" xfId="2676" xr:uid="{00000000-0005-0000-0000-0000690A0000}"/>
    <cellStyle name="20% - Accent3 2 4" xfId="2677" xr:uid="{00000000-0005-0000-0000-00006A0A0000}"/>
    <cellStyle name="20% - Accent3 2 4 10" xfId="2678" xr:uid="{00000000-0005-0000-0000-00006B0A0000}"/>
    <cellStyle name="20% - Accent3 2 4 11" xfId="2679" xr:uid="{00000000-0005-0000-0000-00006C0A0000}"/>
    <cellStyle name="20% - Accent3 2 4 2" xfId="2680" xr:uid="{00000000-0005-0000-0000-00006D0A0000}"/>
    <cellStyle name="20% - Accent3 2 4 2 2" xfId="2681" xr:uid="{00000000-0005-0000-0000-00006E0A0000}"/>
    <cellStyle name="20% - Accent3 2 4 2 2 2" xfId="2682" xr:uid="{00000000-0005-0000-0000-00006F0A0000}"/>
    <cellStyle name="20% - Accent3 2 4 2 3" xfId="2683" xr:uid="{00000000-0005-0000-0000-0000700A0000}"/>
    <cellStyle name="20% - Accent3 2 4 3" xfId="2684" xr:uid="{00000000-0005-0000-0000-0000710A0000}"/>
    <cellStyle name="20% - Accent3 2 4 3 2" xfId="2685" xr:uid="{00000000-0005-0000-0000-0000720A0000}"/>
    <cellStyle name="20% - Accent3 2 4 3 2 2" xfId="2686" xr:uid="{00000000-0005-0000-0000-0000730A0000}"/>
    <cellStyle name="20% - Accent3 2 4 3 3" xfId="2687" xr:uid="{00000000-0005-0000-0000-0000740A0000}"/>
    <cellStyle name="20% - Accent3 2 4 4" xfId="2688" xr:uid="{00000000-0005-0000-0000-0000750A0000}"/>
    <cellStyle name="20% - Accent3 2 4 4 2" xfId="2689" xr:uid="{00000000-0005-0000-0000-0000760A0000}"/>
    <cellStyle name="20% - Accent3 2 4 5" xfId="2690" xr:uid="{00000000-0005-0000-0000-0000770A0000}"/>
    <cellStyle name="20% - Accent3 2 4 5 2" xfId="2691" xr:uid="{00000000-0005-0000-0000-0000780A0000}"/>
    <cellStyle name="20% - Accent3 2 4 6" xfId="2692" xr:uid="{00000000-0005-0000-0000-0000790A0000}"/>
    <cellStyle name="20% - Accent3 2 4 6 2" xfId="2693" xr:uid="{00000000-0005-0000-0000-00007A0A0000}"/>
    <cellStyle name="20% - Accent3 2 4 7" xfId="2694" xr:uid="{00000000-0005-0000-0000-00007B0A0000}"/>
    <cellStyle name="20% - Accent3 2 4 7 2" xfId="2695" xr:uid="{00000000-0005-0000-0000-00007C0A0000}"/>
    <cellStyle name="20% - Accent3 2 4 8" xfId="2696" xr:uid="{00000000-0005-0000-0000-00007D0A0000}"/>
    <cellStyle name="20% - Accent3 2 4 8 2" xfId="2697" xr:uid="{00000000-0005-0000-0000-00007E0A0000}"/>
    <cellStyle name="20% - Accent3 2 4 9" xfId="2698" xr:uid="{00000000-0005-0000-0000-00007F0A0000}"/>
    <cellStyle name="20% - Accent3 2 4 9 2" xfId="2699" xr:uid="{00000000-0005-0000-0000-0000800A0000}"/>
    <cellStyle name="20% - Accent3 2 5" xfId="2700" xr:uid="{00000000-0005-0000-0000-0000810A0000}"/>
    <cellStyle name="20% - Accent3 2 5 10" xfId="2701" xr:uid="{00000000-0005-0000-0000-0000820A0000}"/>
    <cellStyle name="20% - Accent3 2 5 11" xfId="2702" xr:uid="{00000000-0005-0000-0000-0000830A0000}"/>
    <cellStyle name="20% - Accent3 2 5 2" xfId="2703" xr:uid="{00000000-0005-0000-0000-0000840A0000}"/>
    <cellStyle name="20% - Accent3 2 5 2 2" xfId="2704" xr:uid="{00000000-0005-0000-0000-0000850A0000}"/>
    <cellStyle name="20% - Accent3 2 5 3" xfId="2705" xr:uid="{00000000-0005-0000-0000-0000860A0000}"/>
    <cellStyle name="20% - Accent3 2 5 3 2" xfId="2706" xr:uid="{00000000-0005-0000-0000-0000870A0000}"/>
    <cellStyle name="20% - Accent3 2 5 4" xfId="2707" xr:uid="{00000000-0005-0000-0000-0000880A0000}"/>
    <cellStyle name="20% - Accent3 2 5 4 2" xfId="2708" xr:uid="{00000000-0005-0000-0000-0000890A0000}"/>
    <cellStyle name="20% - Accent3 2 5 5" xfId="2709" xr:uid="{00000000-0005-0000-0000-00008A0A0000}"/>
    <cellStyle name="20% - Accent3 2 5 5 2" xfId="2710" xr:uid="{00000000-0005-0000-0000-00008B0A0000}"/>
    <cellStyle name="20% - Accent3 2 5 6" xfId="2711" xr:uid="{00000000-0005-0000-0000-00008C0A0000}"/>
    <cellStyle name="20% - Accent3 2 5 6 2" xfId="2712" xr:uid="{00000000-0005-0000-0000-00008D0A0000}"/>
    <cellStyle name="20% - Accent3 2 5 7" xfId="2713" xr:uid="{00000000-0005-0000-0000-00008E0A0000}"/>
    <cellStyle name="20% - Accent3 2 5 7 2" xfId="2714" xr:uid="{00000000-0005-0000-0000-00008F0A0000}"/>
    <cellStyle name="20% - Accent3 2 5 8" xfId="2715" xr:uid="{00000000-0005-0000-0000-0000900A0000}"/>
    <cellStyle name="20% - Accent3 2 5 8 2" xfId="2716" xr:uid="{00000000-0005-0000-0000-0000910A0000}"/>
    <cellStyle name="20% - Accent3 2 5 9" xfId="2717" xr:uid="{00000000-0005-0000-0000-0000920A0000}"/>
    <cellStyle name="20% - Accent3 2 5 9 2" xfId="2718" xr:uid="{00000000-0005-0000-0000-0000930A0000}"/>
    <cellStyle name="20% - Accent3 2 6" xfId="2719" xr:uid="{00000000-0005-0000-0000-0000940A0000}"/>
    <cellStyle name="20% - Accent3 2 6 10" xfId="2720" xr:uid="{00000000-0005-0000-0000-0000950A0000}"/>
    <cellStyle name="20% - Accent3 2 6 11" xfId="2721" xr:uid="{00000000-0005-0000-0000-0000960A0000}"/>
    <cellStyle name="20% - Accent3 2 6 2" xfId="2722" xr:uid="{00000000-0005-0000-0000-0000970A0000}"/>
    <cellStyle name="20% - Accent3 2 6 2 2" xfId="2723" xr:uid="{00000000-0005-0000-0000-0000980A0000}"/>
    <cellStyle name="20% - Accent3 2 6 3" xfId="2724" xr:uid="{00000000-0005-0000-0000-0000990A0000}"/>
    <cellStyle name="20% - Accent3 2 6 3 2" xfId="2725" xr:uid="{00000000-0005-0000-0000-00009A0A0000}"/>
    <cellStyle name="20% - Accent3 2 6 4" xfId="2726" xr:uid="{00000000-0005-0000-0000-00009B0A0000}"/>
    <cellStyle name="20% - Accent3 2 6 4 2" xfId="2727" xr:uid="{00000000-0005-0000-0000-00009C0A0000}"/>
    <cellStyle name="20% - Accent3 2 6 5" xfId="2728" xr:uid="{00000000-0005-0000-0000-00009D0A0000}"/>
    <cellStyle name="20% - Accent3 2 6 5 2" xfId="2729" xr:uid="{00000000-0005-0000-0000-00009E0A0000}"/>
    <cellStyle name="20% - Accent3 2 6 6" xfId="2730" xr:uid="{00000000-0005-0000-0000-00009F0A0000}"/>
    <cellStyle name="20% - Accent3 2 6 6 2" xfId="2731" xr:uid="{00000000-0005-0000-0000-0000A00A0000}"/>
    <cellStyle name="20% - Accent3 2 6 7" xfId="2732" xr:uid="{00000000-0005-0000-0000-0000A10A0000}"/>
    <cellStyle name="20% - Accent3 2 6 7 2" xfId="2733" xr:uid="{00000000-0005-0000-0000-0000A20A0000}"/>
    <cellStyle name="20% - Accent3 2 6 8" xfId="2734" xr:uid="{00000000-0005-0000-0000-0000A30A0000}"/>
    <cellStyle name="20% - Accent3 2 6 8 2" xfId="2735" xr:uid="{00000000-0005-0000-0000-0000A40A0000}"/>
    <cellStyle name="20% - Accent3 2 6 9" xfId="2736" xr:uid="{00000000-0005-0000-0000-0000A50A0000}"/>
    <cellStyle name="20% - Accent3 2 6 9 2" xfId="2737" xr:uid="{00000000-0005-0000-0000-0000A60A0000}"/>
    <cellStyle name="20% - Accent3 2 7" xfId="2738" xr:uid="{00000000-0005-0000-0000-0000A70A0000}"/>
    <cellStyle name="20% - Accent3 2 7 10" xfId="2739" xr:uid="{00000000-0005-0000-0000-0000A80A0000}"/>
    <cellStyle name="20% - Accent3 2 7 11" xfId="2740" xr:uid="{00000000-0005-0000-0000-0000A90A0000}"/>
    <cellStyle name="20% - Accent3 2 7 2" xfId="2741" xr:uid="{00000000-0005-0000-0000-0000AA0A0000}"/>
    <cellStyle name="20% - Accent3 2 7 2 2" xfId="2742" xr:uid="{00000000-0005-0000-0000-0000AB0A0000}"/>
    <cellStyle name="20% - Accent3 2 7 3" xfId="2743" xr:uid="{00000000-0005-0000-0000-0000AC0A0000}"/>
    <cellStyle name="20% - Accent3 2 7 3 2" xfId="2744" xr:uid="{00000000-0005-0000-0000-0000AD0A0000}"/>
    <cellStyle name="20% - Accent3 2 7 4" xfId="2745" xr:uid="{00000000-0005-0000-0000-0000AE0A0000}"/>
    <cellStyle name="20% - Accent3 2 7 4 2" xfId="2746" xr:uid="{00000000-0005-0000-0000-0000AF0A0000}"/>
    <cellStyle name="20% - Accent3 2 7 5" xfId="2747" xr:uid="{00000000-0005-0000-0000-0000B00A0000}"/>
    <cellStyle name="20% - Accent3 2 7 5 2" xfId="2748" xr:uid="{00000000-0005-0000-0000-0000B10A0000}"/>
    <cellStyle name="20% - Accent3 2 7 6" xfId="2749" xr:uid="{00000000-0005-0000-0000-0000B20A0000}"/>
    <cellStyle name="20% - Accent3 2 7 6 2" xfId="2750" xr:uid="{00000000-0005-0000-0000-0000B30A0000}"/>
    <cellStyle name="20% - Accent3 2 7 7" xfId="2751" xr:uid="{00000000-0005-0000-0000-0000B40A0000}"/>
    <cellStyle name="20% - Accent3 2 7 7 2" xfId="2752" xr:uid="{00000000-0005-0000-0000-0000B50A0000}"/>
    <cellStyle name="20% - Accent3 2 7 8" xfId="2753" xr:uid="{00000000-0005-0000-0000-0000B60A0000}"/>
    <cellStyle name="20% - Accent3 2 7 8 2" xfId="2754" xr:uid="{00000000-0005-0000-0000-0000B70A0000}"/>
    <cellStyle name="20% - Accent3 2 7 9" xfId="2755" xr:uid="{00000000-0005-0000-0000-0000B80A0000}"/>
    <cellStyle name="20% - Accent3 2 7 9 2" xfId="2756" xr:uid="{00000000-0005-0000-0000-0000B90A0000}"/>
    <cellStyle name="20% - Accent3 2 8" xfId="2757" xr:uid="{00000000-0005-0000-0000-0000BA0A0000}"/>
    <cellStyle name="20% - Accent3 2 8 10" xfId="2758" xr:uid="{00000000-0005-0000-0000-0000BB0A0000}"/>
    <cellStyle name="20% - Accent3 2 8 11" xfId="2759" xr:uid="{00000000-0005-0000-0000-0000BC0A0000}"/>
    <cellStyle name="20% - Accent3 2 8 2" xfId="2760" xr:uid="{00000000-0005-0000-0000-0000BD0A0000}"/>
    <cellStyle name="20% - Accent3 2 8 2 2" xfId="2761" xr:uid="{00000000-0005-0000-0000-0000BE0A0000}"/>
    <cellStyle name="20% - Accent3 2 8 3" xfId="2762" xr:uid="{00000000-0005-0000-0000-0000BF0A0000}"/>
    <cellStyle name="20% - Accent3 2 8 3 2" xfId="2763" xr:uid="{00000000-0005-0000-0000-0000C00A0000}"/>
    <cellStyle name="20% - Accent3 2 8 4" xfId="2764" xr:uid="{00000000-0005-0000-0000-0000C10A0000}"/>
    <cellStyle name="20% - Accent3 2 8 4 2" xfId="2765" xr:uid="{00000000-0005-0000-0000-0000C20A0000}"/>
    <cellStyle name="20% - Accent3 2 8 5" xfId="2766" xr:uid="{00000000-0005-0000-0000-0000C30A0000}"/>
    <cellStyle name="20% - Accent3 2 8 5 2" xfId="2767" xr:uid="{00000000-0005-0000-0000-0000C40A0000}"/>
    <cellStyle name="20% - Accent3 2 8 6" xfId="2768" xr:uid="{00000000-0005-0000-0000-0000C50A0000}"/>
    <cellStyle name="20% - Accent3 2 8 6 2" xfId="2769" xr:uid="{00000000-0005-0000-0000-0000C60A0000}"/>
    <cellStyle name="20% - Accent3 2 8 7" xfId="2770" xr:uid="{00000000-0005-0000-0000-0000C70A0000}"/>
    <cellStyle name="20% - Accent3 2 8 7 2" xfId="2771" xr:uid="{00000000-0005-0000-0000-0000C80A0000}"/>
    <cellStyle name="20% - Accent3 2 8 8" xfId="2772" xr:uid="{00000000-0005-0000-0000-0000C90A0000}"/>
    <cellStyle name="20% - Accent3 2 8 8 2" xfId="2773" xr:uid="{00000000-0005-0000-0000-0000CA0A0000}"/>
    <cellStyle name="20% - Accent3 2 8 9" xfId="2774" xr:uid="{00000000-0005-0000-0000-0000CB0A0000}"/>
    <cellStyle name="20% - Accent3 2 8 9 2" xfId="2775" xr:uid="{00000000-0005-0000-0000-0000CC0A0000}"/>
    <cellStyle name="20% - Accent3 2 9" xfId="2776" xr:uid="{00000000-0005-0000-0000-0000CD0A0000}"/>
    <cellStyle name="20% - Accent3 2 9 10" xfId="2777" xr:uid="{00000000-0005-0000-0000-0000CE0A0000}"/>
    <cellStyle name="20% - Accent3 2 9 2" xfId="2778" xr:uid="{00000000-0005-0000-0000-0000CF0A0000}"/>
    <cellStyle name="20% - Accent3 2 9 2 2" xfId="2779" xr:uid="{00000000-0005-0000-0000-0000D00A0000}"/>
    <cellStyle name="20% - Accent3 2 9 3" xfId="2780" xr:uid="{00000000-0005-0000-0000-0000D10A0000}"/>
    <cellStyle name="20% - Accent3 2 9 3 2" xfId="2781" xr:uid="{00000000-0005-0000-0000-0000D20A0000}"/>
    <cellStyle name="20% - Accent3 2 9 4" xfId="2782" xr:uid="{00000000-0005-0000-0000-0000D30A0000}"/>
    <cellStyle name="20% - Accent3 2 9 4 2" xfId="2783" xr:uid="{00000000-0005-0000-0000-0000D40A0000}"/>
    <cellStyle name="20% - Accent3 2 9 5" xfId="2784" xr:uid="{00000000-0005-0000-0000-0000D50A0000}"/>
    <cellStyle name="20% - Accent3 2 9 5 2" xfId="2785" xr:uid="{00000000-0005-0000-0000-0000D60A0000}"/>
    <cellStyle name="20% - Accent3 2 9 6" xfId="2786" xr:uid="{00000000-0005-0000-0000-0000D70A0000}"/>
    <cellStyle name="20% - Accent3 2 9 6 2" xfId="2787" xr:uid="{00000000-0005-0000-0000-0000D80A0000}"/>
    <cellStyle name="20% - Accent3 2 9 7" xfId="2788" xr:uid="{00000000-0005-0000-0000-0000D90A0000}"/>
    <cellStyle name="20% - Accent3 2 9 7 2" xfId="2789" xr:uid="{00000000-0005-0000-0000-0000DA0A0000}"/>
    <cellStyle name="20% - Accent3 2 9 8" xfId="2790" xr:uid="{00000000-0005-0000-0000-0000DB0A0000}"/>
    <cellStyle name="20% - Accent3 2 9 8 2" xfId="2791" xr:uid="{00000000-0005-0000-0000-0000DC0A0000}"/>
    <cellStyle name="20% - Accent3 2 9 9" xfId="2792" xr:uid="{00000000-0005-0000-0000-0000DD0A0000}"/>
    <cellStyle name="20% - Accent3 20" xfId="2793" xr:uid="{00000000-0005-0000-0000-0000DE0A0000}"/>
    <cellStyle name="20% - Accent3 20 2" xfId="2794" xr:uid="{00000000-0005-0000-0000-0000DF0A0000}"/>
    <cellStyle name="20% - Accent3 21" xfId="2795" xr:uid="{00000000-0005-0000-0000-0000E00A0000}"/>
    <cellStyle name="20% - Accent3 22" xfId="2796" xr:uid="{00000000-0005-0000-0000-0000E10A0000}"/>
    <cellStyle name="20% - Accent3 23" xfId="2797" xr:uid="{00000000-0005-0000-0000-0000E20A0000}"/>
    <cellStyle name="20% - Accent3 24" xfId="2798" xr:uid="{00000000-0005-0000-0000-0000E30A0000}"/>
    <cellStyle name="20% - Accent3 25" xfId="2799" xr:uid="{00000000-0005-0000-0000-0000E40A0000}"/>
    <cellStyle name="20% - Accent3 26" xfId="2800" xr:uid="{00000000-0005-0000-0000-0000E50A0000}"/>
    <cellStyle name="20% - Accent3 27" xfId="2801" xr:uid="{00000000-0005-0000-0000-0000E60A0000}"/>
    <cellStyle name="20% - Accent3 28" xfId="2802" xr:uid="{00000000-0005-0000-0000-0000E70A0000}"/>
    <cellStyle name="20% - Accent3 3" xfId="2803" xr:uid="{00000000-0005-0000-0000-0000E80A0000}"/>
    <cellStyle name="20% - Accent3 3 10" xfId="2804" xr:uid="{00000000-0005-0000-0000-0000E90A0000}"/>
    <cellStyle name="20% - Accent3 3 10 2" xfId="2805" xr:uid="{00000000-0005-0000-0000-0000EA0A0000}"/>
    <cellStyle name="20% - Accent3 3 11" xfId="2806" xr:uid="{00000000-0005-0000-0000-0000EB0A0000}"/>
    <cellStyle name="20% - Accent3 3 11 2" xfId="2807" xr:uid="{00000000-0005-0000-0000-0000EC0A0000}"/>
    <cellStyle name="20% - Accent3 3 12" xfId="2808" xr:uid="{00000000-0005-0000-0000-0000ED0A0000}"/>
    <cellStyle name="20% - Accent3 3 12 2" xfId="2809" xr:uid="{00000000-0005-0000-0000-0000EE0A0000}"/>
    <cellStyle name="20% - Accent3 3 13" xfId="2810" xr:uid="{00000000-0005-0000-0000-0000EF0A0000}"/>
    <cellStyle name="20% - Accent3 3 13 2" xfId="2811" xr:uid="{00000000-0005-0000-0000-0000F00A0000}"/>
    <cellStyle name="20% - Accent3 3 14" xfId="2812" xr:uid="{00000000-0005-0000-0000-0000F10A0000}"/>
    <cellStyle name="20% - Accent3 3 14 2" xfId="2813" xr:uid="{00000000-0005-0000-0000-0000F20A0000}"/>
    <cellStyle name="20% - Accent3 3 15" xfId="2814" xr:uid="{00000000-0005-0000-0000-0000F30A0000}"/>
    <cellStyle name="20% - Accent3 3 15 2" xfId="2815" xr:uid="{00000000-0005-0000-0000-0000F40A0000}"/>
    <cellStyle name="20% - Accent3 3 16" xfId="2816" xr:uid="{00000000-0005-0000-0000-0000F50A0000}"/>
    <cellStyle name="20% - Accent3 3 16 2" xfId="2817" xr:uid="{00000000-0005-0000-0000-0000F60A0000}"/>
    <cellStyle name="20% - Accent3 3 17" xfId="2818" xr:uid="{00000000-0005-0000-0000-0000F70A0000}"/>
    <cellStyle name="20% - Accent3 3 18" xfId="2819" xr:uid="{00000000-0005-0000-0000-0000F80A0000}"/>
    <cellStyle name="20% - Accent3 3 19" xfId="2820" xr:uid="{00000000-0005-0000-0000-0000F90A0000}"/>
    <cellStyle name="20% - Accent3 3 2" xfId="2821" xr:uid="{00000000-0005-0000-0000-0000FA0A0000}"/>
    <cellStyle name="20% - Accent3 3 2 10" xfId="2822" xr:uid="{00000000-0005-0000-0000-0000FB0A0000}"/>
    <cellStyle name="20% - Accent3 3 2 11" xfId="2823" xr:uid="{00000000-0005-0000-0000-0000FC0A0000}"/>
    <cellStyle name="20% - Accent3 3 2 2" xfId="2824" xr:uid="{00000000-0005-0000-0000-0000FD0A0000}"/>
    <cellStyle name="20% - Accent3 3 2 2 2" xfId="2825" xr:uid="{00000000-0005-0000-0000-0000FE0A0000}"/>
    <cellStyle name="20% - Accent3 3 2 2 2 2" xfId="2826" xr:uid="{00000000-0005-0000-0000-0000FF0A0000}"/>
    <cellStyle name="20% - Accent3 3 2 2 3" xfId="2827" xr:uid="{00000000-0005-0000-0000-0000000B0000}"/>
    <cellStyle name="20% - Accent3 3 2 3" xfId="2828" xr:uid="{00000000-0005-0000-0000-0000010B0000}"/>
    <cellStyle name="20% - Accent3 3 2 3 2" xfId="2829" xr:uid="{00000000-0005-0000-0000-0000020B0000}"/>
    <cellStyle name="20% - Accent3 3 2 3 2 2" xfId="2830" xr:uid="{00000000-0005-0000-0000-0000030B0000}"/>
    <cellStyle name="20% - Accent3 3 2 3 3" xfId="2831" xr:uid="{00000000-0005-0000-0000-0000040B0000}"/>
    <cellStyle name="20% - Accent3 3 2 4" xfId="2832" xr:uid="{00000000-0005-0000-0000-0000050B0000}"/>
    <cellStyle name="20% - Accent3 3 2 4 2" xfId="2833" xr:uid="{00000000-0005-0000-0000-0000060B0000}"/>
    <cellStyle name="20% - Accent3 3 2 5" xfId="2834" xr:uid="{00000000-0005-0000-0000-0000070B0000}"/>
    <cellStyle name="20% - Accent3 3 2 5 2" xfId="2835" xr:uid="{00000000-0005-0000-0000-0000080B0000}"/>
    <cellStyle name="20% - Accent3 3 2 6" xfId="2836" xr:uid="{00000000-0005-0000-0000-0000090B0000}"/>
    <cellStyle name="20% - Accent3 3 2 6 2" xfId="2837" xr:uid="{00000000-0005-0000-0000-00000A0B0000}"/>
    <cellStyle name="20% - Accent3 3 2 7" xfId="2838" xr:uid="{00000000-0005-0000-0000-00000B0B0000}"/>
    <cellStyle name="20% - Accent3 3 2 7 2" xfId="2839" xr:uid="{00000000-0005-0000-0000-00000C0B0000}"/>
    <cellStyle name="20% - Accent3 3 2 8" xfId="2840" xr:uid="{00000000-0005-0000-0000-00000D0B0000}"/>
    <cellStyle name="20% - Accent3 3 2 8 2" xfId="2841" xr:uid="{00000000-0005-0000-0000-00000E0B0000}"/>
    <cellStyle name="20% - Accent3 3 2 9" xfId="2842" xr:uid="{00000000-0005-0000-0000-00000F0B0000}"/>
    <cellStyle name="20% - Accent3 3 2 9 2" xfId="2843" xr:uid="{00000000-0005-0000-0000-0000100B0000}"/>
    <cellStyle name="20% - Accent3 3 3" xfId="2844" xr:uid="{00000000-0005-0000-0000-0000110B0000}"/>
    <cellStyle name="20% - Accent3 3 3 10" xfId="2845" xr:uid="{00000000-0005-0000-0000-0000120B0000}"/>
    <cellStyle name="20% - Accent3 3 3 11" xfId="2846" xr:uid="{00000000-0005-0000-0000-0000130B0000}"/>
    <cellStyle name="20% - Accent3 3 3 12" xfId="2847" xr:uid="{00000000-0005-0000-0000-0000140B0000}"/>
    <cellStyle name="20% - Accent3 3 3 2" xfId="2848" xr:uid="{00000000-0005-0000-0000-0000150B0000}"/>
    <cellStyle name="20% - Accent3 3 3 2 2" xfId="2849" xr:uid="{00000000-0005-0000-0000-0000160B0000}"/>
    <cellStyle name="20% - Accent3 3 3 3" xfId="2850" xr:uid="{00000000-0005-0000-0000-0000170B0000}"/>
    <cellStyle name="20% - Accent3 3 3 3 2" xfId="2851" xr:uid="{00000000-0005-0000-0000-0000180B0000}"/>
    <cellStyle name="20% - Accent3 3 3 4" xfId="2852" xr:uid="{00000000-0005-0000-0000-0000190B0000}"/>
    <cellStyle name="20% - Accent3 3 3 4 2" xfId="2853" xr:uid="{00000000-0005-0000-0000-00001A0B0000}"/>
    <cellStyle name="20% - Accent3 3 3 5" xfId="2854" xr:uid="{00000000-0005-0000-0000-00001B0B0000}"/>
    <cellStyle name="20% - Accent3 3 3 5 2" xfId="2855" xr:uid="{00000000-0005-0000-0000-00001C0B0000}"/>
    <cellStyle name="20% - Accent3 3 3 6" xfId="2856" xr:uid="{00000000-0005-0000-0000-00001D0B0000}"/>
    <cellStyle name="20% - Accent3 3 3 6 2" xfId="2857" xr:uid="{00000000-0005-0000-0000-00001E0B0000}"/>
    <cellStyle name="20% - Accent3 3 3 7" xfId="2858" xr:uid="{00000000-0005-0000-0000-00001F0B0000}"/>
    <cellStyle name="20% - Accent3 3 3 7 2" xfId="2859" xr:uid="{00000000-0005-0000-0000-0000200B0000}"/>
    <cellStyle name="20% - Accent3 3 3 8" xfId="2860" xr:uid="{00000000-0005-0000-0000-0000210B0000}"/>
    <cellStyle name="20% - Accent3 3 3 8 2" xfId="2861" xr:uid="{00000000-0005-0000-0000-0000220B0000}"/>
    <cellStyle name="20% - Accent3 3 3 9" xfId="2862" xr:uid="{00000000-0005-0000-0000-0000230B0000}"/>
    <cellStyle name="20% - Accent3 3 3 9 2" xfId="2863" xr:uid="{00000000-0005-0000-0000-0000240B0000}"/>
    <cellStyle name="20% - Accent3 3 4" xfId="2864" xr:uid="{00000000-0005-0000-0000-0000250B0000}"/>
    <cellStyle name="20% - Accent3 3 4 10" xfId="2865" xr:uid="{00000000-0005-0000-0000-0000260B0000}"/>
    <cellStyle name="20% - Accent3 3 4 11" xfId="2866" xr:uid="{00000000-0005-0000-0000-0000270B0000}"/>
    <cellStyle name="20% - Accent3 3 4 2" xfId="2867" xr:uid="{00000000-0005-0000-0000-0000280B0000}"/>
    <cellStyle name="20% - Accent3 3 4 2 2" xfId="2868" xr:uid="{00000000-0005-0000-0000-0000290B0000}"/>
    <cellStyle name="20% - Accent3 3 4 2 2 2" xfId="2869" xr:uid="{00000000-0005-0000-0000-00002A0B0000}"/>
    <cellStyle name="20% - Accent3 3 4 2 3" xfId="2870" xr:uid="{00000000-0005-0000-0000-00002B0B0000}"/>
    <cellStyle name="20% - Accent3 3 4 3" xfId="2871" xr:uid="{00000000-0005-0000-0000-00002C0B0000}"/>
    <cellStyle name="20% - Accent3 3 4 3 2" xfId="2872" xr:uid="{00000000-0005-0000-0000-00002D0B0000}"/>
    <cellStyle name="20% - Accent3 3 4 3 2 2" xfId="2873" xr:uid="{00000000-0005-0000-0000-00002E0B0000}"/>
    <cellStyle name="20% - Accent3 3 4 3 3" xfId="2874" xr:uid="{00000000-0005-0000-0000-00002F0B0000}"/>
    <cellStyle name="20% - Accent3 3 4 4" xfId="2875" xr:uid="{00000000-0005-0000-0000-0000300B0000}"/>
    <cellStyle name="20% - Accent3 3 4 4 2" xfId="2876" xr:uid="{00000000-0005-0000-0000-0000310B0000}"/>
    <cellStyle name="20% - Accent3 3 4 5" xfId="2877" xr:uid="{00000000-0005-0000-0000-0000320B0000}"/>
    <cellStyle name="20% - Accent3 3 4 5 2" xfId="2878" xr:uid="{00000000-0005-0000-0000-0000330B0000}"/>
    <cellStyle name="20% - Accent3 3 4 6" xfId="2879" xr:uid="{00000000-0005-0000-0000-0000340B0000}"/>
    <cellStyle name="20% - Accent3 3 4 6 2" xfId="2880" xr:uid="{00000000-0005-0000-0000-0000350B0000}"/>
    <cellStyle name="20% - Accent3 3 4 7" xfId="2881" xr:uid="{00000000-0005-0000-0000-0000360B0000}"/>
    <cellStyle name="20% - Accent3 3 4 7 2" xfId="2882" xr:uid="{00000000-0005-0000-0000-0000370B0000}"/>
    <cellStyle name="20% - Accent3 3 4 8" xfId="2883" xr:uid="{00000000-0005-0000-0000-0000380B0000}"/>
    <cellStyle name="20% - Accent3 3 4 8 2" xfId="2884" xr:uid="{00000000-0005-0000-0000-0000390B0000}"/>
    <cellStyle name="20% - Accent3 3 4 9" xfId="2885" xr:uid="{00000000-0005-0000-0000-00003A0B0000}"/>
    <cellStyle name="20% - Accent3 3 4 9 2" xfId="2886" xr:uid="{00000000-0005-0000-0000-00003B0B0000}"/>
    <cellStyle name="20% - Accent3 3 5" xfId="2887" xr:uid="{00000000-0005-0000-0000-00003C0B0000}"/>
    <cellStyle name="20% - Accent3 3 5 10" xfId="2888" xr:uid="{00000000-0005-0000-0000-00003D0B0000}"/>
    <cellStyle name="20% - Accent3 3 5 11" xfId="2889" xr:uid="{00000000-0005-0000-0000-00003E0B0000}"/>
    <cellStyle name="20% - Accent3 3 5 2" xfId="2890" xr:uid="{00000000-0005-0000-0000-00003F0B0000}"/>
    <cellStyle name="20% - Accent3 3 5 2 2" xfId="2891" xr:uid="{00000000-0005-0000-0000-0000400B0000}"/>
    <cellStyle name="20% - Accent3 3 5 3" xfId="2892" xr:uid="{00000000-0005-0000-0000-0000410B0000}"/>
    <cellStyle name="20% - Accent3 3 5 3 2" xfId="2893" xr:uid="{00000000-0005-0000-0000-0000420B0000}"/>
    <cellStyle name="20% - Accent3 3 5 4" xfId="2894" xr:uid="{00000000-0005-0000-0000-0000430B0000}"/>
    <cellStyle name="20% - Accent3 3 5 4 2" xfId="2895" xr:uid="{00000000-0005-0000-0000-0000440B0000}"/>
    <cellStyle name="20% - Accent3 3 5 5" xfId="2896" xr:uid="{00000000-0005-0000-0000-0000450B0000}"/>
    <cellStyle name="20% - Accent3 3 5 5 2" xfId="2897" xr:uid="{00000000-0005-0000-0000-0000460B0000}"/>
    <cellStyle name="20% - Accent3 3 5 6" xfId="2898" xr:uid="{00000000-0005-0000-0000-0000470B0000}"/>
    <cellStyle name="20% - Accent3 3 5 6 2" xfId="2899" xr:uid="{00000000-0005-0000-0000-0000480B0000}"/>
    <cellStyle name="20% - Accent3 3 5 7" xfId="2900" xr:uid="{00000000-0005-0000-0000-0000490B0000}"/>
    <cellStyle name="20% - Accent3 3 5 7 2" xfId="2901" xr:uid="{00000000-0005-0000-0000-00004A0B0000}"/>
    <cellStyle name="20% - Accent3 3 5 8" xfId="2902" xr:uid="{00000000-0005-0000-0000-00004B0B0000}"/>
    <cellStyle name="20% - Accent3 3 5 8 2" xfId="2903" xr:uid="{00000000-0005-0000-0000-00004C0B0000}"/>
    <cellStyle name="20% - Accent3 3 5 9" xfId="2904" xr:uid="{00000000-0005-0000-0000-00004D0B0000}"/>
    <cellStyle name="20% - Accent3 3 5 9 2" xfId="2905" xr:uid="{00000000-0005-0000-0000-00004E0B0000}"/>
    <cellStyle name="20% - Accent3 3 6" xfId="2906" xr:uid="{00000000-0005-0000-0000-00004F0B0000}"/>
    <cellStyle name="20% - Accent3 3 6 10" xfId="2907" xr:uid="{00000000-0005-0000-0000-0000500B0000}"/>
    <cellStyle name="20% - Accent3 3 6 11" xfId="2908" xr:uid="{00000000-0005-0000-0000-0000510B0000}"/>
    <cellStyle name="20% - Accent3 3 6 2" xfId="2909" xr:uid="{00000000-0005-0000-0000-0000520B0000}"/>
    <cellStyle name="20% - Accent3 3 6 2 2" xfId="2910" xr:uid="{00000000-0005-0000-0000-0000530B0000}"/>
    <cellStyle name="20% - Accent3 3 6 3" xfId="2911" xr:uid="{00000000-0005-0000-0000-0000540B0000}"/>
    <cellStyle name="20% - Accent3 3 6 3 2" xfId="2912" xr:uid="{00000000-0005-0000-0000-0000550B0000}"/>
    <cellStyle name="20% - Accent3 3 6 4" xfId="2913" xr:uid="{00000000-0005-0000-0000-0000560B0000}"/>
    <cellStyle name="20% - Accent3 3 6 4 2" xfId="2914" xr:uid="{00000000-0005-0000-0000-0000570B0000}"/>
    <cellStyle name="20% - Accent3 3 6 5" xfId="2915" xr:uid="{00000000-0005-0000-0000-0000580B0000}"/>
    <cellStyle name="20% - Accent3 3 6 5 2" xfId="2916" xr:uid="{00000000-0005-0000-0000-0000590B0000}"/>
    <cellStyle name="20% - Accent3 3 6 6" xfId="2917" xr:uid="{00000000-0005-0000-0000-00005A0B0000}"/>
    <cellStyle name="20% - Accent3 3 6 6 2" xfId="2918" xr:uid="{00000000-0005-0000-0000-00005B0B0000}"/>
    <cellStyle name="20% - Accent3 3 6 7" xfId="2919" xr:uid="{00000000-0005-0000-0000-00005C0B0000}"/>
    <cellStyle name="20% - Accent3 3 6 7 2" xfId="2920" xr:uid="{00000000-0005-0000-0000-00005D0B0000}"/>
    <cellStyle name="20% - Accent3 3 6 8" xfId="2921" xr:uid="{00000000-0005-0000-0000-00005E0B0000}"/>
    <cellStyle name="20% - Accent3 3 6 8 2" xfId="2922" xr:uid="{00000000-0005-0000-0000-00005F0B0000}"/>
    <cellStyle name="20% - Accent3 3 6 9" xfId="2923" xr:uid="{00000000-0005-0000-0000-0000600B0000}"/>
    <cellStyle name="20% - Accent3 3 6 9 2" xfId="2924" xr:uid="{00000000-0005-0000-0000-0000610B0000}"/>
    <cellStyle name="20% - Accent3 3 7" xfId="2925" xr:uid="{00000000-0005-0000-0000-0000620B0000}"/>
    <cellStyle name="20% - Accent3 3 7 10" xfId="2926" xr:uid="{00000000-0005-0000-0000-0000630B0000}"/>
    <cellStyle name="20% - Accent3 3 7 11" xfId="2927" xr:uid="{00000000-0005-0000-0000-0000640B0000}"/>
    <cellStyle name="20% - Accent3 3 7 2" xfId="2928" xr:uid="{00000000-0005-0000-0000-0000650B0000}"/>
    <cellStyle name="20% - Accent3 3 7 2 2" xfId="2929" xr:uid="{00000000-0005-0000-0000-0000660B0000}"/>
    <cellStyle name="20% - Accent3 3 7 3" xfId="2930" xr:uid="{00000000-0005-0000-0000-0000670B0000}"/>
    <cellStyle name="20% - Accent3 3 7 3 2" xfId="2931" xr:uid="{00000000-0005-0000-0000-0000680B0000}"/>
    <cellStyle name="20% - Accent3 3 7 4" xfId="2932" xr:uid="{00000000-0005-0000-0000-0000690B0000}"/>
    <cellStyle name="20% - Accent3 3 7 4 2" xfId="2933" xr:uid="{00000000-0005-0000-0000-00006A0B0000}"/>
    <cellStyle name="20% - Accent3 3 7 5" xfId="2934" xr:uid="{00000000-0005-0000-0000-00006B0B0000}"/>
    <cellStyle name="20% - Accent3 3 7 5 2" xfId="2935" xr:uid="{00000000-0005-0000-0000-00006C0B0000}"/>
    <cellStyle name="20% - Accent3 3 7 6" xfId="2936" xr:uid="{00000000-0005-0000-0000-00006D0B0000}"/>
    <cellStyle name="20% - Accent3 3 7 6 2" xfId="2937" xr:uid="{00000000-0005-0000-0000-00006E0B0000}"/>
    <cellStyle name="20% - Accent3 3 7 7" xfId="2938" xr:uid="{00000000-0005-0000-0000-00006F0B0000}"/>
    <cellStyle name="20% - Accent3 3 7 7 2" xfId="2939" xr:uid="{00000000-0005-0000-0000-0000700B0000}"/>
    <cellStyle name="20% - Accent3 3 7 8" xfId="2940" xr:uid="{00000000-0005-0000-0000-0000710B0000}"/>
    <cellStyle name="20% - Accent3 3 7 8 2" xfId="2941" xr:uid="{00000000-0005-0000-0000-0000720B0000}"/>
    <cellStyle name="20% - Accent3 3 7 9" xfId="2942" xr:uid="{00000000-0005-0000-0000-0000730B0000}"/>
    <cellStyle name="20% - Accent3 3 7 9 2" xfId="2943" xr:uid="{00000000-0005-0000-0000-0000740B0000}"/>
    <cellStyle name="20% - Accent3 3 8" xfId="2944" xr:uid="{00000000-0005-0000-0000-0000750B0000}"/>
    <cellStyle name="20% - Accent3 3 8 10" xfId="2945" xr:uid="{00000000-0005-0000-0000-0000760B0000}"/>
    <cellStyle name="20% - Accent3 3 8 2" xfId="2946" xr:uid="{00000000-0005-0000-0000-0000770B0000}"/>
    <cellStyle name="20% - Accent3 3 8 2 2" xfId="2947" xr:uid="{00000000-0005-0000-0000-0000780B0000}"/>
    <cellStyle name="20% - Accent3 3 8 3" xfId="2948" xr:uid="{00000000-0005-0000-0000-0000790B0000}"/>
    <cellStyle name="20% - Accent3 3 8 3 2" xfId="2949" xr:uid="{00000000-0005-0000-0000-00007A0B0000}"/>
    <cellStyle name="20% - Accent3 3 8 4" xfId="2950" xr:uid="{00000000-0005-0000-0000-00007B0B0000}"/>
    <cellStyle name="20% - Accent3 3 8 4 2" xfId="2951" xr:uid="{00000000-0005-0000-0000-00007C0B0000}"/>
    <cellStyle name="20% - Accent3 3 8 5" xfId="2952" xr:uid="{00000000-0005-0000-0000-00007D0B0000}"/>
    <cellStyle name="20% - Accent3 3 8 5 2" xfId="2953" xr:uid="{00000000-0005-0000-0000-00007E0B0000}"/>
    <cellStyle name="20% - Accent3 3 8 6" xfId="2954" xr:uid="{00000000-0005-0000-0000-00007F0B0000}"/>
    <cellStyle name="20% - Accent3 3 8 6 2" xfId="2955" xr:uid="{00000000-0005-0000-0000-0000800B0000}"/>
    <cellStyle name="20% - Accent3 3 8 7" xfId="2956" xr:uid="{00000000-0005-0000-0000-0000810B0000}"/>
    <cellStyle name="20% - Accent3 3 8 7 2" xfId="2957" xr:uid="{00000000-0005-0000-0000-0000820B0000}"/>
    <cellStyle name="20% - Accent3 3 8 8" xfId="2958" xr:uid="{00000000-0005-0000-0000-0000830B0000}"/>
    <cellStyle name="20% - Accent3 3 8 8 2" xfId="2959" xr:uid="{00000000-0005-0000-0000-0000840B0000}"/>
    <cellStyle name="20% - Accent3 3 8 9" xfId="2960" xr:uid="{00000000-0005-0000-0000-0000850B0000}"/>
    <cellStyle name="20% - Accent3 3 9" xfId="2961" xr:uid="{00000000-0005-0000-0000-0000860B0000}"/>
    <cellStyle name="20% - Accent3 3 9 2" xfId="2962" xr:uid="{00000000-0005-0000-0000-0000870B0000}"/>
    <cellStyle name="20% - Accent3 4" xfId="2963" xr:uid="{00000000-0005-0000-0000-0000880B0000}"/>
    <cellStyle name="20% - Accent3 4 10" xfId="2964" xr:uid="{00000000-0005-0000-0000-0000890B0000}"/>
    <cellStyle name="20% - Accent3 4 10 2" xfId="2965" xr:uid="{00000000-0005-0000-0000-00008A0B0000}"/>
    <cellStyle name="20% - Accent3 4 11" xfId="2966" xr:uid="{00000000-0005-0000-0000-00008B0B0000}"/>
    <cellStyle name="20% - Accent3 4 11 2" xfId="2967" xr:uid="{00000000-0005-0000-0000-00008C0B0000}"/>
    <cellStyle name="20% - Accent3 4 12" xfId="2968" xr:uid="{00000000-0005-0000-0000-00008D0B0000}"/>
    <cellStyle name="20% - Accent3 4 12 2" xfId="2969" xr:uid="{00000000-0005-0000-0000-00008E0B0000}"/>
    <cellStyle name="20% - Accent3 4 13" xfId="2970" xr:uid="{00000000-0005-0000-0000-00008F0B0000}"/>
    <cellStyle name="20% - Accent3 4 13 2" xfId="2971" xr:uid="{00000000-0005-0000-0000-0000900B0000}"/>
    <cellStyle name="20% - Accent3 4 14" xfId="2972" xr:uid="{00000000-0005-0000-0000-0000910B0000}"/>
    <cellStyle name="20% - Accent3 4 14 2" xfId="2973" xr:uid="{00000000-0005-0000-0000-0000920B0000}"/>
    <cellStyle name="20% - Accent3 4 15" xfId="2974" xr:uid="{00000000-0005-0000-0000-0000930B0000}"/>
    <cellStyle name="20% - Accent3 4 15 2" xfId="2975" xr:uid="{00000000-0005-0000-0000-0000940B0000}"/>
    <cellStyle name="20% - Accent3 4 16" xfId="2976" xr:uid="{00000000-0005-0000-0000-0000950B0000}"/>
    <cellStyle name="20% - Accent3 4 17" xfId="2977" xr:uid="{00000000-0005-0000-0000-0000960B0000}"/>
    <cellStyle name="20% - Accent3 4 18" xfId="2978" xr:uid="{00000000-0005-0000-0000-0000970B0000}"/>
    <cellStyle name="20% - Accent3 4 2" xfId="2979" xr:uid="{00000000-0005-0000-0000-0000980B0000}"/>
    <cellStyle name="20% - Accent3 4 2 10" xfId="2980" xr:uid="{00000000-0005-0000-0000-0000990B0000}"/>
    <cellStyle name="20% - Accent3 4 2 11" xfId="2981" xr:uid="{00000000-0005-0000-0000-00009A0B0000}"/>
    <cellStyle name="20% - Accent3 4 2 2" xfId="2982" xr:uid="{00000000-0005-0000-0000-00009B0B0000}"/>
    <cellStyle name="20% - Accent3 4 2 2 2" xfId="2983" xr:uid="{00000000-0005-0000-0000-00009C0B0000}"/>
    <cellStyle name="20% - Accent3 4 2 3" xfId="2984" xr:uid="{00000000-0005-0000-0000-00009D0B0000}"/>
    <cellStyle name="20% - Accent3 4 2 3 2" xfId="2985" xr:uid="{00000000-0005-0000-0000-00009E0B0000}"/>
    <cellStyle name="20% - Accent3 4 2 4" xfId="2986" xr:uid="{00000000-0005-0000-0000-00009F0B0000}"/>
    <cellStyle name="20% - Accent3 4 2 4 2" xfId="2987" xr:uid="{00000000-0005-0000-0000-0000A00B0000}"/>
    <cellStyle name="20% - Accent3 4 2 5" xfId="2988" xr:uid="{00000000-0005-0000-0000-0000A10B0000}"/>
    <cellStyle name="20% - Accent3 4 2 5 2" xfId="2989" xr:uid="{00000000-0005-0000-0000-0000A20B0000}"/>
    <cellStyle name="20% - Accent3 4 2 6" xfId="2990" xr:uid="{00000000-0005-0000-0000-0000A30B0000}"/>
    <cellStyle name="20% - Accent3 4 2 6 2" xfId="2991" xr:uid="{00000000-0005-0000-0000-0000A40B0000}"/>
    <cellStyle name="20% - Accent3 4 2 7" xfId="2992" xr:uid="{00000000-0005-0000-0000-0000A50B0000}"/>
    <cellStyle name="20% - Accent3 4 2 7 2" xfId="2993" xr:uid="{00000000-0005-0000-0000-0000A60B0000}"/>
    <cellStyle name="20% - Accent3 4 2 8" xfId="2994" xr:uid="{00000000-0005-0000-0000-0000A70B0000}"/>
    <cellStyle name="20% - Accent3 4 2 8 2" xfId="2995" xr:uid="{00000000-0005-0000-0000-0000A80B0000}"/>
    <cellStyle name="20% - Accent3 4 2 9" xfId="2996" xr:uid="{00000000-0005-0000-0000-0000A90B0000}"/>
    <cellStyle name="20% - Accent3 4 2 9 2" xfId="2997" xr:uid="{00000000-0005-0000-0000-0000AA0B0000}"/>
    <cellStyle name="20% - Accent3 4 3" xfId="2998" xr:uid="{00000000-0005-0000-0000-0000AB0B0000}"/>
    <cellStyle name="20% - Accent3 4 3 10" xfId="2999" xr:uid="{00000000-0005-0000-0000-0000AC0B0000}"/>
    <cellStyle name="20% - Accent3 4 3 11" xfId="3000" xr:uid="{00000000-0005-0000-0000-0000AD0B0000}"/>
    <cellStyle name="20% - Accent3 4 3 2" xfId="3001" xr:uid="{00000000-0005-0000-0000-0000AE0B0000}"/>
    <cellStyle name="20% - Accent3 4 3 2 2" xfId="3002" xr:uid="{00000000-0005-0000-0000-0000AF0B0000}"/>
    <cellStyle name="20% - Accent3 4 3 3" xfId="3003" xr:uid="{00000000-0005-0000-0000-0000B00B0000}"/>
    <cellStyle name="20% - Accent3 4 3 3 2" xfId="3004" xr:uid="{00000000-0005-0000-0000-0000B10B0000}"/>
    <cellStyle name="20% - Accent3 4 3 4" xfId="3005" xr:uid="{00000000-0005-0000-0000-0000B20B0000}"/>
    <cellStyle name="20% - Accent3 4 3 4 2" xfId="3006" xr:uid="{00000000-0005-0000-0000-0000B30B0000}"/>
    <cellStyle name="20% - Accent3 4 3 5" xfId="3007" xr:uid="{00000000-0005-0000-0000-0000B40B0000}"/>
    <cellStyle name="20% - Accent3 4 3 5 2" xfId="3008" xr:uid="{00000000-0005-0000-0000-0000B50B0000}"/>
    <cellStyle name="20% - Accent3 4 3 6" xfId="3009" xr:uid="{00000000-0005-0000-0000-0000B60B0000}"/>
    <cellStyle name="20% - Accent3 4 3 6 2" xfId="3010" xr:uid="{00000000-0005-0000-0000-0000B70B0000}"/>
    <cellStyle name="20% - Accent3 4 3 7" xfId="3011" xr:uid="{00000000-0005-0000-0000-0000B80B0000}"/>
    <cellStyle name="20% - Accent3 4 3 7 2" xfId="3012" xr:uid="{00000000-0005-0000-0000-0000B90B0000}"/>
    <cellStyle name="20% - Accent3 4 3 8" xfId="3013" xr:uid="{00000000-0005-0000-0000-0000BA0B0000}"/>
    <cellStyle name="20% - Accent3 4 3 8 2" xfId="3014" xr:uid="{00000000-0005-0000-0000-0000BB0B0000}"/>
    <cellStyle name="20% - Accent3 4 3 9" xfId="3015" xr:uid="{00000000-0005-0000-0000-0000BC0B0000}"/>
    <cellStyle name="20% - Accent3 4 3 9 2" xfId="3016" xr:uid="{00000000-0005-0000-0000-0000BD0B0000}"/>
    <cellStyle name="20% - Accent3 4 4" xfId="3017" xr:uid="{00000000-0005-0000-0000-0000BE0B0000}"/>
    <cellStyle name="20% - Accent3 4 4 10" xfId="3018" xr:uid="{00000000-0005-0000-0000-0000BF0B0000}"/>
    <cellStyle name="20% - Accent3 4 4 11" xfId="3019" xr:uid="{00000000-0005-0000-0000-0000C00B0000}"/>
    <cellStyle name="20% - Accent3 4 4 2" xfId="3020" xr:uid="{00000000-0005-0000-0000-0000C10B0000}"/>
    <cellStyle name="20% - Accent3 4 4 2 2" xfId="3021" xr:uid="{00000000-0005-0000-0000-0000C20B0000}"/>
    <cellStyle name="20% - Accent3 4 4 3" xfId="3022" xr:uid="{00000000-0005-0000-0000-0000C30B0000}"/>
    <cellStyle name="20% - Accent3 4 4 3 2" xfId="3023" xr:uid="{00000000-0005-0000-0000-0000C40B0000}"/>
    <cellStyle name="20% - Accent3 4 4 4" xfId="3024" xr:uid="{00000000-0005-0000-0000-0000C50B0000}"/>
    <cellStyle name="20% - Accent3 4 4 4 2" xfId="3025" xr:uid="{00000000-0005-0000-0000-0000C60B0000}"/>
    <cellStyle name="20% - Accent3 4 4 5" xfId="3026" xr:uid="{00000000-0005-0000-0000-0000C70B0000}"/>
    <cellStyle name="20% - Accent3 4 4 5 2" xfId="3027" xr:uid="{00000000-0005-0000-0000-0000C80B0000}"/>
    <cellStyle name="20% - Accent3 4 4 6" xfId="3028" xr:uid="{00000000-0005-0000-0000-0000C90B0000}"/>
    <cellStyle name="20% - Accent3 4 4 6 2" xfId="3029" xr:uid="{00000000-0005-0000-0000-0000CA0B0000}"/>
    <cellStyle name="20% - Accent3 4 4 7" xfId="3030" xr:uid="{00000000-0005-0000-0000-0000CB0B0000}"/>
    <cellStyle name="20% - Accent3 4 4 7 2" xfId="3031" xr:uid="{00000000-0005-0000-0000-0000CC0B0000}"/>
    <cellStyle name="20% - Accent3 4 4 8" xfId="3032" xr:uid="{00000000-0005-0000-0000-0000CD0B0000}"/>
    <cellStyle name="20% - Accent3 4 4 8 2" xfId="3033" xr:uid="{00000000-0005-0000-0000-0000CE0B0000}"/>
    <cellStyle name="20% - Accent3 4 4 9" xfId="3034" xr:uid="{00000000-0005-0000-0000-0000CF0B0000}"/>
    <cellStyle name="20% - Accent3 4 4 9 2" xfId="3035" xr:uid="{00000000-0005-0000-0000-0000D00B0000}"/>
    <cellStyle name="20% - Accent3 4 5" xfId="3036" xr:uid="{00000000-0005-0000-0000-0000D10B0000}"/>
    <cellStyle name="20% - Accent3 4 5 10" xfId="3037" xr:uid="{00000000-0005-0000-0000-0000D20B0000}"/>
    <cellStyle name="20% - Accent3 4 5 11" xfId="3038" xr:uid="{00000000-0005-0000-0000-0000D30B0000}"/>
    <cellStyle name="20% - Accent3 4 5 2" xfId="3039" xr:uid="{00000000-0005-0000-0000-0000D40B0000}"/>
    <cellStyle name="20% - Accent3 4 5 2 2" xfId="3040" xr:uid="{00000000-0005-0000-0000-0000D50B0000}"/>
    <cellStyle name="20% - Accent3 4 5 3" xfId="3041" xr:uid="{00000000-0005-0000-0000-0000D60B0000}"/>
    <cellStyle name="20% - Accent3 4 5 3 2" xfId="3042" xr:uid="{00000000-0005-0000-0000-0000D70B0000}"/>
    <cellStyle name="20% - Accent3 4 5 4" xfId="3043" xr:uid="{00000000-0005-0000-0000-0000D80B0000}"/>
    <cellStyle name="20% - Accent3 4 5 4 2" xfId="3044" xr:uid="{00000000-0005-0000-0000-0000D90B0000}"/>
    <cellStyle name="20% - Accent3 4 5 5" xfId="3045" xr:uid="{00000000-0005-0000-0000-0000DA0B0000}"/>
    <cellStyle name="20% - Accent3 4 5 5 2" xfId="3046" xr:uid="{00000000-0005-0000-0000-0000DB0B0000}"/>
    <cellStyle name="20% - Accent3 4 5 6" xfId="3047" xr:uid="{00000000-0005-0000-0000-0000DC0B0000}"/>
    <cellStyle name="20% - Accent3 4 5 6 2" xfId="3048" xr:uid="{00000000-0005-0000-0000-0000DD0B0000}"/>
    <cellStyle name="20% - Accent3 4 5 7" xfId="3049" xr:uid="{00000000-0005-0000-0000-0000DE0B0000}"/>
    <cellStyle name="20% - Accent3 4 5 7 2" xfId="3050" xr:uid="{00000000-0005-0000-0000-0000DF0B0000}"/>
    <cellStyle name="20% - Accent3 4 5 8" xfId="3051" xr:uid="{00000000-0005-0000-0000-0000E00B0000}"/>
    <cellStyle name="20% - Accent3 4 5 8 2" xfId="3052" xr:uid="{00000000-0005-0000-0000-0000E10B0000}"/>
    <cellStyle name="20% - Accent3 4 5 9" xfId="3053" xr:uid="{00000000-0005-0000-0000-0000E20B0000}"/>
    <cellStyle name="20% - Accent3 4 5 9 2" xfId="3054" xr:uid="{00000000-0005-0000-0000-0000E30B0000}"/>
    <cellStyle name="20% - Accent3 4 6" xfId="3055" xr:uid="{00000000-0005-0000-0000-0000E40B0000}"/>
    <cellStyle name="20% - Accent3 4 6 10" xfId="3056" xr:uid="{00000000-0005-0000-0000-0000E50B0000}"/>
    <cellStyle name="20% - Accent3 4 6 11" xfId="3057" xr:uid="{00000000-0005-0000-0000-0000E60B0000}"/>
    <cellStyle name="20% - Accent3 4 6 2" xfId="3058" xr:uid="{00000000-0005-0000-0000-0000E70B0000}"/>
    <cellStyle name="20% - Accent3 4 6 2 2" xfId="3059" xr:uid="{00000000-0005-0000-0000-0000E80B0000}"/>
    <cellStyle name="20% - Accent3 4 6 3" xfId="3060" xr:uid="{00000000-0005-0000-0000-0000E90B0000}"/>
    <cellStyle name="20% - Accent3 4 6 3 2" xfId="3061" xr:uid="{00000000-0005-0000-0000-0000EA0B0000}"/>
    <cellStyle name="20% - Accent3 4 6 4" xfId="3062" xr:uid="{00000000-0005-0000-0000-0000EB0B0000}"/>
    <cellStyle name="20% - Accent3 4 6 4 2" xfId="3063" xr:uid="{00000000-0005-0000-0000-0000EC0B0000}"/>
    <cellStyle name="20% - Accent3 4 6 5" xfId="3064" xr:uid="{00000000-0005-0000-0000-0000ED0B0000}"/>
    <cellStyle name="20% - Accent3 4 6 5 2" xfId="3065" xr:uid="{00000000-0005-0000-0000-0000EE0B0000}"/>
    <cellStyle name="20% - Accent3 4 6 6" xfId="3066" xr:uid="{00000000-0005-0000-0000-0000EF0B0000}"/>
    <cellStyle name="20% - Accent3 4 6 6 2" xfId="3067" xr:uid="{00000000-0005-0000-0000-0000F00B0000}"/>
    <cellStyle name="20% - Accent3 4 6 7" xfId="3068" xr:uid="{00000000-0005-0000-0000-0000F10B0000}"/>
    <cellStyle name="20% - Accent3 4 6 7 2" xfId="3069" xr:uid="{00000000-0005-0000-0000-0000F20B0000}"/>
    <cellStyle name="20% - Accent3 4 6 8" xfId="3070" xr:uid="{00000000-0005-0000-0000-0000F30B0000}"/>
    <cellStyle name="20% - Accent3 4 6 8 2" xfId="3071" xr:uid="{00000000-0005-0000-0000-0000F40B0000}"/>
    <cellStyle name="20% - Accent3 4 6 9" xfId="3072" xr:uid="{00000000-0005-0000-0000-0000F50B0000}"/>
    <cellStyle name="20% - Accent3 4 6 9 2" xfId="3073" xr:uid="{00000000-0005-0000-0000-0000F60B0000}"/>
    <cellStyle name="20% - Accent3 4 7" xfId="3074" xr:uid="{00000000-0005-0000-0000-0000F70B0000}"/>
    <cellStyle name="20% - Accent3 4 7 10" xfId="3075" xr:uid="{00000000-0005-0000-0000-0000F80B0000}"/>
    <cellStyle name="20% - Accent3 4 7 2" xfId="3076" xr:uid="{00000000-0005-0000-0000-0000F90B0000}"/>
    <cellStyle name="20% - Accent3 4 7 2 2" xfId="3077" xr:uid="{00000000-0005-0000-0000-0000FA0B0000}"/>
    <cellStyle name="20% - Accent3 4 7 3" xfId="3078" xr:uid="{00000000-0005-0000-0000-0000FB0B0000}"/>
    <cellStyle name="20% - Accent3 4 7 3 2" xfId="3079" xr:uid="{00000000-0005-0000-0000-0000FC0B0000}"/>
    <cellStyle name="20% - Accent3 4 7 4" xfId="3080" xr:uid="{00000000-0005-0000-0000-0000FD0B0000}"/>
    <cellStyle name="20% - Accent3 4 7 4 2" xfId="3081" xr:uid="{00000000-0005-0000-0000-0000FE0B0000}"/>
    <cellStyle name="20% - Accent3 4 7 5" xfId="3082" xr:uid="{00000000-0005-0000-0000-0000FF0B0000}"/>
    <cellStyle name="20% - Accent3 4 7 5 2" xfId="3083" xr:uid="{00000000-0005-0000-0000-0000000C0000}"/>
    <cellStyle name="20% - Accent3 4 7 6" xfId="3084" xr:uid="{00000000-0005-0000-0000-0000010C0000}"/>
    <cellStyle name="20% - Accent3 4 7 6 2" xfId="3085" xr:uid="{00000000-0005-0000-0000-0000020C0000}"/>
    <cellStyle name="20% - Accent3 4 7 7" xfId="3086" xr:uid="{00000000-0005-0000-0000-0000030C0000}"/>
    <cellStyle name="20% - Accent3 4 7 7 2" xfId="3087" xr:uid="{00000000-0005-0000-0000-0000040C0000}"/>
    <cellStyle name="20% - Accent3 4 7 8" xfId="3088" xr:uid="{00000000-0005-0000-0000-0000050C0000}"/>
    <cellStyle name="20% - Accent3 4 7 8 2" xfId="3089" xr:uid="{00000000-0005-0000-0000-0000060C0000}"/>
    <cellStyle name="20% - Accent3 4 7 9" xfId="3090" xr:uid="{00000000-0005-0000-0000-0000070C0000}"/>
    <cellStyle name="20% - Accent3 4 8" xfId="3091" xr:uid="{00000000-0005-0000-0000-0000080C0000}"/>
    <cellStyle name="20% - Accent3 4 8 2" xfId="3092" xr:uid="{00000000-0005-0000-0000-0000090C0000}"/>
    <cellStyle name="20% - Accent3 4 9" xfId="3093" xr:uid="{00000000-0005-0000-0000-00000A0C0000}"/>
    <cellStyle name="20% - Accent3 4 9 2" xfId="3094" xr:uid="{00000000-0005-0000-0000-00000B0C0000}"/>
    <cellStyle name="20% - Accent3 5" xfId="3095" xr:uid="{00000000-0005-0000-0000-00000C0C0000}"/>
    <cellStyle name="20% - Accent3 5 10" xfId="3096" xr:uid="{00000000-0005-0000-0000-00000D0C0000}"/>
    <cellStyle name="20% - Accent3 5 10 2" xfId="3097" xr:uid="{00000000-0005-0000-0000-00000E0C0000}"/>
    <cellStyle name="20% - Accent3 5 11" xfId="3098" xr:uid="{00000000-0005-0000-0000-00000F0C0000}"/>
    <cellStyle name="20% - Accent3 5 11 2" xfId="3099" xr:uid="{00000000-0005-0000-0000-0000100C0000}"/>
    <cellStyle name="20% - Accent3 5 12" xfId="3100" xr:uid="{00000000-0005-0000-0000-0000110C0000}"/>
    <cellStyle name="20% - Accent3 5 12 2" xfId="3101" xr:uid="{00000000-0005-0000-0000-0000120C0000}"/>
    <cellStyle name="20% - Accent3 5 13" xfId="3102" xr:uid="{00000000-0005-0000-0000-0000130C0000}"/>
    <cellStyle name="20% - Accent3 5 13 2" xfId="3103" xr:uid="{00000000-0005-0000-0000-0000140C0000}"/>
    <cellStyle name="20% - Accent3 5 14" xfId="3104" xr:uid="{00000000-0005-0000-0000-0000150C0000}"/>
    <cellStyle name="20% - Accent3 5 14 2" xfId="3105" xr:uid="{00000000-0005-0000-0000-0000160C0000}"/>
    <cellStyle name="20% - Accent3 5 15" xfId="3106" xr:uid="{00000000-0005-0000-0000-0000170C0000}"/>
    <cellStyle name="20% - Accent3 5 15 2" xfId="3107" xr:uid="{00000000-0005-0000-0000-0000180C0000}"/>
    <cellStyle name="20% - Accent3 5 16" xfId="3108" xr:uid="{00000000-0005-0000-0000-0000190C0000}"/>
    <cellStyle name="20% - Accent3 5 17" xfId="3109" xr:uid="{00000000-0005-0000-0000-00001A0C0000}"/>
    <cellStyle name="20% - Accent3 5 2" xfId="3110" xr:uid="{00000000-0005-0000-0000-00001B0C0000}"/>
    <cellStyle name="20% - Accent3 5 2 10" xfId="3111" xr:uid="{00000000-0005-0000-0000-00001C0C0000}"/>
    <cellStyle name="20% - Accent3 5 2 11" xfId="3112" xr:uid="{00000000-0005-0000-0000-00001D0C0000}"/>
    <cellStyle name="20% - Accent3 5 2 2" xfId="3113" xr:uid="{00000000-0005-0000-0000-00001E0C0000}"/>
    <cellStyle name="20% - Accent3 5 2 2 2" xfId="3114" xr:uid="{00000000-0005-0000-0000-00001F0C0000}"/>
    <cellStyle name="20% - Accent3 5 2 3" xfId="3115" xr:uid="{00000000-0005-0000-0000-0000200C0000}"/>
    <cellStyle name="20% - Accent3 5 2 3 2" xfId="3116" xr:uid="{00000000-0005-0000-0000-0000210C0000}"/>
    <cellStyle name="20% - Accent3 5 2 4" xfId="3117" xr:uid="{00000000-0005-0000-0000-0000220C0000}"/>
    <cellStyle name="20% - Accent3 5 2 4 2" xfId="3118" xr:uid="{00000000-0005-0000-0000-0000230C0000}"/>
    <cellStyle name="20% - Accent3 5 2 5" xfId="3119" xr:uid="{00000000-0005-0000-0000-0000240C0000}"/>
    <cellStyle name="20% - Accent3 5 2 5 2" xfId="3120" xr:uid="{00000000-0005-0000-0000-0000250C0000}"/>
    <cellStyle name="20% - Accent3 5 2 6" xfId="3121" xr:uid="{00000000-0005-0000-0000-0000260C0000}"/>
    <cellStyle name="20% - Accent3 5 2 6 2" xfId="3122" xr:uid="{00000000-0005-0000-0000-0000270C0000}"/>
    <cellStyle name="20% - Accent3 5 2 7" xfId="3123" xr:uid="{00000000-0005-0000-0000-0000280C0000}"/>
    <cellStyle name="20% - Accent3 5 2 7 2" xfId="3124" xr:uid="{00000000-0005-0000-0000-0000290C0000}"/>
    <cellStyle name="20% - Accent3 5 2 8" xfId="3125" xr:uid="{00000000-0005-0000-0000-00002A0C0000}"/>
    <cellStyle name="20% - Accent3 5 2 8 2" xfId="3126" xr:uid="{00000000-0005-0000-0000-00002B0C0000}"/>
    <cellStyle name="20% - Accent3 5 2 9" xfId="3127" xr:uid="{00000000-0005-0000-0000-00002C0C0000}"/>
    <cellStyle name="20% - Accent3 5 2 9 2" xfId="3128" xr:uid="{00000000-0005-0000-0000-00002D0C0000}"/>
    <cellStyle name="20% - Accent3 5 3" xfId="3129" xr:uid="{00000000-0005-0000-0000-00002E0C0000}"/>
    <cellStyle name="20% - Accent3 5 3 10" xfId="3130" xr:uid="{00000000-0005-0000-0000-00002F0C0000}"/>
    <cellStyle name="20% - Accent3 5 3 11" xfId="3131" xr:uid="{00000000-0005-0000-0000-0000300C0000}"/>
    <cellStyle name="20% - Accent3 5 3 2" xfId="3132" xr:uid="{00000000-0005-0000-0000-0000310C0000}"/>
    <cellStyle name="20% - Accent3 5 3 2 2" xfId="3133" xr:uid="{00000000-0005-0000-0000-0000320C0000}"/>
    <cellStyle name="20% - Accent3 5 3 3" xfId="3134" xr:uid="{00000000-0005-0000-0000-0000330C0000}"/>
    <cellStyle name="20% - Accent3 5 3 3 2" xfId="3135" xr:uid="{00000000-0005-0000-0000-0000340C0000}"/>
    <cellStyle name="20% - Accent3 5 3 4" xfId="3136" xr:uid="{00000000-0005-0000-0000-0000350C0000}"/>
    <cellStyle name="20% - Accent3 5 3 4 2" xfId="3137" xr:uid="{00000000-0005-0000-0000-0000360C0000}"/>
    <cellStyle name="20% - Accent3 5 3 5" xfId="3138" xr:uid="{00000000-0005-0000-0000-0000370C0000}"/>
    <cellStyle name="20% - Accent3 5 3 5 2" xfId="3139" xr:uid="{00000000-0005-0000-0000-0000380C0000}"/>
    <cellStyle name="20% - Accent3 5 3 6" xfId="3140" xr:uid="{00000000-0005-0000-0000-0000390C0000}"/>
    <cellStyle name="20% - Accent3 5 3 6 2" xfId="3141" xr:uid="{00000000-0005-0000-0000-00003A0C0000}"/>
    <cellStyle name="20% - Accent3 5 3 7" xfId="3142" xr:uid="{00000000-0005-0000-0000-00003B0C0000}"/>
    <cellStyle name="20% - Accent3 5 3 7 2" xfId="3143" xr:uid="{00000000-0005-0000-0000-00003C0C0000}"/>
    <cellStyle name="20% - Accent3 5 3 8" xfId="3144" xr:uid="{00000000-0005-0000-0000-00003D0C0000}"/>
    <cellStyle name="20% - Accent3 5 3 8 2" xfId="3145" xr:uid="{00000000-0005-0000-0000-00003E0C0000}"/>
    <cellStyle name="20% - Accent3 5 3 9" xfId="3146" xr:uid="{00000000-0005-0000-0000-00003F0C0000}"/>
    <cellStyle name="20% - Accent3 5 3 9 2" xfId="3147" xr:uid="{00000000-0005-0000-0000-0000400C0000}"/>
    <cellStyle name="20% - Accent3 5 4" xfId="3148" xr:uid="{00000000-0005-0000-0000-0000410C0000}"/>
    <cellStyle name="20% - Accent3 5 4 10" xfId="3149" xr:uid="{00000000-0005-0000-0000-0000420C0000}"/>
    <cellStyle name="20% - Accent3 5 4 11" xfId="3150" xr:uid="{00000000-0005-0000-0000-0000430C0000}"/>
    <cellStyle name="20% - Accent3 5 4 2" xfId="3151" xr:uid="{00000000-0005-0000-0000-0000440C0000}"/>
    <cellStyle name="20% - Accent3 5 4 2 2" xfId="3152" xr:uid="{00000000-0005-0000-0000-0000450C0000}"/>
    <cellStyle name="20% - Accent3 5 4 3" xfId="3153" xr:uid="{00000000-0005-0000-0000-0000460C0000}"/>
    <cellStyle name="20% - Accent3 5 4 3 2" xfId="3154" xr:uid="{00000000-0005-0000-0000-0000470C0000}"/>
    <cellStyle name="20% - Accent3 5 4 4" xfId="3155" xr:uid="{00000000-0005-0000-0000-0000480C0000}"/>
    <cellStyle name="20% - Accent3 5 4 4 2" xfId="3156" xr:uid="{00000000-0005-0000-0000-0000490C0000}"/>
    <cellStyle name="20% - Accent3 5 4 5" xfId="3157" xr:uid="{00000000-0005-0000-0000-00004A0C0000}"/>
    <cellStyle name="20% - Accent3 5 4 5 2" xfId="3158" xr:uid="{00000000-0005-0000-0000-00004B0C0000}"/>
    <cellStyle name="20% - Accent3 5 4 6" xfId="3159" xr:uid="{00000000-0005-0000-0000-00004C0C0000}"/>
    <cellStyle name="20% - Accent3 5 4 6 2" xfId="3160" xr:uid="{00000000-0005-0000-0000-00004D0C0000}"/>
    <cellStyle name="20% - Accent3 5 4 7" xfId="3161" xr:uid="{00000000-0005-0000-0000-00004E0C0000}"/>
    <cellStyle name="20% - Accent3 5 4 7 2" xfId="3162" xr:uid="{00000000-0005-0000-0000-00004F0C0000}"/>
    <cellStyle name="20% - Accent3 5 4 8" xfId="3163" xr:uid="{00000000-0005-0000-0000-0000500C0000}"/>
    <cellStyle name="20% - Accent3 5 4 8 2" xfId="3164" xr:uid="{00000000-0005-0000-0000-0000510C0000}"/>
    <cellStyle name="20% - Accent3 5 4 9" xfId="3165" xr:uid="{00000000-0005-0000-0000-0000520C0000}"/>
    <cellStyle name="20% - Accent3 5 4 9 2" xfId="3166" xr:uid="{00000000-0005-0000-0000-0000530C0000}"/>
    <cellStyle name="20% - Accent3 5 5" xfId="3167" xr:uid="{00000000-0005-0000-0000-0000540C0000}"/>
    <cellStyle name="20% - Accent3 5 5 10" xfId="3168" xr:uid="{00000000-0005-0000-0000-0000550C0000}"/>
    <cellStyle name="20% - Accent3 5 5 11" xfId="3169" xr:uid="{00000000-0005-0000-0000-0000560C0000}"/>
    <cellStyle name="20% - Accent3 5 5 2" xfId="3170" xr:uid="{00000000-0005-0000-0000-0000570C0000}"/>
    <cellStyle name="20% - Accent3 5 5 2 2" xfId="3171" xr:uid="{00000000-0005-0000-0000-0000580C0000}"/>
    <cellStyle name="20% - Accent3 5 5 3" xfId="3172" xr:uid="{00000000-0005-0000-0000-0000590C0000}"/>
    <cellStyle name="20% - Accent3 5 5 3 2" xfId="3173" xr:uid="{00000000-0005-0000-0000-00005A0C0000}"/>
    <cellStyle name="20% - Accent3 5 5 4" xfId="3174" xr:uid="{00000000-0005-0000-0000-00005B0C0000}"/>
    <cellStyle name="20% - Accent3 5 5 4 2" xfId="3175" xr:uid="{00000000-0005-0000-0000-00005C0C0000}"/>
    <cellStyle name="20% - Accent3 5 5 5" xfId="3176" xr:uid="{00000000-0005-0000-0000-00005D0C0000}"/>
    <cellStyle name="20% - Accent3 5 5 5 2" xfId="3177" xr:uid="{00000000-0005-0000-0000-00005E0C0000}"/>
    <cellStyle name="20% - Accent3 5 5 6" xfId="3178" xr:uid="{00000000-0005-0000-0000-00005F0C0000}"/>
    <cellStyle name="20% - Accent3 5 5 6 2" xfId="3179" xr:uid="{00000000-0005-0000-0000-0000600C0000}"/>
    <cellStyle name="20% - Accent3 5 5 7" xfId="3180" xr:uid="{00000000-0005-0000-0000-0000610C0000}"/>
    <cellStyle name="20% - Accent3 5 5 7 2" xfId="3181" xr:uid="{00000000-0005-0000-0000-0000620C0000}"/>
    <cellStyle name="20% - Accent3 5 5 8" xfId="3182" xr:uid="{00000000-0005-0000-0000-0000630C0000}"/>
    <cellStyle name="20% - Accent3 5 5 8 2" xfId="3183" xr:uid="{00000000-0005-0000-0000-0000640C0000}"/>
    <cellStyle name="20% - Accent3 5 5 9" xfId="3184" xr:uid="{00000000-0005-0000-0000-0000650C0000}"/>
    <cellStyle name="20% - Accent3 5 5 9 2" xfId="3185" xr:uid="{00000000-0005-0000-0000-0000660C0000}"/>
    <cellStyle name="20% - Accent3 5 6" xfId="3186" xr:uid="{00000000-0005-0000-0000-0000670C0000}"/>
    <cellStyle name="20% - Accent3 5 6 10" xfId="3187" xr:uid="{00000000-0005-0000-0000-0000680C0000}"/>
    <cellStyle name="20% - Accent3 5 6 11" xfId="3188" xr:uid="{00000000-0005-0000-0000-0000690C0000}"/>
    <cellStyle name="20% - Accent3 5 6 2" xfId="3189" xr:uid="{00000000-0005-0000-0000-00006A0C0000}"/>
    <cellStyle name="20% - Accent3 5 6 2 2" xfId="3190" xr:uid="{00000000-0005-0000-0000-00006B0C0000}"/>
    <cellStyle name="20% - Accent3 5 6 3" xfId="3191" xr:uid="{00000000-0005-0000-0000-00006C0C0000}"/>
    <cellStyle name="20% - Accent3 5 6 3 2" xfId="3192" xr:uid="{00000000-0005-0000-0000-00006D0C0000}"/>
    <cellStyle name="20% - Accent3 5 6 4" xfId="3193" xr:uid="{00000000-0005-0000-0000-00006E0C0000}"/>
    <cellStyle name="20% - Accent3 5 6 4 2" xfId="3194" xr:uid="{00000000-0005-0000-0000-00006F0C0000}"/>
    <cellStyle name="20% - Accent3 5 6 5" xfId="3195" xr:uid="{00000000-0005-0000-0000-0000700C0000}"/>
    <cellStyle name="20% - Accent3 5 6 5 2" xfId="3196" xr:uid="{00000000-0005-0000-0000-0000710C0000}"/>
    <cellStyle name="20% - Accent3 5 6 6" xfId="3197" xr:uid="{00000000-0005-0000-0000-0000720C0000}"/>
    <cellStyle name="20% - Accent3 5 6 6 2" xfId="3198" xr:uid="{00000000-0005-0000-0000-0000730C0000}"/>
    <cellStyle name="20% - Accent3 5 6 7" xfId="3199" xr:uid="{00000000-0005-0000-0000-0000740C0000}"/>
    <cellStyle name="20% - Accent3 5 6 7 2" xfId="3200" xr:uid="{00000000-0005-0000-0000-0000750C0000}"/>
    <cellStyle name="20% - Accent3 5 6 8" xfId="3201" xr:uid="{00000000-0005-0000-0000-0000760C0000}"/>
    <cellStyle name="20% - Accent3 5 6 8 2" xfId="3202" xr:uid="{00000000-0005-0000-0000-0000770C0000}"/>
    <cellStyle name="20% - Accent3 5 6 9" xfId="3203" xr:uid="{00000000-0005-0000-0000-0000780C0000}"/>
    <cellStyle name="20% - Accent3 5 6 9 2" xfId="3204" xr:uid="{00000000-0005-0000-0000-0000790C0000}"/>
    <cellStyle name="20% - Accent3 5 7" xfId="3205" xr:uid="{00000000-0005-0000-0000-00007A0C0000}"/>
    <cellStyle name="20% - Accent3 5 7 10" xfId="3206" xr:uid="{00000000-0005-0000-0000-00007B0C0000}"/>
    <cellStyle name="20% - Accent3 5 7 2" xfId="3207" xr:uid="{00000000-0005-0000-0000-00007C0C0000}"/>
    <cellStyle name="20% - Accent3 5 7 2 2" xfId="3208" xr:uid="{00000000-0005-0000-0000-00007D0C0000}"/>
    <cellStyle name="20% - Accent3 5 7 3" xfId="3209" xr:uid="{00000000-0005-0000-0000-00007E0C0000}"/>
    <cellStyle name="20% - Accent3 5 7 3 2" xfId="3210" xr:uid="{00000000-0005-0000-0000-00007F0C0000}"/>
    <cellStyle name="20% - Accent3 5 7 4" xfId="3211" xr:uid="{00000000-0005-0000-0000-0000800C0000}"/>
    <cellStyle name="20% - Accent3 5 7 4 2" xfId="3212" xr:uid="{00000000-0005-0000-0000-0000810C0000}"/>
    <cellStyle name="20% - Accent3 5 7 5" xfId="3213" xr:uid="{00000000-0005-0000-0000-0000820C0000}"/>
    <cellStyle name="20% - Accent3 5 7 5 2" xfId="3214" xr:uid="{00000000-0005-0000-0000-0000830C0000}"/>
    <cellStyle name="20% - Accent3 5 7 6" xfId="3215" xr:uid="{00000000-0005-0000-0000-0000840C0000}"/>
    <cellStyle name="20% - Accent3 5 7 6 2" xfId="3216" xr:uid="{00000000-0005-0000-0000-0000850C0000}"/>
    <cellStyle name="20% - Accent3 5 7 7" xfId="3217" xr:uid="{00000000-0005-0000-0000-0000860C0000}"/>
    <cellStyle name="20% - Accent3 5 7 7 2" xfId="3218" xr:uid="{00000000-0005-0000-0000-0000870C0000}"/>
    <cellStyle name="20% - Accent3 5 7 8" xfId="3219" xr:uid="{00000000-0005-0000-0000-0000880C0000}"/>
    <cellStyle name="20% - Accent3 5 7 8 2" xfId="3220" xr:uid="{00000000-0005-0000-0000-0000890C0000}"/>
    <cellStyle name="20% - Accent3 5 7 9" xfId="3221" xr:uid="{00000000-0005-0000-0000-00008A0C0000}"/>
    <cellStyle name="20% - Accent3 5 8" xfId="3222" xr:uid="{00000000-0005-0000-0000-00008B0C0000}"/>
    <cellStyle name="20% - Accent3 5 8 2" xfId="3223" xr:uid="{00000000-0005-0000-0000-00008C0C0000}"/>
    <cellStyle name="20% - Accent3 5 9" xfId="3224" xr:uid="{00000000-0005-0000-0000-00008D0C0000}"/>
    <cellStyle name="20% - Accent3 5 9 2" xfId="3225" xr:uid="{00000000-0005-0000-0000-00008E0C0000}"/>
    <cellStyle name="20% - Accent3 6" xfId="3226" xr:uid="{00000000-0005-0000-0000-00008F0C0000}"/>
    <cellStyle name="20% - Accent3 6 10" xfId="3227" xr:uid="{00000000-0005-0000-0000-0000900C0000}"/>
    <cellStyle name="20% - Accent3 6 10 2" xfId="3228" xr:uid="{00000000-0005-0000-0000-0000910C0000}"/>
    <cellStyle name="20% - Accent3 6 11" xfId="3229" xr:uid="{00000000-0005-0000-0000-0000920C0000}"/>
    <cellStyle name="20% - Accent3 6 11 2" xfId="3230" xr:uid="{00000000-0005-0000-0000-0000930C0000}"/>
    <cellStyle name="20% - Accent3 6 12" xfId="3231" xr:uid="{00000000-0005-0000-0000-0000940C0000}"/>
    <cellStyle name="20% - Accent3 6 12 2" xfId="3232" xr:uid="{00000000-0005-0000-0000-0000950C0000}"/>
    <cellStyle name="20% - Accent3 6 13" xfId="3233" xr:uid="{00000000-0005-0000-0000-0000960C0000}"/>
    <cellStyle name="20% - Accent3 6 13 2" xfId="3234" xr:uid="{00000000-0005-0000-0000-0000970C0000}"/>
    <cellStyle name="20% - Accent3 6 14" xfId="3235" xr:uid="{00000000-0005-0000-0000-0000980C0000}"/>
    <cellStyle name="20% - Accent3 6 15" xfId="3236" xr:uid="{00000000-0005-0000-0000-0000990C0000}"/>
    <cellStyle name="20% - Accent3 6 2" xfId="3237" xr:uid="{00000000-0005-0000-0000-00009A0C0000}"/>
    <cellStyle name="20% - Accent3 6 2 10" xfId="3238" xr:uid="{00000000-0005-0000-0000-00009B0C0000}"/>
    <cellStyle name="20% - Accent3 6 2 11" xfId="3239" xr:uid="{00000000-0005-0000-0000-00009C0C0000}"/>
    <cellStyle name="20% - Accent3 6 2 2" xfId="3240" xr:uid="{00000000-0005-0000-0000-00009D0C0000}"/>
    <cellStyle name="20% - Accent3 6 2 2 2" xfId="3241" xr:uid="{00000000-0005-0000-0000-00009E0C0000}"/>
    <cellStyle name="20% - Accent3 6 2 3" xfId="3242" xr:uid="{00000000-0005-0000-0000-00009F0C0000}"/>
    <cellStyle name="20% - Accent3 6 2 3 2" xfId="3243" xr:uid="{00000000-0005-0000-0000-0000A00C0000}"/>
    <cellStyle name="20% - Accent3 6 2 4" xfId="3244" xr:uid="{00000000-0005-0000-0000-0000A10C0000}"/>
    <cellStyle name="20% - Accent3 6 2 4 2" xfId="3245" xr:uid="{00000000-0005-0000-0000-0000A20C0000}"/>
    <cellStyle name="20% - Accent3 6 2 5" xfId="3246" xr:uid="{00000000-0005-0000-0000-0000A30C0000}"/>
    <cellStyle name="20% - Accent3 6 2 5 2" xfId="3247" xr:uid="{00000000-0005-0000-0000-0000A40C0000}"/>
    <cellStyle name="20% - Accent3 6 2 6" xfId="3248" xr:uid="{00000000-0005-0000-0000-0000A50C0000}"/>
    <cellStyle name="20% - Accent3 6 2 6 2" xfId="3249" xr:uid="{00000000-0005-0000-0000-0000A60C0000}"/>
    <cellStyle name="20% - Accent3 6 2 7" xfId="3250" xr:uid="{00000000-0005-0000-0000-0000A70C0000}"/>
    <cellStyle name="20% - Accent3 6 2 7 2" xfId="3251" xr:uid="{00000000-0005-0000-0000-0000A80C0000}"/>
    <cellStyle name="20% - Accent3 6 2 8" xfId="3252" xr:uid="{00000000-0005-0000-0000-0000A90C0000}"/>
    <cellStyle name="20% - Accent3 6 2 8 2" xfId="3253" xr:uid="{00000000-0005-0000-0000-0000AA0C0000}"/>
    <cellStyle name="20% - Accent3 6 2 9" xfId="3254" xr:uid="{00000000-0005-0000-0000-0000AB0C0000}"/>
    <cellStyle name="20% - Accent3 6 2 9 2" xfId="3255" xr:uid="{00000000-0005-0000-0000-0000AC0C0000}"/>
    <cellStyle name="20% - Accent3 6 3" xfId="3256" xr:uid="{00000000-0005-0000-0000-0000AD0C0000}"/>
    <cellStyle name="20% - Accent3 6 3 10" xfId="3257" xr:uid="{00000000-0005-0000-0000-0000AE0C0000}"/>
    <cellStyle name="20% - Accent3 6 3 11" xfId="3258" xr:uid="{00000000-0005-0000-0000-0000AF0C0000}"/>
    <cellStyle name="20% - Accent3 6 3 2" xfId="3259" xr:uid="{00000000-0005-0000-0000-0000B00C0000}"/>
    <cellStyle name="20% - Accent3 6 3 2 2" xfId="3260" xr:uid="{00000000-0005-0000-0000-0000B10C0000}"/>
    <cellStyle name="20% - Accent3 6 3 3" xfId="3261" xr:uid="{00000000-0005-0000-0000-0000B20C0000}"/>
    <cellStyle name="20% - Accent3 6 3 3 2" xfId="3262" xr:uid="{00000000-0005-0000-0000-0000B30C0000}"/>
    <cellStyle name="20% - Accent3 6 3 4" xfId="3263" xr:uid="{00000000-0005-0000-0000-0000B40C0000}"/>
    <cellStyle name="20% - Accent3 6 3 4 2" xfId="3264" xr:uid="{00000000-0005-0000-0000-0000B50C0000}"/>
    <cellStyle name="20% - Accent3 6 3 5" xfId="3265" xr:uid="{00000000-0005-0000-0000-0000B60C0000}"/>
    <cellStyle name="20% - Accent3 6 3 5 2" xfId="3266" xr:uid="{00000000-0005-0000-0000-0000B70C0000}"/>
    <cellStyle name="20% - Accent3 6 3 6" xfId="3267" xr:uid="{00000000-0005-0000-0000-0000B80C0000}"/>
    <cellStyle name="20% - Accent3 6 3 6 2" xfId="3268" xr:uid="{00000000-0005-0000-0000-0000B90C0000}"/>
    <cellStyle name="20% - Accent3 6 3 7" xfId="3269" xr:uid="{00000000-0005-0000-0000-0000BA0C0000}"/>
    <cellStyle name="20% - Accent3 6 3 7 2" xfId="3270" xr:uid="{00000000-0005-0000-0000-0000BB0C0000}"/>
    <cellStyle name="20% - Accent3 6 3 8" xfId="3271" xr:uid="{00000000-0005-0000-0000-0000BC0C0000}"/>
    <cellStyle name="20% - Accent3 6 3 8 2" xfId="3272" xr:uid="{00000000-0005-0000-0000-0000BD0C0000}"/>
    <cellStyle name="20% - Accent3 6 3 9" xfId="3273" xr:uid="{00000000-0005-0000-0000-0000BE0C0000}"/>
    <cellStyle name="20% - Accent3 6 3 9 2" xfId="3274" xr:uid="{00000000-0005-0000-0000-0000BF0C0000}"/>
    <cellStyle name="20% - Accent3 6 4" xfId="3275" xr:uid="{00000000-0005-0000-0000-0000C00C0000}"/>
    <cellStyle name="20% - Accent3 6 4 10" xfId="3276" xr:uid="{00000000-0005-0000-0000-0000C10C0000}"/>
    <cellStyle name="20% - Accent3 6 4 11" xfId="3277" xr:uid="{00000000-0005-0000-0000-0000C20C0000}"/>
    <cellStyle name="20% - Accent3 6 4 2" xfId="3278" xr:uid="{00000000-0005-0000-0000-0000C30C0000}"/>
    <cellStyle name="20% - Accent3 6 4 2 2" xfId="3279" xr:uid="{00000000-0005-0000-0000-0000C40C0000}"/>
    <cellStyle name="20% - Accent3 6 4 3" xfId="3280" xr:uid="{00000000-0005-0000-0000-0000C50C0000}"/>
    <cellStyle name="20% - Accent3 6 4 3 2" xfId="3281" xr:uid="{00000000-0005-0000-0000-0000C60C0000}"/>
    <cellStyle name="20% - Accent3 6 4 4" xfId="3282" xr:uid="{00000000-0005-0000-0000-0000C70C0000}"/>
    <cellStyle name="20% - Accent3 6 4 4 2" xfId="3283" xr:uid="{00000000-0005-0000-0000-0000C80C0000}"/>
    <cellStyle name="20% - Accent3 6 4 5" xfId="3284" xr:uid="{00000000-0005-0000-0000-0000C90C0000}"/>
    <cellStyle name="20% - Accent3 6 4 5 2" xfId="3285" xr:uid="{00000000-0005-0000-0000-0000CA0C0000}"/>
    <cellStyle name="20% - Accent3 6 4 6" xfId="3286" xr:uid="{00000000-0005-0000-0000-0000CB0C0000}"/>
    <cellStyle name="20% - Accent3 6 4 6 2" xfId="3287" xr:uid="{00000000-0005-0000-0000-0000CC0C0000}"/>
    <cellStyle name="20% - Accent3 6 4 7" xfId="3288" xr:uid="{00000000-0005-0000-0000-0000CD0C0000}"/>
    <cellStyle name="20% - Accent3 6 4 7 2" xfId="3289" xr:uid="{00000000-0005-0000-0000-0000CE0C0000}"/>
    <cellStyle name="20% - Accent3 6 4 8" xfId="3290" xr:uid="{00000000-0005-0000-0000-0000CF0C0000}"/>
    <cellStyle name="20% - Accent3 6 4 8 2" xfId="3291" xr:uid="{00000000-0005-0000-0000-0000D00C0000}"/>
    <cellStyle name="20% - Accent3 6 4 9" xfId="3292" xr:uid="{00000000-0005-0000-0000-0000D10C0000}"/>
    <cellStyle name="20% - Accent3 6 4 9 2" xfId="3293" xr:uid="{00000000-0005-0000-0000-0000D20C0000}"/>
    <cellStyle name="20% - Accent3 6 5" xfId="3294" xr:uid="{00000000-0005-0000-0000-0000D30C0000}"/>
    <cellStyle name="20% - Accent3 6 5 10" xfId="3295" xr:uid="{00000000-0005-0000-0000-0000D40C0000}"/>
    <cellStyle name="20% - Accent3 6 5 2" xfId="3296" xr:uid="{00000000-0005-0000-0000-0000D50C0000}"/>
    <cellStyle name="20% - Accent3 6 5 2 2" xfId="3297" xr:uid="{00000000-0005-0000-0000-0000D60C0000}"/>
    <cellStyle name="20% - Accent3 6 5 3" xfId="3298" xr:uid="{00000000-0005-0000-0000-0000D70C0000}"/>
    <cellStyle name="20% - Accent3 6 5 3 2" xfId="3299" xr:uid="{00000000-0005-0000-0000-0000D80C0000}"/>
    <cellStyle name="20% - Accent3 6 5 4" xfId="3300" xr:uid="{00000000-0005-0000-0000-0000D90C0000}"/>
    <cellStyle name="20% - Accent3 6 5 4 2" xfId="3301" xr:uid="{00000000-0005-0000-0000-0000DA0C0000}"/>
    <cellStyle name="20% - Accent3 6 5 5" xfId="3302" xr:uid="{00000000-0005-0000-0000-0000DB0C0000}"/>
    <cellStyle name="20% - Accent3 6 5 5 2" xfId="3303" xr:uid="{00000000-0005-0000-0000-0000DC0C0000}"/>
    <cellStyle name="20% - Accent3 6 5 6" xfId="3304" xr:uid="{00000000-0005-0000-0000-0000DD0C0000}"/>
    <cellStyle name="20% - Accent3 6 5 6 2" xfId="3305" xr:uid="{00000000-0005-0000-0000-0000DE0C0000}"/>
    <cellStyle name="20% - Accent3 6 5 7" xfId="3306" xr:uid="{00000000-0005-0000-0000-0000DF0C0000}"/>
    <cellStyle name="20% - Accent3 6 5 7 2" xfId="3307" xr:uid="{00000000-0005-0000-0000-0000E00C0000}"/>
    <cellStyle name="20% - Accent3 6 5 8" xfId="3308" xr:uid="{00000000-0005-0000-0000-0000E10C0000}"/>
    <cellStyle name="20% - Accent3 6 5 8 2" xfId="3309" xr:uid="{00000000-0005-0000-0000-0000E20C0000}"/>
    <cellStyle name="20% - Accent3 6 5 9" xfId="3310" xr:uid="{00000000-0005-0000-0000-0000E30C0000}"/>
    <cellStyle name="20% - Accent3 6 6" xfId="3311" xr:uid="{00000000-0005-0000-0000-0000E40C0000}"/>
    <cellStyle name="20% - Accent3 6 6 2" xfId="3312" xr:uid="{00000000-0005-0000-0000-0000E50C0000}"/>
    <cellStyle name="20% - Accent3 6 7" xfId="3313" xr:uid="{00000000-0005-0000-0000-0000E60C0000}"/>
    <cellStyle name="20% - Accent3 6 7 2" xfId="3314" xr:uid="{00000000-0005-0000-0000-0000E70C0000}"/>
    <cellStyle name="20% - Accent3 6 8" xfId="3315" xr:uid="{00000000-0005-0000-0000-0000E80C0000}"/>
    <cellStyle name="20% - Accent3 6 8 2" xfId="3316" xr:uid="{00000000-0005-0000-0000-0000E90C0000}"/>
    <cellStyle name="20% - Accent3 6 9" xfId="3317" xr:uid="{00000000-0005-0000-0000-0000EA0C0000}"/>
    <cellStyle name="20% - Accent3 6 9 2" xfId="3318" xr:uid="{00000000-0005-0000-0000-0000EB0C0000}"/>
    <cellStyle name="20% - Accent3 7" xfId="3319" xr:uid="{00000000-0005-0000-0000-0000EC0C0000}"/>
    <cellStyle name="20% - Accent3 7 10" xfId="3320" xr:uid="{00000000-0005-0000-0000-0000ED0C0000}"/>
    <cellStyle name="20% - Accent3 7 10 2" xfId="3321" xr:uid="{00000000-0005-0000-0000-0000EE0C0000}"/>
    <cellStyle name="20% - Accent3 7 11" xfId="3322" xr:uid="{00000000-0005-0000-0000-0000EF0C0000}"/>
    <cellStyle name="20% - Accent3 7 11 2" xfId="3323" xr:uid="{00000000-0005-0000-0000-0000F00C0000}"/>
    <cellStyle name="20% - Accent3 7 12" xfId="3324" xr:uid="{00000000-0005-0000-0000-0000F10C0000}"/>
    <cellStyle name="20% - Accent3 7 13" xfId="3325" xr:uid="{00000000-0005-0000-0000-0000F20C0000}"/>
    <cellStyle name="20% - Accent3 7 2" xfId="3326" xr:uid="{00000000-0005-0000-0000-0000F30C0000}"/>
    <cellStyle name="20% - Accent3 7 2 10" xfId="3327" xr:uid="{00000000-0005-0000-0000-0000F40C0000}"/>
    <cellStyle name="20% - Accent3 7 2 11" xfId="3328" xr:uid="{00000000-0005-0000-0000-0000F50C0000}"/>
    <cellStyle name="20% - Accent3 7 2 2" xfId="3329" xr:uid="{00000000-0005-0000-0000-0000F60C0000}"/>
    <cellStyle name="20% - Accent3 7 2 2 2" xfId="3330" xr:uid="{00000000-0005-0000-0000-0000F70C0000}"/>
    <cellStyle name="20% - Accent3 7 2 3" xfId="3331" xr:uid="{00000000-0005-0000-0000-0000F80C0000}"/>
    <cellStyle name="20% - Accent3 7 2 3 2" xfId="3332" xr:uid="{00000000-0005-0000-0000-0000F90C0000}"/>
    <cellStyle name="20% - Accent3 7 2 4" xfId="3333" xr:uid="{00000000-0005-0000-0000-0000FA0C0000}"/>
    <cellStyle name="20% - Accent3 7 2 4 2" xfId="3334" xr:uid="{00000000-0005-0000-0000-0000FB0C0000}"/>
    <cellStyle name="20% - Accent3 7 2 5" xfId="3335" xr:uid="{00000000-0005-0000-0000-0000FC0C0000}"/>
    <cellStyle name="20% - Accent3 7 2 5 2" xfId="3336" xr:uid="{00000000-0005-0000-0000-0000FD0C0000}"/>
    <cellStyle name="20% - Accent3 7 2 6" xfId="3337" xr:uid="{00000000-0005-0000-0000-0000FE0C0000}"/>
    <cellStyle name="20% - Accent3 7 2 6 2" xfId="3338" xr:uid="{00000000-0005-0000-0000-0000FF0C0000}"/>
    <cellStyle name="20% - Accent3 7 2 7" xfId="3339" xr:uid="{00000000-0005-0000-0000-0000000D0000}"/>
    <cellStyle name="20% - Accent3 7 2 7 2" xfId="3340" xr:uid="{00000000-0005-0000-0000-0000010D0000}"/>
    <cellStyle name="20% - Accent3 7 2 8" xfId="3341" xr:uid="{00000000-0005-0000-0000-0000020D0000}"/>
    <cellStyle name="20% - Accent3 7 2 8 2" xfId="3342" xr:uid="{00000000-0005-0000-0000-0000030D0000}"/>
    <cellStyle name="20% - Accent3 7 2 9" xfId="3343" xr:uid="{00000000-0005-0000-0000-0000040D0000}"/>
    <cellStyle name="20% - Accent3 7 2 9 2" xfId="3344" xr:uid="{00000000-0005-0000-0000-0000050D0000}"/>
    <cellStyle name="20% - Accent3 7 3" xfId="3345" xr:uid="{00000000-0005-0000-0000-0000060D0000}"/>
    <cellStyle name="20% - Accent3 7 3 10" xfId="3346" xr:uid="{00000000-0005-0000-0000-0000070D0000}"/>
    <cellStyle name="20% - Accent3 7 3 2" xfId="3347" xr:uid="{00000000-0005-0000-0000-0000080D0000}"/>
    <cellStyle name="20% - Accent3 7 3 2 2" xfId="3348" xr:uid="{00000000-0005-0000-0000-0000090D0000}"/>
    <cellStyle name="20% - Accent3 7 3 3" xfId="3349" xr:uid="{00000000-0005-0000-0000-00000A0D0000}"/>
    <cellStyle name="20% - Accent3 7 3 3 2" xfId="3350" xr:uid="{00000000-0005-0000-0000-00000B0D0000}"/>
    <cellStyle name="20% - Accent3 7 3 4" xfId="3351" xr:uid="{00000000-0005-0000-0000-00000C0D0000}"/>
    <cellStyle name="20% - Accent3 7 3 4 2" xfId="3352" xr:uid="{00000000-0005-0000-0000-00000D0D0000}"/>
    <cellStyle name="20% - Accent3 7 3 5" xfId="3353" xr:uid="{00000000-0005-0000-0000-00000E0D0000}"/>
    <cellStyle name="20% - Accent3 7 3 5 2" xfId="3354" xr:uid="{00000000-0005-0000-0000-00000F0D0000}"/>
    <cellStyle name="20% - Accent3 7 3 6" xfId="3355" xr:uid="{00000000-0005-0000-0000-0000100D0000}"/>
    <cellStyle name="20% - Accent3 7 3 6 2" xfId="3356" xr:uid="{00000000-0005-0000-0000-0000110D0000}"/>
    <cellStyle name="20% - Accent3 7 3 7" xfId="3357" xr:uid="{00000000-0005-0000-0000-0000120D0000}"/>
    <cellStyle name="20% - Accent3 7 3 7 2" xfId="3358" xr:uid="{00000000-0005-0000-0000-0000130D0000}"/>
    <cellStyle name="20% - Accent3 7 3 8" xfId="3359" xr:uid="{00000000-0005-0000-0000-0000140D0000}"/>
    <cellStyle name="20% - Accent3 7 3 8 2" xfId="3360" xr:uid="{00000000-0005-0000-0000-0000150D0000}"/>
    <cellStyle name="20% - Accent3 7 3 9" xfId="3361" xr:uid="{00000000-0005-0000-0000-0000160D0000}"/>
    <cellStyle name="20% - Accent3 7 4" xfId="3362" xr:uid="{00000000-0005-0000-0000-0000170D0000}"/>
    <cellStyle name="20% - Accent3 7 4 2" xfId="3363" xr:uid="{00000000-0005-0000-0000-0000180D0000}"/>
    <cellStyle name="20% - Accent3 7 5" xfId="3364" xr:uid="{00000000-0005-0000-0000-0000190D0000}"/>
    <cellStyle name="20% - Accent3 7 5 2" xfId="3365" xr:uid="{00000000-0005-0000-0000-00001A0D0000}"/>
    <cellStyle name="20% - Accent3 7 6" xfId="3366" xr:uid="{00000000-0005-0000-0000-00001B0D0000}"/>
    <cellStyle name="20% - Accent3 7 6 2" xfId="3367" xr:uid="{00000000-0005-0000-0000-00001C0D0000}"/>
    <cellStyle name="20% - Accent3 7 7" xfId="3368" xr:uid="{00000000-0005-0000-0000-00001D0D0000}"/>
    <cellStyle name="20% - Accent3 7 7 2" xfId="3369" xr:uid="{00000000-0005-0000-0000-00001E0D0000}"/>
    <cellStyle name="20% - Accent3 7 8" xfId="3370" xr:uid="{00000000-0005-0000-0000-00001F0D0000}"/>
    <cellStyle name="20% - Accent3 7 8 2" xfId="3371" xr:uid="{00000000-0005-0000-0000-0000200D0000}"/>
    <cellStyle name="20% - Accent3 7 9" xfId="3372" xr:uid="{00000000-0005-0000-0000-0000210D0000}"/>
    <cellStyle name="20% - Accent3 7 9 2" xfId="3373" xr:uid="{00000000-0005-0000-0000-0000220D0000}"/>
    <cellStyle name="20% - Accent3 8" xfId="3374" xr:uid="{00000000-0005-0000-0000-0000230D0000}"/>
    <cellStyle name="20% - Accent3 8 10" xfId="3375" xr:uid="{00000000-0005-0000-0000-0000240D0000}"/>
    <cellStyle name="20% - Accent3 8 10 2" xfId="3376" xr:uid="{00000000-0005-0000-0000-0000250D0000}"/>
    <cellStyle name="20% - Accent3 8 11" xfId="3377" xr:uid="{00000000-0005-0000-0000-0000260D0000}"/>
    <cellStyle name="20% - Accent3 8 12" xfId="3378" xr:uid="{00000000-0005-0000-0000-0000270D0000}"/>
    <cellStyle name="20% - Accent3 8 2" xfId="3379" xr:uid="{00000000-0005-0000-0000-0000280D0000}"/>
    <cellStyle name="20% - Accent3 8 2 10" xfId="3380" xr:uid="{00000000-0005-0000-0000-0000290D0000}"/>
    <cellStyle name="20% - Accent3 8 2 11" xfId="3381" xr:uid="{00000000-0005-0000-0000-00002A0D0000}"/>
    <cellStyle name="20% - Accent3 8 2 2" xfId="3382" xr:uid="{00000000-0005-0000-0000-00002B0D0000}"/>
    <cellStyle name="20% - Accent3 8 2 2 2" xfId="3383" xr:uid="{00000000-0005-0000-0000-00002C0D0000}"/>
    <cellStyle name="20% - Accent3 8 2 3" xfId="3384" xr:uid="{00000000-0005-0000-0000-00002D0D0000}"/>
    <cellStyle name="20% - Accent3 8 2 3 2" xfId="3385" xr:uid="{00000000-0005-0000-0000-00002E0D0000}"/>
    <cellStyle name="20% - Accent3 8 2 4" xfId="3386" xr:uid="{00000000-0005-0000-0000-00002F0D0000}"/>
    <cellStyle name="20% - Accent3 8 2 4 2" xfId="3387" xr:uid="{00000000-0005-0000-0000-0000300D0000}"/>
    <cellStyle name="20% - Accent3 8 2 5" xfId="3388" xr:uid="{00000000-0005-0000-0000-0000310D0000}"/>
    <cellStyle name="20% - Accent3 8 2 5 2" xfId="3389" xr:uid="{00000000-0005-0000-0000-0000320D0000}"/>
    <cellStyle name="20% - Accent3 8 2 6" xfId="3390" xr:uid="{00000000-0005-0000-0000-0000330D0000}"/>
    <cellStyle name="20% - Accent3 8 2 6 2" xfId="3391" xr:uid="{00000000-0005-0000-0000-0000340D0000}"/>
    <cellStyle name="20% - Accent3 8 2 7" xfId="3392" xr:uid="{00000000-0005-0000-0000-0000350D0000}"/>
    <cellStyle name="20% - Accent3 8 2 7 2" xfId="3393" xr:uid="{00000000-0005-0000-0000-0000360D0000}"/>
    <cellStyle name="20% - Accent3 8 2 8" xfId="3394" xr:uid="{00000000-0005-0000-0000-0000370D0000}"/>
    <cellStyle name="20% - Accent3 8 2 8 2" xfId="3395" xr:uid="{00000000-0005-0000-0000-0000380D0000}"/>
    <cellStyle name="20% - Accent3 8 2 9" xfId="3396" xr:uid="{00000000-0005-0000-0000-0000390D0000}"/>
    <cellStyle name="20% - Accent3 8 2 9 2" xfId="3397" xr:uid="{00000000-0005-0000-0000-00003A0D0000}"/>
    <cellStyle name="20% - Accent3 8 3" xfId="3398" xr:uid="{00000000-0005-0000-0000-00003B0D0000}"/>
    <cellStyle name="20% - Accent3 8 3 2" xfId="3399" xr:uid="{00000000-0005-0000-0000-00003C0D0000}"/>
    <cellStyle name="20% - Accent3 8 4" xfId="3400" xr:uid="{00000000-0005-0000-0000-00003D0D0000}"/>
    <cellStyle name="20% - Accent3 8 4 2" xfId="3401" xr:uid="{00000000-0005-0000-0000-00003E0D0000}"/>
    <cellStyle name="20% - Accent3 8 5" xfId="3402" xr:uid="{00000000-0005-0000-0000-00003F0D0000}"/>
    <cellStyle name="20% - Accent3 8 5 2" xfId="3403" xr:uid="{00000000-0005-0000-0000-0000400D0000}"/>
    <cellStyle name="20% - Accent3 8 6" xfId="3404" xr:uid="{00000000-0005-0000-0000-0000410D0000}"/>
    <cellStyle name="20% - Accent3 8 6 2" xfId="3405" xr:uid="{00000000-0005-0000-0000-0000420D0000}"/>
    <cellStyle name="20% - Accent3 8 7" xfId="3406" xr:uid="{00000000-0005-0000-0000-0000430D0000}"/>
    <cellStyle name="20% - Accent3 8 7 2" xfId="3407" xr:uid="{00000000-0005-0000-0000-0000440D0000}"/>
    <cellStyle name="20% - Accent3 8 8" xfId="3408" xr:uid="{00000000-0005-0000-0000-0000450D0000}"/>
    <cellStyle name="20% - Accent3 8 8 2" xfId="3409" xr:uid="{00000000-0005-0000-0000-0000460D0000}"/>
    <cellStyle name="20% - Accent3 8 9" xfId="3410" xr:uid="{00000000-0005-0000-0000-0000470D0000}"/>
    <cellStyle name="20% - Accent3 8 9 2" xfId="3411" xr:uid="{00000000-0005-0000-0000-0000480D0000}"/>
    <cellStyle name="20% - Accent3 9" xfId="3412" xr:uid="{00000000-0005-0000-0000-0000490D0000}"/>
    <cellStyle name="20% - Accent3 9 10" xfId="3413" xr:uid="{00000000-0005-0000-0000-00004A0D0000}"/>
    <cellStyle name="20% - Accent3 9 11" xfId="3414" xr:uid="{00000000-0005-0000-0000-00004B0D0000}"/>
    <cellStyle name="20% - Accent3 9 2" xfId="3415" xr:uid="{00000000-0005-0000-0000-00004C0D0000}"/>
    <cellStyle name="20% - Accent3 9 2 2" xfId="3416" xr:uid="{00000000-0005-0000-0000-00004D0D0000}"/>
    <cellStyle name="20% - Accent3 9 3" xfId="3417" xr:uid="{00000000-0005-0000-0000-00004E0D0000}"/>
    <cellStyle name="20% - Accent3 9 3 2" xfId="3418" xr:uid="{00000000-0005-0000-0000-00004F0D0000}"/>
    <cellStyle name="20% - Accent3 9 4" xfId="3419" xr:uid="{00000000-0005-0000-0000-0000500D0000}"/>
    <cellStyle name="20% - Accent3 9 4 2" xfId="3420" xr:uid="{00000000-0005-0000-0000-0000510D0000}"/>
    <cellStyle name="20% - Accent3 9 5" xfId="3421" xr:uid="{00000000-0005-0000-0000-0000520D0000}"/>
    <cellStyle name="20% - Accent3 9 5 2" xfId="3422" xr:uid="{00000000-0005-0000-0000-0000530D0000}"/>
    <cellStyle name="20% - Accent3 9 6" xfId="3423" xr:uid="{00000000-0005-0000-0000-0000540D0000}"/>
    <cellStyle name="20% - Accent3 9 6 2" xfId="3424" xr:uid="{00000000-0005-0000-0000-0000550D0000}"/>
    <cellStyle name="20% - Accent3 9 7" xfId="3425" xr:uid="{00000000-0005-0000-0000-0000560D0000}"/>
    <cellStyle name="20% - Accent3 9 7 2" xfId="3426" xr:uid="{00000000-0005-0000-0000-0000570D0000}"/>
    <cellStyle name="20% - Accent3 9 8" xfId="3427" xr:uid="{00000000-0005-0000-0000-0000580D0000}"/>
    <cellStyle name="20% - Accent3 9 8 2" xfId="3428" xr:uid="{00000000-0005-0000-0000-0000590D0000}"/>
    <cellStyle name="20% - Accent3 9 9" xfId="3429" xr:uid="{00000000-0005-0000-0000-00005A0D0000}"/>
    <cellStyle name="20% - Accent3 9 9 2" xfId="3430" xr:uid="{00000000-0005-0000-0000-00005B0D0000}"/>
    <cellStyle name="20% - Accent4 10" xfId="3431" xr:uid="{00000000-0005-0000-0000-00005C0D0000}"/>
    <cellStyle name="20% - Accent4 10 10" xfId="3432" xr:uid="{00000000-0005-0000-0000-00005D0D0000}"/>
    <cellStyle name="20% - Accent4 10 11" xfId="3433" xr:uid="{00000000-0005-0000-0000-00005E0D0000}"/>
    <cellStyle name="20% - Accent4 10 2" xfId="3434" xr:uid="{00000000-0005-0000-0000-00005F0D0000}"/>
    <cellStyle name="20% - Accent4 10 2 2" xfId="3435" xr:uid="{00000000-0005-0000-0000-0000600D0000}"/>
    <cellStyle name="20% - Accent4 10 3" xfId="3436" xr:uid="{00000000-0005-0000-0000-0000610D0000}"/>
    <cellStyle name="20% - Accent4 10 3 2" xfId="3437" xr:uid="{00000000-0005-0000-0000-0000620D0000}"/>
    <cellStyle name="20% - Accent4 10 4" xfId="3438" xr:uid="{00000000-0005-0000-0000-0000630D0000}"/>
    <cellStyle name="20% - Accent4 10 4 2" xfId="3439" xr:uid="{00000000-0005-0000-0000-0000640D0000}"/>
    <cellStyle name="20% - Accent4 10 5" xfId="3440" xr:uid="{00000000-0005-0000-0000-0000650D0000}"/>
    <cellStyle name="20% - Accent4 10 5 2" xfId="3441" xr:uid="{00000000-0005-0000-0000-0000660D0000}"/>
    <cellStyle name="20% - Accent4 10 6" xfId="3442" xr:uid="{00000000-0005-0000-0000-0000670D0000}"/>
    <cellStyle name="20% - Accent4 10 6 2" xfId="3443" xr:uid="{00000000-0005-0000-0000-0000680D0000}"/>
    <cellStyle name="20% - Accent4 10 7" xfId="3444" xr:uid="{00000000-0005-0000-0000-0000690D0000}"/>
    <cellStyle name="20% - Accent4 10 7 2" xfId="3445" xr:uid="{00000000-0005-0000-0000-00006A0D0000}"/>
    <cellStyle name="20% - Accent4 10 8" xfId="3446" xr:uid="{00000000-0005-0000-0000-00006B0D0000}"/>
    <cellStyle name="20% - Accent4 10 8 2" xfId="3447" xr:uid="{00000000-0005-0000-0000-00006C0D0000}"/>
    <cellStyle name="20% - Accent4 10 9" xfId="3448" xr:uid="{00000000-0005-0000-0000-00006D0D0000}"/>
    <cellStyle name="20% - Accent4 10 9 2" xfId="3449" xr:uid="{00000000-0005-0000-0000-00006E0D0000}"/>
    <cellStyle name="20% - Accent4 11" xfId="3450" xr:uid="{00000000-0005-0000-0000-00006F0D0000}"/>
    <cellStyle name="20% - Accent4 11 10" xfId="3451" xr:uid="{00000000-0005-0000-0000-0000700D0000}"/>
    <cellStyle name="20% - Accent4 11 2" xfId="3452" xr:uid="{00000000-0005-0000-0000-0000710D0000}"/>
    <cellStyle name="20% - Accent4 11 2 2" xfId="3453" xr:uid="{00000000-0005-0000-0000-0000720D0000}"/>
    <cellStyle name="20% - Accent4 11 3" xfId="3454" xr:uid="{00000000-0005-0000-0000-0000730D0000}"/>
    <cellStyle name="20% - Accent4 11 3 2" xfId="3455" xr:uid="{00000000-0005-0000-0000-0000740D0000}"/>
    <cellStyle name="20% - Accent4 11 4" xfId="3456" xr:uid="{00000000-0005-0000-0000-0000750D0000}"/>
    <cellStyle name="20% - Accent4 11 4 2" xfId="3457" xr:uid="{00000000-0005-0000-0000-0000760D0000}"/>
    <cellStyle name="20% - Accent4 11 5" xfId="3458" xr:uid="{00000000-0005-0000-0000-0000770D0000}"/>
    <cellStyle name="20% - Accent4 11 5 2" xfId="3459" xr:uid="{00000000-0005-0000-0000-0000780D0000}"/>
    <cellStyle name="20% - Accent4 11 6" xfId="3460" xr:uid="{00000000-0005-0000-0000-0000790D0000}"/>
    <cellStyle name="20% - Accent4 11 6 2" xfId="3461" xr:uid="{00000000-0005-0000-0000-00007A0D0000}"/>
    <cellStyle name="20% - Accent4 11 7" xfId="3462" xr:uid="{00000000-0005-0000-0000-00007B0D0000}"/>
    <cellStyle name="20% - Accent4 11 7 2" xfId="3463" xr:uid="{00000000-0005-0000-0000-00007C0D0000}"/>
    <cellStyle name="20% - Accent4 11 8" xfId="3464" xr:uid="{00000000-0005-0000-0000-00007D0D0000}"/>
    <cellStyle name="20% - Accent4 11 8 2" xfId="3465" xr:uid="{00000000-0005-0000-0000-00007E0D0000}"/>
    <cellStyle name="20% - Accent4 11 9" xfId="3466" xr:uid="{00000000-0005-0000-0000-00007F0D0000}"/>
    <cellStyle name="20% - Accent4 12" xfId="3467" xr:uid="{00000000-0005-0000-0000-0000800D0000}"/>
    <cellStyle name="20% - Accent4 12 2" xfId="3468" xr:uid="{00000000-0005-0000-0000-0000810D0000}"/>
    <cellStyle name="20% - Accent4 12 2 2" xfId="3469" xr:uid="{00000000-0005-0000-0000-0000820D0000}"/>
    <cellStyle name="20% - Accent4 12 3" xfId="3470" xr:uid="{00000000-0005-0000-0000-0000830D0000}"/>
    <cellStyle name="20% - Accent4 12 3 2" xfId="3471" xr:uid="{00000000-0005-0000-0000-0000840D0000}"/>
    <cellStyle name="20% - Accent4 12 4" xfId="3472" xr:uid="{00000000-0005-0000-0000-0000850D0000}"/>
    <cellStyle name="20% - Accent4 12 4 2" xfId="3473" xr:uid="{00000000-0005-0000-0000-0000860D0000}"/>
    <cellStyle name="20% - Accent4 12 5" xfId="3474" xr:uid="{00000000-0005-0000-0000-0000870D0000}"/>
    <cellStyle name="20% - Accent4 12 5 2" xfId="3475" xr:uid="{00000000-0005-0000-0000-0000880D0000}"/>
    <cellStyle name="20% - Accent4 12 6" xfId="3476" xr:uid="{00000000-0005-0000-0000-0000890D0000}"/>
    <cellStyle name="20% - Accent4 12 6 2" xfId="3477" xr:uid="{00000000-0005-0000-0000-00008A0D0000}"/>
    <cellStyle name="20% - Accent4 12 7" xfId="3478" xr:uid="{00000000-0005-0000-0000-00008B0D0000}"/>
    <cellStyle name="20% - Accent4 12 8" xfId="3479" xr:uid="{00000000-0005-0000-0000-00008C0D0000}"/>
    <cellStyle name="20% - Accent4 13" xfId="3480" xr:uid="{00000000-0005-0000-0000-00008D0D0000}"/>
    <cellStyle name="20% - Accent4 13 2" xfId="3481" xr:uid="{00000000-0005-0000-0000-00008E0D0000}"/>
    <cellStyle name="20% - Accent4 13 2 2" xfId="3482" xr:uid="{00000000-0005-0000-0000-00008F0D0000}"/>
    <cellStyle name="20% - Accent4 13 3" xfId="3483" xr:uid="{00000000-0005-0000-0000-0000900D0000}"/>
    <cellStyle name="20% - Accent4 13 3 2" xfId="3484" xr:uid="{00000000-0005-0000-0000-0000910D0000}"/>
    <cellStyle name="20% - Accent4 13 4" xfId="3485" xr:uid="{00000000-0005-0000-0000-0000920D0000}"/>
    <cellStyle name="20% - Accent4 13 4 2" xfId="3486" xr:uid="{00000000-0005-0000-0000-0000930D0000}"/>
    <cellStyle name="20% - Accent4 13 5" xfId="3487" xr:uid="{00000000-0005-0000-0000-0000940D0000}"/>
    <cellStyle name="20% - Accent4 13 6" xfId="3488" xr:uid="{00000000-0005-0000-0000-0000950D0000}"/>
    <cellStyle name="20% - Accent4 14" xfId="3489" xr:uid="{00000000-0005-0000-0000-0000960D0000}"/>
    <cellStyle name="20% - Accent4 14 2" xfId="3490" xr:uid="{00000000-0005-0000-0000-0000970D0000}"/>
    <cellStyle name="20% - Accent4 14 2 2" xfId="3491" xr:uid="{00000000-0005-0000-0000-0000980D0000}"/>
    <cellStyle name="20% - Accent4 14 3" xfId="3492" xr:uid="{00000000-0005-0000-0000-0000990D0000}"/>
    <cellStyle name="20% - Accent4 14 4" xfId="3493" xr:uid="{00000000-0005-0000-0000-00009A0D0000}"/>
    <cellStyle name="20% - Accent4 15" xfId="3494" xr:uid="{00000000-0005-0000-0000-00009B0D0000}"/>
    <cellStyle name="20% - Accent4 15 2" xfId="3495" xr:uid="{00000000-0005-0000-0000-00009C0D0000}"/>
    <cellStyle name="20% - Accent4 16" xfId="3496" xr:uid="{00000000-0005-0000-0000-00009D0D0000}"/>
    <cellStyle name="20% - Accent4 16 2" xfId="3497" xr:uid="{00000000-0005-0000-0000-00009E0D0000}"/>
    <cellStyle name="20% - Accent4 17" xfId="3498" xr:uid="{00000000-0005-0000-0000-00009F0D0000}"/>
    <cellStyle name="20% - Accent4 17 2" xfId="3499" xr:uid="{00000000-0005-0000-0000-0000A00D0000}"/>
    <cellStyle name="20% - Accent4 18" xfId="3500" xr:uid="{00000000-0005-0000-0000-0000A10D0000}"/>
    <cellStyle name="20% - Accent4 18 2" xfId="3501" xr:uid="{00000000-0005-0000-0000-0000A20D0000}"/>
    <cellStyle name="20% - Accent4 19" xfId="3502" xr:uid="{00000000-0005-0000-0000-0000A30D0000}"/>
    <cellStyle name="20% - Accent4 19 2" xfId="3503" xr:uid="{00000000-0005-0000-0000-0000A40D0000}"/>
    <cellStyle name="20% - Accent4 2" xfId="3504" xr:uid="{00000000-0005-0000-0000-0000A50D0000}"/>
    <cellStyle name="20% - Accent4 2 10" xfId="3505" xr:uid="{00000000-0005-0000-0000-0000A60D0000}"/>
    <cellStyle name="20% - Accent4 2 10 2" xfId="3506" xr:uid="{00000000-0005-0000-0000-0000A70D0000}"/>
    <cellStyle name="20% - Accent4 2 11" xfId="3507" xr:uid="{00000000-0005-0000-0000-0000A80D0000}"/>
    <cellStyle name="20% - Accent4 2 11 2" xfId="3508" xr:uid="{00000000-0005-0000-0000-0000A90D0000}"/>
    <cellStyle name="20% - Accent4 2 12" xfId="3509" xr:uid="{00000000-0005-0000-0000-0000AA0D0000}"/>
    <cellStyle name="20% - Accent4 2 12 2" xfId="3510" xr:uid="{00000000-0005-0000-0000-0000AB0D0000}"/>
    <cellStyle name="20% - Accent4 2 13" xfId="3511" xr:uid="{00000000-0005-0000-0000-0000AC0D0000}"/>
    <cellStyle name="20% - Accent4 2 13 2" xfId="3512" xr:uid="{00000000-0005-0000-0000-0000AD0D0000}"/>
    <cellStyle name="20% - Accent4 2 14" xfId="3513" xr:uid="{00000000-0005-0000-0000-0000AE0D0000}"/>
    <cellStyle name="20% - Accent4 2 14 2" xfId="3514" xr:uid="{00000000-0005-0000-0000-0000AF0D0000}"/>
    <cellStyle name="20% - Accent4 2 15" xfId="3515" xr:uid="{00000000-0005-0000-0000-0000B00D0000}"/>
    <cellStyle name="20% - Accent4 2 15 2" xfId="3516" xr:uid="{00000000-0005-0000-0000-0000B10D0000}"/>
    <cellStyle name="20% - Accent4 2 16" xfId="3517" xr:uid="{00000000-0005-0000-0000-0000B20D0000}"/>
    <cellStyle name="20% - Accent4 2 16 2" xfId="3518" xr:uid="{00000000-0005-0000-0000-0000B30D0000}"/>
    <cellStyle name="20% - Accent4 2 17" xfId="3519" xr:uid="{00000000-0005-0000-0000-0000B40D0000}"/>
    <cellStyle name="20% - Accent4 2 17 2" xfId="3520" xr:uid="{00000000-0005-0000-0000-0000B50D0000}"/>
    <cellStyle name="20% - Accent4 2 18" xfId="3521" xr:uid="{00000000-0005-0000-0000-0000B60D0000}"/>
    <cellStyle name="20% - Accent4 2 19" xfId="3522" xr:uid="{00000000-0005-0000-0000-0000B70D0000}"/>
    <cellStyle name="20% - Accent4 2 2" xfId="3523" xr:uid="{00000000-0005-0000-0000-0000B80D0000}"/>
    <cellStyle name="20% - Accent4 2 2 10" xfId="3524" xr:uid="{00000000-0005-0000-0000-0000B90D0000}"/>
    <cellStyle name="20% - Accent4 2 2 10 2" xfId="3525" xr:uid="{00000000-0005-0000-0000-0000BA0D0000}"/>
    <cellStyle name="20% - Accent4 2 2 11" xfId="3526" xr:uid="{00000000-0005-0000-0000-0000BB0D0000}"/>
    <cellStyle name="20% - Accent4 2 2 11 2" xfId="3527" xr:uid="{00000000-0005-0000-0000-0000BC0D0000}"/>
    <cellStyle name="20% - Accent4 2 2 12" xfId="3528" xr:uid="{00000000-0005-0000-0000-0000BD0D0000}"/>
    <cellStyle name="20% - Accent4 2 2 12 2" xfId="3529" xr:uid="{00000000-0005-0000-0000-0000BE0D0000}"/>
    <cellStyle name="20% - Accent4 2 2 13" xfId="3530" xr:uid="{00000000-0005-0000-0000-0000BF0D0000}"/>
    <cellStyle name="20% - Accent4 2 2 13 2" xfId="3531" xr:uid="{00000000-0005-0000-0000-0000C00D0000}"/>
    <cellStyle name="20% - Accent4 2 2 14" xfId="3532" xr:uid="{00000000-0005-0000-0000-0000C10D0000}"/>
    <cellStyle name="20% - Accent4 2 2 14 2" xfId="3533" xr:uid="{00000000-0005-0000-0000-0000C20D0000}"/>
    <cellStyle name="20% - Accent4 2 2 15" xfId="3534" xr:uid="{00000000-0005-0000-0000-0000C30D0000}"/>
    <cellStyle name="20% - Accent4 2 2 15 2" xfId="3535" xr:uid="{00000000-0005-0000-0000-0000C40D0000}"/>
    <cellStyle name="20% - Accent4 2 2 16" xfId="3536" xr:uid="{00000000-0005-0000-0000-0000C50D0000}"/>
    <cellStyle name="20% - Accent4 2 2 17" xfId="3537" xr:uid="{00000000-0005-0000-0000-0000C60D0000}"/>
    <cellStyle name="20% - Accent4 2 2 18" xfId="3538" xr:uid="{00000000-0005-0000-0000-0000C70D0000}"/>
    <cellStyle name="20% - Accent4 2 2 2" xfId="3539" xr:uid="{00000000-0005-0000-0000-0000C80D0000}"/>
    <cellStyle name="20% - Accent4 2 2 2 10" xfId="3540" xr:uid="{00000000-0005-0000-0000-0000C90D0000}"/>
    <cellStyle name="20% - Accent4 2 2 2 11" xfId="3541" xr:uid="{00000000-0005-0000-0000-0000CA0D0000}"/>
    <cellStyle name="20% - Accent4 2 2 2 2" xfId="3542" xr:uid="{00000000-0005-0000-0000-0000CB0D0000}"/>
    <cellStyle name="20% - Accent4 2 2 2 2 2" xfId="3543" xr:uid="{00000000-0005-0000-0000-0000CC0D0000}"/>
    <cellStyle name="20% - Accent4 2 2 2 3" xfId="3544" xr:uid="{00000000-0005-0000-0000-0000CD0D0000}"/>
    <cellStyle name="20% - Accent4 2 2 2 3 2" xfId="3545" xr:uid="{00000000-0005-0000-0000-0000CE0D0000}"/>
    <cellStyle name="20% - Accent4 2 2 2 4" xfId="3546" xr:uid="{00000000-0005-0000-0000-0000CF0D0000}"/>
    <cellStyle name="20% - Accent4 2 2 2 4 2" xfId="3547" xr:uid="{00000000-0005-0000-0000-0000D00D0000}"/>
    <cellStyle name="20% - Accent4 2 2 2 5" xfId="3548" xr:uid="{00000000-0005-0000-0000-0000D10D0000}"/>
    <cellStyle name="20% - Accent4 2 2 2 5 2" xfId="3549" xr:uid="{00000000-0005-0000-0000-0000D20D0000}"/>
    <cellStyle name="20% - Accent4 2 2 2 6" xfId="3550" xr:uid="{00000000-0005-0000-0000-0000D30D0000}"/>
    <cellStyle name="20% - Accent4 2 2 2 6 2" xfId="3551" xr:uid="{00000000-0005-0000-0000-0000D40D0000}"/>
    <cellStyle name="20% - Accent4 2 2 2 7" xfId="3552" xr:uid="{00000000-0005-0000-0000-0000D50D0000}"/>
    <cellStyle name="20% - Accent4 2 2 2 7 2" xfId="3553" xr:uid="{00000000-0005-0000-0000-0000D60D0000}"/>
    <cellStyle name="20% - Accent4 2 2 2 8" xfId="3554" xr:uid="{00000000-0005-0000-0000-0000D70D0000}"/>
    <cellStyle name="20% - Accent4 2 2 2 8 2" xfId="3555" xr:uid="{00000000-0005-0000-0000-0000D80D0000}"/>
    <cellStyle name="20% - Accent4 2 2 2 9" xfId="3556" xr:uid="{00000000-0005-0000-0000-0000D90D0000}"/>
    <cellStyle name="20% - Accent4 2 2 2 9 2" xfId="3557" xr:uid="{00000000-0005-0000-0000-0000DA0D0000}"/>
    <cellStyle name="20% - Accent4 2 2 3" xfId="3558" xr:uid="{00000000-0005-0000-0000-0000DB0D0000}"/>
    <cellStyle name="20% - Accent4 2 2 3 10" xfId="3559" xr:uid="{00000000-0005-0000-0000-0000DC0D0000}"/>
    <cellStyle name="20% - Accent4 2 2 3 11" xfId="3560" xr:uid="{00000000-0005-0000-0000-0000DD0D0000}"/>
    <cellStyle name="20% - Accent4 2 2 3 2" xfId="3561" xr:uid="{00000000-0005-0000-0000-0000DE0D0000}"/>
    <cellStyle name="20% - Accent4 2 2 3 2 2" xfId="3562" xr:uid="{00000000-0005-0000-0000-0000DF0D0000}"/>
    <cellStyle name="20% - Accent4 2 2 3 3" xfId="3563" xr:uid="{00000000-0005-0000-0000-0000E00D0000}"/>
    <cellStyle name="20% - Accent4 2 2 3 3 2" xfId="3564" xr:uid="{00000000-0005-0000-0000-0000E10D0000}"/>
    <cellStyle name="20% - Accent4 2 2 3 4" xfId="3565" xr:uid="{00000000-0005-0000-0000-0000E20D0000}"/>
    <cellStyle name="20% - Accent4 2 2 3 4 2" xfId="3566" xr:uid="{00000000-0005-0000-0000-0000E30D0000}"/>
    <cellStyle name="20% - Accent4 2 2 3 5" xfId="3567" xr:uid="{00000000-0005-0000-0000-0000E40D0000}"/>
    <cellStyle name="20% - Accent4 2 2 3 5 2" xfId="3568" xr:uid="{00000000-0005-0000-0000-0000E50D0000}"/>
    <cellStyle name="20% - Accent4 2 2 3 6" xfId="3569" xr:uid="{00000000-0005-0000-0000-0000E60D0000}"/>
    <cellStyle name="20% - Accent4 2 2 3 6 2" xfId="3570" xr:uid="{00000000-0005-0000-0000-0000E70D0000}"/>
    <cellStyle name="20% - Accent4 2 2 3 7" xfId="3571" xr:uid="{00000000-0005-0000-0000-0000E80D0000}"/>
    <cellStyle name="20% - Accent4 2 2 3 7 2" xfId="3572" xr:uid="{00000000-0005-0000-0000-0000E90D0000}"/>
    <cellStyle name="20% - Accent4 2 2 3 8" xfId="3573" xr:uid="{00000000-0005-0000-0000-0000EA0D0000}"/>
    <cellStyle name="20% - Accent4 2 2 3 8 2" xfId="3574" xr:uid="{00000000-0005-0000-0000-0000EB0D0000}"/>
    <cellStyle name="20% - Accent4 2 2 3 9" xfId="3575" xr:uid="{00000000-0005-0000-0000-0000EC0D0000}"/>
    <cellStyle name="20% - Accent4 2 2 3 9 2" xfId="3576" xr:uid="{00000000-0005-0000-0000-0000ED0D0000}"/>
    <cellStyle name="20% - Accent4 2 2 4" xfId="3577" xr:uid="{00000000-0005-0000-0000-0000EE0D0000}"/>
    <cellStyle name="20% - Accent4 2 2 4 10" xfId="3578" xr:uid="{00000000-0005-0000-0000-0000EF0D0000}"/>
    <cellStyle name="20% - Accent4 2 2 4 11" xfId="3579" xr:uid="{00000000-0005-0000-0000-0000F00D0000}"/>
    <cellStyle name="20% - Accent4 2 2 4 2" xfId="3580" xr:uid="{00000000-0005-0000-0000-0000F10D0000}"/>
    <cellStyle name="20% - Accent4 2 2 4 2 2" xfId="3581" xr:uid="{00000000-0005-0000-0000-0000F20D0000}"/>
    <cellStyle name="20% - Accent4 2 2 4 3" xfId="3582" xr:uid="{00000000-0005-0000-0000-0000F30D0000}"/>
    <cellStyle name="20% - Accent4 2 2 4 3 2" xfId="3583" xr:uid="{00000000-0005-0000-0000-0000F40D0000}"/>
    <cellStyle name="20% - Accent4 2 2 4 4" xfId="3584" xr:uid="{00000000-0005-0000-0000-0000F50D0000}"/>
    <cellStyle name="20% - Accent4 2 2 4 4 2" xfId="3585" xr:uid="{00000000-0005-0000-0000-0000F60D0000}"/>
    <cellStyle name="20% - Accent4 2 2 4 5" xfId="3586" xr:uid="{00000000-0005-0000-0000-0000F70D0000}"/>
    <cellStyle name="20% - Accent4 2 2 4 5 2" xfId="3587" xr:uid="{00000000-0005-0000-0000-0000F80D0000}"/>
    <cellStyle name="20% - Accent4 2 2 4 6" xfId="3588" xr:uid="{00000000-0005-0000-0000-0000F90D0000}"/>
    <cellStyle name="20% - Accent4 2 2 4 6 2" xfId="3589" xr:uid="{00000000-0005-0000-0000-0000FA0D0000}"/>
    <cellStyle name="20% - Accent4 2 2 4 7" xfId="3590" xr:uid="{00000000-0005-0000-0000-0000FB0D0000}"/>
    <cellStyle name="20% - Accent4 2 2 4 7 2" xfId="3591" xr:uid="{00000000-0005-0000-0000-0000FC0D0000}"/>
    <cellStyle name="20% - Accent4 2 2 4 8" xfId="3592" xr:uid="{00000000-0005-0000-0000-0000FD0D0000}"/>
    <cellStyle name="20% - Accent4 2 2 4 8 2" xfId="3593" xr:uid="{00000000-0005-0000-0000-0000FE0D0000}"/>
    <cellStyle name="20% - Accent4 2 2 4 9" xfId="3594" xr:uid="{00000000-0005-0000-0000-0000FF0D0000}"/>
    <cellStyle name="20% - Accent4 2 2 4 9 2" xfId="3595" xr:uid="{00000000-0005-0000-0000-0000000E0000}"/>
    <cellStyle name="20% - Accent4 2 2 5" xfId="3596" xr:uid="{00000000-0005-0000-0000-0000010E0000}"/>
    <cellStyle name="20% - Accent4 2 2 5 10" xfId="3597" xr:uid="{00000000-0005-0000-0000-0000020E0000}"/>
    <cellStyle name="20% - Accent4 2 2 5 11" xfId="3598" xr:uid="{00000000-0005-0000-0000-0000030E0000}"/>
    <cellStyle name="20% - Accent4 2 2 5 2" xfId="3599" xr:uid="{00000000-0005-0000-0000-0000040E0000}"/>
    <cellStyle name="20% - Accent4 2 2 5 2 2" xfId="3600" xr:uid="{00000000-0005-0000-0000-0000050E0000}"/>
    <cellStyle name="20% - Accent4 2 2 5 3" xfId="3601" xr:uid="{00000000-0005-0000-0000-0000060E0000}"/>
    <cellStyle name="20% - Accent4 2 2 5 3 2" xfId="3602" xr:uid="{00000000-0005-0000-0000-0000070E0000}"/>
    <cellStyle name="20% - Accent4 2 2 5 4" xfId="3603" xr:uid="{00000000-0005-0000-0000-0000080E0000}"/>
    <cellStyle name="20% - Accent4 2 2 5 4 2" xfId="3604" xr:uid="{00000000-0005-0000-0000-0000090E0000}"/>
    <cellStyle name="20% - Accent4 2 2 5 5" xfId="3605" xr:uid="{00000000-0005-0000-0000-00000A0E0000}"/>
    <cellStyle name="20% - Accent4 2 2 5 5 2" xfId="3606" xr:uid="{00000000-0005-0000-0000-00000B0E0000}"/>
    <cellStyle name="20% - Accent4 2 2 5 6" xfId="3607" xr:uid="{00000000-0005-0000-0000-00000C0E0000}"/>
    <cellStyle name="20% - Accent4 2 2 5 6 2" xfId="3608" xr:uid="{00000000-0005-0000-0000-00000D0E0000}"/>
    <cellStyle name="20% - Accent4 2 2 5 7" xfId="3609" xr:uid="{00000000-0005-0000-0000-00000E0E0000}"/>
    <cellStyle name="20% - Accent4 2 2 5 7 2" xfId="3610" xr:uid="{00000000-0005-0000-0000-00000F0E0000}"/>
    <cellStyle name="20% - Accent4 2 2 5 8" xfId="3611" xr:uid="{00000000-0005-0000-0000-0000100E0000}"/>
    <cellStyle name="20% - Accent4 2 2 5 8 2" xfId="3612" xr:uid="{00000000-0005-0000-0000-0000110E0000}"/>
    <cellStyle name="20% - Accent4 2 2 5 9" xfId="3613" xr:uid="{00000000-0005-0000-0000-0000120E0000}"/>
    <cellStyle name="20% - Accent4 2 2 5 9 2" xfId="3614" xr:uid="{00000000-0005-0000-0000-0000130E0000}"/>
    <cellStyle name="20% - Accent4 2 2 6" xfId="3615" xr:uid="{00000000-0005-0000-0000-0000140E0000}"/>
    <cellStyle name="20% - Accent4 2 2 6 10" xfId="3616" xr:uid="{00000000-0005-0000-0000-0000150E0000}"/>
    <cellStyle name="20% - Accent4 2 2 6 11" xfId="3617" xr:uid="{00000000-0005-0000-0000-0000160E0000}"/>
    <cellStyle name="20% - Accent4 2 2 6 2" xfId="3618" xr:uid="{00000000-0005-0000-0000-0000170E0000}"/>
    <cellStyle name="20% - Accent4 2 2 6 2 2" xfId="3619" xr:uid="{00000000-0005-0000-0000-0000180E0000}"/>
    <cellStyle name="20% - Accent4 2 2 6 3" xfId="3620" xr:uid="{00000000-0005-0000-0000-0000190E0000}"/>
    <cellStyle name="20% - Accent4 2 2 6 3 2" xfId="3621" xr:uid="{00000000-0005-0000-0000-00001A0E0000}"/>
    <cellStyle name="20% - Accent4 2 2 6 4" xfId="3622" xr:uid="{00000000-0005-0000-0000-00001B0E0000}"/>
    <cellStyle name="20% - Accent4 2 2 6 4 2" xfId="3623" xr:uid="{00000000-0005-0000-0000-00001C0E0000}"/>
    <cellStyle name="20% - Accent4 2 2 6 5" xfId="3624" xr:uid="{00000000-0005-0000-0000-00001D0E0000}"/>
    <cellStyle name="20% - Accent4 2 2 6 5 2" xfId="3625" xr:uid="{00000000-0005-0000-0000-00001E0E0000}"/>
    <cellStyle name="20% - Accent4 2 2 6 6" xfId="3626" xr:uid="{00000000-0005-0000-0000-00001F0E0000}"/>
    <cellStyle name="20% - Accent4 2 2 6 6 2" xfId="3627" xr:uid="{00000000-0005-0000-0000-0000200E0000}"/>
    <cellStyle name="20% - Accent4 2 2 6 7" xfId="3628" xr:uid="{00000000-0005-0000-0000-0000210E0000}"/>
    <cellStyle name="20% - Accent4 2 2 6 7 2" xfId="3629" xr:uid="{00000000-0005-0000-0000-0000220E0000}"/>
    <cellStyle name="20% - Accent4 2 2 6 8" xfId="3630" xr:uid="{00000000-0005-0000-0000-0000230E0000}"/>
    <cellStyle name="20% - Accent4 2 2 6 8 2" xfId="3631" xr:uid="{00000000-0005-0000-0000-0000240E0000}"/>
    <cellStyle name="20% - Accent4 2 2 6 9" xfId="3632" xr:uid="{00000000-0005-0000-0000-0000250E0000}"/>
    <cellStyle name="20% - Accent4 2 2 6 9 2" xfId="3633" xr:uid="{00000000-0005-0000-0000-0000260E0000}"/>
    <cellStyle name="20% - Accent4 2 2 7" xfId="3634" xr:uid="{00000000-0005-0000-0000-0000270E0000}"/>
    <cellStyle name="20% - Accent4 2 2 7 10" xfId="3635" xr:uid="{00000000-0005-0000-0000-0000280E0000}"/>
    <cellStyle name="20% - Accent4 2 2 7 2" xfId="3636" xr:uid="{00000000-0005-0000-0000-0000290E0000}"/>
    <cellStyle name="20% - Accent4 2 2 7 2 2" xfId="3637" xr:uid="{00000000-0005-0000-0000-00002A0E0000}"/>
    <cellStyle name="20% - Accent4 2 2 7 3" xfId="3638" xr:uid="{00000000-0005-0000-0000-00002B0E0000}"/>
    <cellStyle name="20% - Accent4 2 2 7 3 2" xfId="3639" xr:uid="{00000000-0005-0000-0000-00002C0E0000}"/>
    <cellStyle name="20% - Accent4 2 2 7 4" xfId="3640" xr:uid="{00000000-0005-0000-0000-00002D0E0000}"/>
    <cellStyle name="20% - Accent4 2 2 7 4 2" xfId="3641" xr:uid="{00000000-0005-0000-0000-00002E0E0000}"/>
    <cellStyle name="20% - Accent4 2 2 7 5" xfId="3642" xr:uid="{00000000-0005-0000-0000-00002F0E0000}"/>
    <cellStyle name="20% - Accent4 2 2 7 5 2" xfId="3643" xr:uid="{00000000-0005-0000-0000-0000300E0000}"/>
    <cellStyle name="20% - Accent4 2 2 7 6" xfId="3644" xr:uid="{00000000-0005-0000-0000-0000310E0000}"/>
    <cellStyle name="20% - Accent4 2 2 7 6 2" xfId="3645" xr:uid="{00000000-0005-0000-0000-0000320E0000}"/>
    <cellStyle name="20% - Accent4 2 2 7 7" xfId="3646" xr:uid="{00000000-0005-0000-0000-0000330E0000}"/>
    <cellStyle name="20% - Accent4 2 2 7 7 2" xfId="3647" xr:uid="{00000000-0005-0000-0000-0000340E0000}"/>
    <cellStyle name="20% - Accent4 2 2 7 8" xfId="3648" xr:uid="{00000000-0005-0000-0000-0000350E0000}"/>
    <cellStyle name="20% - Accent4 2 2 7 8 2" xfId="3649" xr:uid="{00000000-0005-0000-0000-0000360E0000}"/>
    <cellStyle name="20% - Accent4 2 2 7 9" xfId="3650" xr:uid="{00000000-0005-0000-0000-0000370E0000}"/>
    <cellStyle name="20% - Accent4 2 2 8" xfId="3651" xr:uid="{00000000-0005-0000-0000-0000380E0000}"/>
    <cellStyle name="20% - Accent4 2 2 8 2" xfId="3652" xr:uid="{00000000-0005-0000-0000-0000390E0000}"/>
    <cellStyle name="20% - Accent4 2 2 9" xfId="3653" xr:uid="{00000000-0005-0000-0000-00003A0E0000}"/>
    <cellStyle name="20% - Accent4 2 2 9 2" xfId="3654" xr:uid="{00000000-0005-0000-0000-00003B0E0000}"/>
    <cellStyle name="20% - Accent4 2 3" xfId="3655" xr:uid="{00000000-0005-0000-0000-00003C0E0000}"/>
    <cellStyle name="20% - Accent4 2 3 10" xfId="3656" xr:uid="{00000000-0005-0000-0000-00003D0E0000}"/>
    <cellStyle name="20% - Accent4 2 3 10 2" xfId="3657" xr:uid="{00000000-0005-0000-0000-00003E0E0000}"/>
    <cellStyle name="20% - Accent4 2 3 11" xfId="3658" xr:uid="{00000000-0005-0000-0000-00003F0E0000}"/>
    <cellStyle name="20% - Accent4 2 3 11 2" xfId="3659" xr:uid="{00000000-0005-0000-0000-0000400E0000}"/>
    <cellStyle name="20% - Accent4 2 3 12" xfId="3660" xr:uid="{00000000-0005-0000-0000-0000410E0000}"/>
    <cellStyle name="20% - Accent4 2 3 12 2" xfId="3661" xr:uid="{00000000-0005-0000-0000-0000420E0000}"/>
    <cellStyle name="20% - Accent4 2 3 13" xfId="3662" xr:uid="{00000000-0005-0000-0000-0000430E0000}"/>
    <cellStyle name="20% - Accent4 2 3 13 2" xfId="3663" xr:uid="{00000000-0005-0000-0000-0000440E0000}"/>
    <cellStyle name="20% - Accent4 2 3 14" xfId="3664" xr:uid="{00000000-0005-0000-0000-0000450E0000}"/>
    <cellStyle name="20% - Accent4 2 3 14 2" xfId="3665" xr:uid="{00000000-0005-0000-0000-0000460E0000}"/>
    <cellStyle name="20% - Accent4 2 3 15" xfId="3666" xr:uid="{00000000-0005-0000-0000-0000470E0000}"/>
    <cellStyle name="20% - Accent4 2 3 15 2" xfId="3667" xr:uid="{00000000-0005-0000-0000-0000480E0000}"/>
    <cellStyle name="20% - Accent4 2 3 16" xfId="3668" xr:uid="{00000000-0005-0000-0000-0000490E0000}"/>
    <cellStyle name="20% - Accent4 2 3 17" xfId="3669" xr:uid="{00000000-0005-0000-0000-00004A0E0000}"/>
    <cellStyle name="20% - Accent4 2 3 2" xfId="3670" xr:uid="{00000000-0005-0000-0000-00004B0E0000}"/>
    <cellStyle name="20% - Accent4 2 3 2 10" xfId="3671" xr:uid="{00000000-0005-0000-0000-00004C0E0000}"/>
    <cellStyle name="20% - Accent4 2 3 2 11" xfId="3672" xr:uid="{00000000-0005-0000-0000-00004D0E0000}"/>
    <cellStyle name="20% - Accent4 2 3 2 12" xfId="3673" xr:uid="{00000000-0005-0000-0000-00004E0E0000}"/>
    <cellStyle name="20% - Accent4 2 3 2 2" xfId="3674" xr:uid="{00000000-0005-0000-0000-00004F0E0000}"/>
    <cellStyle name="20% - Accent4 2 3 2 2 2" xfId="3675" xr:uid="{00000000-0005-0000-0000-0000500E0000}"/>
    <cellStyle name="20% - Accent4 2 3 2 3" xfId="3676" xr:uid="{00000000-0005-0000-0000-0000510E0000}"/>
    <cellStyle name="20% - Accent4 2 3 2 3 2" xfId="3677" xr:uid="{00000000-0005-0000-0000-0000520E0000}"/>
    <cellStyle name="20% - Accent4 2 3 2 4" xfId="3678" xr:uid="{00000000-0005-0000-0000-0000530E0000}"/>
    <cellStyle name="20% - Accent4 2 3 2 4 2" xfId="3679" xr:uid="{00000000-0005-0000-0000-0000540E0000}"/>
    <cellStyle name="20% - Accent4 2 3 2 5" xfId="3680" xr:uid="{00000000-0005-0000-0000-0000550E0000}"/>
    <cellStyle name="20% - Accent4 2 3 2 5 2" xfId="3681" xr:uid="{00000000-0005-0000-0000-0000560E0000}"/>
    <cellStyle name="20% - Accent4 2 3 2 6" xfId="3682" xr:uid="{00000000-0005-0000-0000-0000570E0000}"/>
    <cellStyle name="20% - Accent4 2 3 2 6 2" xfId="3683" xr:uid="{00000000-0005-0000-0000-0000580E0000}"/>
    <cellStyle name="20% - Accent4 2 3 2 7" xfId="3684" xr:uid="{00000000-0005-0000-0000-0000590E0000}"/>
    <cellStyle name="20% - Accent4 2 3 2 7 2" xfId="3685" xr:uid="{00000000-0005-0000-0000-00005A0E0000}"/>
    <cellStyle name="20% - Accent4 2 3 2 8" xfId="3686" xr:uid="{00000000-0005-0000-0000-00005B0E0000}"/>
    <cellStyle name="20% - Accent4 2 3 2 8 2" xfId="3687" xr:uid="{00000000-0005-0000-0000-00005C0E0000}"/>
    <cellStyle name="20% - Accent4 2 3 2 9" xfId="3688" xr:uid="{00000000-0005-0000-0000-00005D0E0000}"/>
    <cellStyle name="20% - Accent4 2 3 2 9 2" xfId="3689" xr:uid="{00000000-0005-0000-0000-00005E0E0000}"/>
    <cellStyle name="20% - Accent4 2 3 3" xfId="3690" xr:uid="{00000000-0005-0000-0000-00005F0E0000}"/>
    <cellStyle name="20% - Accent4 2 3 3 10" xfId="3691" xr:uid="{00000000-0005-0000-0000-0000600E0000}"/>
    <cellStyle name="20% - Accent4 2 3 3 11" xfId="3692" xr:uid="{00000000-0005-0000-0000-0000610E0000}"/>
    <cellStyle name="20% - Accent4 2 3 3 2" xfId="3693" xr:uid="{00000000-0005-0000-0000-0000620E0000}"/>
    <cellStyle name="20% - Accent4 2 3 3 2 2" xfId="3694" xr:uid="{00000000-0005-0000-0000-0000630E0000}"/>
    <cellStyle name="20% - Accent4 2 3 3 3" xfId="3695" xr:uid="{00000000-0005-0000-0000-0000640E0000}"/>
    <cellStyle name="20% - Accent4 2 3 3 3 2" xfId="3696" xr:uid="{00000000-0005-0000-0000-0000650E0000}"/>
    <cellStyle name="20% - Accent4 2 3 3 4" xfId="3697" xr:uid="{00000000-0005-0000-0000-0000660E0000}"/>
    <cellStyle name="20% - Accent4 2 3 3 4 2" xfId="3698" xr:uid="{00000000-0005-0000-0000-0000670E0000}"/>
    <cellStyle name="20% - Accent4 2 3 3 5" xfId="3699" xr:uid="{00000000-0005-0000-0000-0000680E0000}"/>
    <cellStyle name="20% - Accent4 2 3 3 5 2" xfId="3700" xr:uid="{00000000-0005-0000-0000-0000690E0000}"/>
    <cellStyle name="20% - Accent4 2 3 3 6" xfId="3701" xr:uid="{00000000-0005-0000-0000-00006A0E0000}"/>
    <cellStyle name="20% - Accent4 2 3 3 6 2" xfId="3702" xr:uid="{00000000-0005-0000-0000-00006B0E0000}"/>
    <cellStyle name="20% - Accent4 2 3 3 7" xfId="3703" xr:uid="{00000000-0005-0000-0000-00006C0E0000}"/>
    <cellStyle name="20% - Accent4 2 3 3 7 2" xfId="3704" xr:uid="{00000000-0005-0000-0000-00006D0E0000}"/>
    <cellStyle name="20% - Accent4 2 3 3 8" xfId="3705" xr:uid="{00000000-0005-0000-0000-00006E0E0000}"/>
    <cellStyle name="20% - Accent4 2 3 3 8 2" xfId="3706" xr:uid="{00000000-0005-0000-0000-00006F0E0000}"/>
    <cellStyle name="20% - Accent4 2 3 3 9" xfId="3707" xr:uid="{00000000-0005-0000-0000-0000700E0000}"/>
    <cellStyle name="20% - Accent4 2 3 3 9 2" xfId="3708" xr:uid="{00000000-0005-0000-0000-0000710E0000}"/>
    <cellStyle name="20% - Accent4 2 3 4" xfId="3709" xr:uid="{00000000-0005-0000-0000-0000720E0000}"/>
    <cellStyle name="20% - Accent4 2 3 4 10" xfId="3710" xr:uid="{00000000-0005-0000-0000-0000730E0000}"/>
    <cellStyle name="20% - Accent4 2 3 4 11" xfId="3711" xr:uid="{00000000-0005-0000-0000-0000740E0000}"/>
    <cellStyle name="20% - Accent4 2 3 4 2" xfId="3712" xr:uid="{00000000-0005-0000-0000-0000750E0000}"/>
    <cellStyle name="20% - Accent4 2 3 4 2 2" xfId="3713" xr:uid="{00000000-0005-0000-0000-0000760E0000}"/>
    <cellStyle name="20% - Accent4 2 3 4 3" xfId="3714" xr:uid="{00000000-0005-0000-0000-0000770E0000}"/>
    <cellStyle name="20% - Accent4 2 3 4 3 2" xfId="3715" xr:uid="{00000000-0005-0000-0000-0000780E0000}"/>
    <cellStyle name="20% - Accent4 2 3 4 4" xfId="3716" xr:uid="{00000000-0005-0000-0000-0000790E0000}"/>
    <cellStyle name="20% - Accent4 2 3 4 4 2" xfId="3717" xr:uid="{00000000-0005-0000-0000-00007A0E0000}"/>
    <cellStyle name="20% - Accent4 2 3 4 5" xfId="3718" xr:uid="{00000000-0005-0000-0000-00007B0E0000}"/>
    <cellStyle name="20% - Accent4 2 3 4 5 2" xfId="3719" xr:uid="{00000000-0005-0000-0000-00007C0E0000}"/>
    <cellStyle name="20% - Accent4 2 3 4 6" xfId="3720" xr:uid="{00000000-0005-0000-0000-00007D0E0000}"/>
    <cellStyle name="20% - Accent4 2 3 4 6 2" xfId="3721" xr:uid="{00000000-0005-0000-0000-00007E0E0000}"/>
    <cellStyle name="20% - Accent4 2 3 4 7" xfId="3722" xr:uid="{00000000-0005-0000-0000-00007F0E0000}"/>
    <cellStyle name="20% - Accent4 2 3 4 7 2" xfId="3723" xr:uid="{00000000-0005-0000-0000-0000800E0000}"/>
    <cellStyle name="20% - Accent4 2 3 4 8" xfId="3724" xr:uid="{00000000-0005-0000-0000-0000810E0000}"/>
    <cellStyle name="20% - Accent4 2 3 4 8 2" xfId="3725" xr:uid="{00000000-0005-0000-0000-0000820E0000}"/>
    <cellStyle name="20% - Accent4 2 3 4 9" xfId="3726" xr:uid="{00000000-0005-0000-0000-0000830E0000}"/>
    <cellStyle name="20% - Accent4 2 3 4 9 2" xfId="3727" xr:uid="{00000000-0005-0000-0000-0000840E0000}"/>
    <cellStyle name="20% - Accent4 2 3 5" xfId="3728" xr:uid="{00000000-0005-0000-0000-0000850E0000}"/>
    <cellStyle name="20% - Accent4 2 3 5 10" xfId="3729" xr:uid="{00000000-0005-0000-0000-0000860E0000}"/>
    <cellStyle name="20% - Accent4 2 3 5 11" xfId="3730" xr:uid="{00000000-0005-0000-0000-0000870E0000}"/>
    <cellStyle name="20% - Accent4 2 3 5 2" xfId="3731" xr:uid="{00000000-0005-0000-0000-0000880E0000}"/>
    <cellStyle name="20% - Accent4 2 3 5 2 2" xfId="3732" xr:uid="{00000000-0005-0000-0000-0000890E0000}"/>
    <cellStyle name="20% - Accent4 2 3 5 3" xfId="3733" xr:uid="{00000000-0005-0000-0000-00008A0E0000}"/>
    <cellStyle name="20% - Accent4 2 3 5 3 2" xfId="3734" xr:uid="{00000000-0005-0000-0000-00008B0E0000}"/>
    <cellStyle name="20% - Accent4 2 3 5 4" xfId="3735" xr:uid="{00000000-0005-0000-0000-00008C0E0000}"/>
    <cellStyle name="20% - Accent4 2 3 5 4 2" xfId="3736" xr:uid="{00000000-0005-0000-0000-00008D0E0000}"/>
    <cellStyle name="20% - Accent4 2 3 5 5" xfId="3737" xr:uid="{00000000-0005-0000-0000-00008E0E0000}"/>
    <cellStyle name="20% - Accent4 2 3 5 5 2" xfId="3738" xr:uid="{00000000-0005-0000-0000-00008F0E0000}"/>
    <cellStyle name="20% - Accent4 2 3 5 6" xfId="3739" xr:uid="{00000000-0005-0000-0000-0000900E0000}"/>
    <cellStyle name="20% - Accent4 2 3 5 6 2" xfId="3740" xr:uid="{00000000-0005-0000-0000-0000910E0000}"/>
    <cellStyle name="20% - Accent4 2 3 5 7" xfId="3741" xr:uid="{00000000-0005-0000-0000-0000920E0000}"/>
    <cellStyle name="20% - Accent4 2 3 5 7 2" xfId="3742" xr:uid="{00000000-0005-0000-0000-0000930E0000}"/>
    <cellStyle name="20% - Accent4 2 3 5 8" xfId="3743" xr:uid="{00000000-0005-0000-0000-0000940E0000}"/>
    <cellStyle name="20% - Accent4 2 3 5 8 2" xfId="3744" xr:uid="{00000000-0005-0000-0000-0000950E0000}"/>
    <cellStyle name="20% - Accent4 2 3 5 9" xfId="3745" xr:uid="{00000000-0005-0000-0000-0000960E0000}"/>
    <cellStyle name="20% - Accent4 2 3 5 9 2" xfId="3746" xr:uid="{00000000-0005-0000-0000-0000970E0000}"/>
    <cellStyle name="20% - Accent4 2 3 6" xfId="3747" xr:uid="{00000000-0005-0000-0000-0000980E0000}"/>
    <cellStyle name="20% - Accent4 2 3 6 10" xfId="3748" xr:uid="{00000000-0005-0000-0000-0000990E0000}"/>
    <cellStyle name="20% - Accent4 2 3 6 11" xfId="3749" xr:uid="{00000000-0005-0000-0000-00009A0E0000}"/>
    <cellStyle name="20% - Accent4 2 3 6 2" xfId="3750" xr:uid="{00000000-0005-0000-0000-00009B0E0000}"/>
    <cellStyle name="20% - Accent4 2 3 6 2 2" xfId="3751" xr:uid="{00000000-0005-0000-0000-00009C0E0000}"/>
    <cellStyle name="20% - Accent4 2 3 6 3" xfId="3752" xr:uid="{00000000-0005-0000-0000-00009D0E0000}"/>
    <cellStyle name="20% - Accent4 2 3 6 3 2" xfId="3753" xr:uid="{00000000-0005-0000-0000-00009E0E0000}"/>
    <cellStyle name="20% - Accent4 2 3 6 4" xfId="3754" xr:uid="{00000000-0005-0000-0000-00009F0E0000}"/>
    <cellStyle name="20% - Accent4 2 3 6 4 2" xfId="3755" xr:uid="{00000000-0005-0000-0000-0000A00E0000}"/>
    <cellStyle name="20% - Accent4 2 3 6 5" xfId="3756" xr:uid="{00000000-0005-0000-0000-0000A10E0000}"/>
    <cellStyle name="20% - Accent4 2 3 6 5 2" xfId="3757" xr:uid="{00000000-0005-0000-0000-0000A20E0000}"/>
    <cellStyle name="20% - Accent4 2 3 6 6" xfId="3758" xr:uid="{00000000-0005-0000-0000-0000A30E0000}"/>
    <cellStyle name="20% - Accent4 2 3 6 6 2" xfId="3759" xr:uid="{00000000-0005-0000-0000-0000A40E0000}"/>
    <cellStyle name="20% - Accent4 2 3 6 7" xfId="3760" xr:uid="{00000000-0005-0000-0000-0000A50E0000}"/>
    <cellStyle name="20% - Accent4 2 3 6 7 2" xfId="3761" xr:uid="{00000000-0005-0000-0000-0000A60E0000}"/>
    <cellStyle name="20% - Accent4 2 3 6 8" xfId="3762" xr:uid="{00000000-0005-0000-0000-0000A70E0000}"/>
    <cellStyle name="20% - Accent4 2 3 6 8 2" xfId="3763" xr:uid="{00000000-0005-0000-0000-0000A80E0000}"/>
    <cellStyle name="20% - Accent4 2 3 6 9" xfId="3764" xr:uid="{00000000-0005-0000-0000-0000A90E0000}"/>
    <cellStyle name="20% - Accent4 2 3 6 9 2" xfId="3765" xr:uid="{00000000-0005-0000-0000-0000AA0E0000}"/>
    <cellStyle name="20% - Accent4 2 3 7" xfId="3766" xr:uid="{00000000-0005-0000-0000-0000AB0E0000}"/>
    <cellStyle name="20% - Accent4 2 3 7 10" xfId="3767" xr:uid="{00000000-0005-0000-0000-0000AC0E0000}"/>
    <cellStyle name="20% - Accent4 2 3 7 2" xfId="3768" xr:uid="{00000000-0005-0000-0000-0000AD0E0000}"/>
    <cellStyle name="20% - Accent4 2 3 7 2 2" xfId="3769" xr:uid="{00000000-0005-0000-0000-0000AE0E0000}"/>
    <cellStyle name="20% - Accent4 2 3 7 3" xfId="3770" xr:uid="{00000000-0005-0000-0000-0000AF0E0000}"/>
    <cellStyle name="20% - Accent4 2 3 7 3 2" xfId="3771" xr:uid="{00000000-0005-0000-0000-0000B00E0000}"/>
    <cellStyle name="20% - Accent4 2 3 7 4" xfId="3772" xr:uid="{00000000-0005-0000-0000-0000B10E0000}"/>
    <cellStyle name="20% - Accent4 2 3 7 4 2" xfId="3773" xr:uid="{00000000-0005-0000-0000-0000B20E0000}"/>
    <cellStyle name="20% - Accent4 2 3 7 5" xfId="3774" xr:uid="{00000000-0005-0000-0000-0000B30E0000}"/>
    <cellStyle name="20% - Accent4 2 3 7 5 2" xfId="3775" xr:uid="{00000000-0005-0000-0000-0000B40E0000}"/>
    <cellStyle name="20% - Accent4 2 3 7 6" xfId="3776" xr:uid="{00000000-0005-0000-0000-0000B50E0000}"/>
    <cellStyle name="20% - Accent4 2 3 7 6 2" xfId="3777" xr:uid="{00000000-0005-0000-0000-0000B60E0000}"/>
    <cellStyle name="20% - Accent4 2 3 7 7" xfId="3778" xr:uid="{00000000-0005-0000-0000-0000B70E0000}"/>
    <cellStyle name="20% - Accent4 2 3 7 7 2" xfId="3779" xr:uid="{00000000-0005-0000-0000-0000B80E0000}"/>
    <cellStyle name="20% - Accent4 2 3 7 8" xfId="3780" xr:uid="{00000000-0005-0000-0000-0000B90E0000}"/>
    <cellStyle name="20% - Accent4 2 3 7 8 2" xfId="3781" xr:uid="{00000000-0005-0000-0000-0000BA0E0000}"/>
    <cellStyle name="20% - Accent4 2 3 7 9" xfId="3782" xr:uid="{00000000-0005-0000-0000-0000BB0E0000}"/>
    <cellStyle name="20% - Accent4 2 3 8" xfId="3783" xr:uid="{00000000-0005-0000-0000-0000BC0E0000}"/>
    <cellStyle name="20% - Accent4 2 3 8 2" xfId="3784" xr:uid="{00000000-0005-0000-0000-0000BD0E0000}"/>
    <cellStyle name="20% - Accent4 2 3 9" xfId="3785" xr:uid="{00000000-0005-0000-0000-0000BE0E0000}"/>
    <cellStyle name="20% - Accent4 2 3 9 2" xfId="3786" xr:uid="{00000000-0005-0000-0000-0000BF0E0000}"/>
    <cellStyle name="20% - Accent4 2 4" xfId="3787" xr:uid="{00000000-0005-0000-0000-0000C00E0000}"/>
    <cellStyle name="20% - Accent4 2 4 10" xfId="3788" xr:uid="{00000000-0005-0000-0000-0000C10E0000}"/>
    <cellStyle name="20% - Accent4 2 4 11" xfId="3789" xr:uid="{00000000-0005-0000-0000-0000C20E0000}"/>
    <cellStyle name="20% - Accent4 2 4 2" xfId="3790" xr:uid="{00000000-0005-0000-0000-0000C30E0000}"/>
    <cellStyle name="20% - Accent4 2 4 2 2" xfId="3791" xr:uid="{00000000-0005-0000-0000-0000C40E0000}"/>
    <cellStyle name="20% - Accent4 2 4 2 2 2" xfId="3792" xr:uid="{00000000-0005-0000-0000-0000C50E0000}"/>
    <cellStyle name="20% - Accent4 2 4 2 3" xfId="3793" xr:uid="{00000000-0005-0000-0000-0000C60E0000}"/>
    <cellStyle name="20% - Accent4 2 4 3" xfId="3794" xr:uid="{00000000-0005-0000-0000-0000C70E0000}"/>
    <cellStyle name="20% - Accent4 2 4 3 2" xfId="3795" xr:uid="{00000000-0005-0000-0000-0000C80E0000}"/>
    <cellStyle name="20% - Accent4 2 4 3 2 2" xfId="3796" xr:uid="{00000000-0005-0000-0000-0000C90E0000}"/>
    <cellStyle name="20% - Accent4 2 4 3 3" xfId="3797" xr:uid="{00000000-0005-0000-0000-0000CA0E0000}"/>
    <cellStyle name="20% - Accent4 2 4 4" xfId="3798" xr:uid="{00000000-0005-0000-0000-0000CB0E0000}"/>
    <cellStyle name="20% - Accent4 2 4 4 2" xfId="3799" xr:uid="{00000000-0005-0000-0000-0000CC0E0000}"/>
    <cellStyle name="20% - Accent4 2 4 5" xfId="3800" xr:uid="{00000000-0005-0000-0000-0000CD0E0000}"/>
    <cellStyle name="20% - Accent4 2 4 5 2" xfId="3801" xr:uid="{00000000-0005-0000-0000-0000CE0E0000}"/>
    <cellStyle name="20% - Accent4 2 4 6" xfId="3802" xr:uid="{00000000-0005-0000-0000-0000CF0E0000}"/>
    <cellStyle name="20% - Accent4 2 4 6 2" xfId="3803" xr:uid="{00000000-0005-0000-0000-0000D00E0000}"/>
    <cellStyle name="20% - Accent4 2 4 7" xfId="3804" xr:uid="{00000000-0005-0000-0000-0000D10E0000}"/>
    <cellStyle name="20% - Accent4 2 4 7 2" xfId="3805" xr:uid="{00000000-0005-0000-0000-0000D20E0000}"/>
    <cellStyle name="20% - Accent4 2 4 8" xfId="3806" xr:uid="{00000000-0005-0000-0000-0000D30E0000}"/>
    <cellStyle name="20% - Accent4 2 4 8 2" xfId="3807" xr:uid="{00000000-0005-0000-0000-0000D40E0000}"/>
    <cellStyle name="20% - Accent4 2 4 9" xfId="3808" xr:uid="{00000000-0005-0000-0000-0000D50E0000}"/>
    <cellStyle name="20% - Accent4 2 4 9 2" xfId="3809" xr:uid="{00000000-0005-0000-0000-0000D60E0000}"/>
    <cellStyle name="20% - Accent4 2 5" xfId="3810" xr:uid="{00000000-0005-0000-0000-0000D70E0000}"/>
    <cellStyle name="20% - Accent4 2 5 10" xfId="3811" xr:uid="{00000000-0005-0000-0000-0000D80E0000}"/>
    <cellStyle name="20% - Accent4 2 5 11" xfId="3812" xr:uid="{00000000-0005-0000-0000-0000D90E0000}"/>
    <cellStyle name="20% - Accent4 2 5 2" xfId="3813" xr:uid="{00000000-0005-0000-0000-0000DA0E0000}"/>
    <cellStyle name="20% - Accent4 2 5 2 2" xfId="3814" xr:uid="{00000000-0005-0000-0000-0000DB0E0000}"/>
    <cellStyle name="20% - Accent4 2 5 3" xfId="3815" xr:uid="{00000000-0005-0000-0000-0000DC0E0000}"/>
    <cellStyle name="20% - Accent4 2 5 3 2" xfId="3816" xr:uid="{00000000-0005-0000-0000-0000DD0E0000}"/>
    <cellStyle name="20% - Accent4 2 5 4" xfId="3817" xr:uid="{00000000-0005-0000-0000-0000DE0E0000}"/>
    <cellStyle name="20% - Accent4 2 5 4 2" xfId="3818" xr:uid="{00000000-0005-0000-0000-0000DF0E0000}"/>
    <cellStyle name="20% - Accent4 2 5 5" xfId="3819" xr:uid="{00000000-0005-0000-0000-0000E00E0000}"/>
    <cellStyle name="20% - Accent4 2 5 5 2" xfId="3820" xr:uid="{00000000-0005-0000-0000-0000E10E0000}"/>
    <cellStyle name="20% - Accent4 2 5 6" xfId="3821" xr:uid="{00000000-0005-0000-0000-0000E20E0000}"/>
    <cellStyle name="20% - Accent4 2 5 6 2" xfId="3822" xr:uid="{00000000-0005-0000-0000-0000E30E0000}"/>
    <cellStyle name="20% - Accent4 2 5 7" xfId="3823" xr:uid="{00000000-0005-0000-0000-0000E40E0000}"/>
    <cellStyle name="20% - Accent4 2 5 7 2" xfId="3824" xr:uid="{00000000-0005-0000-0000-0000E50E0000}"/>
    <cellStyle name="20% - Accent4 2 5 8" xfId="3825" xr:uid="{00000000-0005-0000-0000-0000E60E0000}"/>
    <cellStyle name="20% - Accent4 2 5 8 2" xfId="3826" xr:uid="{00000000-0005-0000-0000-0000E70E0000}"/>
    <cellStyle name="20% - Accent4 2 5 9" xfId="3827" xr:uid="{00000000-0005-0000-0000-0000E80E0000}"/>
    <cellStyle name="20% - Accent4 2 5 9 2" xfId="3828" xr:uid="{00000000-0005-0000-0000-0000E90E0000}"/>
    <cellStyle name="20% - Accent4 2 6" xfId="3829" xr:uid="{00000000-0005-0000-0000-0000EA0E0000}"/>
    <cellStyle name="20% - Accent4 2 6 10" xfId="3830" xr:uid="{00000000-0005-0000-0000-0000EB0E0000}"/>
    <cellStyle name="20% - Accent4 2 6 11" xfId="3831" xr:uid="{00000000-0005-0000-0000-0000EC0E0000}"/>
    <cellStyle name="20% - Accent4 2 6 2" xfId="3832" xr:uid="{00000000-0005-0000-0000-0000ED0E0000}"/>
    <cellStyle name="20% - Accent4 2 6 2 2" xfId="3833" xr:uid="{00000000-0005-0000-0000-0000EE0E0000}"/>
    <cellStyle name="20% - Accent4 2 6 3" xfId="3834" xr:uid="{00000000-0005-0000-0000-0000EF0E0000}"/>
    <cellStyle name="20% - Accent4 2 6 3 2" xfId="3835" xr:uid="{00000000-0005-0000-0000-0000F00E0000}"/>
    <cellStyle name="20% - Accent4 2 6 4" xfId="3836" xr:uid="{00000000-0005-0000-0000-0000F10E0000}"/>
    <cellStyle name="20% - Accent4 2 6 4 2" xfId="3837" xr:uid="{00000000-0005-0000-0000-0000F20E0000}"/>
    <cellStyle name="20% - Accent4 2 6 5" xfId="3838" xr:uid="{00000000-0005-0000-0000-0000F30E0000}"/>
    <cellStyle name="20% - Accent4 2 6 5 2" xfId="3839" xr:uid="{00000000-0005-0000-0000-0000F40E0000}"/>
    <cellStyle name="20% - Accent4 2 6 6" xfId="3840" xr:uid="{00000000-0005-0000-0000-0000F50E0000}"/>
    <cellStyle name="20% - Accent4 2 6 6 2" xfId="3841" xr:uid="{00000000-0005-0000-0000-0000F60E0000}"/>
    <cellStyle name="20% - Accent4 2 6 7" xfId="3842" xr:uid="{00000000-0005-0000-0000-0000F70E0000}"/>
    <cellStyle name="20% - Accent4 2 6 7 2" xfId="3843" xr:uid="{00000000-0005-0000-0000-0000F80E0000}"/>
    <cellStyle name="20% - Accent4 2 6 8" xfId="3844" xr:uid="{00000000-0005-0000-0000-0000F90E0000}"/>
    <cellStyle name="20% - Accent4 2 6 8 2" xfId="3845" xr:uid="{00000000-0005-0000-0000-0000FA0E0000}"/>
    <cellStyle name="20% - Accent4 2 6 9" xfId="3846" xr:uid="{00000000-0005-0000-0000-0000FB0E0000}"/>
    <cellStyle name="20% - Accent4 2 6 9 2" xfId="3847" xr:uid="{00000000-0005-0000-0000-0000FC0E0000}"/>
    <cellStyle name="20% - Accent4 2 7" xfId="3848" xr:uid="{00000000-0005-0000-0000-0000FD0E0000}"/>
    <cellStyle name="20% - Accent4 2 7 10" xfId="3849" xr:uid="{00000000-0005-0000-0000-0000FE0E0000}"/>
    <cellStyle name="20% - Accent4 2 7 11" xfId="3850" xr:uid="{00000000-0005-0000-0000-0000FF0E0000}"/>
    <cellStyle name="20% - Accent4 2 7 2" xfId="3851" xr:uid="{00000000-0005-0000-0000-0000000F0000}"/>
    <cellStyle name="20% - Accent4 2 7 2 2" xfId="3852" xr:uid="{00000000-0005-0000-0000-0000010F0000}"/>
    <cellStyle name="20% - Accent4 2 7 3" xfId="3853" xr:uid="{00000000-0005-0000-0000-0000020F0000}"/>
    <cellStyle name="20% - Accent4 2 7 3 2" xfId="3854" xr:uid="{00000000-0005-0000-0000-0000030F0000}"/>
    <cellStyle name="20% - Accent4 2 7 4" xfId="3855" xr:uid="{00000000-0005-0000-0000-0000040F0000}"/>
    <cellStyle name="20% - Accent4 2 7 4 2" xfId="3856" xr:uid="{00000000-0005-0000-0000-0000050F0000}"/>
    <cellStyle name="20% - Accent4 2 7 5" xfId="3857" xr:uid="{00000000-0005-0000-0000-0000060F0000}"/>
    <cellStyle name="20% - Accent4 2 7 5 2" xfId="3858" xr:uid="{00000000-0005-0000-0000-0000070F0000}"/>
    <cellStyle name="20% - Accent4 2 7 6" xfId="3859" xr:uid="{00000000-0005-0000-0000-0000080F0000}"/>
    <cellStyle name="20% - Accent4 2 7 6 2" xfId="3860" xr:uid="{00000000-0005-0000-0000-0000090F0000}"/>
    <cellStyle name="20% - Accent4 2 7 7" xfId="3861" xr:uid="{00000000-0005-0000-0000-00000A0F0000}"/>
    <cellStyle name="20% - Accent4 2 7 7 2" xfId="3862" xr:uid="{00000000-0005-0000-0000-00000B0F0000}"/>
    <cellStyle name="20% - Accent4 2 7 8" xfId="3863" xr:uid="{00000000-0005-0000-0000-00000C0F0000}"/>
    <cellStyle name="20% - Accent4 2 7 8 2" xfId="3864" xr:uid="{00000000-0005-0000-0000-00000D0F0000}"/>
    <cellStyle name="20% - Accent4 2 7 9" xfId="3865" xr:uid="{00000000-0005-0000-0000-00000E0F0000}"/>
    <cellStyle name="20% - Accent4 2 7 9 2" xfId="3866" xr:uid="{00000000-0005-0000-0000-00000F0F0000}"/>
    <cellStyle name="20% - Accent4 2 8" xfId="3867" xr:uid="{00000000-0005-0000-0000-0000100F0000}"/>
    <cellStyle name="20% - Accent4 2 8 10" xfId="3868" xr:uid="{00000000-0005-0000-0000-0000110F0000}"/>
    <cellStyle name="20% - Accent4 2 8 11" xfId="3869" xr:uid="{00000000-0005-0000-0000-0000120F0000}"/>
    <cellStyle name="20% - Accent4 2 8 2" xfId="3870" xr:uid="{00000000-0005-0000-0000-0000130F0000}"/>
    <cellStyle name="20% - Accent4 2 8 2 2" xfId="3871" xr:uid="{00000000-0005-0000-0000-0000140F0000}"/>
    <cellStyle name="20% - Accent4 2 8 3" xfId="3872" xr:uid="{00000000-0005-0000-0000-0000150F0000}"/>
    <cellStyle name="20% - Accent4 2 8 3 2" xfId="3873" xr:uid="{00000000-0005-0000-0000-0000160F0000}"/>
    <cellStyle name="20% - Accent4 2 8 4" xfId="3874" xr:uid="{00000000-0005-0000-0000-0000170F0000}"/>
    <cellStyle name="20% - Accent4 2 8 4 2" xfId="3875" xr:uid="{00000000-0005-0000-0000-0000180F0000}"/>
    <cellStyle name="20% - Accent4 2 8 5" xfId="3876" xr:uid="{00000000-0005-0000-0000-0000190F0000}"/>
    <cellStyle name="20% - Accent4 2 8 5 2" xfId="3877" xr:uid="{00000000-0005-0000-0000-00001A0F0000}"/>
    <cellStyle name="20% - Accent4 2 8 6" xfId="3878" xr:uid="{00000000-0005-0000-0000-00001B0F0000}"/>
    <cellStyle name="20% - Accent4 2 8 6 2" xfId="3879" xr:uid="{00000000-0005-0000-0000-00001C0F0000}"/>
    <cellStyle name="20% - Accent4 2 8 7" xfId="3880" xr:uid="{00000000-0005-0000-0000-00001D0F0000}"/>
    <cellStyle name="20% - Accent4 2 8 7 2" xfId="3881" xr:uid="{00000000-0005-0000-0000-00001E0F0000}"/>
    <cellStyle name="20% - Accent4 2 8 8" xfId="3882" xr:uid="{00000000-0005-0000-0000-00001F0F0000}"/>
    <cellStyle name="20% - Accent4 2 8 8 2" xfId="3883" xr:uid="{00000000-0005-0000-0000-0000200F0000}"/>
    <cellStyle name="20% - Accent4 2 8 9" xfId="3884" xr:uid="{00000000-0005-0000-0000-0000210F0000}"/>
    <cellStyle name="20% - Accent4 2 8 9 2" xfId="3885" xr:uid="{00000000-0005-0000-0000-0000220F0000}"/>
    <cellStyle name="20% - Accent4 2 9" xfId="3886" xr:uid="{00000000-0005-0000-0000-0000230F0000}"/>
    <cellStyle name="20% - Accent4 2 9 10" xfId="3887" xr:uid="{00000000-0005-0000-0000-0000240F0000}"/>
    <cellStyle name="20% - Accent4 2 9 2" xfId="3888" xr:uid="{00000000-0005-0000-0000-0000250F0000}"/>
    <cellStyle name="20% - Accent4 2 9 2 2" xfId="3889" xr:uid="{00000000-0005-0000-0000-0000260F0000}"/>
    <cellStyle name="20% - Accent4 2 9 3" xfId="3890" xr:uid="{00000000-0005-0000-0000-0000270F0000}"/>
    <cellStyle name="20% - Accent4 2 9 3 2" xfId="3891" xr:uid="{00000000-0005-0000-0000-0000280F0000}"/>
    <cellStyle name="20% - Accent4 2 9 4" xfId="3892" xr:uid="{00000000-0005-0000-0000-0000290F0000}"/>
    <cellStyle name="20% - Accent4 2 9 4 2" xfId="3893" xr:uid="{00000000-0005-0000-0000-00002A0F0000}"/>
    <cellStyle name="20% - Accent4 2 9 5" xfId="3894" xr:uid="{00000000-0005-0000-0000-00002B0F0000}"/>
    <cellStyle name="20% - Accent4 2 9 5 2" xfId="3895" xr:uid="{00000000-0005-0000-0000-00002C0F0000}"/>
    <cellStyle name="20% - Accent4 2 9 6" xfId="3896" xr:uid="{00000000-0005-0000-0000-00002D0F0000}"/>
    <cellStyle name="20% - Accent4 2 9 6 2" xfId="3897" xr:uid="{00000000-0005-0000-0000-00002E0F0000}"/>
    <cellStyle name="20% - Accent4 2 9 7" xfId="3898" xr:uid="{00000000-0005-0000-0000-00002F0F0000}"/>
    <cellStyle name="20% - Accent4 2 9 7 2" xfId="3899" xr:uid="{00000000-0005-0000-0000-0000300F0000}"/>
    <cellStyle name="20% - Accent4 2 9 8" xfId="3900" xr:uid="{00000000-0005-0000-0000-0000310F0000}"/>
    <cellStyle name="20% - Accent4 2 9 8 2" xfId="3901" xr:uid="{00000000-0005-0000-0000-0000320F0000}"/>
    <cellStyle name="20% - Accent4 2 9 9" xfId="3902" xr:uid="{00000000-0005-0000-0000-0000330F0000}"/>
    <cellStyle name="20% - Accent4 20" xfId="3903" xr:uid="{00000000-0005-0000-0000-0000340F0000}"/>
    <cellStyle name="20% - Accent4 20 2" xfId="3904" xr:uid="{00000000-0005-0000-0000-0000350F0000}"/>
    <cellStyle name="20% - Accent4 21" xfId="3905" xr:uid="{00000000-0005-0000-0000-0000360F0000}"/>
    <cellStyle name="20% - Accent4 22" xfId="3906" xr:uid="{00000000-0005-0000-0000-0000370F0000}"/>
    <cellStyle name="20% - Accent4 23" xfId="3907" xr:uid="{00000000-0005-0000-0000-0000380F0000}"/>
    <cellStyle name="20% - Accent4 24" xfId="3908" xr:uid="{00000000-0005-0000-0000-0000390F0000}"/>
    <cellStyle name="20% - Accent4 25" xfId="3909" xr:uid="{00000000-0005-0000-0000-00003A0F0000}"/>
    <cellStyle name="20% - Accent4 26" xfId="3910" xr:uid="{00000000-0005-0000-0000-00003B0F0000}"/>
    <cellStyle name="20% - Accent4 27" xfId="3911" xr:uid="{00000000-0005-0000-0000-00003C0F0000}"/>
    <cellStyle name="20% - Accent4 28" xfId="3912" xr:uid="{00000000-0005-0000-0000-00003D0F0000}"/>
    <cellStyle name="20% - Accent4 3" xfId="3913" xr:uid="{00000000-0005-0000-0000-00003E0F0000}"/>
    <cellStyle name="20% - Accent4 3 10" xfId="3914" xr:uid="{00000000-0005-0000-0000-00003F0F0000}"/>
    <cellStyle name="20% - Accent4 3 10 2" xfId="3915" xr:uid="{00000000-0005-0000-0000-0000400F0000}"/>
    <cellStyle name="20% - Accent4 3 11" xfId="3916" xr:uid="{00000000-0005-0000-0000-0000410F0000}"/>
    <cellStyle name="20% - Accent4 3 11 2" xfId="3917" xr:uid="{00000000-0005-0000-0000-0000420F0000}"/>
    <cellStyle name="20% - Accent4 3 12" xfId="3918" xr:uid="{00000000-0005-0000-0000-0000430F0000}"/>
    <cellStyle name="20% - Accent4 3 12 2" xfId="3919" xr:uid="{00000000-0005-0000-0000-0000440F0000}"/>
    <cellStyle name="20% - Accent4 3 13" xfId="3920" xr:uid="{00000000-0005-0000-0000-0000450F0000}"/>
    <cellStyle name="20% - Accent4 3 13 2" xfId="3921" xr:uid="{00000000-0005-0000-0000-0000460F0000}"/>
    <cellStyle name="20% - Accent4 3 14" xfId="3922" xr:uid="{00000000-0005-0000-0000-0000470F0000}"/>
    <cellStyle name="20% - Accent4 3 14 2" xfId="3923" xr:uid="{00000000-0005-0000-0000-0000480F0000}"/>
    <cellStyle name="20% - Accent4 3 15" xfId="3924" xr:uid="{00000000-0005-0000-0000-0000490F0000}"/>
    <cellStyle name="20% - Accent4 3 15 2" xfId="3925" xr:uid="{00000000-0005-0000-0000-00004A0F0000}"/>
    <cellStyle name="20% - Accent4 3 16" xfId="3926" xr:uid="{00000000-0005-0000-0000-00004B0F0000}"/>
    <cellStyle name="20% - Accent4 3 16 2" xfId="3927" xr:uid="{00000000-0005-0000-0000-00004C0F0000}"/>
    <cellStyle name="20% - Accent4 3 17" xfId="3928" xr:uid="{00000000-0005-0000-0000-00004D0F0000}"/>
    <cellStyle name="20% - Accent4 3 18" xfId="3929" xr:uid="{00000000-0005-0000-0000-00004E0F0000}"/>
    <cellStyle name="20% - Accent4 3 19" xfId="3930" xr:uid="{00000000-0005-0000-0000-00004F0F0000}"/>
    <cellStyle name="20% - Accent4 3 2" xfId="3931" xr:uid="{00000000-0005-0000-0000-0000500F0000}"/>
    <cellStyle name="20% - Accent4 3 2 10" xfId="3932" xr:uid="{00000000-0005-0000-0000-0000510F0000}"/>
    <cellStyle name="20% - Accent4 3 2 11" xfId="3933" xr:uid="{00000000-0005-0000-0000-0000520F0000}"/>
    <cellStyle name="20% - Accent4 3 2 2" xfId="3934" xr:uid="{00000000-0005-0000-0000-0000530F0000}"/>
    <cellStyle name="20% - Accent4 3 2 2 2" xfId="3935" xr:uid="{00000000-0005-0000-0000-0000540F0000}"/>
    <cellStyle name="20% - Accent4 3 2 2 2 2" xfId="3936" xr:uid="{00000000-0005-0000-0000-0000550F0000}"/>
    <cellStyle name="20% - Accent4 3 2 2 3" xfId="3937" xr:uid="{00000000-0005-0000-0000-0000560F0000}"/>
    <cellStyle name="20% - Accent4 3 2 3" xfId="3938" xr:uid="{00000000-0005-0000-0000-0000570F0000}"/>
    <cellStyle name="20% - Accent4 3 2 3 2" xfId="3939" xr:uid="{00000000-0005-0000-0000-0000580F0000}"/>
    <cellStyle name="20% - Accent4 3 2 3 2 2" xfId="3940" xr:uid="{00000000-0005-0000-0000-0000590F0000}"/>
    <cellStyle name="20% - Accent4 3 2 3 3" xfId="3941" xr:uid="{00000000-0005-0000-0000-00005A0F0000}"/>
    <cellStyle name="20% - Accent4 3 2 4" xfId="3942" xr:uid="{00000000-0005-0000-0000-00005B0F0000}"/>
    <cellStyle name="20% - Accent4 3 2 4 2" xfId="3943" xr:uid="{00000000-0005-0000-0000-00005C0F0000}"/>
    <cellStyle name="20% - Accent4 3 2 5" xfId="3944" xr:uid="{00000000-0005-0000-0000-00005D0F0000}"/>
    <cellStyle name="20% - Accent4 3 2 5 2" xfId="3945" xr:uid="{00000000-0005-0000-0000-00005E0F0000}"/>
    <cellStyle name="20% - Accent4 3 2 6" xfId="3946" xr:uid="{00000000-0005-0000-0000-00005F0F0000}"/>
    <cellStyle name="20% - Accent4 3 2 6 2" xfId="3947" xr:uid="{00000000-0005-0000-0000-0000600F0000}"/>
    <cellStyle name="20% - Accent4 3 2 7" xfId="3948" xr:uid="{00000000-0005-0000-0000-0000610F0000}"/>
    <cellStyle name="20% - Accent4 3 2 7 2" xfId="3949" xr:uid="{00000000-0005-0000-0000-0000620F0000}"/>
    <cellStyle name="20% - Accent4 3 2 8" xfId="3950" xr:uid="{00000000-0005-0000-0000-0000630F0000}"/>
    <cellStyle name="20% - Accent4 3 2 8 2" xfId="3951" xr:uid="{00000000-0005-0000-0000-0000640F0000}"/>
    <cellStyle name="20% - Accent4 3 2 9" xfId="3952" xr:uid="{00000000-0005-0000-0000-0000650F0000}"/>
    <cellStyle name="20% - Accent4 3 2 9 2" xfId="3953" xr:uid="{00000000-0005-0000-0000-0000660F0000}"/>
    <cellStyle name="20% - Accent4 3 3" xfId="3954" xr:uid="{00000000-0005-0000-0000-0000670F0000}"/>
    <cellStyle name="20% - Accent4 3 3 10" xfId="3955" xr:uid="{00000000-0005-0000-0000-0000680F0000}"/>
    <cellStyle name="20% - Accent4 3 3 11" xfId="3956" xr:uid="{00000000-0005-0000-0000-0000690F0000}"/>
    <cellStyle name="20% - Accent4 3 3 12" xfId="3957" xr:uid="{00000000-0005-0000-0000-00006A0F0000}"/>
    <cellStyle name="20% - Accent4 3 3 2" xfId="3958" xr:uid="{00000000-0005-0000-0000-00006B0F0000}"/>
    <cellStyle name="20% - Accent4 3 3 2 2" xfId="3959" xr:uid="{00000000-0005-0000-0000-00006C0F0000}"/>
    <cellStyle name="20% - Accent4 3 3 3" xfId="3960" xr:uid="{00000000-0005-0000-0000-00006D0F0000}"/>
    <cellStyle name="20% - Accent4 3 3 3 2" xfId="3961" xr:uid="{00000000-0005-0000-0000-00006E0F0000}"/>
    <cellStyle name="20% - Accent4 3 3 4" xfId="3962" xr:uid="{00000000-0005-0000-0000-00006F0F0000}"/>
    <cellStyle name="20% - Accent4 3 3 4 2" xfId="3963" xr:uid="{00000000-0005-0000-0000-0000700F0000}"/>
    <cellStyle name="20% - Accent4 3 3 5" xfId="3964" xr:uid="{00000000-0005-0000-0000-0000710F0000}"/>
    <cellStyle name="20% - Accent4 3 3 5 2" xfId="3965" xr:uid="{00000000-0005-0000-0000-0000720F0000}"/>
    <cellStyle name="20% - Accent4 3 3 6" xfId="3966" xr:uid="{00000000-0005-0000-0000-0000730F0000}"/>
    <cellStyle name="20% - Accent4 3 3 6 2" xfId="3967" xr:uid="{00000000-0005-0000-0000-0000740F0000}"/>
    <cellStyle name="20% - Accent4 3 3 7" xfId="3968" xr:uid="{00000000-0005-0000-0000-0000750F0000}"/>
    <cellStyle name="20% - Accent4 3 3 7 2" xfId="3969" xr:uid="{00000000-0005-0000-0000-0000760F0000}"/>
    <cellStyle name="20% - Accent4 3 3 8" xfId="3970" xr:uid="{00000000-0005-0000-0000-0000770F0000}"/>
    <cellStyle name="20% - Accent4 3 3 8 2" xfId="3971" xr:uid="{00000000-0005-0000-0000-0000780F0000}"/>
    <cellStyle name="20% - Accent4 3 3 9" xfId="3972" xr:uid="{00000000-0005-0000-0000-0000790F0000}"/>
    <cellStyle name="20% - Accent4 3 3 9 2" xfId="3973" xr:uid="{00000000-0005-0000-0000-00007A0F0000}"/>
    <cellStyle name="20% - Accent4 3 4" xfId="3974" xr:uid="{00000000-0005-0000-0000-00007B0F0000}"/>
    <cellStyle name="20% - Accent4 3 4 10" xfId="3975" xr:uid="{00000000-0005-0000-0000-00007C0F0000}"/>
    <cellStyle name="20% - Accent4 3 4 11" xfId="3976" xr:uid="{00000000-0005-0000-0000-00007D0F0000}"/>
    <cellStyle name="20% - Accent4 3 4 2" xfId="3977" xr:uid="{00000000-0005-0000-0000-00007E0F0000}"/>
    <cellStyle name="20% - Accent4 3 4 2 2" xfId="3978" xr:uid="{00000000-0005-0000-0000-00007F0F0000}"/>
    <cellStyle name="20% - Accent4 3 4 2 2 2" xfId="3979" xr:uid="{00000000-0005-0000-0000-0000800F0000}"/>
    <cellStyle name="20% - Accent4 3 4 2 3" xfId="3980" xr:uid="{00000000-0005-0000-0000-0000810F0000}"/>
    <cellStyle name="20% - Accent4 3 4 3" xfId="3981" xr:uid="{00000000-0005-0000-0000-0000820F0000}"/>
    <cellStyle name="20% - Accent4 3 4 3 2" xfId="3982" xr:uid="{00000000-0005-0000-0000-0000830F0000}"/>
    <cellStyle name="20% - Accent4 3 4 3 2 2" xfId="3983" xr:uid="{00000000-0005-0000-0000-0000840F0000}"/>
    <cellStyle name="20% - Accent4 3 4 3 3" xfId="3984" xr:uid="{00000000-0005-0000-0000-0000850F0000}"/>
    <cellStyle name="20% - Accent4 3 4 4" xfId="3985" xr:uid="{00000000-0005-0000-0000-0000860F0000}"/>
    <cellStyle name="20% - Accent4 3 4 4 2" xfId="3986" xr:uid="{00000000-0005-0000-0000-0000870F0000}"/>
    <cellStyle name="20% - Accent4 3 4 5" xfId="3987" xr:uid="{00000000-0005-0000-0000-0000880F0000}"/>
    <cellStyle name="20% - Accent4 3 4 5 2" xfId="3988" xr:uid="{00000000-0005-0000-0000-0000890F0000}"/>
    <cellStyle name="20% - Accent4 3 4 6" xfId="3989" xr:uid="{00000000-0005-0000-0000-00008A0F0000}"/>
    <cellStyle name="20% - Accent4 3 4 6 2" xfId="3990" xr:uid="{00000000-0005-0000-0000-00008B0F0000}"/>
    <cellStyle name="20% - Accent4 3 4 7" xfId="3991" xr:uid="{00000000-0005-0000-0000-00008C0F0000}"/>
    <cellStyle name="20% - Accent4 3 4 7 2" xfId="3992" xr:uid="{00000000-0005-0000-0000-00008D0F0000}"/>
    <cellStyle name="20% - Accent4 3 4 8" xfId="3993" xr:uid="{00000000-0005-0000-0000-00008E0F0000}"/>
    <cellStyle name="20% - Accent4 3 4 8 2" xfId="3994" xr:uid="{00000000-0005-0000-0000-00008F0F0000}"/>
    <cellStyle name="20% - Accent4 3 4 9" xfId="3995" xr:uid="{00000000-0005-0000-0000-0000900F0000}"/>
    <cellStyle name="20% - Accent4 3 4 9 2" xfId="3996" xr:uid="{00000000-0005-0000-0000-0000910F0000}"/>
    <cellStyle name="20% - Accent4 3 5" xfId="3997" xr:uid="{00000000-0005-0000-0000-0000920F0000}"/>
    <cellStyle name="20% - Accent4 3 5 10" xfId="3998" xr:uid="{00000000-0005-0000-0000-0000930F0000}"/>
    <cellStyle name="20% - Accent4 3 5 11" xfId="3999" xr:uid="{00000000-0005-0000-0000-0000940F0000}"/>
    <cellStyle name="20% - Accent4 3 5 2" xfId="4000" xr:uid="{00000000-0005-0000-0000-0000950F0000}"/>
    <cellStyle name="20% - Accent4 3 5 2 2" xfId="4001" xr:uid="{00000000-0005-0000-0000-0000960F0000}"/>
    <cellStyle name="20% - Accent4 3 5 3" xfId="4002" xr:uid="{00000000-0005-0000-0000-0000970F0000}"/>
    <cellStyle name="20% - Accent4 3 5 3 2" xfId="4003" xr:uid="{00000000-0005-0000-0000-0000980F0000}"/>
    <cellStyle name="20% - Accent4 3 5 4" xfId="4004" xr:uid="{00000000-0005-0000-0000-0000990F0000}"/>
    <cellStyle name="20% - Accent4 3 5 4 2" xfId="4005" xr:uid="{00000000-0005-0000-0000-00009A0F0000}"/>
    <cellStyle name="20% - Accent4 3 5 5" xfId="4006" xr:uid="{00000000-0005-0000-0000-00009B0F0000}"/>
    <cellStyle name="20% - Accent4 3 5 5 2" xfId="4007" xr:uid="{00000000-0005-0000-0000-00009C0F0000}"/>
    <cellStyle name="20% - Accent4 3 5 6" xfId="4008" xr:uid="{00000000-0005-0000-0000-00009D0F0000}"/>
    <cellStyle name="20% - Accent4 3 5 6 2" xfId="4009" xr:uid="{00000000-0005-0000-0000-00009E0F0000}"/>
    <cellStyle name="20% - Accent4 3 5 7" xfId="4010" xr:uid="{00000000-0005-0000-0000-00009F0F0000}"/>
    <cellStyle name="20% - Accent4 3 5 7 2" xfId="4011" xr:uid="{00000000-0005-0000-0000-0000A00F0000}"/>
    <cellStyle name="20% - Accent4 3 5 8" xfId="4012" xr:uid="{00000000-0005-0000-0000-0000A10F0000}"/>
    <cellStyle name="20% - Accent4 3 5 8 2" xfId="4013" xr:uid="{00000000-0005-0000-0000-0000A20F0000}"/>
    <cellStyle name="20% - Accent4 3 5 9" xfId="4014" xr:uid="{00000000-0005-0000-0000-0000A30F0000}"/>
    <cellStyle name="20% - Accent4 3 5 9 2" xfId="4015" xr:uid="{00000000-0005-0000-0000-0000A40F0000}"/>
    <cellStyle name="20% - Accent4 3 6" xfId="4016" xr:uid="{00000000-0005-0000-0000-0000A50F0000}"/>
    <cellStyle name="20% - Accent4 3 6 10" xfId="4017" xr:uid="{00000000-0005-0000-0000-0000A60F0000}"/>
    <cellStyle name="20% - Accent4 3 6 11" xfId="4018" xr:uid="{00000000-0005-0000-0000-0000A70F0000}"/>
    <cellStyle name="20% - Accent4 3 6 2" xfId="4019" xr:uid="{00000000-0005-0000-0000-0000A80F0000}"/>
    <cellStyle name="20% - Accent4 3 6 2 2" xfId="4020" xr:uid="{00000000-0005-0000-0000-0000A90F0000}"/>
    <cellStyle name="20% - Accent4 3 6 3" xfId="4021" xr:uid="{00000000-0005-0000-0000-0000AA0F0000}"/>
    <cellStyle name="20% - Accent4 3 6 3 2" xfId="4022" xr:uid="{00000000-0005-0000-0000-0000AB0F0000}"/>
    <cellStyle name="20% - Accent4 3 6 4" xfId="4023" xr:uid="{00000000-0005-0000-0000-0000AC0F0000}"/>
    <cellStyle name="20% - Accent4 3 6 4 2" xfId="4024" xr:uid="{00000000-0005-0000-0000-0000AD0F0000}"/>
    <cellStyle name="20% - Accent4 3 6 5" xfId="4025" xr:uid="{00000000-0005-0000-0000-0000AE0F0000}"/>
    <cellStyle name="20% - Accent4 3 6 5 2" xfId="4026" xr:uid="{00000000-0005-0000-0000-0000AF0F0000}"/>
    <cellStyle name="20% - Accent4 3 6 6" xfId="4027" xr:uid="{00000000-0005-0000-0000-0000B00F0000}"/>
    <cellStyle name="20% - Accent4 3 6 6 2" xfId="4028" xr:uid="{00000000-0005-0000-0000-0000B10F0000}"/>
    <cellStyle name="20% - Accent4 3 6 7" xfId="4029" xr:uid="{00000000-0005-0000-0000-0000B20F0000}"/>
    <cellStyle name="20% - Accent4 3 6 7 2" xfId="4030" xr:uid="{00000000-0005-0000-0000-0000B30F0000}"/>
    <cellStyle name="20% - Accent4 3 6 8" xfId="4031" xr:uid="{00000000-0005-0000-0000-0000B40F0000}"/>
    <cellStyle name="20% - Accent4 3 6 8 2" xfId="4032" xr:uid="{00000000-0005-0000-0000-0000B50F0000}"/>
    <cellStyle name="20% - Accent4 3 6 9" xfId="4033" xr:uid="{00000000-0005-0000-0000-0000B60F0000}"/>
    <cellStyle name="20% - Accent4 3 6 9 2" xfId="4034" xr:uid="{00000000-0005-0000-0000-0000B70F0000}"/>
    <cellStyle name="20% - Accent4 3 7" xfId="4035" xr:uid="{00000000-0005-0000-0000-0000B80F0000}"/>
    <cellStyle name="20% - Accent4 3 7 10" xfId="4036" xr:uid="{00000000-0005-0000-0000-0000B90F0000}"/>
    <cellStyle name="20% - Accent4 3 7 11" xfId="4037" xr:uid="{00000000-0005-0000-0000-0000BA0F0000}"/>
    <cellStyle name="20% - Accent4 3 7 2" xfId="4038" xr:uid="{00000000-0005-0000-0000-0000BB0F0000}"/>
    <cellStyle name="20% - Accent4 3 7 2 2" xfId="4039" xr:uid="{00000000-0005-0000-0000-0000BC0F0000}"/>
    <cellStyle name="20% - Accent4 3 7 3" xfId="4040" xr:uid="{00000000-0005-0000-0000-0000BD0F0000}"/>
    <cellStyle name="20% - Accent4 3 7 3 2" xfId="4041" xr:uid="{00000000-0005-0000-0000-0000BE0F0000}"/>
    <cellStyle name="20% - Accent4 3 7 4" xfId="4042" xr:uid="{00000000-0005-0000-0000-0000BF0F0000}"/>
    <cellStyle name="20% - Accent4 3 7 4 2" xfId="4043" xr:uid="{00000000-0005-0000-0000-0000C00F0000}"/>
    <cellStyle name="20% - Accent4 3 7 5" xfId="4044" xr:uid="{00000000-0005-0000-0000-0000C10F0000}"/>
    <cellStyle name="20% - Accent4 3 7 5 2" xfId="4045" xr:uid="{00000000-0005-0000-0000-0000C20F0000}"/>
    <cellStyle name="20% - Accent4 3 7 6" xfId="4046" xr:uid="{00000000-0005-0000-0000-0000C30F0000}"/>
    <cellStyle name="20% - Accent4 3 7 6 2" xfId="4047" xr:uid="{00000000-0005-0000-0000-0000C40F0000}"/>
    <cellStyle name="20% - Accent4 3 7 7" xfId="4048" xr:uid="{00000000-0005-0000-0000-0000C50F0000}"/>
    <cellStyle name="20% - Accent4 3 7 7 2" xfId="4049" xr:uid="{00000000-0005-0000-0000-0000C60F0000}"/>
    <cellStyle name="20% - Accent4 3 7 8" xfId="4050" xr:uid="{00000000-0005-0000-0000-0000C70F0000}"/>
    <cellStyle name="20% - Accent4 3 7 8 2" xfId="4051" xr:uid="{00000000-0005-0000-0000-0000C80F0000}"/>
    <cellStyle name="20% - Accent4 3 7 9" xfId="4052" xr:uid="{00000000-0005-0000-0000-0000C90F0000}"/>
    <cellStyle name="20% - Accent4 3 7 9 2" xfId="4053" xr:uid="{00000000-0005-0000-0000-0000CA0F0000}"/>
    <cellStyle name="20% - Accent4 3 8" xfId="4054" xr:uid="{00000000-0005-0000-0000-0000CB0F0000}"/>
    <cellStyle name="20% - Accent4 3 8 10" xfId="4055" xr:uid="{00000000-0005-0000-0000-0000CC0F0000}"/>
    <cellStyle name="20% - Accent4 3 8 2" xfId="4056" xr:uid="{00000000-0005-0000-0000-0000CD0F0000}"/>
    <cellStyle name="20% - Accent4 3 8 2 2" xfId="4057" xr:uid="{00000000-0005-0000-0000-0000CE0F0000}"/>
    <cellStyle name="20% - Accent4 3 8 3" xfId="4058" xr:uid="{00000000-0005-0000-0000-0000CF0F0000}"/>
    <cellStyle name="20% - Accent4 3 8 3 2" xfId="4059" xr:uid="{00000000-0005-0000-0000-0000D00F0000}"/>
    <cellStyle name="20% - Accent4 3 8 4" xfId="4060" xr:uid="{00000000-0005-0000-0000-0000D10F0000}"/>
    <cellStyle name="20% - Accent4 3 8 4 2" xfId="4061" xr:uid="{00000000-0005-0000-0000-0000D20F0000}"/>
    <cellStyle name="20% - Accent4 3 8 5" xfId="4062" xr:uid="{00000000-0005-0000-0000-0000D30F0000}"/>
    <cellStyle name="20% - Accent4 3 8 5 2" xfId="4063" xr:uid="{00000000-0005-0000-0000-0000D40F0000}"/>
    <cellStyle name="20% - Accent4 3 8 6" xfId="4064" xr:uid="{00000000-0005-0000-0000-0000D50F0000}"/>
    <cellStyle name="20% - Accent4 3 8 6 2" xfId="4065" xr:uid="{00000000-0005-0000-0000-0000D60F0000}"/>
    <cellStyle name="20% - Accent4 3 8 7" xfId="4066" xr:uid="{00000000-0005-0000-0000-0000D70F0000}"/>
    <cellStyle name="20% - Accent4 3 8 7 2" xfId="4067" xr:uid="{00000000-0005-0000-0000-0000D80F0000}"/>
    <cellStyle name="20% - Accent4 3 8 8" xfId="4068" xr:uid="{00000000-0005-0000-0000-0000D90F0000}"/>
    <cellStyle name="20% - Accent4 3 8 8 2" xfId="4069" xr:uid="{00000000-0005-0000-0000-0000DA0F0000}"/>
    <cellStyle name="20% - Accent4 3 8 9" xfId="4070" xr:uid="{00000000-0005-0000-0000-0000DB0F0000}"/>
    <cellStyle name="20% - Accent4 3 9" xfId="4071" xr:uid="{00000000-0005-0000-0000-0000DC0F0000}"/>
    <cellStyle name="20% - Accent4 3 9 2" xfId="4072" xr:uid="{00000000-0005-0000-0000-0000DD0F0000}"/>
    <cellStyle name="20% - Accent4 4" xfId="4073" xr:uid="{00000000-0005-0000-0000-0000DE0F0000}"/>
    <cellStyle name="20% - Accent4 4 10" xfId="4074" xr:uid="{00000000-0005-0000-0000-0000DF0F0000}"/>
    <cellStyle name="20% - Accent4 4 10 2" xfId="4075" xr:uid="{00000000-0005-0000-0000-0000E00F0000}"/>
    <cellStyle name="20% - Accent4 4 11" xfId="4076" xr:uid="{00000000-0005-0000-0000-0000E10F0000}"/>
    <cellStyle name="20% - Accent4 4 11 2" xfId="4077" xr:uid="{00000000-0005-0000-0000-0000E20F0000}"/>
    <cellStyle name="20% - Accent4 4 12" xfId="4078" xr:uid="{00000000-0005-0000-0000-0000E30F0000}"/>
    <cellStyle name="20% - Accent4 4 12 2" xfId="4079" xr:uid="{00000000-0005-0000-0000-0000E40F0000}"/>
    <cellStyle name="20% - Accent4 4 13" xfId="4080" xr:uid="{00000000-0005-0000-0000-0000E50F0000}"/>
    <cellStyle name="20% - Accent4 4 13 2" xfId="4081" xr:uid="{00000000-0005-0000-0000-0000E60F0000}"/>
    <cellStyle name="20% - Accent4 4 14" xfId="4082" xr:uid="{00000000-0005-0000-0000-0000E70F0000}"/>
    <cellStyle name="20% - Accent4 4 14 2" xfId="4083" xr:uid="{00000000-0005-0000-0000-0000E80F0000}"/>
    <cellStyle name="20% - Accent4 4 15" xfId="4084" xr:uid="{00000000-0005-0000-0000-0000E90F0000}"/>
    <cellStyle name="20% - Accent4 4 15 2" xfId="4085" xr:uid="{00000000-0005-0000-0000-0000EA0F0000}"/>
    <cellStyle name="20% - Accent4 4 16" xfId="4086" xr:uid="{00000000-0005-0000-0000-0000EB0F0000}"/>
    <cellStyle name="20% - Accent4 4 17" xfId="4087" xr:uid="{00000000-0005-0000-0000-0000EC0F0000}"/>
    <cellStyle name="20% - Accent4 4 18" xfId="4088" xr:uid="{00000000-0005-0000-0000-0000ED0F0000}"/>
    <cellStyle name="20% - Accent4 4 2" xfId="4089" xr:uid="{00000000-0005-0000-0000-0000EE0F0000}"/>
    <cellStyle name="20% - Accent4 4 2 10" xfId="4090" xr:uid="{00000000-0005-0000-0000-0000EF0F0000}"/>
    <cellStyle name="20% - Accent4 4 2 11" xfId="4091" xr:uid="{00000000-0005-0000-0000-0000F00F0000}"/>
    <cellStyle name="20% - Accent4 4 2 2" xfId="4092" xr:uid="{00000000-0005-0000-0000-0000F10F0000}"/>
    <cellStyle name="20% - Accent4 4 2 2 2" xfId="4093" xr:uid="{00000000-0005-0000-0000-0000F20F0000}"/>
    <cellStyle name="20% - Accent4 4 2 3" xfId="4094" xr:uid="{00000000-0005-0000-0000-0000F30F0000}"/>
    <cellStyle name="20% - Accent4 4 2 3 2" xfId="4095" xr:uid="{00000000-0005-0000-0000-0000F40F0000}"/>
    <cellStyle name="20% - Accent4 4 2 4" xfId="4096" xr:uid="{00000000-0005-0000-0000-0000F50F0000}"/>
    <cellStyle name="20% - Accent4 4 2 4 2" xfId="4097" xr:uid="{00000000-0005-0000-0000-0000F60F0000}"/>
    <cellStyle name="20% - Accent4 4 2 5" xfId="4098" xr:uid="{00000000-0005-0000-0000-0000F70F0000}"/>
    <cellStyle name="20% - Accent4 4 2 5 2" xfId="4099" xr:uid="{00000000-0005-0000-0000-0000F80F0000}"/>
    <cellStyle name="20% - Accent4 4 2 6" xfId="4100" xr:uid="{00000000-0005-0000-0000-0000F90F0000}"/>
    <cellStyle name="20% - Accent4 4 2 6 2" xfId="4101" xr:uid="{00000000-0005-0000-0000-0000FA0F0000}"/>
    <cellStyle name="20% - Accent4 4 2 7" xfId="4102" xr:uid="{00000000-0005-0000-0000-0000FB0F0000}"/>
    <cellStyle name="20% - Accent4 4 2 7 2" xfId="4103" xr:uid="{00000000-0005-0000-0000-0000FC0F0000}"/>
    <cellStyle name="20% - Accent4 4 2 8" xfId="4104" xr:uid="{00000000-0005-0000-0000-0000FD0F0000}"/>
    <cellStyle name="20% - Accent4 4 2 8 2" xfId="4105" xr:uid="{00000000-0005-0000-0000-0000FE0F0000}"/>
    <cellStyle name="20% - Accent4 4 2 9" xfId="4106" xr:uid="{00000000-0005-0000-0000-0000FF0F0000}"/>
    <cellStyle name="20% - Accent4 4 2 9 2" xfId="4107" xr:uid="{00000000-0005-0000-0000-000000100000}"/>
    <cellStyle name="20% - Accent4 4 3" xfId="4108" xr:uid="{00000000-0005-0000-0000-000001100000}"/>
    <cellStyle name="20% - Accent4 4 3 10" xfId="4109" xr:uid="{00000000-0005-0000-0000-000002100000}"/>
    <cellStyle name="20% - Accent4 4 3 11" xfId="4110" xr:uid="{00000000-0005-0000-0000-000003100000}"/>
    <cellStyle name="20% - Accent4 4 3 2" xfId="4111" xr:uid="{00000000-0005-0000-0000-000004100000}"/>
    <cellStyle name="20% - Accent4 4 3 2 2" xfId="4112" xr:uid="{00000000-0005-0000-0000-000005100000}"/>
    <cellStyle name="20% - Accent4 4 3 3" xfId="4113" xr:uid="{00000000-0005-0000-0000-000006100000}"/>
    <cellStyle name="20% - Accent4 4 3 3 2" xfId="4114" xr:uid="{00000000-0005-0000-0000-000007100000}"/>
    <cellStyle name="20% - Accent4 4 3 4" xfId="4115" xr:uid="{00000000-0005-0000-0000-000008100000}"/>
    <cellStyle name="20% - Accent4 4 3 4 2" xfId="4116" xr:uid="{00000000-0005-0000-0000-000009100000}"/>
    <cellStyle name="20% - Accent4 4 3 5" xfId="4117" xr:uid="{00000000-0005-0000-0000-00000A100000}"/>
    <cellStyle name="20% - Accent4 4 3 5 2" xfId="4118" xr:uid="{00000000-0005-0000-0000-00000B100000}"/>
    <cellStyle name="20% - Accent4 4 3 6" xfId="4119" xr:uid="{00000000-0005-0000-0000-00000C100000}"/>
    <cellStyle name="20% - Accent4 4 3 6 2" xfId="4120" xr:uid="{00000000-0005-0000-0000-00000D100000}"/>
    <cellStyle name="20% - Accent4 4 3 7" xfId="4121" xr:uid="{00000000-0005-0000-0000-00000E100000}"/>
    <cellStyle name="20% - Accent4 4 3 7 2" xfId="4122" xr:uid="{00000000-0005-0000-0000-00000F100000}"/>
    <cellStyle name="20% - Accent4 4 3 8" xfId="4123" xr:uid="{00000000-0005-0000-0000-000010100000}"/>
    <cellStyle name="20% - Accent4 4 3 8 2" xfId="4124" xr:uid="{00000000-0005-0000-0000-000011100000}"/>
    <cellStyle name="20% - Accent4 4 3 9" xfId="4125" xr:uid="{00000000-0005-0000-0000-000012100000}"/>
    <cellStyle name="20% - Accent4 4 3 9 2" xfId="4126" xr:uid="{00000000-0005-0000-0000-000013100000}"/>
    <cellStyle name="20% - Accent4 4 4" xfId="4127" xr:uid="{00000000-0005-0000-0000-000014100000}"/>
    <cellStyle name="20% - Accent4 4 4 10" xfId="4128" xr:uid="{00000000-0005-0000-0000-000015100000}"/>
    <cellStyle name="20% - Accent4 4 4 11" xfId="4129" xr:uid="{00000000-0005-0000-0000-000016100000}"/>
    <cellStyle name="20% - Accent4 4 4 2" xfId="4130" xr:uid="{00000000-0005-0000-0000-000017100000}"/>
    <cellStyle name="20% - Accent4 4 4 2 2" xfId="4131" xr:uid="{00000000-0005-0000-0000-000018100000}"/>
    <cellStyle name="20% - Accent4 4 4 3" xfId="4132" xr:uid="{00000000-0005-0000-0000-000019100000}"/>
    <cellStyle name="20% - Accent4 4 4 3 2" xfId="4133" xr:uid="{00000000-0005-0000-0000-00001A100000}"/>
    <cellStyle name="20% - Accent4 4 4 4" xfId="4134" xr:uid="{00000000-0005-0000-0000-00001B100000}"/>
    <cellStyle name="20% - Accent4 4 4 4 2" xfId="4135" xr:uid="{00000000-0005-0000-0000-00001C100000}"/>
    <cellStyle name="20% - Accent4 4 4 5" xfId="4136" xr:uid="{00000000-0005-0000-0000-00001D100000}"/>
    <cellStyle name="20% - Accent4 4 4 5 2" xfId="4137" xr:uid="{00000000-0005-0000-0000-00001E100000}"/>
    <cellStyle name="20% - Accent4 4 4 6" xfId="4138" xr:uid="{00000000-0005-0000-0000-00001F100000}"/>
    <cellStyle name="20% - Accent4 4 4 6 2" xfId="4139" xr:uid="{00000000-0005-0000-0000-000020100000}"/>
    <cellStyle name="20% - Accent4 4 4 7" xfId="4140" xr:uid="{00000000-0005-0000-0000-000021100000}"/>
    <cellStyle name="20% - Accent4 4 4 7 2" xfId="4141" xr:uid="{00000000-0005-0000-0000-000022100000}"/>
    <cellStyle name="20% - Accent4 4 4 8" xfId="4142" xr:uid="{00000000-0005-0000-0000-000023100000}"/>
    <cellStyle name="20% - Accent4 4 4 8 2" xfId="4143" xr:uid="{00000000-0005-0000-0000-000024100000}"/>
    <cellStyle name="20% - Accent4 4 4 9" xfId="4144" xr:uid="{00000000-0005-0000-0000-000025100000}"/>
    <cellStyle name="20% - Accent4 4 4 9 2" xfId="4145" xr:uid="{00000000-0005-0000-0000-000026100000}"/>
    <cellStyle name="20% - Accent4 4 5" xfId="4146" xr:uid="{00000000-0005-0000-0000-000027100000}"/>
    <cellStyle name="20% - Accent4 4 5 10" xfId="4147" xr:uid="{00000000-0005-0000-0000-000028100000}"/>
    <cellStyle name="20% - Accent4 4 5 11" xfId="4148" xr:uid="{00000000-0005-0000-0000-000029100000}"/>
    <cellStyle name="20% - Accent4 4 5 2" xfId="4149" xr:uid="{00000000-0005-0000-0000-00002A100000}"/>
    <cellStyle name="20% - Accent4 4 5 2 2" xfId="4150" xr:uid="{00000000-0005-0000-0000-00002B100000}"/>
    <cellStyle name="20% - Accent4 4 5 3" xfId="4151" xr:uid="{00000000-0005-0000-0000-00002C100000}"/>
    <cellStyle name="20% - Accent4 4 5 3 2" xfId="4152" xr:uid="{00000000-0005-0000-0000-00002D100000}"/>
    <cellStyle name="20% - Accent4 4 5 4" xfId="4153" xr:uid="{00000000-0005-0000-0000-00002E100000}"/>
    <cellStyle name="20% - Accent4 4 5 4 2" xfId="4154" xr:uid="{00000000-0005-0000-0000-00002F100000}"/>
    <cellStyle name="20% - Accent4 4 5 5" xfId="4155" xr:uid="{00000000-0005-0000-0000-000030100000}"/>
    <cellStyle name="20% - Accent4 4 5 5 2" xfId="4156" xr:uid="{00000000-0005-0000-0000-000031100000}"/>
    <cellStyle name="20% - Accent4 4 5 6" xfId="4157" xr:uid="{00000000-0005-0000-0000-000032100000}"/>
    <cellStyle name="20% - Accent4 4 5 6 2" xfId="4158" xr:uid="{00000000-0005-0000-0000-000033100000}"/>
    <cellStyle name="20% - Accent4 4 5 7" xfId="4159" xr:uid="{00000000-0005-0000-0000-000034100000}"/>
    <cellStyle name="20% - Accent4 4 5 7 2" xfId="4160" xr:uid="{00000000-0005-0000-0000-000035100000}"/>
    <cellStyle name="20% - Accent4 4 5 8" xfId="4161" xr:uid="{00000000-0005-0000-0000-000036100000}"/>
    <cellStyle name="20% - Accent4 4 5 8 2" xfId="4162" xr:uid="{00000000-0005-0000-0000-000037100000}"/>
    <cellStyle name="20% - Accent4 4 5 9" xfId="4163" xr:uid="{00000000-0005-0000-0000-000038100000}"/>
    <cellStyle name="20% - Accent4 4 5 9 2" xfId="4164" xr:uid="{00000000-0005-0000-0000-000039100000}"/>
    <cellStyle name="20% - Accent4 4 6" xfId="4165" xr:uid="{00000000-0005-0000-0000-00003A100000}"/>
    <cellStyle name="20% - Accent4 4 6 10" xfId="4166" xr:uid="{00000000-0005-0000-0000-00003B100000}"/>
    <cellStyle name="20% - Accent4 4 6 11" xfId="4167" xr:uid="{00000000-0005-0000-0000-00003C100000}"/>
    <cellStyle name="20% - Accent4 4 6 2" xfId="4168" xr:uid="{00000000-0005-0000-0000-00003D100000}"/>
    <cellStyle name="20% - Accent4 4 6 2 2" xfId="4169" xr:uid="{00000000-0005-0000-0000-00003E100000}"/>
    <cellStyle name="20% - Accent4 4 6 3" xfId="4170" xr:uid="{00000000-0005-0000-0000-00003F100000}"/>
    <cellStyle name="20% - Accent4 4 6 3 2" xfId="4171" xr:uid="{00000000-0005-0000-0000-000040100000}"/>
    <cellStyle name="20% - Accent4 4 6 4" xfId="4172" xr:uid="{00000000-0005-0000-0000-000041100000}"/>
    <cellStyle name="20% - Accent4 4 6 4 2" xfId="4173" xr:uid="{00000000-0005-0000-0000-000042100000}"/>
    <cellStyle name="20% - Accent4 4 6 5" xfId="4174" xr:uid="{00000000-0005-0000-0000-000043100000}"/>
    <cellStyle name="20% - Accent4 4 6 5 2" xfId="4175" xr:uid="{00000000-0005-0000-0000-000044100000}"/>
    <cellStyle name="20% - Accent4 4 6 6" xfId="4176" xr:uid="{00000000-0005-0000-0000-000045100000}"/>
    <cellStyle name="20% - Accent4 4 6 6 2" xfId="4177" xr:uid="{00000000-0005-0000-0000-000046100000}"/>
    <cellStyle name="20% - Accent4 4 6 7" xfId="4178" xr:uid="{00000000-0005-0000-0000-000047100000}"/>
    <cellStyle name="20% - Accent4 4 6 7 2" xfId="4179" xr:uid="{00000000-0005-0000-0000-000048100000}"/>
    <cellStyle name="20% - Accent4 4 6 8" xfId="4180" xr:uid="{00000000-0005-0000-0000-000049100000}"/>
    <cellStyle name="20% - Accent4 4 6 8 2" xfId="4181" xr:uid="{00000000-0005-0000-0000-00004A100000}"/>
    <cellStyle name="20% - Accent4 4 6 9" xfId="4182" xr:uid="{00000000-0005-0000-0000-00004B100000}"/>
    <cellStyle name="20% - Accent4 4 6 9 2" xfId="4183" xr:uid="{00000000-0005-0000-0000-00004C100000}"/>
    <cellStyle name="20% - Accent4 4 7" xfId="4184" xr:uid="{00000000-0005-0000-0000-00004D100000}"/>
    <cellStyle name="20% - Accent4 4 7 10" xfId="4185" xr:uid="{00000000-0005-0000-0000-00004E100000}"/>
    <cellStyle name="20% - Accent4 4 7 2" xfId="4186" xr:uid="{00000000-0005-0000-0000-00004F100000}"/>
    <cellStyle name="20% - Accent4 4 7 2 2" xfId="4187" xr:uid="{00000000-0005-0000-0000-000050100000}"/>
    <cellStyle name="20% - Accent4 4 7 3" xfId="4188" xr:uid="{00000000-0005-0000-0000-000051100000}"/>
    <cellStyle name="20% - Accent4 4 7 3 2" xfId="4189" xr:uid="{00000000-0005-0000-0000-000052100000}"/>
    <cellStyle name="20% - Accent4 4 7 4" xfId="4190" xr:uid="{00000000-0005-0000-0000-000053100000}"/>
    <cellStyle name="20% - Accent4 4 7 4 2" xfId="4191" xr:uid="{00000000-0005-0000-0000-000054100000}"/>
    <cellStyle name="20% - Accent4 4 7 5" xfId="4192" xr:uid="{00000000-0005-0000-0000-000055100000}"/>
    <cellStyle name="20% - Accent4 4 7 5 2" xfId="4193" xr:uid="{00000000-0005-0000-0000-000056100000}"/>
    <cellStyle name="20% - Accent4 4 7 6" xfId="4194" xr:uid="{00000000-0005-0000-0000-000057100000}"/>
    <cellStyle name="20% - Accent4 4 7 6 2" xfId="4195" xr:uid="{00000000-0005-0000-0000-000058100000}"/>
    <cellStyle name="20% - Accent4 4 7 7" xfId="4196" xr:uid="{00000000-0005-0000-0000-000059100000}"/>
    <cellStyle name="20% - Accent4 4 7 7 2" xfId="4197" xr:uid="{00000000-0005-0000-0000-00005A100000}"/>
    <cellStyle name="20% - Accent4 4 7 8" xfId="4198" xr:uid="{00000000-0005-0000-0000-00005B100000}"/>
    <cellStyle name="20% - Accent4 4 7 8 2" xfId="4199" xr:uid="{00000000-0005-0000-0000-00005C100000}"/>
    <cellStyle name="20% - Accent4 4 7 9" xfId="4200" xr:uid="{00000000-0005-0000-0000-00005D100000}"/>
    <cellStyle name="20% - Accent4 4 8" xfId="4201" xr:uid="{00000000-0005-0000-0000-00005E100000}"/>
    <cellStyle name="20% - Accent4 4 8 2" xfId="4202" xr:uid="{00000000-0005-0000-0000-00005F100000}"/>
    <cellStyle name="20% - Accent4 4 9" xfId="4203" xr:uid="{00000000-0005-0000-0000-000060100000}"/>
    <cellStyle name="20% - Accent4 4 9 2" xfId="4204" xr:uid="{00000000-0005-0000-0000-000061100000}"/>
    <cellStyle name="20% - Accent4 5" xfId="4205" xr:uid="{00000000-0005-0000-0000-000062100000}"/>
    <cellStyle name="20% - Accent4 5 10" xfId="4206" xr:uid="{00000000-0005-0000-0000-000063100000}"/>
    <cellStyle name="20% - Accent4 5 10 2" xfId="4207" xr:uid="{00000000-0005-0000-0000-000064100000}"/>
    <cellStyle name="20% - Accent4 5 11" xfId="4208" xr:uid="{00000000-0005-0000-0000-000065100000}"/>
    <cellStyle name="20% - Accent4 5 11 2" xfId="4209" xr:uid="{00000000-0005-0000-0000-000066100000}"/>
    <cellStyle name="20% - Accent4 5 12" xfId="4210" xr:uid="{00000000-0005-0000-0000-000067100000}"/>
    <cellStyle name="20% - Accent4 5 12 2" xfId="4211" xr:uid="{00000000-0005-0000-0000-000068100000}"/>
    <cellStyle name="20% - Accent4 5 13" xfId="4212" xr:uid="{00000000-0005-0000-0000-000069100000}"/>
    <cellStyle name="20% - Accent4 5 13 2" xfId="4213" xr:uid="{00000000-0005-0000-0000-00006A100000}"/>
    <cellStyle name="20% - Accent4 5 14" xfId="4214" xr:uid="{00000000-0005-0000-0000-00006B100000}"/>
    <cellStyle name="20% - Accent4 5 14 2" xfId="4215" xr:uid="{00000000-0005-0000-0000-00006C100000}"/>
    <cellStyle name="20% - Accent4 5 15" xfId="4216" xr:uid="{00000000-0005-0000-0000-00006D100000}"/>
    <cellStyle name="20% - Accent4 5 15 2" xfId="4217" xr:uid="{00000000-0005-0000-0000-00006E100000}"/>
    <cellStyle name="20% - Accent4 5 16" xfId="4218" xr:uid="{00000000-0005-0000-0000-00006F100000}"/>
    <cellStyle name="20% - Accent4 5 17" xfId="4219" xr:uid="{00000000-0005-0000-0000-000070100000}"/>
    <cellStyle name="20% - Accent4 5 2" xfId="4220" xr:uid="{00000000-0005-0000-0000-000071100000}"/>
    <cellStyle name="20% - Accent4 5 2 10" xfId="4221" xr:uid="{00000000-0005-0000-0000-000072100000}"/>
    <cellStyle name="20% - Accent4 5 2 11" xfId="4222" xr:uid="{00000000-0005-0000-0000-000073100000}"/>
    <cellStyle name="20% - Accent4 5 2 2" xfId="4223" xr:uid="{00000000-0005-0000-0000-000074100000}"/>
    <cellStyle name="20% - Accent4 5 2 2 2" xfId="4224" xr:uid="{00000000-0005-0000-0000-000075100000}"/>
    <cellStyle name="20% - Accent4 5 2 3" xfId="4225" xr:uid="{00000000-0005-0000-0000-000076100000}"/>
    <cellStyle name="20% - Accent4 5 2 3 2" xfId="4226" xr:uid="{00000000-0005-0000-0000-000077100000}"/>
    <cellStyle name="20% - Accent4 5 2 4" xfId="4227" xr:uid="{00000000-0005-0000-0000-000078100000}"/>
    <cellStyle name="20% - Accent4 5 2 4 2" xfId="4228" xr:uid="{00000000-0005-0000-0000-000079100000}"/>
    <cellStyle name="20% - Accent4 5 2 5" xfId="4229" xr:uid="{00000000-0005-0000-0000-00007A100000}"/>
    <cellStyle name="20% - Accent4 5 2 5 2" xfId="4230" xr:uid="{00000000-0005-0000-0000-00007B100000}"/>
    <cellStyle name="20% - Accent4 5 2 6" xfId="4231" xr:uid="{00000000-0005-0000-0000-00007C100000}"/>
    <cellStyle name="20% - Accent4 5 2 6 2" xfId="4232" xr:uid="{00000000-0005-0000-0000-00007D100000}"/>
    <cellStyle name="20% - Accent4 5 2 7" xfId="4233" xr:uid="{00000000-0005-0000-0000-00007E100000}"/>
    <cellStyle name="20% - Accent4 5 2 7 2" xfId="4234" xr:uid="{00000000-0005-0000-0000-00007F100000}"/>
    <cellStyle name="20% - Accent4 5 2 8" xfId="4235" xr:uid="{00000000-0005-0000-0000-000080100000}"/>
    <cellStyle name="20% - Accent4 5 2 8 2" xfId="4236" xr:uid="{00000000-0005-0000-0000-000081100000}"/>
    <cellStyle name="20% - Accent4 5 2 9" xfId="4237" xr:uid="{00000000-0005-0000-0000-000082100000}"/>
    <cellStyle name="20% - Accent4 5 2 9 2" xfId="4238" xr:uid="{00000000-0005-0000-0000-000083100000}"/>
    <cellStyle name="20% - Accent4 5 3" xfId="4239" xr:uid="{00000000-0005-0000-0000-000084100000}"/>
    <cellStyle name="20% - Accent4 5 3 10" xfId="4240" xr:uid="{00000000-0005-0000-0000-000085100000}"/>
    <cellStyle name="20% - Accent4 5 3 11" xfId="4241" xr:uid="{00000000-0005-0000-0000-000086100000}"/>
    <cellStyle name="20% - Accent4 5 3 2" xfId="4242" xr:uid="{00000000-0005-0000-0000-000087100000}"/>
    <cellStyle name="20% - Accent4 5 3 2 2" xfId="4243" xr:uid="{00000000-0005-0000-0000-000088100000}"/>
    <cellStyle name="20% - Accent4 5 3 3" xfId="4244" xr:uid="{00000000-0005-0000-0000-000089100000}"/>
    <cellStyle name="20% - Accent4 5 3 3 2" xfId="4245" xr:uid="{00000000-0005-0000-0000-00008A100000}"/>
    <cellStyle name="20% - Accent4 5 3 4" xfId="4246" xr:uid="{00000000-0005-0000-0000-00008B100000}"/>
    <cellStyle name="20% - Accent4 5 3 4 2" xfId="4247" xr:uid="{00000000-0005-0000-0000-00008C100000}"/>
    <cellStyle name="20% - Accent4 5 3 5" xfId="4248" xr:uid="{00000000-0005-0000-0000-00008D100000}"/>
    <cellStyle name="20% - Accent4 5 3 5 2" xfId="4249" xr:uid="{00000000-0005-0000-0000-00008E100000}"/>
    <cellStyle name="20% - Accent4 5 3 6" xfId="4250" xr:uid="{00000000-0005-0000-0000-00008F100000}"/>
    <cellStyle name="20% - Accent4 5 3 6 2" xfId="4251" xr:uid="{00000000-0005-0000-0000-000090100000}"/>
    <cellStyle name="20% - Accent4 5 3 7" xfId="4252" xr:uid="{00000000-0005-0000-0000-000091100000}"/>
    <cellStyle name="20% - Accent4 5 3 7 2" xfId="4253" xr:uid="{00000000-0005-0000-0000-000092100000}"/>
    <cellStyle name="20% - Accent4 5 3 8" xfId="4254" xr:uid="{00000000-0005-0000-0000-000093100000}"/>
    <cellStyle name="20% - Accent4 5 3 8 2" xfId="4255" xr:uid="{00000000-0005-0000-0000-000094100000}"/>
    <cellStyle name="20% - Accent4 5 3 9" xfId="4256" xr:uid="{00000000-0005-0000-0000-000095100000}"/>
    <cellStyle name="20% - Accent4 5 3 9 2" xfId="4257" xr:uid="{00000000-0005-0000-0000-000096100000}"/>
    <cellStyle name="20% - Accent4 5 4" xfId="4258" xr:uid="{00000000-0005-0000-0000-000097100000}"/>
    <cellStyle name="20% - Accent4 5 4 10" xfId="4259" xr:uid="{00000000-0005-0000-0000-000098100000}"/>
    <cellStyle name="20% - Accent4 5 4 11" xfId="4260" xr:uid="{00000000-0005-0000-0000-000099100000}"/>
    <cellStyle name="20% - Accent4 5 4 2" xfId="4261" xr:uid="{00000000-0005-0000-0000-00009A100000}"/>
    <cellStyle name="20% - Accent4 5 4 2 2" xfId="4262" xr:uid="{00000000-0005-0000-0000-00009B100000}"/>
    <cellStyle name="20% - Accent4 5 4 3" xfId="4263" xr:uid="{00000000-0005-0000-0000-00009C100000}"/>
    <cellStyle name="20% - Accent4 5 4 3 2" xfId="4264" xr:uid="{00000000-0005-0000-0000-00009D100000}"/>
    <cellStyle name="20% - Accent4 5 4 4" xfId="4265" xr:uid="{00000000-0005-0000-0000-00009E100000}"/>
    <cellStyle name="20% - Accent4 5 4 4 2" xfId="4266" xr:uid="{00000000-0005-0000-0000-00009F100000}"/>
    <cellStyle name="20% - Accent4 5 4 5" xfId="4267" xr:uid="{00000000-0005-0000-0000-0000A0100000}"/>
    <cellStyle name="20% - Accent4 5 4 5 2" xfId="4268" xr:uid="{00000000-0005-0000-0000-0000A1100000}"/>
    <cellStyle name="20% - Accent4 5 4 6" xfId="4269" xr:uid="{00000000-0005-0000-0000-0000A2100000}"/>
    <cellStyle name="20% - Accent4 5 4 6 2" xfId="4270" xr:uid="{00000000-0005-0000-0000-0000A3100000}"/>
    <cellStyle name="20% - Accent4 5 4 7" xfId="4271" xr:uid="{00000000-0005-0000-0000-0000A4100000}"/>
    <cellStyle name="20% - Accent4 5 4 7 2" xfId="4272" xr:uid="{00000000-0005-0000-0000-0000A5100000}"/>
    <cellStyle name="20% - Accent4 5 4 8" xfId="4273" xr:uid="{00000000-0005-0000-0000-0000A6100000}"/>
    <cellStyle name="20% - Accent4 5 4 8 2" xfId="4274" xr:uid="{00000000-0005-0000-0000-0000A7100000}"/>
    <cellStyle name="20% - Accent4 5 4 9" xfId="4275" xr:uid="{00000000-0005-0000-0000-0000A8100000}"/>
    <cellStyle name="20% - Accent4 5 4 9 2" xfId="4276" xr:uid="{00000000-0005-0000-0000-0000A9100000}"/>
    <cellStyle name="20% - Accent4 5 5" xfId="4277" xr:uid="{00000000-0005-0000-0000-0000AA100000}"/>
    <cellStyle name="20% - Accent4 5 5 10" xfId="4278" xr:uid="{00000000-0005-0000-0000-0000AB100000}"/>
    <cellStyle name="20% - Accent4 5 5 11" xfId="4279" xr:uid="{00000000-0005-0000-0000-0000AC100000}"/>
    <cellStyle name="20% - Accent4 5 5 2" xfId="4280" xr:uid="{00000000-0005-0000-0000-0000AD100000}"/>
    <cellStyle name="20% - Accent4 5 5 2 2" xfId="4281" xr:uid="{00000000-0005-0000-0000-0000AE100000}"/>
    <cellStyle name="20% - Accent4 5 5 3" xfId="4282" xr:uid="{00000000-0005-0000-0000-0000AF100000}"/>
    <cellStyle name="20% - Accent4 5 5 3 2" xfId="4283" xr:uid="{00000000-0005-0000-0000-0000B0100000}"/>
    <cellStyle name="20% - Accent4 5 5 4" xfId="4284" xr:uid="{00000000-0005-0000-0000-0000B1100000}"/>
    <cellStyle name="20% - Accent4 5 5 4 2" xfId="4285" xr:uid="{00000000-0005-0000-0000-0000B2100000}"/>
    <cellStyle name="20% - Accent4 5 5 5" xfId="4286" xr:uid="{00000000-0005-0000-0000-0000B3100000}"/>
    <cellStyle name="20% - Accent4 5 5 5 2" xfId="4287" xr:uid="{00000000-0005-0000-0000-0000B4100000}"/>
    <cellStyle name="20% - Accent4 5 5 6" xfId="4288" xr:uid="{00000000-0005-0000-0000-0000B5100000}"/>
    <cellStyle name="20% - Accent4 5 5 6 2" xfId="4289" xr:uid="{00000000-0005-0000-0000-0000B6100000}"/>
    <cellStyle name="20% - Accent4 5 5 7" xfId="4290" xr:uid="{00000000-0005-0000-0000-0000B7100000}"/>
    <cellStyle name="20% - Accent4 5 5 7 2" xfId="4291" xr:uid="{00000000-0005-0000-0000-0000B8100000}"/>
    <cellStyle name="20% - Accent4 5 5 8" xfId="4292" xr:uid="{00000000-0005-0000-0000-0000B9100000}"/>
    <cellStyle name="20% - Accent4 5 5 8 2" xfId="4293" xr:uid="{00000000-0005-0000-0000-0000BA100000}"/>
    <cellStyle name="20% - Accent4 5 5 9" xfId="4294" xr:uid="{00000000-0005-0000-0000-0000BB100000}"/>
    <cellStyle name="20% - Accent4 5 5 9 2" xfId="4295" xr:uid="{00000000-0005-0000-0000-0000BC100000}"/>
    <cellStyle name="20% - Accent4 5 6" xfId="4296" xr:uid="{00000000-0005-0000-0000-0000BD100000}"/>
    <cellStyle name="20% - Accent4 5 6 10" xfId="4297" xr:uid="{00000000-0005-0000-0000-0000BE100000}"/>
    <cellStyle name="20% - Accent4 5 6 11" xfId="4298" xr:uid="{00000000-0005-0000-0000-0000BF100000}"/>
    <cellStyle name="20% - Accent4 5 6 2" xfId="4299" xr:uid="{00000000-0005-0000-0000-0000C0100000}"/>
    <cellStyle name="20% - Accent4 5 6 2 2" xfId="4300" xr:uid="{00000000-0005-0000-0000-0000C1100000}"/>
    <cellStyle name="20% - Accent4 5 6 3" xfId="4301" xr:uid="{00000000-0005-0000-0000-0000C2100000}"/>
    <cellStyle name="20% - Accent4 5 6 3 2" xfId="4302" xr:uid="{00000000-0005-0000-0000-0000C3100000}"/>
    <cellStyle name="20% - Accent4 5 6 4" xfId="4303" xr:uid="{00000000-0005-0000-0000-0000C4100000}"/>
    <cellStyle name="20% - Accent4 5 6 4 2" xfId="4304" xr:uid="{00000000-0005-0000-0000-0000C5100000}"/>
    <cellStyle name="20% - Accent4 5 6 5" xfId="4305" xr:uid="{00000000-0005-0000-0000-0000C6100000}"/>
    <cellStyle name="20% - Accent4 5 6 5 2" xfId="4306" xr:uid="{00000000-0005-0000-0000-0000C7100000}"/>
    <cellStyle name="20% - Accent4 5 6 6" xfId="4307" xr:uid="{00000000-0005-0000-0000-0000C8100000}"/>
    <cellStyle name="20% - Accent4 5 6 6 2" xfId="4308" xr:uid="{00000000-0005-0000-0000-0000C9100000}"/>
    <cellStyle name="20% - Accent4 5 6 7" xfId="4309" xr:uid="{00000000-0005-0000-0000-0000CA100000}"/>
    <cellStyle name="20% - Accent4 5 6 7 2" xfId="4310" xr:uid="{00000000-0005-0000-0000-0000CB100000}"/>
    <cellStyle name="20% - Accent4 5 6 8" xfId="4311" xr:uid="{00000000-0005-0000-0000-0000CC100000}"/>
    <cellStyle name="20% - Accent4 5 6 8 2" xfId="4312" xr:uid="{00000000-0005-0000-0000-0000CD100000}"/>
    <cellStyle name="20% - Accent4 5 6 9" xfId="4313" xr:uid="{00000000-0005-0000-0000-0000CE100000}"/>
    <cellStyle name="20% - Accent4 5 6 9 2" xfId="4314" xr:uid="{00000000-0005-0000-0000-0000CF100000}"/>
    <cellStyle name="20% - Accent4 5 7" xfId="4315" xr:uid="{00000000-0005-0000-0000-0000D0100000}"/>
    <cellStyle name="20% - Accent4 5 7 10" xfId="4316" xr:uid="{00000000-0005-0000-0000-0000D1100000}"/>
    <cellStyle name="20% - Accent4 5 7 2" xfId="4317" xr:uid="{00000000-0005-0000-0000-0000D2100000}"/>
    <cellStyle name="20% - Accent4 5 7 2 2" xfId="4318" xr:uid="{00000000-0005-0000-0000-0000D3100000}"/>
    <cellStyle name="20% - Accent4 5 7 3" xfId="4319" xr:uid="{00000000-0005-0000-0000-0000D4100000}"/>
    <cellStyle name="20% - Accent4 5 7 3 2" xfId="4320" xr:uid="{00000000-0005-0000-0000-0000D5100000}"/>
    <cellStyle name="20% - Accent4 5 7 4" xfId="4321" xr:uid="{00000000-0005-0000-0000-0000D6100000}"/>
    <cellStyle name="20% - Accent4 5 7 4 2" xfId="4322" xr:uid="{00000000-0005-0000-0000-0000D7100000}"/>
    <cellStyle name="20% - Accent4 5 7 5" xfId="4323" xr:uid="{00000000-0005-0000-0000-0000D8100000}"/>
    <cellStyle name="20% - Accent4 5 7 5 2" xfId="4324" xr:uid="{00000000-0005-0000-0000-0000D9100000}"/>
    <cellStyle name="20% - Accent4 5 7 6" xfId="4325" xr:uid="{00000000-0005-0000-0000-0000DA100000}"/>
    <cellStyle name="20% - Accent4 5 7 6 2" xfId="4326" xr:uid="{00000000-0005-0000-0000-0000DB100000}"/>
    <cellStyle name="20% - Accent4 5 7 7" xfId="4327" xr:uid="{00000000-0005-0000-0000-0000DC100000}"/>
    <cellStyle name="20% - Accent4 5 7 7 2" xfId="4328" xr:uid="{00000000-0005-0000-0000-0000DD100000}"/>
    <cellStyle name="20% - Accent4 5 7 8" xfId="4329" xr:uid="{00000000-0005-0000-0000-0000DE100000}"/>
    <cellStyle name="20% - Accent4 5 7 8 2" xfId="4330" xr:uid="{00000000-0005-0000-0000-0000DF100000}"/>
    <cellStyle name="20% - Accent4 5 7 9" xfId="4331" xr:uid="{00000000-0005-0000-0000-0000E0100000}"/>
    <cellStyle name="20% - Accent4 5 8" xfId="4332" xr:uid="{00000000-0005-0000-0000-0000E1100000}"/>
    <cellStyle name="20% - Accent4 5 8 2" xfId="4333" xr:uid="{00000000-0005-0000-0000-0000E2100000}"/>
    <cellStyle name="20% - Accent4 5 9" xfId="4334" xr:uid="{00000000-0005-0000-0000-0000E3100000}"/>
    <cellStyle name="20% - Accent4 5 9 2" xfId="4335" xr:uid="{00000000-0005-0000-0000-0000E4100000}"/>
    <cellStyle name="20% - Accent4 6" xfId="4336" xr:uid="{00000000-0005-0000-0000-0000E5100000}"/>
    <cellStyle name="20% - Accent4 6 10" xfId="4337" xr:uid="{00000000-0005-0000-0000-0000E6100000}"/>
    <cellStyle name="20% - Accent4 6 10 2" xfId="4338" xr:uid="{00000000-0005-0000-0000-0000E7100000}"/>
    <cellStyle name="20% - Accent4 6 11" xfId="4339" xr:uid="{00000000-0005-0000-0000-0000E8100000}"/>
    <cellStyle name="20% - Accent4 6 11 2" xfId="4340" xr:uid="{00000000-0005-0000-0000-0000E9100000}"/>
    <cellStyle name="20% - Accent4 6 12" xfId="4341" xr:uid="{00000000-0005-0000-0000-0000EA100000}"/>
    <cellStyle name="20% - Accent4 6 12 2" xfId="4342" xr:uid="{00000000-0005-0000-0000-0000EB100000}"/>
    <cellStyle name="20% - Accent4 6 13" xfId="4343" xr:uid="{00000000-0005-0000-0000-0000EC100000}"/>
    <cellStyle name="20% - Accent4 6 13 2" xfId="4344" xr:uid="{00000000-0005-0000-0000-0000ED100000}"/>
    <cellStyle name="20% - Accent4 6 14" xfId="4345" xr:uid="{00000000-0005-0000-0000-0000EE100000}"/>
    <cellStyle name="20% - Accent4 6 15" xfId="4346" xr:uid="{00000000-0005-0000-0000-0000EF100000}"/>
    <cellStyle name="20% - Accent4 6 2" xfId="4347" xr:uid="{00000000-0005-0000-0000-0000F0100000}"/>
    <cellStyle name="20% - Accent4 6 2 10" xfId="4348" xr:uid="{00000000-0005-0000-0000-0000F1100000}"/>
    <cellStyle name="20% - Accent4 6 2 11" xfId="4349" xr:uid="{00000000-0005-0000-0000-0000F2100000}"/>
    <cellStyle name="20% - Accent4 6 2 2" xfId="4350" xr:uid="{00000000-0005-0000-0000-0000F3100000}"/>
    <cellStyle name="20% - Accent4 6 2 2 2" xfId="4351" xr:uid="{00000000-0005-0000-0000-0000F4100000}"/>
    <cellStyle name="20% - Accent4 6 2 3" xfId="4352" xr:uid="{00000000-0005-0000-0000-0000F5100000}"/>
    <cellStyle name="20% - Accent4 6 2 3 2" xfId="4353" xr:uid="{00000000-0005-0000-0000-0000F6100000}"/>
    <cellStyle name="20% - Accent4 6 2 4" xfId="4354" xr:uid="{00000000-0005-0000-0000-0000F7100000}"/>
    <cellStyle name="20% - Accent4 6 2 4 2" xfId="4355" xr:uid="{00000000-0005-0000-0000-0000F8100000}"/>
    <cellStyle name="20% - Accent4 6 2 5" xfId="4356" xr:uid="{00000000-0005-0000-0000-0000F9100000}"/>
    <cellStyle name="20% - Accent4 6 2 5 2" xfId="4357" xr:uid="{00000000-0005-0000-0000-0000FA100000}"/>
    <cellStyle name="20% - Accent4 6 2 6" xfId="4358" xr:uid="{00000000-0005-0000-0000-0000FB100000}"/>
    <cellStyle name="20% - Accent4 6 2 6 2" xfId="4359" xr:uid="{00000000-0005-0000-0000-0000FC100000}"/>
    <cellStyle name="20% - Accent4 6 2 7" xfId="4360" xr:uid="{00000000-0005-0000-0000-0000FD100000}"/>
    <cellStyle name="20% - Accent4 6 2 7 2" xfId="4361" xr:uid="{00000000-0005-0000-0000-0000FE100000}"/>
    <cellStyle name="20% - Accent4 6 2 8" xfId="4362" xr:uid="{00000000-0005-0000-0000-0000FF100000}"/>
    <cellStyle name="20% - Accent4 6 2 8 2" xfId="4363" xr:uid="{00000000-0005-0000-0000-000000110000}"/>
    <cellStyle name="20% - Accent4 6 2 9" xfId="4364" xr:uid="{00000000-0005-0000-0000-000001110000}"/>
    <cellStyle name="20% - Accent4 6 2 9 2" xfId="4365" xr:uid="{00000000-0005-0000-0000-000002110000}"/>
    <cellStyle name="20% - Accent4 6 3" xfId="4366" xr:uid="{00000000-0005-0000-0000-000003110000}"/>
    <cellStyle name="20% - Accent4 6 3 10" xfId="4367" xr:uid="{00000000-0005-0000-0000-000004110000}"/>
    <cellStyle name="20% - Accent4 6 3 11" xfId="4368" xr:uid="{00000000-0005-0000-0000-000005110000}"/>
    <cellStyle name="20% - Accent4 6 3 2" xfId="4369" xr:uid="{00000000-0005-0000-0000-000006110000}"/>
    <cellStyle name="20% - Accent4 6 3 2 2" xfId="4370" xr:uid="{00000000-0005-0000-0000-000007110000}"/>
    <cellStyle name="20% - Accent4 6 3 3" xfId="4371" xr:uid="{00000000-0005-0000-0000-000008110000}"/>
    <cellStyle name="20% - Accent4 6 3 3 2" xfId="4372" xr:uid="{00000000-0005-0000-0000-000009110000}"/>
    <cellStyle name="20% - Accent4 6 3 4" xfId="4373" xr:uid="{00000000-0005-0000-0000-00000A110000}"/>
    <cellStyle name="20% - Accent4 6 3 4 2" xfId="4374" xr:uid="{00000000-0005-0000-0000-00000B110000}"/>
    <cellStyle name="20% - Accent4 6 3 5" xfId="4375" xr:uid="{00000000-0005-0000-0000-00000C110000}"/>
    <cellStyle name="20% - Accent4 6 3 5 2" xfId="4376" xr:uid="{00000000-0005-0000-0000-00000D110000}"/>
    <cellStyle name="20% - Accent4 6 3 6" xfId="4377" xr:uid="{00000000-0005-0000-0000-00000E110000}"/>
    <cellStyle name="20% - Accent4 6 3 6 2" xfId="4378" xr:uid="{00000000-0005-0000-0000-00000F110000}"/>
    <cellStyle name="20% - Accent4 6 3 7" xfId="4379" xr:uid="{00000000-0005-0000-0000-000010110000}"/>
    <cellStyle name="20% - Accent4 6 3 7 2" xfId="4380" xr:uid="{00000000-0005-0000-0000-000011110000}"/>
    <cellStyle name="20% - Accent4 6 3 8" xfId="4381" xr:uid="{00000000-0005-0000-0000-000012110000}"/>
    <cellStyle name="20% - Accent4 6 3 8 2" xfId="4382" xr:uid="{00000000-0005-0000-0000-000013110000}"/>
    <cellStyle name="20% - Accent4 6 3 9" xfId="4383" xr:uid="{00000000-0005-0000-0000-000014110000}"/>
    <cellStyle name="20% - Accent4 6 3 9 2" xfId="4384" xr:uid="{00000000-0005-0000-0000-000015110000}"/>
    <cellStyle name="20% - Accent4 6 4" xfId="4385" xr:uid="{00000000-0005-0000-0000-000016110000}"/>
    <cellStyle name="20% - Accent4 6 4 10" xfId="4386" xr:uid="{00000000-0005-0000-0000-000017110000}"/>
    <cellStyle name="20% - Accent4 6 4 11" xfId="4387" xr:uid="{00000000-0005-0000-0000-000018110000}"/>
    <cellStyle name="20% - Accent4 6 4 2" xfId="4388" xr:uid="{00000000-0005-0000-0000-000019110000}"/>
    <cellStyle name="20% - Accent4 6 4 2 2" xfId="4389" xr:uid="{00000000-0005-0000-0000-00001A110000}"/>
    <cellStyle name="20% - Accent4 6 4 3" xfId="4390" xr:uid="{00000000-0005-0000-0000-00001B110000}"/>
    <cellStyle name="20% - Accent4 6 4 3 2" xfId="4391" xr:uid="{00000000-0005-0000-0000-00001C110000}"/>
    <cellStyle name="20% - Accent4 6 4 4" xfId="4392" xr:uid="{00000000-0005-0000-0000-00001D110000}"/>
    <cellStyle name="20% - Accent4 6 4 4 2" xfId="4393" xr:uid="{00000000-0005-0000-0000-00001E110000}"/>
    <cellStyle name="20% - Accent4 6 4 5" xfId="4394" xr:uid="{00000000-0005-0000-0000-00001F110000}"/>
    <cellStyle name="20% - Accent4 6 4 5 2" xfId="4395" xr:uid="{00000000-0005-0000-0000-000020110000}"/>
    <cellStyle name="20% - Accent4 6 4 6" xfId="4396" xr:uid="{00000000-0005-0000-0000-000021110000}"/>
    <cellStyle name="20% - Accent4 6 4 6 2" xfId="4397" xr:uid="{00000000-0005-0000-0000-000022110000}"/>
    <cellStyle name="20% - Accent4 6 4 7" xfId="4398" xr:uid="{00000000-0005-0000-0000-000023110000}"/>
    <cellStyle name="20% - Accent4 6 4 7 2" xfId="4399" xr:uid="{00000000-0005-0000-0000-000024110000}"/>
    <cellStyle name="20% - Accent4 6 4 8" xfId="4400" xr:uid="{00000000-0005-0000-0000-000025110000}"/>
    <cellStyle name="20% - Accent4 6 4 8 2" xfId="4401" xr:uid="{00000000-0005-0000-0000-000026110000}"/>
    <cellStyle name="20% - Accent4 6 4 9" xfId="4402" xr:uid="{00000000-0005-0000-0000-000027110000}"/>
    <cellStyle name="20% - Accent4 6 4 9 2" xfId="4403" xr:uid="{00000000-0005-0000-0000-000028110000}"/>
    <cellStyle name="20% - Accent4 6 5" xfId="4404" xr:uid="{00000000-0005-0000-0000-000029110000}"/>
    <cellStyle name="20% - Accent4 6 5 10" xfId="4405" xr:uid="{00000000-0005-0000-0000-00002A110000}"/>
    <cellStyle name="20% - Accent4 6 5 2" xfId="4406" xr:uid="{00000000-0005-0000-0000-00002B110000}"/>
    <cellStyle name="20% - Accent4 6 5 2 2" xfId="4407" xr:uid="{00000000-0005-0000-0000-00002C110000}"/>
    <cellStyle name="20% - Accent4 6 5 3" xfId="4408" xr:uid="{00000000-0005-0000-0000-00002D110000}"/>
    <cellStyle name="20% - Accent4 6 5 3 2" xfId="4409" xr:uid="{00000000-0005-0000-0000-00002E110000}"/>
    <cellStyle name="20% - Accent4 6 5 4" xfId="4410" xr:uid="{00000000-0005-0000-0000-00002F110000}"/>
    <cellStyle name="20% - Accent4 6 5 4 2" xfId="4411" xr:uid="{00000000-0005-0000-0000-000030110000}"/>
    <cellStyle name="20% - Accent4 6 5 5" xfId="4412" xr:uid="{00000000-0005-0000-0000-000031110000}"/>
    <cellStyle name="20% - Accent4 6 5 5 2" xfId="4413" xr:uid="{00000000-0005-0000-0000-000032110000}"/>
    <cellStyle name="20% - Accent4 6 5 6" xfId="4414" xr:uid="{00000000-0005-0000-0000-000033110000}"/>
    <cellStyle name="20% - Accent4 6 5 6 2" xfId="4415" xr:uid="{00000000-0005-0000-0000-000034110000}"/>
    <cellStyle name="20% - Accent4 6 5 7" xfId="4416" xr:uid="{00000000-0005-0000-0000-000035110000}"/>
    <cellStyle name="20% - Accent4 6 5 7 2" xfId="4417" xr:uid="{00000000-0005-0000-0000-000036110000}"/>
    <cellStyle name="20% - Accent4 6 5 8" xfId="4418" xr:uid="{00000000-0005-0000-0000-000037110000}"/>
    <cellStyle name="20% - Accent4 6 5 8 2" xfId="4419" xr:uid="{00000000-0005-0000-0000-000038110000}"/>
    <cellStyle name="20% - Accent4 6 5 9" xfId="4420" xr:uid="{00000000-0005-0000-0000-000039110000}"/>
    <cellStyle name="20% - Accent4 6 6" xfId="4421" xr:uid="{00000000-0005-0000-0000-00003A110000}"/>
    <cellStyle name="20% - Accent4 6 6 2" xfId="4422" xr:uid="{00000000-0005-0000-0000-00003B110000}"/>
    <cellStyle name="20% - Accent4 6 7" xfId="4423" xr:uid="{00000000-0005-0000-0000-00003C110000}"/>
    <cellStyle name="20% - Accent4 6 7 2" xfId="4424" xr:uid="{00000000-0005-0000-0000-00003D110000}"/>
    <cellStyle name="20% - Accent4 6 8" xfId="4425" xr:uid="{00000000-0005-0000-0000-00003E110000}"/>
    <cellStyle name="20% - Accent4 6 8 2" xfId="4426" xr:uid="{00000000-0005-0000-0000-00003F110000}"/>
    <cellStyle name="20% - Accent4 6 9" xfId="4427" xr:uid="{00000000-0005-0000-0000-000040110000}"/>
    <cellStyle name="20% - Accent4 6 9 2" xfId="4428" xr:uid="{00000000-0005-0000-0000-000041110000}"/>
    <cellStyle name="20% - Accent4 7" xfId="4429" xr:uid="{00000000-0005-0000-0000-000042110000}"/>
    <cellStyle name="20% - Accent4 7 10" xfId="4430" xr:uid="{00000000-0005-0000-0000-000043110000}"/>
    <cellStyle name="20% - Accent4 7 10 2" xfId="4431" xr:uid="{00000000-0005-0000-0000-000044110000}"/>
    <cellStyle name="20% - Accent4 7 11" xfId="4432" xr:uid="{00000000-0005-0000-0000-000045110000}"/>
    <cellStyle name="20% - Accent4 7 11 2" xfId="4433" xr:uid="{00000000-0005-0000-0000-000046110000}"/>
    <cellStyle name="20% - Accent4 7 12" xfId="4434" xr:uid="{00000000-0005-0000-0000-000047110000}"/>
    <cellStyle name="20% - Accent4 7 13" xfId="4435" xr:uid="{00000000-0005-0000-0000-000048110000}"/>
    <cellStyle name="20% - Accent4 7 2" xfId="4436" xr:uid="{00000000-0005-0000-0000-000049110000}"/>
    <cellStyle name="20% - Accent4 7 2 10" xfId="4437" xr:uid="{00000000-0005-0000-0000-00004A110000}"/>
    <cellStyle name="20% - Accent4 7 2 11" xfId="4438" xr:uid="{00000000-0005-0000-0000-00004B110000}"/>
    <cellStyle name="20% - Accent4 7 2 2" xfId="4439" xr:uid="{00000000-0005-0000-0000-00004C110000}"/>
    <cellStyle name="20% - Accent4 7 2 2 2" xfId="4440" xr:uid="{00000000-0005-0000-0000-00004D110000}"/>
    <cellStyle name="20% - Accent4 7 2 3" xfId="4441" xr:uid="{00000000-0005-0000-0000-00004E110000}"/>
    <cellStyle name="20% - Accent4 7 2 3 2" xfId="4442" xr:uid="{00000000-0005-0000-0000-00004F110000}"/>
    <cellStyle name="20% - Accent4 7 2 4" xfId="4443" xr:uid="{00000000-0005-0000-0000-000050110000}"/>
    <cellStyle name="20% - Accent4 7 2 4 2" xfId="4444" xr:uid="{00000000-0005-0000-0000-000051110000}"/>
    <cellStyle name="20% - Accent4 7 2 5" xfId="4445" xr:uid="{00000000-0005-0000-0000-000052110000}"/>
    <cellStyle name="20% - Accent4 7 2 5 2" xfId="4446" xr:uid="{00000000-0005-0000-0000-000053110000}"/>
    <cellStyle name="20% - Accent4 7 2 6" xfId="4447" xr:uid="{00000000-0005-0000-0000-000054110000}"/>
    <cellStyle name="20% - Accent4 7 2 6 2" xfId="4448" xr:uid="{00000000-0005-0000-0000-000055110000}"/>
    <cellStyle name="20% - Accent4 7 2 7" xfId="4449" xr:uid="{00000000-0005-0000-0000-000056110000}"/>
    <cellStyle name="20% - Accent4 7 2 7 2" xfId="4450" xr:uid="{00000000-0005-0000-0000-000057110000}"/>
    <cellStyle name="20% - Accent4 7 2 8" xfId="4451" xr:uid="{00000000-0005-0000-0000-000058110000}"/>
    <cellStyle name="20% - Accent4 7 2 8 2" xfId="4452" xr:uid="{00000000-0005-0000-0000-000059110000}"/>
    <cellStyle name="20% - Accent4 7 2 9" xfId="4453" xr:uid="{00000000-0005-0000-0000-00005A110000}"/>
    <cellStyle name="20% - Accent4 7 2 9 2" xfId="4454" xr:uid="{00000000-0005-0000-0000-00005B110000}"/>
    <cellStyle name="20% - Accent4 7 3" xfId="4455" xr:uid="{00000000-0005-0000-0000-00005C110000}"/>
    <cellStyle name="20% - Accent4 7 3 10" xfId="4456" xr:uid="{00000000-0005-0000-0000-00005D110000}"/>
    <cellStyle name="20% - Accent4 7 3 2" xfId="4457" xr:uid="{00000000-0005-0000-0000-00005E110000}"/>
    <cellStyle name="20% - Accent4 7 3 2 2" xfId="4458" xr:uid="{00000000-0005-0000-0000-00005F110000}"/>
    <cellStyle name="20% - Accent4 7 3 3" xfId="4459" xr:uid="{00000000-0005-0000-0000-000060110000}"/>
    <cellStyle name="20% - Accent4 7 3 3 2" xfId="4460" xr:uid="{00000000-0005-0000-0000-000061110000}"/>
    <cellStyle name="20% - Accent4 7 3 4" xfId="4461" xr:uid="{00000000-0005-0000-0000-000062110000}"/>
    <cellStyle name="20% - Accent4 7 3 4 2" xfId="4462" xr:uid="{00000000-0005-0000-0000-000063110000}"/>
    <cellStyle name="20% - Accent4 7 3 5" xfId="4463" xr:uid="{00000000-0005-0000-0000-000064110000}"/>
    <cellStyle name="20% - Accent4 7 3 5 2" xfId="4464" xr:uid="{00000000-0005-0000-0000-000065110000}"/>
    <cellStyle name="20% - Accent4 7 3 6" xfId="4465" xr:uid="{00000000-0005-0000-0000-000066110000}"/>
    <cellStyle name="20% - Accent4 7 3 6 2" xfId="4466" xr:uid="{00000000-0005-0000-0000-000067110000}"/>
    <cellStyle name="20% - Accent4 7 3 7" xfId="4467" xr:uid="{00000000-0005-0000-0000-000068110000}"/>
    <cellStyle name="20% - Accent4 7 3 7 2" xfId="4468" xr:uid="{00000000-0005-0000-0000-000069110000}"/>
    <cellStyle name="20% - Accent4 7 3 8" xfId="4469" xr:uid="{00000000-0005-0000-0000-00006A110000}"/>
    <cellStyle name="20% - Accent4 7 3 8 2" xfId="4470" xr:uid="{00000000-0005-0000-0000-00006B110000}"/>
    <cellStyle name="20% - Accent4 7 3 9" xfId="4471" xr:uid="{00000000-0005-0000-0000-00006C110000}"/>
    <cellStyle name="20% - Accent4 7 4" xfId="4472" xr:uid="{00000000-0005-0000-0000-00006D110000}"/>
    <cellStyle name="20% - Accent4 7 4 2" xfId="4473" xr:uid="{00000000-0005-0000-0000-00006E110000}"/>
    <cellStyle name="20% - Accent4 7 5" xfId="4474" xr:uid="{00000000-0005-0000-0000-00006F110000}"/>
    <cellStyle name="20% - Accent4 7 5 2" xfId="4475" xr:uid="{00000000-0005-0000-0000-000070110000}"/>
    <cellStyle name="20% - Accent4 7 6" xfId="4476" xr:uid="{00000000-0005-0000-0000-000071110000}"/>
    <cellStyle name="20% - Accent4 7 6 2" xfId="4477" xr:uid="{00000000-0005-0000-0000-000072110000}"/>
    <cellStyle name="20% - Accent4 7 7" xfId="4478" xr:uid="{00000000-0005-0000-0000-000073110000}"/>
    <cellStyle name="20% - Accent4 7 7 2" xfId="4479" xr:uid="{00000000-0005-0000-0000-000074110000}"/>
    <cellStyle name="20% - Accent4 7 8" xfId="4480" xr:uid="{00000000-0005-0000-0000-000075110000}"/>
    <cellStyle name="20% - Accent4 7 8 2" xfId="4481" xr:uid="{00000000-0005-0000-0000-000076110000}"/>
    <cellStyle name="20% - Accent4 7 9" xfId="4482" xr:uid="{00000000-0005-0000-0000-000077110000}"/>
    <cellStyle name="20% - Accent4 7 9 2" xfId="4483" xr:uid="{00000000-0005-0000-0000-000078110000}"/>
    <cellStyle name="20% - Accent4 8" xfId="4484" xr:uid="{00000000-0005-0000-0000-000079110000}"/>
    <cellStyle name="20% - Accent4 8 10" xfId="4485" xr:uid="{00000000-0005-0000-0000-00007A110000}"/>
    <cellStyle name="20% - Accent4 8 10 2" xfId="4486" xr:uid="{00000000-0005-0000-0000-00007B110000}"/>
    <cellStyle name="20% - Accent4 8 11" xfId="4487" xr:uid="{00000000-0005-0000-0000-00007C110000}"/>
    <cellStyle name="20% - Accent4 8 12" xfId="4488" xr:uid="{00000000-0005-0000-0000-00007D110000}"/>
    <cellStyle name="20% - Accent4 8 2" xfId="4489" xr:uid="{00000000-0005-0000-0000-00007E110000}"/>
    <cellStyle name="20% - Accent4 8 2 10" xfId="4490" xr:uid="{00000000-0005-0000-0000-00007F110000}"/>
    <cellStyle name="20% - Accent4 8 2 11" xfId="4491" xr:uid="{00000000-0005-0000-0000-000080110000}"/>
    <cellStyle name="20% - Accent4 8 2 2" xfId="4492" xr:uid="{00000000-0005-0000-0000-000081110000}"/>
    <cellStyle name="20% - Accent4 8 2 2 2" xfId="4493" xr:uid="{00000000-0005-0000-0000-000082110000}"/>
    <cellStyle name="20% - Accent4 8 2 3" xfId="4494" xr:uid="{00000000-0005-0000-0000-000083110000}"/>
    <cellStyle name="20% - Accent4 8 2 3 2" xfId="4495" xr:uid="{00000000-0005-0000-0000-000084110000}"/>
    <cellStyle name="20% - Accent4 8 2 4" xfId="4496" xr:uid="{00000000-0005-0000-0000-000085110000}"/>
    <cellStyle name="20% - Accent4 8 2 4 2" xfId="4497" xr:uid="{00000000-0005-0000-0000-000086110000}"/>
    <cellStyle name="20% - Accent4 8 2 5" xfId="4498" xr:uid="{00000000-0005-0000-0000-000087110000}"/>
    <cellStyle name="20% - Accent4 8 2 5 2" xfId="4499" xr:uid="{00000000-0005-0000-0000-000088110000}"/>
    <cellStyle name="20% - Accent4 8 2 6" xfId="4500" xr:uid="{00000000-0005-0000-0000-000089110000}"/>
    <cellStyle name="20% - Accent4 8 2 6 2" xfId="4501" xr:uid="{00000000-0005-0000-0000-00008A110000}"/>
    <cellStyle name="20% - Accent4 8 2 7" xfId="4502" xr:uid="{00000000-0005-0000-0000-00008B110000}"/>
    <cellStyle name="20% - Accent4 8 2 7 2" xfId="4503" xr:uid="{00000000-0005-0000-0000-00008C110000}"/>
    <cellStyle name="20% - Accent4 8 2 8" xfId="4504" xr:uid="{00000000-0005-0000-0000-00008D110000}"/>
    <cellStyle name="20% - Accent4 8 2 8 2" xfId="4505" xr:uid="{00000000-0005-0000-0000-00008E110000}"/>
    <cellStyle name="20% - Accent4 8 2 9" xfId="4506" xr:uid="{00000000-0005-0000-0000-00008F110000}"/>
    <cellStyle name="20% - Accent4 8 2 9 2" xfId="4507" xr:uid="{00000000-0005-0000-0000-000090110000}"/>
    <cellStyle name="20% - Accent4 8 3" xfId="4508" xr:uid="{00000000-0005-0000-0000-000091110000}"/>
    <cellStyle name="20% - Accent4 8 3 2" xfId="4509" xr:uid="{00000000-0005-0000-0000-000092110000}"/>
    <cellStyle name="20% - Accent4 8 4" xfId="4510" xr:uid="{00000000-0005-0000-0000-000093110000}"/>
    <cellStyle name="20% - Accent4 8 4 2" xfId="4511" xr:uid="{00000000-0005-0000-0000-000094110000}"/>
    <cellStyle name="20% - Accent4 8 5" xfId="4512" xr:uid="{00000000-0005-0000-0000-000095110000}"/>
    <cellStyle name="20% - Accent4 8 5 2" xfId="4513" xr:uid="{00000000-0005-0000-0000-000096110000}"/>
    <cellStyle name="20% - Accent4 8 6" xfId="4514" xr:uid="{00000000-0005-0000-0000-000097110000}"/>
    <cellStyle name="20% - Accent4 8 6 2" xfId="4515" xr:uid="{00000000-0005-0000-0000-000098110000}"/>
    <cellStyle name="20% - Accent4 8 7" xfId="4516" xr:uid="{00000000-0005-0000-0000-000099110000}"/>
    <cellStyle name="20% - Accent4 8 7 2" xfId="4517" xr:uid="{00000000-0005-0000-0000-00009A110000}"/>
    <cellStyle name="20% - Accent4 8 8" xfId="4518" xr:uid="{00000000-0005-0000-0000-00009B110000}"/>
    <cellStyle name="20% - Accent4 8 8 2" xfId="4519" xr:uid="{00000000-0005-0000-0000-00009C110000}"/>
    <cellStyle name="20% - Accent4 8 9" xfId="4520" xr:uid="{00000000-0005-0000-0000-00009D110000}"/>
    <cellStyle name="20% - Accent4 8 9 2" xfId="4521" xr:uid="{00000000-0005-0000-0000-00009E110000}"/>
    <cellStyle name="20% - Accent4 9" xfId="4522" xr:uid="{00000000-0005-0000-0000-00009F110000}"/>
    <cellStyle name="20% - Accent4 9 10" xfId="4523" xr:uid="{00000000-0005-0000-0000-0000A0110000}"/>
    <cellStyle name="20% - Accent4 9 11" xfId="4524" xr:uid="{00000000-0005-0000-0000-0000A1110000}"/>
    <cellStyle name="20% - Accent4 9 2" xfId="4525" xr:uid="{00000000-0005-0000-0000-0000A2110000}"/>
    <cellStyle name="20% - Accent4 9 2 2" xfId="4526" xr:uid="{00000000-0005-0000-0000-0000A3110000}"/>
    <cellStyle name="20% - Accent4 9 3" xfId="4527" xr:uid="{00000000-0005-0000-0000-0000A4110000}"/>
    <cellStyle name="20% - Accent4 9 3 2" xfId="4528" xr:uid="{00000000-0005-0000-0000-0000A5110000}"/>
    <cellStyle name="20% - Accent4 9 4" xfId="4529" xr:uid="{00000000-0005-0000-0000-0000A6110000}"/>
    <cellStyle name="20% - Accent4 9 4 2" xfId="4530" xr:uid="{00000000-0005-0000-0000-0000A7110000}"/>
    <cellStyle name="20% - Accent4 9 5" xfId="4531" xr:uid="{00000000-0005-0000-0000-0000A8110000}"/>
    <cellStyle name="20% - Accent4 9 5 2" xfId="4532" xr:uid="{00000000-0005-0000-0000-0000A9110000}"/>
    <cellStyle name="20% - Accent4 9 6" xfId="4533" xr:uid="{00000000-0005-0000-0000-0000AA110000}"/>
    <cellStyle name="20% - Accent4 9 6 2" xfId="4534" xr:uid="{00000000-0005-0000-0000-0000AB110000}"/>
    <cellStyle name="20% - Accent4 9 7" xfId="4535" xr:uid="{00000000-0005-0000-0000-0000AC110000}"/>
    <cellStyle name="20% - Accent4 9 7 2" xfId="4536" xr:uid="{00000000-0005-0000-0000-0000AD110000}"/>
    <cellStyle name="20% - Accent4 9 8" xfId="4537" xr:uid="{00000000-0005-0000-0000-0000AE110000}"/>
    <cellStyle name="20% - Accent4 9 8 2" xfId="4538" xr:uid="{00000000-0005-0000-0000-0000AF110000}"/>
    <cellStyle name="20% - Accent4 9 9" xfId="4539" xr:uid="{00000000-0005-0000-0000-0000B0110000}"/>
    <cellStyle name="20% - Accent4 9 9 2" xfId="4540" xr:uid="{00000000-0005-0000-0000-0000B1110000}"/>
    <cellStyle name="20% - Accent5 10" xfId="4541" xr:uid="{00000000-0005-0000-0000-0000B2110000}"/>
    <cellStyle name="20% - Accent5 10 10" xfId="4542" xr:uid="{00000000-0005-0000-0000-0000B3110000}"/>
    <cellStyle name="20% - Accent5 10 11" xfId="4543" xr:uid="{00000000-0005-0000-0000-0000B4110000}"/>
    <cellStyle name="20% - Accent5 10 2" xfId="4544" xr:uid="{00000000-0005-0000-0000-0000B5110000}"/>
    <cellStyle name="20% - Accent5 10 2 2" xfId="4545" xr:uid="{00000000-0005-0000-0000-0000B6110000}"/>
    <cellStyle name="20% - Accent5 10 3" xfId="4546" xr:uid="{00000000-0005-0000-0000-0000B7110000}"/>
    <cellStyle name="20% - Accent5 10 3 2" xfId="4547" xr:uid="{00000000-0005-0000-0000-0000B8110000}"/>
    <cellStyle name="20% - Accent5 10 4" xfId="4548" xr:uid="{00000000-0005-0000-0000-0000B9110000}"/>
    <cellStyle name="20% - Accent5 10 4 2" xfId="4549" xr:uid="{00000000-0005-0000-0000-0000BA110000}"/>
    <cellStyle name="20% - Accent5 10 5" xfId="4550" xr:uid="{00000000-0005-0000-0000-0000BB110000}"/>
    <cellStyle name="20% - Accent5 10 5 2" xfId="4551" xr:uid="{00000000-0005-0000-0000-0000BC110000}"/>
    <cellStyle name="20% - Accent5 10 6" xfId="4552" xr:uid="{00000000-0005-0000-0000-0000BD110000}"/>
    <cellStyle name="20% - Accent5 10 6 2" xfId="4553" xr:uid="{00000000-0005-0000-0000-0000BE110000}"/>
    <cellStyle name="20% - Accent5 10 7" xfId="4554" xr:uid="{00000000-0005-0000-0000-0000BF110000}"/>
    <cellStyle name="20% - Accent5 10 7 2" xfId="4555" xr:uid="{00000000-0005-0000-0000-0000C0110000}"/>
    <cellStyle name="20% - Accent5 10 8" xfId="4556" xr:uid="{00000000-0005-0000-0000-0000C1110000}"/>
    <cellStyle name="20% - Accent5 10 8 2" xfId="4557" xr:uid="{00000000-0005-0000-0000-0000C2110000}"/>
    <cellStyle name="20% - Accent5 10 9" xfId="4558" xr:uid="{00000000-0005-0000-0000-0000C3110000}"/>
    <cellStyle name="20% - Accent5 10 9 2" xfId="4559" xr:uid="{00000000-0005-0000-0000-0000C4110000}"/>
    <cellStyle name="20% - Accent5 11" xfId="4560" xr:uid="{00000000-0005-0000-0000-0000C5110000}"/>
    <cellStyle name="20% - Accent5 11 10" xfId="4561" xr:uid="{00000000-0005-0000-0000-0000C6110000}"/>
    <cellStyle name="20% - Accent5 11 2" xfId="4562" xr:uid="{00000000-0005-0000-0000-0000C7110000}"/>
    <cellStyle name="20% - Accent5 11 2 2" xfId="4563" xr:uid="{00000000-0005-0000-0000-0000C8110000}"/>
    <cellStyle name="20% - Accent5 11 3" xfId="4564" xr:uid="{00000000-0005-0000-0000-0000C9110000}"/>
    <cellStyle name="20% - Accent5 11 3 2" xfId="4565" xr:uid="{00000000-0005-0000-0000-0000CA110000}"/>
    <cellStyle name="20% - Accent5 11 4" xfId="4566" xr:uid="{00000000-0005-0000-0000-0000CB110000}"/>
    <cellStyle name="20% - Accent5 11 4 2" xfId="4567" xr:uid="{00000000-0005-0000-0000-0000CC110000}"/>
    <cellStyle name="20% - Accent5 11 5" xfId="4568" xr:uid="{00000000-0005-0000-0000-0000CD110000}"/>
    <cellStyle name="20% - Accent5 11 5 2" xfId="4569" xr:uid="{00000000-0005-0000-0000-0000CE110000}"/>
    <cellStyle name="20% - Accent5 11 6" xfId="4570" xr:uid="{00000000-0005-0000-0000-0000CF110000}"/>
    <cellStyle name="20% - Accent5 11 6 2" xfId="4571" xr:uid="{00000000-0005-0000-0000-0000D0110000}"/>
    <cellStyle name="20% - Accent5 11 7" xfId="4572" xr:uid="{00000000-0005-0000-0000-0000D1110000}"/>
    <cellStyle name="20% - Accent5 11 7 2" xfId="4573" xr:uid="{00000000-0005-0000-0000-0000D2110000}"/>
    <cellStyle name="20% - Accent5 11 8" xfId="4574" xr:uid="{00000000-0005-0000-0000-0000D3110000}"/>
    <cellStyle name="20% - Accent5 11 8 2" xfId="4575" xr:uid="{00000000-0005-0000-0000-0000D4110000}"/>
    <cellStyle name="20% - Accent5 11 9" xfId="4576" xr:uid="{00000000-0005-0000-0000-0000D5110000}"/>
    <cellStyle name="20% - Accent5 12" xfId="4577" xr:uid="{00000000-0005-0000-0000-0000D6110000}"/>
    <cellStyle name="20% - Accent5 12 2" xfId="4578" xr:uid="{00000000-0005-0000-0000-0000D7110000}"/>
    <cellStyle name="20% - Accent5 12 2 2" xfId="4579" xr:uid="{00000000-0005-0000-0000-0000D8110000}"/>
    <cellStyle name="20% - Accent5 12 3" xfId="4580" xr:uid="{00000000-0005-0000-0000-0000D9110000}"/>
    <cellStyle name="20% - Accent5 12 3 2" xfId="4581" xr:uid="{00000000-0005-0000-0000-0000DA110000}"/>
    <cellStyle name="20% - Accent5 12 4" xfId="4582" xr:uid="{00000000-0005-0000-0000-0000DB110000}"/>
    <cellStyle name="20% - Accent5 12 4 2" xfId="4583" xr:uid="{00000000-0005-0000-0000-0000DC110000}"/>
    <cellStyle name="20% - Accent5 12 5" xfId="4584" xr:uid="{00000000-0005-0000-0000-0000DD110000}"/>
    <cellStyle name="20% - Accent5 12 5 2" xfId="4585" xr:uid="{00000000-0005-0000-0000-0000DE110000}"/>
    <cellStyle name="20% - Accent5 12 6" xfId="4586" xr:uid="{00000000-0005-0000-0000-0000DF110000}"/>
    <cellStyle name="20% - Accent5 12 6 2" xfId="4587" xr:uid="{00000000-0005-0000-0000-0000E0110000}"/>
    <cellStyle name="20% - Accent5 12 7" xfId="4588" xr:uid="{00000000-0005-0000-0000-0000E1110000}"/>
    <cellStyle name="20% - Accent5 12 8" xfId="4589" xr:uid="{00000000-0005-0000-0000-0000E2110000}"/>
    <cellStyle name="20% - Accent5 13" xfId="4590" xr:uid="{00000000-0005-0000-0000-0000E3110000}"/>
    <cellStyle name="20% - Accent5 13 2" xfId="4591" xr:uid="{00000000-0005-0000-0000-0000E4110000}"/>
    <cellStyle name="20% - Accent5 13 2 2" xfId="4592" xr:uid="{00000000-0005-0000-0000-0000E5110000}"/>
    <cellStyle name="20% - Accent5 13 3" xfId="4593" xr:uid="{00000000-0005-0000-0000-0000E6110000}"/>
    <cellStyle name="20% - Accent5 13 3 2" xfId="4594" xr:uid="{00000000-0005-0000-0000-0000E7110000}"/>
    <cellStyle name="20% - Accent5 13 4" xfId="4595" xr:uid="{00000000-0005-0000-0000-0000E8110000}"/>
    <cellStyle name="20% - Accent5 13 4 2" xfId="4596" xr:uid="{00000000-0005-0000-0000-0000E9110000}"/>
    <cellStyle name="20% - Accent5 13 5" xfId="4597" xr:uid="{00000000-0005-0000-0000-0000EA110000}"/>
    <cellStyle name="20% - Accent5 13 6" xfId="4598" xr:uid="{00000000-0005-0000-0000-0000EB110000}"/>
    <cellStyle name="20% - Accent5 14" xfId="4599" xr:uid="{00000000-0005-0000-0000-0000EC110000}"/>
    <cellStyle name="20% - Accent5 14 2" xfId="4600" xr:uid="{00000000-0005-0000-0000-0000ED110000}"/>
    <cellStyle name="20% - Accent5 14 2 2" xfId="4601" xr:uid="{00000000-0005-0000-0000-0000EE110000}"/>
    <cellStyle name="20% - Accent5 14 3" xfId="4602" xr:uid="{00000000-0005-0000-0000-0000EF110000}"/>
    <cellStyle name="20% - Accent5 14 4" xfId="4603" xr:uid="{00000000-0005-0000-0000-0000F0110000}"/>
    <cellStyle name="20% - Accent5 15" xfId="4604" xr:uid="{00000000-0005-0000-0000-0000F1110000}"/>
    <cellStyle name="20% - Accent5 15 2" xfId="4605" xr:uid="{00000000-0005-0000-0000-0000F2110000}"/>
    <cellStyle name="20% - Accent5 16" xfId="4606" xr:uid="{00000000-0005-0000-0000-0000F3110000}"/>
    <cellStyle name="20% - Accent5 16 2" xfId="4607" xr:uid="{00000000-0005-0000-0000-0000F4110000}"/>
    <cellStyle name="20% - Accent5 17" xfId="4608" xr:uid="{00000000-0005-0000-0000-0000F5110000}"/>
    <cellStyle name="20% - Accent5 17 2" xfId="4609" xr:uid="{00000000-0005-0000-0000-0000F6110000}"/>
    <cellStyle name="20% - Accent5 18" xfId="4610" xr:uid="{00000000-0005-0000-0000-0000F7110000}"/>
    <cellStyle name="20% - Accent5 18 2" xfId="4611" xr:uid="{00000000-0005-0000-0000-0000F8110000}"/>
    <cellStyle name="20% - Accent5 19" xfId="4612" xr:uid="{00000000-0005-0000-0000-0000F9110000}"/>
    <cellStyle name="20% - Accent5 19 2" xfId="4613" xr:uid="{00000000-0005-0000-0000-0000FA110000}"/>
    <cellStyle name="20% - Accent5 2" xfId="4614" xr:uid="{00000000-0005-0000-0000-0000FB110000}"/>
    <cellStyle name="20% - Accent5 2 10" xfId="4615" xr:uid="{00000000-0005-0000-0000-0000FC110000}"/>
    <cellStyle name="20% - Accent5 2 10 2" xfId="4616" xr:uid="{00000000-0005-0000-0000-0000FD110000}"/>
    <cellStyle name="20% - Accent5 2 11" xfId="4617" xr:uid="{00000000-0005-0000-0000-0000FE110000}"/>
    <cellStyle name="20% - Accent5 2 11 2" xfId="4618" xr:uid="{00000000-0005-0000-0000-0000FF110000}"/>
    <cellStyle name="20% - Accent5 2 12" xfId="4619" xr:uid="{00000000-0005-0000-0000-000000120000}"/>
    <cellStyle name="20% - Accent5 2 12 2" xfId="4620" xr:uid="{00000000-0005-0000-0000-000001120000}"/>
    <cellStyle name="20% - Accent5 2 13" xfId="4621" xr:uid="{00000000-0005-0000-0000-000002120000}"/>
    <cellStyle name="20% - Accent5 2 13 2" xfId="4622" xr:uid="{00000000-0005-0000-0000-000003120000}"/>
    <cellStyle name="20% - Accent5 2 14" xfId="4623" xr:uid="{00000000-0005-0000-0000-000004120000}"/>
    <cellStyle name="20% - Accent5 2 14 2" xfId="4624" xr:uid="{00000000-0005-0000-0000-000005120000}"/>
    <cellStyle name="20% - Accent5 2 15" xfId="4625" xr:uid="{00000000-0005-0000-0000-000006120000}"/>
    <cellStyle name="20% - Accent5 2 15 2" xfId="4626" xr:uid="{00000000-0005-0000-0000-000007120000}"/>
    <cellStyle name="20% - Accent5 2 16" xfId="4627" xr:uid="{00000000-0005-0000-0000-000008120000}"/>
    <cellStyle name="20% - Accent5 2 16 2" xfId="4628" xr:uid="{00000000-0005-0000-0000-000009120000}"/>
    <cellStyle name="20% - Accent5 2 17" xfId="4629" xr:uid="{00000000-0005-0000-0000-00000A120000}"/>
    <cellStyle name="20% - Accent5 2 17 2" xfId="4630" xr:uid="{00000000-0005-0000-0000-00000B120000}"/>
    <cellStyle name="20% - Accent5 2 18" xfId="4631" xr:uid="{00000000-0005-0000-0000-00000C120000}"/>
    <cellStyle name="20% - Accent5 2 19" xfId="4632" xr:uid="{00000000-0005-0000-0000-00000D120000}"/>
    <cellStyle name="20% - Accent5 2 2" xfId="4633" xr:uid="{00000000-0005-0000-0000-00000E120000}"/>
    <cellStyle name="20% - Accent5 2 2 10" xfId="4634" xr:uid="{00000000-0005-0000-0000-00000F120000}"/>
    <cellStyle name="20% - Accent5 2 2 10 2" xfId="4635" xr:uid="{00000000-0005-0000-0000-000010120000}"/>
    <cellStyle name="20% - Accent5 2 2 11" xfId="4636" xr:uid="{00000000-0005-0000-0000-000011120000}"/>
    <cellStyle name="20% - Accent5 2 2 11 2" xfId="4637" xr:uid="{00000000-0005-0000-0000-000012120000}"/>
    <cellStyle name="20% - Accent5 2 2 12" xfId="4638" xr:uid="{00000000-0005-0000-0000-000013120000}"/>
    <cellStyle name="20% - Accent5 2 2 12 2" xfId="4639" xr:uid="{00000000-0005-0000-0000-000014120000}"/>
    <cellStyle name="20% - Accent5 2 2 13" xfId="4640" xr:uid="{00000000-0005-0000-0000-000015120000}"/>
    <cellStyle name="20% - Accent5 2 2 13 2" xfId="4641" xr:uid="{00000000-0005-0000-0000-000016120000}"/>
    <cellStyle name="20% - Accent5 2 2 14" xfId="4642" xr:uid="{00000000-0005-0000-0000-000017120000}"/>
    <cellStyle name="20% - Accent5 2 2 14 2" xfId="4643" xr:uid="{00000000-0005-0000-0000-000018120000}"/>
    <cellStyle name="20% - Accent5 2 2 15" xfId="4644" xr:uid="{00000000-0005-0000-0000-000019120000}"/>
    <cellStyle name="20% - Accent5 2 2 15 2" xfId="4645" xr:uid="{00000000-0005-0000-0000-00001A120000}"/>
    <cellStyle name="20% - Accent5 2 2 16" xfId="4646" xr:uid="{00000000-0005-0000-0000-00001B120000}"/>
    <cellStyle name="20% - Accent5 2 2 17" xfId="4647" xr:uid="{00000000-0005-0000-0000-00001C120000}"/>
    <cellStyle name="20% - Accent5 2 2 18" xfId="4648" xr:uid="{00000000-0005-0000-0000-00001D120000}"/>
    <cellStyle name="20% - Accent5 2 2 2" xfId="4649" xr:uid="{00000000-0005-0000-0000-00001E120000}"/>
    <cellStyle name="20% - Accent5 2 2 2 10" xfId="4650" xr:uid="{00000000-0005-0000-0000-00001F120000}"/>
    <cellStyle name="20% - Accent5 2 2 2 11" xfId="4651" xr:uid="{00000000-0005-0000-0000-000020120000}"/>
    <cellStyle name="20% - Accent5 2 2 2 2" xfId="4652" xr:uid="{00000000-0005-0000-0000-000021120000}"/>
    <cellStyle name="20% - Accent5 2 2 2 2 2" xfId="4653" xr:uid="{00000000-0005-0000-0000-000022120000}"/>
    <cellStyle name="20% - Accent5 2 2 2 3" xfId="4654" xr:uid="{00000000-0005-0000-0000-000023120000}"/>
    <cellStyle name="20% - Accent5 2 2 2 3 2" xfId="4655" xr:uid="{00000000-0005-0000-0000-000024120000}"/>
    <cellStyle name="20% - Accent5 2 2 2 4" xfId="4656" xr:uid="{00000000-0005-0000-0000-000025120000}"/>
    <cellStyle name="20% - Accent5 2 2 2 4 2" xfId="4657" xr:uid="{00000000-0005-0000-0000-000026120000}"/>
    <cellStyle name="20% - Accent5 2 2 2 5" xfId="4658" xr:uid="{00000000-0005-0000-0000-000027120000}"/>
    <cellStyle name="20% - Accent5 2 2 2 5 2" xfId="4659" xr:uid="{00000000-0005-0000-0000-000028120000}"/>
    <cellStyle name="20% - Accent5 2 2 2 6" xfId="4660" xr:uid="{00000000-0005-0000-0000-000029120000}"/>
    <cellStyle name="20% - Accent5 2 2 2 6 2" xfId="4661" xr:uid="{00000000-0005-0000-0000-00002A120000}"/>
    <cellStyle name="20% - Accent5 2 2 2 7" xfId="4662" xr:uid="{00000000-0005-0000-0000-00002B120000}"/>
    <cellStyle name="20% - Accent5 2 2 2 7 2" xfId="4663" xr:uid="{00000000-0005-0000-0000-00002C120000}"/>
    <cellStyle name="20% - Accent5 2 2 2 8" xfId="4664" xr:uid="{00000000-0005-0000-0000-00002D120000}"/>
    <cellStyle name="20% - Accent5 2 2 2 8 2" xfId="4665" xr:uid="{00000000-0005-0000-0000-00002E120000}"/>
    <cellStyle name="20% - Accent5 2 2 2 9" xfId="4666" xr:uid="{00000000-0005-0000-0000-00002F120000}"/>
    <cellStyle name="20% - Accent5 2 2 2 9 2" xfId="4667" xr:uid="{00000000-0005-0000-0000-000030120000}"/>
    <cellStyle name="20% - Accent5 2 2 3" xfId="4668" xr:uid="{00000000-0005-0000-0000-000031120000}"/>
    <cellStyle name="20% - Accent5 2 2 3 10" xfId="4669" xr:uid="{00000000-0005-0000-0000-000032120000}"/>
    <cellStyle name="20% - Accent5 2 2 3 11" xfId="4670" xr:uid="{00000000-0005-0000-0000-000033120000}"/>
    <cellStyle name="20% - Accent5 2 2 3 2" xfId="4671" xr:uid="{00000000-0005-0000-0000-000034120000}"/>
    <cellStyle name="20% - Accent5 2 2 3 2 2" xfId="4672" xr:uid="{00000000-0005-0000-0000-000035120000}"/>
    <cellStyle name="20% - Accent5 2 2 3 3" xfId="4673" xr:uid="{00000000-0005-0000-0000-000036120000}"/>
    <cellStyle name="20% - Accent5 2 2 3 3 2" xfId="4674" xr:uid="{00000000-0005-0000-0000-000037120000}"/>
    <cellStyle name="20% - Accent5 2 2 3 4" xfId="4675" xr:uid="{00000000-0005-0000-0000-000038120000}"/>
    <cellStyle name="20% - Accent5 2 2 3 4 2" xfId="4676" xr:uid="{00000000-0005-0000-0000-000039120000}"/>
    <cellStyle name="20% - Accent5 2 2 3 5" xfId="4677" xr:uid="{00000000-0005-0000-0000-00003A120000}"/>
    <cellStyle name="20% - Accent5 2 2 3 5 2" xfId="4678" xr:uid="{00000000-0005-0000-0000-00003B120000}"/>
    <cellStyle name="20% - Accent5 2 2 3 6" xfId="4679" xr:uid="{00000000-0005-0000-0000-00003C120000}"/>
    <cellStyle name="20% - Accent5 2 2 3 6 2" xfId="4680" xr:uid="{00000000-0005-0000-0000-00003D120000}"/>
    <cellStyle name="20% - Accent5 2 2 3 7" xfId="4681" xr:uid="{00000000-0005-0000-0000-00003E120000}"/>
    <cellStyle name="20% - Accent5 2 2 3 7 2" xfId="4682" xr:uid="{00000000-0005-0000-0000-00003F120000}"/>
    <cellStyle name="20% - Accent5 2 2 3 8" xfId="4683" xr:uid="{00000000-0005-0000-0000-000040120000}"/>
    <cellStyle name="20% - Accent5 2 2 3 8 2" xfId="4684" xr:uid="{00000000-0005-0000-0000-000041120000}"/>
    <cellStyle name="20% - Accent5 2 2 3 9" xfId="4685" xr:uid="{00000000-0005-0000-0000-000042120000}"/>
    <cellStyle name="20% - Accent5 2 2 3 9 2" xfId="4686" xr:uid="{00000000-0005-0000-0000-000043120000}"/>
    <cellStyle name="20% - Accent5 2 2 4" xfId="4687" xr:uid="{00000000-0005-0000-0000-000044120000}"/>
    <cellStyle name="20% - Accent5 2 2 4 10" xfId="4688" xr:uid="{00000000-0005-0000-0000-000045120000}"/>
    <cellStyle name="20% - Accent5 2 2 4 11" xfId="4689" xr:uid="{00000000-0005-0000-0000-000046120000}"/>
    <cellStyle name="20% - Accent5 2 2 4 2" xfId="4690" xr:uid="{00000000-0005-0000-0000-000047120000}"/>
    <cellStyle name="20% - Accent5 2 2 4 2 2" xfId="4691" xr:uid="{00000000-0005-0000-0000-000048120000}"/>
    <cellStyle name="20% - Accent5 2 2 4 3" xfId="4692" xr:uid="{00000000-0005-0000-0000-000049120000}"/>
    <cellStyle name="20% - Accent5 2 2 4 3 2" xfId="4693" xr:uid="{00000000-0005-0000-0000-00004A120000}"/>
    <cellStyle name="20% - Accent5 2 2 4 4" xfId="4694" xr:uid="{00000000-0005-0000-0000-00004B120000}"/>
    <cellStyle name="20% - Accent5 2 2 4 4 2" xfId="4695" xr:uid="{00000000-0005-0000-0000-00004C120000}"/>
    <cellStyle name="20% - Accent5 2 2 4 5" xfId="4696" xr:uid="{00000000-0005-0000-0000-00004D120000}"/>
    <cellStyle name="20% - Accent5 2 2 4 5 2" xfId="4697" xr:uid="{00000000-0005-0000-0000-00004E120000}"/>
    <cellStyle name="20% - Accent5 2 2 4 6" xfId="4698" xr:uid="{00000000-0005-0000-0000-00004F120000}"/>
    <cellStyle name="20% - Accent5 2 2 4 6 2" xfId="4699" xr:uid="{00000000-0005-0000-0000-000050120000}"/>
    <cellStyle name="20% - Accent5 2 2 4 7" xfId="4700" xr:uid="{00000000-0005-0000-0000-000051120000}"/>
    <cellStyle name="20% - Accent5 2 2 4 7 2" xfId="4701" xr:uid="{00000000-0005-0000-0000-000052120000}"/>
    <cellStyle name="20% - Accent5 2 2 4 8" xfId="4702" xr:uid="{00000000-0005-0000-0000-000053120000}"/>
    <cellStyle name="20% - Accent5 2 2 4 8 2" xfId="4703" xr:uid="{00000000-0005-0000-0000-000054120000}"/>
    <cellStyle name="20% - Accent5 2 2 4 9" xfId="4704" xr:uid="{00000000-0005-0000-0000-000055120000}"/>
    <cellStyle name="20% - Accent5 2 2 4 9 2" xfId="4705" xr:uid="{00000000-0005-0000-0000-000056120000}"/>
    <cellStyle name="20% - Accent5 2 2 5" xfId="4706" xr:uid="{00000000-0005-0000-0000-000057120000}"/>
    <cellStyle name="20% - Accent5 2 2 5 10" xfId="4707" xr:uid="{00000000-0005-0000-0000-000058120000}"/>
    <cellStyle name="20% - Accent5 2 2 5 11" xfId="4708" xr:uid="{00000000-0005-0000-0000-000059120000}"/>
    <cellStyle name="20% - Accent5 2 2 5 2" xfId="4709" xr:uid="{00000000-0005-0000-0000-00005A120000}"/>
    <cellStyle name="20% - Accent5 2 2 5 2 2" xfId="4710" xr:uid="{00000000-0005-0000-0000-00005B120000}"/>
    <cellStyle name="20% - Accent5 2 2 5 3" xfId="4711" xr:uid="{00000000-0005-0000-0000-00005C120000}"/>
    <cellStyle name="20% - Accent5 2 2 5 3 2" xfId="4712" xr:uid="{00000000-0005-0000-0000-00005D120000}"/>
    <cellStyle name="20% - Accent5 2 2 5 4" xfId="4713" xr:uid="{00000000-0005-0000-0000-00005E120000}"/>
    <cellStyle name="20% - Accent5 2 2 5 4 2" xfId="4714" xr:uid="{00000000-0005-0000-0000-00005F120000}"/>
    <cellStyle name="20% - Accent5 2 2 5 5" xfId="4715" xr:uid="{00000000-0005-0000-0000-000060120000}"/>
    <cellStyle name="20% - Accent5 2 2 5 5 2" xfId="4716" xr:uid="{00000000-0005-0000-0000-000061120000}"/>
    <cellStyle name="20% - Accent5 2 2 5 6" xfId="4717" xr:uid="{00000000-0005-0000-0000-000062120000}"/>
    <cellStyle name="20% - Accent5 2 2 5 6 2" xfId="4718" xr:uid="{00000000-0005-0000-0000-000063120000}"/>
    <cellStyle name="20% - Accent5 2 2 5 7" xfId="4719" xr:uid="{00000000-0005-0000-0000-000064120000}"/>
    <cellStyle name="20% - Accent5 2 2 5 7 2" xfId="4720" xr:uid="{00000000-0005-0000-0000-000065120000}"/>
    <cellStyle name="20% - Accent5 2 2 5 8" xfId="4721" xr:uid="{00000000-0005-0000-0000-000066120000}"/>
    <cellStyle name="20% - Accent5 2 2 5 8 2" xfId="4722" xr:uid="{00000000-0005-0000-0000-000067120000}"/>
    <cellStyle name="20% - Accent5 2 2 5 9" xfId="4723" xr:uid="{00000000-0005-0000-0000-000068120000}"/>
    <cellStyle name="20% - Accent5 2 2 5 9 2" xfId="4724" xr:uid="{00000000-0005-0000-0000-000069120000}"/>
    <cellStyle name="20% - Accent5 2 2 6" xfId="4725" xr:uid="{00000000-0005-0000-0000-00006A120000}"/>
    <cellStyle name="20% - Accent5 2 2 6 10" xfId="4726" xr:uid="{00000000-0005-0000-0000-00006B120000}"/>
    <cellStyle name="20% - Accent5 2 2 6 11" xfId="4727" xr:uid="{00000000-0005-0000-0000-00006C120000}"/>
    <cellStyle name="20% - Accent5 2 2 6 2" xfId="4728" xr:uid="{00000000-0005-0000-0000-00006D120000}"/>
    <cellStyle name="20% - Accent5 2 2 6 2 2" xfId="4729" xr:uid="{00000000-0005-0000-0000-00006E120000}"/>
    <cellStyle name="20% - Accent5 2 2 6 3" xfId="4730" xr:uid="{00000000-0005-0000-0000-00006F120000}"/>
    <cellStyle name="20% - Accent5 2 2 6 3 2" xfId="4731" xr:uid="{00000000-0005-0000-0000-000070120000}"/>
    <cellStyle name="20% - Accent5 2 2 6 4" xfId="4732" xr:uid="{00000000-0005-0000-0000-000071120000}"/>
    <cellStyle name="20% - Accent5 2 2 6 4 2" xfId="4733" xr:uid="{00000000-0005-0000-0000-000072120000}"/>
    <cellStyle name="20% - Accent5 2 2 6 5" xfId="4734" xr:uid="{00000000-0005-0000-0000-000073120000}"/>
    <cellStyle name="20% - Accent5 2 2 6 5 2" xfId="4735" xr:uid="{00000000-0005-0000-0000-000074120000}"/>
    <cellStyle name="20% - Accent5 2 2 6 6" xfId="4736" xr:uid="{00000000-0005-0000-0000-000075120000}"/>
    <cellStyle name="20% - Accent5 2 2 6 6 2" xfId="4737" xr:uid="{00000000-0005-0000-0000-000076120000}"/>
    <cellStyle name="20% - Accent5 2 2 6 7" xfId="4738" xr:uid="{00000000-0005-0000-0000-000077120000}"/>
    <cellStyle name="20% - Accent5 2 2 6 7 2" xfId="4739" xr:uid="{00000000-0005-0000-0000-000078120000}"/>
    <cellStyle name="20% - Accent5 2 2 6 8" xfId="4740" xr:uid="{00000000-0005-0000-0000-000079120000}"/>
    <cellStyle name="20% - Accent5 2 2 6 8 2" xfId="4741" xr:uid="{00000000-0005-0000-0000-00007A120000}"/>
    <cellStyle name="20% - Accent5 2 2 6 9" xfId="4742" xr:uid="{00000000-0005-0000-0000-00007B120000}"/>
    <cellStyle name="20% - Accent5 2 2 6 9 2" xfId="4743" xr:uid="{00000000-0005-0000-0000-00007C120000}"/>
    <cellStyle name="20% - Accent5 2 2 7" xfId="4744" xr:uid="{00000000-0005-0000-0000-00007D120000}"/>
    <cellStyle name="20% - Accent5 2 2 7 10" xfId="4745" xr:uid="{00000000-0005-0000-0000-00007E120000}"/>
    <cellStyle name="20% - Accent5 2 2 7 2" xfId="4746" xr:uid="{00000000-0005-0000-0000-00007F120000}"/>
    <cellStyle name="20% - Accent5 2 2 7 2 2" xfId="4747" xr:uid="{00000000-0005-0000-0000-000080120000}"/>
    <cellStyle name="20% - Accent5 2 2 7 3" xfId="4748" xr:uid="{00000000-0005-0000-0000-000081120000}"/>
    <cellStyle name="20% - Accent5 2 2 7 3 2" xfId="4749" xr:uid="{00000000-0005-0000-0000-000082120000}"/>
    <cellStyle name="20% - Accent5 2 2 7 4" xfId="4750" xr:uid="{00000000-0005-0000-0000-000083120000}"/>
    <cellStyle name="20% - Accent5 2 2 7 4 2" xfId="4751" xr:uid="{00000000-0005-0000-0000-000084120000}"/>
    <cellStyle name="20% - Accent5 2 2 7 5" xfId="4752" xr:uid="{00000000-0005-0000-0000-000085120000}"/>
    <cellStyle name="20% - Accent5 2 2 7 5 2" xfId="4753" xr:uid="{00000000-0005-0000-0000-000086120000}"/>
    <cellStyle name="20% - Accent5 2 2 7 6" xfId="4754" xr:uid="{00000000-0005-0000-0000-000087120000}"/>
    <cellStyle name="20% - Accent5 2 2 7 6 2" xfId="4755" xr:uid="{00000000-0005-0000-0000-000088120000}"/>
    <cellStyle name="20% - Accent5 2 2 7 7" xfId="4756" xr:uid="{00000000-0005-0000-0000-000089120000}"/>
    <cellStyle name="20% - Accent5 2 2 7 7 2" xfId="4757" xr:uid="{00000000-0005-0000-0000-00008A120000}"/>
    <cellStyle name="20% - Accent5 2 2 7 8" xfId="4758" xr:uid="{00000000-0005-0000-0000-00008B120000}"/>
    <cellStyle name="20% - Accent5 2 2 7 8 2" xfId="4759" xr:uid="{00000000-0005-0000-0000-00008C120000}"/>
    <cellStyle name="20% - Accent5 2 2 7 9" xfId="4760" xr:uid="{00000000-0005-0000-0000-00008D120000}"/>
    <cellStyle name="20% - Accent5 2 2 8" xfId="4761" xr:uid="{00000000-0005-0000-0000-00008E120000}"/>
    <cellStyle name="20% - Accent5 2 2 8 2" xfId="4762" xr:uid="{00000000-0005-0000-0000-00008F120000}"/>
    <cellStyle name="20% - Accent5 2 2 9" xfId="4763" xr:uid="{00000000-0005-0000-0000-000090120000}"/>
    <cellStyle name="20% - Accent5 2 2 9 2" xfId="4764" xr:uid="{00000000-0005-0000-0000-000091120000}"/>
    <cellStyle name="20% - Accent5 2 3" xfId="4765" xr:uid="{00000000-0005-0000-0000-000092120000}"/>
    <cellStyle name="20% - Accent5 2 3 10" xfId="4766" xr:uid="{00000000-0005-0000-0000-000093120000}"/>
    <cellStyle name="20% - Accent5 2 3 10 2" xfId="4767" xr:uid="{00000000-0005-0000-0000-000094120000}"/>
    <cellStyle name="20% - Accent5 2 3 11" xfId="4768" xr:uid="{00000000-0005-0000-0000-000095120000}"/>
    <cellStyle name="20% - Accent5 2 3 11 2" xfId="4769" xr:uid="{00000000-0005-0000-0000-000096120000}"/>
    <cellStyle name="20% - Accent5 2 3 12" xfId="4770" xr:uid="{00000000-0005-0000-0000-000097120000}"/>
    <cellStyle name="20% - Accent5 2 3 12 2" xfId="4771" xr:uid="{00000000-0005-0000-0000-000098120000}"/>
    <cellStyle name="20% - Accent5 2 3 13" xfId="4772" xr:uid="{00000000-0005-0000-0000-000099120000}"/>
    <cellStyle name="20% - Accent5 2 3 13 2" xfId="4773" xr:uid="{00000000-0005-0000-0000-00009A120000}"/>
    <cellStyle name="20% - Accent5 2 3 14" xfId="4774" xr:uid="{00000000-0005-0000-0000-00009B120000}"/>
    <cellStyle name="20% - Accent5 2 3 14 2" xfId="4775" xr:uid="{00000000-0005-0000-0000-00009C120000}"/>
    <cellStyle name="20% - Accent5 2 3 15" xfId="4776" xr:uid="{00000000-0005-0000-0000-00009D120000}"/>
    <cellStyle name="20% - Accent5 2 3 15 2" xfId="4777" xr:uid="{00000000-0005-0000-0000-00009E120000}"/>
    <cellStyle name="20% - Accent5 2 3 16" xfId="4778" xr:uid="{00000000-0005-0000-0000-00009F120000}"/>
    <cellStyle name="20% - Accent5 2 3 17" xfId="4779" xr:uid="{00000000-0005-0000-0000-0000A0120000}"/>
    <cellStyle name="20% - Accent5 2 3 2" xfId="4780" xr:uid="{00000000-0005-0000-0000-0000A1120000}"/>
    <cellStyle name="20% - Accent5 2 3 2 10" xfId="4781" xr:uid="{00000000-0005-0000-0000-0000A2120000}"/>
    <cellStyle name="20% - Accent5 2 3 2 11" xfId="4782" xr:uid="{00000000-0005-0000-0000-0000A3120000}"/>
    <cellStyle name="20% - Accent5 2 3 2 2" xfId="4783" xr:uid="{00000000-0005-0000-0000-0000A4120000}"/>
    <cellStyle name="20% - Accent5 2 3 2 2 2" xfId="4784" xr:uid="{00000000-0005-0000-0000-0000A5120000}"/>
    <cellStyle name="20% - Accent5 2 3 2 3" xfId="4785" xr:uid="{00000000-0005-0000-0000-0000A6120000}"/>
    <cellStyle name="20% - Accent5 2 3 2 3 2" xfId="4786" xr:uid="{00000000-0005-0000-0000-0000A7120000}"/>
    <cellStyle name="20% - Accent5 2 3 2 4" xfId="4787" xr:uid="{00000000-0005-0000-0000-0000A8120000}"/>
    <cellStyle name="20% - Accent5 2 3 2 4 2" xfId="4788" xr:uid="{00000000-0005-0000-0000-0000A9120000}"/>
    <cellStyle name="20% - Accent5 2 3 2 5" xfId="4789" xr:uid="{00000000-0005-0000-0000-0000AA120000}"/>
    <cellStyle name="20% - Accent5 2 3 2 5 2" xfId="4790" xr:uid="{00000000-0005-0000-0000-0000AB120000}"/>
    <cellStyle name="20% - Accent5 2 3 2 6" xfId="4791" xr:uid="{00000000-0005-0000-0000-0000AC120000}"/>
    <cellStyle name="20% - Accent5 2 3 2 6 2" xfId="4792" xr:uid="{00000000-0005-0000-0000-0000AD120000}"/>
    <cellStyle name="20% - Accent5 2 3 2 7" xfId="4793" xr:uid="{00000000-0005-0000-0000-0000AE120000}"/>
    <cellStyle name="20% - Accent5 2 3 2 7 2" xfId="4794" xr:uid="{00000000-0005-0000-0000-0000AF120000}"/>
    <cellStyle name="20% - Accent5 2 3 2 8" xfId="4795" xr:uid="{00000000-0005-0000-0000-0000B0120000}"/>
    <cellStyle name="20% - Accent5 2 3 2 8 2" xfId="4796" xr:uid="{00000000-0005-0000-0000-0000B1120000}"/>
    <cellStyle name="20% - Accent5 2 3 2 9" xfId="4797" xr:uid="{00000000-0005-0000-0000-0000B2120000}"/>
    <cellStyle name="20% - Accent5 2 3 2 9 2" xfId="4798" xr:uid="{00000000-0005-0000-0000-0000B3120000}"/>
    <cellStyle name="20% - Accent5 2 3 3" xfId="4799" xr:uid="{00000000-0005-0000-0000-0000B4120000}"/>
    <cellStyle name="20% - Accent5 2 3 3 10" xfId="4800" xr:uid="{00000000-0005-0000-0000-0000B5120000}"/>
    <cellStyle name="20% - Accent5 2 3 3 11" xfId="4801" xr:uid="{00000000-0005-0000-0000-0000B6120000}"/>
    <cellStyle name="20% - Accent5 2 3 3 2" xfId="4802" xr:uid="{00000000-0005-0000-0000-0000B7120000}"/>
    <cellStyle name="20% - Accent5 2 3 3 2 2" xfId="4803" xr:uid="{00000000-0005-0000-0000-0000B8120000}"/>
    <cellStyle name="20% - Accent5 2 3 3 3" xfId="4804" xr:uid="{00000000-0005-0000-0000-0000B9120000}"/>
    <cellStyle name="20% - Accent5 2 3 3 3 2" xfId="4805" xr:uid="{00000000-0005-0000-0000-0000BA120000}"/>
    <cellStyle name="20% - Accent5 2 3 3 4" xfId="4806" xr:uid="{00000000-0005-0000-0000-0000BB120000}"/>
    <cellStyle name="20% - Accent5 2 3 3 4 2" xfId="4807" xr:uid="{00000000-0005-0000-0000-0000BC120000}"/>
    <cellStyle name="20% - Accent5 2 3 3 5" xfId="4808" xr:uid="{00000000-0005-0000-0000-0000BD120000}"/>
    <cellStyle name="20% - Accent5 2 3 3 5 2" xfId="4809" xr:uid="{00000000-0005-0000-0000-0000BE120000}"/>
    <cellStyle name="20% - Accent5 2 3 3 6" xfId="4810" xr:uid="{00000000-0005-0000-0000-0000BF120000}"/>
    <cellStyle name="20% - Accent5 2 3 3 6 2" xfId="4811" xr:uid="{00000000-0005-0000-0000-0000C0120000}"/>
    <cellStyle name="20% - Accent5 2 3 3 7" xfId="4812" xr:uid="{00000000-0005-0000-0000-0000C1120000}"/>
    <cellStyle name="20% - Accent5 2 3 3 7 2" xfId="4813" xr:uid="{00000000-0005-0000-0000-0000C2120000}"/>
    <cellStyle name="20% - Accent5 2 3 3 8" xfId="4814" xr:uid="{00000000-0005-0000-0000-0000C3120000}"/>
    <cellStyle name="20% - Accent5 2 3 3 8 2" xfId="4815" xr:uid="{00000000-0005-0000-0000-0000C4120000}"/>
    <cellStyle name="20% - Accent5 2 3 3 9" xfId="4816" xr:uid="{00000000-0005-0000-0000-0000C5120000}"/>
    <cellStyle name="20% - Accent5 2 3 3 9 2" xfId="4817" xr:uid="{00000000-0005-0000-0000-0000C6120000}"/>
    <cellStyle name="20% - Accent5 2 3 4" xfId="4818" xr:uid="{00000000-0005-0000-0000-0000C7120000}"/>
    <cellStyle name="20% - Accent5 2 3 4 10" xfId="4819" xr:uid="{00000000-0005-0000-0000-0000C8120000}"/>
    <cellStyle name="20% - Accent5 2 3 4 11" xfId="4820" xr:uid="{00000000-0005-0000-0000-0000C9120000}"/>
    <cellStyle name="20% - Accent5 2 3 4 2" xfId="4821" xr:uid="{00000000-0005-0000-0000-0000CA120000}"/>
    <cellStyle name="20% - Accent5 2 3 4 2 2" xfId="4822" xr:uid="{00000000-0005-0000-0000-0000CB120000}"/>
    <cellStyle name="20% - Accent5 2 3 4 3" xfId="4823" xr:uid="{00000000-0005-0000-0000-0000CC120000}"/>
    <cellStyle name="20% - Accent5 2 3 4 3 2" xfId="4824" xr:uid="{00000000-0005-0000-0000-0000CD120000}"/>
    <cellStyle name="20% - Accent5 2 3 4 4" xfId="4825" xr:uid="{00000000-0005-0000-0000-0000CE120000}"/>
    <cellStyle name="20% - Accent5 2 3 4 4 2" xfId="4826" xr:uid="{00000000-0005-0000-0000-0000CF120000}"/>
    <cellStyle name="20% - Accent5 2 3 4 5" xfId="4827" xr:uid="{00000000-0005-0000-0000-0000D0120000}"/>
    <cellStyle name="20% - Accent5 2 3 4 5 2" xfId="4828" xr:uid="{00000000-0005-0000-0000-0000D1120000}"/>
    <cellStyle name="20% - Accent5 2 3 4 6" xfId="4829" xr:uid="{00000000-0005-0000-0000-0000D2120000}"/>
    <cellStyle name="20% - Accent5 2 3 4 6 2" xfId="4830" xr:uid="{00000000-0005-0000-0000-0000D3120000}"/>
    <cellStyle name="20% - Accent5 2 3 4 7" xfId="4831" xr:uid="{00000000-0005-0000-0000-0000D4120000}"/>
    <cellStyle name="20% - Accent5 2 3 4 7 2" xfId="4832" xr:uid="{00000000-0005-0000-0000-0000D5120000}"/>
    <cellStyle name="20% - Accent5 2 3 4 8" xfId="4833" xr:uid="{00000000-0005-0000-0000-0000D6120000}"/>
    <cellStyle name="20% - Accent5 2 3 4 8 2" xfId="4834" xr:uid="{00000000-0005-0000-0000-0000D7120000}"/>
    <cellStyle name="20% - Accent5 2 3 4 9" xfId="4835" xr:uid="{00000000-0005-0000-0000-0000D8120000}"/>
    <cellStyle name="20% - Accent5 2 3 4 9 2" xfId="4836" xr:uid="{00000000-0005-0000-0000-0000D9120000}"/>
    <cellStyle name="20% - Accent5 2 3 5" xfId="4837" xr:uid="{00000000-0005-0000-0000-0000DA120000}"/>
    <cellStyle name="20% - Accent5 2 3 5 10" xfId="4838" xr:uid="{00000000-0005-0000-0000-0000DB120000}"/>
    <cellStyle name="20% - Accent5 2 3 5 11" xfId="4839" xr:uid="{00000000-0005-0000-0000-0000DC120000}"/>
    <cellStyle name="20% - Accent5 2 3 5 2" xfId="4840" xr:uid="{00000000-0005-0000-0000-0000DD120000}"/>
    <cellStyle name="20% - Accent5 2 3 5 2 2" xfId="4841" xr:uid="{00000000-0005-0000-0000-0000DE120000}"/>
    <cellStyle name="20% - Accent5 2 3 5 3" xfId="4842" xr:uid="{00000000-0005-0000-0000-0000DF120000}"/>
    <cellStyle name="20% - Accent5 2 3 5 3 2" xfId="4843" xr:uid="{00000000-0005-0000-0000-0000E0120000}"/>
    <cellStyle name="20% - Accent5 2 3 5 4" xfId="4844" xr:uid="{00000000-0005-0000-0000-0000E1120000}"/>
    <cellStyle name="20% - Accent5 2 3 5 4 2" xfId="4845" xr:uid="{00000000-0005-0000-0000-0000E2120000}"/>
    <cellStyle name="20% - Accent5 2 3 5 5" xfId="4846" xr:uid="{00000000-0005-0000-0000-0000E3120000}"/>
    <cellStyle name="20% - Accent5 2 3 5 5 2" xfId="4847" xr:uid="{00000000-0005-0000-0000-0000E4120000}"/>
    <cellStyle name="20% - Accent5 2 3 5 6" xfId="4848" xr:uid="{00000000-0005-0000-0000-0000E5120000}"/>
    <cellStyle name="20% - Accent5 2 3 5 6 2" xfId="4849" xr:uid="{00000000-0005-0000-0000-0000E6120000}"/>
    <cellStyle name="20% - Accent5 2 3 5 7" xfId="4850" xr:uid="{00000000-0005-0000-0000-0000E7120000}"/>
    <cellStyle name="20% - Accent5 2 3 5 7 2" xfId="4851" xr:uid="{00000000-0005-0000-0000-0000E8120000}"/>
    <cellStyle name="20% - Accent5 2 3 5 8" xfId="4852" xr:uid="{00000000-0005-0000-0000-0000E9120000}"/>
    <cellStyle name="20% - Accent5 2 3 5 8 2" xfId="4853" xr:uid="{00000000-0005-0000-0000-0000EA120000}"/>
    <cellStyle name="20% - Accent5 2 3 5 9" xfId="4854" xr:uid="{00000000-0005-0000-0000-0000EB120000}"/>
    <cellStyle name="20% - Accent5 2 3 5 9 2" xfId="4855" xr:uid="{00000000-0005-0000-0000-0000EC120000}"/>
    <cellStyle name="20% - Accent5 2 3 6" xfId="4856" xr:uid="{00000000-0005-0000-0000-0000ED120000}"/>
    <cellStyle name="20% - Accent5 2 3 6 10" xfId="4857" xr:uid="{00000000-0005-0000-0000-0000EE120000}"/>
    <cellStyle name="20% - Accent5 2 3 6 11" xfId="4858" xr:uid="{00000000-0005-0000-0000-0000EF120000}"/>
    <cellStyle name="20% - Accent5 2 3 6 2" xfId="4859" xr:uid="{00000000-0005-0000-0000-0000F0120000}"/>
    <cellStyle name="20% - Accent5 2 3 6 2 2" xfId="4860" xr:uid="{00000000-0005-0000-0000-0000F1120000}"/>
    <cellStyle name="20% - Accent5 2 3 6 3" xfId="4861" xr:uid="{00000000-0005-0000-0000-0000F2120000}"/>
    <cellStyle name="20% - Accent5 2 3 6 3 2" xfId="4862" xr:uid="{00000000-0005-0000-0000-0000F3120000}"/>
    <cellStyle name="20% - Accent5 2 3 6 4" xfId="4863" xr:uid="{00000000-0005-0000-0000-0000F4120000}"/>
    <cellStyle name="20% - Accent5 2 3 6 4 2" xfId="4864" xr:uid="{00000000-0005-0000-0000-0000F5120000}"/>
    <cellStyle name="20% - Accent5 2 3 6 5" xfId="4865" xr:uid="{00000000-0005-0000-0000-0000F6120000}"/>
    <cellStyle name="20% - Accent5 2 3 6 5 2" xfId="4866" xr:uid="{00000000-0005-0000-0000-0000F7120000}"/>
    <cellStyle name="20% - Accent5 2 3 6 6" xfId="4867" xr:uid="{00000000-0005-0000-0000-0000F8120000}"/>
    <cellStyle name="20% - Accent5 2 3 6 6 2" xfId="4868" xr:uid="{00000000-0005-0000-0000-0000F9120000}"/>
    <cellStyle name="20% - Accent5 2 3 6 7" xfId="4869" xr:uid="{00000000-0005-0000-0000-0000FA120000}"/>
    <cellStyle name="20% - Accent5 2 3 6 7 2" xfId="4870" xr:uid="{00000000-0005-0000-0000-0000FB120000}"/>
    <cellStyle name="20% - Accent5 2 3 6 8" xfId="4871" xr:uid="{00000000-0005-0000-0000-0000FC120000}"/>
    <cellStyle name="20% - Accent5 2 3 6 8 2" xfId="4872" xr:uid="{00000000-0005-0000-0000-0000FD120000}"/>
    <cellStyle name="20% - Accent5 2 3 6 9" xfId="4873" xr:uid="{00000000-0005-0000-0000-0000FE120000}"/>
    <cellStyle name="20% - Accent5 2 3 6 9 2" xfId="4874" xr:uid="{00000000-0005-0000-0000-0000FF120000}"/>
    <cellStyle name="20% - Accent5 2 3 7" xfId="4875" xr:uid="{00000000-0005-0000-0000-000000130000}"/>
    <cellStyle name="20% - Accent5 2 3 7 10" xfId="4876" xr:uid="{00000000-0005-0000-0000-000001130000}"/>
    <cellStyle name="20% - Accent5 2 3 7 2" xfId="4877" xr:uid="{00000000-0005-0000-0000-000002130000}"/>
    <cellStyle name="20% - Accent5 2 3 7 2 2" xfId="4878" xr:uid="{00000000-0005-0000-0000-000003130000}"/>
    <cellStyle name="20% - Accent5 2 3 7 3" xfId="4879" xr:uid="{00000000-0005-0000-0000-000004130000}"/>
    <cellStyle name="20% - Accent5 2 3 7 3 2" xfId="4880" xr:uid="{00000000-0005-0000-0000-000005130000}"/>
    <cellStyle name="20% - Accent5 2 3 7 4" xfId="4881" xr:uid="{00000000-0005-0000-0000-000006130000}"/>
    <cellStyle name="20% - Accent5 2 3 7 4 2" xfId="4882" xr:uid="{00000000-0005-0000-0000-000007130000}"/>
    <cellStyle name="20% - Accent5 2 3 7 5" xfId="4883" xr:uid="{00000000-0005-0000-0000-000008130000}"/>
    <cellStyle name="20% - Accent5 2 3 7 5 2" xfId="4884" xr:uid="{00000000-0005-0000-0000-000009130000}"/>
    <cellStyle name="20% - Accent5 2 3 7 6" xfId="4885" xr:uid="{00000000-0005-0000-0000-00000A130000}"/>
    <cellStyle name="20% - Accent5 2 3 7 6 2" xfId="4886" xr:uid="{00000000-0005-0000-0000-00000B130000}"/>
    <cellStyle name="20% - Accent5 2 3 7 7" xfId="4887" xr:uid="{00000000-0005-0000-0000-00000C130000}"/>
    <cellStyle name="20% - Accent5 2 3 7 7 2" xfId="4888" xr:uid="{00000000-0005-0000-0000-00000D130000}"/>
    <cellStyle name="20% - Accent5 2 3 7 8" xfId="4889" xr:uid="{00000000-0005-0000-0000-00000E130000}"/>
    <cellStyle name="20% - Accent5 2 3 7 8 2" xfId="4890" xr:uid="{00000000-0005-0000-0000-00000F130000}"/>
    <cellStyle name="20% - Accent5 2 3 7 9" xfId="4891" xr:uid="{00000000-0005-0000-0000-000010130000}"/>
    <cellStyle name="20% - Accent5 2 3 8" xfId="4892" xr:uid="{00000000-0005-0000-0000-000011130000}"/>
    <cellStyle name="20% - Accent5 2 3 8 2" xfId="4893" xr:uid="{00000000-0005-0000-0000-000012130000}"/>
    <cellStyle name="20% - Accent5 2 3 9" xfId="4894" xr:uid="{00000000-0005-0000-0000-000013130000}"/>
    <cellStyle name="20% - Accent5 2 3 9 2" xfId="4895" xr:uid="{00000000-0005-0000-0000-000014130000}"/>
    <cellStyle name="20% - Accent5 2 4" xfId="4896" xr:uid="{00000000-0005-0000-0000-000015130000}"/>
    <cellStyle name="20% - Accent5 2 4 10" xfId="4897" xr:uid="{00000000-0005-0000-0000-000016130000}"/>
    <cellStyle name="20% - Accent5 2 4 11" xfId="4898" xr:uid="{00000000-0005-0000-0000-000017130000}"/>
    <cellStyle name="20% - Accent5 2 4 12" xfId="4899" xr:uid="{00000000-0005-0000-0000-000018130000}"/>
    <cellStyle name="20% - Accent5 2 4 2" xfId="4900" xr:uid="{00000000-0005-0000-0000-000019130000}"/>
    <cellStyle name="20% - Accent5 2 4 2 2" xfId="4901" xr:uid="{00000000-0005-0000-0000-00001A130000}"/>
    <cellStyle name="20% - Accent5 2 4 3" xfId="4902" xr:uid="{00000000-0005-0000-0000-00001B130000}"/>
    <cellStyle name="20% - Accent5 2 4 3 2" xfId="4903" xr:uid="{00000000-0005-0000-0000-00001C130000}"/>
    <cellStyle name="20% - Accent5 2 4 4" xfId="4904" xr:uid="{00000000-0005-0000-0000-00001D130000}"/>
    <cellStyle name="20% - Accent5 2 4 4 2" xfId="4905" xr:uid="{00000000-0005-0000-0000-00001E130000}"/>
    <cellStyle name="20% - Accent5 2 4 5" xfId="4906" xr:uid="{00000000-0005-0000-0000-00001F130000}"/>
    <cellStyle name="20% - Accent5 2 4 5 2" xfId="4907" xr:uid="{00000000-0005-0000-0000-000020130000}"/>
    <cellStyle name="20% - Accent5 2 4 6" xfId="4908" xr:uid="{00000000-0005-0000-0000-000021130000}"/>
    <cellStyle name="20% - Accent5 2 4 6 2" xfId="4909" xr:uid="{00000000-0005-0000-0000-000022130000}"/>
    <cellStyle name="20% - Accent5 2 4 7" xfId="4910" xr:uid="{00000000-0005-0000-0000-000023130000}"/>
    <cellStyle name="20% - Accent5 2 4 7 2" xfId="4911" xr:uid="{00000000-0005-0000-0000-000024130000}"/>
    <cellStyle name="20% - Accent5 2 4 8" xfId="4912" xr:uid="{00000000-0005-0000-0000-000025130000}"/>
    <cellStyle name="20% - Accent5 2 4 8 2" xfId="4913" xr:uid="{00000000-0005-0000-0000-000026130000}"/>
    <cellStyle name="20% - Accent5 2 4 9" xfId="4914" xr:uid="{00000000-0005-0000-0000-000027130000}"/>
    <cellStyle name="20% - Accent5 2 4 9 2" xfId="4915" xr:uid="{00000000-0005-0000-0000-000028130000}"/>
    <cellStyle name="20% - Accent5 2 5" xfId="4916" xr:uid="{00000000-0005-0000-0000-000029130000}"/>
    <cellStyle name="20% - Accent5 2 5 10" xfId="4917" xr:uid="{00000000-0005-0000-0000-00002A130000}"/>
    <cellStyle name="20% - Accent5 2 5 11" xfId="4918" xr:uid="{00000000-0005-0000-0000-00002B130000}"/>
    <cellStyle name="20% - Accent5 2 5 2" xfId="4919" xr:uid="{00000000-0005-0000-0000-00002C130000}"/>
    <cellStyle name="20% - Accent5 2 5 2 2" xfId="4920" xr:uid="{00000000-0005-0000-0000-00002D130000}"/>
    <cellStyle name="20% - Accent5 2 5 2 2 2" xfId="4921" xr:uid="{00000000-0005-0000-0000-00002E130000}"/>
    <cellStyle name="20% - Accent5 2 5 2 3" xfId="4922" xr:uid="{00000000-0005-0000-0000-00002F130000}"/>
    <cellStyle name="20% - Accent5 2 5 3" xfId="4923" xr:uid="{00000000-0005-0000-0000-000030130000}"/>
    <cellStyle name="20% - Accent5 2 5 3 2" xfId="4924" xr:uid="{00000000-0005-0000-0000-000031130000}"/>
    <cellStyle name="20% - Accent5 2 5 3 2 2" xfId="4925" xr:uid="{00000000-0005-0000-0000-000032130000}"/>
    <cellStyle name="20% - Accent5 2 5 3 3" xfId="4926" xr:uid="{00000000-0005-0000-0000-000033130000}"/>
    <cellStyle name="20% - Accent5 2 5 4" xfId="4927" xr:uid="{00000000-0005-0000-0000-000034130000}"/>
    <cellStyle name="20% - Accent5 2 5 4 2" xfId="4928" xr:uid="{00000000-0005-0000-0000-000035130000}"/>
    <cellStyle name="20% - Accent5 2 5 5" xfId="4929" xr:uid="{00000000-0005-0000-0000-000036130000}"/>
    <cellStyle name="20% - Accent5 2 5 5 2" xfId="4930" xr:uid="{00000000-0005-0000-0000-000037130000}"/>
    <cellStyle name="20% - Accent5 2 5 6" xfId="4931" xr:uid="{00000000-0005-0000-0000-000038130000}"/>
    <cellStyle name="20% - Accent5 2 5 6 2" xfId="4932" xr:uid="{00000000-0005-0000-0000-000039130000}"/>
    <cellStyle name="20% - Accent5 2 5 7" xfId="4933" xr:uid="{00000000-0005-0000-0000-00003A130000}"/>
    <cellStyle name="20% - Accent5 2 5 7 2" xfId="4934" xr:uid="{00000000-0005-0000-0000-00003B130000}"/>
    <cellStyle name="20% - Accent5 2 5 8" xfId="4935" xr:uid="{00000000-0005-0000-0000-00003C130000}"/>
    <cellStyle name="20% - Accent5 2 5 8 2" xfId="4936" xr:uid="{00000000-0005-0000-0000-00003D130000}"/>
    <cellStyle name="20% - Accent5 2 5 9" xfId="4937" xr:uid="{00000000-0005-0000-0000-00003E130000}"/>
    <cellStyle name="20% - Accent5 2 5 9 2" xfId="4938" xr:uid="{00000000-0005-0000-0000-00003F130000}"/>
    <cellStyle name="20% - Accent5 2 6" xfId="4939" xr:uid="{00000000-0005-0000-0000-000040130000}"/>
    <cellStyle name="20% - Accent5 2 6 10" xfId="4940" xr:uid="{00000000-0005-0000-0000-000041130000}"/>
    <cellStyle name="20% - Accent5 2 6 11" xfId="4941" xr:uid="{00000000-0005-0000-0000-000042130000}"/>
    <cellStyle name="20% - Accent5 2 6 2" xfId="4942" xr:uid="{00000000-0005-0000-0000-000043130000}"/>
    <cellStyle name="20% - Accent5 2 6 2 2" xfId="4943" xr:uid="{00000000-0005-0000-0000-000044130000}"/>
    <cellStyle name="20% - Accent5 2 6 3" xfId="4944" xr:uid="{00000000-0005-0000-0000-000045130000}"/>
    <cellStyle name="20% - Accent5 2 6 3 2" xfId="4945" xr:uid="{00000000-0005-0000-0000-000046130000}"/>
    <cellStyle name="20% - Accent5 2 6 4" xfId="4946" xr:uid="{00000000-0005-0000-0000-000047130000}"/>
    <cellStyle name="20% - Accent5 2 6 4 2" xfId="4947" xr:uid="{00000000-0005-0000-0000-000048130000}"/>
    <cellStyle name="20% - Accent5 2 6 5" xfId="4948" xr:uid="{00000000-0005-0000-0000-000049130000}"/>
    <cellStyle name="20% - Accent5 2 6 5 2" xfId="4949" xr:uid="{00000000-0005-0000-0000-00004A130000}"/>
    <cellStyle name="20% - Accent5 2 6 6" xfId="4950" xr:uid="{00000000-0005-0000-0000-00004B130000}"/>
    <cellStyle name="20% - Accent5 2 6 6 2" xfId="4951" xr:uid="{00000000-0005-0000-0000-00004C130000}"/>
    <cellStyle name="20% - Accent5 2 6 7" xfId="4952" xr:uid="{00000000-0005-0000-0000-00004D130000}"/>
    <cellStyle name="20% - Accent5 2 6 7 2" xfId="4953" xr:uid="{00000000-0005-0000-0000-00004E130000}"/>
    <cellStyle name="20% - Accent5 2 6 8" xfId="4954" xr:uid="{00000000-0005-0000-0000-00004F130000}"/>
    <cellStyle name="20% - Accent5 2 6 8 2" xfId="4955" xr:uid="{00000000-0005-0000-0000-000050130000}"/>
    <cellStyle name="20% - Accent5 2 6 9" xfId="4956" xr:uid="{00000000-0005-0000-0000-000051130000}"/>
    <cellStyle name="20% - Accent5 2 6 9 2" xfId="4957" xr:uid="{00000000-0005-0000-0000-000052130000}"/>
    <cellStyle name="20% - Accent5 2 7" xfId="4958" xr:uid="{00000000-0005-0000-0000-000053130000}"/>
    <cellStyle name="20% - Accent5 2 7 10" xfId="4959" xr:uid="{00000000-0005-0000-0000-000054130000}"/>
    <cellStyle name="20% - Accent5 2 7 11" xfId="4960" xr:uid="{00000000-0005-0000-0000-000055130000}"/>
    <cellStyle name="20% - Accent5 2 7 2" xfId="4961" xr:uid="{00000000-0005-0000-0000-000056130000}"/>
    <cellStyle name="20% - Accent5 2 7 2 2" xfId="4962" xr:uid="{00000000-0005-0000-0000-000057130000}"/>
    <cellStyle name="20% - Accent5 2 7 3" xfId="4963" xr:uid="{00000000-0005-0000-0000-000058130000}"/>
    <cellStyle name="20% - Accent5 2 7 3 2" xfId="4964" xr:uid="{00000000-0005-0000-0000-000059130000}"/>
    <cellStyle name="20% - Accent5 2 7 4" xfId="4965" xr:uid="{00000000-0005-0000-0000-00005A130000}"/>
    <cellStyle name="20% - Accent5 2 7 4 2" xfId="4966" xr:uid="{00000000-0005-0000-0000-00005B130000}"/>
    <cellStyle name="20% - Accent5 2 7 5" xfId="4967" xr:uid="{00000000-0005-0000-0000-00005C130000}"/>
    <cellStyle name="20% - Accent5 2 7 5 2" xfId="4968" xr:uid="{00000000-0005-0000-0000-00005D130000}"/>
    <cellStyle name="20% - Accent5 2 7 6" xfId="4969" xr:uid="{00000000-0005-0000-0000-00005E130000}"/>
    <cellStyle name="20% - Accent5 2 7 6 2" xfId="4970" xr:uid="{00000000-0005-0000-0000-00005F130000}"/>
    <cellStyle name="20% - Accent5 2 7 7" xfId="4971" xr:uid="{00000000-0005-0000-0000-000060130000}"/>
    <cellStyle name="20% - Accent5 2 7 7 2" xfId="4972" xr:uid="{00000000-0005-0000-0000-000061130000}"/>
    <cellStyle name="20% - Accent5 2 7 8" xfId="4973" xr:uid="{00000000-0005-0000-0000-000062130000}"/>
    <cellStyle name="20% - Accent5 2 7 8 2" xfId="4974" xr:uid="{00000000-0005-0000-0000-000063130000}"/>
    <cellStyle name="20% - Accent5 2 7 9" xfId="4975" xr:uid="{00000000-0005-0000-0000-000064130000}"/>
    <cellStyle name="20% - Accent5 2 7 9 2" xfId="4976" xr:uid="{00000000-0005-0000-0000-000065130000}"/>
    <cellStyle name="20% - Accent5 2 8" xfId="4977" xr:uid="{00000000-0005-0000-0000-000066130000}"/>
    <cellStyle name="20% - Accent5 2 8 10" xfId="4978" xr:uid="{00000000-0005-0000-0000-000067130000}"/>
    <cellStyle name="20% - Accent5 2 8 11" xfId="4979" xr:uid="{00000000-0005-0000-0000-000068130000}"/>
    <cellStyle name="20% - Accent5 2 8 2" xfId="4980" xr:uid="{00000000-0005-0000-0000-000069130000}"/>
    <cellStyle name="20% - Accent5 2 8 2 2" xfId="4981" xr:uid="{00000000-0005-0000-0000-00006A130000}"/>
    <cellStyle name="20% - Accent5 2 8 3" xfId="4982" xr:uid="{00000000-0005-0000-0000-00006B130000}"/>
    <cellStyle name="20% - Accent5 2 8 3 2" xfId="4983" xr:uid="{00000000-0005-0000-0000-00006C130000}"/>
    <cellStyle name="20% - Accent5 2 8 4" xfId="4984" xr:uid="{00000000-0005-0000-0000-00006D130000}"/>
    <cellStyle name="20% - Accent5 2 8 4 2" xfId="4985" xr:uid="{00000000-0005-0000-0000-00006E130000}"/>
    <cellStyle name="20% - Accent5 2 8 5" xfId="4986" xr:uid="{00000000-0005-0000-0000-00006F130000}"/>
    <cellStyle name="20% - Accent5 2 8 5 2" xfId="4987" xr:uid="{00000000-0005-0000-0000-000070130000}"/>
    <cellStyle name="20% - Accent5 2 8 6" xfId="4988" xr:uid="{00000000-0005-0000-0000-000071130000}"/>
    <cellStyle name="20% - Accent5 2 8 6 2" xfId="4989" xr:uid="{00000000-0005-0000-0000-000072130000}"/>
    <cellStyle name="20% - Accent5 2 8 7" xfId="4990" xr:uid="{00000000-0005-0000-0000-000073130000}"/>
    <cellStyle name="20% - Accent5 2 8 7 2" xfId="4991" xr:uid="{00000000-0005-0000-0000-000074130000}"/>
    <cellStyle name="20% - Accent5 2 8 8" xfId="4992" xr:uid="{00000000-0005-0000-0000-000075130000}"/>
    <cellStyle name="20% - Accent5 2 8 8 2" xfId="4993" xr:uid="{00000000-0005-0000-0000-000076130000}"/>
    <cellStyle name="20% - Accent5 2 8 9" xfId="4994" xr:uid="{00000000-0005-0000-0000-000077130000}"/>
    <cellStyle name="20% - Accent5 2 8 9 2" xfId="4995" xr:uid="{00000000-0005-0000-0000-000078130000}"/>
    <cellStyle name="20% - Accent5 2 9" xfId="4996" xr:uid="{00000000-0005-0000-0000-000079130000}"/>
    <cellStyle name="20% - Accent5 2 9 10" xfId="4997" xr:uid="{00000000-0005-0000-0000-00007A130000}"/>
    <cellStyle name="20% - Accent5 2 9 2" xfId="4998" xr:uid="{00000000-0005-0000-0000-00007B130000}"/>
    <cellStyle name="20% - Accent5 2 9 2 2" xfId="4999" xr:uid="{00000000-0005-0000-0000-00007C130000}"/>
    <cellStyle name="20% - Accent5 2 9 3" xfId="5000" xr:uid="{00000000-0005-0000-0000-00007D130000}"/>
    <cellStyle name="20% - Accent5 2 9 3 2" xfId="5001" xr:uid="{00000000-0005-0000-0000-00007E130000}"/>
    <cellStyle name="20% - Accent5 2 9 4" xfId="5002" xr:uid="{00000000-0005-0000-0000-00007F130000}"/>
    <cellStyle name="20% - Accent5 2 9 4 2" xfId="5003" xr:uid="{00000000-0005-0000-0000-000080130000}"/>
    <cellStyle name="20% - Accent5 2 9 5" xfId="5004" xr:uid="{00000000-0005-0000-0000-000081130000}"/>
    <cellStyle name="20% - Accent5 2 9 5 2" xfId="5005" xr:uid="{00000000-0005-0000-0000-000082130000}"/>
    <cellStyle name="20% - Accent5 2 9 6" xfId="5006" xr:uid="{00000000-0005-0000-0000-000083130000}"/>
    <cellStyle name="20% - Accent5 2 9 6 2" xfId="5007" xr:uid="{00000000-0005-0000-0000-000084130000}"/>
    <cellStyle name="20% - Accent5 2 9 7" xfId="5008" xr:uid="{00000000-0005-0000-0000-000085130000}"/>
    <cellStyle name="20% - Accent5 2 9 7 2" xfId="5009" xr:uid="{00000000-0005-0000-0000-000086130000}"/>
    <cellStyle name="20% - Accent5 2 9 8" xfId="5010" xr:uid="{00000000-0005-0000-0000-000087130000}"/>
    <cellStyle name="20% - Accent5 2 9 8 2" xfId="5011" xr:uid="{00000000-0005-0000-0000-000088130000}"/>
    <cellStyle name="20% - Accent5 2 9 9" xfId="5012" xr:uid="{00000000-0005-0000-0000-000089130000}"/>
    <cellStyle name="20% - Accent5 20" xfId="5013" xr:uid="{00000000-0005-0000-0000-00008A130000}"/>
    <cellStyle name="20% - Accent5 20 2" xfId="5014" xr:uid="{00000000-0005-0000-0000-00008B130000}"/>
    <cellStyle name="20% - Accent5 21" xfId="5015" xr:uid="{00000000-0005-0000-0000-00008C130000}"/>
    <cellStyle name="20% - Accent5 22" xfId="5016" xr:uid="{00000000-0005-0000-0000-00008D130000}"/>
    <cellStyle name="20% - Accent5 23" xfId="5017" xr:uid="{00000000-0005-0000-0000-00008E130000}"/>
    <cellStyle name="20% - Accent5 24" xfId="5018" xr:uid="{00000000-0005-0000-0000-00008F130000}"/>
    <cellStyle name="20% - Accent5 25" xfId="5019" xr:uid="{00000000-0005-0000-0000-000090130000}"/>
    <cellStyle name="20% - Accent5 26" xfId="5020" xr:uid="{00000000-0005-0000-0000-000091130000}"/>
    <cellStyle name="20% - Accent5 27" xfId="5021" xr:uid="{00000000-0005-0000-0000-000092130000}"/>
    <cellStyle name="20% - Accent5 28" xfId="5022" xr:uid="{00000000-0005-0000-0000-000093130000}"/>
    <cellStyle name="20% - Accent5 3" xfId="5023" xr:uid="{00000000-0005-0000-0000-000094130000}"/>
    <cellStyle name="20% - Accent5 3 10" xfId="5024" xr:uid="{00000000-0005-0000-0000-000095130000}"/>
    <cellStyle name="20% - Accent5 3 10 2" xfId="5025" xr:uid="{00000000-0005-0000-0000-000096130000}"/>
    <cellStyle name="20% - Accent5 3 11" xfId="5026" xr:uid="{00000000-0005-0000-0000-000097130000}"/>
    <cellStyle name="20% - Accent5 3 11 2" xfId="5027" xr:uid="{00000000-0005-0000-0000-000098130000}"/>
    <cellStyle name="20% - Accent5 3 12" xfId="5028" xr:uid="{00000000-0005-0000-0000-000099130000}"/>
    <cellStyle name="20% - Accent5 3 12 2" xfId="5029" xr:uid="{00000000-0005-0000-0000-00009A130000}"/>
    <cellStyle name="20% - Accent5 3 13" xfId="5030" xr:uid="{00000000-0005-0000-0000-00009B130000}"/>
    <cellStyle name="20% - Accent5 3 13 2" xfId="5031" xr:uid="{00000000-0005-0000-0000-00009C130000}"/>
    <cellStyle name="20% - Accent5 3 14" xfId="5032" xr:uid="{00000000-0005-0000-0000-00009D130000}"/>
    <cellStyle name="20% - Accent5 3 14 2" xfId="5033" xr:uid="{00000000-0005-0000-0000-00009E130000}"/>
    <cellStyle name="20% - Accent5 3 15" xfId="5034" xr:uid="{00000000-0005-0000-0000-00009F130000}"/>
    <cellStyle name="20% - Accent5 3 15 2" xfId="5035" xr:uid="{00000000-0005-0000-0000-0000A0130000}"/>
    <cellStyle name="20% - Accent5 3 16" xfId="5036" xr:uid="{00000000-0005-0000-0000-0000A1130000}"/>
    <cellStyle name="20% - Accent5 3 16 2" xfId="5037" xr:uid="{00000000-0005-0000-0000-0000A2130000}"/>
    <cellStyle name="20% - Accent5 3 17" xfId="5038" xr:uid="{00000000-0005-0000-0000-0000A3130000}"/>
    <cellStyle name="20% - Accent5 3 18" xfId="5039" xr:uid="{00000000-0005-0000-0000-0000A4130000}"/>
    <cellStyle name="20% - Accent5 3 19" xfId="5040" xr:uid="{00000000-0005-0000-0000-0000A5130000}"/>
    <cellStyle name="20% - Accent5 3 2" xfId="5041" xr:uid="{00000000-0005-0000-0000-0000A6130000}"/>
    <cellStyle name="20% - Accent5 3 2 10" xfId="5042" xr:uid="{00000000-0005-0000-0000-0000A7130000}"/>
    <cellStyle name="20% - Accent5 3 2 11" xfId="5043" xr:uid="{00000000-0005-0000-0000-0000A8130000}"/>
    <cellStyle name="20% - Accent5 3 2 2" xfId="5044" xr:uid="{00000000-0005-0000-0000-0000A9130000}"/>
    <cellStyle name="20% - Accent5 3 2 2 2" xfId="5045" xr:uid="{00000000-0005-0000-0000-0000AA130000}"/>
    <cellStyle name="20% - Accent5 3 2 2 2 2" xfId="5046" xr:uid="{00000000-0005-0000-0000-0000AB130000}"/>
    <cellStyle name="20% - Accent5 3 2 2 3" xfId="5047" xr:uid="{00000000-0005-0000-0000-0000AC130000}"/>
    <cellStyle name="20% - Accent5 3 2 3" xfId="5048" xr:uid="{00000000-0005-0000-0000-0000AD130000}"/>
    <cellStyle name="20% - Accent5 3 2 3 2" xfId="5049" xr:uid="{00000000-0005-0000-0000-0000AE130000}"/>
    <cellStyle name="20% - Accent5 3 2 3 2 2" xfId="5050" xr:uid="{00000000-0005-0000-0000-0000AF130000}"/>
    <cellStyle name="20% - Accent5 3 2 3 3" xfId="5051" xr:uid="{00000000-0005-0000-0000-0000B0130000}"/>
    <cellStyle name="20% - Accent5 3 2 4" xfId="5052" xr:uid="{00000000-0005-0000-0000-0000B1130000}"/>
    <cellStyle name="20% - Accent5 3 2 4 2" xfId="5053" xr:uid="{00000000-0005-0000-0000-0000B2130000}"/>
    <cellStyle name="20% - Accent5 3 2 5" xfId="5054" xr:uid="{00000000-0005-0000-0000-0000B3130000}"/>
    <cellStyle name="20% - Accent5 3 2 5 2" xfId="5055" xr:uid="{00000000-0005-0000-0000-0000B4130000}"/>
    <cellStyle name="20% - Accent5 3 2 6" xfId="5056" xr:uid="{00000000-0005-0000-0000-0000B5130000}"/>
    <cellStyle name="20% - Accent5 3 2 6 2" xfId="5057" xr:uid="{00000000-0005-0000-0000-0000B6130000}"/>
    <cellStyle name="20% - Accent5 3 2 7" xfId="5058" xr:uid="{00000000-0005-0000-0000-0000B7130000}"/>
    <cellStyle name="20% - Accent5 3 2 7 2" xfId="5059" xr:uid="{00000000-0005-0000-0000-0000B8130000}"/>
    <cellStyle name="20% - Accent5 3 2 8" xfId="5060" xr:uid="{00000000-0005-0000-0000-0000B9130000}"/>
    <cellStyle name="20% - Accent5 3 2 8 2" xfId="5061" xr:uid="{00000000-0005-0000-0000-0000BA130000}"/>
    <cellStyle name="20% - Accent5 3 2 9" xfId="5062" xr:uid="{00000000-0005-0000-0000-0000BB130000}"/>
    <cellStyle name="20% - Accent5 3 2 9 2" xfId="5063" xr:uid="{00000000-0005-0000-0000-0000BC130000}"/>
    <cellStyle name="20% - Accent5 3 3" xfId="5064" xr:uid="{00000000-0005-0000-0000-0000BD130000}"/>
    <cellStyle name="20% - Accent5 3 3 10" xfId="5065" xr:uid="{00000000-0005-0000-0000-0000BE130000}"/>
    <cellStyle name="20% - Accent5 3 3 11" xfId="5066" xr:uid="{00000000-0005-0000-0000-0000BF130000}"/>
    <cellStyle name="20% - Accent5 3 3 2" xfId="5067" xr:uid="{00000000-0005-0000-0000-0000C0130000}"/>
    <cellStyle name="20% - Accent5 3 3 2 2" xfId="5068" xr:uid="{00000000-0005-0000-0000-0000C1130000}"/>
    <cellStyle name="20% - Accent5 3 3 3" xfId="5069" xr:uid="{00000000-0005-0000-0000-0000C2130000}"/>
    <cellStyle name="20% - Accent5 3 3 3 2" xfId="5070" xr:uid="{00000000-0005-0000-0000-0000C3130000}"/>
    <cellStyle name="20% - Accent5 3 3 4" xfId="5071" xr:uid="{00000000-0005-0000-0000-0000C4130000}"/>
    <cellStyle name="20% - Accent5 3 3 4 2" xfId="5072" xr:uid="{00000000-0005-0000-0000-0000C5130000}"/>
    <cellStyle name="20% - Accent5 3 3 5" xfId="5073" xr:uid="{00000000-0005-0000-0000-0000C6130000}"/>
    <cellStyle name="20% - Accent5 3 3 5 2" xfId="5074" xr:uid="{00000000-0005-0000-0000-0000C7130000}"/>
    <cellStyle name="20% - Accent5 3 3 6" xfId="5075" xr:uid="{00000000-0005-0000-0000-0000C8130000}"/>
    <cellStyle name="20% - Accent5 3 3 6 2" xfId="5076" xr:uid="{00000000-0005-0000-0000-0000C9130000}"/>
    <cellStyle name="20% - Accent5 3 3 7" xfId="5077" xr:uid="{00000000-0005-0000-0000-0000CA130000}"/>
    <cellStyle name="20% - Accent5 3 3 7 2" xfId="5078" xr:uid="{00000000-0005-0000-0000-0000CB130000}"/>
    <cellStyle name="20% - Accent5 3 3 8" xfId="5079" xr:uid="{00000000-0005-0000-0000-0000CC130000}"/>
    <cellStyle name="20% - Accent5 3 3 8 2" xfId="5080" xr:uid="{00000000-0005-0000-0000-0000CD130000}"/>
    <cellStyle name="20% - Accent5 3 3 9" xfId="5081" xr:uid="{00000000-0005-0000-0000-0000CE130000}"/>
    <cellStyle name="20% - Accent5 3 3 9 2" xfId="5082" xr:uid="{00000000-0005-0000-0000-0000CF130000}"/>
    <cellStyle name="20% - Accent5 3 4" xfId="5083" xr:uid="{00000000-0005-0000-0000-0000D0130000}"/>
    <cellStyle name="20% - Accent5 3 4 10" xfId="5084" xr:uid="{00000000-0005-0000-0000-0000D1130000}"/>
    <cellStyle name="20% - Accent5 3 4 11" xfId="5085" xr:uid="{00000000-0005-0000-0000-0000D2130000}"/>
    <cellStyle name="20% - Accent5 3 4 2" xfId="5086" xr:uid="{00000000-0005-0000-0000-0000D3130000}"/>
    <cellStyle name="20% - Accent5 3 4 2 2" xfId="5087" xr:uid="{00000000-0005-0000-0000-0000D4130000}"/>
    <cellStyle name="20% - Accent5 3 4 3" xfId="5088" xr:uid="{00000000-0005-0000-0000-0000D5130000}"/>
    <cellStyle name="20% - Accent5 3 4 3 2" xfId="5089" xr:uid="{00000000-0005-0000-0000-0000D6130000}"/>
    <cellStyle name="20% - Accent5 3 4 4" xfId="5090" xr:uid="{00000000-0005-0000-0000-0000D7130000}"/>
    <cellStyle name="20% - Accent5 3 4 4 2" xfId="5091" xr:uid="{00000000-0005-0000-0000-0000D8130000}"/>
    <cellStyle name="20% - Accent5 3 4 5" xfId="5092" xr:uid="{00000000-0005-0000-0000-0000D9130000}"/>
    <cellStyle name="20% - Accent5 3 4 5 2" xfId="5093" xr:uid="{00000000-0005-0000-0000-0000DA130000}"/>
    <cellStyle name="20% - Accent5 3 4 6" xfId="5094" xr:uid="{00000000-0005-0000-0000-0000DB130000}"/>
    <cellStyle name="20% - Accent5 3 4 6 2" xfId="5095" xr:uid="{00000000-0005-0000-0000-0000DC130000}"/>
    <cellStyle name="20% - Accent5 3 4 7" xfId="5096" xr:uid="{00000000-0005-0000-0000-0000DD130000}"/>
    <cellStyle name="20% - Accent5 3 4 7 2" xfId="5097" xr:uid="{00000000-0005-0000-0000-0000DE130000}"/>
    <cellStyle name="20% - Accent5 3 4 8" xfId="5098" xr:uid="{00000000-0005-0000-0000-0000DF130000}"/>
    <cellStyle name="20% - Accent5 3 4 8 2" xfId="5099" xr:uid="{00000000-0005-0000-0000-0000E0130000}"/>
    <cellStyle name="20% - Accent5 3 4 9" xfId="5100" xr:uid="{00000000-0005-0000-0000-0000E1130000}"/>
    <cellStyle name="20% - Accent5 3 4 9 2" xfId="5101" xr:uid="{00000000-0005-0000-0000-0000E2130000}"/>
    <cellStyle name="20% - Accent5 3 5" xfId="5102" xr:uid="{00000000-0005-0000-0000-0000E3130000}"/>
    <cellStyle name="20% - Accent5 3 5 10" xfId="5103" xr:uid="{00000000-0005-0000-0000-0000E4130000}"/>
    <cellStyle name="20% - Accent5 3 5 11" xfId="5104" xr:uid="{00000000-0005-0000-0000-0000E5130000}"/>
    <cellStyle name="20% - Accent5 3 5 2" xfId="5105" xr:uid="{00000000-0005-0000-0000-0000E6130000}"/>
    <cellStyle name="20% - Accent5 3 5 2 2" xfId="5106" xr:uid="{00000000-0005-0000-0000-0000E7130000}"/>
    <cellStyle name="20% - Accent5 3 5 3" xfId="5107" xr:uid="{00000000-0005-0000-0000-0000E8130000}"/>
    <cellStyle name="20% - Accent5 3 5 3 2" xfId="5108" xr:uid="{00000000-0005-0000-0000-0000E9130000}"/>
    <cellStyle name="20% - Accent5 3 5 4" xfId="5109" xr:uid="{00000000-0005-0000-0000-0000EA130000}"/>
    <cellStyle name="20% - Accent5 3 5 4 2" xfId="5110" xr:uid="{00000000-0005-0000-0000-0000EB130000}"/>
    <cellStyle name="20% - Accent5 3 5 5" xfId="5111" xr:uid="{00000000-0005-0000-0000-0000EC130000}"/>
    <cellStyle name="20% - Accent5 3 5 5 2" xfId="5112" xr:uid="{00000000-0005-0000-0000-0000ED130000}"/>
    <cellStyle name="20% - Accent5 3 5 6" xfId="5113" xr:uid="{00000000-0005-0000-0000-0000EE130000}"/>
    <cellStyle name="20% - Accent5 3 5 6 2" xfId="5114" xr:uid="{00000000-0005-0000-0000-0000EF130000}"/>
    <cellStyle name="20% - Accent5 3 5 7" xfId="5115" xr:uid="{00000000-0005-0000-0000-0000F0130000}"/>
    <cellStyle name="20% - Accent5 3 5 7 2" xfId="5116" xr:uid="{00000000-0005-0000-0000-0000F1130000}"/>
    <cellStyle name="20% - Accent5 3 5 8" xfId="5117" xr:uid="{00000000-0005-0000-0000-0000F2130000}"/>
    <cellStyle name="20% - Accent5 3 5 8 2" xfId="5118" xr:uid="{00000000-0005-0000-0000-0000F3130000}"/>
    <cellStyle name="20% - Accent5 3 5 9" xfId="5119" xr:uid="{00000000-0005-0000-0000-0000F4130000}"/>
    <cellStyle name="20% - Accent5 3 5 9 2" xfId="5120" xr:uid="{00000000-0005-0000-0000-0000F5130000}"/>
    <cellStyle name="20% - Accent5 3 6" xfId="5121" xr:uid="{00000000-0005-0000-0000-0000F6130000}"/>
    <cellStyle name="20% - Accent5 3 6 10" xfId="5122" xr:uid="{00000000-0005-0000-0000-0000F7130000}"/>
    <cellStyle name="20% - Accent5 3 6 11" xfId="5123" xr:uid="{00000000-0005-0000-0000-0000F8130000}"/>
    <cellStyle name="20% - Accent5 3 6 2" xfId="5124" xr:uid="{00000000-0005-0000-0000-0000F9130000}"/>
    <cellStyle name="20% - Accent5 3 6 2 2" xfId="5125" xr:uid="{00000000-0005-0000-0000-0000FA130000}"/>
    <cellStyle name="20% - Accent5 3 6 3" xfId="5126" xr:uid="{00000000-0005-0000-0000-0000FB130000}"/>
    <cellStyle name="20% - Accent5 3 6 3 2" xfId="5127" xr:uid="{00000000-0005-0000-0000-0000FC130000}"/>
    <cellStyle name="20% - Accent5 3 6 4" xfId="5128" xr:uid="{00000000-0005-0000-0000-0000FD130000}"/>
    <cellStyle name="20% - Accent5 3 6 4 2" xfId="5129" xr:uid="{00000000-0005-0000-0000-0000FE130000}"/>
    <cellStyle name="20% - Accent5 3 6 5" xfId="5130" xr:uid="{00000000-0005-0000-0000-0000FF130000}"/>
    <cellStyle name="20% - Accent5 3 6 5 2" xfId="5131" xr:uid="{00000000-0005-0000-0000-000000140000}"/>
    <cellStyle name="20% - Accent5 3 6 6" xfId="5132" xr:uid="{00000000-0005-0000-0000-000001140000}"/>
    <cellStyle name="20% - Accent5 3 6 6 2" xfId="5133" xr:uid="{00000000-0005-0000-0000-000002140000}"/>
    <cellStyle name="20% - Accent5 3 6 7" xfId="5134" xr:uid="{00000000-0005-0000-0000-000003140000}"/>
    <cellStyle name="20% - Accent5 3 6 7 2" xfId="5135" xr:uid="{00000000-0005-0000-0000-000004140000}"/>
    <cellStyle name="20% - Accent5 3 6 8" xfId="5136" xr:uid="{00000000-0005-0000-0000-000005140000}"/>
    <cellStyle name="20% - Accent5 3 6 8 2" xfId="5137" xr:uid="{00000000-0005-0000-0000-000006140000}"/>
    <cellStyle name="20% - Accent5 3 6 9" xfId="5138" xr:uid="{00000000-0005-0000-0000-000007140000}"/>
    <cellStyle name="20% - Accent5 3 6 9 2" xfId="5139" xr:uid="{00000000-0005-0000-0000-000008140000}"/>
    <cellStyle name="20% - Accent5 3 7" xfId="5140" xr:uid="{00000000-0005-0000-0000-000009140000}"/>
    <cellStyle name="20% - Accent5 3 7 10" xfId="5141" xr:uid="{00000000-0005-0000-0000-00000A140000}"/>
    <cellStyle name="20% - Accent5 3 7 11" xfId="5142" xr:uid="{00000000-0005-0000-0000-00000B140000}"/>
    <cellStyle name="20% - Accent5 3 7 2" xfId="5143" xr:uid="{00000000-0005-0000-0000-00000C140000}"/>
    <cellStyle name="20% - Accent5 3 7 2 2" xfId="5144" xr:uid="{00000000-0005-0000-0000-00000D140000}"/>
    <cellStyle name="20% - Accent5 3 7 3" xfId="5145" xr:uid="{00000000-0005-0000-0000-00000E140000}"/>
    <cellStyle name="20% - Accent5 3 7 3 2" xfId="5146" xr:uid="{00000000-0005-0000-0000-00000F140000}"/>
    <cellStyle name="20% - Accent5 3 7 4" xfId="5147" xr:uid="{00000000-0005-0000-0000-000010140000}"/>
    <cellStyle name="20% - Accent5 3 7 4 2" xfId="5148" xr:uid="{00000000-0005-0000-0000-000011140000}"/>
    <cellStyle name="20% - Accent5 3 7 5" xfId="5149" xr:uid="{00000000-0005-0000-0000-000012140000}"/>
    <cellStyle name="20% - Accent5 3 7 5 2" xfId="5150" xr:uid="{00000000-0005-0000-0000-000013140000}"/>
    <cellStyle name="20% - Accent5 3 7 6" xfId="5151" xr:uid="{00000000-0005-0000-0000-000014140000}"/>
    <cellStyle name="20% - Accent5 3 7 6 2" xfId="5152" xr:uid="{00000000-0005-0000-0000-000015140000}"/>
    <cellStyle name="20% - Accent5 3 7 7" xfId="5153" xr:uid="{00000000-0005-0000-0000-000016140000}"/>
    <cellStyle name="20% - Accent5 3 7 7 2" xfId="5154" xr:uid="{00000000-0005-0000-0000-000017140000}"/>
    <cellStyle name="20% - Accent5 3 7 8" xfId="5155" xr:uid="{00000000-0005-0000-0000-000018140000}"/>
    <cellStyle name="20% - Accent5 3 7 8 2" xfId="5156" xr:uid="{00000000-0005-0000-0000-000019140000}"/>
    <cellStyle name="20% - Accent5 3 7 9" xfId="5157" xr:uid="{00000000-0005-0000-0000-00001A140000}"/>
    <cellStyle name="20% - Accent5 3 7 9 2" xfId="5158" xr:uid="{00000000-0005-0000-0000-00001B140000}"/>
    <cellStyle name="20% - Accent5 3 8" xfId="5159" xr:uid="{00000000-0005-0000-0000-00001C140000}"/>
    <cellStyle name="20% - Accent5 3 8 10" xfId="5160" xr:uid="{00000000-0005-0000-0000-00001D140000}"/>
    <cellStyle name="20% - Accent5 3 8 2" xfId="5161" xr:uid="{00000000-0005-0000-0000-00001E140000}"/>
    <cellStyle name="20% - Accent5 3 8 2 2" xfId="5162" xr:uid="{00000000-0005-0000-0000-00001F140000}"/>
    <cellStyle name="20% - Accent5 3 8 3" xfId="5163" xr:uid="{00000000-0005-0000-0000-000020140000}"/>
    <cellStyle name="20% - Accent5 3 8 3 2" xfId="5164" xr:uid="{00000000-0005-0000-0000-000021140000}"/>
    <cellStyle name="20% - Accent5 3 8 4" xfId="5165" xr:uid="{00000000-0005-0000-0000-000022140000}"/>
    <cellStyle name="20% - Accent5 3 8 4 2" xfId="5166" xr:uid="{00000000-0005-0000-0000-000023140000}"/>
    <cellStyle name="20% - Accent5 3 8 5" xfId="5167" xr:uid="{00000000-0005-0000-0000-000024140000}"/>
    <cellStyle name="20% - Accent5 3 8 5 2" xfId="5168" xr:uid="{00000000-0005-0000-0000-000025140000}"/>
    <cellStyle name="20% - Accent5 3 8 6" xfId="5169" xr:uid="{00000000-0005-0000-0000-000026140000}"/>
    <cellStyle name="20% - Accent5 3 8 6 2" xfId="5170" xr:uid="{00000000-0005-0000-0000-000027140000}"/>
    <cellStyle name="20% - Accent5 3 8 7" xfId="5171" xr:uid="{00000000-0005-0000-0000-000028140000}"/>
    <cellStyle name="20% - Accent5 3 8 7 2" xfId="5172" xr:uid="{00000000-0005-0000-0000-000029140000}"/>
    <cellStyle name="20% - Accent5 3 8 8" xfId="5173" xr:uid="{00000000-0005-0000-0000-00002A140000}"/>
    <cellStyle name="20% - Accent5 3 8 8 2" xfId="5174" xr:uid="{00000000-0005-0000-0000-00002B140000}"/>
    <cellStyle name="20% - Accent5 3 8 9" xfId="5175" xr:uid="{00000000-0005-0000-0000-00002C140000}"/>
    <cellStyle name="20% - Accent5 3 9" xfId="5176" xr:uid="{00000000-0005-0000-0000-00002D140000}"/>
    <cellStyle name="20% - Accent5 3 9 2" xfId="5177" xr:uid="{00000000-0005-0000-0000-00002E140000}"/>
    <cellStyle name="20% - Accent5 4" xfId="5178" xr:uid="{00000000-0005-0000-0000-00002F140000}"/>
    <cellStyle name="20% - Accent5 4 10" xfId="5179" xr:uid="{00000000-0005-0000-0000-000030140000}"/>
    <cellStyle name="20% - Accent5 4 10 2" xfId="5180" xr:uid="{00000000-0005-0000-0000-000031140000}"/>
    <cellStyle name="20% - Accent5 4 11" xfId="5181" xr:uid="{00000000-0005-0000-0000-000032140000}"/>
    <cellStyle name="20% - Accent5 4 11 2" xfId="5182" xr:uid="{00000000-0005-0000-0000-000033140000}"/>
    <cellStyle name="20% - Accent5 4 12" xfId="5183" xr:uid="{00000000-0005-0000-0000-000034140000}"/>
    <cellStyle name="20% - Accent5 4 12 2" xfId="5184" xr:uid="{00000000-0005-0000-0000-000035140000}"/>
    <cellStyle name="20% - Accent5 4 13" xfId="5185" xr:uid="{00000000-0005-0000-0000-000036140000}"/>
    <cellStyle name="20% - Accent5 4 13 2" xfId="5186" xr:uid="{00000000-0005-0000-0000-000037140000}"/>
    <cellStyle name="20% - Accent5 4 14" xfId="5187" xr:uid="{00000000-0005-0000-0000-000038140000}"/>
    <cellStyle name="20% - Accent5 4 14 2" xfId="5188" xr:uid="{00000000-0005-0000-0000-000039140000}"/>
    <cellStyle name="20% - Accent5 4 15" xfId="5189" xr:uid="{00000000-0005-0000-0000-00003A140000}"/>
    <cellStyle name="20% - Accent5 4 15 2" xfId="5190" xr:uid="{00000000-0005-0000-0000-00003B140000}"/>
    <cellStyle name="20% - Accent5 4 16" xfId="5191" xr:uid="{00000000-0005-0000-0000-00003C140000}"/>
    <cellStyle name="20% - Accent5 4 17" xfId="5192" xr:uid="{00000000-0005-0000-0000-00003D140000}"/>
    <cellStyle name="20% - Accent5 4 18" xfId="5193" xr:uid="{00000000-0005-0000-0000-00003E140000}"/>
    <cellStyle name="20% - Accent5 4 2" xfId="5194" xr:uid="{00000000-0005-0000-0000-00003F140000}"/>
    <cellStyle name="20% - Accent5 4 2 10" xfId="5195" xr:uid="{00000000-0005-0000-0000-000040140000}"/>
    <cellStyle name="20% - Accent5 4 2 11" xfId="5196" xr:uid="{00000000-0005-0000-0000-000041140000}"/>
    <cellStyle name="20% - Accent5 4 2 12" xfId="5197" xr:uid="{00000000-0005-0000-0000-000042140000}"/>
    <cellStyle name="20% - Accent5 4 2 2" xfId="5198" xr:uid="{00000000-0005-0000-0000-000043140000}"/>
    <cellStyle name="20% - Accent5 4 2 2 2" xfId="5199" xr:uid="{00000000-0005-0000-0000-000044140000}"/>
    <cellStyle name="20% - Accent5 4 2 3" xfId="5200" xr:uid="{00000000-0005-0000-0000-000045140000}"/>
    <cellStyle name="20% - Accent5 4 2 3 2" xfId="5201" xr:uid="{00000000-0005-0000-0000-000046140000}"/>
    <cellStyle name="20% - Accent5 4 2 4" xfId="5202" xr:uid="{00000000-0005-0000-0000-000047140000}"/>
    <cellStyle name="20% - Accent5 4 2 4 2" xfId="5203" xr:uid="{00000000-0005-0000-0000-000048140000}"/>
    <cellStyle name="20% - Accent5 4 2 5" xfId="5204" xr:uid="{00000000-0005-0000-0000-000049140000}"/>
    <cellStyle name="20% - Accent5 4 2 5 2" xfId="5205" xr:uid="{00000000-0005-0000-0000-00004A140000}"/>
    <cellStyle name="20% - Accent5 4 2 6" xfId="5206" xr:uid="{00000000-0005-0000-0000-00004B140000}"/>
    <cellStyle name="20% - Accent5 4 2 6 2" xfId="5207" xr:uid="{00000000-0005-0000-0000-00004C140000}"/>
    <cellStyle name="20% - Accent5 4 2 7" xfId="5208" xr:uid="{00000000-0005-0000-0000-00004D140000}"/>
    <cellStyle name="20% - Accent5 4 2 7 2" xfId="5209" xr:uid="{00000000-0005-0000-0000-00004E140000}"/>
    <cellStyle name="20% - Accent5 4 2 8" xfId="5210" xr:uid="{00000000-0005-0000-0000-00004F140000}"/>
    <cellStyle name="20% - Accent5 4 2 8 2" xfId="5211" xr:uid="{00000000-0005-0000-0000-000050140000}"/>
    <cellStyle name="20% - Accent5 4 2 9" xfId="5212" xr:uid="{00000000-0005-0000-0000-000051140000}"/>
    <cellStyle name="20% - Accent5 4 2 9 2" xfId="5213" xr:uid="{00000000-0005-0000-0000-000052140000}"/>
    <cellStyle name="20% - Accent5 4 3" xfId="5214" xr:uid="{00000000-0005-0000-0000-000053140000}"/>
    <cellStyle name="20% - Accent5 4 3 10" xfId="5215" xr:uid="{00000000-0005-0000-0000-000054140000}"/>
    <cellStyle name="20% - Accent5 4 3 11" xfId="5216" xr:uid="{00000000-0005-0000-0000-000055140000}"/>
    <cellStyle name="20% - Accent5 4 3 2" xfId="5217" xr:uid="{00000000-0005-0000-0000-000056140000}"/>
    <cellStyle name="20% - Accent5 4 3 2 2" xfId="5218" xr:uid="{00000000-0005-0000-0000-000057140000}"/>
    <cellStyle name="20% - Accent5 4 3 3" xfId="5219" xr:uid="{00000000-0005-0000-0000-000058140000}"/>
    <cellStyle name="20% - Accent5 4 3 3 2" xfId="5220" xr:uid="{00000000-0005-0000-0000-000059140000}"/>
    <cellStyle name="20% - Accent5 4 3 4" xfId="5221" xr:uid="{00000000-0005-0000-0000-00005A140000}"/>
    <cellStyle name="20% - Accent5 4 3 4 2" xfId="5222" xr:uid="{00000000-0005-0000-0000-00005B140000}"/>
    <cellStyle name="20% - Accent5 4 3 5" xfId="5223" xr:uid="{00000000-0005-0000-0000-00005C140000}"/>
    <cellStyle name="20% - Accent5 4 3 5 2" xfId="5224" xr:uid="{00000000-0005-0000-0000-00005D140000}"/>
    <cellStyle name="20% - Accent5 4 3 6" xfId="5225" xr:uid="{00000000-0005-0000-0000-00005E140000}"/>
    <cellStyle name="20% - Accent5 4 3 6 2" xfId="5226" xr:uid="{00000000-0005-0000-0000-00005F140000}"/>
    <cellStyle name="20% - Accent5 4 3 7" xfId="5227" xr:uid="{00000000-0005-0000-0000-000060140000}"/>
    <cellStyle name="20% - Accent5 4 3 7 2" xfId="5228" xr:uid="{00000000-0005-0000-0000-000061140000}"/>
    <cellStyle name="20% - Accent5 4 3 8" xfId="5229" xr:uid="{00000000-0005-0000-0000-000062140000}"/>
    <cellStyle name="20% - Accent5 4 3 8 2" xfId="5230" xr:uid="{00000000-0005-0000-0000-000063140000}"/>
    <cellStyle name="20% - Accent5 4 3 9" xfId="5231" xr:uid="{00000000-0005-0000-0000-000064140000}"/>
    <cellStyle name="20% - Accent5 4 3 9 2" xfId="5232" xr:uid="{00000000-0005-0000-0000-000065140000}"/>
    <cellStyle name="20% - Accent5 4 4" xfId="5233" xr:uid="{00000000-0005-0000-0000-000066140000}"/>
    <cellStyle name="20% - Accent5 4 4 10" xfId="5234" xr:uid="{00000000-0005-0000-0000-000067140000}"/>
    <cellStyle name="20% - Accent5 4 4 11" xfId="5235" xr:uid="{00000000-0005-0000-0000-000068140000}"/>
    <cellStyle name="20% - Accent5 4 4 2" xfId="5236" xr:uid="{00000000-0005-0000-0000-000069140000}"/>
    <cellStyle name="20% - Accent5 4 4 2 2" xfId="5237" xr:uid="{00000000-0005-0000-0000-00006A140000}"/>
    <cellStyle name="20% - Accent5 4 4 3" xfId="5238" xr:uid="{00000000-0005-0000-0000-00006B140000}"/>
    <cellStyle name="20% - Accent5 4 4 3 2" xfId="5239" xr:uid="{00000000-0005-0000-0000-00006C140000}"/>
    <cellStyle name="20% - Accent5 4 4 4" xfId="5240" xr:uid="{00000000-0005-0000-0000-00006D140000}"/>
    <cellStyle name="20% - Accent5 4 4 4 2" xfId="5241" xr:uid="{00000000-0005-0000-0000-00006E140000}"/>
    <cellStyle name="20% - Accent5 4 4 5" xfId="5242" xr:uid="{00000000-0005-0000-0000-00006F140000}"/>
    <cellStyle name="20% - Accent5 4 4 5 2" xfId="5243" xr:uid="{00000000-0005-0000-0000-000070140000}"/>
    <cellStyle name="20% - Accent5 4 4 6" xfId="5244" xr:uid="{00000000-0005-0000-0000-000071140000}"/>
    <cellStyle name="20% - Accent5 4 4 6 2" xfId="5245" xr:uid="{00000000-0005-0000-0000-000072140000}"/>
    <cellStyle name="20% - Accent5 4 4 7" xfId="5246" xr:uid="{00000000-0005-0000-0000-000073140000}"/>
    <cellStyle name="20% - Accent5 4 4 7 2" xfId="5247" xr:uid="{00000000-0005-0000-0000-000074140000}"/>
    <cellStyle name="20% - Accent5 4 4 8" xfId="5248" xr:uid="{00000000-0005-0000-0000-000075140000}"/>
    <cellStyle name="20% - Accent5 4 4 8 2" xfId="5249" xr:uid="{00000000-0005-0000-0000-000076140000}"/>
    <cellStyle name="20% - Accent5 4 4 9" xfId="5250" xr:uid="{00000000-0005-0000-0000-000077140000}"/>
    <cellStyle name="20% - Accent5 4 4 9 2" xfId="5251" xr:uid="{00000000-0005-0000-0000-000078140000}"/>
    <cellStyle name="20% - Accent5 4 5" xfId="5252" xr:uid="{00000000-0005-0000-0000-000079140000}"/>
    <cellStyle name="20% - Accent5 4 5 10" xfId="5253" xr:uid="{00000000-0005-0000-0000-00007A140000}"/>
    <cellStyle name="20% - Accent5 4 5 11" xfId="5254" xr:uid="{00000000-0005-0000-0000-00007B140000}"/>
    <cellStyle name="20% - Accent5 4 5 2" xfId="5255" xr:uid="{00000000-0005-0000-0000-00007C140000}"/>
    <cellStyle name="20% - Accent5 4 5 2 2" xfId="5256" xr:uid="{00000000-0005-0000-0000-00007D140000}"/>
    <cellStyle name="20% - Accent5 4 5 3" xfId="5257" xr:uid="{00000000-0005-0000-0000-00007E140000}"/>
    <cellStyle name="20% - Accent5 4 5 3 2" xfId="5258" xr:uid="{00000000-0005-0000-0000-00007F140000}"/>
    <cellStyle name="20% - Accent5 4 5 4" xfId="5259" xr:uid="{00000000-0005-0000-0000-000080140000}"/>
    <cellStyle name="20% - Accent5 4 5 4 2" xfId="5260" xr:uid="{00000000-0005-0000-0000-000081140000}"/>
    <cellStyle name="20% - Accent5 4 5 5" xfId="5261" xr:uid="{00000000-0005-0000-0000-000082140000}"/>
    <cellStyle name="20% - Accent5 4 5 5 2" xfId="5262" xr:uid="{00000000-0005-0000-0000-000083140000}"/>
    <cellStyle name="20% - Accent5 4 5 6" xfId="5263" xr:uid="{00000000-0005-0000-0000-000084140000}"/>
    <cellStyle name="20% - Accent5 4 5 6 2" xfId="5264" xr:uid="{00000000-0005-0000-0000-000085140000}"/>
    <cellStyle name="20% - Accent5 4 5 7" xfId="5265" xr:uid="{00000000-0005-0000-0000-000086140000}"/>
    <cellStyle name="20% - Accent5 4 5 7 2" xfId="5266" xr:uid="{00000000-0005-0000-0000-000087140000}"/>
    <cellStyle name="20% - Accent5 4 5 8" xfId="5267" xr:uid="{00000000-0005-0000-0000-000088140000}"/>
    <cellStyle name="20% - Accent5 4 5 8 2" xfId="5268" xr:uid="{00000000-0005-0000-0000-000089140000}"/>
    <cellStyle name="20% - Accent5 4 5 9" xfId="5269" xr:uid="{00000000-0005-0000-0000-00008A140000}"/>
    <cellStyle name="20% - Accent5 4 5 9 2" xfId="5270" xr:uid="{00000000-0005-0000-0000-00008B140000}"/>
    <cellStyle name="20% - Accent5 4 6" xfId="5271" xr:uid="{00000000-0005-0000-0000-00008C140000}"/>
    <cellStyle name="20% - Accent5 4 6 10" xfId="5272" xr:uid="{00000000-0005-0000-0000-00008D140000}"/>
    <cellStyle name="20% - Accent5 4 6 11" xfId="5273" xr:uid="{00000000-0005-0000-0000-00008E140000}"/>
    <cellStyle name="20% - Accent5 4 6 2" xfId="5274" xr:uid="{00000000-0005-0000-0000-00008F140000}"/>
    <cellStyle name="20% - Accent5 4 6 2 2" xfId="5275" xr:uid="{00000000-0005-0000-0000-000090140000}"/>
    <cellStyle name="20% - Accent5 4 6 3" xfId="5276" xr:uid="{00000000-0005-0000-0000-000091140000}"/>
    <cellStyle name="20% - Accent5 4 6 3 2" xfId="5277" xr:uid="{00000000-0005-0000-0000-000092140000}"/>
    <cellStyle name="20% - Accent5 4 6 4" xfId="5278" xr:uid="{00000000-0005-0000-0000-000093140000}"/>
    <cellStyle name="20% - Accent5 4 6 4 2" xfId="5279" xr:uid="{00000000-0005-0000-0000-000094140000}"/>
    <cellStyle name="20% - Accent5 4 6 5" xfId="5280" xr:uid="{00000000-0005-0000-0000-000095140000}"/>
    <cellStyle name="20% - Accent5 4 6 5 2" xfId="5281" xr:uid="{00000000-0005-0000-0000-000096140000}"/>
    <cellStyle name="20% - Accent5 4 6 6" xfId="5282" xr:uid="{00000000-0005-0000-0000-000097140000}"/>
    <cellStyle name="20% - Accent5 4 6 6 2" xfId="5283" xr:uid="{00000000-0005-0000-0000-000098140000}"/>
    <cellStyle name="20% - Accent5 4 6 7" xfId="5284" xr:uid="{00000000-0005-0000-0000-000099140000}"/>
    <cellStyle name="20% - Accent5 4 6 7 2" xfId="5285" xr:uid="{00000000-0005-0000-0000-00009A140000}"/>
    <cellStyle name="20% - Accent5 4 6 8" xfId="5286" xr:uid="{00000000-0005-0000-0000-00009B140000}"/>
    <cellStyle name="20% - Accent5 4 6 8 2" xfId="5287" xr:uid="{00000000-0005-0000-0000-00009C140000}"/>
    <cellStyle name="20% - Accent5 4 6 9" xfId="5288" xr:uid="{00000000-0005-0000-0000-00009D140000}"/>
    <cellStyle name="20% - Accent5 4 6 9 2" xfId="5289" xr:uid="{00000000-0005-0000-0000-00009E140000}"/>
    <cellStyle name="20% - Accent5 4 7" xfId="5290" xr:uid="{00000000-0005-0000-0000-00009F140000}"/>
    <cellStyle name="20% - Accent5 4 7 10" xfId="5291" xr:uid="{00000000-0005-0000-0000-0000A0140000}"/>
    <cellStyle name="20% - Accent5 4 7 2" xfId="5292" xr:uid="{00000000-0005-0000-0000-0000A1140000}"/>
    <cellStyle name="20% - Accent5 4 7 2 2" xfId="5293" xr:uid="{00000000-0005-0000-0000-0000A2140000}"/>
    <cellStyle name="20% - Accent5 4 7 3" xfId="5294" xr:uid="{00000000-0005-0000-0000-0000A3140000}"/>
    <cellStyle name="20% - Accent5 4 7 3 2" xfId="5295" xr:uid="{00000000-0005-0000-0000-0000A4140000}"/>
    <cellStyle name="20% - Accent5 4 7 4" xfId="5296" xr:uid="{00000000-0005-0000-0000-0000A5140000}"/>
    <cellStyle name="20% - Accent5 4 7 4 2" xfId="5297" xr:uid="{00000000-0005-0000-0000-0000A6140000}"/>
    <cellStyle name="20% - Accent5 4 7 5" xfId="5298" xr:uid="{00000000-0005-0000-0000-0000A7140000}"/>
    <cellStyle name="20% - Accent5 4 7 5 2" xfId="5299" xr:uid="{00000000-0005-0000-0000-0000A8140000}"/>
    <cellStyle name="20% - Accent5 4 7 6" xfId="5300" xr:uid="{00000000-0005-0000-0000-0000A9140000}"/>
    <cellStyle name="20% - Accent5 4 7 6 2" xfId="5301" xr:uid="{00000000-0005-0000-0000-0000AA140000}"/>
    <cellStyle name="20% - Accent5 4 7 7" xfId="5302" xr:uid="{00000000-0005-0000-0000-0000AB140000}"/>
    <cellStyle name="20% - Accent5 4 7 7 2" xfId="5303" xr:uid="{00000000-0005-0000-0000-0000AC140000}"/>
    <cellStyle name="20% - Accent5 4 7 8" xfId="5304" xr:uid="{00000000-0005-0000-0000-0000AD140000}"/>
    <cellStyle name="20% - Accent5 4 7 8 2" xfId="5305" xr:uid="{00000000-0005-0000-0000-0000AE140000}"/>
    <cellStyle name="20% - Accent5 4 7 9" xfId="5306" xr:uid="{00000000-0005-0000-0000-0000AF140000}"/>
    <cellStyle name="20% - Accent5 4 8" xfId="5307" xr:uid="{00000000-0005-0000-0000-0000B0140000}"/>
    <cellStyle name="20% - Accent5 4 8 2" xfId="5308" xr:uid="{00000000-0005-0000-0000-0000B1140000}"/>
    <cellStyle name="20% - Accent5 4 9" xfId="5309" xr:uid="{00000000-0005-0000-0000-0000B2140000}"/>
    <cellStyle name="20% - Accent5 4 9 2" xfId="5310" xr:uid="{00000000-0005-0000-0000-0000B3140000}"/>
    <cellStyle name="20% - Accent5 5" xfId="5311" xr:uid="{00000000-0005-0000-0000-0000B4140000}"/>
    <cellStyle name="20% - Accent5 5 10" xfId="5312" xr:uid="{00000000-0005-0000-0000-0000B5140000}"/>
    <cellStyle name="20% - Accent5 5 10 2" xfId="5313" xr:uid="{00000000-0005-0000-0000-0000B6140000}"/>
    <cellStyle name="20% - Accent5 5 11" xfId="5314" xr:uid="{00000000-0005-0000-0000-0000B7140000}"/>
    <cellStyle name="20% - Accent5 5 11 2" xfId="5315" xr:uid="{00000000-0005-0000-0000-0000B8140000}"/>
    <cellStyle name="20% - Accent5 5 12" xfId="5316" xr:uid="{00000000-0005-0000-0000-0000B9140000}"/>
    <cellStyle name="20% - Accent5 5 12 2" xfId="5317" xr:uid="{00000000-0005-0000-0000-0000BA140000}"/>
    <cellStyle name="20% - Accent5 5 13" xfId="5318" xr:uid="{00000000-0005-0000-0000-0000BB140000}"/>
    <cellStyle name="20% - Accent5 5 13 2" xfId="5319" xr:uid="{00000000-0005-0000-0000-0000BC140000}"/>
    <cellStyle name="20% - Accent5 5 14" xfId="5320" xr:uid="{00000000-0005-0000-0000-0000BD140000}"/>
    <cellStyle name="20% - Accent5 5 14 2" xfId="5321" xr:uid="{00000000-0005-0000-0000-0000BE140000}"/>
    <cellStyle name="20% - Accent5 5 15" xfId="5322" xr:uid="{00000000-0005-0000-0000-0000BF140000}"/>
    <cellStyle name="20% - Accent5 5 15 2" xfId="5323" xr:uid="{00000000-0005-0000-0000-0000C0140000}"/>
    <cellStyle name="20% - Accent5 5 16" xfId="5324" xr:uid="{00000000-0005-0000-0000-0000C1140000}"/>
    <cellStyle name="20% - Accent5 5 17" xfId="5325" xr:uid="{00000000-0005-0000-0000-0000C2140000}"/>
    <cellStyle name="20% - Accent5 5 2" xfId="5326" xr:uid="{00000000-0005-0000-0000-0000C3140000}"/>
    <cellStyle name="20% - Accent5 5 2 10" xfId="5327" xr:uid="{00000000-0005-0000-0000-0000C4140000}"/>
    <cellStyle name="20% - Accent5 5 2 11" xfId="5328" xr:uid="{00000000-0005-0000-0000-0000C5140000}"/>
    <cellStyle name="20% - Accent5 5 2 2" xfId="5329" xr:uid="{00000000-0005-0000-0000-0000C6140000}"/>
    <cellStyle name="20% - Accent5 5 2 2 2" xfId="5330" xr:uid="{00000000-0005-0000-0000-0000C7140000}"/>
    <cellStyle name="20% - Accent5 5 2 3" xfId="5331" xr:uid="{00000000-0005-0000-0000-0000C8140000}"/>
    <cellStyle name="20% - Accent5 5 2 3 2" xfId="5332" xr:uid="{00000000-0005-0000-0000-0000C9140000}"/>
    <cellStyle name="20% - Accent5 5 2 4" xfId="5333" xr:uid="{00000000-0005-0000-0000-0000CA140000}"/>
    <cellStyle name="20% - Accent5 5 2 4 2" xfId="5334" xr:uid="{00000000-0005-0000-0000-0000CB140000}"/>
    <cellStyle name="20% - Accent5 5 2 5" xfId="5335" xr:uid="{00000000-0005-0000-0000-0000CC140000}"/>
    <cellStyle name="20% - Accent5 5 2 5 2" xfId="5336" xr:uid="{00000000-0005-0000-0000-0000CD140000}"/>
    <cellStyle name="20% - Accent5 5 2 6" xfId="5337" xr:uid="{00000000-0005-0000-0000-0000CE140000}"/>
    <cellStyle name="20% - Accent5 5 2 6 2" xfId="5338" xr:uid="{00000000-0005-0000-0000-0000CF140000}"/>
    <cellStyle name="20% - Accent5 5 2 7" xfId="5339" xr:uid="{00000000-0005-0000-0000-0000D0140000}"/>
    <cellStyle name="20% - Accent5 5 2 7 2" xfId="5340" xr:uid="{00000000-0005-0000-0000-0000D1140000}"/>
    <cellStyle name="20% - Accent5 5 2 8" xfId="5341" xr:uid="{00000000-0005-0000-0000-0000D2140000}"/>
    <cellStyle name="20% - Accent5 5 2 8 2" xfId="5342" xr:uid="{00000000-0005-0000-0000-0000D3140000}"/>
    <cellStyle name="20% - Accent5 5 2 9" xfId="5343" xr:uid="{00000000-0005-0000-0000-0000D4140000}"/>
    <cellStyle name="20% - Accent5 5 2 9 2" xfId="5344" xr:uid="{00000000-0005-0000-0000-0000D5140000}"/>
    <cellStyle name="20% - Accent5 5 3" xfId="5345" xr:uid="{00000000-0005-0000-0000-0000D6140000}"/>
    <cellStyle name="20% - Accent5 5 3 10" xfId="5346" xr:uid="{00000000-0005-0000-0000-0000D7140000}"/>
    <cellStyle name="20% - Accent5 5 3 11" xfId="5347" xr:uid="{00000000-0005-0000-0000-0000D8140000}"/>
    <cellStyle name="20% - Accent5 5 3 2" xfId="5348" xr:uid="{00000000-0005-0000-0000-0000D9140000}"/>
    <cellStyle name="20% - Accent5 5 3 2 2" xfId="5349" xr:uid="{00000000-0005-0000-0000-0000DA140000}"/>
    <cellStyle name="20% - Accent5 5 3 3" xfId="5350" xr:uid="{00000000-0005-0000-0000-0000DB140000}"/>
    <cellStyle name="20% - Accent5 5 3 3 2" xfId="5351" xr:uid="{00000000-0005-0000-0000-0000DC140000}"/>
    <cellStyle name="20% - Accent5 5 3 4" xfId="5352" xr:uid="{00000000-0005-0000-0000-0000DD140000}"/>
    <cellStyle name="20% - Accent5 5 3 4 2" xfId="5353" xr:uid="{00000000-0005-0000-0000-0000DE140000}"/>
    <cellStyle name="20% - Accent5 5 3 5" xfId="5354" xr:uid="{00000000-0005-0000-0000-0000DF140000}"/>
    <cellStyle name="20% - Accent5 5 3 5 2" xfId="5355" xr:uid="{00000000-0005-0000-0000-0000E0140000}"/>
    <cellStyle name="20% - Accent5 5 3 6" xfId="5356" xr:uid="{00000000-0005-0000-0000-0000E1140000}"/>
    <cellStyle name="20% - Accent5 5 3 6 2" xfId="5357" xr:uid="{00000000-0005-0000-0000-0000E2140000}"/>
    <cellStyle name="20% - Accent5 5 3 7" xfId="5358" xr:uid="{00000000-0005-0000-0000-0000E3140000}"/>
    <cellStyle name="20% - Accent5 5 3 7 2" xfId="5359" xr:uid="{00000000-0005-0000-0000-0000E4140000}"/>
    <cellStyle name="20% - Accent5 5 3 8" xfId="5360" xr:uid="{00000000-0005-0000-0000-0000E5140000}"/>
    <cellStyle name="20% - Accent5 5 3 8 2" xfId="5361" xr:uid="{00000000-0005-0000-0000-0000E6140000}"/>
    <cellStyle name="20% - Accent5 5 3 9" xfId="5362" xr:uid="{00000000-0005-0000-0000-0000E7140000}"/>
    <cellStyle name="20% - Accent5 5 3 9 2" xfId="5363" xr:uid="{00000000-0005-0000-0000-0000E8140000}"/>
    <cellStyle name="20% - Accent5 5 4" xfId="5364" xr:uid="{00000000-0005-0000-0000-0000E9140000}"/>
    <cellStyle name="20% - Accent5 5 4 10" xfId="5365" xr:uid="{00000000-0005-0000-0000-0000EA140000}"/>
    <cellStyle name="20% - Accent5 5 4 11" xfId="5366" xr:uid="{00000000-0005-0000-0000-0000EB140000}"/>
    <cellStyle name="20% - Accent5 5 4 2" xfId="5367" xr:uid="{00000000-0005-0000-0000-0000EC140000}"/>
    <cellStyle name="20% - Accent5 5 4 2 2" xfId="5368" xr:uid="{00000000-0005-0000-0000-0000ED140000}"/>
    <cellStyle name="20% - Accent5 5 4 3" xfId="5369" xr:uid="{00000000-0005-0000-0000-0000EE140000}"/>
    <cellStyle name="20% - Accent5 5 4 3 2" xfId="5370" xr:uid="{00000000-0005-0000-0000-0000EF140000}"/>
    <cellStyle name="20% - Accent5 5 4 4" xfId="5371" xr:uid="{00000000-0005-0000-0000-0000F0140000}"/>
    <cellStyle name="20% - Accent5 5 4 4 2" xfId="5372" xr:uid="{00000000-0005-0000-0000-0000F1140000}"/>
    <cellStyle name="20% - Accent5 5 4 5" xfId="5373" xr:uid="{00000000-0005-0000-0000-0000F2140000}"/>
    <cellStyle name="20% - Accent5 5 4 5 2" xfId="5374" xr:uid="{00000000-0005-0000-0000-0000F3140000}"/>
    <cellStyle name="20% - Accent5 5 4 6" xfId="5375" xr:uid="{00000000-0005-0000-0000-0000F4140000}"/>
    <cellStyle name="20% - Accent5 5 4 6 2" xfId="5376" xr:uid="{00000000-0005-0000-0000-0000F5140000}"/>
    <cellStyle name="20% - Accent5 5 4 7" xfId="5377" xr:uid="{00000000-0005-0000-0000-0000F6140000}"/>
    <cellStyle name="20% - Accent5 5 4 7 2" xfId="5378" xr:uid="{00000000-0005-0000-0000-0000F7140000}"/>
    <cellStyle name="20% - Accent5 5 4 8" xfId="5379" xr:uid="{00000000-0005-0000-0000-0000F8140000}"/>
    <cellStyle name="20% - Accent5 5 4 8 2" xfId="5380" xr:uid="{00000000-0005-0000-0000-0000F9140000}"/>
    <cellStyle name="20% - Accent5 5 4 9" xfId="5381" xr:uid="{00000000-0005-0000-0000-0000FA140000}"/>
    <cellStyle name="20% - Accent5 5 4 9 2" xfId="5382" xr:uid="{00000000-0005-0000-0000-0000FB140000}"/>
    <cellStyle name="20% - Accent5 5 5" xfId="5383" xr:uid="{00000000-0005-0000-0000-0000FC140000}"/>
    <cellStyle name="20% - Accent5 5 5 10" xfId="5384" xr:uid="{00000000-0005-0000-0000-0000FD140000}"/>
    <cellStyle name="20% - Accent5 5 5 11" xfId="5385" xr:uid="{00000000-0005-0000-0000-0000FE140000}"/>
    <cellStyle name="20% - Accent5 5 5 2" xfId="5386" xr:uid="{00000000-0005-0000-0000-0000FF140000}"/>
    <cellStyle name="20% - Accent5 5 5 2 2" xfId="5387" xr:uid="{00000000-0005-0000-0000-000000150000}"/>
    <cellStyle name="20% - Accent5 5 5 3" xfId="5388" xr:uid="{00000000-0005-0000-0000-000001150000}"/>
    <cellStyle name="20% - Accent5 5 5 3 2" xfId="5389" xr:uid="{00000000-0005-0000-0000-000002150000}"/>
    <cellStyle name="20% - Accent5 5 5 4" xfId="5390" xr:uid="{00000000-0005-0000-0000-000003150000}"/>
    <cellStyle name="20% - Accent5 5 5 4 2" xfId="5391" xr:uid="{00000000-0005-0000-0000-000004150000}"/>
    <cellStyle name="20% - Accent5 5 5 5" xfId="5392" xr:uid="{00000000-0005-0000-0000-000005150000}"/>
    <cellStyle name="20% - Accent5 5 5 5 2" xfId="5393" xr:uid="{00000000-0005-0000-0000-000006150000}"/>
    <cellStyle name="20% - Accent5 5 5 6" xfId="5394" xr:uid="{00000000-0005-0000-0000-000007150000}"/>
    <cellStyle name="20% - Accent5 5 5 6 2" xfId="5395" xr:uid="{00000000-0005-0000-0000-000008150000}"/>
    <cellStyle name="20% - Accent5 5 5 7" xfId="5396" xr:uid="{00000000-0005-0000-0000-000009150000}"/>
    <cellStyle name="20% - Accent5 5 5 7 2" xfId="5397" xr:uid="{00000000-0005-0000-0000-00000A150000}"/>
    <cellStyle name="20% - Accent5 5 5 8" xfId="5398" xr:uid="{00000000-0005-0000-0000-00000B150000}"/>
    <cellStyle name="20% - Accent5 5 5 8 2" xfId="5399" xr:uid="{00000000-0005-0000-0000-00000C150000}"/>
    <cellStyle name="20% - Accent5 5 5 9" xfId="5400" xr:uid="{00000000-0005-0000-0000-00000D150000}"/>
    <cellStyle name="20% - Accent5 5 5 9 2" xfId="5401" xr:uid="{00000000-0005-0000-0000-00000E150000}"/>
    <cellStyle name="20% - Accent5 5 6" xfId="5402" xr:uid="{00000000-0005-0000-0000-00000F150000}"/>
    <cellStyle name="20% - Accent5 5 6 10" xfId="5403" xr:uid="{00000000-0005-0000-0000-000010150000}"/>
    <cellStyle name="20% - Accent5 5 6 11" xfId="5404" xr:uid="{00000000-0005-0000-0000-000011150000}"/>
    <cellStyle name="20% - Accent5 5 6 2" xfId="5405" xr:uid="{00000000-0005-0000-0000-000012150000}"/>
    <cellStyle name="20% - Accent5 5 6 2 2" xfId="5406" xr:uid="{00000000-0005-0000-0000-000013150000}"/>
    <cellStyle name="20% - Accent5 5 6 3" xfId="5407" xr:uid="{00000000-0005-0000-0000-000014150000}"/>
    <cellStyle name="20% - Accent5 5 6 3 2" xfId="5408" xr:uid="{00000000-0005-0000-0000-000015150000}"/>
    <cellStyle name="20% - Accent5 5 6 4" xfId="5409" xr:uid="{00000000-0005-0000-0000-000016150000}"/>
    <cellStyle name="20% - Accent5 5 6 4 2" xfId="5410" xr:uid="{00000000-0005-0000-0000-000017150000}"/>
    <cellStyle name="20% - Accent5 5 6 5" xfId="5411" xr:uid="{00000000-0005-0000-0000-000018150000}"/>
    <cellStyle name="20% - Accent5 5 6 5 2" xfId="5412" xr:uid="{00000000-0005-0000-0000-000019150000}"/>
    <cellStyle name="20% - Accent5 5 6 6" xfId="5413" xr:uid="{00000000-0005-0000-0000-00001A150000}"/>
    <cellStyle name="20% - Accent5 5 6 6 2" xfId="5414" xr:uid="{00000000-0005-0000-0000-00001B150000}"/>
    <cellStyle name="20% - Accent5 5 6 7" xfId="5415" xr:uid="{00000000-0005-0000-0000-00001C150000}"/>
    <cellStyle name="20% - Accent5 5 6 7 2" xfId="5416" xr:uid="{00000000-0005-0000-0000-00001D150000}"/>
    <cellStyle name="20% - Accent5 5 6 8" xfId="5417" xr:uid="{00000000-0005-0000-0000-00001E150000}"/>
    <cellStyle name="20% - Accent5 5 6 8 2" xfId="5418" xr:uid="{00000000-0005-0000-0000-00001F150000}"/>
    <cellStyle name="20% - Accent5 5 6 9" xfId="5419" xr:uid="{00000000-0005-0000-0000-000020150000}"/>
    <cellStyle name="20% - Accent5 5 6 9 2" xfId="5420" xr:uid="{00000000-0005-0000-0000-000021150000}"/>
    <cellStyle name="20% - Accent5 5 7" xfId="5421" xr:uid="{00000000-0005-0000-0000-000022150000}"/>
    <cellStyle name="20% - Accent5 5 7 10" xfId="5422" xr:uid="{00000000-0005-0000-0000-000023150000}"/>
    <cellStyle name="20% - Accent5 5 7 2" xfId="5423" xr:uid="{00000000-0005-0000-0000-000024150000}"/>
    <cellStyle name="20% - Accent5 5 7 2 2" xfId="5424" xr:uid="{00000000-0005-0000-0000-000025150000}"/>
    <cellStyle name="20% - Accent5 5 7 3" xfId="5425" xr:uid="{00000000-0005-0000-0000-000026150000}"/>
    <cellStyle name="20% - Accent5 5 7 3 2" xfId="5426" xr:uid="{00000000-0005-0000-0000-000027150000}"/>
    <cellStyle name="20% - Accent5 5 7 4" xfId="5427" xr:uid="{00000000-0005-0000-0000-000028150000}"/>
    <cellStyle name="20% - Accent5 5 7 4 2" xfId="5428" xr:uid="{00000000-0005-0000-0000-000029150000}"/>
    <cellStyle name="20% - Accent5 5 7 5" xfId="5429" xr:uid="{00000000-0005-0000-0000-00002A150000}"/>
    <cellStyle name="20% - Accent5 5 7 5 2" xfId="5430" xr:uid="{00000000-0005-0000-0000-00002B150000}"/>
    <cellStyle name="20% - Accent5 5 7 6" xfId="5431" xr:uid="{00000000-0005-0000-0000-00002C150000}"/>
    <cellStyle name="20% - Accent5 5 7 6 2" xfId="5432" xr:uid="{00000000-0005-0000-0000-00002D150000}"/>
    <cellStyle name="20% - Accent5 5 7 7" xfId="5433" xr:uid="{00000000-0005-0000-0000-00002E150000}"/>
    <cellStyle name="20% - Accent5 5 7 7 2" xfId="5434" xr:uid="{00000000-0005-0000-0000-00002F150000}"/>
    <cellStyle name="20% - Accent5 5 7 8" xfId="5435" xr:uid="{00000000-0005-0000-0000-000030150000}"/>
    <cellStyle name="20% - Accent5 5 7 8 2" xfId="5436" xr:uid="{00000000-0005-0000-0000-000031150000}"/>
    <cellStyle name="20% - Accent5 5 7 9" xfId="5437" xr:uid="{00000000-0005-0000-0000-000032150000}"/>
    <cellStyle name="20% - Accent5 5 8" xfId="5438" xr:uid="{00000000-0005-0000-0000-000033150000}"/>
    <cellStyle name="20% - Accent5 5 8 2" xfId="5439" xr:uid="{00000000-0005-0000-0000-000034150000}"/>
    <cellStyle name="20% - Accent5 5 9" xfId="5440" xr:uid="{00000000-0005-0000-0000-000035150000}"/>
    <cellStyle name="20% - Accent5 5 9 2" xfId="5441" xr:uid="{00000000-0005-0000-0000-000036150000}"/>
    <cellStyle name="20% - Accent5 6" xfId="5442" xr:uid="{00000000-0005-0000-0000-000037150000}"/>
    <cellStyle name="20% - Accent5 6 10" xfId="5443" xr:uid="{00000000-0005-0000-0000-000038150000}"/>
    <cellStyle name="20% - Accent5 6 10 2" xfId="5444" xr:uid="{00000000-0005-0000-0000-000039150000}"/>
    <cellStyle name="20% - Accent5 6 11" xfId="5445" xr:uid="{00000000-0005-0000-0000-00003A150000}"/>
    <cellStyle name="20% - Accent5 6 11 2" xfId="5446" xr:uid="{00000000-0005-0000-0000-00003B150000}"/>
    <cellStyle name="20% - Accent5 6 12" xfId="5447" xr:uid="{00000000-0005-0000-0000-00003C150000}"/>
    <cellStyle name="20% - Accent5 6 12 2" xfId="5448" xr:uid="{00000000-0005-0000-0000-00003D150000}"/>
    <cellStyle name="20% - Accent5 6 13" xfId="5449" xr:uid="{00000000-0005-0000-0000-00003E150000}"/>
    <cellStyle name="20% - Accent5 6 13 2" xfId="5450" xr:uid="{00000000-0005-0000-0000-00003F150000}"/>
    <cellStyle name="20% - Accent5 6 14" xfId="5451" xr:uid="{00000000-0005-0000-0000-000040150000}"/>
    <cellStyle name="20% - Accent5 6 15" xfId="5452" xr:uid="{00000000-0005-0000-0000-000041150000}"/>
    <cellStyle name="20% - Accent5 6 2" xfId="5453" xr:uid="{00000000-0005-0000-0000-000042150000}"/>
    <cellStyle name="20% - Accent5 6 2 10" xfId="5454" xr:uid="{00000000-0005-0000-0000-000043150000}"/>
    <cellStyle name="20% - Accent5 6 2 11" xfId="5455" xr:uid="{00000000-0005-0000-0000-000044150000}"/>
    <cellStyle name="20% - Accent5 6 2 2" xfId="5456" xr:uid="{00000000-0005-0000-0000-000045150000}"/>
    <cellStyle name="20% - Accent5 6 2 2 2" xfId="5457" xr:uid="{00000000-0005-0000-0000-000046150000}"/>
    <cellStyle name="20% - Accent5 6 2 3" xfId="5458" xr:uid="{00000000-0005-0000-0000-000047150000}"/>
    <cellStyle name="20% - Accent5 6 2 3 2" xfId="5459" xr:uid="{00000000-0005-0000-0000-000048150000}"/>
    <cellStyle name="20% - Accent5 6 2 4" xfId="5460" xr:uid="{00000000-0005-0000-0000-000049150000}"/>
    <cellStyle name="20% - Accent5 6 2 4 2" xfId="5461" xr:uid="{00000000-0005-0000-0000-00004A150000}"/>
    <cellStyle name="20% - Accent5 6 2 5" xfId="5462" xr:uid="{00000000-0005-0000-0000-00004B150000}"/>
    <cellStyle name="20% - Accent5 6 2 5 2" xfId="5463" xr:uid="{00000000-0005-0000-0000-00004C150000}"/>
    <cellStyle name="20% - Accent5 6 2 6" xfId="5464" xr:uid="{00000000-0005-0000-0000-00004D150000}"/>
    <cellStyle name="20% - Accent5 6 2 6 2" xfId="5465" xr:uid="{00000000-0005-0000-0000-00004E150000}"/>
    <cellStyle name="20% - Accent5 6 2 7" xfId="5466" xr:uid="{00000000-0005-0000-0000-00004F150000}"/>
    <cellStyle name="20% - Accent5 6 2 7 2" xfId="5467" xr:uid="{00000000-0005-0000-0000-000050150000}"/>
    <cellStyle name="20% - Accent5 6 2 8" xfId="5468" xr:uid="{00000000-0005-0000-0000-000051150000}"/>
    <cellStyle name="20% - Accent5 6 2 8 2" xfId="5469" xr:uid="{00000000-0005-0000-0000-000052150000}"/>
    <cellStyle name="20% - Accent5 6 2 9" xfId="5470" xr:uid="{00000000-0005-0000-0000-000053150000}"/>
    <cellStyle name="20% - Accent5 6 2 9 2" xfId="5471" xr:uid="{00000000-0005-0000-0000-000054150000}"/>
    <cellStyle name="20% - Accent5 6 3" xfId="5472" xr:uid="{00000000-0005-0000-0000-000055150000}"/>
    <cellStyle name="20% - Accent5 6 3 10" xfId="5473" xr:uid="{00000000-0005-0000-0000-000056150000}"/>
    <cellStyle name="20% - Accent5 6 3 11" xfId="5474" xr:uid="{00000000-0005-0000-0000-000057150000}"/>
    <cellStyle name="20% - Accent5 6 3 2" xfId="5475" xr:uid="{00000000-0005-0000-0000-000058150000}"/>
    <cellStyle name="20% - Accent5 6 3 2 2" xfId="5476" xr:uid="{00000000-0005-0000-0000-000059150000}"/>
    <cellStyle name="20% - Accent5 6 3 3" xfId="5477" xr:uid="{00000000-0005-0000-0000-00005A150000}"/>
    <cellStyle name="20% - Accent5 6 3 3 2" xfId="5478" xr:uid="{00000000-0005-0000-0000-00005B150000}"/>
    <cellStyle name="20% - Accent5 6 3 4" xfId="5479" xr:uid="{00000000-0005-0000-0000-00005C150000}"/>
    <cellStyle name="20% - Accent5 6 3 4 2" xfId="5480" xr:uid="{00000000-0005-0000-0000-00005D150000}"/>
    <cellStyle name="20% - Accent5 6 3 5" xfId="5481" xr:uid="{00000000-0005-0000-0000-00005E150000}"/>
    <cellStyle name="20% - Accent5 6 3 5 2" xfId="5482" xr:uid="{00000000-0005-0000-0000-00005F150000}"/>
    <cellStyle name="20% - Accent5 6 3 6" xfId="5483" xr:uid="{00000000-0005-0000-0000-000060150000}"/>
    <cellStyle name="20% - Accent5 6 3 6 2" xfId="5484" xr:uid="{00000000-0005-0000-0000-000061150000}"/>
    <cellStyle name="20% - Accent5 6 3 7" xfId="5485" xr:uid="{00000000-0005-0000-0000-000062150000}"/>
    <cellStyle name="20% - Accent5 6 3 7 2" xfId="5486" xr:uid="{00000000-0005-0000-0000-000063150000}"/>
    <cellStyle name="20% - Accent5 6 3 8" xfId="5487" xr:uid="{00000000-0005-0000-0000-000064150000}"/>
    <cellStyle name="20% - Accent5 6 3 8 2" xfId="5488" xr:uid="{00000000-0005-0000-0000-000065150000}"/>
    <cellStyle name="20% - Accent5 6 3 9" xfId="5489" xr:uid="{00000000-0005-0000-0000-000066150000}"/>
    <cellStyle name="20% - Accent5 6 3 9 2" xfId="5490" xr:uid="{00000000-0005-0000-0000-000067150000}"/>
    <cellStyle name="20% - Accent5 6 4" xfId="5491" xr:uid="{00000000-0005-0000-0000-000068150000}"/>
    <cellStyle name="20% - Accent5 6 4 10" xfId="5492" xr:uid="{00000000-0005-0000-0000-000069150000}"/>
    <cellStyle name="20% - Accent5 6 4 11" xfId="5493" xr:uid="{00000000-0005-0000-0000-00006A150000}"/>
    <cellStyle name="20% - Accent5 6 4 2" xfId="5494" xr:uid="{00000000-0005-0000-0000-00006B150000}"/>
    <cellStyle name="20% - Accent5 6 4 2 2" xfId="5495" xr:uid="{00000000-0005-0000-0000-00006C150000}"/>
    <cellStyle name="20% - Accent5 6 4 3" xfId="5496" xr:uid="{00000000-0005-0000-0000-00006D150000}"/>
    <cellStyle name="20% - Accent5 6 4 3 2" xfId="5497" xr:uid="{00000000-0005-0000-0000-00006E150000}"/>
    <cellStyle name="20% - Accent5 6 4 4" xfId="5498" xr:uid="{00000000-0005-0000-0000-00006F150000}"/>
    <cellStyle name="20% - Accent5 6 4 4 2" xfId="5499" xr:uid="{00000000-0005-0000-0000-000070150000}"/>
    <cellStyle name="20% - Accent5 6 4 5" xfId="5500" xr:uid="{00000000-0005-0000-0000-000071150000}"/>
    <cellStyle name="20% - Accent5 6 4 5 2" xfId="5501" xr:uid="{00000000-0005-0000-0000-000072150000}"/>
    <cellStyle name="20% - Accent5 6 4 6" xfId="5502" xr:uid="{00000000-0005-0000-0000-000073150000}"/>
    <cellStyle name="20% - Accent5 6 4 6 2" xfId="5503" xr:uid="{00000000-0005-0000-0000-000074150000}"/>
    <cellStyle name="20% - Accent5 6 4 7" xfId="5504" xr:uid="{00000000-0005-0000-0000-000075150000}"/>
    <cellStyle name="20% - Accent5 6 4 7 2" xfId="5505" xr:uid="{00000000-0005-0000-0000-000076150000}"/>
    <cellStyle name="20% - Accent5 6 4 8" xfId="5506" xr:uid="{00000000-0005-0000-0000-000077150000}"/>
    <cellStyle name="20% - Accent5 6 4 8 2" xfId="5507" xr:uid="{00000000-0005-0000-0000-000078150000}"/>
    <cellStyle name="20% - Accent5 6 4 9" xfId="5508" xr:uid="{00000000-0005-0000-0000-000079150000}"/>
    <cellStyle name="20% - Accent5 6 4 9 2" xfId="5509" xr:uid="{00000000-0005-0000-0000-00007A150000}"/>
    <cellStyle name="20% - Accent5 6 5" xfId="5510" xr:uid="{00000000-0005-0000-0000-00007B150000}"/>
    <cellStyle name="20% - Accent5 6 5 10" xfId="5511" xr:uid="{00000000-0005-0000-0000-00007C150000}"/>
    <cellStyle name="20% - Accent5 6 5 2" xfId="5512" xr:uid="{00000000-0005-0000-0000-00007D150000}"/>
    <cellStyle name="20% - Accent5 6 5 2 2" xfId="5513" xr:uid="{00000000-0005-0000-0000-00007E150000}"/>
    <cellStyle name="20% - Accent5 6 5 3" xfId="5514" xr:uid="{00000000-0005-0000-0000-00007F150000}"/>
    <cellStyle name="20% - Accent5 6 5 3 2" xfId="5515" xr:uid="{00000000-0005-0000-0000-000080150000}"/>
    <cellStyle name="20% - Accent5 6 5 4" xfId="5516" xr:uid="{00000000-0005-0000-0000-000081150000}"/>
    <cellStyle name="20% - Accent5 6 5 4 2" xfId="5517" xr:uid="{00000000-0005-0000-0000-000082150000}"/>
    <cellStyle name="20% - Accent5 6 5 5" xfId="5518" xr:uid="{00000000-0005-0000-0000-000083150000}"/>
    <cellStyle name="20% - Accent5 6 5 5 2" xfId="5519" xr:uid="{00000000-0005-0000-0000-000084150000}"/>
    <cellStyle name="20% - Accent5 6 5 6" xfId="5520" xr:uid="{00000000-0005-0000-0000-000085150000}"/>
    <cellStyle name="20% - Accent5 6 5 6 2" xfId="5521" xr:uid="{00000000-0005-0000-0000-000086150000}"/>
    <cellStyle name="20% - Accent5 6 5 7" xfId="5522" xr:uid="{00000000-0005-0000-0000-000087150000}"/>
    <cellStyle name="20% - Accent5 6 5 7 2" xfId="5523" xr:uid="{00000000-0005-0000-0000-000088150000}"/>
    <cellStyle name="20% - Accent5 6 5 8" xfId="5524" xr:uid="{00000000-0005-0000-0000-000089150000}"/>
    <cellStyle name="20% - Accent5 6 5 8 2" xfId="5525" xr:uid="{00000000-0005-0000-0000-00008A150000}"/>
    <cellStyle name="20% - Accent5 6 5 9" xfId="5526" xr:uid="{00000000-0005-0000-0000-00008B150000}"/>
    <cellStyle name="20% - Accent5 6 6" xfId="5527" xr:uid="{00000000-0005-0000-0000-00008C150000}"/>
    <cellStyle name="20% - Accent5 6 6 2" xfId="5528" xr:uid="{00000000-0005-0000-0000-00008D150000}"/>
    <cellStyle name="20% - Accent5 6 7" xfId="5529" xr:uid="{00000000-0005-0000-0000-00008E150000}"/>
    <cellStyle name="20% - Accent5 6 7 2" xfId="5530" xr:uid="{00000000-0005-0000-0000-00008F150000}"/>
    <cellStyle name="20% - Accent5 6 8" xfId="5531" xr:uid="{00000000-0005-0000-0000-000090150000}"/>
    <cellStyle name="20% - Accent5 6 8 2" xfId="5532" xr:uid="{00000000-0005-0000-0000-000091150000}"/>
    <cellStyle name="20% - Accent5 6 9" xfId="5533" xr:uid="{00000000-0005-0000-0000-000092150000}"/>
    <cellStyle name="20% - Accent5 6 9 2" xfId="5534" xr:uid="{00000000-0005-0000-0000-000093150000}"/>
    <cellStyle name="20% - Accent5 7" xfId="5535" xr:uid="{00000000-0005-0000-0000-000094150000}"/>
    <cellStyle name="20% - Accent5 7 10" xfId="5536" xr:uid="{00000000-0005-0000-0000-000095150000}"/>
    <cellStyle name="20% - Accent5 7 10 2" xfId="5537" xr:uid="{00000000-0005-0000-0000-000096150000}"/>
    <cellStyle name="20% - Accent5 7 11" xfId="5538" xr:uid="{00000000-0005-0000-0000-000097150000}"/>
    <cellStyle name="20% - Accent5 7 11 2" xfId="5539" xr:uid="{00000000-0005-0000-0000-000098150000}"/>
    <cellStyle name="20% - Accent5 7 12" xfId="5540" xr:uid="{00000000-0005-0000-0000-000099150000}"/>
    <cellStyle name="20% - Accent5 7 13" xfId="5541" xr:uid="{00000000-0005-0000-0000-00009A150000}"/>
    <cellStyle name="20% - Accent5 7 2" xfId="5542" xr:uid="{00000000-0005-0000-0000-00009B150000}"/>
    <cellStyle name="20% - Accent5 7 2 10" xfId="5543" xr:uid="{00000000-0005-0000-0000-00009C150000}"/>
    <cellStyle name="20% - Accent5 7 2 11" xfId="5544" xr:uid="{00000000-0005-0000-0000-00009D150000}"/>
    <cellStyle name="20% - Accent5 7 2 2" xfId="5545" xr:uid="{00000000-0005-0000-0000-00009E150000}"/>
    <cellStyle name="20% - Accent5 7 2 2 2" xfId="5546" xr:uid="{00000000-0005-0000-0000-00009F150000}"/>
    <cellStyle name="20% - Accent5 7 2 3" xfId="5547" xr:uid="{00000000-0005-0000-0000-0000A0150000}"/>
    <cellStyle name="20% - Accent5 7 2 3 2" xfId="5548" xr:uid="{00000000-0005-0000-0000-0000A1150000}"/>
    <cellStyle name="20% - Accent5 7 2 4" xfId="5549" xr:uid="{00000000-0005-0000-0000-0000A2150000}"/>
    <cellStyle name="20% - Accent5 7 2 4 2" xfId="5550" xr:uid="{00000000-0005-0000-0000-0000A3150000}"/>
    <cellStyle name="20% - Accent5 7 2 5" xfId="5551" xr:uid="{00000000-0005-0000-0000-0000A4150000}"/>
    <cellStyle name="20% - Accent5 7 2 5 2" xfId="5552" xr:uid="{00000000-0005-0000-0000-0000A5150000}"/>
    <cellStyle name="20% - Accent5 7 2 6" xfId="5553" xr:uid="{00000000-0005-0000-0000-0000A6150000}"/>
    <cellStyle name="20% - Accent5 7 2 6 2" xfId="5554" xr:uid="{00000000-0005-0000-0000-0000A7150000}"/>
    <cellStyle name="20% - Accent5 7 2 7" xfId="5555" xr:uid="{00000000-0005-0000-0000-0000A8150000}"/>
    <cellStyle name="20% - Accent5 7 2 7 2" xfId="5556" xr:uid="{00000000-0005-0000-0000-0000A9150000}"/>
    <cellStyle name="20% - Accent5 7 2 8" xfId="5557" xr:uid="{00000000-0005-0000-0000-0000AA150000}"/>
    <cellStyle name="20% - Accent5 7 2 8 2" xfId="5558" xr:uid="{00000000-0005-0000-0000-0000AB150000}"/>
    <cellStyle name="20% - Accent5 7 2 9" xfId="5559" xr:uid="{00000000-0005-0000-0000-0000AC150000}"/>
    <cellStyle name="20% - Accent5 7 2 9 2" xfId="5560" xr:uid="{00000000-0005-0000-0000-0000AD150000}"/>
    <cellStyle name="20% - Accent5 7 3" xfId="5561" xr:uid="{00000000-0005-0000-0000-0000AE150000}"/>
    <cellStyle name="20% - Accent5 7 3 10" xfId="5562" xr:uid="{00000000-0005-0000-0000-0000AF150000}"/>
    <cellStyle name="20% - Accent5 7 3 2" xfId="5563" xr:uid="{00000000-0005-0000-0000-0000B0150000}"/>
    <cellStyle name="20% - Accent5 7 3 2 2" xfId="5564" xr:uid="{00000000-0005-0000-0000-0000B1150000}"/>
    <cellStyle name="20% - Accent5 7 3 3" xfId="5565" xr:uid="{00000000-0005-0000-0000-0000B2150000}"/>
    <cellStyle name="20% - Accent5 7 3 3 2" xfId="5566" xr:uid="{00000000-0005-0000-0000-0000B3150000}"/>
    <cellStyle name="20% - Accent5 7 3 4" xfId="5567" xr:uid="{00000000-0005-0000-0000-0000B4150000}"/>
    <cellStyle name="20% - Accent5 7 3 4 2" xfId="5568" xr:uid="{00000000-0005-0000-0000-0000B5150000}"/>
    <cellStyle name="20% - Accent5 7 3 5" xfId="5569" xr:uid="{00000000-0005-0000-0000-0000B6150000}"/>
    <cellStyle name="20% - Accent5 7 3 5 2" xfId="5570" xr:uid="{00000000-0005-0000-0000-0000B7150000}"/>
    <cellStyle name="20% - Accent5 7 3 6" xfId="5571" xr:uid="{00000000-0005-0000-0000-0000B8150000}"/>
    <cellStyle name="20% - Accent5 7 3 6 2" xfId="5572" xr:uid="{00000000-0005-0000-0000-0000B9150000}"/>
    <cellStyle name="20% - Accent5 7 3 7" xfId="5573" xr:uid="{00000000-0005-0000-0000-0000BA150000}"/>
    <cellStyle name="20% - Accent5 7 3 7 2" xfId="5574" xr:uid="{00000000-0005-0000-0000-0000BB150000}"/>
    <cellStyle name="20% - Accent5 7 3 8" xfId="5575" xr:uid="{00000000-0005-0000-0000-0000BC150000}"/>
    <cellStyle name="20% - Accent5 7 3 8 2" xfId="5576" xr:uid="{00000000-0005-0000-0000-0000BD150000}"/>
    <cellStyle name="20% - Accent5 7 3 9" xfId="5577" xr:uid="{00000000-0005-0000-0000-0000BE150000}"/>
    <cellStyle name="20% - Accent5 7 4" xfId="5578" xr:uid="{00000000-0005-0000-0000-0000BF150000}"/>
    <cellStyle name="20% - Accent5 7 4 2" xfId="5579" xr:uid="{00000000-0005-0000-0000-0000C0150000}"/>
    <cellStyle name="20% - Accent5 7 5" xfId="5580" xr:uid="{00000000-0005-0000-0000-0000C1150000}"/>
    <cellStyle name="20% - Accent5 7 5 2" xfId="5581" xr:uid="{00000000-0005-0000-0000-0000C2150000}"/>
    <cellStyle name="20% - Accent5 7 6" xfId="5582" xr:uid="{00000000-0005-0000-0000-0000C3150000}"/>
    <cellStyle name="20% - Accent5 7 6 2" xfId="5583" xr:uid="{00000000-0005-0000-0000-0000C4150000}"/>
    <cellStyle name="20% - Accent5 7 7" xfId="5584" xr:uid="{00000000-0005-0000-0000-0000C5150000}"/>
    <cellStyle name="20% - Accent5 7 7 2" xfId="5585" xr:uid="{00000000-0005-0000-0000-0000C6150000}"/>
    <cellStyle name="20% - Accent5 7 8" xfId="5586" xr:uid="{00000000-0005-0000-0000-0000C7150000}"/>
    <cellStyle name="20% - Accent5 7 8 2" xfId="5587" xr:uid="{00000000-0005-0000-0000-0000C8150000}"/>
    <cellStyle name="20% - Accent5 7 9" xfId="5588" xr:uid="{00000000-0005-0000-0000-0000C9150000}"/>
    <cellStyle name="20% - Accent5 7 9 2" xfId="5589" xr:uid="{00000000-0005-0000-0000-0000CA150000}"/>
    <cellStyle name="20% - Accent5 8" xfId="5590" xr:uid="{00000000-0005-0000-0000-0000CB150000}"/>
    <cellStyle name="20% - Accent5 8 10" xfId="5591" xr:uid="{00000000-0005-0000-0000-0000CC150000}"/>
    <cellStyle name="20% - Accent5 8 10 2" xfId="5592" xr:uid="{00000000-0005-0000-0000-0000CD150000}"/>
    <cellStyle name="20% - Accent5 8 11" xfId="5593" xr:uid="{00000000-0005-0000-0000-0000CE150000}"/>
    <cellStyle name="20% - Accent5 8 12" xfId="5594" xr:uid="{00000000-0005-0000-0000-0000CF150000}"/>
    <cellStyle name="20% - Accent5 8 2" xfId="5595" xr:uid="{00000000-0005-0000-0000-0000D0150000}"/>
    <cellStyle name="20% - Accent5 8 2 10" xfId="5596" xr:uid="{00000000-0005-0000-0000-0000D1150000}"/>
    <cellStyle name="20% - Accent5 8 2 11" xfId="5597" xr:uid="{00000000-0005-0000-0000-0000D2150000}"/>
    <cellStyle name="20% - Accent5 8 2 2" xfId="5598" xr:uid="{00000000-0005-0000-0000-0000D3150000}"/>
    <cellStyle name="20% - Accent5 8 2 2 2" xfId="5599" xr:uid="{00000000-0005-0000-0000-0000D4150000}"/>
    <cellStyle name="20% - Accent5 8 2 3" xfId="5600" xr:uid="{00000000-0005-0000-0000-0000D5150000}"/>
    <cellStyle name="20% - Accent5 8 2 3 2" xfId="5601" xr:uid="{00000000-0005-0000-0000-0000D6150000}"/>
    <cellStyle name="20% - Accent5 8 2 4" xfId="5602" xr:uid="{00000000-0005-0000-0000-0000D7150000}"/>
    <cellStyle name="20% - Accent5 8 2 4 2" xfId="5603" xr:uid="{00000000-0005-0000-0000-0000D8150000}"/>
    <cellStyle name="20% - Accent5 8 2 5" xfId="5604" xr:uid="{00000000-0005-0000-0000-0000D9150000}"/>
    <cellStyle name="20% - Accent5 8 2 5 2" xfId="5605" xr:uid="{00000000-0005-0000-0000-0000DA150000}"/>
    <cellStyle name="20% - Accent5 8 2 6" xfId="5606" xr:uid="{00000000-0005-0000-0000-0000DB150000}"/>
    <cellStyle name="20% - Accent5 8 2 6 2" xfId="5607" xr:uid="{00000000-0005-0000-0000-0000DC150000}"/>
    <cellStyle name="20% - Accent5 8 2 7" xfId="5608" xr:uid="{00000000-0005-0000-0000-0000DD150000}"/>
    <cellStyle name="20% - Accent5 8 2 7 2" xfId="5609" xr:uid="{00000000-0005-0000-0000-0000DE150000}"/>
    <cellStyle name="20% - Accent5 8 2 8" xfId="5610" xr:uid="{00000000-0005-0000-0000-0000DF150000}"/>
    <cellStyle name="20% - Accent5 8 2 8 2" xfId="5611" xr:uid="{00000000-0005-0000-0000-0000E0150000}"/>
    <cellStyle name="20% - Accent5 8 2 9" xfId="5612" xr:uid="{00000000-0005-0000-0000-0000E1150000}"/>
    <cellStyle name="20% - Accent5 8 2 9 2" xfId="5613" xr:uid="{00000000-0005-0000-0000-0000E2150000}"/>
    <cellStyle name="20% - Accent5 8 3" xfId="5614" xr:uid="{00000000-0005-0000-0000-0000E3150000}"/>
    <cellStyle name="20% - Accent5 8 3 2" xfId="5615" xr:uid="{00000000-0005-0000-0000-0000E4150000}"/>
    <cellStyle name="20% - Accent5 8 4" xfId="5616" xr:uid="{00000000-0005-0000-0000-0000E5150000}"/>
    <cellStyle name="20% - Accent5 8 4 2" xfId="5617" xr:uid="{00000000-0005-0000-0000-0000E6150000}"/>
    <cellStyle name="20% - Accent5 8 5" xfId="5618" xr:uid="{00000000-0005-0000-0000-0000E7150000}"/>
    <cellStyle name="20% - Accent5 8 5 2" xfId="5619" xr:uid="{00000000-0005-0000-0000-0000E8150000}"/>
    <cellStyle name="20% - Accent5 8 6" xfId="5620" xr:uid="{00000000-0005-0000-0000-0000E9150000}"/>
    <cellStyle name="20% - Accent5 8 6 2" xfId="5621" xr:uid="{00000000-0005-0000-0000-0000EA150000}"/>
    <cellStyle name="20% - Accent5 8 7" xfId="5622" xr:uid="{00000000-0005-0000-0000-0000EB150000}"/>
    <cellStyle name="20% - Accent5 8 7 2" xfId="5623" xr:uid="{00000000-0005-0000-0000-0000EC150000}"/>
    <cellStyle name="20% - Accent5 8 8" xfId="5624" xr:uid="{00000000-0005-0000-0000-0000ED150000}"/>
    <cellStyle name="20% - Accent5 8 8 2" xfId="5625" xr:uid="{00000000-0005-0000-0000-0000EE150000}"/>
    <cellStyle name="20% - Accent5 8 9" xfId="5626" xr:uid="{00000000-0005-0000-0000-0000EF150000}"/>
    <cellStyle name="20% - Accent5 8 9 2" xfId="5627" xr:uid="{00000000-0005-0000-0000-0000F0150000}"/>
    <cellStyle name="20% - Accent5 9" xfId="5628" xr:uid="{00000000-0005-0000-0000-0000F1150000}"/>
    <cellStyle name="20% - Accent5 9 10" xfId="5629" xr:uid="{00000000-0005-0000-0000-0000F2150000}"/>
    <cellStyle name="20% - Accent5 9 11" xfId="5630" xr:uid="{00000000-0005-0000-0000-0000F3150000}"/>
    <cellStyle name="20% - Accent5 9 2" xfId="5631" xr:uid="{00000000-0005-0000-0000-0000F4150000}"/>
    <cellStyle name="20% - Accent5 9 2 2" xfId="5632" xr:uid="{00000000-0005-0000-0000-0000F5150000}"/>
    <cellStyle name="20% - Accent5 9 3" xfId="5633" xr:uid="{00000000-0005-0000-0000-0000F6150000}"/>
    <cellStyle name="20% - Accent5 9 3 2" xfId="5634" xr:uid="{00000000-0005-0000-0000-0000F7150000}"/>
    <cellStyle name="20% - Accent5 9 4" xfId="5635" xr:uid="{00000000-0005-0000-0000-0000F8150000}"/>
    <cellStyle name="20% - Accent5 9 4 2" xfId="5636" xr:uid="{00000000-0005-0000-0000-0000F9150000}"/>
    <cellStyle name="20% - Accent5 9 5" xfId="5637" xr:uid="{00000000-0005-0000-0000-0000FA150000}"/>
    <cellStyle name="20% - Accent5 9 5 2" xfId="5638" xr:uid="{00000000-0005-0000-0000-0000FB150000}"/>
    <cellStyle name="20% - Accent5 9 6" xfId="5639" xr:uid="{00000000-0005-0000-0000-0000FC150000}"/>
    <cellStyle name="20% - Accent5 9 6 2" xfId="5640" xr:uid="{00000000-0005-0000-0000-0000FD150000}"/>
    <cellStyle name="20% - Accent5 9 7" xfId="5641" xr:uid="{00000000-0005-0000-0000-0000FE150000}"/>
    <cellStyle name="20% - Accent5 9 7 2" xfId="5642" xr:uid="{00000000-0005-0000-0000-0000FF150000}"/>
    <cellStyle name="20% - Accent5 9 8" xfId="5643" xr:uid="{00000000-0005-0000-0000-000000160000}"/>
    <cellStyle name="20% - Accent5 9 8 2" xfId="5644" xr:uid="{00000000-0005-0000-0000-000001160000}"/>
    <cellStyle name="20% - Accent5 9 9" xfId="5645" xr:uid="{00000000-0005-0000-0000-000002160000}"/>
    <cellStyle name="20% - Accent5 9 9 2" xfId="5646" xr:uid="{00000000-0005-0000-0000-000003160000}"/>
    <cellStyle name="20% - Accent6 10" xfId="5647" xr:uid="{00000000-0005-0000-0000-000004160000}"/>
    <cellStyle name="20% - Accent6 10 10" xfId="5648" xr:uid="{00000000-0005-0000-0000-000005160000}"/>
    <cellStyle name="20% - Accent6 10 11" xfId="5649" xr:uid="{00000000-0005-0000-0000-000006160000}"/>
    <cellStyle name="20% - Accent6 10 2" xfId="5650" xr:uid="{00000000-0005-0000-0000-000007160000}"/>
    <cellStyle name="20% - Accent6 10 2 2" xfId="5651" xr:uid="{00000000-0005-0000-0000-000008160000}"/>
    <cellStyle name="20% - Accent6 10 3" xfId="5652" xr:uid="{00000000-0005-0000-0000-000009160000}"/>
    <cellStyle name="20% - Accent6 10 3 2" xfId="5653" xr:uid="{00000000-0005-0000-0000-00000A160000}"/>
    <cellStyle name="20% - Accent6 10 4" xfId="5654" xr:uid="{00000000-0005-0000-0000-00000B160000}"/>
    <cellStyle name="20% - Accent6 10 4 2" xfId="5655" xr:uid="{00000000-0005-0000-0000-00000C160000}"/>
    <cellStyle name="20% - Accent6 10 5" xfId="5656" xr:uid="{00000000-0005-0000-0000-00000D160000}"/>
    <cellStyle name="20% - Accent6 10 5 2" xfId="5657" xr:uid="{00000000-0005-0000-0000-00000E160000}"/>
    <cellStyle name="20% - Accent6 10 6" xfId="5658" xr:uid="{00000000-0005-0000-0000-00000F160000}"/>
    <cellStyle name="20% - Accent6 10 6 2" xfId="5659" xr:uid="{00000000-0005-0000-0000-000010160000}"/>
    <cellStyle name="20% - Accent6 10 7" xfId="5660" xr:uid="{00000000-0005-0000-0000-000011160000}"/>
    <cellStyle name="20% - Accent6 10 7 2" xfId="5661" xr:uid="{00000000-0005-0000-0000-000012160000}"/>
    <cellStyle name="20% - Accent6 10 8" xfId="5662" xr:uid="{00000000-0005-0000-0000-000013160000}"/>
    <cellStyle name="20% - Accent6 10 8 2" xfId="5663" xr:uid="{00000000-0005-0000-0000-000014160000}"/>
    <cellStyle name="20% - Accent6 10 9" xfId="5664" xr:uid="{00000000-0005-0000-0000-000015160000}"/>
    <cellStyle name="20% - Accent6 10 9 2" xfId="5665" xr:uid="{00000000-0005-0000-0000-000016160000}"/>
    <cellStyle name="20% - Accent6 11" xfId="5666" xr:uid="{00000000-0005-0000-0000-000017160000}"/>
    <cellStyle name="20% - Accent6 11 10" xfId="5667" xr:uid="{00000000-0005-0000-0000-000018160000}"/>
    <cellStyle name="20% - Accent6 11 2" xfId="5668" xr:uid="{00000000-0005-0000-0000-000019160000}"/>
    <cellStyle name="20% - Accent6 11 2 2" xfId="5669" xr:uid="{00000000-0005-0000-0000-00001A160000}"/>
    <cellStyle name="20% - Accent6 11 3" xfId="5670" xr:uid="{00000000-0005-0000-0000-00001B160000}"/>
    <cellStyle name="20% - Accent6 11 3 2" xfId="5671" xr:uid="{00000000-0005-0000-0000-00001C160000}"/>
    <cellStyle name="20% - Accent6 11 4" xfId="5672" xr:uid="{00000000-0005-0000-0000-00001D160000}"/>
    <cellStyle name="20% - Accent6 11 4 2" xfId="5673" xr:uid="{00000000-0005-0000-0000-00001E160000}"/>
    <cellStyle name="20% - Accent6 11 5" xfId="5674" xr:uid="{00000000-0005-0000-0000-00001F160000}"/>
    <cellStyle name="20% - Accent6 11 5 2" xfId="5675" xr:uid="{00000000-0005-0000-0000-000020160000}"/>
    <cellStyle name="20% - Accent6 11 6" xfId="5676" xr:uid="{00000000-0005-0000-0000-000021160000}"/>
    <cellStyle name="20% - Accent6 11 6 2" xfId="5677" xr:uid="{00000000-0005-0000-0000-000022160000}"/>
    <cellStyle name="20% - Accent6 11 7" xfId="5678" xr:uid="{00000000-0005-0000-0000-000023160000}"/>
    <cellStyle name="20% - Accent6 11 7 2" xfId="5679" xr:uid="{00000000-0005-0000-0000-000024160000}"/>
    <cellStyle name="20% - Accent6 11 8" xfId="5680" xr:uid="{00000000-0005-0000-0000-000025160000}"/>
    <cellStyle name="20% - Accent6 11 8 2" xfId="5681" xr:uid="{00000000-0005-0000-0000-000026160000}"/>
    <cellStyle name="20% - Accent6 11 9" xfId="5682" xr:uid="{00000000-0005-0000-0000-000027160000}"/>
    <cellStyle name="20% - Accent6 12" xfId="5683" xr:uid="{00000000-0005-0000-0000-000028160000}"/>
    <cellStyle name="20% - Accent6 12 2" xfId="5684" xr:uid="{00000000-0005-0000-0000-000029160000}"/>
    <cellStyle name="20% - Accent6 12 2 2" xfId="5685" xr:uid="{00000000-0005-0000-0000-00002A160000}"/>
    <cellStyle name="20% - Accent6 12 3" xfId="5686" xr:uid="{00000000-0005-0000-0000-00002B160000}"/>
    <cellStyle name="20% - Accent6 12 3 2" xfId="5687" xr:uid="{00000000-0005-0000-0000-00002C160000}"/>
    <cellStyle name="20% - Accent6 12 4" xfId="5688" xr:uid="{00000000-0005-0000-0000-00002D160000}"/>
    <cellStyle name="20% - Accent6 12 4 2" xfId="5689" xr:uid="{00000000-0005-0000-0000-00002E160000}"/>
    <cellStyle name="20% - Accent6 12 5" xfId="5690" xr:uid="{00000000-0005-0000-0000-00002F160000}"/>
    <cellStyle name="20% - Accent6 12 5 2" xfId="5691" xr:uid="{00000000-0005-0000-0000-000030160000}"/>
    <cellStyle name="20% - Accent6 12 6" xfId="5692" xr:uid="{00000000-0005-0000-0000-000031160000}"/>
    <cellStyle name="20% - Accent6 12 6 2" xfId="5693" xr:uid="{00000000-0005-0000-0000-000032160000}"/>
    <cellStyle name="20% - Accent6 12 7" xfId="5694" xr:uid="{00000000-0005-0000-0000-000033160000}"/>
    <cellStyle name="20% - Accent6 12 8" xfId="5695" xr:uid="{00000000-0005-0000-0000-000034160000}"/>
    <cellStyle name="20% - Accent6 13" xfId="5696" xr:uid="{00000000-0005-0000-0000-000035160000}"/>
    <cellStyle name="20% - Accent6 13 2" xfId="5697" xr:uid="{00000000-0005-0000-0000-000036160000}"/>
    <cellStyle name="20% - Accent6 13 2 2" xfId="5698" xr:uid="{00000000-0005-0000-0000-000037160000}"/>
    <cellStyle name="20% - Accent6 13 3" xfId="5699" xr:uid="{00000000-0005-0000-0000-000038160000}"/>
    <cellStyle name="20% - Accent6 13 3 2" xfId="5700" xr:uid="{00000000-0005-0000-0000-000039160000}"/>
    <cellStyle name="20% - Accent6 13 4" xfId="5701" xr:uid="{00000000-0005-0000-0000-00003A160000}"/>
    <cellStyle name="20% - Accent6 13 4 2" xfId="5702" xr:uid="{00000000-0005-0000-0000-00003B160000}"/>
    <cellStyle name="20% - Accent6 13 5" xfId="5703" xr:uid="{00000000-0005-0000-0000-00003C160000}"/>
    <cellStyle name="20% - Accent6 13 6" xfId="5704" xr:uid="{00000000-0005-0000-0000-00003D160000}"/>
    <cellStyle name="20% - Accent6 14" xfId="5705" xr:uid="{00000000-0005-0000-0000-00003E160000}"/>
    <cellStyle name="20% - Accent6 14 2" xfId="5706" xr:uid="{00000000-0005-0000-0000-00003F160000}"/>
    <cellStyle name="20% - Accent6 14 2 2" xfId="5707" xr:uid="{00000000-0005-0000-0000-000040160000}"/>
    <cellStyle name="20% - Accent6 14 3" xfId="5708" xr:uid="{00000000-0005-0000-0000-000041160000}"/>
    <cellStyle name="20% - Accent6 14 4" xfId="5709" xr:uid="{00000000-0005-0000-0000-000042160000}"/>
    <cellStyle name="20% - Accent6 15" xfId="5710" xr:uid="{00000000-0005-0000-0000-000043160000}"/>
    <cellStyle name="20% - Accent6 15 2" xfId="5711" xr:uid="{00000000-0005-0000-0000-000044160000}"/>
    <cellStyle name="20% - Accent6 16" xfId="5712" xr:uid="{00000000-0005-0000-0000-000045160000}"/>
    <cellStyle name="20% - Accent6 16 2" xfId="5713" xr:uid="{00000000-0005-0000-0000-000046160000}"/>
    <cellStyle name="20% - Accent6 17" xfId="5714" xr:uid="{00000000-0005-0000-0000-000047160000}"/>
    <cellStyle name="20% - Accent6 17 2" xfId="5715" xr:uid="{00000000-0005-0000-0000-000048160000}"/>
    <cellStyle name="20% - Accent6 18" xfId="5716" xr:uid="{00000000-0005-0000-0000-000049160000}"/>
    <cellStyle name="20% - Accent6 18 2" xfId="5717" xr:uid="{00000000-0005-0000-0000-00004A160000}"/>
    <cellStyle name="20% - Accent6 19" xfId="5718" xr:uid="{00000000-0005-0000-0000-00004B160000}"/>
    <cellStyle name="20% - Accent6 19 2" xfId="5719" xr:uid="{00000000-0005-0000-0000-00004C160000}"/>
    <cellStyle name="20% - Accent6 2" xfId="5720" xr:uid="{00000000-0005-0000-0000-00004D160000}"/>
    <cellStyle name="20% - Accent6 2 10" xfId="5721" xr:uid="{00000000-0005-0000-0000-00004E160000}"/>
    <cellStyle name="20% - Accent6 2 10 2" xfId="5722" xr:uid="{00000000-0005-0000-0000-00004F160000}"/>
    <cellStyle name="20% - Accent6 2 11" xfId="5723" xr:uid="{00000000-0005-0000-0000-000050160000}"/>
    <cellStyle name="20% - Accent6 2 11 2" xfId="5724" xr:uid="{00000000-0005-0000-0000-000051160000}"/>
    <cellStyle name="20% - Accent6 2 12" xfId="5725" xr:uid="{00000000-0005-0000-0000-000052160000}"/>
    <cellStyle name="20% - Accent6 2 12 2" xfId="5726" xr:uid="{00000000-0005-0000-0000-000053160000}"/>
    <cellStyle name="20% - Accent6 2 13" xfId="5727" xr:uid="{00000000-0005-0000-0000-000054160000}"/>
    <cellStyle name="20% - Accent6 2 13 2" xfId="5728" xr:uid="{00000000-0005-0000-0000-000055160000}"/>
    <cellStyle name="20% - Accent6 2 14" xfId="5729" xr:uid="{00000000-0005-0000-0000-000056160000}"/>
    <cellStyle name="20% - Accent6 2 14 2" xfId="5730" xr:uid="{00000000-0005-0000-0000-000057160000}"/>
    <cellStyle name="20% - Accent6 2 15" xfId="5731" xr:uid="{00000000-0005-0000-0000-000058160000}"/>
    <cellStyle name="20% - Accent6 2 15 2" xfId="5732" xr:uid="{00000000-0005-0000-0000-000059160000}"/>
    <cellStyle name="20% - Accent6 2 16" xfId="5733" xr:uid="{00000000-0005-0000-0000-00005A160000}"/>
    <cellStyle name="20% - Accent6 2 16 2" xfId="5734" xr:uid="{00000000-0005-0000-0000-00005B160000}"/>
    <cellStyle name="20% - Accent6 2 17" xfId="5735" xr:uid="{00000000-0005-0000-0000-00005C160000}"/>
    <cellStyle name="20% - Accent6 2 17 2" xfId="5736" xr:uid="{00000000-0005-0000-0000-00005D160000}"/>
    <cellStyle name="20% - Accent6 2 18" xfId="5737" xr:uid="{00000000-0005-0000-0000-00005E160000}"/>
    <cellStyle name="20% - Accent6 2 19" xfId="5738" xr:uid="{00000000-0005-0000-0000-00005F160000}"/>
    <cellStyle name="20% - Accent6 2 2" xfId="5739" xr:uid="{00000000-0005-0000-0000-000060160000}"/>
    <cellStyle name="20% - Accent6 2 2 10" xfId="5740" xr:uid="{00000000-0005-0000-0000-000061160000}"/>
    <cellStyle name="20% - Accent6 2 2 10 2" xfId="5741" xr:uid="{00000000-0005-0000-0000-000062160000}"/>
    <cellStyle name="20% - Accent6 2 2 11" xfId="5742" xr:uid="{00000000-0005-0000-0000-000063160000}"/>
    <cellStyle name="20% - Accent6 2 2 11 2" xfId="5743" xr:uid="{00000000-0005-0000-0000-000064160000}"/>
    <cellStyle name="20% - Accent6 2 2 12" xfId="5744" xr:uid="{00000000-0005-0000-0000-000065160000}"/>
    <cellStyle name="20% - Accent6 2 2 12 2" xfId="5745" xr:uid="{00000000-0005-0000-0000-000066160000}"/>
    <cellStyle name="20% - Accent6 2 2 13" xfId="5746" xr:uid="{00000000-0005-0000-0000-000067160000}"/>
    <cellStyle name="20% - Accent6 2 2 13 2" xfId="5747" xr:uid="{00000000-0005-0000-0000-000068160000}"/>
    <cellStyle name="20% - Accent6 2 2 14" xfId="5748" xr:uid="{00000000-0005-0000-0000-000069160000}"/>
    <cellStyle name="20% - Accent6 2 2 14 2" xfId="5749" xr:uid="{00000000-0005-0000-0000-00006A160000}"/>
    <cellStyle name="20% - Accent6 2 2 15" xfId="5750" xr:uid="{00000000-0005-0000-0000-00006B160000}"/>
    <cellStyle name="20% - Accent6 2 2 15 2" xfId="5751" xr:uid="{00000000-0005-0000-0000-00006C160000}"/>
    <cellStyle name="20% - Accent6 2 2 16" xfId="5752" xr:uid="{00000000-0005-0000-0000-00006D160000}"/>
    <cellStyle name="20% - Accent6 2 2 17" xfId="5753" xr:uid="{00000000-0005-0000-0000-00006E160000}"/>
    <cellStyle name="20% - Accent6 2 2 18" xfId="5754" xr:uid="{00000000-0005-0000-0000-00006F160000}"/>
    <cellStyle name="20% - Accent6 2 2 2" xfId="5755" xr:uid="{00000000-0005-0000-0000-000070160000}"/>
    <cellStyle name="20% - Accent6 2 2 2 10" xfId="5756" xr:uid="{00000000-0005-0000-0000-000071160000}"/>
    <cellStyle name="20% - Accent6 2 2 2 11" xfId="5757" xr:uid="{00000000-0005-0000-0000-000072160000}"/>
    <cellStyle name="20% - Accent6 2 2 2 2" xfId="5758" xr:uid="{00000000-0005-0000-0000-000073160000}"/>
    <cellStyle name="20% - Accent6 2 2 2 2 2" xfId="5759" xr:uid="{00000000-0005-0000-0000-000074160000}"/>
    <cellStyle name="20% - Accent6 2 2 2 3" xfId="5760" xr:uid="{00000000-0005-0000-0000-000075160000}"/>
    <cellStyle name="20% - Accent6 2 2 2 3 2" xfId="5761" xr:uid="{00000000-0005-0000-0000-000076160000}"/>
    <cellStyle name="20% - Accent6 2 2 2 4" xfId="5762" xr:uid="{00000000-0005-0000-0000-000077160000}"/>
    <cellStyle name="20% - Accent6 2 2 2 4 2" xfId="5763" xr:uid="{00000000-0005-0000-0000-000078160000}"/>
    <cellStyle name="20% - Accent6 2 2 2 5" xfId="5764" xr:uid="{00000000-0005-0000-0000-000079160000}"/>
    <cellStyle name="20% - Accent6 2 2 2 5 2" xfId="5765" xr:uid="{00000000-0005-0000-0000-00007A160000}"/>
    <cellStyle name="20% - Accent6 2 2 2 6" xfId="5766" xr:uid="{00000000-0005-0000-0000-00007B160000}"/>
    <cellStyle name="20% - Accent6 2 2 2 6 2" xfId="5767" xr:uid="{00000000-0005-0000-0000-00007C160000}"/>
    <cellStyle name="20% - Accent6 2 2 2 7" xfId="5768" xr:uid="{00000000-0005-0000-0000-00007D160000}"/>
    <cellStyle name="20% - Accent6 2 2 2 7 2" xfId="5769" xr:uid="{00000000-0005-0000-0000-00007E160000}"/>
    <cellStyle name="20% - Accent6 2 2 2 8" xfId="5770" xr:uid="{00000000-0005-0000-0000-00007F160000}"/>
    <cellStyle name="20% - Accent6 2 2 2 8 2" xfId="5771" xr:uid="{00000000-0005-0000-0000-000080160000}"/>
    <cellStyle name="20% - Accent6 2 2 2 9" xfId="5772" xr:uid="{00000000-0005-0000-0000-000081160000}"/>
    <cellStyle name="20% - Accent6 2 2 2 9 2" xfId="5773" xr:uid="{00000000-0005-0000-0000-000082160000}"/>
    <cellStyle name="20% - Accent6 2 2 3" xfId="5774" xr:uid="{00000000-0005-0000-0000-000083160000}"/>
    <cellStyle name="20% - Accent6 2 2 3 10" xfId="5775" xr:uid="{00000000-0005-0000-0000-000084160000}"/>
    <cellStyle name="20% - Accent6 2 2 3 11" xfId="5776" xr:uid="{00000000-0005-0000-0000-000085160000}"/>
    <cellStyle name="20% - Accent6 2 2 3 2" xfId="5777" xr:uid="{00000000-0005-0000-0000-000086160000}"/>
    <cellStyle name="20% - Accent6 2 2 3 2 2" xfId="5778" xr:uid="{00000000-0005-0000-0000-000087160000}"/>
    <cellStyle name="20% - Accent6 2 2 3 3" xfId="5779" xr:uid="{00000000-0005-0000-0000-000088160000}"/>
    <cellStyle name="20% - Accent6 2 2 3 3 2" xfId="5780" xr:uid="{00000000-0005-0000-0000-000089160000}"/>
    <cellStyle name="20% - Accent6 2 2 3 4" xfId="5781" xr:uid="{00000000-0005-0000-0000-00008A160000}"/>
    <cellStyle name="20% - Accent6 2 2 3 4 2" xfId="5782" xr:uid="{00000000-0005-0000-0000-00008B160000}"/>
    <cellStyle name="20% - Accent6 2 2 3 5" xfId="5783" xr:uid="{00000000-0005-0000-0000-00008C160000}"/>
    <cellStyle name="20% - Accent6 2 2 3 5 2" xfId="5784" xr:uid="{00000000-0005-0000-0000-00008D160000}"/>
    <cellStyle name="20% - Accent6 2 2 3 6" xfId="5785" xr:uid="{00000000-0005-0000-0000-00008E160000}"/>
    <cellStyle name="20% - Accent6 2 2 3 6 2" xfId="5786" xr:uid="{00000000-0005-0000-0000-00008F160000}"/>
    <cellStyle name="20% - Accent6 2 2 3 7" xfId="5787" xr:uid="{00000000-0005-0000-0000-000090160000}"/>
    <cellStyle name="20% - Accent6 2 2 3 7 2" xfId="5788" xr:uid="{00000000-0005-0000-0000-000091160000}"/>
    <cellStyle name="20% - Accent6 2 2 3 8" xfId="5789" xr:uid="{00000000-0005-0000-0000-000092160000}"/>
    <cellStyle name="20% - Accent6 2 2 3 8 2" xfId="5790" xr:uid="{00000000-0005-0000-0000-000093160000}"/>
    <cellStyle name="20% - Accent6 2 2 3 9" xfId="5791" xr:uid="{00000000-0005-0000-0000-000094160000}"/>
    <cellStyle name="20% - Accent6 2 2 3 9 2" xfId="5792" xr:uid="{00000000-0005-0000-0000-000095160000}"/>
    <cellStyle name="20% - Accent6 2 2 4" xfId="5793" xr:uid="{00000000-0005-0000-0000-000096160000}"/>
    <cellStyle name="20% - Accent6 2 2 4 10" xfId="5794" xr:uid="{00000000-0005-0000-0000-000097160000}"/>
    <cellStyle name="20% - Accent6 2 2 4 11" xfId="5795" xr:uid="{00000000-0005-0000-0000-000098160000}"/>
    <cellStyle name="20% - Accent6 2 2 4 2" xfId="5796" xr:uid="{00000000-0005-0000-0000-000099160000}"/>
    <cellStyle name="20% - Accent6 2 2 4 2 2" xfId="5797" xr:uid="{00000000-0005-0000-0000-00009A160000}"/>
    <cellStyle name="20% - Accent6 2 2 4 3" xfId="5798" xr:uid="{00000000-0005-0000-0000-00009B160000}"/>
    <cellStyle name="20% - Accent6 2 2 4 3 2" xfId="5799" xr:uid="{00000000-0005-0000-0000-00009C160000}"/>
    <cellStyle name="20% - Accent6 2 2 4 4" xfId="5800" xr:uid="{00000000-0005-0000-0000-00009D160000}"/>
    <cellStyle name="20% - Accent6 2 2 4 4 2" xfId="5801" xr:uid="{00000000-0005-0000-0000-00009E160000}"/>
    <cellStyle name="20% - Accent6 2 2 4 5" xfId="5802" xr:uid="{00000000-0005-0000-0000-00009F160000}"/>
    <cellStyle name="20% - Accent6 2 2 4 5 2" xfId="5803" xr:uid="{00000000-0005-0000-0000-0000A0160000}"/>
    <cellStyle name="20% - Accent6 2 2 4 6" xfId="5804" xr:uid="{00000000-0005-0000-0000-0000A1160000}"/>
    <cellStyle name="20% - Accent6 2 2 4 6 2" xfId="5805" xr:uid="{00000000-0005-0000-0000-0000A2160000}"/>
    <cellStyle name="20% - Accent6 2 2 4 7" xfId="5806" xr:uid="{00000000-0005-0000-0000-0000A3160000}"/>
    <cellStyle name="20% - Accent6 2 2 4 7 2" xfId="5807" xr:uid="{00000000-0005-0000-0000-0000A4160000}"/>
    <cellStyle name="20% - Accent6 2 2 4 8" xfId="5808" xr:uid="{00000000-0005-0000-0000-0000A5160000}"/>
    <cellStyle name="20% - Accent6 2 2 4 8 2" xfId="5809" xr:uid="{00000000-0005-0000-0000-0000A6160000}"/>
    <cellStyle name="20% - Accent6 2 2 4 9" xfId="5810" xr:uid="{00000000-0005-0000-0000-0000A7160000}"/>
    <cellStyle name="20% - Accent6 2 2 4 9 2" xfId="5811" xr:uid="{00000000-0005-0000-0000-0000A8160000}"/>
    <cellStyle name="20% - Accent6 2 2 5" xfId="5812" xr:uid="{00000000-0005-0000-0000-0000A9160000}"/>
    <cellStyle name="20% - Accent6 2 2 5 10" xfId="5813" xr:uid="{00000000-0005-0000-0000-0000AA160000}"/>
    <cellStyle name="20% - Accent6 2 2 5 11" xfId="5814" xr:uid="{00000000-0005-0000-0000-0000AB160000}"/>
    <cellStyle name="20% - Accent6 2 2 5 2" xfId="5815" xr:uid="{00000000-0005-0000-0000-0000AC160000}"/>
    <cellStyle name="20% - Accent6 2 2 5 2 2" xfId="5816" xr:uid="{00000000-0005-0000-0000-0000AD160000}"/>
    <cellStyle name="20% - Accent6 2 2 5 3" xfId="5817" xr:uid="{00000000-0005-0000-0000-0000AE160000}"/>
    <cellStyle name="20% - Accent6 2 2 5 3 2" xfId="5818" xr:uid="{00000000-0005-0000-0000-0000AF160000}"/>
    <cellStyle name="20% - Accent6 2 2 5 4" xfId="5819" xr:uid="{00000000-0005-0000-0000-0000B0160000}"/>
    <cellStyle name="20% - Accent6 2 2 5 4 2" xfId="5820" xr:uid="{00000000-0005-0000-0000-0000B1160000}"/>
    <cellStyle name="20% - Accent6 2 2 5 5" xfId="5821" xr:uid="{00000000-0005-0000-0000-0000B2160000}"/>
    <cellStyle name="20% - Accent6 2 2 5 5 2" xfId="5822" xr:uid="{00000000-0005-0000-0000-0000B3160000}"/>
    <cellStyle name="20% - Accent6 2 2 5 6" xfId="5823" xr:uid="{00000000-0005-0000-0000-0000B4160000}"/>
    <cellStyle name="20% - Accent6 2 2 5 6 2" xfId="5824" xr:uid="{00000000-0005-0000-0000-0000B5160000}"/>
    <cellStyle name="20% - Accent6 2 2 5 7" xfId="5825" xr:uid="{00000000-0005-0000-0000-0000B6160000}"/>
    <cellStyle name="20% - Accent6 2 2 5 7 2" xfId="5826" xr:uid="{00000000-0005-0000-0000-0000B7160000}"/>
    <cellStyle name="20% - Accent6 2 2 5 8" xfId="5827" xr:uid="{00000000-0005-0000-0000-0000B8160000}"/>
    <cellStyle name="20% - Accent6 2 2 5 8 2" xfId="5828" xr:uid="{00000000-0005-0000-0000-0000B9160000}"/>
    <cellStyle name="20% - Accent6 2 2 5 9" xfId="5829" xr:uid="{00000000-0005-0000-0000-0000BA160000}"/>
    <cellStyle name="20% - Accent6 2 2 5 9 2" xfId="5830" xr:uid="{00000000-0005-0000-0000-0000BB160000}"/>
    <cellStyle name="20% - Accent6 2 2 6" xfId="5831" xr:uid="{00000000-0005-0000-0000-0000BC160000}"/>
    <cellStyle name="20% - Accent6 2 2 6 10" xfId="5832" xr:uid="{00000000-0005-0000-0000-0000BD160000}"/>
    <cellStyle name="20% - Accent6 2 2 6 11" xfId="5833" xr:uid="{00000000-0005-0000-0000-0000BE160000}"/>
    <cellStyle name="20% - Accent6 2 2 6 2" xfId="5834" xr:uid="{00000000-0005-0000-0000-0000BF160000}"/>
    <cellStyle name="20% - Accent6 2 2 6 2 2" xfId="5835" xr:uid="{00000000-0005-0000-0000-0000C0160000}"/>
    <cellStyle name="20% - Accent6 2 2 6 3" xfId="5836" xr:uid="{00000000-0005-0000-0000-0000C1160000}"/>
    <cellStyle name="20% - Accent6 2 2 6 3 2" xfId="5837" xr:uid="{00000000-0005-0000-0000-0000C2160000}"/>
    <cellStyle name="20% - Accent6 2 2 6 4" xfId="5838" xr:uid="{00000000-0005-0000-0000-0000C3160000}"/>
    <cellStyle name="20% - Accent6 2 2 6 4 2" xfId="5839" xr:uid="{00000000-0005-0000-0000-0000C4160000}"/>
    <cellStyle name="20% - Accent6 2 2 6 5" xfId="5840" xr:uid="{00000000-0005-0000-0000-0000C5160000}"/>
    <cellStyle name="20% - Accent6 2 2 6 5 2" xfId="5841" xr:uid="{00000000-0005-0000-0000-0000C6160000}"/>
    <cellStyle name="20% - Accent6 2 2 6 6" xfId="5842" xr:uid="{00000000-0005-0000-0000-0000C7160000}"/>
    <cellStyle name="20% - Accent6 2 2 6 6 2" xfId="5843" xr:uid="{00000000-0005-0000-0000-0000C8160000}"/>
    <cellStyle name="20% - Accent6 2 2 6 7" xfId="5844" xr:uid="{00000000-0005-0000-0000-0000C9160000}"/>
    <cellStyle name="20% - Accent6 2 2 6 7 2" xfId="5845" xr:uid="{00000000-0005-0000-0000-0000CA160000}"/>
    <cellStyle name="20% - Accent6 2 2 6 8" xfId="5846" xr:uid="{00000000-0005-0000-0000-0000CB160000}"/>
    <cellStyle name="20% - Accent6 2 2 6 8 2" xfId="5847" xr:uid="{00000000-0005-0000-0000-0000CC160000}"/>
    <cellStyle name="20% - Accent6 2 2 6 9" xfId="5848" xr:uid="{00000000-0005-0000-0000-0000CD160000}"/>
    <cellStyle name="20% - Accent6 2 2 6 9 2" xfId="5849" xr:uid="{00000000-0005-0000-0000-0000CE160000}"/>
    <cellStyle name="20% - Accent6 2 2 7" xfId="5850" xr:uid="{00000000-0005-0000-0000-0000CF160000}"/>
    <cellStyle name="20% - Accent6 2 2 7 10" xfId="5851" xr:uid="{00000000-0005-0000-0000-0000D0160000}"/>
    <cellStyle name="20% - Accent6 2 2 7 2" xfId="5852" xr:uid="{00000000-0005-0000-0000-0000D1160000}"/>
    <cellStyle name="20% - Accent6 2 2 7 2 2" xfId="5853" xr:uid="{00000000-0005-0000-0000-0000D2160000}"/>
    <cellStyle name="20% - Accent6 2 2 7 3" xfId="5854" xr:uid="{00000000-0005-0000-0000-0000D3160000}"/>
    <cellStyle name="20% - Accent6 2 2 7 3 2" xfId="5855" xr:uid="{00000000-0005-0000-0000-0000D4160000}"/>
    <cellStyle name="20% - Accent6 2 2 7 4" xfId="5856" xr:uid="{00000000-0005-0000-0000-0000D5160000}"/>
    <cellStyle name="20% - Accent6 2 2 7 4 2" xfId="5857" xr:uid="{00000000-0005-0000-0000-0000D6160000}"/>
    <cellStyle name="20% - Accent6 2 2 7 5" xfId="5858" xr:uid="{00000000-0005-0000-0000-0000D7160000}"/>
    <cellStyle name="20% - Accent6 2 2 7 5 2" xfId="5859" xr:uid="{00000000-0005-0000-0000-0000D8160000}"/>
    <cellStyle name="20% - Accent6 2 2 7 6" xfId="5860" xr:uid="{00000000-0005-0000-0000-0000D9160000}"/>
    <cellStyle name="20% - Accent6 2 2 7 6 2" xfId="5861" xr:uid="{00000000-0005-0000-0000-0000DA160000}"/>
    <cellStyle name="20% - Accent6 2 2 7 7" xfId="5862" xr:uid="{00000000-0005-0000-0000-0000DB160000}"/>
    <cellStyle name="20% - Accent6 2 2 7 7 2" xfId="5863" xr:uid="{00000000-0005-0000-0000-0000DC160000}"/>
    <cellStyle name="20% - Accent6 2 2 7 8" xfId="5864" xr:uid="{00000000-0005-0000-0000-0000DD160000}"/>
    <cellStyle name="20% - Accent6 2 2 7 8 2" xfId="5865" xr:uid="{00000000-0005-0000-0000-0000DE160000}"/>
    <cellStyle name="20% - Accent6 2 2 7 9" xfId="5866" xr:uid="{00000000-0005-0000-0000-0000DF160000}"/>
    <cellStyle name="20% - Accent6 2 2 8" xfId="5867" xr:uid="{00000000-0005-0000-0000-0000E0160000}"/>
    <cellStyle name="20% - Accent6 2 2 8 2" xfId="5868" xr:uid="{00000000-0005-0000-0000-0000E1160000}"/>
    <cellStyle name="20% - Accent6 2 2 9" xfId="5869" xr:uid="{00000000-0005-0000-0000-0000E2160000}"/>
    <cellStyle name="20% - Accent6 2 2 9 2" xfId="5870" xr:uid="{00000000-0005-0000-0000-0000E3160000}"/>
    <cellStyle name="20% - Accent6 2 3" xfId="5871" xr:uid="{00000000-0005-0000-0000-0000E4160000}"/>
    <cellStyle name="20% - Accent6 2 3 10" xfId="5872" xr:uid="{00000000-0005-0000-0000-0000E5160000}"/>
    <cellStyle name="20% - Accent6 2 3 10 2" xfId="5873" xr:uid="{00000000-0005-0000-0000-0000E6160000}"/>
    <cellStyle name="20% - Accent6 2 3 11" xfId="5874" xr:uid="{00000000-0005-0000-0000-0000E7160000}"/>
    <cellStyle name="20% - Accent6 2 3 11 2" xfId="5875" xr:uid="{00000000-0005-0000-0000-0000E8160000}"/>
    <cellStyle name="20% - Accent6 2 3 12" xfId="5876" xr:uid="{00000000-0005-0000-0000-0000E9160000}"/>
    <cellStyle name="20% - Accent6 2 3 12 2" xfId="5877" xr:uid="{00000000-0005-0000-0000-0000EA160000}"/>
    <cellStyle name="20% - Accent6 2 3 13" xfId="5878" xr:uid="{00000000-0005-0000-0000-0000EB160000}"/>
    <cellStyle name="20% - Accent6 2 3 13 2" xfId="5879" xr:uid="{00000000-0005-0000-0000-0000EC160000}"/>
    <cellStyle name="20% - Accent6 2 3 14" xfId="5880" xr:uid="{00000000-0005-0000-0000-0000ED160000}"/>
    <cellStyle name="20% - Accent6 2 3 14 2" xfId="5881" xr:uid="{00000000-0005-0000-0000-0000EE160000}"/>
    <cellStyle name="20% - Accent6 2 3 15" xfId="5882" xr:uid="{00000000-0005-0000-0000-0000EF160000}"/>
    <cellStyle name="20% - Accent6 2 3 15 2" xfId="5883" xr:uid="{00000000-0005-0000-0000-0000F0160000}"/>
    <cellStyle name="20% - Accent6 2 3 16" xfId="5884" xr:uid="{00000000-0005-0000-0000-0000F1160000}"/>
    <cellStyle name="20% - Accent6 2 3 17" xfId="5885" xr:uid="{00000000-0005-0000-0000-0000F2160000}"/>
    <cellStyle name="20% - Accent6 2 3 2" xfId="5886" xr:uid="{00000000-0005-0000-0000-0000F3160000}"/>
    <cellStyle name="20% - Accent6 2 3 2 10" xfId="5887" xr:uid="{00000000-0005-0000-0000-0000F4160000}"/>
    <cellStyle name="20% - Accent6 2 3 2 11" xfId="5888" xr:uid="{00000000-0005-0000-0000-0000F5160000}"/>
    <cellStyle name="20% - Accent6 2 3 2 2" xfId="5889" xr:uid="{00000000-0005-0000-0000-0000F6160000}"/>
    <cellStyle name="20% - Accent6 2 3 2 2 2" xfId="5890" xr:uid="{00000000-0005-0000-0000-0000F7160000}"/>
    <cellStyle name="20% - Accent6 2 3 2 3" xfId="5891" xr:uid="{00000000-0005-0000-0000-0000F8160000}"/>
    <cellStyle name="20% - Accent6 2 3 2 3 2" xfId="5892" xr:uid="{00000000-0005-0000-0000-0000F9160000}"/>
    <cellStyle name="20% - Accent6 2 3 2 4" xfId="5893" xr:uid="{00000000-0005-0000-0000-0000FA160000}"/>
    <cellStyle name="20% - Accent6 2 3 2 4 2" xfId="5894" xr:uid="{00000000-0005-0000-0000-0000FB160000}"/>
    <cellStyle name="20% - Accent6 2 3 2 5" xfId="5895" xr:uid="{00000000-0005-0000-0000-0000FC160000}"/>
    <cellStyle name="20% - Accent6 2 3 2 5 2" xfId="5896" xr:uid="{00000000-0005-0000-0000-0000FD160000}"/>
    <cellStyle name="20% - Accent6 2 3 2 6" xfId="5897" xr:uid="{00000000-0005-0000-0000-0000FE160000}"/>
    <cellStyle name="20% - Accent6 2 3 2 6 2" xfId="5898" xr:uid="{00000000-0005-0000-0000-0000FF160000}"/>
    <cellStyle name="20% - Accent6 2 3 2 7" xfId="5899" xr:uid="{00000000-0005-0000-0000-000000170000}"/>
    <cellStyle name="20% - Accent6 2 3 2 7 2" xfId="5900" xr:uid="{00000000-0005-0000-0000-000001170000}"/>
    <cellStyle name="20% - Accent6 2 3 2 8" xfId="5901" xr:uid="{00000000-0005-0000-0000-000002170000}"/>
    <cellStyle name="20% - Accent6 2 3 2 8 2" xfId="5902" xr:uid="{00000000-0005-0000-0000-000003170000}"/>
    <cellStyle name="20% - Accent6 2 3 2 9" xfId="5903" xr:uid="{00000000-0005-0000-0000-000004170000}"/>
    <cellStyle name="20% - Accent6 2 3 2 9 2" xfId="5904" xr:uid="{00000000-0005-0000-0000-000005170000}"/>
    <cellStyle name="20% - Accent6 2 3 3" xfId="5905" xr:uid="{00000000-0005-0000-0000-000006170000}"/>
    <cellStyle name="20% - Accent6 2 3 3 10" xfId="5906" xr:uid="{00000000-0005-0000-0000-000007170000}"/>
    <cellStyle name="20% - Accent6 2 3 3 11" xfId="5907" xr:uid="{00000000-0005-0000-0000-000008170000}"/>
    <cellStyle name="20% - Accent6 2 3 3 2" xfId="5908" xr:uid="{00000000-0005-0000-0000-000009170000}"/>
    <cellStyle name="20% - Accent6 2 3 3 2 2" xfId="5909" xr:uid="{00000000-0005-0000-0000-00000A170000}"/>
    <cellStyle name="20% - Accent6 2 3 3 3" xfId="5910" xr:uid="{00000000-0005-0000-0000-00000B170000}"/>
    <cellStyle name="20% - Accent6 2 3 3 3 2" xfId="5911" xr:uid="{00000000-0005-0000-0000-00000C170000}"/>
    <cellStyle name="20% - Accent6 2 3 3 4" xfId="5912" xr:uid="{00000000-0005-0000-0000-00000D170000}"/>
    <cellStyle name="20% - Accent6 2 3 3 4 2" xfId="5913" xr:uid="{00000000-0005-0000-0000-00000E170000}"/>
    <cellStyle name="20% - Accent6 2 3 3 5" xfId="5914" xr:uid="{00000000-0005-0000-0000-00000F170000}"/>
    <cellStyle name="20% - Accent6 2 3 3 5 2" xfId="5915" xr:uid="{00000000-0005-0000-0000-000010170000}"/>
    <cellStyle name="20% - Accent6 2 3 3 6" xfId="5916" xr:uid="{00000000-0005-0000-0000-000011170000}"/>
    <cellStyle name="20% - Accent6 2 3 3 6 2" xfId="5917" xr:uid="{00000000-0005-0000-0000-000012170000}"/>
    <cellStyle name="20% - Accent6 2 3 3 7" xfId="5918" xr:uid="{00000000-0005-0000-0000-000013170000}"/>
    <cellStyle name="20% - Accent6 2 3 3 7 2" xfId="5919" xr:uid="{00000000-0005-0000-0000-000014170000}"/>
    <cellStyle name="20% - Accent6 2 3 3 8" xfId="5920" xr:uid="{00000000-0005-0000-0000-000015170000}"/>
    <cellStyle name="20% - Accent6 2 3 3 8 2" xfId="5921" xr:uid="{00000000-0005-0000-0000-000016170000}"/>
    <cellStyle name="20% - Accent6 2 3 3 9" xfId="5922" xr:uid="{00000000-0005-0000-0000-000017170000}"/>
    <cellStyle name="20% - Accent6 2 3 3 9 2" xfId="5923" xr:uid="{00000000-0005-0000-0000-000018170000}"/>
    <cellStyle name="20% - Accent6 2 3 4" xfId="5924" xr:uid="{00000000-0005-0000-0000-000019170000}"/>
    <cellStyle name="20% - Accent6 2 3 4 10" xfId="5925" xr:uid="{00000000-0005-0000-0000-00001A170000}"/>
    <cellStyle name="20% - Accent6 2 3 4 11" xfId="5926" xr:uid="{00000000-0005-0000-0000-00001B170000}"/>
    <cellStyle name="20% - Accent6 2 3 4 2" xfId="5927" xr:uid="{00000000-0005-0000-0000-00001C170000}"/>
    <cellStyle name="20% - Accent6 2 3 4 2 2" xfId="5928" xr:uid="{00000000-0005-0000-0000-00001D170000}"/>
    <cellStyle name="20% - Accent6 2 3 4 3" xfId="5929" xr:uid="{00000000-0005-0000-0000-00001E170000}"/>
    <cellStyle name="20% - Accent6 2 3 4 3 2" xfId="5930" xr:uid="{00000000-0005-0000-0000-00001F170000}"/>
    <cellStyle name="20% - Accent6 2 3 4 4" xfId="5931" xr:uid="{00000000-0005-0000-0000-000020170000}"/>
    <cellStyle name="20% - Accent6 2 3 4 4 2" xfId="5932" xr:uid="{00000000-0005-0000-0000-000021170000}"/>
    <cellStyle name="20% - Accent6 2 3 4 5" xfId="5933" xr:uid="{00000000-0005-0000-0000-000022170000}"/>
    <cellStyle name="20% - Accent6 2 3 4 5 2" xfId="5934" xr:uid="{00000000-0005-0000-0000-000023170000}"/>
    <cellStyle name="20% - Accent6 2 3 4 6" xfId="5935" xr:uid="{00000000-0005-0000-0000-000024170000}"/>
    <cellStyle name="20% - Accent6 2 3 4 6 2" xfId="5936" xr:uid="{00000000-0005-0000-0000-000025170000}"/>
    <cellStyle name="20% - Accent6 2 3 4 7" xfId="5937" xr:uid="{00000000-0005-0000-0000-000026170000}"/>
    <cellStyle name="20% - Accent6 2 3 4 7 2" xfId="5938" xr:uid="{00000000-0005-0000-0000-000027170000}"/>
    <cellStyle name="20% - Accent6 2 3 4 8" xfId="5939" xr:uid="{00000000-0005-0000-0000-000028170000}"/>
    <cellStyle name="20% - Accent6 2 3 4 8 2" xfId="5940" xr:uid="{00000000-0005-0000-0000-000029170000}"/>
    <cellStyle name="20% - Accent6 2 3 4 9" xfId="5941" xr:uid="{00000000-0005-0000-0000-00002A170000}"/>
    <cellStyle name="20% - Accent6 2 3 4 9 2" xfId="5942" xr:uid="{00000000-0005-0000-0000-00002B170000}"/>
    <cellStyle name="20% - Accent6 2 3 5" xfId="5943" xr:uid="{00000000-0005-0000-0000-00002C170000}"/>
    <cellStyle name="20% - Accent6 2 3 5 10" xfId="5944" xr:uid="{00000000-0005-0000-0000-00002D170000}"/>
    <cellStyle name="20% - Accent6 2 3 5 11" xfId="5945" xr:uid="{00000000-0005-0000-0000-00002E170000}"/>
    <cellStyle name="20% - Accent6 2 3 5 2" xfId="5946" xr:uid="{00000000-0005-0000-0000-00002F170000}"/>
    <cellStyle name="20% - Accent6 2 3 5 2 2" xfId="5947" xr:uid="{00000000-0005-0000-0000-000030170000}"/>
    <cellStyle name="20% - Accent6 2 3 5 3" xfId="5948" xr:uid="{00000000-0005-0000-0000-000031170000}"/>
    <cellStyle name="20% - Accent6 2 3 5 3 2" xfId="5949" xr:uid="{00000000-0005-0000-0000-000032170000}"/>
    <cellStyle name="20% - Accent6 2 3 5 4" xfId="5950" xr:uid="{00000000-0005-0000-0000-000033170000}"/>
    <cellStyle name="20% - Accent6 2 3 5 4 2" xfId="5951" xr:uid="{00000000-0005-0000-0000-000034170000}"/>
    <cellStyle name="20% - Accent6 2 3 5 5" xfId="5952" xr:uid="{00000000-0005-0000-0000-000035170000}"/>
    <cellStyle name="20% - Accent6 2 3 5 5 2" xfId="5953" xr:uid="{00000000-0005-0000-0000-000036170000}"/>
    <cellStyle name="20% - Accent6 2 3 5 6" xfId="5954" xr:uid="{00000000-0005-0000-0000-000037170000}"/>
    <cellStyle name="20% - Accent6 2 3 5 6 2" xfId="5955" xr:uid="{00000000-0005-0000-0000-000038170000}"/>
    <cellStyle name="20% - Accent6 2 3 5 7" xfId="5956" xr:uid="{00000000-0005-0000-0000-000039170000}"/>
    <cellStyle name="20% - Accent6 2 3 5 7 2" xfId="5957" xr:uid="{00000000-0005-0000-0000-00003A170000}"/>
    <cellStyle name="20% - Accent6 2 3 5 8" xfId="5958" xr:uid="{00000000-0005-0000-0000-00003B170000}"/>
    <cellStyle name="20% - Accent6 2 3 5 8 2" xfId="5959" xr:uid="{00000000-0005-0000-0000-00003C170000}"/>
    <cellStyle name="20% - Accent6 2 3 5 9" xfId="5960" xr:uid="{00000000-0005-0000-0000-00003D170000}"/>
    <cellStyle name="20% - Accent6 2 3 5 9 2" xfId="5961" xr:uid="{00000000-0005-0000-0000-00003E170000}"/>
    <cellStyle name="20% - Accent6 2 3 6" xfId="5962" xr:uid="{00000000-0005-0000-0000-00003F170000}"/>
    <cellStyle name="20% - Accent6 2 3 6 10" xfId="5963" xr:uid="{00000000-0005-0000-0000-000040170000}"/>
    <cellStyle name="20% - Accent6 2 3 6 11" xfId="5964" xr:uid="{00000000-0005-0000-0000-000041170000}"/>
    <cellStyle name="20% - Accent6 2 3 6 2" xfId="5965" xr:uid="{00000000-0005-0000-0000-000042170000}"/>
    <cellStyle name="20% - Accent6 2 3 6 2 2" xfId="5966" xr:uid="{00000000-0005-0000-0000-000043170000}"/>
    <cellStyle name="20% - Accent6 2 3 6 3" xfId="5967" xr:uid="{00000000-0005-0000-0000-000044170000}"/>
    <cellStyle name="20% - Accent6 2 3 6 3 2" xfId="5968" xr:uid="{00000000-0005-0000-0000-000045170000}"/>
    <cellStyle name="20% - Accent6 2 3 6 4" xfId="5969" xr:uid="{00000000-0005-0000-0000-000046170000}"/>
    <cellStyle name="20% - Accent6 2 3 6 4 2" xfId="5970" xr:uid="{00000000-0005-0000-0000-000047170000}"/>
    <cellStyle name="20% - Accent6 2 3 6 5" xfId="5971" xr:uid="{00000000-0005-0000-0000-000048170000}"/>
    <cellStyle name="20% - Accent6 2 3 6 5 2" xfId="5972" xr:uid="{00000000-0005-0000-0000-000049170000}"/>
    <cellStyle name="20% - Accent6 2 3 6 6" xfId="5973" xr:uid="{00000000-0005-0000-0000-00004A170000}"/>
    <cellStyle name="20% - Accent6 2 3 6 6 2" xfId="5974" xr:uid="{00000000-0005-0000-0000-00004B170000}"/>
    <cellStyle name="20% - Accent6 2 3 6 7" xfId="5975" xr:uid="{00000000-0005-0000-0000-00004C170000}"/>
    <cellStyle name="20% - Accent6 2 3 6 7 2" xfId="5976" xr:uid="{00000000-0005-0000-0000-00004D170000}"/>
    <cellStyle name="20% - Accent6 2 3 6 8" xfId="5977" xr:uid="{00000000-0005-0000-0000-00004E170000}"/>
    <cellStyle name="20% - Accent6 2 3 6 8 2" xfId="5978" xr:uid="{00000000-0005-0000-0000-00004F170000}"/>
    <cellStyle name="20% - Accent6 2 3 6 9" xfId="5979" xr:uid="{00000000-0005-0000-0000-000050170000}"/>
    <cellStyle name="20% - Accent6 2 3 6 9 2" xfId="5980" xr:uid="{00000000-0005-0000-0000-000051170000}"/>
    <cellStyle name="20% - Accent6 2 3 7" xfId="5981" xr:uid="{00000000-0005-0000-0000-000052170000}"/>
    <cellStyle name="20% - Accent6 2 3 7 10" xfId="5982" xr:uid="{00000000-0005-0000-0000-000053170000}"/>
    <cellStyle name="20% - Accent6 2 3 7 2" xfId="5983" xr:uid="{00000000-0005-0000-0000-000054170000}"/>
    <cellStyle name="20% - Accent6 2 3 7 2 2" xfId="5984" xr:uid="{00000000-0005-0000-0000-000055170000}"/>
    <cellStyle name="20% - Accent6 2 3 7 3" xfId="5985" xr:uid="{00000000-0005-0000-0000-000056170000}"/>
    <cellStyle name="20% - Accent6 2 3 7 3 2" xfId="5986" xr:uid="{00000000-0005-0000-0000-000057170000}"/>
    <cellStyle name="20% - Accent6 2 3 7 4" xfId="5987" xr:uid="{00000000-0005-0000-0000-000058170000}"/>
    <cellStyle name="20% - Accent6 2 3 7 4 2" xfId="5988" xr:uid="{00000000-0005-0000-0000-000059170000}"/>
    <cellStyle name="20% - Accent6 2 3 7 5" xfId="5989" xr:uid="{00000000-0005-0000-0000-00005A170000}"/>
    <cellStyle name="20% - Accent6 2 3 7 5 2" xfId="5990" xr:uid="{00000000-0005-0000-0000-00005B170000}"/>
    <cellStyle name="20% - Accent6 2 3 7 6" xfId="5991" xr:uid="{00000000-0005-0000-0000-00005C170000}"/>
    <cellStyle name="20% - Accent6 2 3 7 6 2" xfId="5992" xr:uid="{00000000-0005-0000-0000-00005D170000}"/>
    <cellStyle name="20% - Accent6 2 3 7 7" xfId="5993" xr:uid="{00000000-0005-0000-0000-00005E170000}"/>
    <cellStyle name="20% - Accent6 2 3 7 7 2" xfId="5994" xr:uid="{00000000-0005-0000-0000-00005F170000}"/>
    <cellStyle name="20% - Accent6 2 3 7 8" xfId="5995" xr:uid="{00000000-0005-0000-0000-000060170000}"/>
    <cellStyle name="20% - Accent6 2 3 7 8 2" xfId="5996" xr:uid="{00000000-0005-0000-0000-000061170000}"/>
    <cellStyle name="20% - Accent6 2 3 7 9" xfId="5997" xr:uid="{00000000-0005-0000-0000-000062170000}"/>
    <cellStyle name="20% - Accent6 2 3 8" xfId="5998" xr:uid="{00000000-0005-0000-0000-000063170000}"/>
    <cellStyle name="20% - Accent6 2 3 8 2" xfId="5999" xr:uid="{00000000-0005-0000-0000-000064170000}"/>
    <cellStyle name="20% - Accent6 2 3 9" xfId="6000" xr:uid="{00000000-0005-0000-0000-000065170000}"/>
    <cellStyle name="20% - Accent6 2 3 9 2" xfId="6001" xr:uid="{00000000-0005-0000-0000-000066170000}"/>
    <cellStyle name="20% - Accent6 2 4" xfId="6002" xr:uid="{00000000-0005-0000-0000-000067170000}"/>
    <cellStyle name="20% - Accent6 2 4 10" xfId="6003" xr:uid="{00000000-0005-0000-0000-000068170000}"/>
    <cellStyle name="20% - Accent6 2 4 11" xfId="6004" xr:uid="{00000000-0005-0000-0000-000069170000}"/>
    <cellStyle name="20% - Accent6 2 4 12" xfId="6005" xr:uid="{00000000-0005-0000-0000-00006A170000}"/>
    <cellStyle name="20% - Accent6 2 4 2" xfId="6006" xr:uid="{00000000-0005-0000-0000-00006B170000}"/>
    <cellStyle name="20% - Accent6 2 4 2 2" xfId="6007" xr:uid="{00000000-0005-0000-0000-00006C170000}"/>
    <cellStyle name="20% - Accent6 2 4 3" xfId="6008" xr:uid="{00000000-0005-0000-0000-00006D170000}"/>
    <cellStyle name="20% - Accent6 2 4 3 2" xfId="6009" xr:uid="{00000000-0005-0000-0000-00006E170000}"/>
    <cellStyle name="20% - Accent6 2 4 4" xfId="6010" xr:uid="{00000000-0005-0000-0000-00006F170000}"/>
    <cellStyle name="20% - Accent6 2 4 4 2" xfId="6011" xr:uid="{00000000-0005-0000-0000-000070170000}"/>
    <cellStyle name="20% - Accent6 2 4 5" xfId="6012" xr:uid="{00000000-0005-0000-0000-000071170000}"/>
    <cellStyle name="20% - Accent6 2 4 5 2" xfId="6013" xr:uid="{00000000-0005-0000-0000-000072170000}"/>
    <cellStyle name="20% - Accent6 2 4 6" xfId="6014" xr:uid="{00000000-0005-0000-0000-000073170000}"/>
    <cellStyle name="20% - Accent6 2 4 6 2" xfId="6015" xr:uid="{00000000-0005-0000-0000-000074170000}"/>
    <cellStyle name="20% - Accent6 2 4 7" xfId="6016" xr:uid="{00000000-0005-0000-0000-000075170000}"/>
    <cellStyle name="20% - Accent6 2 4 7 2" xfId="6017" xr:uid="{00000000-0005-0000-0000-000076170000}"/>
    <cellStyle name="20% - Accent6 2 4 8" xfId="6018" xr:uid="{00000000-0005-0000-0000-000077170000}"/>
    <cellStyle name="20% - Accent6 2 4 8 2" xfId="6019" xr:uid="{00000000-0005-0000-0000-000078170000}"/>
    <cellStyle name="20% - Accent6 2 4 9" xfId="6020" xr:uid="{00000000-0005-0000-0000-000079170000}"/>
    <cellStyle name="20% - Accent6 2 4 9 2" xfId="6021" xr:uid="{00000000-0005-0000-0000-00007A170000}"/>
    <cellStyle name="20% - Accent6 2 5" xfId="6022" xr:uid="{00000000-0005-0000-0000-00007B170000}"/>
    <cellStyle name="20% - Accent6 2 5 10" xfId="6023" xr:uid="{00000000-0005-0000-0000-00007C170000}"/>
    <cellStyle name="20% - Accent6 2 5 11" xfId="6024" xr:uid="{00000000-0005-0000-0000-00007D170000}"/>
    <cellStyle name="20% - Accent6 2 5 2" xfId="6025" xr:uid="{00000000-0005-0000-0000-00007E170000}"/>
    <cellStyle name="20% - Accent6 2 5 2 2" xfId="6026" xr:uid="{00000000-0005-0000-0000-00007F170000}"/>
    <cellStyle name="20% - Accent6 2 5 2 2 2" xfId="6027" xr:uid="{00000000-0005-0000-0000-000080170000}"/>
    <cellStyle name="20% - Accent6 2 5 2 3" xfId="6028" xr:uid="{00000000-0005-0000-0000-000081170000}"/>
    <cellStyle name="20% - Accent6 2 5 3" xfId="6029" xr:uid="{00000000-0005-0000-0000-000082170000}"/>
    <cellStyle name="20% - Accent6 2 5 3 2" xfId="6030" xr:uid="{00000000-0005-0000-0000-000083170000}"/>
    <cellStyle name="20% - Accent6 2 5 3 2 2" xfId="6031" xr:uid="{00000000-0005-0000-0000-000084170000}"/>
    <cellStyle name="20% - Accent6 2 5 3 3" xfId="6032" xr:uid="{00000000-0005-0000-0000-000085170000}"/>
    <cellStyle name="20% - Accent6 2 5 4" xfId="6033" xr:uid="{00000000-0005-0000-0000-000086170000}"/>
    <cellStyle name="20% - Accent6 2 5 4 2" xfId="6034" xr:uid="{00000000-0005-0000-0000-000087170000}"/>
    <cellStyle name="20% - Accent6 2 5 5" xfId="6035" xr:uid="{00000000-0005-0000-0000-000088170000}"/>
    <cellStyle name="20% - Accent6 2 5 5 2" xfId="6036" xr:uid="{00000000-0005-0000-0000-000089170000}"/>
    <cellStyle name="20% - Accent6 2 5 6" xfId="6037" xr:uid="{00000000-0005-0000-0000-00008A170000}"/>
    <cellStyle name="20% - Accent6 2 5 6 2" xfId="6038" xr:uid="{00000000-0005-0000-0000-00008B170000}"/>
    <cellStyle name="20% - Accent6 2 5 7" xfId="6039" xr:uid="{00000000-0005-0000-0000-00008C170000}"/>
    <cellStyle name="20% - Accent6 2 5 7 2" xfId="6040" xr:uid="{00000000-0005-0000-0000-00008D170000}"/>
    <cellStyle name="20% - Accent6 2 5 8" xfId="6041" xr:uid="{00000000-0005-0000-0000-00008E170000}"/>
    <cellStyle name="20% - Accent6 2 5 8 2" xfId="6042" xr:uid="{00000000-0005-0000-0000-00008F170000}"/>
    <cellStyle name="20% - Accent6 2 5 9" xfId="6043" xr:uid="{00000000-0005-0000-0000-000090170000}"/>
    <cellStyle name="20% - Accent6 2 5 9 2" xfId="6044" xr:uid="{00000000-0005-0000-0000-000091170000}"/>
    <cellStyle name="20% - Accent6 2 6" xfId="6045" xr:uid="{00000000-0005-0000-0000-000092170000}"/>
    <cellStyle name="20% - Accent6 2 6 10" xfId="6046" xr:uid="{00000000-0005-0000-0000-000093170000}"/>
    <cellStyle name="20% - Accent6 2 6 11" xfId="6047" xr:uid="{00000000-0005-0000-0000-000094170000}"/>
    <cellStyle name="20% - Accent6 2 6 2" xfId="6048" xr:uid="{00000000-0005-0000-0000-000095170000}"/>
    <cellStyle name="20% - Accent6 2 6 2 2" xfId="6049" xr:uid="{00000000-0005-0000-0000-000096170000}"/>
    <cellStyle name="20% - Accent6 2 6 3" xfId="6050" xr:uid="{00000000-0005-0000-0000-000097170000}"/>
    <cellStyle name="20% - Accent6 2 6 3 2" xfId="6051" xr:uid="{00000000-0005-0000-0000-000098170000}"/>
    <cellStyle name="20% - Accent6 2 6 4" xfId="6052" xr:uid="{00000000-0005-0000-0000-000099170000}"/>
    <cellStyle name="20% - Accent6 2 6 4 2" xfId="6053" xr:uid="{00000000-0005-0000-0000-00009A170000}"/>
    <cellStyle name="20% - Accent6 2 6 5" xfId="6054" xr:uid="{00000000-0005-0000-0000-00009B170000}"/>
    <cellStyle name="20% - Accent6 2 6 5 2" xfId="6055" xr:uid="{00000000-0005-0000-0000-00009C170000}"/>
    <cellStyle name="20% - Accent6 2 6 6" xfId="6056" xr:uid="{00000000-0005-0000-0000-00009D170000}"/>
    <cellStyle name="20% - Accent6 2 6 6 2" xfId="6057" xr:uid="{00000000-0005-0000-0000-00009E170000}"/>
    <cellStyle name="20% - Accent6 2 6 7" xfId="6058" xr:uid="{00000000-0005-0000-0000-00009F170000}"/>
    <cellStyle name="20% - Accent6 2 6 7 2" xfId="6059" xr:uid="{00000000-0005-0000-0000-0000A0170000}"/>
    <cellStyle name="20% - Accent6 2 6 8" xfId="6060" xr:uid="{00000000-0005-0000-0000-0000A1170000}"/>
    <cellStyle name="20% - Accent6 2 6 8 2" xfId="6061" xr:uid="{00000000-0005-0000-0000-0000A2170000}"/>
    <cellStyle name="20% - Accent6 2 6 9" xfId="6062" xr:uid="{00000000-0005-0000-0000-0000A3170000}"/>
    <cellStyle name="20% - Accent6 2 6 9 2" xfId="6063" xr:uid="{00000000-0005-0000-0000-0000A4170000}"/>
    <cellStyle name="20% - Accent6 2 7" xfId="6064" xr:uid="{00000000-0005-0000-0000-0000A5170000}"/>
    <cellStyle name="20% - Accent6 2 7 10" xfId="6065" xr:uid="{00000000-0005-0000-0000-0000A6170000}"/>
    <cellStyle name="20% - Accent6 2 7 11" xfId="6066" xr:uid="{00000000-0005-0000-0000-0000A7170000}"/>
    <cellStyle name="20% - Accent6 2 7 2" xfId="6067" xr:uid="{00000000-0005-0000-0000-0000A8170000}"/>
    <cellStyle name="20% - Accent6 2 7 2 2" xfId="6068" xr:uid="{00000000-0005-0000-0000-0000A9170000}"/>
    <cellStyle name="20% - Accent6 2 7 3" xfId="6069" xr:uid="{00000000-0005-0000-0000-0000AA170000}"/>
    <cellStyle name="20% - Accent6 2 7 3 2" xfId="6070" xr:uid="{00000000-0005-0000-0000-0000AB170000}"/>
    <cellStyle name="20% - Accent6 2 7 4" xfId="6071" xr:uid="{00000000-0005-0000-0000-0000AC170000}"/>
    <cellStyle name="20% - Accent6 2 7 4 2" xfId="6072" xr:uid="{00000000-0005-0000-0000-0000AD170000}"/>
    <cellStyle name="20% - Accent6 2 7 5" xfId="6073" xr:uid="{00000000-0005-0000-0000-0000AE170000}"/>
    <cellStyle name="20% - Accent6 2 7 5 2" xfId="6074" xr:uid="{00000000-0005-0000-0000-0000AF170000}"/>
    <cellStyle name="20% - Accent6 2 7 6" xfId="6075" xr:uid="{00000000-0005-0000-0000-0000B0170000}"/>
    <cellStyle name="20% - Accent6 2 7 6 2" xfId="6076" xr:uid="{00000000-0005-0000-0000-0000B1170000}"/>
    <cellStyle name="20% - Accent6 2 7 7" xfId="6077" xr:uid="{00000000-0005-0000-0000-0000B2170000}"/>
    <cellStyle name="20% - Accent6 2 7 7 2" xfId="6078" xr:uid="{00000000-0005-0000-0000-0000B3170000}"/>
    <cellStyle name="20% - Accent6 2 7 8" xfId="6079" xr:uid="{00000000-0005-0000-0000-0000B4170000}"/>
    <cellStyle name="20% - Accent6 2 7 8 2" xfId="6080" xr:uid="{00000000-0005-0000-0000-0000B5170000}"/>
    <cellStyle name="20% - Accent6 2 7 9" xfId="6081" xr:uid="{00000000-0005-0000-0000-0000B6170000}"/>
    <cellStyle name="20% - Accent6 2 7 9 2" xfId="6082" xr:uid="{00000000-0005-0000-0000-0000B7170000}"/>
    <cellStyle name="20% - Accent6 2 8" xfId="6083" xr:uid="{00000000-0005-0000-0000-0000B8170000}"/>
    <cellStyle name="20% - Accent6 2 8 10" xfId="6084" xr:uid="{00000000-0005-0000-0000-0000B9170000}"/>
    <cellStyle name="20% - Accent6 2 8 11" xfId="6085" xr:uid="{00000000-0005-0000-0000-0000BA170000}"/>
    <cellStyle name="20% - Accent6 2 8 2" xfId="6086" xr:uid="{00000000-0005-0000-0000-0000BB170000}"/>
    <cellStyle name="20% - Accent6 2 8 2 2" xfId="6087" xr:uid="{00000000-0005-0000-0000-0000BC170000}"/>
    <cellStyle name="20% - Accent6 2 8 3" xfId="6088" xr:uid="{00000000-0005-0000-0000-0000BD170000}"/>
    <cellStyle name="20% - Accent6 2 8 3 2" xfId="6089" xr:uid="{00000000-0005-0000-0000-0000BE170000}"/>
    <cellStyle name="20% - Accent6 2 8 4" xfId="6090" xr:uid="{00000000-0005-0000-0000-0000BF170000}"/>
    <cellStyle name="20% - Accent6 2 8 4 2" xfId="6091" xr:uid="{00000000-0005-0000-0000-0000C0170000}"/>
    <cellStyle name="20% - Accent6 2 8 5" xfId="6092" xr:uid="{00000000-0005-0000-0000-0000C1170000}"/>
    <cellStyle name="20% - Accent6 2 8 5 2" xfId="6093" xr:uid="{00000000-0005-0000-0000-0000C2170000}"/>
    <cellStyle name="20% - Accent6 2 8 6" xfId="6094" xr:uid="{00000000-0005-0000-0000-0000C3170000}"/>
    <cellStyle name="20% - Accent6 2 8 6 2" xfId="6095" xr:uid="{00000000-0005-0000-0000-0000C4170000}"/>
    <cellStyle name="20% - Accent6 2 8 7" xfId="6096" xr:uid="{00000000-0005-0000-0000-0000C5170000}"/>
    <cellStyle name="20% - Accent6 2 8 7 2" xfId="6097" xr:uid="{00000000-0005-0000-0000-0000C6170000}"/>
    <cellStyle name="20% - Accent6 2 8 8" xfId="6098" xr:uid="{00000000-0005-0000-0000-0000C7170000}"/>
    <cellStyle name="20% - Accent6 2 8 8 2" xfId="6099" xr:uid="{00000000-0005-0000-0000-0000C8170000}"/>
    <cellStyle name="20% - Accent6 2 8 9" xfId="6100" xr:uid="{00000000-0005-0000-0000-0000C9170000}"/>
    <cellStyle name="20% - Accent6 2 8 9 2" xfId="6101" xr:uid="{00000000-0005-0000-0000-0000CA170000}"/>
    <cellStyle name="20% - Accent6 2 9" xfId="6102" xr:uid="{00000000-0005-0000-0000-0000CB170000}"/>
    <cellStyle name="20% - Accent6 2 9 10" xfId="6103" xr:uid="{00000000-0005-0000-0000-0000CC170000}"/>
    <cellStyle name="20% - Accent6 2 9 2" xfId="6104" xr:uid="{00000000-0005-0000-0000-0000CD170000}"/>
    <cellStyle name="20% - Accent6 2 9 2 2" xfId="6105" xr:uid="{00000000-0005-0000-0000-0000CE170000}"/>
    <cellStyle name="20% - Accent6 2 9 3" xfId="6106" xr:uid="{00000000-0005-0000-0000-0000CF170000}"/>
    <cellStyle name="20% - Accent6 2 9 3 2" xfId="6107" xr:uid="{00000000-0005-0000-0000-0000D0170000}"/>
    <cellStyle name="20% - Accent6 2 9 4" xfId="6108" xr:uid="{00000000-0005-0000-0000-0000D1170000}"/>
    <cellStyle name="20% - Accent6 2 9 4 2" xfId="6109" xr:uid="{00000000-0005-0000-0000-0000D2170000}"/>
    <cellStyle name="20% - Accent6 2 9 5" xfId="6110" xr:uid="{00000000-0005-0000-0000-0000D3170000}"/>
    <cellStyle name="20% - Accent6 2 9 5 2" xfId="6111" xr:uid="{00000000-0005-0000-0000-0000D4170000}"/>
    <cellStyle name="20% - Accent6 2 9 6" xfId="6112" xr:uid="{00000000-0005-0000-0000-0000D5170000}"/>
    <cellStyle name="20% - Accent6 2 9 6 2" xfId="6113" xr:uid="{00000000-0005-0000-0000-0000D6170000}"/>
    <cellStyle name="20% - Accent6 2 9 7" xfId="6114" xr:uid="{00000000-0005-0000-0000-0000D7170000}"/>
    <cellStyle name="20% - Accent6 2 9 7 2" xfId="6115" xr:uid="{00000000-0005-0000-0000-0000D8170000}"/>
    <cellStyle name="20% - Accent6 2 9 8" xfId="6116" xr:uid="{00000000-0005-0000-0000-0000D9170000}"/>
    <cellStyle name="20% - Accent6 2 9 8 2" xfId="6117" xr:uid="{00000000-0005-0000-0000-0000DA170000}"/>
    <cellStyle name="20% - Accent6 2 9 9" xfId="6118" xr:uid="{00000000-0005-0000-0000-0000DB170000}"/>
    <cellStyle name="20% - Accent6 20" xfId="6119" xr:uid="{00000000-0005-0000-0000-0000DC170000}"/>
    <cellStyle name="20% - Accent6 20 2" xfId="6120" xr:uid="{00000000-0005-0000-0000-0000DD170000}"/>
    <cellStyle name="20% - Accent6 21" xfId="6121" xr:uid="{00000000-0005-0000-0000-0000DE170000}"/>
    <cellStyle name="20% - Accent6 22" xfId="6122" xr:uid="{00000000-0005-0000-0000-0000DF170000}"/>
    <cellStyle name="20% - Accent6 23" xfId="6123" xr:uid="{00000000-0005-0000-0000-0000E0170000}"/>
    <cellStyle name="20% - Accent6 24" xfId="6124" xr:uid="{00000000-0005-0000-0000-0000E1170000}"/>
    <cellStyle name="20% - Accent6 25" xfId="6125" xr:uid="{00000000-0005-0000-0000-0000E2170000}"/>
    <cellStyle name="20% - Accent6 26" xfId="6126" xr:uid="{00000000-0005-0000-0000-0000E3170000}"/>
    <cellStyle name="20% - Accent6 27" xfId="6127" xr:uid="{00000000-0005-0000-0000-0000E4170000}"/>
    <cellStyle name="20% - Accent6 28" xfId="6128" xr:uid="{00000000-0005-0000-0000-0000E5170000}"/>
    <cellStyle name="20% - Accent6 3" xfId="6129" xr:uid="{00000000-0005-0000-0000-0000E6170000}"/>
    <cellStyle name="20% - Accent6 3 10" xfId="6130" xr:uid="{00000000-0005-0000-0000-0000E7170000}"/>
    <cellStyle name="20% - Accent6 3 10 2" xfId="6131" xr:uid="{00000000-0005-0000-0000-0000E8170000}"/>
    <cellStyle name="20% - Accent6 3 11" xfId="6132" xr:uid="{00000000-0005-0000-0000-0000E9170000}"/>
    <cellStyle name="20% - Accent6 3 11 2" xfId="6133" xr:uid="{00000000-0005-0000-0000-0000EA170000}"/>
    <cellStyle name="20% - Accent6 3 12" xfId="6134" xr:uid="{00000000-0005-0000-0000-0000EB170000}"/>
    <cellStyle name="20% - Accent6 3 12 2" xfId="6135" xr:uid="{00000000-0005-0000-0000-0000EC170000}"/>
    <cellStyle name="20% - Accent6 3 13" xfId="6136" xr:uid="{00000000-0005-0000-0000-0000ED170000}"/>
    <cellStyle name="20% - Accent6 3 13 2" xfId="6137" xr:uid="{00000000-0005-0000-0000-0000EE170000}"/>
    <cellStyle name="20% - Accent6 3 14" xfId="6138" xr:uid="{00000000-0005-0000-0000-0000EF170000}"/>
    <cellStyle name="20% - Accent6 3 14 2" xfId="6139" xr:uid="{00000000-0005-0000-0000-0000F0170000}"/>
    <cellStyle name="20% - Accent6 3 15" xfId="6140" xr:uid="{00000000-0005-0000-0000-0000F1170000}"/>
    <cellStyle name="20% - Accent6 3 15 2" xfId="6141" xr:uid="{00000000-0005-0000-0000-0000F2170000}"/>
    <cellStyle name="20% - Accent6 3 16" xfId="6142" xr:uid="{00000000-0005-0000-0000-0000F3170000}"/>
    <cellStyle name="20% - Accent6 3 16 2" xfId="6143" xr:uid="{00000000-0005-0000-0000-0000F4170000}"/>
    <cellStyle name="20% - Accent6 3 17" xfId="6144" xr:uid="{00000000-0005-0000-0000-0000F5170000}"/>
    <cellStyle name="20% - Accent6 3 18" xfId="6145" xr:uid="{00000000-0005-0000-0000-0000F6170000}"/>
    <cellStyle name="20% - Accent6 3 19" xfId="6146" xr:uid="{00000000-0005-0000-0000-0000F7170000}"/>
    <cellStyle name="20% - Accent6 3 2" xfId="6147" xr:uid="{00000000-0005-0000-0000-0000F8170000}"/>
    <cellStyle name="20% - Accent6 3 2 10" xfId="6148" xr:uid="{00000000-0005-0000-0000-0000F9170000}"/>
    <cellStyle name="20% - Accent6 3 2 11" xfId="6149" xr:uid="{00000000-0005-0000-0000-0000FA170000}"/>
    <cellStyle name="20% - Accent6 3 2 2" xfId="6150" xr:uid="{00000000-0005-0000-0000-0000FB170000}"/>
    <cellStyle name="20% - Accent6 3 2 2 2" xfId="6151" xr:uid="{00000000-0005-0000-0000-0000FC170000}"/>
    <cellStyle name="20% - Accent6 3 2 2 2 2" xfId="6152" xr:uid="{00000000-0005-0000-0000-0000FD170000}"/>
    <cellStyle name="20% - Accent6 3 2 2 3" xfId="6153" xr:uid="{00000000-0005-0000-0000-0000FE170000}"/>
    <cellStyle name="20% - Accent6 3 2 3" xfId="6154" xr:uid="{00000000-0005-0000-0000-0000FF170000}"/>
    <cellStyle name="20% - Accent6 3 2 3 2" xfId="6155" xr:uid="{00000000-0005-0000-0000-000000180000}"/>
    <cellStyle name="20% - Accent6 3 2 3 2 2" xfId="6156" xr:uid="{00000000-0005-0000-0000-000001180000}"/>
    <cellStyle name="20% - Accent6 3 2 3 3" xfId="6157" xr:uid="{00000000-0005-0000-0000-000002180000}"/>
    <cellStyle name="20% - Accent6 3 2 4" xfId="6158" xr:uid="{00000000-0005-0000-0000-000003180000}"/>
    <cellStyle name="20% - Accent6 3 2 4 2" xfId="6159" xr:uid="{00000000-0005-0000-0000-000004180000}"/>
    <cellStyle name="20% - Accent6 3 2 5" xfId="6160" xr:uid="{00000000-0005-0000-0000-000005180000}"/>
    <cellStyle name="20% - Accent6 3 2 5 2" xfId="6161" xr:uid="{00000000-0005-0000-0000-000006180000}"/>
    <cellStyle name="20% - Accent6 3 2 6" xfId="6162" xr:uid="{00000000-0005-0000-0000-000007180000}"/>
    <cellStyle name="20% - Accent6 3 2 6 2" xfId="6163" xr:uid="{00000000-0005-0000-0000-000008180000}"/>
    <cellStyle name="20% - Accent6 3 2 7" xfId="6164" xr:uid="{00000000-0005-0000-0000-000009180000}"/>
    <cellStyle name="20% - Accent6 3 2 7 2" xfId="6165" xr:uid="{00000000-0005-0000-0000-00000A180000}"/>
    <cellStyle name="20% - Accent6 3 2 8" xfId="6166" xr:uid="{00000000-0005-0000-0000-00000B180000}"/>
    <cellStyle name="20% - Accent6 3 2 8 2" xfId="6167" xr:uid="{00000000-0005-0000-0000-00000C180000}"/>
    <cellStyle name="20% - Accent6 3 2 9" xfId="6168" xr:uid="{00000000-0005-0000-0000-00000D180000}"/>
    <cellStyle name="20% - Accent6 3 2 9 2" xfId="6169" xr:uid="{00000000-0005-0000-0000-00000E180000}"/>
    <cellStyle name="20% - Accent6 3 3" xfId="6170" xr:uid="{00000000-0005-0000-0000-00000F180000}"/>
    <cellStyle name="20% - Accent6 3 3 10" xfId="6171" xr:uid="{00000000-0005-0000-0000-000010180000}"/>
    <cellStyle name="20% - Accent6 3 3 11" xfId="6172" xr:uid="{00000000-0005-0000-0000-000011180000}"/>
    <cellStyle name="20% - Accent6 3 3 2" xfId="6173" xr:uid="{00000000-0005-0000-0000-000012180000}"/>
    <cellStyle name="20% - Accent6 3 3 2 2" xfId="6174" xr:uid="{00000000-0005-0000-0000-000013180000}"/>
    <cellStyle name="20% - Accent6 3 3 3" xfId="6175" xr:uid="{00000000-0005-0000-0000-000014180000}"/>
    <cellStyle name="20% - Accent6 3 3 3 2" xfId="6176" xr:uid="{00000000-0005-0000-0000-000015180000}"/>
    <cellStyle name="20% - Accent6 3 3 4" xfId="6177" xr:uid="{00000000-0005-0000-0000-000016180000}"/>
    <cellStyle name="20% - Accent6 3 3 4 2" xfId="6178" xr:uid="{00000000-0005-0000-0000-000017180000}"/>
    <cellStyle name="20% - Accent6 3 3 5" xfId="6179" xr:uid="{00000000-0005-0000-0000-000018180000}"/>
    <cellStyle name="20% - Accent6 3 3 5 2" xfId="6180" xr:uid="{00000000-0005-0000-0000-000019180000}"/>
    <cellStyle name="20% - Accent6 3 3 6" xfId="6181" xr:uid="{00000000-0005-0000-0000-00001A180000}"/>
    <cellStyle name="20% - Accent6 3 3 6 2" xfId="6182" xr:uid="{00000000-0005-0000-0000-00001B180000}"/>
    <cellStyle name="20% - Accent6 3 3 7" xfId="6183" xr:uid="{00000000-0005-0000-0000-00001C180000}"/>
    <cellStyle name="20% - Accent6 3 3 7 2" xfId="6184" xr:uid="{00000000-0005-0000-0000-00001D180000}"/>
    <cellStyle name="20% - Accent6 3 3 8" xfId="6185" xr:uid="{00000000-0005-0000-0000-00001E180000}"/>
    <cellStyle name="20% - Accent6 3 3 8 2" xfId="6186" xr:uid="{00000000-0005-0000-0000-00001F180000}"/>
    <cellStyle name="20% - Accent6 3 3 9" xfId="6187" xr:uid="{00000000-0005-0000-0000-000020180000}"/>
    <cellStyle name="20% - Accent6 3 3 9 2" xfId="6188" xr:uid="{00000000-0005-0000-0000-000021180000}"/>
    <cellStyle name="20% - Accent6 3 4" xfId="6189" xr:uid="{00000000-0005-0000-0000-000022180000}"/>
    <cellStyle name="20% - Accent6 3 4 10" xfId="6190" xr:uid="{00000000-0005-0000-0000-000023180000}"/>
    <cellStyle name="20% - Accent6 3 4 11" xfId="6191" xr:uid="{00000000-0005-0000-0000-000024180000}"/>
    <cellStyle name="20% - Accent6 3 4 2" xfId="6192" xr:uid="{00000000-0005-0000-0000-000025180000}"/>
    <cellStyle name="20% - Accent6 3 4 2 2" xfId="6193" xr:uid="{00000000-0005-0000-0000-000026180000}"/>
    <cellStyle name="20% - Accent6 3 4 3" xfId="6194" xr:uid="{00000000-0005-0000-0000-000027180000}"/>
    <cellStyle name="20% - Accent6 3 4 3 2" xfId="6195" xr:uid="{00000000-0005-0000-0000-000028180000}"/>
    <cellStyle name="20% - Accent6 3 4 4" xfId="6196" xr:uid="{00000000-0005-0000-0000-000029180000}"/>
    <cellStyle name="20% - Accent6 3 4 4 2" xfId="6197" xr:uid="{00000000-0005-0000-0000-00002A180000}"/>
    <cellStyle name="20% - Accent6 3 4 5" xfId="6198" xr:uid="{00000000-0005-0000-0000-00002B180000}"/>
    <cellStyle name="20% - Accent6 3 4 5 2" xfId="6199" xr:uid="{00000000-0005-0000-0000-00002C180000}"/>
    <cellStyle name="20% - Accent6 3 4 6" xfId="6200" xr:uid="{00000000-0005-0000-0000-00002D180000}"/>
    <cellStyle name="20% - Accent6 3 4 6 2" xfId="6201" xr:uid="{00000000-0005-0000-0000-00002E180000}"/>
    <cellStyle name="20% - Accent6 3 4 7" xfId="6202" xr:uid="{00000000-0005-0000-0000-00002F180000}"/>
    <cellStyle name="20% - Accent6 3 4 7 2" xfId="6203" xr:uid="{00000000-0005-0000-0000-000030180000}"/>
    <cellStyle name="20% - Accent6 3 4 8" xfId="6204" xr:uid="{00000000-0005-0000-0000-000031180000}"/>
    <cellStyle name="20% - Accent6 3 4 8 2" xfId="6205" xr:uid="{00000000-0005-0000-0000-000032180000}"/>
    <cellStyle name="20% - Accent6 3 4 9" xfId="6206" xr:uid="{00000000-0005-0000-0000-000033180000}"/>
    <cellStyle name="20% - Accent6 3 4 9 2" xfId="6207" xr:uid="{00000000-0005-0000-0000-000034180000}"/>
    <cellStyle name="20% - Accent6 3 5" xfId="6208" xr:uid="{00000000-0005-0000-0000-000035180000}"/>
    <cellStyle name="20% - Accent6 3 5 10" xfId="6209" xr:uid="{00000000-0005-0000-0000-000036180000}"/>
    <cellStyle name="20% - Accent6 3 5 11" xfId="6210" xr:uid="{00000000-0005-0000-0000-000037180000}"/>
    <cellStyle name="20% - Accent6 3 5 2" xfId="6211" xr:uid="{00000000-0005-0000-0000-000038180000}"/>
    <cellStyle name="20% - Accent6 3 5 2 2" xfId="6212" xr:uid="{00000000-0005-0000-0000-000039180000}"/>
    <cellStyle name="20% - Accent6 3 5 3" xfId="6213" xr:uid="{00000000-0005-0000-0000-00003A180000}"/>
    <cellStyle name="20% - Accent6 3 5 3 2" xfId="6214" xr:uid="{00000000-0005-0000-0000-00003B180000}"/>
    <cellStyle name="20% - Accent6 3 5 4" xfId="6215" xr:uid="{00000000-0005-0000-0000-00003C180000}"/>
    <cellStyle name="20% - Accent6 3 5 4 2" xfId="6216" xr:uid="{00000000-0005-0000-0000-00003D180000}"/>
    <cellStyle name="20% - Accent6 3 5 5" xfId="6217" xr:uid="{00000000-0005-0000-0000-00003E180000}"/>
    <cellStyle name="20% - Accent6 3 5 5 2" xfId="6218" xr:uid="{00000000-0005-0000-0000-00003F180000}"/>
    <cellStyle name="20% - Accent6 3 5 6" xfId="6219" xr:uid="{00000000-0005-0000-0000-000040180000}"/>
    <cellStyle name="20% - Accent6 3 5 6 2" xfId="6220" xr:uid="{00000000-0005-0000-0000-000041180000}"/>
    <cellStyle name="20% - Accent6 3 5 7" xfId="6221" xr:uid="{00000000-0005-0000-0000-000042180000}"/>
    <cellStyle name="20% - Accent6 3 5 7 2" xfId="6222" xr:uid="{00000000-0005-0000-0000-000043180000}"/>
    <cellStyle name="20% - Accent6 3 5 8" xfId="6223" xr:uid="{00000000-0005-0000-0000-000044180000}"/>
    <cellStyle name="20% - Accent6 3 5 8 2" xfId="6224" xr:uid="{00000000-0005-0000-0000-000045180000}"/>
    <cellStyle name="20% - Accent6 3 5 9" xfId="6225" xr:uid="{00000000-0005-0000-0000-000046180000}"/>
    <cellStyle name="20% - Accent6 3 5 9 2" xfId="6226" xr:uid="{00000000-0005-0000-0000-000047180000}"/>
    <cellStyle name="20% - Accent6 3 6" xfId="6227" xr:uid="{00000000-0005-0000-0000-000048180000}"/>
    <cellStyle name="20% - Accent6 3 6 10" xfId="6228" xr:uid="{00000000-0005-0000-0000-000049180000}"/>
    <cellStyle name="20% - Accent6 3 6 11" xfId="6229" xr:uid="{00000000-0005-0000-0000-00004A180000}"/>
    <cellStyle name="20% - Accent6 3 6 2" xfId="6230" xr:uid="{00000000-0005-0000-0000-00004B180000}"/>
    <cellStyle name="20% - Accent6 3 6 2 2" xfId="6231" xr:uid="{00000000-0005-0000-0000-00004C180000}"/>
    <cellStyle name="20% - Accent6 3 6 3" xfId="6232" xr:uid="{00000000-0005-0000-0000-00004D180000}"/>
    <cellStyle name="20% - Accent6 3 6 3 2" xfId="6233" xr:uid="{00000000-0005-0000-0000-00004E180000}"/>
    <cellStyle name="20% - Accent6 3 6 4" xfId="6234" xr:uid="{00000000-0005-0000-0000-00004F180000}"/>
    <cellStyle name="20% - Accent6 3 6 4 2" xfId="6235" xr:uid="{00000000-0005-0000-0000-000050180000}"/>
    <cellStyle name="20% - Accent6 3 6 5" xfId="6236" xr:uid="{00000000-0005-0000-0000-000051180000}"/>
    <cellStyle name="20% - Accent6 3 6 5 2" xfId="6237" xr:uid="{00000000-0005-0000-0000-000052180000}"/>
    <cellStyle name="20% - Accent6 3 6 6" xfId="6238" xr:uid="{00000000-0005-0000-0000-000053180000}"/>
    <cellStyle name="20% - Accent6 3 6 6 2" xfId="6239" xr:uid="{00000000-0005-0000-0000-000054180000}"/>
    <cellStyle name="20% - Accent6 3 6 7" xfId="6240" xr:uid="{00000000-0005-0000-0000-000055180000}"/>
    <cellStyle name="20% - Accent6 3 6 7 2" xfId="6241" xr:uid="{00000000-0005-0000-0000-000056180000}"/>
    <cellStyle name="20% - Accent6 3 6 8" xfId="6242" xr:uid="{00000000-0005-0000-0000-000057180000}"/>
    <cellStyle name="20% - Accent6 3 6 8 2" xfId="6243" xr:uid="{00000000-0005-0000-0000-000058180000}"/>
    <cellStyle name="20% - Accent6 3 6 9" xfId="6244" xr:uid="{00000000-0005-0000-0000-000059180000}"/>
    <cellStyle name="20% - Accent6 3 6 9 2" xfId="6245" xr:uid="{00000000-0005-0000-0000-00005A180000}"/>
    <cellStyle name="20% - Accent6 3 7" xfId="6246" xr:uid="{00000000-0005-0000-0000-00005B180000}"/>
    <cellStyle name="20% - Accent6 3 7 10" xfId="6247" xr:uid="{00000000-0005-0000-0000-00005C180000}"/>
    <cellStyle name="20% - Accent6 3 7 11" xfId="6248" xr:uid="{00000000-0005-0000-0000-00005D180000}"/>
    <cellStyle name="20% - Accent6 3 7 2" xfId="6249" xr:uid="{00000000-0005-0000-0000-00005E180000}"/>
    <cellStyle name="20% - Accent6 3 7 2 2" xfId="6250" xr:uid="{00000000-0005-0000-0000-00005F180000}"/>
    <cellStyle name="20% - Accent6 3 7 3" xfId="6251" xr:uid="{00000000-0005-0000-0000-000060180000}"/>
    <cellStyle name="20% - Accent6 3 7 3 2" xfId="6252" xr:uid="{00000000-0005-0000-0000-000061180000}"/>
    <cellStyle name="20% - Accent6 3 7 4" xfId="6253" xr:uid="{00000000-0005-0000-0000-000062180000}"/>
    <cellStyle name="20% - Accent6 3 7 4 2" xfId="6254" xr:uid="{00000000-0005-0000-0000-000063180000}"/>
    <cellStyle name="20% - Accent6 3 7 5" xfId="6255" xr:uid="{00000000-0005-0000-0000-000064180000}"/>
    <cellStyle name="20% - Accent6 3 7 5 2" xfId="6256" xr:uid="{00000000-0005-0000-0000-000065180000}"/>
    <cellStyle name="20% - Accent6 3 7 6" xfId="6257" xr:uid="{00000000-0005-0000-0000-000066180000}"/>
    <cellStyle name="20% - Accent6 3 7 6 2" xfId="6258" xr:uid="{00000000-0005-0000-0000-000067180000}"/>
    <cellStyle name="20% - Accent6 3 7 7" xfId="6259" xr:uid="{00000000-0005-0000-0000-000068180000}"/>
    <cellStyle name="20% - Accent6 3 7 7 2" xfId="6260" xr:uid="{00000000-0005-0000-0000-000069180000}"/>
    <cellStyle name="20% - Accent6 3 7 8" xfId="6261" xr:uid="{00000000-0005-0000-0000-00006A180000}"/>
    <cellStyle name="20% - Accent6 3 7 8 2" xfId="6262" xr:uid="{00000000-0005-0000-0000-00006B180000}"/>
    <cellStyle name="20% - Accent6 3 7 9" xfId="6263" xr:uid="{00000000-0005-0000-0000-00006C180000}"/>
    <cellStyle name="20% - Accent6 3 7 9 2" xfId="6264" xr:uid="{00000000-0005-0000-0000-00006D180000}"/>
    <cellStyle name="20% - Accent6 3 8" xfId="6265" xr:uid="{00000000-0005-0000-0000-00006E180000}"/>
    <cellStyle name="20% - Accent6 3 8 10" xfId="6266" xr:uid="{00000000-0005-0000-0000-00006F180000}"/>
    <cellStyle name="20% - Accent6 3 8 2" xfId="6267" xr:uid="{00000000-0005-0000-0000-000070180000}"/>
    <cellStyle name="20% - Accent6 3 8 2 2" xfId="6268" xr:uid="{00000000-0005-0000-0000-000071180000}"/>
    <cellStyle name="20% - Accent6 3 8 3" xfId="6269" xr:uid="{00000000-0005-0000-0000-000072180000}"/>
    <cellStyle name="20% - Accent6 3 8 3 2" xfId="6270" xr:uid="{00000000-0005-0000-0000-000073180000}"/>
    <cellStyle name="20% - Accent6 3 8 4" xfId="6271" xr:uid="{00000000-0005-0000-0000-000074180000}"/>
    <cellStyle name="20% - Accent6 3 8 4 2" xfId="6272" xr:uid="{00000000-0005-0000-0000-000075180000}"/>
    <cellStyle name="20% - Accent6 3 8 5" xfId="6273" xr:uid="{00000000-0005-0000-0000-000076180000}"/>
    <cellStyle name="20% - Accent6 3 8 5 2" xfId="6274" xr:uid="{00000000-0005-0000-0000-000077180000}"/>
    <cellStyle name="20% - Accent6 3 8 6" xfId="6275" xr:uid="{00000000-0005-0000-0000-000078180000}"/>
    <cellStyle name="20% - Accent6 3 8 6 2" xfId="6276" xr:uid="{00000000-0005-0000-0000-000079180000}"/>
    <cellStyle name="20% - Accent6 3 8 7" xfId="6277" xr:uid="{00000000-0005-0000-0000-00007A180000}"/>
    <cellStyle name="20% - Accent6 3 8 7 2" xfId="6278" xr:uid="{00000000-0005-0000-0000-00007B180000}"/>
    <cellStyle name="20% - Accent6 3 8 8" xfId="6279" xr:uid="{00000000-0005-0000-0000-00007C180000}"/>
    <cellStyle name="20% - Accent6 3 8 8 2" xfId="6280" xr:uid="{00000000-0005-0000-0000-00007D180000}"/>
    <cellStyle name="20% - Accent6 3 8 9" xfId="6281" xr:uid="{00000000-0005-0000-0000-00007E180000}"/>
    <cellStyle name="20% - Accent6 3 9" xfId="6282" xr:uid="{00000000-0005-0000-0000-00007F180000}"/>
    <cellStyle name="20% - Accent6 3 9 2" xfId="6283" xr:uid="{00000000-0005-0000-0000-000080180000}"/>
    <cellStyle name="20% - Accent6 4" xfId="6284" xr:uid="{00000000-0005-0000-0000-000081180000}"/>
    <cellStyle name="20% - Accent6 4 10" xfId="6285" xr:uid="{00000000-0005-0000-0000-000082180000}"/>
    <cellStyle name="20% - Accent6 4 10 2" xfId="6286" xr:uid="{00000000-0005-0000-0000-000083180000}"/>
    <cellStyle name="20% - Accent6 4 11" xfId="6287" xr:uid="{00000000-0005-0000-0000-000084180000}"/>
    <cellStyle name="20% - Accent6 4 11 2" xfId="6288" xr:uid="{00000000-0005-0000-0000-000085180000}"/>
    <cellStyle name="20% - Accent6 4 12" xfId="6289" xr:uid="{00000000-0005-0000-0000-000086180000}"/>
    <cellStyle name="20% - Accent6 4 12 2" xfId="6290" xr:uid="{00000000-0005-0000-0000-000087180000}"/>
    <cellStyle name="20% - Accent6 4 13" xfId="6291" xr:uid="{00000000-0005-0000-0000-000088180000}"/>
    <cellStyle name="20% - Accent6 4 13 2" xfId="6292" xr:uid="{00000000-0005-0000-0000-000089180000}"/>
    <cellStyle name="20% - Accent6 4 14" xfId="6293" xr:uid="{00000000-0005-0000-0000-00008A180000}"/>
    <cellStyle name="20% - Accent6 4 14 2" xfId="6294" xr:uid="{00000000-0005-0000-0000-00008B180000}"/>
    <cellStyle name="20% - Accent6 4 15" xfId="6295" xr:uid="{00000000-0005-0000-0000-00008C180000}"/>
    <cellStyle name="20% - Accent6 4 15 2" xfId="6296" xr:uid="{00000000-0005-0000-0000-00008D180000}"/>
    <cellStyle name="20% - Accent6 4 16" xfId="6297" xr:uid="{00000000-0005-0000-0000-00008E180000}"/>
    <cellStyle name="20% - Accent6 4 17" xfId="6298" xr:uid="{00000000-0005-0000-0000-00008F180000}"/>
    <cellStyle name="20% - Accent6 4 18" xfId="6299" xr:uid="{00000000-0005-0000-0000-000090180000}"/>
    <cellStyle name="20% - Accent6 4 2" xfId="6300" xr:uid="{00000000-0005-0000-0000-000091180000}"/>
    <cellStyle name="20% - Accent6 4 2 10" xfId="6301" xr:uid="{00000000-0005-0000-0000-000092180000}"/>
    <cellStyle name="20% - Accent6 4 2 11" xfId="6302" xr:uid="{00000000-0005-0000-0000-000093180000}"/>
    <cellStyle name="20% - Accent6 4 2 12" xfId="6303" xr:uid="{00000000-0005-0000-0000-000094180000}"/>
    <cellStyle name="20% - Accent6 4 2 2" xfId="6304" xr:uid="{00000000-0005-0000-0000-000095180000}"/>
    <cellStyle name="20% - Accent6 4 2 2 2" xfId="6305" xr:uid="{00000000-0005-0000-0000-000096180000}"/>
    <cellStyle name="20% - Accent6 4 2 3" xfId="6306" xr:uid="{00000000-0005-0000-0000-000097180000}"/>
    <cellStyle name="20% - Accent6 4 2 3 2" xfId="6307" xr:uid="{00000000-0005-0000-0000-000098180000}"/>
    <cellStyle name="20% - Accent6 4 2 4" xfId="6308" xr:uid="{00000000-0005-0000-0000-000099180000}"/>
    <cellStyle name="20% - Accent6 4 2 4 2" xfId="6309" xr:uid="{00000000-0005-0000-0000-00009A180000}"/>
    <cellStyle name="20% - Accent6 4 2 5" xfId="6310" xr:uid="{00000000-0005-0000-0000-00009B180000}"/>
    <cellStyle name="20% - Accent6 4 2 5 2" xfId="6311" xr:uid="{00000000-0005-0000-0000-00009C180000}"/>
    <cellStyle name="20% - Accent6 4 2 6" xfId="6312" xr:uid="{00000000-0005-0000-0000-00009D180000}"/>
    <cellStyle name="20% - Accent6 4 2 6 2" xfId="6313" xr:uid="{00000000-0005-0000-0000-00009E180000}"/>
    <cellStyle name="20% - Accent6 4 2 7" xfId="6314" xr:uid="{00000000-0005-0000-0000-00009F180000}"/>
    <cellStyle name="20% - Accent6 4 2 7 2" xfId="6315" xr:uid="{00000000-0005-0000-0000-0000A0180000}"/>
    <cellStyle name="20% - Accent6 4 2 8" xfId="6316" xr:uid="{00000000-0005-0000-0000-0000A1180000}"/>
    <cellStyle name="20% - Accent6 4 2 8 2" xfId="6317" xr:uid="{00000000-0005-0000-0000-0000A2180000}"/>
    <cellStyle name="20% - Accent6 4 2 9" xfId="6318" xr:uid="{00000000-0005-0000-0000-0000A3180000}"/>
    <cellStyle name="20% - Accent6 4 2 9 2" xfId="6319" xr:uid="{00000000-0005-0000-0000-0000A4180000}"/>
    <cellStyle name="20% - Accent6 4 3" xfId="6320" xr:uid="{00000000-0005-0000-0000-0000A5180000}"/>
    <cellStyle name="20% - Accent6 4 3 10" xfId="6321" xr:uid="{00000000-0005-0000-0000-0000A6180000}"/>
    <cellStyle name="20% - Accent6 4 3 11" xfId="6322" xr:uid="{00000000-0005-0000-0000-0000A7180000}"/>
    <cellStyle name="20% - Accent6 4 3 2" xfId="6323" xr:uid="{00000000-0005-0000-0000-0000A8180000}"/>
    <cellStyle name="20% - Accent6 4 3 2 2" xfId="6324" xr:uid="{00000000-0005-0000-0000-0000A9180000}"/>
    <cellStyle name="20% - Accent6 4 3 3" xfId="6325" xr:uid="{00000000-0005-0000-0000-0000AA180000}"/>
    <cellStyle name="20% - Accent6 4 3 3 2" xfId="6326" xr:uid="{00000000-0005-0000-0000-0000AB180000}"/>
    <cellStyle name="20% - Accent6 4 3 4" xfId="6327" xr:uid="{00000000-0005-0000-0000-0000AC180000}"/>
    <cellStyle name="20% - Accent6 4 3 4 2" xfId="6328" xr:uid="{00000000-0005-0000-0000-0000AD180000}"/>
    <cellStyle name="20% - Accent6 4 3 5" xfId="6329" xr:uid="{00000000-0005-0000-0000-0000AE180000}"/>
    <cellStyle name="20% - Accent6 4 3 5 2" xfId="6330" xr:uid="{00000000-0005-0000-0000-0000AF180000}"/>
    <cellStyle name="20% - Accent6 4 3 6" xfId="6331" xr:uid="{00000000-0005-0000-0000-0000B0180000}"/>
    <cellStyle name="20% - Accent6 4 3 6 2" xfId="6332" xr:uid="{00000000-0005-0000-0000-0000B1180000}"/>
    <cellStyle name="20% - Accent6 4 3 7" xfId="6333" xr:uid="{00000000-0005-0000-0000-0000B2180000}"/>
    <cellStyle name="20% - Accent6 4 3 7 2" xfId="6334" xr:uid="{00000000-0005-0000-0000-0000B3180000}"/>
    <cellStyle name="20% - Accent6 4 3 8" xfId="6335" xr:uid="{00000000-0005-0000-0000-0000B4180000}"/>
    <cellStyle name="20% - Accent6 4 3 8 2" xfId="6336" xr:uid="{00000000-0005-0000-0000-0000B5180000}"/>
    <cellStyle name="20% - Accent6 4 3 9" xfId="6337" xr:uid="{00000000-0005-0000-0000-0000B6180000}"/>
    <cellStyle name="20% - Accent6 4 3 9 2" xfId="6338" xr:uid="{00000000-0005-0000-0000-0000B7180000}"/>
    <cellStyle name="20% - Accent6 4 4" xfId="6339" xr:uid="{00000000-0005-0000-0000-0000B8180000}"/>
    <cellStyle name="20% - Accent6 4 4 10" xfId="6340" xr:uid="{00000000-0005-0000-0000-0000B9180000}"/>
    <cellStyle name="20% - Accent6 4 4 11" xfId="6341" xr:uid="{00000000-0005-0000-0000-0000BA180000}"/>
    <cellStyle name="20% - Accent6 4 4 2" xfId="6342" xr:uid="{00000000-0005-0000-0000-0000BB180000}"/>
    <cellStyle name="20% - Accent6 4 4 2 2" xfId="6343" xr:uid="{00000000-0005-0000-0000-0000BC180000}"/>
    <cellStyle name="20% - Accent6 4 4 3" xfId="6344" xr:uid="{00000000-0005-0000-0000-0000BD180000}"/>
    <cellStyle name="20% - Accent6 4 4 3 2" xfId="6345" xr:uid="{00000000-0005-0000-0000-0000BE180000}"/>
    <cellStyle name="20% - Accent6 4 4 4" xfId="6346" xr:uid="{00000000-0005-0000-0000-0000BF180000}"/>
    <cellStyle name="20% - Accent6 4 4 4 2" xfId="6347" xr:uid="{00000000-0005-0000-0000-0000C0180000}"/>
    <cellStyle name="20% - Accent6 4 4 5" xfId="6348" xr:uid="{00000000-0005-0000-0000-0000C1180000}"/>
    <cellStyle name="20% - Accent6 4 4 5 2" xfId="6349" xr:uid="{00000000-0005-0000-0000-0000C2180000}"/>
    <cellStyle name="20% - Accent6 4 4 6" xfId="6350" xr:uid="{00000000-0005-0000-0000-0000C3180000}"/>
    <cellStyle name="20% - Accent6 4 4 6 2" xfId="6351" xr:uid="{00000000-0005-0000-0000-0000C4180000}"/>
    <cellStyle name="20% - Accent6 4 4 7" xfId="6352" xr:uid="{00000000-0005-0000-0000-0000C5180000}"/>
    <cellStyle name="20% - Accent6 4 4 7 2" xfId="6353" xr:uid="{00000000-0005-0000-0000-0000C6180000}"/>
    <cellStyle name="20% - Accent6 4 4 8" xfId="6354" xr:uid="{00000000-0005-0000-0000-0000C7180000}"/>
    <cellStyle name="20% - Accent6 4 4 8 2" xfId="6355" xr:uid="{00000000-0005-0000-0000-0000C8180000}"/>
    <cellStyle name="20% - Accent6 4 4 9" xfId="6356" xr:uid="{00000000-0005-0000-0000-0000C9180000}"/>
    <cellStyle name="20% - Accent6 4 4 9 2" xfId="6357" xr:uid="{00000000-0005-0000-0000-0000CA180000}"/>
    <cellStyle name="20% - Accent6 4 5" xfId="6358" xr:uid="{00000000-0005-0000-0000-0000CB180000}"/>
    <cellStyle name="20% - Accent6 4 5 10" xfId="6359" xr:uid="{00000000-0005-0000-0000-0000CC180000}"/>
    <cellStyle name="20% - Accent6 4 5 11" xfId="6360" xr:uid="{00000000-0005-0000-0000-0000CD180000}"/>
    <cellStyle name="20% - Accent6 4 5 2" xfId="6361" xr:uid="{00000000-0005-0000-0000-0000CE180000}"/>
    <cellStyle name="20% - Accent6 4 5 2 2" xfId="6362" xr:uid="{00000000-0005-0000-0000-0000CF180000}"/>
    <cellStyle name="20% - Accent6 4 5 3" xfId="6363" xr:uid="{00000000-0005-0000-0000-0000D0180000}"/>
    <cellStyle name="20% - Accent6 4 5 3 2" xfId="6364" xr:uid="{00000000-0005-0000-0000-0000D1180000}"/>
    <cellStyle name="20% - Accent6 4 5 4" xfId="6365" xr:uid="{00000000-0005-0000-0000-0000D2180000}"/>
    <cellStyle name="20% - Accent6 4 5 4 2" xfId="6366" xr:uid="{00000000-0005-0000-0000-0000D3180000}"/>
    <cellStyle name="20% - Accent6 4 5 5" xfId="6367" xr:uid="{00000000-0005-0000-0000-0000D4180000}"/>
    <cellStyle name="20% - Accent6 4 5 5 2" xfId="6368" xr:uid="{00000000-0005-0000-0000-0000D5180000}"/>
    <cellStyle name="20% - Accent6 4 5 6" xfId="6369" xr:uid="{00000000-0005-0000-0000-0000D6180000}"/>
    <cellStyle name="20% - Accent6 4 5 6 2" xfId="6370" xr:uid="{00000000-0005-0000-0000-0000D7180000}"/>
    <cellStyle name="20% - Accent6 4 5 7" xfId="6371" xr:uid="{00000000-0005-0000-0000-0000D8180000}"/>
    <cellStyle name="20% - Accent6 4 5 7 2" xfId="6372" xr:uid="{00000000-0005-0000-0000-0000D9180000}"/>
    <cellStyle name="20% - Accent6 4 5 8" xfId="6373" xr:uid="{00000000-0005-0000-0000-0000DA180000}"/>
    <cellStyle name="20% - Accent6 4 5 8 2" xfId="6374" xr:uid="{00000000-0005-0000-0000-0000DB180000}"/>
    <cellStyle name="20% - Accent6 4 5 9" xfId="6375" xr:uid="{00000000-0005-0000-0000-0000DC180000}"/>
    <cellStyle name="20% - Accent6 4 5 9 2" xfId="6376" xr:uid="{00000000-0005-0000-0000-0000DD180000}"/>
    <cellStyle name="20% - Accent6 4 6" xfId="6377" xr:uid="{00000000-0005-0000-0000-0000DE180000}"/>
    <cellStyle name="20% - Accent6 4 6 10" xfId="6378" xr:uid="{00000000-0005-0000-0000-0000DF180000}"/>
    <cellStyle name="20% - Accent6 4 6 11" xfId="6379" xr:uid="{00000000-0005-0000-0000-0000E0180000}"/>
    <cellStyle name="20% - Accent6 4 6 2" xfId="6380" xr:uid="{00000000-0005-0000-0000-0000E1180000}"/>
    <cellStyle name="20% - Accent6 4 6 2 2" xfId="6381" xr:uid="{00000000-0005-0000-0000-0000E2180000}"/>
    <cellStyle name="20% - Accent6 4 6 3" xfId="6382" xr:uid="{00000000-0005-0000-0000-0000E3180000}"/>
    <cellStyle name="20% - Accent6 4 6 3 2" xfId="6383" xr:uid="{00000000-0005-0000-0000-0000E4180000}"/>
    <cellStyle name="20% - Accent6 4 6 4" xfId="6384" xr:uid="{00000000-0005-0000-0000-0000E5180000}"/>
    <cellStyle name="20% - Accent6 4 6 4 2" xfId="6385" xr:uid="{00000000-0005-0000-0000-0000E6180000}"/>
    <cellStyle name="20% - Accent6 4 6 5" xfId="6386" xr:uid="{00000000-0005-0000-0000-0000E7180000}"/>
    <cellStyle name="20% - Accent6 4 6 5 2" xfId="6387" xr:uid="{00000000-0005-0000-0000-0000E8180000}"/>
    <cellStyle name="20% - Accent6 4 6 6" xfId="6388" xr:uid="{00000000-0005-0000-0000-0000E9180000}"/>
    <cellStyle name="20% - Accent6 4 6 6 2" xfId="6389" xr:uid="{00000000-0005-0000-0000-0000EA180000}"/>
    <cellStyle name="20% - Accent6 4 6 7" xfId="6390" xr:uid="{00000000-0005-0000-0000-0000EB180000}"/>
    <cellStyle name="20% - Accent6 4 6 7 2" xfId="6391" xr:uid="{00000000-0005-0000-0000-0000EC180000}"/>
    <cellStyle name="20% - Accent6 4 6 8" xfId="6392" xr:uid="{00000000-0005-0000-0000-0000ED180000}"/>
    <cellStyle name="20% - Accent6 4 6 8 2" xfId="6393" xr:uid="{00000000-0005-0000-0000-0000EE180000}"/>
    <cellStyle name="20% - Accent6 4 6 9" xfId="6394" xr:uid="{00000000-0005-0000-0000-0000EF180000}"/>
    <cellStyle name="20% - Accent6 4 6 9 2" xfId="6395" xr:uid="{00000000-0005-0000-0000-0000F0180000}"/>
    <cellStyle name="20% - Accent6 4 7" xfId="6396" xr:uid="{00000000-0005-0000-0000-0000F1180000}"/>
    <cellStyle name="20% - Accent6 4 7 10" xfId="6397" xr:uid="{00000000-0005-0000-0000-0000F2180000}"/>
    <cellStyle name="20% - Accent6 4 7 2" xfId="6398" xr:uid="{00000000-0005-0000-0000-0000F3180000}"/>
    <cellStyle name="20% - Accent6 4 7 2 2" xfId="6399" xr:uid="{00000000-0005-0000-0000-0000F4180000}"/>
    <cellStyle name="20% - Accent6 4 7 3" xfId="6400" xr:uid="{00000000-0005-0000-0000-0000F5180000}"/>
    <cellStyle name="20% - Accent6 4 7 3 2" xfId="6401" xr:uid="{00000000-0005-0000-0000-0000F6180000}"/>
    <cellStyle name="20% - Accent6 4 7 4" xfId="6402" xr:uid="{00000000-0005-0000-0000-0000F7180000}"/>
    <cellStyle name="20% - Accent6 4 7 4 2" xfId="6403" xr:uid="{00000000-0005-0000-0000-0000F8180000}"/>
    <cellStyle name="20% - Accent6 4 7 5" xfId="6404" xr:uid="{00000000-0005-0000-0000-0000F9180000}"/>
    <cellStyle name="20% - Accent6 4 7 5 2" xfId="6405" xr:uid="{00000000-0005-0000-0000-0000FA180000}"/>
    <cellStyle name="20% - Accent6 4 7 6" xfId="6406" xr:uid="{00000000-0005-0000-0000-0000FB180000}"/>
    <cellStyle name="20% - Accent6 4 7 6 2" xfId="6407" xr:uid="{00000000-0005-0000-0000-0000FC180000}"/>
    <cellStyle name="20% - Accent6 4 7 7" xfId="6408" xr:uid="{00000000-0005-0000-0000-0000FD180000}"/>
    <cellStyle name="20% - Accent6 4 7 7 2" xfId="6409" xr:uid="{00000000-0005-0000-0000-0000FE180000}"/>
    <cellStyle name="20% - Accent6 4 7 8" xfId="6410" xr:uid="{00000000-0005-0000-0000-0000FF180000}"/>
    <cellStyle name="20% - Accent6 4 7 8 2" xfId="6411" xr:uid="{00000000-0005-0000-0000-000000190000}"/>
    <cellStyle name="20% - Accent6 4 7 9" xfId="6412" xr:uid="{00000000-0005-0000-0000-000001190000}"/>
    <cellStyle name="20% - Accent6 4 8" xfId="6413" xr:uid="{00000000-0005-0000-0000-000002190000}"/>
    <cellStyle name="20% - Accent6 4 8 2" xfId="6414" xr:uid="{00000000-0005-0000-0000-000003190000}"/>
    <cellStyle name="20% - Accent6 4 9" xfId="6415" xr:uid="{00000000-0005-0000-0000-000004190000}"/>
    <cellStyle name="20% - Accent6 4 9 2" xfId="6416" xr:uid="{00000000-0005-0000-0000-000005190000}"/>
    <cellStyle name="20% - Accent6 5" xfId="6417" xr:uid="{00000000-0005-0000-0000-000006190000}"/>
    <cellStyle name="20% - Accent6 5 10" xfId="6418" xr:uid="{00000000-0005-0000-0000-000007190000}"/>
    <cellStyle name="20% - Accent6 5 10 2" xfId="6419" xr:uid="{00000000-0005-0000-0000-000008190000}"/>
    <cellStyle name="20% - Accent6 5 11" xfId="6420" xr:uid="{00000000-0005-0000-0000-000009190000}"/>
    <cellStyle name="20% - Accent6 5 11 2" xfId="6421" xr:uid="{00000000-0005-0000-0000-00000A190000}"/>
    <cellStyle name="20% - Accent6 5 12" xfId="6422" xr:uid="{00000000-0005-0000-0000-00000B190000}"/>
    <cellStyle name="20% - Accent6 5 12 2" xfId="6423" xr:uid="{00000000-0005-0000-0000-00000C190000}"/>
    <cellStyle name="20% - Accent6 5 13" xfId="6424" xr:uid="{00000000-0005-0000-0000-00000D190000}"/>
    <cellStyle name="20% - Accent6 5 13 2" xfId="6425" xr:uid="{00000000-0005-0000-0000-00000E190000}"/>
    <cellStyle name="20% - Accent6 5 14" xfId="6426" xr:uid="{00000000-0005-0000-0000-00000F190000}"/>
    <cellStyle name="20% - Accent6 5 14 2" xfId="6427" xr:uid="{00000000-0005-0000-0000-000010190000}"/>
    <cellStyle name="20% - Accent6 5 15" xfId="6428" xr:uid="{00000000-0005-0000-0000-000011190000}"/>
    <cellStyle name="20% - Accent6 5 15 2" xfId="6429" xr:uid="{00000000-0005-0000-0000-000012190000}"/>
    <cellStyle name="20% - Accent6 5 16" xfId="6430" xr:uid="{00000000-0005-0000-0000-000013190000}"/>
    <cellStyle name="20% - Accent6 5 17" xfId="6431" xr:uid="{00000000-0005-0000-0000-000014190000}"/>
    <cellStyle name="20% - Accent6 5 2" xfId="6432" xr:uid="{00000000-0005-0000-0000-000015190000}"/>
    <cellStyle name="20% - Accent6 5 2 10" xfId="6433" xr:uid="{00000000-0005-0000-0000-000016190000}"/>
    <cellStyle name="20% - Accent6 5 2 11" xfId="6434" xr:uid="{00000000-0005-0000-0000-000017190000}"/>
    <cellStyle name="20% - Accent6 5 2 2" xfId="6435" xr:uid="{00000000-0005-0000-0000-000018190000}"/>
    <cellStyle name="20% - Accent6 5 2 2 2" xfId="6436" xr:uid="{00000000-0005-0000-0000-000019190000}"/>
    <cellStyle name="20% - Accent6 5 2 3" xfId="6437" xr:uid="{00000000-0005-0000-0000-00001A190000}"/>
    <cellStyle name="20% - Accent6 5 2 3 2" xfId="6438" xr:uid="{00000000-0005-0000-0000-00001B190000}"/>
    <cellStyle name="20% - Accent6 5 2 4" xfId="6439" xr:uid="{00000000-0005-0000-0000-00001C190000}"/>
    <cellStyle name="20% - Accent6 5 2 4 2" xfId="6440" xr:uid="{00000000-0005-0000-0000-00001D190000}"/>
    <cellStyle name="20% - Accent6 5 2 5" xfId="6441" xr:uid="{00000000-0005-0000-0000-00001E190000}"/>
    <cellStyle name="20% - Accent6 5 2 5 2" xfId="6442" xr:uid="{00000000-0005-0000-0000-00001F190000}"/>
    <cellStyle name="20% - Accent6 5 2 6" xfId="6443" xr:uid="{00000000-0005-0000-0000-000020190000}"/>
    <cellStyle name="20% - Accent6 5 2 6 2" xfId="6444" xr:uid="{00000000-0005-0000-0000-000021190000}"/>
    <cellStyle name="20% - Accent6 5 2 7" xfId="6445" xr:uid="{00000000-0005-0000-0000-000022190000}"/>
    <cellStyle name="20% - Accent6 5 2 7 2" xfId="6446" xr:uid="{00000000-0005-0000-0000-000023190000}"/>
    <cellStyle name="20% - Accent6 5 2 8" xfId="6447" xr:uid="{00000000-0005-0000-0000-000024190000}"/>
    <cellStyle name="20% - Accent6 5 2 8 2" xfId="6448" xr:uid="{00000000-0005-0000-0000-000025190000}"/>
    <cellStyle name="20% - Accent6 5 2 9" xfId="6449" xr:uid="{00000000-0005-0000-0000-000026190000}"/>
    <cellStyle name="20% - Accent6 5 2 9 2" xfId="6450" xr:uid="{00000000-0005-0000-0000-000027190000}"/>
    <cellStyle name="20% - Accent6 5 3" xfId="6451" xr:uid="{00000000-0005-0000-0000-000028190000}"/>
    <cellStyle name="20% - Accent6 5 3 10" xfId="6452" xr:uid="{00000000-0005-0000-0000-000029190000}"/>
    <cellStyle name="20% - Accent6 5 3 11" xfId="6453" xr:uid="{00000000-0005-0000-0000-00002A190000}"/>
    <cellStyle name="20% - Accent6 5 3 2" xfId="6454" xr:uid="{00000000-0005-0000-0000-00002B190000}"/>
    <cellStyle name="20% - Accent6 5 3 2 2" xfId="6455" xr:uid="{00000000-0005-0000-0000-00002C190000}"/>
    <cellStyle name="20% - Accent6 5 3 3" xfId="6456" xr:uid="{00000000-0005-0000-0000-00002D190000}"/>
    <cellStyle name="20% - Accent6 5 3 3 2" xfId="6457" xr:uid="{00000000-0005-0000-0000-00002E190000}"/>
    <cellStyle name="20% - Accent6 5 3 4" xfId="6458" xr:uid="{00000000-0005-0000-0000-00002F190000}"/>
    <cellStyle name="20% - Accent6 5 3 4 2" xfId="6459" xr:uid="{00000000-0005-0000-0000-000030190000}"/>
    <cellStyle name="20% - Accent6 5 3 5" xfId="6460" xr:uid="{00000000-0005-0000-0000-000031190000}"/>
    <cellStyle name="20% - Accent6 5 3 5 2" xfId="6461" xr:uid="{00000000-0005-0000-0000-000032190000}"/>
    <cellStyle name="20% - Accent6 5 3 6" xfId="6462" xr:uid="{00000000-0005-0000-0000-000033190000}"/>
    <cellStyle name="20% - Accent6 5 3 6 2" xfId="6463" xr:uid="{00000000-0005-0000-0000-000034190000}"/>
    <cellStyle name="20% - Accent6 5 3 7" xfId="6464" xr:uid="{00000000-0005-0000-0000-000035190000}"/>
    <cellStyle name="20% - Accent6 5 3 7 2" xfId="6465" xr:uid="{00000000-0005-0000-0000-000036190000}"/>
    <cellStyle name="20% - Accent6 5 3 8" xfId="6466" xr:uid="{00000000-0005-0000-0000-000037190000}"/>
    <cellStyle name="20% - Accent6 5 3 8 2" xfId="6467" xr:uid="{00000000-0005-0000-0000-000038190000}"/>
    <cellStyle name="20% - Accent6 5 3 9" xfId="6468" xr:uid="{00000000-0005-0000-0000-000039190000}"/>
    <cellStyle name="20% - Accent6 5 3 9 2" xfId="6469" xr:uid="{00000000-0005-0000-0000-00003A190000}"/>
    <cellStyle name="20% - Accent6 5 4" xfId="6470" xr:uid="{00000000-0005-0000-0000-00003B190000}"/>
    <cellStyle name="20% - Accent6 5 4 10" xfId="6471" xr:uid="{00000000-0005-0000-0000-00003C190000}"/>
    <cellStyle name="20% - Accent6 5 4 11" xfId="6472" xr:uid="{00000000-0005-0000-0000-00003D190000}"/>
    <cellStyle name="20% - Accent6 5 4 2" xfId="6473" xr:uid="{00000000-0005-0000-0000-00003E190000}"/>
    <cellStyle name="20% - Accent6 5 4 2 2" xfId="6474" xr:uid="{00000000-0005-0000-0000-00003F190000}"/>
    <cellStyle name="20% - Accent6 5 4 3" xfId="6475" xr:uid="{00000000-0005-0000-0000-000040190000}"/>
    <cellStyle name="20% - Accent6 5 4 3 2" xfId="6476" xr:uid="{00000000-0005-0000-0000-000041190000}"/>
    <cellStyle name="20% - Accent6 5 4 4" xfId="6477" xr:uid="{00000000-0005-0000-0000-000042190000}"/>
    <cellStyle name="20% - Accent6 5 4 4 2" xfId="6478" xr:uid="{00000000-0005-0000-0000-000043190000}"/>
    <cellStyle name="20% - Accent6 5 4 5" xfId="6479" xr:uid="{00000000-0005-0000-0000-000044190000}"/>
    <cellStyle name="20% - Accent6 5 4 5 2" xfId="6480" xr:uid="{00000000-0005-0000-0000-000045190000}"/>
    <cellStyle name="20% - Accent6 5 4 6" xfId="6481" xr:uid="{00000000-0005-0000-0000-000046190000}"/>
    <cellStyle name="20% - Accent6 5 4 6 2" xfId="6482" xr:uid="{00000000-0005-0000-0000-000047190000}"/>
    <cellStyle name="20% - Accent6 5 4 7" xfId="6483" xr:uid="{00000000-0005-0000-0000-000048190000}"/>
    <cellStyle name="20% - Accent6 5 4 7 2" xfId="6484" xr:uid="{00000000-0005-0000-0000-000049190000}"/>
    <cellStyle name="20% - Accent6 5 4 8" xfId="6485" xr:uid="{00000000-0005-0000-0000-00004A190000}"/>
    <cellStyle name="20% - Accent6 5 4 8 2" xfId="6486" xr:uid="{00000000-0005-0000-0000-00004B190000}"/>
    <cellStyle name="20% - Accent6 5 4 9" xfId="6487" xr:uid="{00000000-0005-0000-0000-00004C190000}"/>
    <cellStyle name="20% - Accent6 5 4 9 2" xfId="6488" xr:uid="{00000000-0005-0000-0000-00004D190000}"/>
    <cellStyle name="20% - Accent6 5 5" xfId="6489" xr:uid="{00000000-0005-0000-0000-00004E190000}"/>
    <cellStyle name="20% - Accent6 5 5 10" xfId="6490" xr:uid="{00000000-0005-0000-0000-00004F190000}"/>
    <cellStyle name="20% - Accent6 5 5 11" xfId="6491" xr:uid="{00000000-0005-0000-0000-000050190000}"/>
    <cellStyle name="20% - Accent6 5 5 2" xfId="6492" xr:uid="{00000000-0005-0000-0000-000051190000}"/>
    <cellStyle name="20% - Accent6 5 5 2 2" xfId="6493" xr:uid="{00000000-0005-0000-0000-000052190000}"/>
    <cellStyle name="20% - Accent6 5 5 3" xfId="6494" xr:uid="{00000000-0005-0000-0000-000053190000}"/>
    <cellStyle name="20% - Accent6 5 5 3 2" xfId="6495" xr:uid="{00000000-0005-0000-0000-000054190000}"/>
    <cellStyle name="20% - Accent6 5 5 4" xfId="6496" xr:uid="{00000000-0005-0000-0000-000055190000}"/>
    <cellStyle name="20% - Accent6 5 5 4 2" xfId="6497" xr:uid="{00000000-0005-0000-0000-000056190000}"/>
    <cellStyle name="20% - Accent6 5 5 5" xfId="6498" xr:uid="{00000000-0005-0000-0000-000057190000}"/>
    <cellStyle name="20% - Accent6 5 5 5 2" xfId="6499" xr:uid="{00000000-0005-0000-0000-000058190000}"/>
    <cellStyle name="20% - Accent6 5 5 6" xfId="6500" xr:uid="{00000000-0005-0000-0000-000059190000}"/>
    <cellStyle name="20% - Accent6 5 5 6 2" xfId="6501" xr:uid="{00000000-0005-0000-0000-00005A190000}"/>
    <cellStyle name="20% - Accent6 5 5 7" xfId="6502" xr:uid="{00000000-0005-0000-0000-00005B190000}"/>
    <cellStyle name="20% - Accent6 5 5 7 2" xfId="6503" xr:uid="{00000000-0005-0000-0000-00005C190000}"/>
    <cellStyle name="20% - Accent6 5 5 8" xfId="6504" xr:uid="{00000000-0005-0000-0000-00005D190000}"/>
    <cellStyle name="20% - Accent6 5 5 8 2" xfId="6505" xr:uid="{00000000-0005-0000-0000-00005E190000}"/>
    <cellStyle name="20% - Accent6 5 5 9" xfId="6506" xr:uid="{00000000-0005-0000-0000-00005F190000}"/>
    <cellStyle name="20% - Accent6 5 5 9 2" xfId="6507" xr:uid="{00000000-0005-0000-0000-000060190000}"/>
    <cellStyle name="20% - Accent6 5 6" xfId="6508" xr:uid="{00000000-0005-0000-0000-000061190000}"/>
    <cellStyle name="20% - Accent6 5 6 10" xfId="6509" xr:uid="{00000000-0005-0000-0000-000062190000}"/>
    <cellStyle name="20% - Accent6 5 6 11" xfId="6510" xr:uid="{00000000-0005-0000-0000-000063190000}"/>
    <cellStyle name="20% - Accent6 5 6 2" xfId="6511" xr:uid="{00000000-0005-0000-0000-000064190000}"/>
    <cellStyle name="20% - Accent6 5 6 2 2" xfId="6512" xr:uid="{00000000-0005-0000-0000-000065190000}"/>
    <cellStyle name="20% - Accent6 5 6 3" xfId="6513" xr:uid="{00000000-0005-0000-0000-000066190000}"/>
    <cellStyle name="20% - Accent6 5 6 3 2" xfId="6514" xr:uid="{00000000-0005-0000-0000-000067190000}"/>
    <cellStyle name="20% - Accent6 5 6 4" xfId="6515" xr:uid="{00000000-0005-0000-0000-000068190000}"/>
    <cellStyle name="20% - Accent6 5 6 4 2" xfId="6516" xr:uid="{00000000-0005-0000-0000-000069190000}"/>
    <cellStyle name="20% - Accent6 5 6 5" xfId="6517" xr:uid="{00000000-0005-0000-0000-00006A190000}"/>
    <cellStyle name="20% - Accent6 5 6 5 2" xfId="6518" xr:uid="{00000000-0005-0000-0000-00006B190000}"/>
    <cellStyle name="20% - Accent6 5 6 6" xfId="6519" xr:uid="{00000000-0005-0000-0000-00006C190000}"/>
    <cellStyle name="20% - Accent6 5 6 6 2" xfId="6520" xr:uid="{00000000-0005-0000-0000-00006D190000}"/>
    <cellStyle name="20% - Accent6 5 6 7" xfId="6521" xr:uid="{00000000-0005-0000-0000-00006E190000}"/>
    <cellStyle name="20% - Accent6 5 6 7 2" xfId="6522" xr:uid="{00000000-0005-0000-0000-00006F190000}"/>
    <cellStyle name="20% - Accent6 5 6 8" xfId="6523" xr:uid="{00000000-0005-0000-0000-000070190000}"/>
    <cellStyle name="20% - Accent6 5 6 8 2" xfId="6524" xr:uid="{00000000-0005-0000-0000-000071190000}"/>
    <cellStyle name="20% - Accent6 5 6 9" xfId="6525" xr:uid="{00000000-0005-0000-0000-000072190000}"/>
    <cellStyle name="20% - Accent6 5 6 9 2" xfId="6526" xr:uid="{00000000-0005-0000-0000-000073190000}"/>
    <cellStyle name="20% - Accent6 5 7" xfId="6527" xr:uid="{00000000-0005-0000-0000-000074190000}"/>
    <cellStyle name="20% - Accent6 5 7 10" xfId="6528" xr:uid="{00000000-0005-0000-0000-000075190000}"/>
    <cellStyle name="20% - Accent6 5 7 2" xfId="6529" xr:uid="{00000000-0005-0000-0000-000076190000}"/>
    <cellStyle name="20% - Accent6 5 7 2 2" xfId="6530" xr:uid="{00000000-0005-0000-0000-000077190000}"/>
    <cellStyle name="20% - Accent6 5 7 3" xfId="6531" xr:uid="{00000000-0005-0000-0000-000078190000}"/>
    <cellStyle name="20% - Accent6 5 7 3 2" xfId="6532" xr:uid="{00000000-0005-0000-0000-000079190000}"/>
    <cellStyle name="20% - Accent6 5 7 4" xfId="6533" xr:uid="{00000000-0005-0000-0000-00007A190000}"/>
    <cellStyle name="20% - Accent6 5 7 4 2" xfId="6534" xr:uid="{00000000-0005-0000-0000-00007B190000}"/>
    <cellStyle name="20% - Accent6 5 7 5" xfId="6535" xr:uid="{00000000-0005-0000-0000-00007C190000}"/>
    <cellStyle name="20% - Accent6 5 7 5 2" xfId="6536" xr:uid="{00000000-0005-0000-0000-00007D190000}"/>
    <cellStyle name="20% - Accent6 5 7 6" xfId="6537" xr:uid="{00000000-0005-0000-0000-00007E190000}"/>
    <cellStyle name="20% - Accent6 5 7 6 2" xfId="6538" xr:uid="{00000000-0005-0000-0000-00007F190000}"/>
    <cellStyle name="20% - Accent6 5 7 7" xfId="6539" xr:uid="{00000000-0005-0000-0000-000080190000}"/>
    <cellStyle name="20% - Accent6 5 7 7 2" xfId="6540" xr:uid="{00000000-0005-0000-0000-000081190000}"/>
    <cellStyle name="20% - Accent6 5 7 8" xfId="6541" xr:uid="{00000000-0005-0000-0000-000082190000}"/>
    <cellStyle name="20% - Accent6 5 7 8 2" xfId="6542" xr:uid="{00000000-0005-0000-0000-000083190000}"/>
    <cellStyle name="20% - Accent6 5 7 9" xfId="6543" xr:uid="{00000000-0005-0000-0000-000084190000}"/>
    <cellStyle name="20% - Accent6 5 8" xfId="6544" xr:uid="{00000000-0005-0000-0000-000085190000}"/>
    <cellStyle name="20% - Accent6 5 8 2" xfId="6545" xr:uid="{00000000-0005-0000-0000-000086190000}"/>
    <cellStyle name="20% - Accent6 5 9" xfId="6546" xr:uid="{00000000-0005-0000-0000-000087190000}"/>
    <cellStyle name="20% - Accent6 5 9 2" xfId="6547" xr:uid="{00000000-0005-0000-0000-000088190000}"/>
    <cellStyle name="20% - Accent6 6" xfId="6548" xr:uid="{00000000-0005-0000-0000-000089190000}"/>
    <cellStyle name="20% - Accent6 6 10" xfId="6549" xr:uid="{00000000-0005-0000-0000-00008A190000}"/>
    <cellStyle name="20% - Accent6 6 10 2" xfId="6550" xr:uid="{00000000-0005-0000-0000-00008B190000}"/>
    <cellStyle name="20% - Accent6 6 11" xfId="6551" xr:uid="{00000000-0005-0000-0000-00008C190000}"/>
    <cellStyle name="20% - Accent6 6 11 2" xfId="6552" xr:uid="{00000000-0005-0000-0000-00008D190000}"/>
    <cellStyle name="20% - Accent6 6 12" xfId="6553" xr:uid="{00000000-0005-0000-0000-00008E190000}"/>
    <cellStyle name="20% - Accent6 6 12 2" xfId="6554" xr:uid="{00000000-0005-0000-0000-00008F190000}"/>
    <cellStyle name="20% - Accent6 6 13" xfId="6555" xr:uid="{00000000-0005-0000-0000-000090190000}"/>
    <cellStyle name="20% - Accent6 6 13 2" xfId="6556" xr:uid="{00000000-0005-0000-0000-000091190000}"/>
    <cellStyle name="20% - Accent6 6 14" xfId="6557" xr:uid="{00000000-0005-0000-0000-000092190000}"/>
    <cellStyle name="20% - Accent6 6 15" xfId="6558" xr:uid="{00000000-0005-0000-0000-000093190000}"/>
    <cellStyle name="20% - Accent6 6 2" xfId="6559" xr:uid="{00000000-0005-0000-0000-000094190000}"/>
    <cellStyle name="20% - Accent6 6 2 10" xfId="6560" xr:uid="{00000000-0005-0000-0000-000095190000}"/>
    <cellStyle name="20% - Accent6 6 2 11" xfId="6561" xr:uid="{00000000-0005-0000-0000-000096190000}"/>
    <cellStyle name="20% - Accent6 6 2 2" xfId="6562" xr:uid="{00000000-0005-0000-0000-000097190000}"/>
    <cellStyle name="20% - Accent6 6 2 2 2" xfId="6563" xr:uid="{00000000-0005-0000-0000-000098190000}"/>
    <cellStyle name="20% - Accent6 6 2 3" xfId="6564" xr:uid="{00000000-0005-0000-0000-000099190000}"/>
    <cellStyle name="20% - Accent6 6 2 3 2" xfId="6565" xr:uid="{00000000-0005-0000-0000-00009A190000}"/>
    <cellStyle name="20% - Accent6 6 2 4" xfId="6566" xr:uid="{00000000-0005-0000-0000-00009B190000}"/>
    <cellStyle name="20% - Accent6 6 2 4 2" xfId="6567" xr:uid="{00000000-0005-0000-0000-00009C190000}"/>
    <cellStyle name="20% - Accent6 6 2 5" xfId="6568" xr:uid="{00000000-0005-0000-0000-00009D190000}"/>
    <cellStyle name="20% - Accent6 6 2 5 2" xfId="6569" xr:uid="{00000000-0005-0000-0000-00009E190000}"/>
    <cellStyle name="20% - Accent6 6 2 6" xfId="6570" xr:uid="{00000000-0005-0000-0000-00009F190000}"/>
    <cellStyle name="20% - Accent6 6 2 6 2" xfId="6571" xr:uid="{00000000-0005-0000-0000-0000A0190000}"/>
    <cellStyle name="20% - Accent6 6 2 7" xfId="6572" xr:uid="{00000000-0005-0000-0000-0000A1190000}"/>
    <cellStyle name="20% - Accent6 6 2 7 2" xfId="6573" xr:uid="{00000000-0005-0000-0000-0000A2190000}"/>
    <cellStyle name="20% - Accent6 6 2 8" xfId="6574" xr:uid="{00000000-0005-0000-0000-0000A3190000}"/>
    <cellStyle name="20% - Accent6 6 2 8 2" xfId="6575" xr:uid="{00000000-0005-0000-0000-0000A4190000}"/>
    <cellStyle name="20% - Accent6 6 2 9" xfId="6576" xr:uid="{00000000-0005-0000-0000-0000A5190000}"/>
    <cellStyle name="20% - Accent6 6 2 9 2" xfId="6577" xr:uid="{00000000-0005-0000-0000-0000A6190000}"/>
    <cellStyle name="20% - Accent6 6 3" xfId="6578" xr:uid="{00000000-0005-0000-0000-0000A7190000}"/>
    <cellStyle name="20% - Accent6 6 3 10" xfId="6579" xr:uid="{00000000-0005-0000-0000-0000A8190000}"/>
    <cellStyle name="20% - Accent6 6 3 11" xfId="6580" xr:uid="{00000000-0005-0000-0000-0000A9190000}"/>
    <cellStyle name="20% - Accent6 6 3 2" xfId="6581" xr:uid="{00000000-0005-0000-0000-0000AA190000}"/>
    <cellStyle name="20% - Accent6 6 3 2 2" xfId="6582" xr:uid="{00000000-0005-0000-0000-0000AB190000}"/>
    <cellStyle name="20% - Accent6 6 3 3" xfId="6583" xr:uid="{00000000-0005-0000-0000-0000AC190000}"/>
    <cellStyle name="20% - Accent6 6 3 3 2" xfId="6584" xr:uid="{00000000-0005-0000-0000-0000AD190000}"/>
    <cellStyle name="20% - Accent6 6 3 4" xfId="6585" xr:uid="{00000000-0005-0000-0000-0000AE190000}"/>
    <cellStyle name="20% - Accent6 6 3 4 2" xfId="6586" xr:uid="{00000000-0005-0000-0000-0000AF190000}"/>
    <cellStyle name="20% - Accent6 6 3 5" xfId="6587" xr:uid="{00000000-0005-0000-0000-0000B0190000}"/>
    <cellStyle name="20% - Accent6 6 3 5 2" xfId="6588" xr:uid="{00000000-0005-0000-0000-0000B1190000}"/>
    <cellStyle name="20% - Accent6 6 3 6" xfId="6589" xr:uid="{00000000-0005-0000-0000-0000B2190000}"/>
    <cellStyle name="20% - Accent6 6 3 6 2" xfId="6590" xr:uid="{00000000-0005-0000-0000-0000B3190000}"/>
    <cellStyle name="20% - Accent6 6 3 7" xfId="6591" xr:uid="{00000000-0005-0000-0000-0000B4190000}"/>
    <cellStyle name="20% - Accent6 6 3 7 2" xfId="6592" xr:uid="{00000000-0005-0000-0000-0000B5190000}"/>
    <cellStyle name="20% - Accent6 6 3 8" xfId="6593" xr:uid="{00000000-0005-0000-0000-0000B6190000}"/>
    <cellStyle name="20% - Accent6 6 3 8 2" xfId="6594" xr:uid="{00000000-0005-0000-0000-0000B7190000}"/>
    <cellStyle name="20% - Accent6 6 3 9" xfId="6595" xr:uid="{00000000-0005-0000-0000-0000B8190000}"/>
    <cellStyle name="20% - Accent6 6 3 9 2" xfId="6596" xr:uid="{00000000-0005-0000-0000-0000B9190000}"/>
    <cellStyle name="20% - Accent6 6 4" xfId="6597" xr:uid="{00000000-0005-0000-0000-0000BA190000}"/>
    <cellStyle name="20% - Accent6 6 4 10" xfId="6598" xr:uid="{00000000-0005-0000-0000-0000BB190000}"/>
    <cellStyle name="20% - Accent6 6 4 11" xfId="6599" xr:uid="{00000000-0005-0000-0000-0000BC190000}"/>
    <cellStyle name="20% - Accent6 6 4 2" xfId="6600" xr:uid="{00000000-0005-0000-0000-0000BD190000}"/>
    <cellStyle name="20% - Accent6 6 4 2 2" xfId="6601" xr:uid="{00000000-0005-0000-0000-0000BE190000}"/>
    <cellStyle name="20% - Accent6 6 4 3" xfId="6602" xr:uid="{00000000-0005-0000-0000-0000BF190000}"/>
    <cellStyle name="20% - Accent6 6 4 3 2" xfId="6603" xr:uid="{00000000-0005-0000-0000-0000C0190000}"/>
    <cellStyle name="20% - Accent6 6 4 4" xfId="6604" xr:uid="{00000000-0005-0000-0000-0000C1190000}"/>
    <cellStyle name="20% - Accent6 6 4 4 2" xfId="6605" xr:uid="{00000000-0005-0000-0000-0000C2190000}"/>
    <cellStyle name="20% - Accent6 6 4 5" xfId="6606" xr:uid="{00000000-0005-0000-0000-0000C3190000}"/>
    <cellStyle name="20% - Accent6 6 4 5 2" xfId="6607" xr:uid="{00000000-0005-0000-0000-0000C4190000}"/>
    <cellStyle name="20% - Accent6 6 4 6" xfId="6608" xr:uid="{00000000-0005-0000-0000-0000C5190000}"/>
    <cellStyle name="20% - Accent6 6 4 6 2" xfId="6609" xr:uid="{00000000-0005-0000-0000-0000C6190000}"/>
    <cellStyle name="20% - Accent6 6 4 7" xfId="6610" xr:uid="{00000000-0005-0000-0000-0000C7190000}"/>
    <cellStyle name="20% - Accent6 6 4 7 2" xfId="6611" xr:uid="{00000000-0005-0000-0000-0000C8190000}"/>
    <cellStyle name="20% - Accent6 6 4 8" xfId="6612" xr:uid="{00000000-0005-0000-0000-0000C9190000}"/>
    <cellStyle name="20% - Accent6 6 4 8 2" xfId="6613" xr:uid="{00000000-0005-0000-0000-0000CA190000}"/>
    <cellStyle name="20% - Accent6 6 4 9" xfId="6614" xr:uid="{00000000-0005-0000-0000-0000CB190000}"/>
    <cellStyle name="20% - Accent6 6 4 9 2" xfId="6615" xr:uid="{00000000-0005-0000-0000-0000CC190000}"/>
    <cellStyle name="20% - Accent6 6 5" xfId="6616" xr:uid="{00000000-0005-0000-0000-0000CD190000}"/>
    <cellStyle name="20% - Accent6 6 5 10" xfId="6617" xr:uid="{00000000-0005-0000-0000-0000CE190000}"/>
    <cellStyle name="20% - Accent6 6 5 2" xfId="6618" xr:uid="{00000000-0005-0000-0000-0000CF190000}"/>
    <cellStyle name="20% - Accent6 6 5 2 2" xfId="6619" xr:uid="{00000000-0005-0000-0000-0000D0190000}"/>
    <cellStyle name="20% - Accent6 6 5 3" xfId="6620" xr:uid="{00000000-0005-0000-0000-0000D1190000}"/>
    <cellStyle name="20% - Accent6 6 5 3 2" xfId="6621" xr:uid="{00000000-0005-0000-0000-0000D2190000}"/>
    <cellStyle name="20% - Accent6 6 5 4" xfId="6622" xr:uid="{00000000-0005-0000-0000-0000D3190000}"/>
    <cellStyle name="20% - Accent6 6 5 4 2" xfId="6623" xr:uid="{00000000-0005-0000-0000-0000D4190000}"/>
    <cellStyle name="20% - Accent6 6 5 5" xfId="6624" xr:uid="{00000000-0005-0000-0000-0000D5190000}"/>
    <cellStyle name="20% - Accent6 6 5 5 2" xfId="6625" xr:uid="{00000000-0005-0000-0000-0000D6190000}"/>
    <cellStyle name="20% - Accent6 6 5 6" xfId="6626" xr:uid="{00000000-0005-0000-0000-0000D7190000}"/>
    <cellStyle name="20% - Accent6 6 5 6 2" xfId="6627" xr:uid="{00000000-0005-0000-0000-0000D8190000}"/>
    <cellStyle name="20% - Accent6 6 5 7" xfId="6628" xr:uid="{00000000-0005-0000-0000-0000D9190000}"/>
    <cellStyle name="20% - Accent6 6 5 7 2" xfId="6629" xr:uid="{00000000-0005-0000-0000-0000DA190000}"/>
    <cellStyle name="20% - Accent6 6 5 8" xfId="6630" xr:uid="{00000000-0005-0000-0000-0000DB190000}"/>
    <cellStyle name="20% - Accent6 6 5 8 2" xfId="6631" xr:uid="{00000000-0005-0000-0000-0000DC190000}"/>
    <cellStyle name="20% - Accent6 6 5 9" xfId="6632" xr:uid="{00000000-0005-0000-0000-0000DD190000}"/>
    <cellStyle name="20% - Accent6 6 6" xfId="6633" xr:uid="{00000000-0005-0000-0000-0000DE190000}"/>
    <cellStyle name="20% - Accent6 6 6 2" xfId="6634" xr:uid="{00000000-0005-0000-0000-0000DF190000}"/>
    <cellStyle name="20% - Accent6 6 7" xfId="6635" xr:uid="{00000000-0005-0000-0000-0000E0190000}"/>
    <cellStyle name="20% - Accent6 6 7 2" xfId="6636" xr:uid="{00000000-0005-0000-0000-0000E1190000}"/>
    <cellStyle name="20% - Accent6 6 8" xfId="6637" xr:uid="{00000000-0005-0000-0000-0000E2190000}"/>
    <cellStyle name="20% - Accent6 6 8 2" xfId="6638" xr:uid="{00000000-0005-0000-0000-0000E3190000}"/>
    <cellStyle name="20% - Accent6 6 9" xfId="6639" xr:uid="{00000000-0005-0000-0000-0000E4190000}"/>
    <cellStyle name="20% - Accent6 6 9 2" xfId="6640" xr:uid="{00000000-0005-0000-0000-0000E5190000}"/>
    <cellStyle name="20% - Accent6 7" xfId="6641" xr:uid="{00000000-0005-0000-0000-0000E6190000}"/>
    <cellStyle name="20% - Accent6 7 10" xfId="6642" xr:uid="{00000000-0005-0000-0000-0000E7190000}"/>
    <cellStyle name="20% - Accent6 7 10 2" xfId="6643" xr:uid="{00000000-0005-0000-0000-0000E8190000}"/>
    <cellStyle name="20% - Accent6 7 11" xfId="6644" xr:uid="{00000000-0005-0000-0000-0000E9190000}"/>
    <cellStyle name="20% - Accent6 7 11 2" xfId="6645" xr:uid="{00000000-0005-0000-0000-0000EA190000}"/>
    <cellStyle name="20% - Accent6 7 12" xfId="6646" xr:uid="{00000000-0005-0000-0000-0000EB190000}"/>
    <cellStyle name="20% - Accent6 7 13" xfId="6647" xr:uid="{00000000-0005-0000-0000-0000EC190000}"/>
    <cellStyle name="20% - Accent6 7 2" xfId="6648" xr:uid="{00000000-0005-0000-0000-0000ED190000}"/>
    <cellStyle name="20% - Accent6 7 2 10" xfId="6649" xr:uid="{00000000-0005-0000-0000-0000EE190000}"/>
    <cellStyle name="20% - Accent6 7 2 11" xfId="6650" xr:uid="{00000000-0005-0000-0000-0000EF190000}"/>
    <cellStyle name="20% - Accent6 7 2 2" xfId="6651" xr:uid="{00000000-0005-0000-0000-0000F0190000}"/>
    <cellStyle name="20% - Accent6 7 2 2 2" xfId="6652" xr:uid="{00000000-0005-0000-0000-0000F1190000}"/>
    <cellStyle name="20% - Accent6 7 2 3" xfId="6653" xr:uid="{00000000-0005-0000-0000-0000F2190000}"/>
    <cellStyle name="20% - Accent6 7 2 3 2" xfId="6654" xr:uid="{00000000-0005-0000-0000-0000F3190000}"/>
    <cellStyle name="20% - Accent6 7 2 4" xfId="6655" xr:uid="{00000000-0005-0000-0000-0000F4190000}"/>
    <cellStyle name="20% - Accent6 7 2 4 2" xfId="6656" xr:uid="{00000000-0005-0000-0000-0000F5190000}"/>
    <cellStyle name="20% - Accent6 7 2 5" xfId="6657" xr:uid="{00000000-0005-0000-0000-0000F6190000}"/>
    <cellStyle name="20% - Accent6 7 2 5 2" xfId="6658" xr:uid="{00000000-0005-0000-0000-0000F7190000}"/>
    <cellStyle name="20% - Accent6 7 2 6" xfId="6659" xr:uid="{00000000-0005-0000-0000-0000F8190000}"/>
    <cellStyle name="20% - Accent6 7 2 6 2" xfId="6660" xr:uid="{00000000-0005-0000-0000-0000F9190000}"/>
    <cellStyle name="20% - Accent6 7 2 7" xfId="6661" xr:uid="{00000000-0005-0000-0000-0000FA190000}"/>
    <cellStyle name="20% - Accent6 7 2 7 2" xfId="6662" xr:uid="{00000000-0005-0000-0000-0000FB190000}"/>
    <cellStyle name="20% - Accent6 7 2 8" xfId="6663" xr:uid="{00000000-0005-0000-0000-0000FC190000}"/>
    <cellStyle name="20% - Accent6 7 2 8 2" xfId="6664" xr:uid="{00000000-0005-0000-0000-0000FD190000}"/>
    <cellStyle name="20% - Accent6 7 2 9" xfId="6665" xr:uid="{00000000-0005-0000-0000-0000FE190000}"/>
    <cellStyle name="20% - Accent6 7 2 9 2" xfId="6666" xr:uid="{00000000-0005-0000-0000-0000FF190000}"/>
    <cellStyle name="20% - Accent6 7 3" xfId="6667" xr:uid="{00000000-0005-0000-0000-0000001A0000}"/>
    <cellStyle name="20% - Accent6 7 3 10" xfId="6668" xr:uid="{00000000-0005-0000-0000-0000011A0000}"/>
    <cellStyle name="20% - Accent6 7 3 2" xfId="6669" xr:uid="{00000000-0005-0000-0000-0000021A0000}"/>
    <cellStyle name="20% - Accent6 7 3 2 2" xfId="6670" xr:uid="{00000000-0005-0000-0000-0000031A0000}"/>
    <cellStyle name="20% - Accent6 7 3 3" xfId="6671" xr:uid="{00000000-0005-0000-0000-0000041A0000}"/>
    <cellStyle name="20% - Accent6 7 3 3 2" xfId="6672" xr:uid="{00000000-0005-0000-0000-0000051A0000}"/>
    <cellStyle name="20% - Accent6 7 3 4" xfId="6673" xr:uid="{00000000-0005-0000-0000-0000061A0000}"/>
    <cellStyle name="20% - Accent6 7 3 4 2" xfId="6674" xr:uid="{00000000-0005-0000-0000-0000071A0000}"/>
    <cellStyle name="20% - Accent6 7 3 5" xfId="6675" xr:uid="{00000000-0005-0000-0000-0000081A0000}"/>
    <cellStyle name="20% - Accent6 7 3 5 2" xfId="6676" xr:uid="{00000000-0005-0000-0000-0000091A0000}"/>
    <cellStyle name="20% - Accent6 7 3 6" xfId="6677" xr:uid="{00000000-0005-0000-0000-00000A1A0000}"/>
    <cellStyle name="20% - Accent6 7 3 6 2" xfId="6678" xr:uid="{00000000-0005-0000-0000-00000B1A0000}"/>
    <cellStyle name="20% - Accent6 7 3 7" xfId="6679" xr:uid="{00000000-0005-0000-0000-00000C1A0000}"/>
    <cellStyle name="20% - Accent6 7 3 7 2" xfId="6680" xr:uid="{00000000-0005-0000-0000-00000D1A0000}"/>
    <cellStyle name="20% - Accent6 7 3 8" xfId="6681" xr:uid="{00000000-0005-0000-0000-00000E1A0000}"/>
    <cellStyle name="20% - Accent6 7 3 8 2" xfId="6682" xr:uid="{00000000-0005-0000-0000-00000F1A0000}"/>
    <cellStyle name="20% - Accent6 7 3 9" xfId="6683" xr:uid="{00000000-0005-0000-0000-0000101A0000}"/>
    <cellStyle name="20% - Accent6 7 4" xfId="6684" xr:uid="{00000000-0005-0000-0000-0000111A0000}"/>
    <cellStyle name="20% - Accent6 7 4 2" xfId="6685" xr:uid="{00000000-0005-0000-0000-0000121A0000}"/>
    <cellStyle name="20% - Accent6 7 5" xfId="6686" xr:uid="{00000000-0005-0000-0000-0000131A0000}"/>
    <cellStyle name="20% - Accent6 7 5 2" xfId="6687" xr:uid="{00000000-0005-0000-0000-0000141A0000}"/>
    <cellStyle name="20% - Accent6 7 6" xfId="6688" xr:uid="{00000000-0005-0000-0000-0000151A0000}"/>
    <cellStyle name="20% - Accent6 7 6 2" xfId="6689" xr:uid="{00000000-0005-0000-0000-0000161A0000}"/>
    <cellStyle name="20% - Accent6 7 7" xfId="6690" xr:uid="{00000000-0005-0000-0000-0000171A0000}"/>
    <cellStyle name="20% - Accent6 7 7 2" xfId="6691" xr:uid="{00000000-0005-0000-0000-0000181A0000}"/>
    <cellStyle name="20% - Accent6 7 8" xfId="6692" xr:uid="{00000000-0005-0000-0000-0000191A0000}"/>
    <cellStyle name="20% - Accent6 7 8 2" xfId="6693" xr:uid="{00000000-0005-0000-0000-00001A1A0000}"/>
    <cellStyle name="20% - Accent6 7 9" xfId="6694" xr:uid="{00000000-0005-0000-0000-00001B1A0000}"/>
    <cellStyle name="20% - Accent6 7 9 2" xfId="6695" xr:uid="{00000000-0005-0000-0000-00001C1A0000}"/>
    <cellStyle name="20% - Accent6 8" xfId="6696" xr:uid="{00000000-0005-0000-0000-00001D1A0000}"/>
    <cellStyle name="20% - Accent6 8 10" xfId="6697" xr:uid="{00000000-0005-0000-0000-00001E1A0000}"/>
    <cellStyle name="20% - Accent6 8 10 2" xfId="6698" xr:uid="{00000000-0005-0000-0000-00001F1A0000}"/>
    <cellStyle name="20% - Accent6 8 11" xfId="6699" xr:uid="{00000000-0005-0000-0000-0000201A0000}"/>
    <cellStyle name="20% - Accent6 8 12" xfId="6700" xr:uid="{00000000-0005-0000-0000-0000211A0000}"/>
    <cellStyle name="20% - Accent6 8 2" xfId="6701" xr:uid="{00000000-0005-0000-0000-0000221A0000}"/>
    <cellStyle name="20% - Accent6 8 2 10" xfId="6702" xr:uid="{00000000-0005-0000-0000-0000231A0000}"/>
    <cellStyle name="20% - Accent6 8 2 11" xfId="6703" xr:uid="{00000000-0005-0000-0000-0000241A0000}"/>
    <cellStyle name="20% - Accent6 8 2 2" xfId="6704" xr:uid="{00000000-0005-0000-0000-0000251A0000}"/>
    <cellStyle name="20% - Accent6 8 2 2 2" xfId="6705" xr:uid="{00000000-0005-0000-0000-0000261A0000}"/>
    <cellStyle name="20% - Accent6 8 2 3" xfId="6706" xr:uid="{00000000-0005-0000-0000-0000271A0000}"/>
    <cellStyle name="20% - Accent6 8 2 3 2" xfId="6707" xr:uid="{00000000-0005-0000-0000-0000281A0000}"/>
    <cellStyle name="20% - Accent6 8 2 4" xfId="6708" xr:uid="{00000000-0005-0000-0000-0000291A0000}"/>
    <cellStyle name="20% - Accent6 8 2 4 2" xfId="6709" xr:uid="{00000000-0005-0000-0000-00002A1A0000}"/>
    <cellStyle name="20% - Accent6 8 2 5" xfId="6710" xr:uid="{00000000-0005-0000-0000-00002B1A0000}"/>
    <cellStyle name="20% - Accent6 8 2 5 2" xfId="6711" xr:uid="{00000000-0005-0000-0000-00002C1A0000}"/>
    <cellStyle name="20% - Accent6 8 2 6" xfId="6712" xr:uid="{00000000-0005-0000-0000-00002D1A0000}"/>
    <cellStyle name="20% - Accent6 8 2 6 2" xfId="6713" xr:uid="{00000000-0005-0000-0000-00002E1A0000}"/>
    <cellStyle name="20% - Accent6 8 2 7" xfId="6714" xr:uid="{00000000-0005-0000-0000-00002F1A0000}"/>
    <cellStyle name="20% - Accent6 8 2 7 2" xfId="6715" xr:uid="{00000000-0005-0000-0000-0000301A0000}"/>
    <cellStyle name="20% - Accent6 8 2 8" xfId="6716" xr:uid="{00000000-0005-0000-0000-0000311A0000}"/>
    <cellStyle name="20% - Accent6 8 2 8 2" xfId="6717" xr:uid="{00000000-0005-0000-0000-0000321A0000}"/>
    <cellStyle name="20% - Accent6 8 2 9" xfId="6718" xr:uid="{00000000-0005-0000-0000-0000331A0000}"/>
    <cellStyle name="20% - Accent6 8 2 9 2" xfId="6719" xr:uid="{00000000-0005-0000-0000-0000341A0000}"/>
    <cellStyle name="20% - Accent6 8 3" xfId="6720" xr:uid="{00000000-0005-0000-0000-0000351A0000}"/>
    <cellStyle name="20% - Accent6 8 3 2" xfId="6721" xr:uid="{00000000-0005-0000-0000-0000361A0000}"/>
    <cellStyle name="20% - Accent6 8 4" xfId="6722" xr:uid="{00000000-0005-0000-0000-0000371A0000}"/>
    <cellStyle name="20% - Accent6 8 4 2" xfId="6723" xr:uid="{00000000-0005-0000-0000-0000381A0000}"/>
    <cellStyle name="20% - Accent6 8 5" xfId="6724" xr:uid="{00000000-0005-0000-0000-0000391A0000}"/>
    <cellStyle name="20% - Accent6 8 5 2" xfId="6725" xr:uid="{00000000-0005-0000-0000-00003A1A0000}"/>
    <cellStyle name="20% - Accent6 8 6" xfId="6726" xr:uid="{00000000-0005-0000-0000-00003B1A0000}"/>
    <cellStyle name="20% - Accent6 8 6 2" xfId="6727" xr:uid="{00000000-0005-0000-0000-00003C1A0000}"/>
    <cellStyle name="20% - Accent6 8 7" xfId="6728" xr:uid="{00000000-0005-0000-0000-00003D1A0000}"/>
    <cellStyle name="20% - Accent6 8 7 2" xfId="6729" xr:uid="{00000000-0005-0000-0000-00003E1A0000}"/>
    <cellStyle name="20% - Accent6 8 8" xfId="6730" xr:uid="{00000000-0005-0000-0000-00003F1A0000}"/>
    <cellStyle name="20% - Accent6 8 8 2" xfId="6731" xr:uid="{00000000-0005-0000-0000-0000401A0000}"/>
    <cellStyle name="20% - Accent6 8 9" xfId="6732" xr:uid="{00000000-0005-0000-0000-0000411A0000}"/>
    <cellStyle name="20% - Accent6 8 9 2" xfId="6733" xr:uid="{00000000-0005-0000-0000-0000421A0000}"/>
    <cellStyle name="20% - Accent6 9" xfId="6734" xr:uid="{00000000-0005-0000-0000-0000431A0000}"/>
    <cellStyle name="20% - Accent6 9 10" xfId="6735" xr:uid="{00000000-0005-0000-0000-0000441A0000}"/>
    <cellStyle name="20% - Accent6 9 11" xfId="6736" xr:uid="{00000000-0005-0000-0000-0000451A0000}"/>
    <cellStyle name="20% - Accent6 9 2" xfId="6737" xr:uid="{00000000-0005-0000-0000-0000461A0000}"/>
    <cellStyle name="20% - Accent6 9 2 2" xfId="6738" xr:uid="{00000000-0005-0000-0000-0000471A0000}"/>
    <cellStyle name="20% - Accent6 9 3" xfId="6739" xr:uid="{00000000-0005-0000-0000-0000481A0000}"/>
    <cellStyle name="20% - Accent6 9 3 2" xfId="6740" xr:uid="{00000000-0005-0000-0000-0000491A0000}"/>
    <cellStyle name="20% - Accent6 9 4" xfId="6741" xr:uid="{00000000-0005-0000-0000-00004A1A0000}"/>
    <cellStyle name="20% - Accent6 9 4 2" xfId="6742" xr:uid="{00000000-0005-0000-0000-00004B1A0000}"/>
    <cellStyle name="20% - Accent6 9 5" xfId="6743" xr:uid="{00000000-0005-0000-0000-00004C1A0000}"/>
    <cellStyle name="20% - Accent6 9 5 2" xfId="6744" xr:uid="{00000000-0005-0000-0000-00004D1A0000}"/>
    <cellStyle name="20% - Accent6 9 6" xfId="6745" xr:uid="{00000000-0005-0000-0000-00004E1A0000}"/>
    <cellStyle name="20% - Accent6 9 6 2" xfId="6746" xr:uid="{00000000-0005-0000-0000-00004F1A0000}"/>
    <cellStyle name="20% - Accent6 9 7" xfId="6747" xr:uid="{00000000-0005-0000-0000-0000501A0000}"/>
    <cellStyle name="20% - Accent6 9 7 2" xfId="6748" xr:uid="{00000000-0005-0000-0000-0000511A0000}"/>
    <cellStyle name="20% - Accent6 9 8" xfId="6749" xr:uid="{00000000-0005-0000-0000-0000521A0000}"/>
    <cellStyle name="20% - Accent6 9 8 2" xfId="6750" xr:uid="{00000000-0005-0000-0000-0000531A0000}"/>
    <cellStyle name="20% - Accent6 9 9" xfId="6751" xr:uid="{00000000-0005-0000-0000-0000541A0000}"/>
    <cellStyle name="20% - Accent6 9 9 2" xfId="6752" xr:uid="{00000000-0005-0000-0000-0000551A0000}"/>
    <cellStyle name="40% - Accent1 10" xfId="6753" xr:uid="{00000000-0005-0000-0000-0000561A0000}"/>
    <cellStyle name="40% - Accent1 10 10" xfId="6754" xr:uid="{00000000-0005-0000-0000-0000571A0000}"/>
    <cellStyle name="40% - Accent1 10 11" xfId="6755" xr:uid="{00000000-0005-0000-0000-0000581A0000}"/>
    <cellStyle name="40% - Accent1 10 2" xfId="6756" xr:uid="{00000000-0005-0000-0000-0000591A0000}"/>
    <cellStyle name="40% - Accent1 10 2 2" xfId="6757" xr:uid="{00000000-0005-0000-0000-00005A1A0000}"/>
    <cellStyle name="40% - Accent1 10 3" xfId="6758" xr:uid="{00000000-0005-0000-0000-00005B1A0000}"/>
    <cellStyle name="40% - Accent1 10 3 2" xfId="6759" xr:uid="{00000000-0005-0000-0000-00005C1A0000}"/>
    <cellStyle name="40% - Accent1 10 4" xfId="6760" xr:uid="{00000000-0005-0000-0000-00005D1A0000}"/>
    <cellStyle name="40% - Accent1 10 4 2" xfId="6761" xr:uid="{00000000-0005-0000-0000-00005E1A0000}"/>
    <cellStyle name="40% - Accent1 10 5" xfId="6762" xr:uid="{00000000-0005-0000-0000-00005F1A0000}"/>
    <cellStyle name="40% - Accent1 10 5 2" xfId="6763" xr:uid="{00000000-0005-0000-0000-0000601A0000}"/>
    <cellStyle name="40% - Accent1 10 6" xfId="6764" xr:uid="{00000000-0005-0000-0000-0000611A0000}"/>
    <cellStyle name="40% - Accent1 10 6 2" xfId="6765" xr:uid="{00000000-0005-0000-0000-0000621A0000}"/>
    <cellStyle name="40% - Accent1 10 7" xfId="6766" xr:uid="{00000000-0005-0000-0000-0000631A0000}"/>
    <cellStyle name="40% - Accent1 10 7 2" xfId="6767" xr:uid="{00000000-0005-0000-0000-0000641A0000}"/>
    <cellStyle name="40% - Accent1 10 8" xfId="6768" xr:uid="{00000000-0005-0000-0000-0000651A0000}"/>
    <cellStyle name="40% - Accent1 10 8 2" xfId="6769" xr:uid="{00000000-0005-0000-0000-0000661A0000}"/>
    <cellStyle name="40% - Accent1 10 9" xfId="6770" xr:uid="{00000000-0005-0000-0000-0000671A0000}"/>
    <cellStyle name="40% - Accent1 10 9 2" xfId="6771" xr:uid="{00000000-0005-0000-0000-0000681A0000}"/>
    <cellStyle name="40% - Accent1 11" xfId="6772" xr:uid="{00000000-0005-0000-0000-0000691A0000}"/>
    <cellStyle name="40% - Accent1 11 10" xfId="6773" xr:uid="{00000000-0005-0000-0000-00006A1A0000}"/>
    <cellStyle name="40% - Accent1 11 2" xfId="6774" xr:uid="{00000000-0005-0000-0000-00006B1A0000}"/>
    <cellStyle name="40% - Accent1 11 2 2" xfId="6775" xr:uid="{00000000-0005-0000-0000-00006C1A0000}"/>
    <cellStyle name="40% - Accent1 11 3" xfId="6776" xr:uid="{00000000-0005-0000-0000-00006D1A0000}"/>
    <cellStyle name="40% - Accent1 11 3 2" xfId="6777" xr:uid="{00000000-0005-0000-0000-00006E1A0000}"/>
    <cellStyle name="40% - Accent1 11 4" xfId="6778" xr:uid="{00000000-0005-0000-0000-00006F1A0000}"/>
    <cellStyle name="40% - Accent1 11 4 2" xfId="6779" xr:uid="{00000000-0005-0000-0000-0000701A0000}"/>
    <cellStyle name="40% - Accent1 11 5" xfId="6780" xr:uid="{00000000-0005-0000-0000-0000711A0000}"/>
    <cellStyle name="40% - Accent1 11 5 2" xfId="6781" xr:uid="{00000000-0005-0000-0000-0000721A0000}"/>
    <cellStyle name="40% - Accent1 11 6" xfId="6782" xr:uid="{00000000-0005-0000-0000-0000731A0000}"/>
    <cellStyle name="40% - Accent1 11 6 2" xfId="6783" xr:uid="{00000000-0005-0000-0000-0000741A0000}"/>
    <cellStyle name="40% - Accent1 11 7" xfId="6784" xr:uid="{00000000-0005-0000-0000-0000751A0000}"/>
    <cellStyle name="40% - Accent1 11 7 2" xfId="6785" xr:uid="{00000000-0005-0000-0000-0000761A0000}"/>
    <cellStyle name="40% - Accent1 11 8" xfId="6786" xr:uid="{00000000-0005-0000-0000-0000771A0000}"/>
    <cellStyle name="40% - Accent1 11 8 2" xfId="6787" xr:uid="{00000000-0005-0000-0000-0000781A0000}"/>
    <cellStyle name="40% - Accent1 11 9" xfId="6788" xr:uid="{00000000-0005-0000-0000-0000791A0000}"/>
    <cellStyle name="40% - Accent1 12" xfId="6789" xr:uid="{00000000-0005-0000-0000-00007A1A0000}"/>
    <cellStyle name="40% - Accent1 12 2" xfId="6790" xr:uid="{00000000-0005-0000-0000-00007B1A0000}"/>
    <cellStyle name="40% - Accent1 12 2 2" xfId="6791" xr:uid="{00000000-0005-0000-0000-00007C1A0000}"/>
    <cellStyle name="40% - Accent1 12 3" xfId="6792" xr:uid="{00000000-0005-0000-0000-00007D1A0000}"/>
    <cellStyle name="40% - Accent1 12 3 2" xfId="6793" xr:uid="{00000000-0005-0000-0000-00007E1A0000}"/>
    <cellStyle name="40% - Accent1 12 4" xfId="6794" xr:uid="{00000000-0005-0000-0000-00007F1A0000}"/>
    <cellStyle name="40% - Accent1 12 4 2" xfId="6795" xr:uid="{00000000-0005-0000-0000-0000801A0000}"/>
    <cellStyle name="40% - Accent1 12 5" xfId="6796" xr:uid="{00000000-0005-0000-0000-0000811A0000}"/>
    <cellStyle name="40% - Accent1 12 5 2" xfId="6797" xr:uid="{00000000-0005-0000-0000-0000821A0000}"/>
    <cellStyle name="40% - Accent1 12 6" xfId="6798" xr:uid="{00000000-0005-0000-0000-0000831A0000}"/>
    <cellStyle name="40% - Accent1 12 6 2" xfId="6799" xr:uid="{00000000-0005-0000-0000-0000841A0000}"/>
    <cellStyle name="40% - Accent1 12 7" xfId="6800" xr:uid="{00000000-0005-0000-0000-0000851A0000}"/>
    <cellStyle name="40% - Accent1 12 8" xfId="6801" xr:uid="{00000000-0005-0000-0000-0000861A0000}"/>
    <cellStyle name="40% - Accent1 13" xfId="6802" xr:uid="{00000000-0005-0000-0000-0000871A0000}"/>
    <cellStyle name="40% - Accent1 13 2" xfId="6803" xr:uid="{00000000-0005-0000-0000-0000881A0000}"/>
    <cellStyle name="40% - Accent1 13 2 2" xfId="6804" xr:uid="{00000000-0005-0000-0000-0000891A0000}"/>
    <cellStyle name="40% - Accent1 13 3" xfId="6805" xr:uid="{00000000-0005-0000-0000-00008A1A0000}"/>
    <cellStyle name="40% - Accent1 13 3 2" xfId="6806" xr:uid="{00000000-0005-0000-0000-00008B1A0000}"/>
    <cellStyle name="40% - Accent1 13 4" xfId="6807" xr:uid="{00000000-0005-0000-0000-00008C1A0000}"/>
    <cellStyle name="40% - Accent1 13 4 2" xfId="6808" xr:uid="{00000000-0005-0000-0000-00008D1A0000}"/>
    <cellStyle name="40% - Accent1 13 5" xfId="6809" xr:uid="{00000000-0005-0000-0000-00008E1A0000}"/>
    <cellStyle name="40% - Accent1 13 6" xfId="6810" xr:uid="{00000000-0005-0000-0000-00008F1A0000}"/>
    <cellStyle name="40% - Accent1 14" xfId="6811" xr:uid="{00000000-0005-0000-0000-0000901A0000}"/>
    <cellStyle name="40% - Accent1 14 2" xfId="6812" xr:uid="{00000000-0005-0000-0000-0000911A0000}"/>
    <cellStyle name="40% - Accent1 14 2 2" xfId="6813" xr:uid="{00000000-0005-0000-0000-0000921A0000}"/>
    <cellStyle name="40% - Accent1 14 3" xfId="6814" xr:uid="{00000000-0005-0000-0000-0000931A0000}"/>
    <cellStyle name="40% - Accent1 14 4" xfId="6815" xr:uid="{00000000-0005-0000-0000-0000941A0000}"/>
    <cellStyle name="40% - Accent1 15" xfId="6816" xr:uid="{00000000-0005-0000-0000-0000951A0000}"/>
    <cellStyle name="40% - Accent1 15 2" xfId="6817" xr:uid="{00000000-0005-0000-0000-0000961A0000}"/>
    <cellStyle name="40% - Accent1 16" xfId="6818" xr:uid="{00000000-0005-0000-0000-0000971A0000}"/>
    <cellStyle name="40% - Accent1 16 2" xfId="6819" xr:uid="{00000000-0005-0000-0000-0000981A0000}"/>
    <cellStyle name="40% - Accent1 17" xfId="6820" xr:uid="{00000000-0005-0000-0000-0000991A0000}"/>
    <cellStyle name="40% - Accent1 17 2" xfId="6821" xr:uid="{00000000-0005-0000-0000-00009A1A0000}"/>
    <cellStyle name="40% - Accent1 18" xfId="6822" xr:uid="{00000000-0005-0000-0000-00009B1A0000}"/>
    <cellStyle name="40% - Accent1 18 2" xfId="6823" xr:uid="{00000000-0005-0000-0000-00009C1A0000}"/>
    <cellStyle name="40% - Accent1 19" xfId="6824" xr:uid="{00000000-0005-0000-0000-00009D1A0000}"/>
    <cellStyle name="40% - Accent1 19 2" xfId="6825" xr:uid="{00000000-0005-0000-0000-00009E1A0000}"/>
    <cellStyle name="40% - Accent1 2" xfId="6826" xr:uid="{00000000-0005-0000-0000-00009F1A0000}"/>
    <cellStyle name="40% - Accent1 2 10" xfId="6827" xr:uid="{00000000-0005-0000-0000-0000A01A0000}"/>
    <cellStyle name="40% - Accent1 2 10 2" xfId="6828" xr:uid="{00000000-0005-0000-0000-0000A11A0000}"/>
    <cellStyle name="40% - Accent1 2 11" xfId="6829" xr:uid="{00000000-0005-0000-0000-0000A21A0000}"/>
    <cellStyle name="40% - Accent1 2 11 2" xfId="6830" xr:uid="{00000000-0005-0000-0000-0000A31A0000}"/>
    <cellStyle name="40% - Accent1 2 12" xfId="6831" xr:uid="{00000000-0005-0000-0000-0000A41A0000}"/>
    <cellStyle name="40% - Accent1 2 12 2" xfId="6832" xr:uid="{00000000-0005-0000-0000-0000A51A0000}"/>
    <cellStyle name="40% - Accent1 2 13" xfId="6833" xr:uid="{00000000-0005-0000-0000-0000A61A0000}"/>
    <cellStyle name="40% - Accent1 2 13 2" xfId="6834" xr:uid="{00000000-0005-0000-0000-0000A71A0000}"/>
    <cellStyle name="40% - Accent1 2 14" xfId="6835" xr:uid="{00000000-0005-0000-0000-0000A81A0000}"/>
    <cellStyle name="40% - Accent1 2 14 2" xfId="6836" xr:uid="{00000000-0005-0000-0000-0000A91A0000}"/>
    <cellStyle name="40% - Accent1 2 15" xfId="6837" xr:uid="{00000000-0005-0000-0000-0000AA1A0000}"/>
    <cellStyle name="40% - Accent1 2 15 2" xfId="6838" xr:uid="{00000000-0005-0000-0000-0000AB1A0000}"/>
    <cellStyle name="40% - Accent1 2 16" xfId="6839" xr:uid="{00000000-0005-0000-0000-0000AC1A0000}"/>
    <cellStyle name="40% - Accent1 2 16 2" xfId="6840" xr:uid="{00000000-0005-0000-0000-0000AD1A0000}"/>
    <cellStyle name="40% - Accent1 2 17" xfId="6841" xr:uid="{00000000-0005-0000-0000-0000AE1A0000}"/>
    <cellStyle name="40% - Accent1 2 17 2" xfId="6842" xr:uid="{00000000-0005-0000-0000-0000AF1A0000}"/>
    <cellStyle name="40% - Accent1 2 18" xfId="6843" xr:uid="{00000000-0005-0000-0000-0000B01A0000}"/>
    <cellStyle name="40% - Accent1 2 19" xfId="6844" xr:uid="{00000000-0005-0000-0000-0000B11A0000}"/>
    <cellStyle name="40% - Accent1 2 2" xfId="6845" xr:uid="{00000000-0005-0000-0000-0000B21A0000}"/>
    <cellStyle name="40% - Accent1 2 2 10" xfId="6846" xr:uid="{00000000-0005-0000-0000-0000B31A0000}"/>
    <cellStyle name="40% - Accent1 2 2 10 2" xfId="6847" xr:uid="{00000000-0005-0000-0000-0000B41A0000}"/>
    <cellStyle name="40% - Accent1 2 2 11" xfId="6848" xr:uid="{00000000-0005-0000-0000-0000B51A0000}"/>
    <cellStyle name="40% - Accent1 2 2 11 2" xfId="6849" xr:uid="{00000000-0005-0000-0000-0000B61A0000}"/>
    <cellStyle name="40% - Accent1 2 2 12" xfId="6850" xr:uid="{00000000-0005-0000-0000-0000B71A0000}"/>
    <cellStyle name="40% - Accent1 2 2 12 2" xfId="6851" xr:uid="{00000000-0005-0000-0000-0000B81A0000}"/>
    <cellStyle name="40% - Accent1 2 2 13" xfId="6852" xr:uid="{00000000-0005-0000-0000-0000B91A0000}"/>
    <cellStyle name="40% - Accent1 2 2 13 2" xfId="6853" xr:uid="{00000000-0005-0000-0000-0000BA1A0000}"/>
    <cellStyle name="40% - Accent1 2 2 14" xfId="6854" xr:uid="{00000000-0005-0000-0000-0000BB1A0000}"/>
    <cellStyle name="40% - Accent1 2 2 14 2" xfId="6855" xr:uid="{00000000-0005-0000-0000-0000BC1A0000}"/>
    <cellStyle name="40% - Accent1 2 2 15" xfId="6856" xr:uid="{00000000-0005-0000-0000-0000BD1A0000}"/>
    <cellStyle name="40% - Accent1 2 2 15 2" xfId="6857" xr:uid="{00000000-0005-0000-0000-0000BE1A0000}"/>
    <cellStyle name="40% - Accent1 2 2 16" xfId="6858" xr:uid="{00000000-0005-0000-0000-0000BF1A0000}"/>
    <cellStyle name="40% - Accent1 2 2 17" xfId="6859" xr:uid="{00000000-0005-0000-0000-0000C01A0000}"/>
    <cellStyle name="40% - Accent1 2 2 18" xfId="6860" xr:uid="{00000000-0005-0000-0000-0000C11A0000}"/>
    <cellStyle name="40% - Accent1 2 2 2" xfId="6861" xr:uid="{00000000-0005-0000-0000-0000C21A0000}"/>
    <cellStyle name="40% - Accent1 2 2 2 10" xfId="6862" xr:uid="{00000000-0005-0000-0000-0000C31A0000}"/>
    <cellStyle name="40% - Accent1 2 2 2 11" xfId="6863" xr:uid="{00000000-0005-0000-0000-0000C41A0000}"/>
    <cellStyle name="40% - Accent1 2 2 2 2" xfId="6864" xr:uid="{00000000-0005-0000-0000-0000C51A0000}"/>
    <cellStyle name="40% - Accent1 2 2 2 2 2" xfId="6865" xr:uid="{00000000-0005-0000-0000-0000C61A0000}"/>
    <cellStyle name="40% - Accent1 2 2 2 3" xfId="6866" xr:uid="{00000000-0005-0000-0000-0000C71A0000}"/>
    <cellStyle name="40% - Accent1 2 2 2 3 2" xfId="6867" xr:uid="{00000000-0005-0000-0000-0000C81A0000}"/>
    <cellStyle name="40% - Accent1 2 2 2 4" xfId="6868" xr:uid="{00000000-0005-0000-0000-0000C91A0000}"/>
    <cellStyle name="40% - Accent1 2 2 2 4 2" xfId="6869" xr:uid="{00000000-0005-0000-0000-0000CA1A0000}"/>
    <cellStyle name="40% - Accent1 2 2 2 5" xfId="6870" xr:uid="{00000000-0005-0000-0000-0000CB1A0000}"/>
    <cellStyle name="40% - Accent1 2 2 2 5 2" xfId="6871" xr:uid="{00000000-0005-0000-0000-0000CC1A0000}"/>
    <cellStyle name="40% - Accent1 2 2 2 6" xfId="6872" xr:uid="{00000000-0005-0000-0000-0000CD1A0000}"/>
    <cellStyle name="40% - Accent1 2 2 2 6 2" xfId="6873" xr:uid="{00000000-0005-0000-0000-0000CE1A0000}"/>
    <cellStyle name="40% - Accent1 2 2 2 7" xfId="6874" xr:uid="{00000000-0005-0000-0000-0000CF1A0000}"/>
    <cellStyle name="40% - Accent1 2 2 2 7 2" xfId="6875" xr:uid="{00000000-0005-0000-0000-0000D01A0000}"/>
    <cellStyle name="40% - Accent1 2 2 2 8" xfId="6876" xr:uid="{00000000-0005-0000-0000-0000D11A0000}"/>
    <cellStyle name="40% - Accent1 2 2 2 8 2" xfId="6877" xr:uid="{00000000-0005-0000-0000-0000D21A0000}"/>
    <cellStyle name="40% - Accent1 2 2 2 9" xfId="6878" xr:uid="{00000000-0005-0000-0000-0000D31A0000}"/>
    <cellStyle name="40% - Accent1 2 2 2 9 2" xfId="6879" xr:uid="{00000000-0005-0000-0000-0000D41A0000}"/>
    <cellStyle name="40% - Accent1 2 2 3" xfId="6880" xr:uid="{00000000-0005-0000-0000-0000D51A0000}"/>
    <cellStyle name="40% - Accent1 2 2 3 10" xfId="6881" xr:uid="{00000000-0005-0000-0000-0000D61A0000}"/>
    <cellStyle name="40% - Accent1 2 2 3 11" xfId="6882" xr:uid="{00000000-0005-0000-0000-0000D71A0000}"/>
    <cellStyle name="40% - Accent1 2 2 3 2" xfId="6883" xr:uid="{00000000-0005-0000-0000-0000D81A0000}"/>
    <cellStyle name="40% - Accent1 2 2 3 2 2" xfId="6884" xr:uid="{00000000-0005-0000-0000-0000D91A0000}"/>
    <cellStyle name="40% - Accent1 2 2 3 3" xfId="6885" xr:uid="{00000000-0005-0000-0000-0000DA1A0000}"/>
    <cellStyle name="40% - Accent1 2 2 3 3 2" xfId="6886" xr:uid="{00000000-0005-0000-0000-0000DB1A0000}"/>
    <cellStyle name="40% - Accent1 2 2 3 4" xfId="6887" xr:uid="{00000000-0005-0000-0000-0000DC1A0000}"/>
    <cellStyle name="40% - Accent1 2 2 3 4 2" xfId="6888" xr:uid="{00000000-0005-0000-0000-0000DD1A0000}"/>
    <cellStyle name="40% - Accent1 2 2 3 5" xfId="6889" xr:uid="{00000000-0005-0000-0000-0000DE1A0000}"/>
    <cellStyle name="40% - Accent1 2 2 3 5 2" xfId="6890" xr:uid="{00000000-0005-0000-0000-0000DF1A0000}"/>
    <cellStyle name="40% - Accent1 2 2 3 6" xfId="6891" xr:uid="{00000000-0005-0000-0000-0000E01A0000}"/>
    <cellStyle name="40% - Accent1 2 2 3 6 2" xfId="6892" xr:uid="{00000000-0005-0000-0000-0000E11A0000}"/>
    <cellStyle name="40% - Accent1 2 2 3 7" xfId="6893" xr:uid="{00000000-0005-0000-0000-0000E21A0000}"/>
    <cellStyle name="40% - Accent1 2 2 3 7 2" xfId="6894" xr:uid="{00000000-0005-0000-0000-0000E31A0000}"/>
    <cellStyle name="40% - Accent1 2 2 3 8" xfId="6895" xr:uid="{00000000-0005-0000-0000-0000E41A0000}"/>
    <cellStyle name="40% - Accent1 2 2 3 8 2" xfId="6896" xr:uid="{00000000-0005-0000-0000-0000E51A0000}"/>
    <cellStyle name="40% - Accent1 2 2 3 9" xfId="6897" xr:uid="{00000000-0005-0000-0000-0000E61A0000}"/>
    <cellStyle name="40% - Accent1 2 2 3 9 2" xfId="6898" xr:uid="{00000000-0005-0000-0000-0000E71A0000}"/>
    <cellStyle name="40% - Accent1 2 2 4" xfId="6899" xr:uid="{00000000-0005-0000-0000-0000E81A0000}"/>
    <cellStyle name="40% - Accent1 2 2 4 10" xfId="6900" xr:uid="{00000000-0005-0000-0000-0000E91A0000}"/>
    <cellStyle name="40% - Accent1 2 2 4 11" xfId="6901" xr:uid="{00000000-0005-0000-0000-0000EA1A0000}"/>
    <cellStyle name="40% - Accent1 2 2 4 2" xfId="6902" xr:uid="{00000000-0005-0000-0000-0000EB1A0000}"/>
    <cellStyle name="40% - Accent1 2 2 4 2 2" xfId="6903" xr:uid="{00000000-0005-0000-0000-0000EC1A0000}"/>
    <cellStyle name="40% - Accent1 2 2 4 3" xfId="6904" xr:uid="{00000000-0005-0000-0000-0000ED1A0000}"/>
    <cellStyle name="40% - Accent1 2 2 4 3 2" xfId="6905" xr:uid="{00000000-0005-0000-0000-0000EE1A0000}"/>
    <cellStyle name="40% - Accent1 2 2 4 4" xfId="6906" xr:uid="{00000000-0005-0000-0000-0000EF1A0000}"/>
    <cellStyle name="40% - Accent1 2 2 4 4 2" xfId="6907" xr:uid="{00000000-0005-0000-0000-0000F01A0000}"/>
    <cellStyle name="40% - Accent1 2 2 4 5" xfId="6908" xr:uid="{00000000-0005-0000-0000-0000F11A0000}"/>
    <cellStyle name="40% - Accent1 2 2 4 5 2" xfId="6909" xr:uid="{00000000-0005-0000-0000-0000F21A0000}"/>
    <cellStyle name="40% - Accent1 2 2 4 6" xfId="6910" xr:uid="{00000000-0005-0000-0000-0000F31A0000}"/>
    <cellStyle name="40% - Accent1 2 2 4 6 2" xfId="6911" xr:uid="{00000000-0005-0000-0000-0000F41A0000}"/>
    <cellStyle name="40% - Accent1 2 2 4 7" xfId="6912" xr:uid="{00000000-0005-0000-0000-0000F51A0000}"/>
    <cellStyle name="40% - Accent1 2 2 4 7 2" xfId="6913" xr:uid="{00000000-0005-0000-0000-0000F61A0000}"/>
    <cellStyle name="40% - Accent1 2 2 4 8" xfId="6914" xr:uid="{00000000-0005-0000-0000-0000F71A0000}"/>
    <cellStyle name="40% - Accent1 2 2 4 8 2" xfId="6915" xr:uid="{00000000-0005-0000-0000-0000F81A0000}"/>
    <cellStyle name="40% - Accent1 2 2 4 9" xfId="6916" xr:uid="{00000000-0005-0000-0000-0000F91A0000}"/>
    <cellStyle name="40% - Accent1 2 2 4 9 2" xfId="6917" xr:uid="{00000000-0005-0000-0000-0000FA1A0000}"/>
    <cellStyle name="40% - Accent1 2 2 5" xfId="6918" xr:uid="{00000000-0005-0000-0000-0000FB1A0000}"/>
    <cellStyle name="40% - Accent1 2 2 5 10" xfId="6919" xr:uid="{00000000-0005-0000-0000-0000FC1A0000}"/>
    <cellStyle name="40% - Accent1 2 2 5 11" xfId="6920" xr:uid="{00000000-0005-0000-0000-0000FD1A0000}"/>
    <cellStyle name="40% - Accent1 2 2 5 2" xfId="6921" xr:uid="{00000000-0005-0000-0000-0000FE1A0000}"/>
    <cellStyle name="40% - Accent1 2 2 5 2 2" xfId="6922" xr:uid="{00000000-0005-0000-0000-0000FF1A0000}"/>
    <cellStyle name="40% - Accent1 2 2 5 3" xfId="6923" xr:uid="{00000000-0005-0000-0000-0000001B0000}"/>
    <cellStyle name="40% - Accent1 2 2 5 3 2" xfId="6924" xr:uid="{00000000-0005-0000-0000-0000011B0000}"/>
    <cellStyle name="40% - Accent1 2 2 5 4" xfId="6925" xr:uid="{00000000-0005-0000-0000-0000021B0000}"/>
    <cellStyle name="40% - Accent1 2 2 5 4 2" xfId="6926" xr:uid="{00000000-0005-0000-0000-0000031B0000}"/>
    <cellStyle name="40% - Accent1 2 2 5 5" xfId="6927" xr:uid="{00000000-0005-0000-0000-0000041B0000}"/>
    <cellStyle name="40% - Accent1 2 2 5 5 2" xfId="6928" xr:uid="{00000000-0005-0000-0000-0000051B0000}"/>
    <cellStyle name="40% - Accent1 2 2 5 6" xfId="6929" xr:uid="{00000000-0005-0000-0000-0000061B0000}"/>
    <cellStyle name="40% - Accent1 2 2 5 6 2" xfId="6930" xr:uid="{00000000-0005-0000-0000-0000071B0000}"/>
    <cellStyle name="40% - Accent1 2 2 5 7" xfId="6931" xr:uid="{00000000-0005-0000-0000-0000081B0000}"/>
    <cellStyle name="40% - Accent1 2 2 5 7 2" xfId="6932" xr:uid="{00000000-0005-0000-0000-0000091B0000}"/>
    <cellStyle name="40% - Accent1 2 2 5 8" xfId="6933" xr:uid="{00000000-0005-0000-0000-00000A1B0000}"/>
    <cellStyle name="40% - Accent1 2 2 5 8 2" xfId="6934" xr:uid="{00000000-0005-0000-0000-00000B1B0000}"/>
    <cellStyle name="40% - Accent1 2 2 5 9" xfId="6935" xr:uid="{00000000-0005-0000-0000-00000C1B0000}"/>
    <cellStyle name="40% - Accent1 2 2 5 9 2" xfId="6936" xr:uid="{00000000-0005-0000-0000-00000D1B0000}"/>
    <cellStyle name="40% - Accent1 2 2 6" xfId="6937" xr:uid="{00000000-0005-0000-0000-00000E1B0000}"/>
    <cellStyle name="40% - Accent1 2 2 6 10" xfId="6938" xr:uid="{00000000-0005-0000-0000-00000F1B0000}"/>
    <cellStyle name="40% - Accent1 2 2 6 11" xfId="6939" xr:uid="{00000000-0005-0000-0000-0000101B0000}"/>
    <cellStyle name="40% - Accent1 2 2 6 2" xfId="6940" xr:uid="{00000000-0005-0000-0000-0000111B0000}"/>
    <cellStyle name="40% - Accent1 2 2 6 2 2" xfId="6941" xr:uid="{00000000-0005-0000-0000-0000121B0000}"/>
    <cellStyle name="40% - Accent1 2 2 6 3" xfId="6942" xr:uid="{00000000-0005-0000-0000-0000131B0000}"/>
    <cellStyle name="40% - Accent1 2 2 6 3 2" xfId="6943" xr:uid="{00000000-0005-0000-0000-0000141B0000}"/>
    <cellStyle name="40% - Accent1 2 2 6 4" xfId="6944" xr:uid="{00000000-0005-0000-0000-0000151B0000}"/>
    <cellStyle name="40% - Accent1 2 2 6 4 2" xfId="6945" xr:uid="{00000000-0005-0000-0000-0000161B0000}"/>
    <cellStyle name="40% - Accent1 2 2 6 5" xfId="6946" xr:uid="{00000000-0005-0000-0000-0000171B0000}"/>
    <cellStyle name="40% - Accent1 2 2 6 5 2" xfId="6947" xr:uid="{00000000-0005-0000-0000-0000181B0000}"/>
    <cellStyle name="40% - Accent1 2 2 6 6" xfId="6948" xr:uid="{00000000-0005-0000-0000-0000191B0000}"/>
    <cellStyle name="40% - Accent1 2 2 6 6 2" xfId="6949" xr:uid="{00000000-0005-0000-0000-00001A1B0000}"/>
    <cellStyle name="40% - Accent1 2 2 6 7" xfId="6950" xr:uid="{00000000-0005-0000-0000-00001B1B0000}"/>
    <cellStyle name="40% - Accent1 2 2 6 7 2" xfId="6951" xr:uid="{00000000-0005-0000-0000-00001C1B0000}"/>
    <cellStyle name="40% - Accent1 2 2 6 8" xfId="6952" xr:uid="{00000000-0005-0000-0000-00001D1B0000}"/>
    <cellStyle name="40% - Accent1 2 2 6 8 2" xfId="6953" xr:uid="{00000000-0005-0000-0000-00001E1B0000}"/>
    <cellStyle name="40% - Accent1 2 2 6 9" xfId="6954" xr:uid="{00000000-0005-0000-0000-00001F1B0000}"/>
    <cellStyle name="40% - Accent1 2 2 6 9 2" xfId="6955" xr:uid="{00000000-0005-0000-0000-0000201B0000}"/>
    <cellStyle name="40% - Accent1 2 2 7" xfId="6956" xr:uid="{00000000-0005-0000-0000-0000211B0000}"/>
    <cellStyle name="40% - Accent1 2 2 7 10" xfId="6957" xr:uid="{00000000-0005-0000-0000-0000221B0000}"/>
    <cellStyle name="40% - Accent1 2 2 7 2" xfId="6958" xr:uid="{00000000-0005-0000-0000-0000231B0000}"/>
    <cellStyle name="40% - Accent1 2 2 7 2 2" xfId="6959" xr:uid="{00000000-0005-0000-0000-0000241B0000}"/>
    <cellStyle name="40% - Accent1 2 2 7 3" xfId="6960" xr:uid="{00000000-0005-0000-0000-0000251B0000}"/>
    <cellStyle name="40% - Accent1 2 2 7 3 2" xfId="6961" xr:uid="{00000000-0005-0000-0000-0000261B0000}"/>
    <cellStyle name="40% - Accent1 2 2 7 4" xfId="6962" xr:uid="{00000000-0005-0000-0000-0000271B0000}"/>
    <cellStyle name="40% - Accent1 2 2 7 4 2" xfId="6963" xr:uid="{00000000-0005-0000-0000-0000281B0000}"/>
    <cellStyle name="40% - Accent1 2 2 7 5" xfId="6964" xr:uid="{00000000-0005-0000-0000-0000291B0000}"/>
    <cellStyle name="40% - Accent1 2 2 7 5 2" xfId="6965" xr:uid="{00000000-0005-0000-0000-00002A1B0000}"/>
    <cellStyle name="40% - Accent1 2 2 7 6" xfId="6966" xr:uid="{00000000-0005-0000-0000-00002B1B0000}"/>
    <cellStyle name="40% - Accent1 2 2 7 6 2" xfId="6967" xr:uid="{00000000-0005-0000-0000-00002C1B0000}"/>
    <cellStyle name="40% - Accent1 2 2 7 7" xfId="6968" xr:uid="{00000000-0005-0000-0000-00002D1B0000}"/>
    <cellStyle name="40% - Accent1 2 2 7 7 2" xfId="6969" xr:uid="{00000000-0005-0000-0000-00002E1B0000}"/>
    <cellStyle name="40% - Accent1 2 2 7 8" xfId="6970" xr:uid="{00000000-0005-0000-0000-00002F1B0000}"/>
    <cellStyle name="40% - Accent1 2 2 7 8 2" xfId="6971" xr:uid="{00000000-0005-0000-0000-0000301B0000}"/>
    <cellStyle name="40% - Accent1 2 2 7 9" xfId="6972" xr:uid="{00000000-0005-0000-0000-0000311B0000}"/>
    <cellStyle name="40% - Accent1 2 2 8" xfId="6973" xr:uid="{00000000-0005-0000-0000-0000321B0000}"/>
    <cellStyle name="40% - Accent1 2 2 8 2" xfId="6974" xr:uid="{00000000-0005-0000-0000-0000331B0000}"/>
    <cellStyle name="40% - Accent1 2 2 9" xfId="6975" xr:uid="{00000000-0005-0000-0000-0000341B0000}"/>
    <cellStyle name="40% - Accent1 2 2 9 2" xfId="6976" xr:uid="{00000000-0005-0000-0000-0000351B0000}"/>
    <cellStyle name="40% - Accent1 2 3" xfId="6977" xr:uid="{00000000-0005-0000-0000-0000361B0000}"/>
    <cellStyle name="40% - Accent1 2 3 10" xfId="6978" xr:uid="{00000000-0005-0000-0000-0000371B0000}"/>
    <cellStyle name="40% - Accent1 2 3 10 2" xfId="6979" xr:uid="{00000000-0005-0000-0000-0000381B0000}"/>
    <cellStyle name="40% - Accent1 2 3 11" xfId="6980" xr:uid="{00000000-0005-0000-0000-0000391B0000}"/>
    <cellStyle name="40% - Accent1 2 3 11 2" xfId="6981" xr:uid="{00000000-0005-0000-0000-00003A1B0000}"/>
    <cellStyle name="40% - Accent1 2 3 12" xfId="6982" xr:uid="{00000000-0005-0000-0000-00003B1B0000}"/>
    <cellStyle name="40% - Accent1 2 3 12 2" xfId="6983" xr:uid="{00000000-0005-0000-0000-00003C1B0000}"/>
    <cellStyle name="40% - Accent1 2 3 13" xfId="6984" xr:uid="{00000000-0005-0000-0000-00003D1B0000}"/>
    <cellStyle name="40% - Accent1 2 3 13 2" xfId="6985" xr:uid="{00000000-0005-0000-0000-00003E1B0000}"/>
    <cellStyle name="40% - Accent1 2 3 14" xfId="6986" xr:uid="{00000000-0005-0000-0000-00003F1B0000}"/>
    <cellStyle name="40% - Accent1 2 3 14 2" xfId="6987" xr:uid="{00000000-0005-0000-0000-0000401B0000}"/>
    <cellStyle name="40% - Accent1 2 3 15" xfId="6988" xr:uid="{00000000-0005-0000-0000-0000411B0000}"/>
    <cellStyle name="40% - Accent1 2 3 15 2" xfId="6989" xr:uid="{00000000-0005-0000-0000-0000421B0000}"/>
    <cellStyle name="40% - Accent1 2 3 16" xfId="6990" xr:uid="{00000000-0005-0000-0000-0000431B0000}"/>
    <cellStyle name="40% - Accent1 2 3 17" xfId="6991" xr:uid="{00000000-0005-0000-0000-0000441B0000}"/>
    <cellStyle name="40% - Accent1 2 3 2" xfId="6992" xr:uid="{00000000-0005-0000-0000-0000451B0000}"/>
    <cellStyle name="40% - Accent1 2 3 2 10" xfId="6993" xr:uid="{00000000-0005-0000-0000-0000461B0000}"/>
    <cellStyle name="40% - Accent1 2 3 2 11" xfId="6994" xr:uid="{00000000-0005-0000-0000-0000471B0000}"/>
    <cellStyle name="40% - Accent1 2 3 2 12" xfId="6995" xr:uid="{00000000-0005-0000-0000-0000481B0000}"/>
    <cellStyle name="40% - Accent1 2 3 2 2" xfId="6996" xr:uid="{00000000-0005-0000-0000-0000491B0000}"/>
    <cellStyle name="40% - Accent1 2 3 2 2 2" xfId="6997" xr:uid="{00000000-0005-0000-0000-00004A1B0000}"/>
    <cellStyle name="40% - Accent1 2 3 2 3" xfId="6998" xr:uid="{00000000-0005-0000-0000-00004B1B0000}"/>
    <cellStyle name="40% - Accent1 2 3 2 3 2" xfId="6999" xr:uid="{00000000-0005-0000-0000-00004C1B0000}"/>
    <cellStyle name="40% - Accent1 2 3 2 4" xfId="7000" xr:uid="{00000000-0005-0000-0000-00004D1B0000}"/>
    <cellStyle name="40% - Accent1 2 3 2 4 2" xfId="7001" xr:uid="{00000000-0005-0000-0000-00004E1B0000}"/>
    <cellStyle name="40% - Accent1 2 3 2 5" xfId="7002" xr:uid="{00000000-0005-0000-0000-00004F1B0000}"/>
    <cellStyle name="40% - Accent1 2 3 2 5 2" xfId="7003" xr:uid="{00000000-0005-0000-0000-0000501B0000}"/>
    <cellStyle name="40% - Accent1 2 3 2 6" xfId="7004" xr:uid="{00000000-0005-0000-0000-0000511B0000}"/>
    <cellStyle name="40% - Accent1 2 3 2 6 2" xfId="7005" xr:uid="{00000000-0005-0000-0000-0000521B0000}"/>
    <cellStyle name="40% - Accent1 2 3 2 7" xfId="7006" xr:uid="{00000000-0005-0000-0000-0000531B0000}"/>
    <cellStyle name="40% - Accent1 2 3 2 7 2" xfId="7007" xr:uid="{00000000-0005-0000-0000-0000541B0000}"/>
    <cellStyle name="40% - Accent1 2 3 2 8" xfId="7008" xr:uid="{00000000-0005-0000-0000-0000551B0000}"/>
    <cellStyle name="40% - Accent1 2 3 2 8 2" xfId="7009" xr:uid="{00000000-0005-0000-0000-0000561B0000}"/>
    <cellStyle name="40% - Accent1 2 3 2 9" xfId="7010" xr:uid="{00000000-0005-0000-0000-0000571B0000}"/>
    <cellStyle name="40% - Accent1 2 3 2 9 2" xfId="7011" xr:uid="{00000000-0005-0000-0000-0000581B0000}"/>
    <cellStyle name="40% - Accent1 2 3 3" xfId="7012" xr:uid="{00000000-0005-0000-0000-0000591B0000}"/>
    <cellStyle name="40% - Accent1 2 3 3 10" xfId="7013" xr:uid="{00000000-0005-0000-0000-00005A1B0000}"/>
    <cellStyle name="40% - Accent1 2 3 3 11" xfId="7014" xr:uid="{00000000-0005-0000-0000-00005B1B0000}"/>
    <cellStyle name="40% - Accent1 2 3 3 2" xfId="7015" xr:uid="{00000000-0005-0000-0000-00005C1B0000}"/>
    <cellStyle name="40% - Accent1 2 3 3 2 2" xfId="7016" xr:uid="{00000000-0005-0000-0000-00005D1B0000}"/>
    <cellStyle name="40% - Accent1 2 3 3 3" xfId="7017" xr:uid="{00000000-0005-0000-0000-00005E1B0000}"/>
    <cellStyle name="40% - Accent1 2 3 3 3 2" xfId="7018" xr:uid="{00000000-0005-0000-0000-00005F1B0000}"/>
    <cellStyle name="40% - Accent1 2 3 3 4" xfId="7019" xr:uid="{00000000-0005-0000-0000-0000601B0000}"/>
    <cellStyle name="40% - Accent1 2 3 3 4 2" xfId="7020" xr:uid="{00000000-0005-0000-0000-0000611B0000}"/>
    <cellStyle name="40% - Accent1 2 3 3 5" xfId="7021" xr:uid="{00000000-0005-0000-0000-0000621B0000}"/>
    <cellStyle name="40% - Accent1 2 3 3 5 2" xfId="7022" xr:uid="{00000000-0005-0000-0000-0000631B0000}"/>
    <cellStyle name="40% - Accent1 2 3 3 6" xfId="7023" xr:uid="{00000000-0005-0000-0000-0000641B0000}"/>
    <cellStyle name="40% - Accent1 2 3 3 6 2" xfId="7024" xr:uid="{00000000-0005-0000-0000-0000651B0000}"/>
    <cellStyle name="40% - Accent1 2 3 3 7" xfId="7025" xr:uid="{00000000-0005-0000-0000-0000661B0000}"/>
    <cellStyle name="40% - Accent1 2 3 3 7 2" xfId="7026" xr:uid="{00000000-0005-0000-0000-0000671B0000}"/>
    <cellStyle name="40% - Accent1 2 3 3 8" xfId="7027" xr:uid="{00000000-0005-0000-0000-0000681B0000}"/>
    <cellStyle name="40% - Accent1 2 3 3 8 2" xfId="7028" xr:uid="{00000000-0005-0000-0000-0000691B0000}"/>
    <cellStyle name="40% - Accent1 2 3 3 9" xfId="7029" xr:uid="{00000000-0005-0000-0000-00006A1B0000}"/>
    <cellStyle name="40% - Accent1 2 3 3 9 2" xfId="7030" xr:uid="{00000000-0005-0000-0000-00006B1B0000}"/>
    <cellStyle name="40% - Accent1 2 3 4" xfId="7031" xr:uid="{00000000-0005-0000-0000-00006C1B0000}"/>
    <cellStyle name="40% - Accent1 2 3 4 10" xfId="7032" xr:uid="{00000000-0005-0000-0000-00006D1B0000}"/>
    <cellStyle name="40% - Accent1 2 3 4 11" xfId="7033" xr:uid="{00000000-0005-0000-0000-00006E1B0000}"/>
    <cellStyle name="40% - Accent1 2 3 4 2" xfId="7034" xr:uid="{00000000-0005-0000-0000-00006F1B0000}"/>
    <cellStyle name="40% - Accent1 2 3 4 2 2" xfId="7035" xr:uid="{00000000-0005-0000-0000-0000701B0000}"/>
    <cellStyle name="40% - Accent1 2 3 4 3" xfId="7036" xr:uid="{00000000-0005-0000-0000-0000711B0000}"/>
    <cellStyle name="40% - Accent1 2 3 4 3 2" xfId="7037" xr:uid="{00000000-0005-0000-0000-0000721B0000}"/>
    <cellStyle name="40% - Accent1 2 3 4 4" xfId="7038" xr:uid="{00000000-0005-0000-0000-0000731B0000}"/>
    <cellStyle name="40% - Accent1 2 3 4 4 2" xfId="7039" xr:uid="{00000000-0005-0000-0000-0000741B0000}"/>
    <cellStyle name="40% - Accent1 2 3 4 5" xfId="7040" xr:uid="{00000000-0005-0000-0000-0000751B0000}"/>
    <cellStyle name="40% - Accent1 2 3 4 5 2" xfId="7041" xr:uid="{00000000-0005-0000-0000-0000761B0000}"/>
    <cellStyle name="40% - Accent1 2 3 4 6" xfId="7042" xr:uid="{00000000-0005-0000-0000-0000771B0000}"/>
    <cellStyle name="40% - Accent1 2 3 4 6 2" xfId="7043" xr:uid="{00000000-0005-0000-0000-0000781B0000}"/>
    <cellStyle name="40% - Accent1 2 3 4 7" xfId="7044" xr:uid="{00000000-0005-0000-0000-0000791B0000}"/>
    <cellStyle name="40% - Accent1 2 3 4 7 2" xfId="7045" xr:uid="{00000000-0005-0000-0000-00007A1B0000}"/>
    <cellStyle name="40% - Accent1 2 3 4 8" xfId="7046" xr:uid="{00000000-0005-0000-0000-00007B1B0000}"/>
    <cellStyle name="40% - Accent1 2 3 4 8 2" xfId="7047" xr:uid="{00000000-0005-0000-0000-00007C1B0000}"/>
    <cellStyle name="40% - Accent1 2 3 4 9" xfId="7048" xr:uid="{00000000-0005-0000-0000-00007D1B0000}"/>
    <cellStyle name="40% - Accent1 2 3 4 9 2" xfId="7049" xr:uid="{00000000-0005-0000-0000-00007E1B0000}"/>
    <cellStyle name="40% - Accent1 2 3 5" xfId="7050" xr:uid="{00000000-0005-0000-0000-00007F1B0000}"/>
    <cellStyle name="40% - Accent1 2 3 5 10" xfId="7051" xr:uid="{00000000-0005-0000-0000-0000801B0000}"/>
    <cellStyle name="40% - Accent1 2 3 5 11" xfId="7052" xr:uid="{00000000-0005-0000-0000-0000811B0000}"/>
    <cellStyle name="40% - Accent1 2 3 5 2" xfId="7053" xr:uid="{00000000-0005-0000-0000-0000821B0000}"/>
    <cellStyle name="40% - Accent1 2 3 5 2 2" xfId="7054" xr:uid="{00000000-0005-0000-0000-0000831B0000}"/>
    <cellStyle name="40% - Accent1 2 3 5 3" xfId="7055" xr:uid="{00000000-0005-0000-0000-0000841B0000}"/>
    <cellStyle name="40% - Accent1 2 3 5 3 2" xfId="7056" xr:uid="{00000000-0005-0000-0000-0000851B0000}"/>
    <cellStyle name="40% - Accent1 2 3 5 4" xfId="7057" xr:uid="{00000000-0005-0000-0000-0000861B0000}"/>
    <cellStyle name="40% - Accent1 2 3 5 4 2" xfId="7058" xr:uid="{00000000-0005-0000-0000-0000871B0000}"/>
    <cellStyle name="40% - Accent1 2 3 5 5" xfId="7059" xr:uid="{00000000-0005-0000-0000-0000881B0000}"/>
    <cellStyle name="40% - Accent1 2 3 5 5 2" xfId="7060" xr:uid="{00000000-0005-0000-0000-0000891B0000}"/>
    <cellStyle name="40% - Accent1 2 3 5 6" xfId="7061" xr:uid="{00000000-0005-0000-0000-00008A1B0000}"/>
    <cellStyle name="40% - Accent1 2 3 5 6 2" xfId="7062" xr:uid="{00000000-0005-0000-0000-00008B1B0000}"/>
    <cellStyle name="40% - Accent1 2 3 5 7" xfId="7063" xr:uid="{00000000-0005-0000-0000-00008C1B0000}"/>
    <cellStyle name="40% - Accent1 2 3 5 7 2" xfId="7064" xr:uid="{00000000-0005-0000-0000-00008D1B0000}"/>
    <cellStyle name="40% - Accent1 2 3 5 8" xfId="7065" xr:uid="{00000000-0005-0000-0000-00008E1B0000}"/>
    <cellStyle name="40% - Accent1 2 3 5 8 2" xfId="7066" xr:uid="{00000000-0005-0000-0000-00008F1B0000}"/>
    <cellStyle name="40% - Accent1 2 3 5 9" xfId="7067" xr:uid="{00000000-0005-0000-0000-0000901B0000}"/>
    <cellStyle name="40% - Accent1 2 3 5 9 2" xfId="7068" xr:uid="{00000000-0005-0000-0000-0000911B0000}"/>
    <cellStyle name="40% - Accent1 2 3 6" xfId="7069" xr:uid="{00000000-0005-0000-0000-0000921B0000}"/>
    <cellStyle name="40% - Accent1 2 3 6 10" xfId="7070" xr:uid="{00000000-0005-0000-0000-0000931B0000}"/>
    <cellStyle name="40% - Accent1 2 3 6 11" xfId="7071" xr:uid="{00000000-0005-0000-0000-0000941B0000}"/>
    <cellStyle name="40% - Accent1 2 3 6 2" xfId="7072" xr:uid="{00000000-0005-0000-0000-0000951B0000}"/>
    <cellStyle name="40% - Accent1 2 3 6 2 2" xfId="7073" xr:uid="{00000000-0005-0000-0000-0000961B0000}"/>
    <cellStyle name="40% - Accent1 2 3 6 3" xfId="7074" xr:uid="{00000000-0005-0000-0000-0000971B0000}"/>
    <cellStyle name="40% - Accent1 2 3 6 3 2" xfId="7075" xr:uid="{00000000-0005-0000-0000-0000981B0000}"/>
    <cellStyle name="40% - Accent1 2 3 6 4" xfId="7076" xr:uid="{00000000-0005-0000-0000-0000991B0000}"/>
    <cellStyle name="40% - Accent1 2 3 6 4 2" xfId="7077" xr:uid="{00000000-0005-0000-0000-00009A1B0000}"/>
    <cellStyle name="40% - Accent1 2 3 6 5" xfId="7078" xr:uid="{00000000-0005-0000-0000-00009B1B0000}"/>
    <cellStyle name="40% - Accent1 2 3 6 5 2" xfId="7079" xr:uid="{00000000-0005-0000-0000-00009C1B0000}"/>
    <cellStyle name="40% - Accent1 2 3 6 6" xfId="7080" xr:uid="{00000000-0005-0000-0000-00009D1B0000}"/>
    <cellStyle name="40% - Accent1 2 3 6 6 2" xfId="7081" xr:uid="{00000000-0005-0000-0000-00009E1B0000}"/>
    <cellStyle name="40% - Accent1 2 3 6 7" xfId="7082" xr:uid="{00000000-0005-0000-0000-00009F1B0000}"/>
    <cellStyle name="40% - Accent1 2 3 6 7 2" xfId="7083" xr:uid="{00000000-0005-0000-0000-0000A01B0000}"/>
    <cellStyle name="40% - Accent1 2 3 6 8" xfId="7084" xr:uid="{00000000-0005-0000-0000-0000A11B0000}"/>
    <cellStyle name="40% - Accent1 2 3 6 8 2" xfId="7085" xr:uid="{00000000-0005-0000-0000-0000A21B0000}"/>
    <cellStyle name="40% - Accent1 2 3 6 9" xfId="7086" xr:uid="{00000000-0005-0000-0000-0000A31B0000}"/>
    <cellStyle name="40% - Accent1 2 3 6 9 2" xfId="7087" xr:uid="{00000000-0005-0000-0000-0000A41B0000}"/>
    <cellStyle name="40% - Accent1 2 3 7" xfId="7088" xr:uid="{00000000-0005-0000-0000-0000A51B0000}"/>
    <cellStyle name="40% - Accent1 2 3 7 10" xfId="7089" xr:uid="{00000000-0005-0000-0000-0000A61B0000}"/>
    <cellStyle name="40% - Accent1 2 3 7 2" xfId="7090" xr:uid="{00000000-0005-0000-0000-0000A71B0000}"/>
    <cellStyle name="40% - Accent1 2 3 7 2 2" xfId="7091" xr:uid="{00000000-0005-0000-0000-0000A81B0000}"/>
    <cellStyle name="40% - Accent1 2 3 7 3" xfId="7092" xr:uid="{00000000-0005-0000-0000-0000A91B0000}"/>
    <cellStyle name="40% - Accent1 2 3 7 3 2" xfId="7093" xr:uid="{00000000-0005-0000-0000-0000AA1B0000}"/>
    <cellStyle name="40% - Accent1 2 3 7 4" xfId="7094" xr:uid="{00000000-0005-0000-0000-0000AB1B0000}"/>
    <cellStyle name="40% - Accent1 2 3 7 4 2" xfId="7095" xr:uid="{00000000-0005-0000-0000-0000AC1B0000}"/>
    <cellStyle name="40% - Accent1 2 3 7 5" xfId="7096" xr:uid="{00000000-0005-0000-0000-0000AD1B0000}"/>
    <cellStyle name="40% - Accent1 2 3 7 5 2" xfId="7097" xr:uid="{00000000-0005-0000-0000-0000AE1B0000}"/>
    <cellStyle name="40% - Accent1 2 3 7 6" xfId="7098" xr:uid="{00000000-0005-0000-0000-0000AF1B0000}"/>
    <cellStyle name="40% - Accent1 2 3 7 6 2" xfId="7099" xr:uid="{00000000-0005-0000-0000-0000B01B0000}"/>
    <cellStyle name="40% - Accent1 2 3 7 7" xfId="7100" xr:uid="{00000000-0005-0000-0000-0000B11B0000}"/>
    <cellStyle name="40% - Accent1 2 3 7 7 2" xfId="7101" xr:uid="{00000000-0005-0000-0000-0000B21B0000}"/>
    <cellStyle name="40% - Accent1 2 3 7 8" xfId="7102" xr:uid="{00000000-0005-0000-0000-0000B31B0000}"/>
    <cellStyle name="40% - Accent1 2 3 7 8 2" xfId="7103" xr:uid="{00000000-0005-0000-0000-0000B41B0000}"/>
    <cellStyle name="40% - Accent1 2 3 7 9" xfId="7104" xr:uid="{00000000-0005-0000-0000-0000B51B0000}"/>
    <cellStyle name="40% - Accent1 2 3 8" xfId="7105" xr:uid="{00000000-0005-0000-0000-0000B61B0000}"/>
    <cellStyle name="40% - Accent1 2 3 8 2" xfId="7106" xr:uid="{00000000-0005-0000-0000-0000B71B0000}"/>
    <cellStyle name="40% - Accent1 2 3 9" xfId="7107" xr:uid="{00000000-0005-0000-0000-0000B81B0000}"/>
    <cellStyle name="40% - Accent1 2 3 9 2" xfId="7108" xr:uid="{00000000-0005-0000-0000-0000B91B0000}"/>
    <cellStyle name="40% - Accent1 2 4" xfId="7109" xr:uid="{00000000-0005-0000-0000-0000BA1B0000}"/>
    <cellStyle name="40% - Accent1 2 4 10" xfId="7110" xr:uid="{00000000-0005-0000-0000-0000BB1B0000}"/>
    <cellStyle name="40% - Accent1 2 4 11" xfId="7111" xr:uid="{00000000-0005-0000-0000-0000BC1B0000}"/>
    <cellStyle name="40% - Accent1 2 4 2" xfId="7112" xr:uid="{00000000-0005-0000-0000-0000BD1B0000}"/>
    <cellStyle name="40% - Accent1 2 4 2 2" xfId="7113" xr:uid="{00000000-0005-0000-0000-0000BE1B0000}"/>
    <cellStyle name="40% - Accent1 2 4 2 2 2" xfId="7114" xr:uid="{00000000-0005-0000-0000-0000BF1B0000}"/>
    <cellStyle name="40% - Accent1 2 4 2 3" xfId="7115" xr:uid="{00000000-0005-0000-0000-0000C01B0000}"/>
    <cellStyle name="40% - Accent1 2 4 3" xfId="7116" xr:uid="{00000000-0005-0000-0000-0000C11B0000}"/>
    <cellStyle name="40% - Accent1 2 4 3 2" xfId="7117" xr:uid="{00000000-0005-0000-0000-0000C21B0000}"/>
    <cellStyle name="40% - Accent1 2 4 3 2 2" xfId="7118" xr:uid="{00000000-0005-0000-0000-0000C31B0000}"/>
    <cellStyle name="40% - Accent1 2 4 3 3" xfId="7119" xr:uid="{00000000-0005-0000-0000-0000C41B0000}"/>
    <cellStyle name="40% - Accent1 2 4 4" xfId="7120" xr:uid="{00000000-0005-0000-0000-0000C51B0000}"/>
    <cellStyle name="40% - Accent1 2 4 4 2" xfId="7121" xr:uid="{00000000-0005-0000-0000-0000C61B0000}"/>
    <cellStyle name="40% - Accent1 2 4 5" xfId="7122" xr:uid="{00000000-0005-0000-0000-0000C71B0000}"/>
    <cellStyle name="40% - Accent1 2 4 5 2" xfId="7123" xr:uid="{00000000-0005-0000-0000-0000C81B0000}"/>
    <cellStyle name="40% - Accent1 2 4 6" xfId="7124" xr:uid="{00000000-0005-0000-0000-0000C91B0000}"/>
    <cellStyle name="40% - Accent1 2 4 6 2" xfId="7125" xr:uid="{00000000-0005-0000-0000-0000CA1B0000}"/>
    <cellStyle name="40% - Accent1 2 4 7" xfId="7126" xr:uid="{00000000-0005-0000-0000-0000CB1B0000}"/>
    <cellStyle name="40% - Accent1 2 4 7 2" xfId="7127" xr:uid="{00000000-0005-0000-0000-0000CC1B0000}"/>
    <cellStyle name="40% - Accent1 2 4 8" xfId="7128" xr:uid="{00000000-0005-0000-0000-0000CD1B0000}"/>
    <cellStyle name="40% - Accent1 2 4 8 2" xfId="7129" xr:uid="{00000000-0005-0000-0000-0000CE1B0000}"/>
    <cellStyle name="40% - Accent1 2 4 9" xfId="7130" xr:uid="{00000000-0005-0000-0000-0000CF1B0000}"/>
    <cellStyle name="40% - Accent1 2 4 9 2" xfId="7131" xr:uid="{00000000-0005-0000-0000-0000D01B0000}"/>
    <cellStyle name="40% - Accent1 2 5" xfId="7132" xr:uid="{00000000-0005-0000-0000-0000D11B0000}"/>
    <cellStyle name="40% - Accent1 2 5 10" xfId="7133" xr:uid="{00000000-0005-0000-0000-0000D21B0000}"/>
    <cellStyle name="40% - Accent1 2 5 11" xfId="7134" xr:uid="{00000000-0005-0000-0000-0000D31B0000}"/>
    <cellStyle name="40% - Accent1 2 5 2" xfId="7135" xr:uid="{00000000-0005-0000-0000-0000D41B0000}"/>
    <cellStyle name="40% - Accent1 2 5 2 2" xfId="7136" xr:uid="{00000000-0005-0000-0000-0000D51B0000}"/>
    <cellStyle name="40% - Accent1 2 5 3" xfId="7137" xr:uid="{00000000-0005-0000-0000-0000D61B0000}"/>
    <cellStyle name="40% - Accent1 2 5 3 2" xfId="7138" xr:uid="{00000000-0005-0000-0000-0000D71B0000}"/>
    <cellStyle name="40% - Accent1 2 5 4" xfId="7139" xr:uid="{00000000-0005-0000-0000-0000D81B0000}"/>
    <cellStyle name="40% - Accent1 2 5 4 2" xfId="7140" xr:uid="{00000000-0005-0000-0000-0000D91B0000}"/>
    <cellStyle name="40% - Accent1 2 5 5" xfId="7141" xr:uid="{00000000-0005-0000-0000-0000DA1B0000}"/>
    <cellStyle name="40% - Accent1 2 5 5 2" xfId="7142" xr:uid="{00000000-0005-0000-0000-0000DB1B0000}"/>
    <cellStyle name="40% - Accent1 2 5 6" xfId="7143" xr:uid="{00000000-0005-0000-0000-0000DC1B0000}"/>
    <cellStyle name="40% - Accent1 2 5 6 2" xfId="7144" xr:uid="{00000000-0005-0000-0000-0000DD1B0000}"/>
    <cellStyle name="40% - Accent1 2 5 7" xfId="7145" xr:uid="{00000000-0005-0000-0000-0000DE1B0000}"/>
    <cellStyle name="40% - Accent1 2 5 7 2" xfId="7146" xr:uid="{00000000-0005-0000-0000-0000DF1B0000}"/>
    <cellStyle name="40% - Accent1 2 5 8" xfId="7147" xr:uid="{00000000-0005-0000-0000-0000E01B0000}"/>
    <cellStyle name="40% - Accent1 2 5 8 2" xfId="7148" xr:uid="{00000000-0005-0000-0000-0000E11B0000}"/>
    <cellStyle name="40% - Accent1 2 5 9" xfId="7149" xr:uid="{00000000-0005-0000-0000-0000E21B0000}"/>
    <cellStyle name="40% - Accent1 2 5 9 2" xfId="7150" xr:uid="{00000000-0005-0000-0000-0000E31B0000}"/>
    <cellStyle name="40% - Accent1 2 6" xfId="7151" xr:uid="{00000000-0005-0000-0000-0000E41B0000}"/>
    <cellStyle name="40% - Accent1 2 6 10" xfId="7152" xr:uid="{00000000-0005-0000-0000-0000E51B0000}"/>
    <cellStyle name="40% - Accent1 2 6 11" xfId="7153" xr:uid="{00000000-0005-0000-0000-0000E61B0000}"/>
    <cellStyle name="40% - Accent1 2 6 2" xfId="7154" xr:uid="{00000000-0005-0000-0000-0000E71B0000}"/>
    <cellStyle name="40% - Accent1 2 6 2 2" xfId="7155" xr:uid="{00000000-0005-0000-0000-0000E81B0000}"/>
    <cellStyle name="40% - Accent1 2 6 3" xfId="7156" xr:uid="{00000000-0005-0000-0000-0000E91B0000}"/>
    <cellStyle name="40% - Accent1 2 6 3 2" xfId="7157" xr:uid="{00000000-0005-0000-0000-0000EA1B0000}"/>
    <cellStyle name="40% - Accent1 2 6 4" xfId="7158" xr:uid="{00000000-0005-0000-0000-0000EB1B0000}"/>
    <cellStyle name="40% - Accent1 2 6 4 2" xfId="7159" xr:uid="{00000000-0005-0000-0000-0000EC1B0000}"/>
    <cellStyle name="40% - Accent1 2 6 5" xfId="7160" xr:uid="{00000000-0005-0000-0000-0000ED1B0000}"/>
    <cellStyle name="40% - Accent1 2 6 5 2" xfId="7161" xr:uid="{00000000-0005-0000-0000-0000EE1B0000}"/>
    <cellStyle name="40% - Accent1 2 6 6" xfId="7162" xr:uid="{00000000-0005-0000-0000-0000EF1B0000}"/>
    <cellStyle name="40% - Accent1 2 6 6 2" xfId="7163" xr:uid="{00000000-0005-0000-0000-0000F01B0000}"/>
    <cellStyle name="40% - Accent1 2 6 7" xfId="7164" xr:uid="{00000000-0005-0000-0000-0000F11B0000}"/>
    <cellStyle name="40% - Accent1 2 6 7 2" xfId="7165" xr:uid="{00000000-0005-0000-0000-0000F21B0000}"/>
    <cellStyle name="40% - Accent1 2 6 8" xfId="7166" xr:uid="{00000000-0005-0000-0000-0000F31B0000}"/>
    <cellStyle name="40% - Accent1 2 6 8 2" xfId="7167" xr:uid="{00000000-0005-0000-0000-0000F41B0000}"/>
    <cellStyle name="40% - Accent1 2 6 9" xfId="7168" xr:uid="{00000000-0005-0000-0000-0000F51B0000}"/>
    <cellStyle name="40% - Accent1 2 6 9 2" xfId="7169" xr:uid="{00000000-0005-0000-0000-0000F61B0000}"/>
    <cellStyle name="40% - Accent1 2 7" xfId="7170" xr:uid="{00000000-0005-0000-0000-0000F71B0000}"/>
    <cellStyle name="40% - Accent1 2 7 10" xfId="7171" xr:uid="{00000000-0005-0000-0000-0000F81B0000}"/>
    <cellStyle name="40% - Accent1 2 7 11" xfId="7172" xr:uid="{00000000-0005-0000-0000-0000F91B0000}"/>
    <cellStyle name="40% - Accent1 2 7 2" xfId="7173" xr:uid="{00000000-0005-0000-0000-0000FA1B0000}"/>
    <cellStyle name="40% - Accent1 2 7 2 2" xfId="7174" xr:uid="{00000000-0005-0000-0000-0000FB1B0000}"/>
    <cellStyle name="40% - Accent1 2 7 3" xfId="7175" xr:uid="{00000000-0005-0000-0000-0000FC1B0000}"/>
    <cellStyle name="40% - Accent1 2 7 3 2" xfId="7176" xr:uid="{00000000-0005-0000-0000-0000FD1B0000}"/>
    <cellStyle name="40% - Accent1 2 7 4" xfId="7177" xr:uid="{00000000-0005-0000-0000-0000FE1B0000}"/>
    <cellStyle name="40% - Accent1 2 7 4 2" xfId="7178" xr:uid="{00000000-0005-0000-0000-0000FF1B0000}"/>
    <cellStyle name="40% - Accent1 2 7 5" xfId="7179" xr:uid="{00000000-0005-0000-0000-0000001C0000}"/>
    <cellStyle name="40% - Accent1 2 7 5 2" xfId="7180" xr:uid="{00000000-0005-0000-0000-0000011C0000}"/>
    <cellStyle name="40% - Accent1 2 7 6" xfId="7181" xr:uid="{00000000-0005-0000-0000-0000021C0000}"/>
    <cellStyle name="40% - Accent1 2 7 6 2" xfId="7182" xr:uid="{00000000-0005-0000-0000-0000031C0000}"/>
    <cellStyle name="40% - Accent1 2 7 7" xfId="7183" xr:uid="{00000000-0005-0000-0000-0000041C0000}"/>
    <cellStyle name="40% - Accent1 2 7 7 2" xfId="7184" xr:uid="{00000000-0005-0000-0000-0000051C0000}"/>
    <cellStyle name="40% - Accent1 2 7 8" xfId="7185" xr:uid="{00000000-0005-0000-0000-0000061C0000}"/>
    <cellStyle name="40% - Accent1 2 7 8 2" xfId="7186" xr:uid="{00000000-0005-0000-0000-0000071C0000}"/>
    <cellStyle name="40% - Accent1 2 7 9" xfId="7187" xr:uid="{00000000-0005-0000-0000-0000081C0000}"/>
    <cellStyle name="40% - Accent1 2 7 9 2" xfId="7188" xr:uid="{00000000-0005-0000-0000-0000091C0000}"/>
    <cellStyle name="40% - Accent1 2 8" xfId="7189" xr:uid="{00000000-0005-0000-0000-00000A1C0000}"/>
    <cellStyle name="40% - Accent1 2 8 10" xfId="7190" xr:uid="{00000000-0005-0000-0000-00000B1C0000}"/>
    <cellStyle name="40% - Accent1 2 8 11" xfId="7191" xr:uid="{00000000-0005-0000-0000-00000C1C0000}"/>
    <cellStyle name="40% - Accent1 2 8 2" xfId="7192" xr:uid="{00000000-0005-0000-0000-00000D1C0000}"/>
    <cellStyle name="40% - Accent1 2 8 2 2" xfId="7193" xr:uid="{00000000-0005-0000-0000-00000E1C0000}"/>
    <cellStyle name="40% - Accent1 2 8 3" xfId="7194" xr:uid="{00000000-0005-0000-0000-00000F1C0000}"/>
    <cellStyle name="40% - Accent1 2 8 3 2" xfId="7195" xr:uid="{00000000-0005-0000-0000-0000101C0000}"/>
    <cellStyle name="40% - Accent1 2 8 4" xfId="7196" xr:uid="{00000000-0005-0000-0000-0000111C0000}"/>
    <cellStyle name="40% - Accent1 2 8 4 2" xfId="7197" xr:uid="{00000000-0005-0000-0000-0000121C0000}"/>
    <cellStyle name="40% - Accent1 2 8 5" xfId="7198" xr:uid="{00000000-0005-0000-0000-0000131C0000}"/>
    <cellStyle name="40% - Accent1 2 8 5 2" xfId="7199" xr:uid="{00000000-0005-0000-0000-0000141C0000}"/>
    <cellStyle name="40% - Accent1 2 8 6" xfId="7200" xr:uid="{00000000-0005-0000-0000-0000151C0000}"/>
    <cellStyle name="40% - Accent1 2 8 6 2" xfId="7201" xr:uid="{00000000-0005-0000-0000-0000161C0000}"/>
    <cellStyle name="40% - Accent1 2 8 7" xfId="7202" xr:uid="{00000000-0005-0000-0000-0000171C0000}"/>
    <cellStyle name="40% - Accent1 2 8 7 2" xfId="7203" xr:uid="{00000000-0005-0000-0000-0000181C0000}"/>
    <cellStyle name="40% - Accent1 2 8 8" xfId="7204" xr:uid="{00000000-0005-0000-0000-0000191C0000}"/>
    <cellStyle name="40% - Accent1 2 8 8 2" xfId="7205" xr:uid="{00000000-0005-0000-0000-00001A1C0000}"/>
    <cellStyle name="40% - Accent1 2 8 9" xfId="7206" xr:uid="{00000000-0005-0000-0000-00001B1C0000}"/>
    <cellStyle name="40% - Accent1 2 8 9 2" xfId="7207" xr:uid="{00000000-0005-0000-0000-00001C1C0000}"/>
    <cellStyle name="40% - Accent1 2 9" xfId="7208" xr:uid="{00000000-0005-0000-0000-00001D1C0000}"/>
    <cellStyle name="40% - Accent1 2 9 10" xfId="7209" xr:uid="{00000000-0005-0000-0000-00001E1C0000}"/>
    <cellStyle name="40% - Accent1 2 9 2" xfId="7210" xr:uid="{00000000-0005-0000-0000-00001F1C0000}"/>
    <cellStyle name="40% - Accent1 2 9 2 2" xfId="7211" xr:uid="{00000000-0005-0000-0000-0000201C0000}"/>
    <cellStyle name="40% - Accent1 2 9 3" xfId="7212" xr:uid="{00000000-0005-0000-0000-0000211C0000}"/>
    <cellStyle name="40% - Accent1 2 9 3 2" xfId="7213" xr:uid="{00000000-0005-0000-0000-0000221C0000}"/>
    <cellStyle name="40% - Accent1 2 9 4" xfId="7214" xr:uid="{00000000-0005-0000-0000-0000231C0000}"/>
    <cellStyle name="40% - Accent1 2 9 4 2" xfId="7215" xr:uid="{00000000-0005-0000-0000-0000241C0000}"/>
    <cellStyle name="40% - Accent1 2 9 5" xfId="7216" xr:uid="{00000000-0005-0000-0000-0000251C0000}"/>
    <cellStyle name="40% - Accent1 2 9 5 2" xfId="7217" xr:uid="{00000000-0005-0000-0000-0000261C0000}"/>
    <cellStyle name="40% - Accent1 2 9 6" xfId="7218" xr:uid="{00000000-0005-0000-0000-0000271C0000}"/>
    <cellStyle name="40% - Accent1 2 9 6 2" xfId="7219" xr:uid="{00000000-0005-0000-0000-0000281C0000}"/>
    <cellStyle name="40% - Accent1 2 9 7" xfId="7220" xr:uid="{00000000-0005-0000-0000-0000291C0000}"/>
    <cellStyle name="40% - Accent1 2 9 7 2" xfId="7221" xr:uid="{00000000-0005-0000-0000-00002A1C0000}"/>
    <cellStyle name="40% - Accent1 2 9 8" xfId="7222" xr:uid="{00000000-0005-0000-0000-00002B1C0000}"/>
    <cellStyle name="40% - Accent1 2 9 8 2" xfId="7223" xr:uid="{00000000-0005-0000-0000-00002C1C0000}"/>
    <cellStyle name="40% - Accent1 2 9 9" xfId="7224" xr:uid="{00000000-0005-0000-0000-00002D1C0000}"/>
    <cellStyle name="40% - Accent1 20" xfId="7225" xr:uid="{00000000-0005-0000-0000-00002E1C0000}"/>
    <cellStyle name="40% - Accent1 20 2" xfId="7226" xr:uid="{00000000-0005-0000-0000-00002F1C0000}"/>
    <cellStyle name="40% - Accent1 21" xfId="7227" xr:uid="{00000000-0005-0000-0000-0000301C0000}"/>
    <cellStyle name="40% - Accent1 22" xfId="7228" xr:uid="{00000000-0005-0000-0000-0000311C0000}"/>
    <cellStyle name="40% - Accent1 23" xfId="7229" xr:uid="{00000000-0005-0000-0000-0000321C0000}"/>
    <cellStyle name="40% - Accent1 24" xfId="7230" xr:uid="{00000000-0005-0000-0000-0000331C0000}"/>
    <cellStyle name="40% - Accent1 25" xfId="7231" xr:uid="{00000000-0005-0000-0000-0000341C0000}"/>
    <cellStyle name="40% - Accent1 26" xfId="7232" xr:uid="{00000000-0005-0000-0000-0000351C0000}"/>
    <cellStyle name="40% - Accent1 27" xfId="7233" xr:uid="{00000000-0005-0000-0000-0000361C0000}"/>
    <cellStyle name="40% - Accent1 28" xfId="7234" xr:uid="{00000000-0005-0000-0000-0000371C0000}"/>
    <cellStyle name="40% - Accent1 3" xfId="7235" xr:uid="{00000000-0005-0000-0000-0000381C0000}"/>
    <cellStyle name="40% - Accent1 3 10" xfId="7236" xr:uid="{00000000-0005-0000-0000-0000391C0000}"/>
    <cellStyle name="40% - Accent1 3 10 2" xfId="7237" xr:uid="{00000000-0005-0000-0000-00003A1C0000}"/>
    <cellStyle name="40% - Accent1 3 11" xfId="7238" xr:uid="{00000000-0005-0000-0000-00003B1C0000}"/>
    <cellStyle name="40% - Accent1 3 11 2" xfId="7239" xr:uid="{00000000-0005-0000-0000-00003C1C0000}"/>
    <cellStyle name="40% - Accent1 3 12" xfId="7240" xr:uid="{00000000-0005-0000-0000-00003D1C0000}"/>
    <cellStyle name="40% - Accent1 3 12 2" xfId="7241" xr:uid="{00000000-0005-0000-0000-00003E1C0000}"/>
    <cellStyle name="40% - Accent1 3 13" xfId="7242" xr:uid="{00000000-0005-0000-0000-00003F1C0000}"/>
    <cellStyle name="40% - Accent1 3 13 2" xfId="7243" xr:uid="{00000000-0005-0000-0000-0000401C0000}"/>
    <cellStyle name="40% - Accent1 3 14" xfId="7244" xr:uid="{00000000-0005-0000-0000-0000411C0000}"/>
    <cellStyle name="40% - Accent1 3 14 2" xfId="7245" xr:uid="{00000000-0005-0000-0000-0000421C0000}"/>
    <cellStyle name="40% - Accent1 3 15" xfId="7246" xr:uid="{00000000-0005-0000-0000-0000431C0000}"/>
    <cellStyle name="40% - Accent1 3 15 2" xfId="7247" xr:uid="{00000000-0005-0000-0000-0000441C0000}"/>
    <cellStyle name="40% - Accent1 3 16" xfId="7248" xr:uid="{00000000-0005-0000-0000-0000451C0000}"/>
    <cellStyle name="40% - Accent1 3 16 2" xfId="7249" xr:uid="{00000000-0005-0000-0000-0000461C0000}"/>
    <cellStyle name="40% - Accent1 3 17" xfId="7250" xr:uid="{00000000-0005-0000-0000-0000471C0000}"/>
    <cellStyle name="40% - Accent1 3 18" xfId="7251" xr:uid="{00000000-0005-0000-0000-0000481C0000}"/>
    <cellStyle name="40% - Accent1 3 19" xfId="7252" xr:uid="{00000000-0005-0000-0000-0000491C0000}"/>
    <cellStyle name="40% - Accent1 3 2" xfId="7253" xr:uid="{00000000-0005-0000-0000-00004A1C0000}"/>
    <cellStyle name="40% - Accent1 3 2 10" xfId="7254" xr:uid="{00000000-0005-0000-0000-00004B1C0000}"/>
    <cellStyle name="40% - Accent1 3 2 11" xfId="7255" xr:uid="{00000000-0005-0000-0000-00004C1C0000}"/>
    <cellStyle name="40% - Accent1 3 2 2" xfId="7256" xr:uid="{00000000-0005-0000-0000-00004D1C0000}"/>
    <cellStyle name="40% - Accent1 3 2 2 2" xfId="7257" xr:uid="{00000000-0005-0000-0000-00004E1C0000}"/>
    <cellStyle name="40% - Accent1 3 2 2 2 2" xfId="7258" xr:uid="{00000000-0005-0000-0000-00004F1C0000}"/>
    <cellStyle name="40% - Accent1 3 2 2 3" xfId="7259" xr:uid="{00000000-0005-0000-0000-0000501C0000}"/>
    <cellStyle name="40% - Accent1 3 2 3" xfId="7260" xr:uid="{00000000-0005-0000-0000-0000511C0000}"/>
    <cellStyle name="40% - Accent1 3 2 3 2" xfId="7261" xr:uid="{00000000-0005-0000-0000-0000521C0000}"/>
    <cellStyle name="40% - Accent1 3 2 3 2 2" xfId="7262" xr:uid="{00000000-0005-0000-0000-0000531C0000}"/>
    <cellStyle name="40% - Accent1 3 2 3 3" xfId="7263" xr:uid="{00000000-0005-0000-0000-0000541C0000}"/>
    <cellStyle name="40% - Accent1 3 2 4" xfId="7264" xr:uid="{00000000-0005-0000-0000-0000551C0000}"/>
    <cellStyle name="40% - Accent1 3 2 4 2" xfId="7265" xr:uid="{00000000-0005-0000-0000-0000561C0000}"/>
    <cellStyle name="40% - Accent1 3 2 5" xfId="7266" xr:uid="{00000000-0005-0000-0000-0000571C0000}"/>
    <cellStyle name="40% - Accent1 3 2 5 2" xfId="7267" xr:uid="{00000000-0005-0000-0000-0000581C0000}"/>
    <cellStyle name="40% - Accent1 3 2 6" xfId="7268" xr:uid="{00000000-0005-0000-0000-0000591C0000}"/>
    <cellStyle name="40% - Accent1 3 2 6 2" xfId="7269" xr:uid="{00000000-0005-0000-0000-00005A1C0000}"/>
    <cellStyle name="40% - Accent1 3 2 7" xfId="7270" xr:uid="{00000000-0005-0000-0000-00005B1C0000}"/>
    <cellStyle name="40% - Accent1 3 2 7 2" xfId="7271" xr:uid="{00000000-0005-0000-0000-00005C1C0000}"/>
    <cellStyle name="40% - Accent1 3 2 8" xfId="7272" xr:uid="{00000000-0005-0000-0000-00005D1C0000}"/>
    <cellStyle name="40% - Accent1 3 2 8 2" xfId="7273" xr:uid="{00000000-0005-0000-0000-00005E1C0000}"/>
    <cellStyle name="40% - Accent1 3 2 9" xfId="7274" xr:uid="{00000000-0005-0000-0000-00005F1C0000}"/>
    <cellStyle name="40% - Accent1 3 2 9 2" xfId="7275" xr:uid="{00000000-0005-0000-0000-0000601C0000}"/>
    <cellStyle name="40% - Accent1 3 3" xfId="7276" xr:uid="{00000000-0005-0000-0000-0000611C0000}"/>
    <cellStyle name="40% - Accent1 3 3 10" xfId="7277" xr:uid="{00000000-0005-0000-0000-0000621C0000}"/>
    <cellStyle name="40% - Accent1 3 3 11" xfId="7278" xr:uid="{00000000-0005-0000-0000-0000631C0000}"/>
    <cellStyle name="40% - Accent1 3 3 12" xfId="7279" xr:uid="{00000000-0005-0000-0000-0000641C0000}"/>
    <cellStyle name="40% - Accent1 3 3 2" xfId="7280" xr:uid="{00000000-0005-0000-0000-0000651C0000}"/>
    <cellStyle name="40% - Accent1 3 3 2 2" xfId="7281" xr:uid="{00000000-0005-0000-0000-0000661C0000}"/>
    <cellStyle name="40% - Accent1 3 3 3" xfId="7282" xr:uid="{00000000-0005-0000-0000-0000671C0000}"/>
    <cellStyle name="40% - Accent1 3 3 3 2" xfId="7283" xr:uid="{00000000-0005-0000-0000-0000681C0000}"/>
    <cellStyle name="40% - Accent1 3 3 4" xfId="7284" xr:uid="{00000000-0005-0000-0000-0000691C0000}"/>
    <cellStyle name="40% - Accent1 3 3 4 2" xfId="7285" xr:uid="{00000000-0005-0000-0000-00006A1C0000}"/>
    <cellStyle name="40% - Accent1 3 3 5" xfId="7286" xr:uid="{00000000-0005-0000-0000-00006B1C0000}"/>
    <cellStyle name="40% - Accent1 3 3 5 2" xfId="7287" xr:uid="{00000000-0005-0000-0000-00006C1C0000}"/>
    <cellStyle name="40% - Accent1 3 3 6" xfId="7288" xr:uid="{00000000-0005-0000-0000-00006D1C0000}"/>
    <cellStyle name="40% - Accent1 3 3 6 2" xfId="7289" xr:uid="{00000000-0005-0000-0000-00006E1C0000}"/>
    <cellStyle name="40% - Accent1 3 3 7" xfId="7290" xr:uid="{00000000-0005-0000-0000-00006F1C0000}"/>
    <cellStyle name="40% - Accent1 3 3 7 2" xfId="7291" xr:uid="{00000000-0005-0000-0000-0000701C0000}"/>
    <cellStyle name="40% - Accent1 3 3 8" xfId="7292" xr:uid="{00000000-0005-0000-0000-0000711C0000}"/>
    <cellStyle name="40% - Accent1 3 3 8 2" xfId="7293" xr:uid="{00000000-0005-0000-0000-0000721C0000}"/>
    <cellStyle name="40% - Accent1 3 3 9" xfId="7294" xr:uid="{00000000-0005-0000-0000-0000731C0000}"/>
    <cellStyle name="40% - Accent1 3 3 9 2" xfId="7295" xr:uid="{00000000-0005-0000-0000-0000741C0000}"/>
    <cellStyle name="40% - Accent1 3 4" xfId="7296" xr:uid="{00000000-0005-0000-0000-0000751C0000}"/>
    <cellStyle name="40% - Accent1 3 4 10" xfId="7297" xr:uid="{00000000-0005-0000-0000-0000761C0000}"/>
    <cellStyle name="40% - Accent1 3 4 11" xfId="7298" xr:uid="{00000000-0005-0000-0000-0000771C0000}"/>
    <cellStyle name="40% - Accent1 3 4 2" xfId="7299" xr:uid="{00000000-0005-0000-0000-0000781C0000}"/>
    <cellStyle name="40% - Accent1 3 4 2 2" xfId="7300" xr:uid="{00000000-0005-0000-0000-0000791C0000}"/>
    <cellStyle name="40% - Accent1 3 4 2 2 2" xfId="7301" xr:uid="{00000000-0005-0000-0000-00007A1C0000}"/>
    <cellStyle name="40% - Accent1 3 4 2 3" xfId="7302" xr:uid="{00000000-0005-0000-0000-00007B1C0000}"/>
    <cellStyle name="40% - Accent1 3 4 3" xfId="7303" xr:uid="{00000000-0005-0000-0000-00007C1C0000}"/>
    <cellStyle name="40% - Accent1 3 4 3 2" xfId="7304" xr:uid="{00000000-0005-0000-0000-00007D1C0000}"/>
    <cellStyle name="40% - Accent1 3 4 3 2 2" xfId="7305" xr:uid="{00000000-0005-0000-0000-00007E1C0000}"/>
    <cellStyle name="40% - Accent1 3 4 3 3" xfId="7306" xr:uid="{00000000-0005-0000-0000-00007F1C0000}"/>
    <cellStyle name="40% - Accent1 3 4 4" xfId="7307" xr:uid="{00000000-0005-0000-0000-0000801C0000}"/>
    <cellStyle name="40% - Accent1 3 4 4 2" xfId="7308" xr:uid="{00000000-0005-0000-0000-0000811C0000}"/>
    <cellStyle name="40% - Accent1 3 4 5" xfId="7309" xr:uid="{00000000-0005-0000-0000-0000821C0000}"/>
    <cellStyle name="40% - Accent1 3 4 5 2" xfId="7310" xr:uid="{00000000-0005-0000-0000-0000831C0000}"/>
    <cellStyle name="40% - Accent1 3 4 6" xfId="7311" xr:uid="{00000000-0005-0000-0000-0000841C0000}"/>
    <cellStyle name="40% - Accent1 3 4 6 2" xfId="7312" xr:uid="{00000000-0005-0000-0000-0000851C0000}"/>
    <cellStyle name="40% - Accent1 3 4 7" xfId="7313" xr:uid="{00000000-0005-0000-0000-0000861C0000}"/>
    <cellStyle name="40% - Accent1 3 4 7 2" xfId="7314" xr:uid="{00000000-0005-0000-0000-0000871C0000}"/>
    <cellStyle name="40% - Accent1 3 4 8" xfId="7315" xr:uid="{00000000-0005-0000-0000-0000881C0000}"/>
    <cellStyle name="40% - Accent1 3 4 8 2" xfId="7316" xr:uid="{00000000-0005-0000-0000-0000891C0000}"/>
    <cellStyle name="40% - Accent1 3 4 9" xfId="7317" xr:uid="{00000000-0005-0000-0000-00008A1C0000}"/>
    <cellStyle name="40% - Accent1 3 4 9 2" xfId="7318" xr:uid="{00000000-0005-0000-0000-00008B1C0000}"/>
    <cellStyle name="40% - Accent1 3 5" xfId="7319" xr:uid="{00000000-0005-0000-0000-00008C1C0000}"/>
    <cellStyle name="40% - Accent1 3 5 10" xfId="7320" xr:uid="{00000000-0005-0000-0000-00008D1C0000}"/>
    <cellStyle name="40% - Accent1 3 5 11" xfId="7321" xr:uid="{00000000-0005-0000-0000-00008E1C0000}"/>
    <cellStyle name="40% - Accent1 3 5 2" xfId="7322" xr:uid="{00000000-0005-0000-0000-00008F1C0000}"/>
    <cellStyle name="40% - Accent1 3 5 2 2" xfId="7323" xr:uid="{00000000-0005-0000-0000-0000901C0000}"/>
    <cellStyle name="40% - Accent1 3 5 3" xfId="7324" xr:uid="{00000000-0005-0000-0000-0000911C0000}"/>
    <cellStyle name="40% - Accent1 3 5 3 2" xfId="7325" xr:uid="{00000000-0005-0000-0000-0000921C0000}"/>
    <cellStyle name="40% - Accent1 3 5 4" xfId="7326" xr:uid="{00000000-0005-0000-0000-0000931C0000}"/>
    <cellStyle name="40% - Accent1 3 5 4 2" xfId="7327" xr:uid="{00000000-0005-0000-0000-0000941C0000}"/>
    <cellStyle name="40% - Accent1 3 5 5" xfId="7328" xr:uid="{00000000-0005-0000-0000-0000951C0000}"/>
    <cellStyle name="40% - Accent1 3 5 5 2" xfId="7329" xr:uid="{00000000-0005-0000-0000-0000961C0000}"/>
    <cellStyle name="40% - Accent1 3 5 6" xfId="7330" xr:uid="{00000000-0005-0000-0000-0000971C0000}"/>
    <cellStyle name="40% - Accent1 3 5 6 2" xfId="7331" xr:uid="{00000000-0005-0000-0000-0000981C0000}"/>
    <cellStyle name="40% - Accent1 3 5 7" xfId="7332" xr:uid="{00000000-0005-0000-0000-0000991C0000}"/>
    <cellStyle name="40% - Accent1 3 5 7 2" xfId="7333" xr:uid="{00000000-0005-0000-0000-00009A1C0000}"/>
    <cellStyle name="40% - Accent1 3 5 8" xfId="7334" xr:uid="{00000000-0005-0000-0000-00009B1C0000}"/>
    <cellStyle name="40% - Accent1 3 5 8 2" xfId="7335" xr:uid="{00000000-0005-0000-0000-00009C1C0000}"/>
    <cellStyle name="40% - Accent1 3 5 9" xfId="7336" xr:uid="{00000000-0005-0000-0000-00009D1C0000}"/>
    <cellStyle name="40% - Accent1 3 5 9 2" xfId="7337" xr:uid="{00000000-0005-0000-0000-00009E1C0000}"/>
    <cellStyle name="40% - Accent1 3 6" xfId="7338" xr:uid="{00000000-0005-0000-0000-00009F1C0000}"/>
    <cellStyle name="40% - Accent1 3 6 10" xfId="7339" xr:uid="{00000000-0005-0000-0000-0000A01C0000}"/>
    <cellStyle name="40% - Accent1 3 6 11" xfId="7340" xr:uid="{00000000-0005-0000-0000-0000A11C0000}"/>
    <cellStyle name="40% - Accent1 3 6 2" xfId="7341" xr:uid="{00000000-0005-0000-0000-0000A21C0000}"/>
    <cellStyle name="40% - Accent1 3 6 2 2" xfId="7342" xr:uid="{00000000-0005-0000-0000-0000A31C0000}"/>
    <cellStyle name="40% - Accent1 3 6 3" xfId="7343" xr:uid="{00000000-0005-0000-0000-0000A41C0000}"/>
    <cellStyle name="40% - Accent1 3 6 3 2" xfId="7344" xr:uid="{00000000-0005-0000-0000-0000A51C0000}"/>
    <cellStyle name="40% - Accent1 3 6 4" xfId="7345" xr:uid="{00000000-0005-0000-0000-0000A61C0000}"/>
    <cellStyle name="40% - Accent1 3 6 4 2" xfId="7346" xr:uid="{00000000-0005-0000-0000-0000A71C0000}"/>
    <cellStyle name="40% - Accent1 3 6 5" xfId="7347" xr:uid="{00000000-0005-0000-0000-0000A81C0000}"/>
    <cellStyle name="40% - Accent1 3 6 5 2" xfId="7348" xr:uid="{00000000-0005-0000-0000-0000A91C0000}"/>
    <cellStyle name="40% - Accent1 3 6 6" xfId="7349" xr:uid="{00000000-0005-0000-0000-0000AA1C0000}"/>
    <cellStyle name="40% - Accent1 3 6 6 2" xfId="7350" xr:uid="{00000000-0005-0000-0000-0000AB1C0000}"/>
    <cellStyle name="40% - Accent1 3 6 7" xfId="7351" xr:uid="{00000000-0005-0000-0000-0000AC1C0000}"/>
    <cellStyle name="40% - Accent1 3 6 7 2" xfId="7352" xr:uid="{00000000-0005-0000-0000-0000AD1C0000}"/>
    <cellStyle name="40% - Accent1 3 6 8" xfId="7353" xr:uid="{00000000-0005-0000-0000-0000AE1C0000}"/>
    <cellStyle name="40% - Accent1 3 6 8 2" xfId="7354" xr:uid="{00000000-0005-0000-0000-0000AF1C0000}"/>
    <cellStyle name="40% - Accent1 3 6 9" xfId="7355" xr:uid="{00000000-0005-0000-0000-0000B01C0000}"/>
    <cellStyle name="40% - Accent1 3 6 9 2" xfId="7356" xr:uid="{00000000-0005-0000-0000-0000B11C0000}"/>
    <cellStyle name="40% - Accent1 3 7" xfId="7357" xr:uid="{00000000-0005-0000-0000-0000B21C0000}"/>
    <cellStyle name="40% - Accent1 3 7 10" xfId="7358" xr:uid="{00000000-0005-0000-0000-0000B31C0000}"/>
    <cellStyle name="40% - Accent1 3 7 11" xfId="7359" xr:uid="{00000000-0005-0000-0000-0000B41C0000}"/>
    <cellStyle name="40% - Accent1 3 7 2" xfId="7360" xr:uid="{00000000-0005-0000-0000-0000B51C0000}"/>
    <cellStyle name="40% - Accent1 3 7 2 2" xfId="7361" xr:uid="{00000000-0005-0000-0000-0000B61C0000}"/>
    <cellStyle name="40% - Accent1 3 7 3" xfId="7362" xr:uid="{00000000-0005-0000-0000-0000B71C0000}"/>
    <cellStyle name="40% - Accent1 3 7 3 2" xfId="7363" xr:uid="{00000000-0005-0000-0000-0000B81C0000}"/>
    <cellStyle name="40% - Accent1 3 7 4" xfId="7364" xr:uid="{00000000-0005-0000-0000-0000B91C0000}"/>
    <cellStyle name="40% - Accent1 3 7 4 2" xfId="7365" xr:uid="{00000000-0005-0000-0000-0000BA1C0000}"/>
    <cellStyle name="40% - Accent1 3 7 5" xfId="7366" xr:uid="{00000000-0005-0000-0000-0000BB1C0000}"/>
    <cellStyle name="40% - Accent1 3 7 5 2" xfId="7367" xr:uid="{00000000-0005-0000-0000-0000BC1C0000}"/>
    <cellStyle name="40% - Accent1 3 7 6" xfId="7368" xr:uid="{00000000-0005-0000-0000-0000BD1C0000}"/>
    <cellStyle name="40% - Accent1 3 7 6 2" xfId="7369" xr:uid="{00000000-0005-0000-0000-0000BE1C0000}"/>
    <cellStyle name="40% - Accent1 3 7 7" xfId="7370" xr:uid="{00000000-0005-0000-0000-0000BF1C0000}"/>
    <cellStyle name="40% - Accent1 3 7 7 2" xfId="7371" xr:uid="{00000000-0005-0000-0000-0000C01C0000}"/>
    <cellStyle name="40% - Accent1 3 7 8" xfId="7372" xr:uid="{00000000-0005-0000-0000-0000C11C0000}"/>
    <cellStyle name="40% - Accent1 3 7 8 2" xfId="7373" xr:uid="{00000000-0005-0000-0000-0000C21C0000}"/>
    <cellStyle name="40% - Accent1 3 7 9" xfId="7374" xr:uid="{00000000-0005-0000-0000-0000C31C0000}"/>
    <cellStyle name="40% - Accent1 3 7 9 2" xfId="7375" xr:uid="{00000000-0005-0000-0000-0000C41C0000}"/>
    <cellStyle name="40% - Accent1 3 8" xfId="7376" xr:uid="{00000000-0005-0000-0000-0000C51C0000}"/>
    <cellStyle name="40% - Accent1 3 8 10" xfId="7377" xr:uid="{00000000-0005-0000-0000-0000C61C0000}"/>
    <cellStyle name="40% - Accent1 3 8 2" xfId="7378" xr:uid="{00000000-0005-0000-0000-0000C71C0000}"/>
    <cellStyle name="40% - Accent1 3 8 2 2" xfId="7379" xr:uid="{00000000-0005-0000-0000-0000C81C0000}"/>
    <cellStyle name="40% - Accent1 3 8 3" xfId="7380" xr:uid="{00000000-0005-0000-0000-0000C91C0000}"/>
    <cellStyle name="40% - Accent1 3 8 3 2" xfId="7381" xr:uid="{00000000-0005-0000-0000-0000CA1C0000}"/>
    <cellStyle name="40% - Accent1 3 8 4" xfId="7382" xr:uid="{00000000-0005-0000-0000-0000CB1C0000}"/>
    <cellStyle name="40% - Accent1 3 8 4 2" xfId="7383" xr:uid="{00000000-0005-0000-0000-0000CC1C0000}"/>
    <cellStyle name="40% - Accent1 3 8 5" xfId="7384" xr:uid="{00000000-0005-0000-0000-0000CD1C0000}"/>
    <cellStyle name="40% - Accent1 3 8 5 2" xfId="7385" xr:uid="{00000000-0005-0000-0000-0000CE1C0000}"/>
    <cellStyle name="40% - Accent1 3 8 6" xfId="7386" xr:uid="{00000000-0005-0000-0000-0000CF1C0000}"/>
    <cellStyle name="40% - Accent1 3 8 6 2" xfId="7387" xr:uid="{00000000-0005-0000-0000-0000D01C0000}"/>
    <cellStyle name="40% - Accent1 3 8 7" xfId="7388" xr:uid="{00000000-0005-0000-0000-0000D11C0000}"/>
    <cellStyle name="40% - Accent1 3 8 7 2" xfId="7389" xr:uid="{00000000-0005-0000-0000-0000D21C0000}"/>
    <cellStyle name="40% - Accent1 3 8 8" xfId="7390" xr:uid="{00000000-0005-0000-0000-0000D31C0000}"/>
    <cellStyle name="40% - Accent1 3 8 8 2" xfId="7391" xr:uid="{00000000-0005-0000-0000-0000D41C0000}"/>
    <cellStyle name="40% - Accent1 3 8 9" xfId="7392" xr:uid="{00000000-0005-0000-0000-0000D51C0000}"/>
    <cellStyle name="40% - Accent1 3 9" xfId="7393" xr:uid="{00000000-0005-0000-0000-0000D61C0000}"/>
    <cellStyle name="40% - Accent1 3 9 2" xfId="7394" xr:uid="{00000000-0005-0000-0000-0000D71C0000}"/>
    <cellStyle name="40% - Accent1 4" xfId="7395" xr:uid="{00000000-0005-0000-0000-0000D81C0000}"/>
    <cellStyle name="40% - Accent1 4 10" xfId="7396" xr:uid="{00000000-0005-0000-0000-0000D91C0000}"/>
    <cellStyle name="40% - Accent1 4 10 2" xfId="7397" xr:uid="{00000000-0005-0000-0000-0000DA1C0000}"/>
    <cellStyle name="40% - Accent1 4 11" xfId="7398" xr:uid="{00000000-0005-0000-0000-0000DB1C0000}"/>
    <cellStyle name="40% - Accent1 4 11 2" xfId="7399" xr:uid="{00000000-0005-0000-0000-0000DC1C0000}"/>
    <cellStyle name="40% - Accent1 4 12" xfId="7400" xr:uid="{00000000-0005-0000-0000-0000DD1C0000}"/>
    <cellStyle name="40% - Accent1 4 12 2" xfId="7401" xr:uid="{00000000-0005-0000-0000-0000DE1C0000}"/>
    <cellStyle name="40% - Accent1 4 13" xfId="7402" xr:uid="{00000000-0005-0000-0000-0000DF1C0000}"/>
    <cellStyle name="40% - Accent1 4 13 2" xfId="7403" xr:uid="{00000000-0005-0000-0000-0000E01C0000}"/>
    <cellStyle name="40% - Accent1 4 14" xfId="7404" xr:uid="{00000000-0005-0000-0000-0000E11C0000}"/>
    <cellStyle name="40% - Accent1 4 14 2" xfId="7405" xr:uid="{00000000-0005-0000-0000-0000E21C0000}"/>
    <cellStyle name="40% - Accent1 4 15" xfId="7406" xr:uid="{00000000-0005-0000-0000-0000E31C0000}"/>
    <cellStyle name="40% - Accent1 4 15 2" xfId="7407" xr:uid="{00000000-0005-0000-0000-0000E41C0000}"/>
    <cellStyle name="40% - Accent1 4 16" xfId="7408" xr:uid="{00000000-0005-0000-0000-0000E51C0000}"/>
    <cellStyle name="40% - Accent1 4 17" xfId="7409" xr:uid="{00000000-0005-0000-0000-0000E61C0000}"/>
    <cellStyle name="40% - Accent1 4 18" xfId="7410" xr:uid="{00000000-0005-0000-0000-0000E71C0000}"/>
    <cellStyle name="40% - Accent1 4 2" xfId="7411" xr:uid="{00000000-0005-0000-0000-0000E81C0000}"/>
    <cellStyle name="40% - Accent1 4 2 10" xfId="7412" xr:uid="{00000000-0005-0000-0000-0000E91C0000}"/>
    <cellStyle name="40% - Accent1 4 2 11" xfId="7413" xr:uid="{00000000-0005-0000-0000-0000EA1C0000}"/>
    <cellStyle name="40% - Accent1 4 2 2" xfId="7414" xr:uid="{00000000-0005-0000-0000-0000EB1C0000}"/>
    <cellStyle name="40% - Accent1 4 2 2 2" xfId="7415" xr:uid="{00000000-0005-0000-0000-0000EC1C0000}"/>
    <cellStyle name="40% - Accent1 4 2 3" xfId="7416" xr:uid="{00000000-0005-0000-0000-0000ED1C0000}"/>
    <cellStyle name="40% - Accent1 4 2 3 2" xfId="7417" xr:uid="{00000000-0005-0000-0000-0000EE1C0000}"/>
    <cellStyle name="40% - Accent1 4 2 4" xfId="7418" xr:uid="{00000000-0005-0000-0000-0000EF1C0000}"/>
    <cellStyle name="40% - Accent1 4 2 4 2" xfId="7419" xr:uid="{00000000-0005-0000-0000-0000F01C0000}"/>
    <cellStyle name="40% - Accent1 4 2 5" xfId="7420" xr:uid="{00000000-0005-0000-0000-0000F11C0000}"/>
    <cellStyle name="40% - Accent1 4 2 5 2" xfId="7421" xr:uid="{00000000-0005-0000-0000-0000F21C0000}"/>
    <cellStyle name="40% - Accent1 4 2 6" xfId="7422" xr:uid="{00000000-0005-0000-0000-0000F31C0000}"/>
    <cellStyle name="40% - Accent1 4 2 6 2" xfId="7423" xr:uid="{00000000-0005-0000-0000-0000F41C0000}"/>
    <cellStyle name="40% - Accent1 4 2 7" xfId="7424" xr:uid="{00000000-0005-0000-0000-0000F51C0000}"/>
    <cellStyle name="40% - Accent1 4 2 7 2" xfId="7425" xr:uid="{00000000-0005-0000-0000-0000F61C0000}"/>
    <cellStyle name="40% - Accent1 4 2 8" xfId="7426" xr:uid="{00000000-0005-0000-0000-0000F71C0000}"/>
    <cellStyle name="40% - Accent1 4 2 8 2" xfId="7427" xr:uid="{00000000-0005-0000-0000-0000F81C0000}"/>
    <cellStyle name="40% - Accent1 4 2 9" xfId="7428" xr:uid="{00000000-0005-0000-0000-0000F91C0000}"/>
    <cellStyle name="40% - Accent1 4 2 9 2" xfId="7429" xr:uid="{00000000-0005-0000-0000-0000FA1C0000}"/>
    <cellStyle name="40% - Accent1 4 3" xfId="7430" xr:uid="{00000000-0005-0000-0000-0000FB1C0000}"/>
    <cellStyle name="40% - Accent1 4 3 10" xfId="7431" xr:uid="{00000000-0005-0000-0000-0000FC1C0000}"/>
    <cellStyle name="40% - Accent1 4 3 11" xfId="7432" xr:uid="{00000000-0005-0000-0000-0000FD1C0000}"/>
    <cellStyle name="40% - Accent1 4 3 2" xfId="7433" xr:uid="{00000000-0005-0000-0000-0000FE1C0000}"/>
    <cellStyle name="40% - Accent1 4 3 2 2" xfId="7434" xr:uid="{00000000-0005-0000-0000-0000FF1C0000}"/>
    <cellStyle name="40% - Accent1 4 3 3" xfId="7435" xr:uid="{00000000-0005-0000-0000-0000001D0000}"/>
    <cellStyle name="40% - Accent1 4 3 3 2" xfId="7436" xr:uid="{00000000-0005-0000-0000-0000011D0000}"/>
    <cellStyle name="40% - Accent1 4 3 4" xfId="7437" xr:uid="{00000000-0005-0000-0000-0000021D0000}"/>
    <cellStyle name="40% - Accent1 4 3 4 2" xfId="7438" xr:uid="{00000000-0005-0000-0000-0000031D0000}"/>
    <cellStyle name="40% - Accent1 4 3 5" xfId="7439" xr:uid="{00000000-0005-0000-0000-0000041D0000}"/>
    <cellStyle name="40% - Accent1 4 3 5 2" xfId="7440" xr:uid="{00000000-0005-0000-0000-0000051D0000}"/>
    <cellStyle name="40% - Accent1 4 3 6" xfId="7441" xr:uid="{00000000-0005-0000-0000-0000061D0000}"/>
    <cellStyle name="40% - Accent1 4 3 6 2" xfId="7442" xr:uid="{00000000-0005-0000-0000-0000071D0000}"/>
    <cellStyle name="40% - Accent1 4 3 7" xfId="7443" xr:uid="{00000000-0005-0000-0000-0000081D0000}"/>
    <cellStyle name="40% - Accent1 4 3 7 2" xfId="7444" xr:uid="{00000000-0005-0000-0000-0000091D0000}"/>
    <cellStyle name="40% - Accent1 4 3 8" xfId="7445" xr:uid="{00000000-0005-0000-0000-00000A1D0000}"/>
    <cellStyle name="40% - Accent1 4 3 8 2" xfId="7446" xr:uid="{00000000-0005-0000-0000-00000B1D0000}"/>
    <cellStyle name="40% - Accent1 4 3 9" xfId="7447" xr:uid="{00000000-0005-0000-0000-00000C1D0000}"/>
    <cellStyle name="40% - Accent1 4 3 9 2" xfId="7448" xr:uid="{00000000-0005-0000-0000-00000D1D0000}"/>
    <cellStyle name="40% - Accent1 4 4" xfId="7449" xr:uid="{00000000-0005-0000-0000-00000E1D0000}"/>
    <cellStyle name="40% - Accent1 4 4 10" xfId="7450" xr:uid="{00000000-0005-0000-0000-00000F1D0000}"/>
    <cellStyle name="40% - Accent1 4 4 11" xfId="7451" xr:uid="{00000000-0005-0000-0000-0000101D0000}"/>
    <cellStyle name="40% - Accent1 4 4 2" xfId="7452" xr:uid="{00000000-0005-0000-0000-0000111D0000}"/>
    <cellStyle name="40% - Accent1 4 4 2 2" xfId="7453" xr:uid="{00000000-0005-0000-0000-0000121D0000}"/>
    <cellStyle name="40% - Accent1 4 4 3" xfId="7454" xr:uid="{00000000-0005-0000-0000-0000131D0000}"/>
    <cellStyle name="40% - Accent1 4 4 3 2" xfId="7455" xr:uid="{00000000-0005-0000-0000-0000141D0000}"/>
    <cellStyle name="40% - Accent1 4 4 4" xfId="7456" xr:uid="{00000000-0005-0000-0000-0000151D0000}"/>
    <cellStyle name="40% - Accent1 4 4 4 2" xfId="7457" xr:uid="{00000000-0005-0000-0000-0000161D0000}"/>
    <cellStyle name="40% - Accent1 4 4 5" xfId="7458" xr:uid="{00000000-0005-0000-0000-0000171D0000}"/>
    <cellStyle name="40% - Accent1 4 4 5 2" xfId="7459" xr:uid="{00000000-0005-0000-0000-0000181D0000}"/>
    <cellStyle name="40% - Accent1 4 4 6" xfId="7460" xr:uid="{00000000-0005-0000-0000-0000191D0000}"/>
    <cellStyle name="40% - Accent1 4 4 6 2" xfId="7461" xr:uid="{00000000-0005-0000-0000-00001A1D0000}"/>
    <cellStyle name="40% - Accent1 4 4 7" xfId="7462" xr:uid="{00000000-0005-0000-0000-00001B1D0000}"/>
    <cellStyle name="40% - Accent1 4 4 7 2" xfId="7463" xr:uid="{00000000-0005-0000-0000-00001C1D0000}"/>
    <cellStyle name="40% - Accent1 4 4 8" xfId="7464" xr:uid="{00000000-0005-0000-0000-00001D1D0000}"/>
    <cellStyle name="40% - Accent1 4 4 8 2" xfId="7465" xr:uid="{00000000-0005-0000-0000-00001E1D0000}"/>
    <cellStyle name="40% - Accent1 4 4 9" xfId="7466" xr:uid="{00000000-0005-0000-0000-00001F1D0000}"/>
    <cellStyle name="40% - Accent1 4 4 9 2" xfId="7467" xr:uid="{00000000-0005-0000-0000-0000201D0000}"/>
    <cellStyle name="40% - Accent1 4 5" xfId="7468" xr:uid="{00000000-0005-0000-0000-0000211D0000}"/>
    <cellStyle name="40% - Accent1 4 5 10" xfId="7469" xr:uid="{00000000-0005-0000-0000-0000221D0000}"/>
    <cellStyle name="40% - Accent1 4 5 11" xfId="7470" xr:uid="{00000000-0005-0000-0000-0000231D0000}"/>
    <cellStyle name="40% - Accent1 4 5 2" xfId="7471" xr:uid="{00000000-0005-0000-0000-0000241D0000}"/>
    <cellStyle name="40% - Accent1 4 5 2 2" xfId="7472" xr:uid="{00000000-0005-0000-0000-0000251D0000}"/>
    <cellStyle name="40% - Accent1 4 5 3" xfId="7473" xr:uid="{00000000-0005-0000-0000-0000261D0000}"/>
    <cellStyle name="40% - Accent1 4 5 3 2" xfId="7474" xr:uid="{00000000-0005-0000-0000-0000271D0000}"/>
    <cellStyle name="40% - Accent1 4 5 4" xfId="7475" xr:uid="{00000000-0005-0000-0000-0000281D0000}"/>
    <cellStyle name="40% - Accent1 4 5 4 2" xfId="7476" xr:uid="{00000000-0005-0000-0000-0000291D0000}"/>
    <cellStyle name="40% - Accent1 4 5 5" xfId="7477" xr:uid="{00000000-0005-0000-0000-00002A1D0000}"/>
    <cellStyle name="40% - Accent1 4 5 5 2" xfId="7478" xr:uid="{00000000-0005-0000-0000-00002B1D0000}"/>
    <cellStyle name="40% - Accent1 4 5 6" xfId="7479" xr:uid="{00000000-0005-0000-0000-00002C1D0000}"/>
    <cellStyle name="40% - Accent1 4 5 6 2" xfId="7480" xr:uid="{00000000-0005-0000-0000-00002D1D0000}"/>
    <cellStyle name="40% - Accent1 4 5 7" xfId="7481" xr:uid="{00000000-0005-0000-0000-00002E1D0000}"/>
    <cellStyle name="40% - Accent1 4 5 7 2" xfId="7482" xr:uid="{00000000-0005-0000-0000-00002F1D0000}"/>
    <cellStyle name="40% - Accent1 4 5 8" xfId="7483" xr:uid="{00000000-0005-0000-0000-0000301D0000}"/>
    <cellStyle name="40% - Accent1 4 5 8 2" xfId="7484" xr:uid="{00000000-0005-0000-0000-0000311D0000}"/>
    <cellStyle name="40% - Accent1 4 5 9" xfId="7485" xr:uid="{00000000-0005-0000-0000-0000321D0000}"/>
    <cellStyle name="40% - Accent1 4 5 9 2" xfId="7486" xr:uid="{00000000-0005-0000-0000-0000331D0000}"/>
    <cellStyle name="40% - Accent1 4 6" xfId="7487" xr:uid="{00000000-0005-0000-0000-0000341D0000}"/>
    <cellStyle name="40% - Accent1 4 6 10" xfId="7488" xr:uid="{00000000-0005-0000-0000-0000351D0000}"/>
    <cellStyle name="40% - Accent1 4 6 11" xfId="7489" xr:uid="{00000000-0005-0000-0000-0000361D0000}"/>
    <cellStyle name="40% - Accent1 4 6 2" xfId="7490" xr:uid="{00000000-0005-0000-0000-0000371D0000}"/>
    <cellStyle name="40% - Accent1 4 6 2 2" xfId="7491" xr:uid="{00000000-0005-0000-0000-0000381D0000}"/>
    <cellStyle name="40% - Accent1 4 6 3" xfId="7492" xr:uid="{00000000-0005-0000-0000-0000391D0000}"/>
    <cellStyle name="40% - Accent1 4 6 3 2" xfId="7493" xr:uid="{00000000-0005-0000-0000-00003A1D0000}"/>
    <cellStyle name="40% - Accent1 4 6 4" xfId="7494" xr:uid="{00000000-0005-0000-0000-00003B1D0000}"/>
    <cellStyle name="40% - Accent1 4 6 4 2" xfId="7495" xr:uid="{00000000-0005-0000-0000-00003C1D0000}"/>
    <cellStyle name="40% - Accent1 4 6 5" xfId="7496" xr:uid="{00000000-0005-0000-0000-00003D1D0000}"/>
    <cellStyle name="40% - Accent1 4 6 5 2" xfId="7497" xr:uid="{00000000-0005-0000-0000-00003E1D0000}"/>
    <cellStyle name="40% - Accent1 4 6 6" xfId="7498" xr:uid="{00000000-0005-0000-0000-00003F1D0000}"/>
    <cellStyle name="40% - Accent1 4 6 6 2" xfId="7499" xr:uid="{00000000-0005-0000-0000-0000401D0000}"/>
    <cellStyle name="40% - Accent1 4 6 7" xfId="7500" xr:uid="{00000000-0005-0000-0000-0000411D0000}"/>
    <cellStyle name="40% - Accent1 4 6 7 2" xfId="7501" xr:uid="{00000000-0005-0000-0000-0000421D0000}"/>
    <cellStyle name="40% - Accent1 4 6 8" xfId="7502" xr:uid="{00000000-0005-0000-0000-0000431D0000}"/>
    <cellStyle name="40% - Accent1 4 6 8 2" xfId="7503" xr:uid="{00000000-0005-0000-0000-0000441D0000}"/>
    <cellStyle name="40% - Accent1 4 6 9" xfId="7504" xr:uid="{00000000-0005-0000-0000-0000451D0000}"/>
    <cellStyle name="40% - Accent1 4 6 9 2" xfId="7505" xr:uid="{00000000-0005-0000-0000-0000461D0000}"/>
    <cellStyle name="40% - Accent1 4 7" xfId="7506" xr:uid="{00000000-0005-0000-0000-0000471D0000}"/>
    <cellStyle name="40% - Accent1 4 7 10" xfId="7507" xr:uid="{00000000-0005-0000-0000-0000481D0000}"/>
    <cellStyle name="40% - Accent1 4 7 2" xfId="7508" xr:uid="{00000000-0005-0000-0000-0000491D0000}"/>
    <cellStyle name="40% - Accent1 4 7 2 2" xfId="7509" xr:uid="{00000000-0005-0000-0000-00004A1D0000}"/>
    <cellStyle name="40% - Accent1 4 7 3" xfId="7510" xr:uid="{00000000-0005-0000-0000-00004B1D0000}"/>
    <cellStyle name="40% - Accent1 4 7 3 2" xfId="7511" xr:uid="{00000000-0005-0000-0000-00004C1D0000}"/>
    <cellStyle name="40% - Accent1 4 7 4" xfId="7512" xr:uid="{00000000-0005-0000-0000-00004D1D0000}"/>
    <cellStyle name="40% - Accent1 4 7 4 2" xfId="7513" xr:uid="{00000000-0005-0000-0000-00004E1D0000}"/>
    <cellStyle name="40% - Accent1 4 7 5" xfId="7514" xr:uid="{00000000-0005-0000-0000-00004F1D0000}"/>
    <cellStyle name="40% - Accent1 4 7 5 2" xfId="7515" xr:uid="{00000000-0005-0000-0000-0000501D0000}"/>
    <cellStyle name="40% - Accent1 4 7 6" xfId="7516" xr:uid="{00000000-0005-0000-0000-0000511D0000}"/>
    <cellStyle name="40% - Accent1 4 7 6 2" xfId="7517" xr:uid="{00000000-0005-0000-0000-0000521D0000}"/>
    <cellStyle name="40% - Accent1 4 7 7" xfId="7518" xr:uid="{00000000-0005-0000-0000-0000531D0000}"/>
    <cellStyle name="40% - Accent1 4 7 7 2" xfId="7519" xr:uid="{00000000-0005-0000-0000-0000541D0000}"/>
    <cellStyle name="40% - Accent1 4 7 8" xfId="7520" xr:uid="{00000000-0005-0000-0000-0000551D0000}"/>
    <cellStyle name="40% - Accent1 4 7 8 2" xfId="7521" xr:uid="{00000000-0005-0000-0000-0000561D0000}"/>
    <cellStyle name="40% - Accent1 4 7 9" xfId="7522" xr:uid="{00000000-0005-0000-0000-0000571D0000}"/>
    <cellStyle name="40% - Accent1 4 8" xfId="7523" xr:uid="{00000000-0005-0000-0000-0000581D0000}"/>
    <cellStyle name="40% - Accent1 4 8 2" xfId="7524" xr:uid="{00000000-0005-0000-0000-0000591D0000}"/>
    <cellStyle name="40% - Accent1 4 9" xfId="7525" xr:uid="{00000000-0005-0000-0000-00005A1D0000}"/>
    <cellStyle name="40% - Accent1 4 9 2" xfId="7526" xr:uid="{00000000-0005-0000-0000-00005B1D0000}"/>
    <cellStyle name="40% - Accent1 5" xfId="7527" xr:uid="{00000000-0005-0000-0000-00005C1D0000}"/>
    <cellStyle name="40% - Accent1 5 10" xfId="7528" xr:uid="{00000000-0005-0000-0000-00005D1D0000}"/>
    <cellStyle name="40% - Accent1 5 10 2" xfId="7529" xr:uid="{00000000-0005-0000-0000-00005E1D0000}"/>
    <cellStyle name="40% - Accent1 5 11" xfId="7530" xr:uid="{00000000-0005-0000-0000-00005F1D0000}"/>
    <cellStyle name="40% - Accent1 5 11 2" xfId="7531" xr:uid="{00000000-0005-0000-0000-0000601D0000}"/>
    <cellStyle name="40% - Accent1 5 12" xfId="7532" xr:uid="{00000000-0005-0000-0000-0000611D0000}"/>
    <cellStyle name="40% - Accent1 5 12 2" xfId="7533" xr:uid="{00000000-0005-0000-0000-0000621D0000}"/>
    <cellStyle name="40% - Accent1 5 13" xfId="7534" xr:uid="{00000000-0005-0000-0000-0000631D0000}"/>
    <cellStyle name="40% - Accent1 5 13 2" xfId="7535" xr:uid="{00000000-0005-0000-0000-0000641D0000}"/>
    <cellStyle name="40% - Accent1 5 14" xfId="7536" xr:uid="{00000000-0005-0000-0000-0000651D0000}"/>
    <cellStyle name="40% - Accent1 5 14 2" xfId="7537" xr:uid="{00000000-0005-0000-0000-0000661D0000}"/>
    <cellStyle name="40% - Accent1 5 15" xfId="7538" xr:uid="{00000000-0005-0000-0000-0000671D0000}"/>
    <cellStyle name="40% - Accent1 5 15 2" xfId="7539" xr:uid="{00000000-0005-0000-0000-0000681D0000}"/>
    <cellStyle name="40% - Accent1 5 16" xfId="7540" xr:uid="{00000000-0005-0000-0000-0000691D0000}"/>
    <cellStyle name="40% - Accent1 5 17" xfId="7541" xr:uid="{00000000-0005-0000-0000-00006A1D0000}"/>
    <cellStyle name="40% - Accent1 5 2" xfId="7542" xr:uid="{00000000-0005-0000-0000-00006B1D0000}"/>
    <cellStyle name="40% - Accent1 5 2 10" xfId="7543" xr:uid="{00000000-0005-0000-0000-00006C1D0000}"/>
    <cellStyle name="40% - Accent1 5 2 11" xfId="7544" xr:uid="{00000000-0005-0000-0000-00006D1D0000}"/>
    <cellStyle name="40% - Accent1 5 2 2" xfId="7545" xr:uid="{00000000-0005-0000-0000-00006E1D0000}"/>
    <cellStyle name="40% - Accent1 5 2 2 2" xfId="7546" xr:uid="{00000000-0005-0000-0000-00006F1D0000}"/>
    <cellStyle name="40% - Accent1 5 2 3" xfId="7547" xr:uid="{00000000-0005-0000-0000-0000701D0000}"/>
    <cellStyle name="40% - Accent1 5 2 3 2" xfId="7548" xr:uid="{00000000-0005-0000-0000-0000711D0000}"/>
    <cellStyle name="40% - Accent1 5 2 4" xfId="7549" xr:uid="{00000000-0005-0000-0000-0000721D0000}"/>
    <cellStyle name="40% - Accent1 5 2 4 2" xfId="7550" xr:uid="{00000000-0005-0000-0000-0000731D0000}"/>
    <cellStyle name="40% - Accent1 5 2 5" xfId="7551" xr:uid="{00000000-0005-0000-0000-0000741D0000}"/>
    <cellStyle name="40% - Accent1 5 2 5 2" xfId="7552" xr:uid="{00000000-0005-0000-0000-0000751D0000}"/>
    <cellStyle name="40% - Accent1 5 2 6" xfId="7553" xr:uid="{00000000-0005-0000-0000-0000761D0000}"/>
    <cellStyle name="40% - Accent1 5 2 6 2" xfId="7554" xr:uid="{00000000-0005-0000-0000-0000771D0000}"/>
    <cellStyle name="40% - Accent1 5 2 7" xfId="7555" xr:uid="{00000000-0005-0000-0000-0000781D0000}"/>
    <cellStyle name="40% - Accent1 5 2 7 2" xfId="7556" xr:uid="{00000000-0005-0000-0000-0000791D0000}"/>
    <cellStyle name="40% - Accent1 5 2 8" xfId="7557" xr:uid="{00000000-0005-0000-0000-00007A1D0000}"/>
    <cellStyle name="40% - Accent1 5 2 8 2" xfId="7558" xr:uid="{00000000-0005-0000-0000-00007B1D0000}"/>
    <cellStyle name="40% - Accent1 5 2 9" xfId="7559" xr:uid="{00000000-0005-0000-0000-00007C1D0000}"/>
    <cellStyle name="40% - Accent1 5 2 9 2" xfId="7560" xr:uid="{00000000-0005-0000-0000-00007D1D0000}"/>
    <cellStyle name="40% - Accent1 5 3" xfId="7561" xr:uid="{00000000-0005-0000-0000-00007E1D0000}"/>
    <cellStyle name="40% - Accent1 5 3 10" xfId="7562" xr:uid="{00000000-0005-0000-0000-00007F1D0000}"/>
    <cellStyle name="40% - Accent1 5 3 11" xfId="7563" xr:uid="{00000000-0005-0000-0000-0000801D0000}"/>
    <cellStyle name="40% - Accent1 5 3 2" xfId="7564" xr:uid="{00000000-0005-0000-0000-0000811D0000}"/>
    <cellStyle name="40% - Accent1 5 3 2 2" xfId="7565" xr:uid="{00000000-0005-0000-0000-0000821D0000}"/>
    <cellStyle name="40% - Accent1 5 3 3" xfId="7566" xr:uid="{00000000-0005-0000-0000-0000831D0000}"/>
    <cellStyle name="40% - Accent1 5 3 3 2" xfId="7567" xr:uid="{00000000-0005-0000-0000-0000841D0000}"/>
    <cellStyle name="40% - Accent1 5 3 4" xfId="7568" xr:uid="{00000000-0005-0000-0000-0000851D0000}"/>
    <cellStyle name="40% - Accent1 5 3 4 2" xfId="7569" xr:uid="{00000000-0005-0000-0000-0000861D0000}"/>
    <cellStyle name="40% - Accent1 5 3 5" xfId="7570" xr:uid="{00000000-0005-0000-0000-0000871D0000}"/>
    <cellStyle name="40% - Accent1 5 3 5 2" xfId="7571" xr:uid="{00000000-0005-0000-0000-0000881D0000}"/>
    <cellStyle name="40% - Accent1 5 3 6" xfId="7572" xr:uid="{00000000-0005-0000-0000-0000891D0000}"/>
    <cellStyle name="40% - Accent1 5 3 6 2" xfId="7573" xr:uid="{00000000-0005-0000-0000-00008A1D0000}"/>
    <cellStyle name="40% - Accent1 5 3 7" xfId="7574" xr:uid="{00000000-0005-0000-0000-00008B1D0000}"/>
    <cellStyle name="40% - Accent1 5 3 7 2" xfId="7575" xr:uid="{00000000-0005-0000-0000-00008C1D0000}"/>
    <cellStyle name="40% - Accent1 5 3 8" xfId="7576" xr:uid="{00000000-0005-0000-0000-00008D1D0000}"/>
    <cellStyle name="40% - Accent1 5 3 8 2" xfId="7577" xr:uid="{00000000-0005-0000-0000-00008E1D0000}"/>
    <cellStyle name="40% - Accent1 5 3 9" xfId="7578" xr:uid="{00000000-0005-0000-0000-00008F1D0000}"/>
    <cellStyle name="40% - Accent1 5 3 9 2" xfId="7579" xr:uid="{00000000-0005-0000-0000-0000901D0000}"/>
    <cellStyle name="40% - Accent1 5 4" xfId="7580" xr:uid="{00000000-0005-0000-0000-0000911D0000}"/>
    <cellStyle name="40% - Accent1 5 4 10" xfId="7581" xr:uid="{00000000-0005-0000-0000-0000921D0000}"/>
    <cellStyle name="40% - Accent1 5 4 11" xfId="7582" xr:uid="{00000000-0005-0000-0000-0000931D0000}"/>
    <cellStyle name="40% - Accent1 5 4 2" xfId="7583" xr:uid="{00000000-0005-0000-0000-0000941D0000}"/>
    <cellStyle name="40% - Accent1 5 4 2 2" xfId="7584" xr:uid="{00000000-0005-0000-0000-0000951D0000}"/>
    <cellStyle name="40% - Accent1 5 4 3" xfId="7585" xr:uid="{00000000-0005-0000-0000-0000961D0000}"/>
    <cellStyle name="40% - Accent1 5 4 3 2" xfId="7586" xr:uid="{00000000-0005-0000-0000-0000971D0000}"/>
    <cellStyle name="40% - Accent1 5 4 4" xfId="7587" xr:uid="{00000000-0005-0000-0000-0000981D0000}"/>
    <cellStyle name="40% - Accent1 5 4 4 2" xfId="7588" xr:uid="{00000000-0005-0000-0000-0000991D0000}"/>
    <cellStyle name="40% - Accent1 5 4 5" xfId="7589" xr:uid="{00000000-0005-0000-0000-00009A1D0000}"/>
    <cellStyle name="40% - Accent1 5 4 5 2" xfId="7590" xr:uid="{00000000-0005-0000-0000-00009B1D0000}"/>
    <cellStyle name="40% - Accent1 5 4 6" xfId="7591" xr:uid="{00000000-0005-0000-0000-00009C1D0000}"/>
    <cellStyle name="40% - Accent1 5 4 6 2" xfId="7592" xr:uid="{00000000-0005-0000-0000-00009D1D0000}"/>
    <cellStyle name="40% - Accent1 5 4 7" xfId="7593" xr:uid="{00000000-0005-0000-0000-00009E1D0000}"/>
    <cellStyle name="40% - Accent1 5 4 7 2" xfId="7594" xr:uid="{00000000-0005-0000-0000-00009F1D0000}"/>
    <cellStyle name="40% - Accent1 5 4 8" xfId="7595" xr:uid="{00000000-0005-0000-0000-0000A01D0000}"/>
    <cellStyle name="40% - Accent1 5 4 8 2" xfId="7596" xr:uid="{00000000-0005-0000-0000-0000A11D0000}"/>
    <cellStyle name="40% - Accent1 5 4 9" xfId="7597" xr:uid="{00000000-0005-0000-0000-0000A21D0000}"/>
    <cellStyle name="40% - Accent1 5 4 9 2" xfId="7598" xr:uid="{00000000-0005-0000-0000-0000A31D0000}"/>
    <cellStyle name="40% - Accent1 5 5" xfId="7599" xr:uid="{00000000-0005-0000-0000-0000A41D0000}"/>
    <cellStyle name="40% - Accent1 5 5 10" xfId="7600" xr:uid="{00000000-0005-0000-0000-0000A51D0000}"/>
    <cellStyle name="40% - Accent1 5 5 11" xfId="7601" xr:uid="{00000000-0005-0000-0000-0000A61D0000}"/>
    <cellStyle name="40% - Accent1 5 5 2" xfId="7602" xr:uid="{00000000-0005-0000-0000-0000A71D0000}"/>
    <cellStyle name="40% - Accent1 5 5 2 2" xfId="7603" xr:uid="{00000000-0005-0000-0000-0000A81D0000}"/>
    <cellStyle name="40% - Accent1 5 5 3" xfId="7604" xr:uid="{00000000-0005-0000-0000-0000A91D0000}"/>
    <cellStyle name="40% - Accent1 5 5 3 2" xfId="7605" xr:uid="{00000000-0005-0000-0000-0000AA1D0000}"/>
    <cellStyle name="40% - Accent1 5 5 4" xfId="7606" xr:uid="{00000000-0005-0000-0000-0000AB1D0000}"/>
    <cellStyle name="40% - Accent1 5 5 4 2" xfId="7607" xr:uid="{00000000-0005-0000-0000-0000AC1D0000}"/>
    <cellStyle name="40% - Accent1 5 5 5" xfId="7608" xr:uid="{00000000-0005-0000-0000-0000AD1D0000}"/>
    <cellStyle name="40% - Accent1 5 5 5 2" xfId="7609" xr:uid="{00000000-0005-0000-0000-0000AE1D0000}"/>
    <cellStyle name="40% - Accent1 5 5 6" xfId="7610" xr:uid="{00000000-0005-0000-0000-0000AF1D0000}"/>
    <cellStyle name="40% - Accent1 5 5 6 2" xfId="7611" xr:uid="{00000000-0005-0000-0000-0000B01D0000}"/>
    <cellStyle name="40% - Accent1 5 5 7" xfId="7612" xr:uid="{00000000-0005-0000-0000-0000B11D0000}"/>
    <cellStyle name="40% - Accent1 5 5 7 2" xfId="7613" xr:uid="{00000000-0005-0000-0000-0000B21D0000}"/>
    <cellStyle name="40% - Accent1 5 5 8" xfId="7614" xr:uid="{00000000-0005-0000-0000-0000B31D0000}"/>
    <cellStyle name="40% - Accent1 5 5 8 2" xfId="7615" xr:uid="{00000000-0005-0000-0000-0000B41D0000}"/>
    <cellStyle name="40% - Accent1 5 5 9" xfId="7616" xr:uid="{00000000-0005-0000-0000-0000B51D0000}"/>
    <cellStyle name="40% - Accent1 5 5 9 2" xfId="7617" xr:uid="{00000000-0005-0000-0000-0000B61D0000}"/>
    <cellStyle name="40% - Accent1 5 6" xfId="7618" xr:uid="{00000000-0005-0000-0000-0000B71D0000}"/>
    <cellStyle name="40% - Accent1 5 6 10" xfId="7619" xr:uid="{00000000-0005-0000-0000-0000B81D0000}"/>
    <cellStyle name="40% - Accent1 5 6 11" xfId="7620" xr:uid="{00000000-0005-0000-0000-0000B91D0000}"/>
    <cellStyle name="40% - Accent1 5 6 2" xfId="7621" xr:uid="{00000000-0005-0000-0000-0000BA1D0000}"/>
    <cellStyle name="40% - Accent1 5 6 2 2" xfId="7622" xr:uid="{00000000-0005-0000-0000-0000BB1D0000}"/>
    <cellStyle name="40% - Accent1 5 6 3" xfId="7623" xr:uid="{00000000-0005-0000-0000-0000BC1D0000}"/>
    <cellStyle name="40% - Accent1 5 6 3 2" xfId="7624" xr:uid="{00000000-0005-0000-0000-0000BD1D0000}"/>
    <cellStyle name="40% - Accent1 5 6 4" xfId="7625" xr:uid="{00000000-0005-0000-0000-0000BE1D0000}"/>
    <cellStyle name="40% - Accent1 5 6 4 2" xfId="7626" xr:uid="{00000000-0005-0000-0000-0000BF1D0000}"/>
    <cellStyle name="40% - Accent1 5 6 5" xfId="7627" xr:uid="{00000000-0005-0000-0000-0000C01D0000}"/>
    <cellStyle name="40% - Accent1 5 6 5 2" xfId="7628" xr:uid="{00000000-0005-0000-0000-0000C11D0000}"/>
    <cellStyle name="40% - Accent1 5 6 6" xfId="7629" xr:uid="{00000000-0005-0000-0000-0000C21D0000}"/>
    <cellStyle name="40% - Accent1 5 6 6 2" xfId="7630" xr:uid="{00000000-0005-0000-0000-0000C31D0000}"/>
    <cellStyle name="40% - Accent1 5 6 7" xfId="7631" xr:uid="{00000000-0005-0000-0000-0000C41D0000}"/>
    <cellStyle name="40% - Accent1 5 6 7 2" xfId="7632" xr:uid="{00000000-0005-0000-0000-0000C51D0000}"/>
    <cellStyle name="40% - Accent1 5 6 8" xfId="7633" xr:uid="{00000000-0005-0000-0000-0000C61D0000}"/>
    <cellStyle name="40% - Accent1 5 6 8 2" xfId="7634" xr:uid="{00000000-0005-0000-0000-0000C71D0000}"/>
    <cellStyle name="40% - Accent1 5 6 9" xfId="7635" xr:uid="{00000000-0005-0000-0000-0000C81D0000}"/>
    <cellStyle name="40% - Accent1 5 6 9 2" xfId="7636" xr:uid="{00000000-0005-0000-0000-0000C91D0000}"/>
    <cellStyle name="40% - Accent1 5 7" xfId="7637" xr:uid="{00000000-0005-0000-0000-0000CA1D0000}"/>
    <cellStyle name="40% - Accent1 5 7 10" xfId="7638" xr:uid="{00000000-0005-0000-0000-0000CB1D0000}"/>
    <cellStyle name="40% - Accent1 5 7 2" xfId="7639" xr:uid="{00000000-0005-0000-0000-0000CC1D0000}"/>
    <cellStyle name="40% - Accent1 5 7 2 2" xfId="7640" xr:uid="{00000000-0005-0000-0000-0000CD1D0000}"/>
    <cellStyle name="40% - Accent1 5 7 3" xfId="7641" xr:uid="{00000000-0005-0000-0000-0000CE1D0000}"/>
    <cellStyle name="40% - Accent1 5 7 3 2" xfId="7642" xr:uid="{00000000-0005-0000-0000-0000CF1D0000}"/>
    <cellStyle name="40% - Accent1 5 7 4" xfId="7643" xr:uid="{00000000-0005-0000-0000-0000D01D0000}"/>
    <cellStyle name="40% - Accent1 5 7 4 2" xfId="7644" xr:uid="{00000000-0005-0000-0000-0000D11D0000}"/>
    <cellStyle name="40% - Accent1 5 7 5" xfId="7645" xr:uid="{00000000-0005-0000-0000-0000D21D0000}"/>
    <cellStyle name="40% - Accent1 5 7 5 2" xfId="7646" xr:uid="{00000000-0005-0000-0000-0000D31D0000}"/>
    <cellStyle name="40% - Accent1 5 7 6" xfId="7647" xr:uid="{00000000-0005-0000-0000-0000D41D0000}"/>
    <cellStyle name="40% - Accent1 5 7 6 2" xfId="7648" xr:uid="{00000000-0005-0000-0000-0000D51D0000}"/>
    <cellStyle name="40% - Accent1 5 7 7" xfId="7649" xr:uid="{00000000-0005-0000-0000-0000D61D0000}"/>
    <cellStyle name="40% - Accent1 5 7 7 2" xfId="7650" xr:uid="{00000000-0005-0000-0000-0000D71D0000}"/>
    <cellStyle name="40% - Accent1 5 7 8" xfId="7651" xr:uid="{00000000-0005-0000-0000-0000D81D0000}"/>
    <cellStyle name="40% - Accent1 5 7 8 2" xfId="7652" xr:uid="{00000000-0005-0000-0000-0000D91D0000}"/>
    <cellStyle name="40% - Accent1 5 7 9" xfId="7653" xr:uid="{00000000-0005-0000-0000-0000DA1D0000}"/>
    <cellStyle name="40% - Accent1 5 8" xfId="7654" xr:uid="{00000000-0005-0000-0000-0000DB1D0000}"/>
    <cellStyle name="40% - Accent1 5 8 2" xfId="7655" xr:uid="{00000000-0005-0000-0000-0000DC1D0000}"/>
    <cellStyle name="40% - Accent1 5 9" xfId="7656" xr:uid="{00000000-0005-0000-0000-0000DD1D0000}"/>
    <cellStyle name="40% - Accent1 5 9 2" xfId="7657" xr:uid="{00000000-0005-0000-0000-0000DE1D0000}"/>
    <cellStyle name="40% - Accent1 6" xfId="7658" xr:uid="{00000000-0005-0000-0000-0000DF1D0000}"/>
    <cellStyle name="40% - Accent1 6 10" xfId="7659" xr:uid="{00000000-0005-0000-0000-0000E01D0000}"/>
    <cellStyle name="40% - Accent1 6 10 2" xfId="7660" xr:uid="{00000000-0005-0000-0000-0000E11D0000}"/>
    <cellStyle name="40% - Accent1 6 11" xfId="7661" xr:uid="{00000000-0005-0000-0000-0000E21D0000}"/>
    <cellStyle name="40% - Accent1 6 11 2" xfId="7662" xr:uid="{00000000-0005-0000-0000-0000E31D0000}"/>
    <cellStyle name="40% - Accent1 6 12" xfId="7663" xr:uid="{00000000-0005-0000-0000-0000E41D0000}"/>
    <cellStyle name="40% - Accent1 6 12 2" xfId="7664" xr:uid="{00000000-0005-0000-0000-0000E51D0000}"/>
    <cellStyle name="40% - Accent1 6 13" xfId="7665" xr:uid="{00000000-0005-0000-0000-0000E61D0000}"/>
    <cellStyle name="40% - Accent1 6 13 2" xfId="7666" xr:uid="{00000000-0005-0000-0000-0000E71D0000}"/>
    <cellStyle name="40% - Accent1 6 14" xfId="7667" xr:uid="{00000000-0005-0000-0000-0000E81D0000}"/>
    <cellStyle name="40% - Accent1 6 15" xfId="7668" xr:uid="{00000000-0005-0000-0000-0000E91D0000}"/>
    <cellStyle name="40% - Accent1 6 2" xfId="7669" xr:uid="{00000000-0005-0000-0000-0000EA1D0000}"/>
    <cellStyle name="40% - Accent1 6 2 10" xfId="7670" xr:uid="{00000000-0005-0000-0000-0000EB1D0000}"/>
    <cellStyle name="40% - Accent1 6 2 11" xfId="7671" xr:uid="{00000000-0005-0000-0000-0000EC1D0000}"/>
    <cellStyle name="40% - Accent1 6 2 2" xfId="7672" xr:uid="{00000000-0005-0000-0000-0000ED1D0000}"/>
    <cellStyle name="40% - Accent1 6 2 2 2" xfId="7673" xr:uid="{00000000-0005-0000-0000-0000EE1D0000}"/>
    <cellStyle name="40% - Accent1 6 2 3" xfId="7674" xr:uid="{00000000-0005-0000-0000-0000EF1D0000}"/>
    <cellStyle name="40% - Accent1 6 2 3 2" xfId="7675" xr:uid="{00000000-0005-0000-0000-0000F01D0000}"/>
    <cellStyle name="40% - Accent1 6 2 4" xfId="7676" xr:uid="{00000000-0005-0000-0000-0000F11D0000}"/>
    <cellStyle name="40% - Accent1 6 2 4 2" xfId="7677" xr:uid="{00000000-0005-0000-0000-0000F21D0000}"/>
    <cellStyle name="40% - Accent1 6 2 5" xfId="7678" xr:uid="{00000000-0005-0000-0000-0000F31D0000}"/>
    <cellStyle name="40% - Accent1 6 2 5 2" xfId="7679" xr:uid="{00000000-0005-0000-0000-0000F41D0000}"/>
    <cellStyle name="40% - Accent1 6 2 6" xfId="7680" xr:uid="{00000000-0005-0000-0000-0000F51D0000}"/>
    <cellStyle name="40% - Accent1 6 2 6 2" xfId="7681" xr:uid="{00000000-0005-0000-0000-0000F61D0000}"/>
    <cellStyle name="40% - Accent1 6 2 7" xfId="7682" xr:uid="{00000000-0005-0000-0000-0000F71D0000}"/>
    <cellStyle name="40% - Accent1 6 2 7 2" xfId="7683" xr:uid="{00000000-0005-0000-0000-0000F81D0000}"/>
    <cellStyle name="40% - Accent1 6 2 8" xfId="7684" xr:uid="{00000000-0005-0000-0000-0000F91D0000}"/>
    <cellStyle name="40% - Accent1 6 2 8 2" xfId="7685" xr:uid="{00000000-0005-0000-0000-0000FA1D0000}"/>
    <cellStyle name="40% - Accent1 6 2 9" xfId="7686" xr:uid="{00000000-0005-0000-0000-0000FB1D0000}"/>
    <cellStyle name="40% - Accent1 6 2 9 2" xfId="7687" xr:uid="{00000000-0005-0000-0000-0000FC1D0000}"/>
    <cellStyle name="40% - Accent1 6 3" xfId="7688" xr:uid="{00000000-0005-0000-0000-0000FD1D0000}"/>
    <cellStyle name="40% - Accent1 6 3 10" xfId="7689" xr:uid="{00000000-0005-0000-0000-0000FE1D0000}"/>
    <cellStyle name="40% - Accent1 6 3 11" xfId="7690" xr:uid="{00000000-0005-0000-0000-0000FF1D0000}"/>
    <cellStyle name="40% - Accent1 6 3 2" xfId="7691" xr:uid="{00000000-0005-0000-0000-0000001E0000}"/>
    <cellStyle name="40% - Accent1 6 3 2 2" xfId="7692" xr:uid="{00000000-0005-0000-0000-0000011E0000}"/>
    <cellStyle name="40% - Accent1 6 3 3" xfId="7693" xr:uid="{00000000-0005-0000-0000-0000021E0000}"/>
    <cellStyle name="40% - Accent1 6 3 3 2" xfId="7694" xr:uid="{00000000-0005-0000-0000-0000031E0000}"/>
    <cellStyle name="40% - Accent1 6 3 4" xfId="7695" xr:uid="{00000000-0005-0000-0000-0000041E0000}"/>
    <cellStyle name="40% - Accent1 6 3 4 2" xfId="7696" xr:uid="{00000000-0005-0000-0000-0000051E0000}"/>
    <cellStyle name="40% - Accent1 6 3 5" xfId="7697" xr:uid="{00000000-0005-0000-0000-0000061E0000}"/>
    <cellStyle name="40% - Accent1 6 3 5 2" xfId="7698" xr:uid="{00000000-0005-0000-0000-0000071E0000}"/>
    <cellStyle name="40% - Accent1 6 3 6" xfId="7699" xr:uid="{00000000-0005-0000-0000-0000081E0000}"/>
    <cellStyle name="40% - Accent1 6 3 6 2" xfId="7700" xr:uid="{00000000-0005-0000-0000-0000091E0000}"/>
    <cellStyle name="40% - Accent1 6 3 7" xfId="7701" xr:uid="{00000000-0005-0000-0000-00000A1E0000}"/>
    <cellStyle name="40% - Accent1 6 3 7 2" xfId="7702" xr:uid="{00000000-0005-0000-0000-00000B1E0000}"/>
    <cellStyle name="40% - Accent1 6 3 8" xfId="7703" xr:uid="{00000000-0005-0000-0000-00000C1E0000}"/>
    <cellStyle name="40% - Accent1 6 3 8 2" xfId="7704" xr:uid="{00000000-0005-0000-0000-00000D1E0000}"/>
    <cellStyle name="40% - Accent1 6 3 9" xfId="7705" xr:uid="{00000000-0005-0000-0000-00000E1E0000}"/>
    <cellStyle name="40% - Accent1 6 3 9 2" xfId="7706" xr:uid="{00000000-0005-0000-0000-00000F1E0000}"/>
    <cellStyle name="40% - Accent1 6 4" xfId="7707" xr:uid="{00000000-0005-0000-0000-0000101E0000}"/>
    <cellStyle name="40% - Accent1 6 4 10" xfId="7708" xr:uid="{00000000-0005-0000-0000-0000111E0000}"/>
    <cellStyle name="40% - Accent1 6 4 11" xfId="7709" xr:uid="{00000000-0005-0000-0000-0000121E0000}"/>
    <cellStyle name="40% - Accent1 6 4 2" xfId="7710" xr:uid="{00000000-0005-0000-0000-0000131E0000}"/>
    <cellStyle name="40% - Accent1 6 4 2 2" xfId="7711" xr:uid="{00000000-0005-0000-0000-0000141E0000}"/>
    <cellStyle name="40% - Accent1 6 4 3" xfId="7712" xr:uid="{00000000-0005-0000-0000-0000151E0000}"/>
    <cellStyle name="40% - Accent1 6 4 3 2" xfId="7713" xr:uid="{00000000-0005-0000-0000-0000161E0000}"/>
    <cellStyle name="40% - Accent1 6 4 4" xfId="7714" xr:uid="{00000000-0005-0000-0000-0000171E0000}"/>
    <cellStyle name="40% - Accent1 6 4 4 2" xfId="7715" xr:uid="{00000000-0005-0000-0000-0000181E0000}"/>
    <cellStyle name="40% - Accent1 6 4 5" xfId="7716" xr:uid="{00000000-0005-0000-0000-0000191E0000}"/>
    <cellStyle name="40% - Accent1 6 4 5 2" xfId="7717" xr:uid="{00000000-0005-0000-0000-00001A1E0000}"/>
    <cellStyle name="40% - Accent1 6 4 6" xfId="7718" xr:uid="{00000000-0005-0000-0000-00001B1E0000}"/>
    <cellStyle name="40% - Accent1 6 4 6 2" xfId="7719" xr:uid="{00000000-0005-0000-0000-00001C1E0000}"/>
    <cellStyle name="40% - Accent1 6 4 7" xfId="7720" xr:uid="{00000000-0005-0000-0000-00001D1E0000}"/>
    <cellStyle name="40% - Accent1 6 4 7 2" xfId="7721" xr:uid="{00000000-0005-0000-0000-00001E1E0000}"/>
    <cellStyle name="40% - Accent1 6 4 8" xfId="7722" xr:uid="{00000000-0005-0000-0000-00001F1E0000}"/>
    <cellStyle name="40% - Accent1 6 4 8 2" xfId="7723" xr:uid="{00000000-0005-0000-0000-0000201E0000}"/>
    <cellStyle name="40% - Accent1 6 4 9" xfId="7724" xr:uid="{00000000-0005-0000-0000-0000211E0000}"/>
    <cellStyle name="40% - Accent1 6 4 9 2" xfId="7725" xr:uid="{00000000-0005-0000-0000-0000221E0000}"/>
    <cellStyle name="40% - Accent1 6 5" xfId="7726" xr:uid="{00000000-0005-0000-0000-0000231E0000}"/>
    <cellStyle name="40% - Accent1 6 5 10" xfId="7727" xr:uid="{00000000-0005-0000-0000-0000241E0000}"/>
    <cellStyle name="40% - Accent1 6 5 2" xfId="7728" xr:uid="{00000000-0005-0000-0000-0000251E0000}"/>
    <cellStyle name="40% - Accent1 6 5 2 2" xfId="7729" xr:uid="{00000000-0005-0000-0000-0000261E0000}"/>
    <cellStyle name="40% - Accent1 6 5 3" xfId="7730" xr:uid="{00000000-0005-0000-0000-0000271E0000}"/>
    <cellStyle name="40% - Accent1 6 5 3 2" xfId="7731" xr:uid="{00000000-0005-0000-0000-0000281E0000}"/>
    <cellStyle name="40% - Accent1 6 5 4" xfId="7732" xr:uid="{00000000-0005-0000-0000-0000291E0000}"/>
    <cellStyle name="40% - Accent1 6 5 4 2" xfId="7733" xr:uid="{00000000-0005-0000-0000-00002A1E0000}"/>
    <cellStyle name="40% - Accent1 6 5 5" xfId="7734" xr:uid="{00000000-0005-0000-0000-00002B1E0000}"/>
    <cellStyle name="40% - Accent1 6 5 5 2" xfId="7735" xr:uid="{00000000-0005-0000-0000-00002C1E0000}"/>
    <cellStyle name="40% - Accent1 6 5 6" xfId="7736" xr:uid="{00000000-0005-0000-0000-00002D1E0000}"/>
    <cellStyle name="40% - Accent1 6 5 6 2" xfId="7737" xr:uid="{00000000-0005-0000-0000-00002E1E0000}"/>
    <cellStyle name="40% - Accent1 6 5 7" xfId="7738" xr:uid="{00000000-0005-0000-0000-00002F1E0000}"/>
    <cellStyle name="40% - Accent1 6 5 7 2" xfId="7739" xr:uid="{00000000-0005-0000-0000-0000301E0000}"/>
    <cellStyle name="40% - Accent1 6 5 8" xfId="7740" xr:uid="{00000000-0005-0000-0000-0000311E0000}"/>
    <cellStyle name="40% - Accent1 6 5 8 2" xfId="7741" xr:uid="{00000000-0005-0000-0000-0000321E0000}"/>
    <cellStyle name="40% - Accent1 6 5 9" xfId="7742" xr:uid="{00000000-0005-0000-0000-0000331E0000}"/>
    <cellStyle name="40% - Accent1 6 6" xfId="7743" xr:uid="{00000000-0005-0000-0000-0000341E0000}"/>
    <cellStyle name="40% - Accent1 6 6 2" xfId="7744" xr:uid="{00000000-0005-0000-0000-0000351E0000}"/>
    <cellStyle name="40% - Accent1 6 7" xfId="7745" xr:uid="{00000000-0005-0000-0000-0000361E0000}"/>
    <cellStyle name="40% - Accent1 6 7 2" xfId="7746" xr:uid="{00000000-0005-0000-0000-0000371E0000}"/>
    <cellStyle name="40% - Accent1 6 8" xfId="7747" xr:uid="{00000000-0005-0000-0000-0000381E0000}"/>
    <cellStyle name="40% - Accent1 6 8 2" xfId="7748" xr:uid="{00000000-0005-0000-0000-0000391E0000}"/>
    <cellStyle name="40% - Accent1 6 9" xfId="7749" xr:uid="{00000000-0005-0000-0000-00003A1E0000}"/>
    <cellStyle name="40% - Accent1 6 9 2" xfId="7750" xr:uid="{00000000-0005-0000-0000-00003B1E0000}"/>
    <cellStyle name="40% - Accent1 7" xfId="7751" xr:uid="{00000000-0005-0000-0000-00003C1E0000}"/>
    <cellStyle name="40% - Accent1 7 10" xfId="7752" xr:uid="{00000000-0005-0000-0000-00003D1E0000}"/>
    <cellStyle name="40% - Accent1 7 10 2" xfId="7753" xr:uid="{00000000-0005-0000-0000-00003E1E0000}"/>
    <cellStyle name="40% - Accent1 7 11" xfId="7754" xr:uid="{00000000-0005-0000-0000-00003F1E0000}"/>
    <cellStyle name="40% - Accent1 7 11 2" xfId="7755" xr:uid="{00000000-0005-0000-0000-0000401E0000}"/>
    <cellStyle name="40% - Accent1 7 12" xfId="7756" xr:uid="{00000000-0005-0000-0000-0000411E0000}"/>
    <cellStyle name="40% - Accent1 7 13" xfId="7757" xr:uid="{00000000-0005-0000-0000-0000421E0000}"/>
    <cellStyle name="40% - Accent1 7 2" xfId="7758" xr:uid="{00000000-0005-0000-0000-0000431E0000}"/>
    <cellStyle name="40% - Accent1 7 2 10" xfId="7759" xr:uid="{00000000-0005-0000-0000-0000441E0000}"/>
    <cellStyle name="40% - Accent1 7 2 11" xfId="7760" xr:uid="{00000000-0005-0000-0000-0000451E0000}"/>
    <cellStyle name="40% - Accent1 7 2 2" xfId="7761" xr:uid="{00000000-0005-0000-0000-0000461E0000}"/>
    <cellStyle name="40% - Accent1 7 2 2 2" xfId="7762" xr:uid="{00000000-0005-0000-0000-0000471E0000}"/>
    <cellStyle name="40% - Accent1 7 2 3" xfId="7763" xr:uid="{00000000-0005-0000-0000-0000481E0000}"/>
    <cellStyle name="40% - Accent1 7 2 3 2" xfId="7764" xr:uid="{00000000-0005-0000-0000-0000491E0000}"/>
    <cellStyle name="40% - Accent1 7 2 4" xfId="7765" xr:uid="{00000000-0005-0000-0000-00004A1E0000}"/>
    <cellStyle name="40% - Accent1 7 2 4 2" xfId="7766" xr:uid="{00000000-0005-0000-0000-00004B1E0000}"/>
    <cellStyle name="40% - Accent1 7 2 5" xfId="7767" xr:uid="{00000000-0005-0000-0000-00004C1E0000}"/>
    <cellStyle name="40% - Accent1 7 2 5 2" xfId="7768" xr:uid="{00000000-0005-0000-0000-00004D1E0000}"/>
    <cellStyle name="40% - Accent1 7 2 6" xfId="7769" xr:uid="{00000000-0005-0000-0000-00004E1E0000}"/>
    <cellStyle name="40% - Accent1 7 2 6 2" xfId="7770" xr:uid="{00000000-0005-0000-0000-00004F1E0000}"/>
    <cellStyle name="40% - Accent1 7 2 7" xfId="7771" xr:uid="{00000000-0005-0000-0000-0000501E0000}"/>
    <cellStyle name="40% - Accent1 7 2 7 2" xfId="7772" xr:uid="{00000000-0005-0000-0000-0000511E0000}"/>
    <cellStyle name="40% - Accent1 7 2 8" xfId="7773" xr:uid="{00000000-0005-0000-0000-0000521E0000}"/>
    <cellStyle name="40% - Accent1 7 2 8 2" xfId="7774" xr:uid="{00000000-0005-0000-0000-0000531E0000}"/>
    <cellStyle name="40% - Accent1 7 2 9" xfId="7775" xr:uid="{00000000-0005-0000-0000-0000541E0000}"/>
    <cellStyle name="40% - Accent1 7 2 9 2" xfId="7776" xr:uid="{00000000-0005-0000-0000-0000551E0000}"/>
    <cellStyle name="40% - Accent1 7 3" xfId="7777" xr:uid="{00000000-0005-0000-0000-0000561E0000}"/>
    <cellStyle name="40% - Accent1 7 3 10" xfId="7778" xr:uid="{00000000-0005-0000-0000-0000571E0000}"/>
    <cellStyle name="40% - Accent1 7 3 2" xfId="7779" xr:uid="{00000000-0005-0000-0000-0000581E0000}"/>
    <cellStyle name="40% - Accent1 7 3 2 2" xfId="7780" xr:uid="{00000000-0005-0000-0000-0000591E0000}"/>
    <cellStyle name="40% - Accent1 7 3 3" xfId="7781" xr:uid="{00000000-0005-0000-0000-00005A1E0000}"/>
    <cellStyle name="40% - Accent1 7 3 3 2" xfId="7782" xr:uid="{00000000-0005-0000-0000-00005B1E0000}"/>
    <cellStyle name="40% - Accent1 7 3 4" xfId="7783" xr:uid="{00000000-0005-0000-0000-00005C1E0000}"/>
    <cellStyle name="40% - Accent1 7 3 4 2" xfId="7784" xr:uid="{00000000-0005-0000-0000-00005D1E0000}"/>
    <cellStyle name="40% - Accent1 7 3 5" xfId="7785" xr:uid="{00000000-0005-0000-0000-00005E1E0000}"/>
    <cellStyle name="40% - Accent1 7 3 5 2" xfId="7786" xr:uid="{00000000-0005-0000-0000-00005F1E0000}"/>
    <cellStyle name="40% - Accent1 7 3 6" xfId="7787" xr:uid="{00000000-0005-0000-0000-0000601E0000}"/>
    <cellStyle name="40% - Accent1 7 3 6 2" xfId="7788" xr:uid="{00000000-0005-0000-0000-0000611E0000}"/>
    <cellStyle name="40% - Accent1 7 3 7" xfId="7789" xr:uid="{00000000-0005-0000-0000-0000621E0000}"/>
    <cellStyle name="40% - Accent1 7 3 7 2" xfId="7790" xr:uid="{00000000-0005-0000-0000-0000631E0000}"/>
    <cellStyle name="40% - Accent1 7 3 8" xfId="7791" xr:uid="{00000000-0005-0000-0000-0000641E0000}"/>
    <cellStyle name="40% - Accent1 7 3 8 2" xfId="7792" xr:uid="{00000000-0005-0000-0000-0000651E0000}"/>
    <cellStyle name="40% - Accent1 7 3 9" xfId="7793" xr:uid="{00000000-0005-0000-0000-0000661E0000}"/>
    <cellStyle name="40% - Accent1 7 4" xfId="7794" xr:uid="{00000000-0005-0000-0000-0000671E0000}"/>
    <cellStyle name="40% - Accent1 7 4 2" xfId="7795" xr:uid="{00000000-0005-0000-0000-0000681E0000}"/>
    <cellStyle name="40% - Accent1 7 5" xfId="7796" xr:uid="{00000000-0005-0000-0000-0000691E0000}"/>
    <cellStyle name="40% - Accent1 7 5 2" xfId="7797" xr:uid="{00000000-0005-0000-0000-00006A1E0000}"/>
    <cellStyle name="40% - Accent1 7 6" xfId="7798" xr:uid="{00000000-0005-0000-0000-00006B1E0000}"/>
    <cellStyle name="40% - Accent1 7 6 2" xfId="7799" xr:uid="{00000000-0005-0000-0000-00006C1E0000}"/>
    <cellStyle name="40% - Accent1 7 7" xfId="7800" xr:uid="{00000000-0005-0000-0000-00006D1E0000}"/>
    <cellStyle name="40% - Accent1 7 7 2" xfId="7801" xr:uid="{00000000-0005-0000-0000-00006E1E0000}"/>
    <cellStyle name="40% - Accent1 7 8" xfId="7802" xr:uid="{00000000-0005-0000-0000-00006F1E0000}"/>
    <cellStyle name="40% - Accent1 7 8 2" xfId="7803" xr:uid="{00000000-0005-0000-0000-0000701E0000}"/>
    <cellStyle name="40% - Accent1 7 9" xfId="7804" xr:uid="{00000000-0005-0000-0000-0000711E0000}"/>
    <cellStyle name="40% - Accent1 7 9 2" xfId="7805" xr:uid="{00000000-0005-0000-0000-0000721E0000}"/>
    <cellStyle name="40% - Accent1 8" xfId="7806" xr:uid="{00000000-0005-0000-0000-0000731E0000}"/>
    <cellStyle name="40% - Accent1 8 10" xfId="7807" xr:uid="{00000000-0005-0000-0000-0000741E0000}"/>
    <cellStyle name="40% - Accent1 8 10 2" xfId="7808" xr:uid="{00000000-0005-0000-0000-0000751E0000}"/>
    <cellStyle name="40% - Accent1 8 11" xfId="7809" xr:uid="{00000000-0005-0000-0000-0000761E0000}"/>
    <cellStyle name="40% - Accent1 8 12" xfId="7810" xr:uid="{00000000-0005-0000-0000-0000771E0000}"/>
    <cellStyle name="40% - Accent1 8 2" xfId="7811" xr:uid="{00000000-0005-0000-0000-0000781E0000}"/>
    <cellStyle name="40% - Accent1 8 2 10" xfId="7812" xr:uid="{00000000-0005-0000-0000-0000791E0000}"/>
    <cellStyle name="40% - Accent1 8 2 11" xfId="7813" xr:uid="{00000000-0005-0000-0000-00007A1E0000}"/>
    <cellStyle name="40% - Accent1 8 2 2" xfId="7814" xr:uid="{00000000-0005-0000-0000-00007B1E0000}"/>
    <cellStyle name="40% - Accent1 8 2 2 2" xfId="7815" xr:uid="{00000000-0005-0000-0000-00007C1E0000}"/>
    <cellStyle name="40% - Accent1 8 2 3" xfId="7816" xr:uid="{00000000-0005-0000-0000-00007D1E0000}"/>
    <cellStyle name="40% - Accent1 8 2 3 2" xfId="7817" xr:uid="{00000000-0005-0000-0000-00007E1E0000}"/>
    <cellStyle name="40% - Accent1 8 2 4" xfId="7818" xr:uid="{00000000-0005-0000-0000-00007F1E0000}"/>
    <cellStyle name="40% - Accent1 8 2 4 2" xfId="7819" xr:uid="{00000000-0005-0000-0000-0000801E0000}"/>
    <cellStyle name="40% - Accent1 8 2 5" xfId="7820" xr:uid="{00000000-0005-0000-0000-0000811E0000}"/>
    <cellStyle name="40% - Accent1 8 2 5 2" xfId="7821" xr:uid="{00000000-0005-0000-0000-0000821E0000}"/>
    <cellStyle name="40% - Accent1 8 2 6" xfId="7822" xr:uid="{00000000-0005-0000-0000-0000831E0000}"/>
    <cellStyle name="40% - Accent1 8 2 6 2" xfId="7823" xr:uid="{00000000-0005-0000-0000-0000841E0000}"/>
    <cellStyle name="40% - Accent1 8 2 7" xfId="7824" xr:uid="{00000000-0005-0000-0000-0000851E0000}"/>
    <cellStyle name="40% - Accent1 8 2 7 2" xfId="7825" xr:uid="{00000000-0005-0000-0000-0000861E0000}"/>
    <cellStyle name="40% - Accent1 8 2 8" xfId="7826" xr:uid="{00000000-0005-0000-0000-0000871E0000}"/>
    <cellStyle name="40% - Accent1 8 2 8 2" xfId="7827" xr:uid="{00000000-0005-0000-0000-0000881E0000}"/>
    <cellStyle name="40% - Accent1 8 2 9" xfId="7828" xr:uid="{00000000-0005-0000-0000-0000891E0000}"/>
    <cellStyle name="40% - Accent1 8 2 9 2" xfId="7829" xr:uid="{00000000-0005-0000-0000-00008A1E0000}"/>
    <cellStyle name="40% - Accent1 8 3" xfId="7830" xr:uid="{00000000-0005-0000-0000-00008B1E0000}"/>
    <cellStyle name="40% - Accent1 8 3 2" xfId="7831" xr:uid="{00000000-0005-0000-0000-00008C1E0000}"/>
    <cellStyle name="40% - Accent1 8 4" xfId="7832" xr:uid="{00000000-0005-0000-0000-00008D1E0000}"/>
    <cellStyle name="40% - Accent1 8 4 2" xfId="7833" xr:uid="{00000000-0005-0000-0000-00008E1E0000}"/>
    <cellStyle name="40% - Accent1 8 5" xfId="7834" xr:uid="{00000000-0005-0000-0000-00008F1E0000}"/>
    <cellStyle name="40% - Accent1 8 5 2" xfId="7835" xr:uid="{00000000-0005-0000-0000-0000901E0000}"/>
    <cellStyle name="40% - Accent1 8 6" xfId="7836" xr:uid="{00000000-0005-0000-0000-0000911E0000}"/>
    <cellStyle name="40% - Accent1 8 6 2" xfId="7837" xr:uid="{00000000-0005-0000-0000-0000921E0000}"/>
    <cellStyle name="40% - Accent1 8 7" xfId="7838" xr:uid="{00000000-0005-0000-0000-0000931E0000}"/>
    <cellStyle name="40% - Accent1 8 7 2" xfId="7839" xr:uid="{00000000-0005-0000-0000-0000941E0000}"/>
    <cellStyle name="40% - Accent1 8 8" xfId="7840" xr:uid="{00000000-0005-0000-0000-0000951E0000}"/>
    <cellStyle name="40% - Accent1 8 8 2" xfId="7841" xr:uid="{00000000-0005-0000-0000-0000961E0000}"/>
    <cellStyle name="40% - Accent1 8 9" xfId="7842" xr:uid="{00000000-0005-0000-0000-0000971E0000}"/>
    <cellStyle name="40% - Accent1 8 9 2" xfId="7843" xr:uid="{00000000-0005-0000-0000-0000981E0000}"/>
    <cellStyle name="40% - Accent1 9" xfId="7844" xr:uid="{00000000-0005-0000-0000-0000991E0000}"/>
    <cellStyle name="40% - Accent1 9 10" xfId="7845" xr:uid="{00000000-0005-0000-0000-00009A1E0000}"/>
    <cellStyle name="40% - Accent1 9 11" xfId="7846" xr:uid="{00000000-0005-0000-0000-00009B1E0000}"/>
    <cellStyle name="40% - Accent1 9 2" xfId="7847" xr:uid="{00000000-0005-0000-0000-00009C1E0000}"/>
    <cellStyle name="40% - Accent1 9 2 2" xfId="7848" xr:uid="{00000000-0005-0000-0000-00009D1E0000}"/>
    <cellStyle name="40% - Accent1 9 3" xfId="7849" xr:uid="{00000000-0005-0000-0000-00009E1E0000}"/>
    <cellStyle name="40% - Accent1 9 3 2" xfId="7850" xr:uid="{00000000-0005-0000-0000-00009F1E0000}"/>
    <cellStyle name="40% - Accent1 9 4" xfId="7851" xr:uid="{00000000-0005-0000-0000-0000A01E0000}"/>
    <cellStyle name="40% - Accent1 9 4 2" xfId="7852" xr:uid="{00000000-0005-0000-0000-0000A11E0000}"/>
    <cellStyle name="40% - Accent1 9 5" xfId="7853" xr:uid="{00000000-0005-0000-0000-0000A21E0000}"/>
    <cellStyle name="40% - Accent1 9 5 2" xfId="7854" xr:uid="{00000000-0005-0000-0000-0000A31E0000}"/>
    <cellStyle name="40% - Accent1 9 6" xfId="7855" xr:uid="{00000000-0005-0000-0000-0000A41E0000}"/>
    <cellStyle name="40% - Accent1 9 6 2" xfId="7856" xr:uid="{00000000-0005-0000-0000-0000A51E0000}"/>
    <cellStyle name="40% - Accent1 9 7" xfId="7857" xr:uid="{00000000-0005-0000-0000-0000A61E0000}"/>
    <cellStyle name="40% - Accent1 9 7 2" xfId="7858" xr:uid="{00000000-0005-0000-0000-0000A71E0000}"/>
    <cellStyle name="40% - Accent1 9 8" xfId="7859" xr:uid="{00000000-0005-0000-0000-0000A81E0000}"/>
    <cellStyle name="40% - Accent1 9 8 2" xfId="7860" xr:uid="{00000000-0005-0000-0000-0000A91E0000}"/>
    <cellStyle name="40% - Accent1 9 9" xfId="7861" xr:uid="{00000000-0005-0000-0000-0000AA1E0000}"/>
    <cellStyle name="40% - Accent1 9 9 2" xfId="7862" xr:uid="{00000000-0005-0000-0000-0000AB1E0000}"/>
    <cellStyle name="40% - Accent2 10" xfId="7863" xr:uid="{00000000-0005-0000-0000-0000AC1E0000}"/>
    <cellStyle name="40% - Accent2 10 10" xfId="7864" xr:uid="{00000000-0005-0000-0000-0000AD1E0000}"/>
    <cellStyle name="40% - Accent2 10 11" xfId="7865" xr:uid="{00000000-0005-0000-0000-0000AE1E0000}"/>
    <cellStyle name="40% - Accent2 10 2" xfId="7866" xr:uid="{00000000-0005-0000-0000-0000AF1E0000}"/>
    <cellStyle name="40% - Accent2 10 2 2" xfId="7867" xr:uid="{00000000-0005-0000-0000-0000B01E0000}"/>
    <cellStyle name="40% - Accent2 10 3" xfId="7868" xr:uid="{00000000-0005-0000-0000-0000B11E0000}"/>
    <cellStyle name="40% - Accent2 10 3 2" xfId="7869" xr:uid="{00000000-0005-0000-0000-0000B21E0000}"/>
    <cellStyle name="40% - Accent2 10 4" xfId="7870" xr:uid="{00000000-0005-0000-0000-0000B31E0000}"/>
    <cellStyle name="40% - Accent2 10 4 2" xfId="7871" xr:uid="{00000000-0005-0000-0000-0000B41E0000}"/>
    <cellStyle name="40% - Accent2 10 5" xfId="7872" xr:uid="{00000000-0005-0000-0000-0000B51E0000}"/>
    <cellStyle name="40% - Accent2 10 5 2" xfId="7873" xr:uid="{00000000-0005-0000-0000-0000B61E0000}"/>
    <cellStyle name="40% - Accent2 10 6" xfId="7874" xr:uid="{00000000-0005-0000-0000-0000B71E0000}"/>
    <cellStyle name="40% - Accent2 10 6 2" xfId="7875" xr:uid="{00000000-0005-0000-0000-0000B81E0000}"/>
    <cellStyle name="40% - Accent2 10 7" xfId="7876" xr:uid="{00000000-0005-0000-0000-0000B91E0000}"/>
    <cellStyle name="40% - Accent2 10 7 2" xfId="7877" xr:uid="{00000000-0005-0000-0000-0000BA1E0000}"/>
    <cellStyle name="40% - Accent2 10 8" xfId="7878" xr:uid="{00000000-0005-0000-0000-0000BB1E0000}"/>
    <cellStyle name="40% - Accent2 10 8 2" xfId="7879" xr:uid="{00000000-0005-0000-0000-0000BC1E0000}"/>
    <cellStyle name="40% - Accent2 10 9" xfId="7880" xr:uid="{00000000-0005-0000-0000-0000BD1E0000}"/>
    <cellStyle name="40% - Accent2 10 9 2" xfId="7881" xr:uid="{00000000-0005-0000-0000-0000BE1E0000}"/>
    <cellStyle name="40% - Accent2 11" xfId="7882" xr:uid="{00000000-0005-0000-0000-0000BF1E0000}"/>
    <cellStyle name="40% - Accent2 11 10" xfId="7883" xr:uid="{00000000-0005-0000-0000-0000C01E0000}"/>
    <cellStyle name="40% - Accent2 11 2" xfId="7884" xr:uid="{00000000-0005-0000-0000-0000C11E0000}"/>
    <cellStyle name="40% - Accent2 11 2 2" xfId="7885" xr:uid="{00000000-0005-0000-0000-0000C21E0000}"/>
    <cellStyle name="40% - Accent2 11 3" xfId="7886" xr:uid="{00000000-0005-0000-0000-0000C31E0000}"/>
    <cellStyle name="40% - Accent2 11 3 2" xfId="7887" xr:uid="{00000000-0005-0000-0000-0000C41E0000}"/>
    <cellStyle name="40% - Accent2 11 4" xfId="7888" xr:uid="{00000000-0005-0000-0000-0000C51E0000}"/>
    <cellStyle name="40% - Accent2 11 4 2" xfId="7889" xr:uid="{00000000-0005-0000-0000-0000C61E0000}"/>
    <cellStyle name="40% - Accent2 11 5" xfId="7890" xr:uid="{00000000-0005-0000-0000-0000C71E0000}"/>
    <cellStyle name="40% - Accent2 11 5 2" xfId="7891" xr:uid="{00000000-0005-0000-0000-0000C81E0000}"/>
    <cellStyle name="40% - Accent2 11 6" xfId="7892" xr:uid="{00000000-0005-0000-0000-0000C91E0000}"/>
    <cellStyle name="40% - Accent2 11 6 2" xfId="7893" xr:uid="{00000000-0005-0000-0000-0000CA1E0000}"/>
    <cellStyle name="40% - Accent2 11 7" xfId="7894" xr:uid="{00000000-0005-0000-0000-0000CB1E0000}"/>
    <cellStyle name="40% - Accent2 11 7 2" xfId="7895" xr:uid="{00000000-0005-0000-0000-0000CC1E0000}"/>
    <cellStyle name="40% - Accent2 11 8" xfId="7896" xr:uid="{00000000-0005-0000-0000-0000CD1E0000}"/>
    <cellStyle name="40% - Accent2 11 8 2" xfId="7897" xr:uid="{00000000-0005-0000-0000-0000CE1E0000}"/>
    <cellStyle name="40% - Accent2 11 9" xfId="7898" xr:uid="{00000000-0005-0000-0000-0000CF1E0000}"/>
    <cellStyle name="40% - Accent2 12" xfId="7899" xr:uid="{00000000-0005-0000-0000-0000D01E0000}"/>
    <cellStyle name="40% - Accent2 12 2" xfId="7900" xr:uid="{00000000-0005-0000-0000-0000D11E0000}"/>
    <cellStyle name="40% - Accent2 12 2 2" xfId="7901" xr:uid="{00000000-0005-0000-0000-0000D21E0000}"/>
    <cellStyle name="40% - Accent2 12 3" xfId="7902" xr:uid="{00000000-0005-0000-0000-0000D31E0000}"/>
    <cellStyle name="40% - Accent2 12 3 2" xfId="7903" xr:uid="{00000000-0005-0000-0000-0000D41E0000}"/>
    <cellStyle name="40% - Accent2 12 4" xfId="7904" xr:uid="{00000000-0005-0000-0000-0000D51E0000}"/>
    <cellStyle name="40% - Accent2 12 4 2" xfId="7905" xr:uid="{00000000-0005-0000-0000-0000D61E0000}"/>
    <cellStyle name="40% - Accent2 12 5" xfId="7906" xr:uid="{00000000-0005-0000-0000-0000D71E0000}"/>
    <cellStyle name="40% - Accent2 12 5 2" xfId="7907" xr:uid="{00000000-0005-0000-0000-0000D81E0000}"/>
    <cellStyle name="40% - Accent2 12 6" xfId="7908" xr:uid="{00000000-0005-0000-0000-0000D91E0000}"/>
    <cellStyle name="40% - Accent2 12 6 2" xfId="7909" xr:uid="{00000000-0005-0000-0000-0000DA1E0000}"/>
    <cellStyle name="40% - Accent2 12 7" xfId="7910" xr:uid="{00000000-0005-0000-0000-0000DB1E0000}"/>
    <cellStyle name="40% - Accent2 12 8" xfId="7911" xr:uid="{00000000-0005-0000-0000-0000DC1E0000}"/>
    <cellStyle name="40% - Accent2 13" xfId="7912" xr:uid="{00000000-0005-0000-0000-0000DD1E0000}"/>
    <cellStyle name="40% - Accent2 13 2" xfId="7913" xr:uid="{00000000-0005-0000-0000-0000DE1E0000}"/>
    <cellStyle name="40% - Accent2 13 2 2" xfId="7914" xr:uid="{00000000-0005-0000-0000-0000DF1E0000}"/>
    <cellStyle name="40% - Accent2 13 3" xfId="7915" xr:uid="{00000000-0005-0000-0000-0000E01E0000}"/>
    <cellStyle name="40% - Accent2 13 3 2" xfId="7916" xr:uid="{00000000-0005-0000-0000-0000E11E0000}"/>
    <cellStyle name="40% - Accent2 13 4" xfId="7917" xr:uid="{00000000-0005-0000-0000-0000E21E0000}"/>
    <cellStyle name="40% - Accent2 13 4 2" xfId="7918" xr:uid="{00000000-0005-0000-0000-0000E31E0000}"/>
    <cellStyle name="40% - Accent2 13 5" xfId="7919" xr:uid="{00000000-0005-0000-0000-0000E41E0000}"/>
    <cellStyle name="40% - Accent2 13 6" xfId="7920" xr:uid="{00000000-0005-0000-0000-0000E51E0000}"/>
    <cellStyle name="40% - Accent2 14" xfId="7921" xr:uid="{00000000-0005-0000-0000-0000E61E0000}"/>
    <cellStyle name="40% - Accent2 14 2" xfId="7922" xr:uid="{00000000-0005-0000-0000-0000E71E0000}"/>
    <cellStyle name="40% - Accent2 14 2 2" xfId="7923" xr:uid="{00000000-0005-0000-0000-0000E81E0000}"/>
    <cellStyle name="40% - Accent2 14 3" xfId="7924" xr:uid="{00000000-0005-0000-0000-0000E91E0000}"/>
    <cellStyle name="40% - Accent2 14 4" xfId="7925" xr:uid="{00000000-0005-0000-0000-0000EA1E0000}"/>
    <cellStyle name="40% - Accent2 15" xfId="7926" xr:uid="{00000000-0005-0000-0000-0000EB1E0000}"/>
    <cellStyle name="40% - Accent2 15 2" xfId="7927" xr:uid="{00000000-0005-0000-0000-0000EC1E0000}"/>
    <cellStyle name="40% - Accent2 16" xfId="7928" xr:uid="{00000000-0005-0000-0000-0000ED1E0000}"/>
    <cellStyle name="40% - Accent2 16 2" xfId="7929" xr:uid="{00000000-0005-0000-0000-0000EE1E0000}"/>
    <cellStyle name="40% - Accent2 17" xfId="7930" xr:uid="{00000000-0005-0000-0000-0000EF1E0000}"/>
    <cellStyle name="40% - Accent2 17 2" xfId="7931" xr:uid="{00000000-0005-0000-0000-0000F01E0000}"/>
    <cellStyle name="40% - Accent2 18" xfId="7932" xr:uid="{00000000-0005-0000-0000-0000F11E0000}"/>
    <cellStyle name="40% - Accent2 18 2" xfId="7933" xr:uid="{00000000-0005-0000-0000-0000F21E0000}"/>
    <cellStyle name="40% - Accent2 19" xfId="7934" xr:uid="{00000000-0005-0000-0000-0000F31E0000}"/>
    <cellStyle name="40% - Accent2 19 2" xfId="7935" xr:uid="{00000000-0005-0000-0000-0000F41E0000}"/>
    <cellStyle name="40% - Accent2 2" xfId="7936" xr:uid="{00000000-0005-0000-0000-0000F51E0000}"/>
    <cellStyle name="40% - Accent2 2 10" xfId="7937" xr:uid="{00000000-0005-0000-0000-0000F61E0000}"/>
    <cellStyle name="40% - Accent2 2 10 2" xfId="7938" xr:uid="{00000000-0005-0000-0000-0000F71E0000}"/>
    <cellStyle name="40% - Accent2 2 11" xfId="7939" xr:uid="{00000000-0005-0000-0000-0000F81E0000}"/>
    <cellStyle name="40% - Accent2 2 11 2" xfId="7940" xr:uid="{00000000-0005-0000-0000-0000F91E0000}"/>
    <cellStyle name="40% - Accent2 2 12" xfId="7941" xr:uid="{00000000-0005-0000-0000-0000FA1E0000}"/>
    <cellStyle name="40% - Accent2 2 12 2" xfId="7942" xr:uid="{00000000-0005-0000-0000-0000FB1E0000}"/>
    <cellStyle name="40% - Accent2 2 13" xfId="7943" xr:uid="{00000000-0005-0000-0000-0000FC1E0000}"/>
    <cellStyle name="40% - Accent2 2 13 2" xfId="7944" xr:uid="{00000000-0005-0000-0000-0000FD1E0000}"/>
    <cellStyle name="40% - Accent2 2 14" xfId="7945" xr:uid="{00000000-0005-0000-0000-0000FE1E0000}"/>
    <cellStyle name="40% - Accent2 2 14 2" xfId="7946" xr:uid="{00000000-0005-0000-0000-0000FF1E0000}"/>
    <cellStyle name="40% - Accent2 2 15" xfId="7947" xr:uid="{00000000-0005-0000-0000-0000001F0000}"/>
    <cellStyle name="40% - Accent2 2 15 2" xfId="7948" xr:uid="{00000000-0005-0000-0000-0000011F0000}"/>
    <cellStyle name="40% - Accent2 2 16" xfId="7949" xr:uid="{00000000-0005-0000-0000-0000021F0000}"/>
    <cellStyle name="40% - Accent2 2 16 2" xfId="7950" xr:uid="{00000000-0005-0000-0000-0000031F0000}"/>
    <cellStyle name="40% - Accent2 2 17" xfId="7951" xr:uid="{00000000-0005-0000-0000-0000041F0000}"/>
    <cellStyle name="40% - Accent2 2 17 2" xfId="7952" xr:uid="{00000000-0005-0000-0000-0000051F0000}"/>
    <cellStyle name="40% - Accent2 2 18" xfId="7953" xr:uid="{00000000-0005-0000-0000-0000061F0000}"/>
    <cellStyle name="40% - Accent2 2 19" xfId="7954" xr:uid="{00000000-0005-0000-0000-0000071F0000}"/>
    <cellStyle name="40% - Accent2 2 2" xfId="7955" xr:uid="{00000000-0005-0000-0000-0000081F0000}"/>
    <cellStyle name="40% - Accent2 2 2 10" xfId="7956" xr:uid="{00000000-0005-0000-0000-0000091F0000}"/>
    <cellStyle name="40% - Accent2 2 2 10 2" xfId="7957" xr:uid="{00000000-0005-0000-0000-00000A1F0000}"/>
    <cellStyle name="40% - Accent2 2 2 11" xfId="7958" xr:uid="{00000000-0005-0000-0000-00000B1F0000}"/>
    <cellStyle name="40% - Accent2 2 2 11 2" xfId="7959" xr:uid="{00000000-0005-0000-0000-00000C1F0000}"/>
    <cellStyle name="40% - Accent2 2 2 12" xfId="7960" xr:uid="{00000000-0005-0000-0000-00000D1F0000}"/>
    <cellStyle name="40% - Accent2 2 2 12 2" xfId="7961" xr:uid="{00000000-0005-0000-0000-00000E1F0000}"/>
    <cellStyle name="40% - Accent2 2 2 13" xfId="7962" xr:uid="{00000000-0005-0000-0000-00000F1F0000}"/>
    <cellStyle name="40% - Accent2 2 2 13 2" xfId="7963" xr:uid="{00000000-0005-0000-0000-0000101F0000}"/>
    <cellStyle name="40% - Accent2 2 2 14" xfId="7964" xr:uid="{00000000-0005-0000-0000-0000111F0000}"/>
    <cellStyle name="40% - Accent2 2 2 14 2" xfId="7965" xr:uid="{00000000-0005-0000-0000-0000121F0000}"/>
    <cellStyle name="40% - Accent2 2 2 15" xfId="7966" xr:uid="{00000000-0005-0000-0000-0000131F0000}"/>
    <cellStyle name="40% - Accent2 2 2 15 2" xfId="7967" xr:uid="{00000000-0005-0000-0000-0000141F0000}"/>
    <cellStyle name="40% - Accent2 2 2 16" xfId="7968" xr:uid="{00000000-0005-0000-0000-0000151F0000}"/>
    <cellStyle name="40% - Accent2 2 2 17" xfId="7969" xr:uid="{00000000-0005-0000-0000-0000161F0000}"/>
    <cellStyle name="40% - Accent2 2 2 18" xfId="7970" xr:uid="{00000000-0005-0000-0000-0000171F0000}"/>
    <cellStyle name="40% - Accent2 2 2 2" xfId="7971" xr:uid="{00000000-0005-0000-0000-0000181F0000}"/>
    <cellStyle name="40% - Accent2 2 2 2 10" xfId="7972" xr:uid="{00000000-0005-0000-0000-0000191F0000}"/>
    <cellStyle name="40% - Accent2 2 2 2 11" xfId="7973" xr:uid="{00000000-0005-0000-0000-00001A1F0000}"/>
    <cellStyle name="40% - Accent2 2 2 2 2" xfId="7974" xr:uid="{00000000-0005-0000-0000-00001B1F0000}"/>
    <cellStyle name="40% - Accent2 2 2 2 2 2" xfId="7975" xr:uid="{00000000-0005-0000-0000-00001C1F0000}"/>
    <cellStyle name="40% - Accent2 2 2 2 3" xfId="7976" xr:uid="{00000000-0005-0000-0000-00001D1F0000}"/>
    <cellStyle name="40% - Accent2 2 2 2 3 2" xfId="7977" xr:uid="{00000000-0005-0000-0000-00001E1F0000}"/>
    <cellStyle name="40% - Accent2 2 2 2 4" xfId="7978" xr:uid="{00000000-0005-0000-0000-00001F1F0000}"/>
    <cellStyle name="40% - Accent2 2 2 2 4 2" xfId="7979" xr:uid="{00000000-0005-0000-0000-0000201F0000}"/>
    <cellStyle name="40% - Accent2 2 2 2 5" xfId="7980" xr:uid="{00000000-0005-0000-0000-0000211F0000}"/>
    <cellStyle name="40% - Accent2 2 2 2 5 2" xfId="7981" xr:uid="{00000000-0005-0000-0000-0000221F0000}"/>
    <cellStyle name="40% - Accent2 2 2 2 6" xfId="7982" xr:uid="{00000000-0005-0000-0000-0000231F0000}"/>
    <cellStyle name="40% - Accent2 2 2 2 6 2" xfId="7983" xr:uid="{00000000-0005-0000-0000-0000241F0000}"/>
    <cellStyle name="40% - Accent2 2 2 2 7" xfId="7984" xr:uid="{00000000-0005-0000-0000-0000251F0000}"/>
    <cellStyle name="40% - Accent2 2 2 2 7 2" xfId="7985" xr:uid="{00000000-0005-0000-0000-0000261F0000}"/>
    <cellStyle name="40% - Accent2 2 2 2 8" xfId="7986" xr:uid="{00000000-0005-0000-0000-0000271F0000}"/>
    <cellStyle name="40% - Accent2 2 2 2 8 2" xfId="7987" xr:uid="{00000000-0005-0000-0000-0000281F0000}"/>
    <cellStyle name="40% - Accent2 2 2 2 9" xfId="7988" xr:uid="{00000000-0005-0000-0000-0000291F0000}"/>
    <cellStyle name="40% - Accent2 2 2 2 9 2" xfId="7989" xr:uid="{00000000-0005-0000-0000-00002A1F0000}"/>
    <cellStyle name="40% - Accent2 2 2 3" xfId="7990" xr:uid="{00000000-0005-0000-0000-00002B1F0000}"/>
    <cellStyle name="40% - Accent2 2 2 3 10" xfId="7991" xr:uid="{00000000-0005-0000-0000-00002C1F0000}"/>
    <cellStyle name="40% - Accent2 2 2 3 11" xfId="7992" xr:uid="{00000000-0005-0000-0000-00002D1F0000}"/>
    <cellStyle name="40% - Accent2 2 2 3 2" xfId="7993" xr:uid="{00000000-0005-0000-0000-00002E1F0000}"/>
    <cellStyle name="40% - Accent2 2 2 3 2 2" xfId="7994" xr:uid="{00000000-0005-0000-0000-00002F1F0000}"/>
    <cellStyle name="40% - Accent2 2 2 3 3" xfId="7995" xr:uid="{00000000-0005-0000-0000-0000301F0000}"/>
    <cellStyle name="40% - Accent2 2 2 3 3 2" xfId="7996" xr:uid="{00000000-0005-0000-0000-0000311F0000}"/>
    <cellStyle name="40% - Accent2 2 2 3 4" xfId="7997" xr:uid="{00000000-0005-0000-0000-0000321F0000}"/>
    <cellStyle name="40% - Accent2 2 2 3 4 2" xfId="7998" xr:uid="{00000000-0005-0000-0000-0000331F0000}"/>
    <cellStyle name="40% - Accent2 2 2 3 5" xfId="7999" xr:uid="{00000000-0005-0000-0000-0000341F0000}"/>
    <cellStyle name="40% - Accent2 2 2 3 5 2" xfId="8000" xr:uid="{00000000-0005-0000-0000-0000351F0000}"/>
    <cellStyle name="40% - Accent2 2 2 3 6" xfId="8001" xr:uid="{00000000-0005-0000-0000-0000361F0000}"/>
    <cellStyle name="40% - Accent2 2 2 3 6 2" xfId="8002" xr:uid="{00000000-0005-0000-0000-0000371F0000}"/>
    <cellStyle name="40% - Accent2 2 2 3 7" xfId="8003" xr:uid="{00000000-0005-0000-0000-0000381F0000}"/>
    <cellStyle name="40% - Accent2 2 2 3 7 2" xfId="8004" xr:uid="{00000000-0005-0000-0000-0000391F0000}"/>
    <cellStyle name="40% - Accent2 2 2 3 8" xfId="8005" xr:uid="{00000000-0005-0000-0000-00003A1F0000}"/>
    <cellStyle name="40% - Accent2 2 2 3 8 2" xfId="8006" xr:uid="{00000000-0005-0000-0000-00003B1F0000}"/>
    <cellStyle name="40% - Accent2 2 2 3 9" xfId="8007" xr:uid="{00000000-0005-0000-0000-00003C1F0000}"/>
    <cellStyle name="40% - Accent2 2 2 3 9 2" xfId="8008" xr:uid="{00000000-0005-0000-0000-00003D1F0000}"/>
    <cellStyle name="40% - Accent2 2 2 4" xfId="8009" xr:uid="{00000000-0005-0000-0000-00003E1F0000}"/>
    <cellStyle name="40% - Accent2 2 2 4 10" xfId="8010" xr:uid="{00000000-0005-0000-0000-00003F1F0000}"/>
    <cellStyle name="40% - Accent2 2 2 4 11" xfId="8011" xr:uid="{00000000-0005-0000-0000-0000401F0000}"/>
    <cellStyle name="40% - Accent2 2 2 4 2" xfId="8012" xr:uid="{00000000-0005-0000-0000-0000411F0000}"/>
    <cellStyle name="40% - Accent2 2 2 4 2 2" xfId="8013" xr:uid="{00000000-0005-0000-0000-0000421F0000}"/>
    <cellStyle name="40% - Accent2 2 2 4 3" xfId="8014" xr:uid="{00000000-0005-0000-0000-0000431F0000}"/>
    <cellStyle name="40% - Accent2 2 2 4 3 2" xfId="8015" xr:uid="{00000000-0005-0000-0000-0000441F0000}"/>
    <cellStyle name="40% - Accent2 2 2 4 4" xfId="8016" xr:uid="{00000000-0005-0000-0000-0000451F0000}"/>
    <cellStyle name="40% - Accent2 2 2 4 4 2" xfId="8017" xr:uid="{00000000-0005-0000-0000-0000461F0000}"/>
    <cellStyle name="40% - Accent2 2 2 4 5" xfId="8018" xr:uid="{00000000-0005-0000-0000-0000471F0000}"/>
    <cellStyle name="40% - Accent2 2 2 4 5 2" xfId="8019" xr:uid="{00000000-0005-0000-0000-0000481F0000}"/>
    <cellStyle name="40% - Accent2 2 2 4 6" xfId="8020" xr:uid="{00000000-0005-0000-0000-0000491F0000}"/>
    <cellStyle name="40% - Accent2 2 2 4 6 2" xfId="8021" xr:uid="{00000000-0005-0000-0000-00004A1F0000}"/>
    <cellStyle name="40% - Accent2 2 2 4 7" xfId="8022" xr:uid="{00000000-0005-0000-0000-00004B1F0000}"/>
    <cellStyle name="40% - Accent2 2 2 4 7 2" xfId="8023" xr:uid="{00000000-0005-0000-0000-00004C1F0000}"/>
    <cellStyle name="40% - Accent2 2 2 4 8" xfId="8024" xr:uid="{00000000-0005-0000-0000-00004D1F0000}"/>
    <cellStyle name="40% - Accent2 2 2 4 8 2" xfId="8025" xr:uid="{00000000-0005-0000-0000-00004E1F0000}"/>
    <cellStyle name="40% - Accent2 2 2 4 9" xfId="8026" xr:uid="{00000000-0005-0000-0000-00004F1F0000}"/>
    <cellStyle name="40% - Accent2 2 2 4 9 2" xfId="8027" xr:uid="{00000000-0005-0000-0000-0000501F0000}"/>
    <cellStyle name="40% - Accent2 2 2 5" xfId="8028" xr:uid="{00000000-0005-0000-0000-0000511F0000}"/>
    <cellStyle name="40% - Accent2 2 2 5 10" xfId="8029" xr:uid="{00000000-0005-0000-0000-0000521F0000}"/>
    <cellStyle name="40% - Accent2 2 2 5 11" xfId="8030" xr:uid="{00000000-0005-0000-0000-0000531F0000}"/>
    <cellStyle name="40% - Accent2 2 2 5 2" xfId="8031" xr:uid="{00000000-0005-0000-0000-0000541F0000}"/>
    <cellStyle name="40% - Accent2 2 2 5 2 2" xfId="8032" xr:uid="{00000000-0005-0000-0000-0000551F0000}"/>
    <cellStyle name="40% - Accent2 2 2 5 3" xfId="8033" xr:uid="{00000000-0005-0000-0000-0000561F0000}"/>
    <cellStyle name="40% - Accent2 2 2 5 3 2" xfId="8034" xr:uid="{00000000-0005-0000-0000-0000571F0000}"/>
    <cellStyle name="40% - Accent2 2 2 5 4" xfId="8035" xr:uid="{00000000-0005-0000-0000-0000581F0000}"/>
    <cellStyle name="40% - Accent2 2 2 5 4 2" xfId="8036" xr:uid="{00000000-0005-0000-0000-0000591F0000}"/>
    <cellStyle name="40% - Accent2 2 2 5 5" xfId="8037" xr:uid="{00000000-0005-0000-0000-00005A1F0000}"/>
    <cellStyle name="40% - Accent2 2 2 5 5 2" xfId="8038" xr:uid="{00000000-0005-0000-0000-00005B1F0000}"/>
    <cellStyle name="40% - Accent2 2 2 5 6" xfId="8039" xr:uid="{00000000-0005-0000-0000-00005C1F0000}"/>
    <cellStyle name="40% - Accent2 2 2 5 6 2" xfId="8040" xr:uid="{00000000-0005-0000-0000-00005D1F0000}"/>
    <cellStyle name="40% - Accent2 2 2 5 7" xfId="8041" xr:uid="{00000000-0005-0000-0000-00005E1F0000}"/>
    <cellStyle name="40% - Accent2 2 2 5 7 2" xfId="8042" xr:uid="{00000000-0005-0000-0000-00005F1F0000}"/>
    <cellStyle name="40% - Accent2 2 2 5 8" xfId="8043" xr:uid="{00000000-0005-0000-0000-0000601F0000}"/>
    <cellStyle name="40% - Accent2 2 2 5 8 2" xfId="8044" xr:uid="{00000000-0005-0000-0000-0000611F0000}"/>
    <cellStyle name="40% - Accent2 2 2 5 9" xfId="8045" xr:uid="{00000000-0005-0000-0000-0000621F0000}"/>
    <cellStyle name="40% - Accent2 2 2 5 9 2" xfId="8046" xr:uid="{00000000-0005-0000-0000-0000631F0000}"/>
    <cellStyle name="40% - Accent2 2 2 6" xfId="8047" xr:uid="{00000000-0005-0000-0000-0000641F0000}"/>
    <cellStyle name="40% - Accent2 2 2 6 10" xfId="8048" xr:uid="{00000000-0005-0000-0000-0000651F0000}"/>
    <cellStyle name="40% - Accent2 2 2 6 11" xfId="8049" xr:uid="{00000000-0005-0000-0000-0000661F0000}"/>
    <cellStyle name="40% - Accent2 2 2 6 2" xfId="8050" xr:uid="{00000000-0005-0000-0000-0000671F0000}"/>
    <cellStyle name="40% - Accent2 2 2 6 2 2" xfId="8051" xr:uid="{00000000-0005-0000-0000-0000681F0000}"/>
    <cellStyle name="40% - Accent2 2 2 6 3" xfId="8052" xr:uid="{00000000-0005-0000-0000-0000691F0000}"/>
    <cellStyle name="40% - Accent2 2 2 6 3 2" xfId="8053" xr:uid="{00000000-0005-0000-0000-00006A1F0000}"/>
    <cellStyle name="40% - Accent2 2 2 6 4" xfId="8054" xr:uid="{00000000-0005-0000-0000-00006B1F0000}"/>
    <cellStyle name="40% - Accent2 2 2 6 4 2" xfId="8055" xr:uid="{00000000-0005-0000-0000-00006C1F0000}"/>
    <cellStyle name="40% - Accent2 2 2 6 5" xfId="8056" xr:uid="{00000000-0005-0000-0000-00006D1F0000}"/>
    <cellStyle name="40% - Accent2 2 2 6 5 2" xfId="8057" xr:uid="{00000000-0005-0000-0000-00006E1F0000}"/>
    <cellStyle name="40% - Accent2 2 2 6 6" xfId="8058" xr:uid="{00000000-0005-0000-0000-00006F1F0000}"/>
    <cellStyle name="40% - Accent2 2 2 6 6 2" xfId="8059" xr:uid="{00000000-0005-0000-0000-0000701F0000}"/>
    <cellStyle name="40% - Accent2 2 2 6 7" xfId="8060" xr:uid="{00000000-0005-0000-0000-0000711F0000}"/>
    <cellStyle name="40% - Accent2 2 2 6 7 2" xfId="8061" xr:uid="{00000000-0005-0000-0000-0000721F0000}"/>
    <cellStyle name="40% - Accent2 2 2 6 8" xfId="8062" xr:uid="{00000000-0005-0000-0000-0000731F0000}"/>
    <cellStyle name="40% - Accent2 2 2 6 8 2" xfId="8063" xr:uid="{00000000-0005-0000-0000-0000741F0000}"/>
    <cellStyle name="40% - Accent2 2 2 6 9" xfId="8064" xr:uid="{00000000-0005-0000-0000-0000751F0000}"/>
    <cellStyle name="40% - Accent2 2 2 6 9 2" xfId="8065" xr:uid="{00000000-0005-0000-0000-0000761F0000}"/>
    <cellStyle name="40% - Accent2 2 2 7" xfId="8066" xr:uid="{00000000-0005-0000-0000-0000771F0000}"/>
    <cellStyle name="40% - Accent2 2 2 7 10" xfId="8067" xr:uid="{00000000-0005-0000-0000-0000781F0000}"/>
    <cellStyle name="40% - Accent2 2 2 7 2" xfId="8068" xr:uid="{00000000-0005-0000-0000-0000791F0000}"/>
    <cellStyle name="40% - Accent2 2 2 7 2 2" xfId="8069" xr:uid="{00000000-0005-0000-0000-00007A1F0000}"/>
    <cellStyle name="40% - Accent2 2 2 7 3" xfId="8070" xr:uid="{00000000-0005-0000-0000-00007B1F0000}"/>
    <cellStyle name="40% - Accent2 2 2 7 3 2" xfId="8071" xr:uid="{00000000-0005-0000-0000-00007C1F0000}"/>
    <cellStyle name="40% - Accent2 2 2 7 4" xfId="8072" xr:uid="{00000000-0005-0000-0000-00007D1F0000}"/>
    <cellStyle name="40% - Accent2 2 2 7 4 2" xfId="8073" xr:uid="{00000000-0005-0000-0000-00007E1F0000}"/>
    <cellStyle name="40% - Accent2 2 2 7 5" xfId="8074" xr:uid="{00000000-0005-0000-0000-00007F1F0000}"/>
    <cellStyle name="40% - Accent2 2 2 7 5 2" xfId="8075" xr:uid="{00000000-0005-0000-0000-0000801F0000}"/>
    <cellStyle name="40% - Accent2 2 2 7 6" xfId="8076" xr:uid="{00000000-0005-0000-0000-0000811F0000}"/>
    <cellStyle name="40% - Accent2 2 2 7 6 2" xfId="8077" xr:uid="{00000000-0005-0000-0000-0000821F0000}"/>
    <cellStyle name="40% - Accent2 2 2 7 7" xfId="8078" xr:uid="{00000000-0005-0000-0000-0000831F0000}"/>
    <cellStyle name="40% - Accent2 2 2 7 7 2" xfId="8079" xr:uid="{00000000-0005-0000-0000-0000841F0000}"/>
    <cellStyle name="40% - Accent2 2 2 7 8" xfId="8080" xr:uid="{00000000-0005-0000-0000-0000851F0000}"/>
    <cellStyle name="40% - Accent2 2 2 7 8 2" xfId="8081" xr:uid="{00000000-0005-0000-0000-0000861F0000}"/>
    <cellStyle name="40% - Accent2 2 2 7 9" xfId="8082" xr:uid="{00000000-0005-0000-0000-0000871F0000}"/>
    <cellStyle name="40% - Accent2 2 2 8" xfId="8083" xr:uid="{00000000-0005-0000-0000-0000881F0000}"/>
    <cellStyle name="40% - Accent2 2 2 8 2" xfId="8084" xr:uid="{00000000-0005-0000-0000-0000891F0000}"/>
    <cellStyle name="40% - Accent2 2 2 9" xfId="8085" xr:uid="{00000000-0005-0000-0000-00008A1F0000}"/>
    <cellStyle name="40% - Accent2 2 2 9 2" xfId="8086" xr:uid="{00000000-0005-0000-0000-00008B1F0000}"/>
    <cellStyle name="40% - Accent2 2 3" xfId="8087" xr:uid="{00000000-0005-0000-0000-00008C1F0000}"/>
    <cellStyle name="40% - Accent2 2 3 10" xfId="8088" xr:uid="{00000000-0005-0000-0000-00008D1F0000}"/>
    <cellStyle name="40% - Accent2 2 3 10 2" xfId="8089" xr:uid="{00000000-0005-0000-0000-00008E1F0000}"/>
    <cellStyle name="40% - Accent2 2 3 11" xfId="8090" xr:uid="{00000000-0005-0000-0000-00008F1F0000}"/>
    <cellStyle name="40% - Accent2 2 3 11 2" xfId="8091" xr:uid="{00000000-0005-0000-0000-0000901F0000}"/>
    <cellStyle name="40% - Accent2 2 3 12" xfId="8092" xr:uid="{00000000-0005-0000-0000-0000911F0000}"/>
    <cellStyle name="40% - Accent2 2 3 12 2" xfId="8093" xr:uid="{00000000-0005-0000-0000-0000921F0000}"/>
    <cellStyle name="40% - Accent2 2 3 13" xfId="8094" xr:uid="{00000000-0005-0000-0000-0000931F0000}"/>
    <cellStyle name="40% - Accent2 2 3 13 2" xfId="8095" xr:uid="{00000000-0005-0000-0000-0000941F0000}"/>
    <cellStyle name="40% - Accent2 2 3 14" xfId="8096" xr:uid="{00000000-0005-0000-0000-0000951F0000}"/>
    <cellStyle name="40% - Accent2 2 3 14 2" xfId="8097" xr:uid="{00000000-0005-0000-0000-0000961F0000}"/>
    <cellStyle name="40% - Accent2 2 3 15" xfId="8098" xr:uid="{00000000-0005-0000-0000-0000971F0000}"/>
    <cellStyle name="40% - Accent2 2 3 15 2" xfId="8099" xr:uid="{00000000-0005-0000-0000-0000981F0000}"/>
    <cellStyle name="40% - Accent2 2 3 16" xfId="8100" xr:uid="{00000000-0005-0000-0000-0000991F0000}"/>
    <cellStyle name="40% - Accent2 2 3 17" xfId="8101" xr:uid="{00000000-0005-0000-0000-00009A1F0000}"/>
    <cellStyle name="40% - Accent2 2 3 2" xfId="8102" xr:uid="{00000000-0005-0000-0000-00009B1F0000}"/>
    <cellStyle name="40% - Accent2 2 3 2 10" xfId="8103" xr:uid="{00000000-0005-0000-0000-00009C1F0000}"/>
    <cellStyle name="40% - Accent2 2 3 2 11" xfId="8104" xr:uid="{00000000-0005-0000-0000-00009D1F0000}"/>
    <cellStyle name="40% - Accent2 2 3 2 2" xfId="8105" xr:uid="{00000000-0005-0000-0000-00009E1F0000}"/>
    <cellStyle name="40% - Accent2 2 3 2 2 2" xfId="8106" xr:uid="{00000000-0005-0000-0000-00009F1F0000}"/>
    <cellStyle name="40% - Accent2 2 3 2 3" xfId="8107" xr:uid="{00000000-0005-0000-0000-0000A01F0000}"/>
    <cellStyle name="40% - Accent2 2 3 2 3 2" xfId="8108" xr:uid="{00000000-0005-0000-0000-0000A11F0000}"/>
    <cellStyle name="40% - Accent2 2 3 2 4" xfId="8109" xr:uid="{00000000-0005-0000-0000-0000A21F0000}"/>
    <cellStyle name="40% - Accent2 2 3 2 4 2" xfId="8110" xr:uid="{00000000-0005-0000-0000-0000A31F0000}"/>
    <cellStyle name="40% - Accent2 2 3 2 5" xfId="8111" xr:uid="{00000000-0005-0000-0000-0000A41F0000}"/>
    <cellStyle name="40% - Accent2 2 3 2 5 2" xfId="8112" xr:uid="{00000000-0005-0000-0000-0000A51F0000}"/>
    <cellStyle name="40% - Accent2 2 3 2 6" xfId="8113" xr:uid="{00000000-0005-0000-0000-0000A61F0000}"/>
    <cellStyle name="40% - Accent2 2 3 2 6 2" xfId="8114" xr:uid="{00000000-0005-0000-0000-0000A71F0000}"/>
    <cellStyle name="40% - Accent2 2 3 2 7" xfId="8115" xr:uid="{00000000-0005-0000-0000-0000A81F0000}"/>
    <cellStyle name="40% - Accent2 2 3 2 7 2" xfId="8116" xr:uid="{00000000-0005-0000-0000-0000A91F0000}"/>
    <cellStyle name="40% - Accent2 2 3 2 8" xfId="8117" xr:uid="{00000000-0005-0000-0000-0000AA1F0000}"/>
    <cellStyle name="40% - Accent2 2 3 2 8 2" xfId="8118" xr:uid="{00000000-0005-0000-0000-0000AB1F0000}"/>
    <cellStyle name="40% - Accent2 2 3 2 9" xfId="8119" xr:uid="{00000000-0005-0000-0000-0000AC1F0000}"/>
    <cellStyle name="40% - Accent2 2 3 2 9 2" xfId="8120" xr:uid="{00000000-0005-0000-0000-0000AD1F0000}"/>
    <cellStyle name="40% - Accent2 2 3 3" xfId="8121" xr:uid="{00000000-0005-0000-0000-0000AE1F0000}"/>
    <cellStyle name="40% - Accent2 2 3 3 10" xfId="8122" xr:uid="{00000000-0005-0000-0000-0000AF1F0000}"/>
    <cellStyle name="40% - Accent2 2 3 3 11" xfId="8123" xr:uid="{00000000-0005-0000-0000-0000B01F0000}"/>
    <cellStyle name="40% - Accent2 2 3 3 2" xfId="8124" xr:uid="{00000000-0005-0000-0000-0000B11F0000}"/>
    <cellStyle name="40% - Accent2 2 3 3 2 2" xfId="8125" xr:uid="{00000000-0005-0000-0000-0000B21F0000}"/>
    <cellStyle name="40% - Accent2 2 3 3 3" xfId="8126" xr:uid="{00000000-0005-0000-0000-0000B31F0000}"/>
    <cellStyle name="40% - Accent2 2 3 3 3 2" xfId="8127" xr:uid="{00000000-0005-0000-0000-0000B41F0000}"/>
    <cellStyle name="40% - Accent2 2 3 3 4" xfId="8128" xr:uid="{00000000-0005-0000-0000-0000B51F0000}"/>
    <cellStyle name="40% - Accent2 2 3 3 4 2" xfId="8129" xr:uid="{00000000-0005-0000-0000-0000B61F0000}"/>
    <cellStyle name="40% - Accent2 2 3 3 5" xfId="8130" xr:uid="{00000000-0005-0000-0000-0000B71F0000}"/>
    <cellStyle name="40% - Accent2 2 3 3 5 2" xfId="8131" xr:uid="{00000000-0005-0000-0000-0000B81F0000}"/>
    <cellStyle name="40% - Accent2 2 3 3 6" xfId="8132" xr:uid="{00000000-0005-0000-0000-0000B91F0000}"/>
    <cellStyle name="40% - Accent2 2 3 3 6 2" xfId="8133" xr:uid="{00000000-0005-0000-0000-0000BA1F0000}"/>
    <cellStyle name="40% - Accent2 2 3 3 7" xfId="8134" xr:uid="{00000000-0005-0000-0000-0000BB1F0000}"/>
    <cellStyle name="40% - Accent2 2 3 3 7 2" xfId="8135" xr:uid="{00000000-0005-0000-0000-0000BC1F0000}"/>
    <cellStyle name="40% - Accent2 2 3 3 8" xfId="8136" xr:uid="{00000000-0005-0000-0000-0000BD1F0000}"/>
    <cellStyle name="40% - Accent2 2 3 3 8 2" xfId="8137" xr:uid="{00000000-0005-0000-0000-0000BE1F0000}"/>
    <cellStyle name="40% - Accent2 2 3 3 9" xfId="8138" xr:uid="{00000000-0005-0000-0000-0000BF1F0000}"/>
    <cellStyle name="40% - Accent2 2 3 3 9 2" xfId="8139" xr:uid="{00000000-0005-0000-0000-0000C01F0000}"/>
    <cellStyle name="40% - Accent2 2 3 4" xfId="8140" xr:uid="{00000000-0005-0000-0000-0000C11F0000}"/>
    <cellStyle name="40% - Accent2 2 3 4 10" xfId="8141" xr:uid="{00000000-0005-0000-0000-0000C21F0000}"/>
    <cellStyle name="40% - Accent2 2 3 4 11" xfId="8142" xr:uid="{00000000-0005-0000-0000-0000C31F0000}"/>
    <cellStyle name="40% - Accent2 2 3 4 2" xfId="8143" xr:uid="{00000000-0005-0000-0000-0000C41F0000}"/>
    <cellStyle name="40% - Accent2 2 3 4 2 2" xfId="8144" xr:uid="{00000000-0005-0000-0000-0000C51F0000}"/>
    <cellStyle name="40% - Accent2 2 3 4 3" xfId="8145" xr:uid="{00000000-0005-0000-0000-0000C61F0000}"/>
    <cellStyle name="40% - Accent2 2 3 4 3 2" xfId="8146" xr:uid="{00000000-0005-0000-0000-0000C71F0000}"/>
    <cellStyle name="40% - Accent2 2 3 4 4" xfId="8147" xr:uid="{00000000-0005-0000-0000-0000C81F0000}"/>
    <cellStyle name="40% - Accent2 2 3 4 4 2" xfId="8148" xr:uid="{00000000-0005-0000-0000-0000C91F0000}"/>
    <cellStyle name="40% - Accent2 2 3 4 5" xfId="8149" xr:uid="{00000000-0005-0000-0000-0000CA1F0000}"/>
    <cellStyle name="40% - Accent2 2 3 4 5 2" xfId="8150" xr:uid="{00000000-0005-0000-0000-0000CB1F0000}"/>
    <cellStyle name="40% - Accent2 2 3 4 6" xfId="8151" xr:uid="{00000000-0005-0000-0000-0000CC1F0000}"/>
    <cellStyle name="40% - Accent2 2 3 4 6 2" xfId="8152" xr:uid="{00000000-0005-0000-0000-0000CD1F0000}"/>
    <cellStyle name="40% - Accent2 2 3 4 7" xfId="8153" xr:uid="{00000000-0005-0000-0000-0000CE1F0000}"/>
    <cellStyle name="40% - Accent2 2 3 4 7 2" xfId="8154" xr:uid="{00000000-0005-0000-0000-0000CF1F0000}"/>
    <cellStyle name="40% - Accent2 2 3 4 8" xfId="8155" xr:uid="{00000000-0005-0000-0000-0000D01F0000}"/>
    <cellStyle name="40% - Accent2 2 3 4 8 2" xfId="8156" xr:uid="{00000000-0005-0000-0000-0000D11F0000}"/>
    <cellStyle name="40% - Accent2 2 3 4 9" xfId="8157" xr:uid="{00000000-0005-0000-0000-0000D21F0000}"/>
    <cellStyle name="40% - Accent2 2 3 4 9 2" xfId="8158" xr:uid="{00000000-0005-0000-0000-0000D31F0000}"/>
    <cellStyle name="40% - Accent2 2 3 5" xfId="8159" xr:uid="{00000000-0005-0000-0000-0000D41F0000}"/>
    <cellStyle name="40% - Accent2 2 3 5 10" xfId="8160" xr:uid="{00000000-0005-0000-0000-0000D51F0000}"/>
    <cellStyle name="40% - Accent2 2 3 5 11" xfId="8161" xr:uid="{00000000-0005-0000-0000-0000D61F0000}"/>
    <cellStyle name="40% - Accent2 2 3 5 2" xfId="8162" xr:uid="{00000000-0005-0000-0000-0000D71F0000}"/>
    <cellStyle name="40% - Accent2 2 3 5 2 2" xfId="8163" xr:uid="{00000000-0005-0000-0000-0000D81F0000}"/>
    <cellStyle name="40% - Accent2 2 3 5 3" xfId="8164" xr:uid="{00000000-0005-0000-0000-0000D91F0000}"/>
    <cellStyle name="40% - Accent2 2 3 5 3 2" xfId="8165" xr:uid="{00000000-0005-0000-0000-0000DA1F0000}"/>
    <cellStyle name="40% - Accent2 2 3 5 4" xfId="8166" xr:uid="{00000000-0005-0000-0000-0000DB1F0000}"/>
    <cellStyle name="40% - Accent2 2 3 5 4 2" xfId="8167" xr:uid="{00000000-0005-0000-0000-0000DC1F0000}"/>
    <cellStyle name="40% - Accent2 2 3 5 5" xfId="8168" xr:uid="{00000000-0005-0000-0000-0000DD1F0000}"/>
    <cellStyle name="40% - Accent2 2 3 5 5 2" xfId="8169" xr:uid="{00000000-0005-0000-0000-0000DE1F0000}"/>
    <cellStyle name="40% - Accent2 2 3 5 6" xfId="8170" xr:uid="{00000000-0005-0000-0000-0000DF1F0000}"/>
    <cellStyle name="40% - Accent2 2 3 5 6 2" xfId="8171" xr:uid="{00000000-0005-0000-0000-0000E01F0000}"/>
    <cellStyle name="40% - Accent2 2 3 5 7" xfId="8172" xr:uid="{00000000-0005-0000-0000-0000E11F0000}"/>
    <cellStyle name="40% - Accent2 2 3 5 7 2" xfId="8173" xr:uid="{00000000-0005-0000-0000-0000E21F0000}"/>
    <cellStyle name="40% - Accent2 2 3 5 8" xfId="8174" xr:uid="{00000000-0005-0000-0000-0000E31F0000}"/>
    <cellStyle name="40% - Accent2 2 3 5 8 2" xfId="8175" xr:uid="{00000000-0005-0000-0000-0000E41F0000}"/>
    <cellStyle name="40% - Accent2 2 3 5 9" xfId="8176" xr:uid="{00000000-0005-0000-0000-0000E51F0000}"/>
    <cellStyle name="40% - Accent2 2 3 5 9 2" xfId="8177" xr:uid="{00000000-0005-0000-0000-0000E61F0000}"/>
    <cellStyle name="40% - Accent2 2 3 6" xfId="8178" xr:uid="{00000000-0005-0000-0000-0000E71F0000}"/>
    <cellStyle name="40% - Accent2 2 3 6 10" xfId="8179" xr:uid="{00000000-0005-0000-0000-0000E81F0000}"/>
    <cellStyle name="40% - Accent2 2 3 6 11" xfId="8180" xr:uid="{00000000-0005-0000-0000-0000E91F0000}"/>
    <cellStyle name="40% - Accent2 2 3 6 2" xfId="8181" xr:uid="{00000000-0005-0000-0000-0000EA1F0000}"/>
    <cellStyle name="40% - Accent2 2 3 6 2 2" xfId="8182" xr:uid="{00000000-0005-0000-0000-0000EB1F0000}"/>
    <cellStyle name="40% - Accent2 2 3 6 3" xfId="8183" xr:uid="{00000000-0005-0000-0000-0000EC1F0000}"/>
    <cellStyle name="40% - Accent2 2 3 6 3 2" xfId="8184" xr:uid="{00000000-0005-0000-0000-0000ED1F0000}"/>
    <cellStyle name="40% - Accent2 2 3 6 4" xfId="8185" xr:uid="{00000000-0005-0000-0000-0000EE1F0000}"/>
    <cellStyle name="40% - Accent2 2 3 6 4 2" xfId="8186" xr:uid="{00000000-0005-0000-0000-0000EF1F0000}"/>
    <cellStyle name="40% - Accent2 2 3 6 5" xfId="8187" xr:uid="{00000000-0005-0000-0000-0000F01F0000}"/>
    <cellStyle name="40% - Accent2 2 3 6 5 2" xfId="8188" xr:uid="{00000000-0005-0000-0000-0000F11F0000}"/>
    <cellStyle name="40% - Accent2 2 3 6 6" xfId="8189" xr:uid="{00000000-0005-0000-0000-0000F21F0000}"/>
    <cellStyle name="40% - Accent2 2 3 6 6 2" xfId="8190" xr:uid="{00000000-0005-0000-0000-0000F31F0000}"/>
    <cellStyle name="40% - Accent2 2 3 6 7" xfId="8191" xr:uid="{00000000-0005-0000-0000-0000F41F0000}"/>
    <cellStyle name="40% - Accent2 2 3 6 7 2" xfId="8192" xr:uid="{00000000-0005-0000-0000-0000F51F0000}"/>
    <cellStyle name="40% - Accent2 2 3 6 8" xfId="8193" xr:uid="{00000000-0005-0000-0000-0000F61F0000}"/>
    <cellStyle name="40% - Accent2 2 3 6 8 2" xfId="8194" xr:uid="{00000000-0005-0000-0000-0000F71F0000}"/>
    <cellStyle name="40% - Accent2 2 3 6 9" xfId="8195" xr:uid="{00000000-0005-0000-0000-0000F81F0000}"/>
    <cellStyle name="40% - Accent2 2 3 6 9 2" xfId="8196" xr:uid="{00000000-0005-0000-0000-0000F91F0000}"/>
    <cellStyle name="40% - Accent2 2 3 7" xfId="8197" xr:uid="{00000000-0005-0000-0000-0000FA1F0000}"/>
    <cellStyle name="40% - Accent2 2 3 7 10" xfId="8198" xr:uid="{00000000-0005-0000-0000-0000FB1F0000}"/>
    <cellStyle name="40% - Accent2 2 3 7 2" xfId="8199" xr:uid="{00000000-0005-0000-0000-0000FC1F0000}"/>
    <cellStyle name="40% - Accent2 2 3 7 2 2" xfId="8200" xr:uid="{00000000-0005-0000-0000-0000FD1F0000}"/>
    <cellStyle name="40% - Accent2 2 3 7 3" xfId="8201" xr:uid="{00000000-0005-0000-0000-0000FE1F0000}"/>
    <cellStyle name="40% - Accent2 2 3 7 3 2" xfId="8202" xr:uid="{00000000-0005-0000-0000-0000FF1F0000}"/>
    <cellStyle name="40% - Accent2 2 3 7 4" xfId="8203" xr:uid="{00000000-0005-0000-0000-000000200000}"/>
    <cellStyle name="40% - Accent2 2 3 7 4 2" xfId="8204" xr:uid="{00000000-0005-0000-0000-000001200000}"/>
    <cellStyle name="40% - Accent2 2 3 7 5" xfId="8205" xr:uid="{00000000-0005-0000-0000-000002200000}"/>
    <cellStyle name="40% - Accent2 2 3 7 5 2" xfId="8206" xr:uid="{00000000-0005-0000-0000-000003200000}"/>
    <cellStyle name="40% - Accent2 2 3 7 6" xfId="8207" xr:uid="{00000000-0005-0000-0000-000004200000}"/>
    <cellStyle name="40% - Accent2 2 3 7 6 2" xfId="8208" xr:uid="{00000000-0005-0000-0000-000005200000}"/>
    <cellStyle name="40% - Accent2 2 3 7 7" xfId="8209" xr:uid="{00000000-0005-0000-0000-000006200000}"/>
    <cellStyle name="40% - Accent2 2 3 7 7 2" xfId="8210" xr:uid="{00000000-0005-0000-0000-000007200000}"/>
    <cellStyle name="40% - Accent2 2 3 7 8" xfId="8211" xr:uid="{00000000-0005-0000-0000-000008200000}"/>
    <cellStyle name="40% - Accent2 2 3 7 8 2" xfId="8212" xr:uid="{00000000-0005-0000-0000-000009200000}"/>
    <cellStyle name="40% - Accent2 2 3 7 9" xfId="8213" xr:uid="{00000000-0005-0000-0000-00000A200000}"/>
    <cellStyle name="40% - Accent2 2 3 8" xfId="8214" xr:uid="{00000000-0005-0000-0000-00000B200000}"/>
    <cellStyle name="40% - Accent2 2 3 8 2" xfId="8215" xr:uid="{00000000-0005-0000-0000-00000C200000}"/>
    <cellStyle name="40% - Accent2 2 3 9" xfId="8216" xr:uid="{00000000-0005-0000-0000-00000D200000}"/>
    <cellStyle name="40% - Accent2 2 3 9 2" xfId="8217" xr:uid="{00000000-0005-0000-0000-00000E200000}"/>
    <cellStyle name="40% - Accent2 2 4" xfId="8218" xr:uid="{00000000-0005-0000-0000-00000F200000}"/>
    <cellStyle name="40% - Accent2 2 4 10" xfId="8219" xr:uid="{00000000-0005-0000-0000-000010200000}"/>
    <cellStyle name="40% - Accent2 2 4 11" xfId="8220" xr:uid="{00000000-0005-0000-0000-000011200000}"/>
    <cellStyle name="40% - Accent2 2 4 12" xfId="8221" xr:uid="{00000000-0005-0000-0000-000012200000}"/>
    <cellStyle name="40% - Accent2 2 4 2" xfId="8222" xr:uid="{00000000-0005-0000-0000-000013200000}"/>
    <cellStyle name="40% - Accent2 2 4 2 2" xfId="8223" xr:uid="{00000000-0005-0000-0000-000014200000}"/>
    <cellStyle name="40% - Accent2 2 4 3" xfId="8224" xr:uid="{00000000-0005-0000-0000-000015200000}"/>
    <cellStyle name="40% - Accent2 2 4 3 2" xfId="8225" xr:uid="{00000000-0005-0000-0000-000016200000}"/>
    <cellStyle name="40% - Accent2 2 4 4" xfId="8226" xr:uid="{00000000-0005-0000-0000-000017200000}"/>
    <cellStyle name="40% - Accent2 2 4 4 2" xfId="8227" xr:uid="{00000000-0005-0000-0000-000018200000}"/>
    <cellStyle name="40% - Accent2 2 4 5" xfId="8228" xr:uid="{00000000-0005-0000-0000-000019200000}"/>
    <cellStyle name="40% - Accent2 2 4 5 2" xfId="8229" xr:uid="{00000000-0005-0000-0000-00001A200000}"/>
    <cellStyle name="40% - Accent2 2 4 6" xfId="8230" xr:uid="{00000000-0005-0000-0000-00001B200000}"/>
    <cellStyle name="40% - Accent2 2 4 6 2" xfId="8231" xr:uid="{00000000-0005-0000-0000-00001C200000}"/>
    <cellStyle name="40% - Accent2 2 4 7" xfId="8232" xr:uid="{00000000-0005-0000-0000-00001D200000}"/>
    <cellStyle name="40% - Accent2 2 4 7 2" xfId="8233" xr:uid="{00000000-0005-0000-0000-00001E200000}"/>
    <cellStyle name="40% - Accent2 2 4 8" xfId="8234" xr:uid="{00000000-0005-0000-0000-00001F200000}"/>
    <cellStyle name="40% - Accent2 2 4 8 2" xfId="8235" xr:uid="{00000000-0005-0000-0000-000020200000}"/>
    <cellStyle name="40% - Accent2 2 4 9" xfId="8236" xr:uid="{00000000-0005-0000-0000-000021200000}"/>
    <cellStyle name="40% - Accent2 2 4 9 2" xfId="8237" xr:uid="{00000000-0005-0000-0000-000022200000}"/>
    <cellStyle name="40% - Accent2 2 5" xfId="8238" xr:uid="{00000000-0005-0000-0000-000023200000}"/>
    <cellStyle name="40% - Accent2 2 5 10" xfId="8239" xr:uid="{00000000-0005-0000-0000-000024200000}"/>
    <cellStyle name="40% - Accent2 2 5 11" xfId="8240" xr:uid="{00000000-0005-0000-0000-000025200000}"/>
    <cellStyle name="40% - Accent2 2 5 2" xfId="8241" xr:uid="{00000000-0005-0000-0000-000026200000}"/>
    <cellStyle name="40% - Accent2 2 5 2 2" xfId="8242" xr:uid="{00000000-0005-0000-0000-000027200000}"/>
    <cellStyle name="40% - Accent2 2 5 2 2 2" xfId="8243" xr:uid="{00000000-0005-0000-0000-000028200000}"/>
    <cellStyle name="40% - Accent2 2 5 2 3" xfId="8244" xr:uid="{00000000-0005-0000-0000-000029200000}"/>
    <cellStyle name="40% - Accent2 2 5 3" xfId="8245" xr:uid="{00000000-0005-0000-0000-00002A200000}"/>
    <cellStyle name="40% - Accent2 2 5 3 2" xfId="8246" xr:uid="{00000000-0005-0000-0000-00002B200000}"/>
    <cellStyle name="40% - Accent2 2 5 3 2 2" xfId="8247" xr:uid="{00000000-0005-0000-0000-00002C200000}"/>
    <cellStyle name="40% - Accent2 2 5 3 3" xfId="8248" xr:uid="{00000000-0005-0000-0000-00002D200000}"/>
    <cellStyle name="40% - Accent2 2 5 4" xfId="8249" xr:uid="{00000000-0005-0000-0000-00002E200000}"/>
    <cellStyle name="40% - Accent2 2 5 4 2" xfId="8250" xr:uid="{00000000-0005-0000-0000-00002F200000}"/>
    <cellStyle name="40% - Accent2 2 5 5" xfId="8251" xr:uid="{00000000-0005-0000-0000-000030200000}"/>
    <cellStyle name="40% - Accent2 2 5 5 2" xfId="8252" xr:uid="{00000000-0005-0000-0000-000031200000}"/>
    <cellStyle name="40% - Accent2 2 5 6" xfId="8253" xr:uid="{00000000-0005-0000-0000-000032200000}"/>
    <cellStyle name="40% - Accent2 2 5 6 2" xfId="8254" xr:uid="{00000000-0005-0000-0000-000033200000}"/>
    <cellStyle name="40% - Accent2 2 5 7" xfId="8255" xr:uid="{00000000-0005-0000-0000-000034200000}"/>
    <cellStyle name="40% - Accent2 2 5 7 2" xfId="8256" xr:uid="{00000000-0005-0000-0000-000035200000}"/>
    <cellStyle name="40% - Accent2 2 5 8" xfId="8257" xr:uid="{00000000-0005-0000-0000-000036200000}"/>
    <cellStyle name="40% - Accent2 2 5 8 2" xfId="8258" xr:uid="{00000000-0005-0000-0000-000037200000}"/>
    <cellStyle name="40% - Accent2 2 5 9" xfId="8259" xr:uid="{00000000-0005-0000-0000-000038200000}"/>
    <cellStyle name="40% - Accent2 2 5 9 2" xfId="8260" xr:uid="{00000000-0005-0000-0000-000039200000}"/>
    <cellStyle name="40% - Accent2 2 6" xfId="8261" xr:uid="{00000000-0005-0000-0000-00003A200000}"/>
    <cellStyle name="40% - Accent2 2 6 10" xfId="8262" xr:uid="{00000000-0005-0000-0000-00003B200000}"/>
    <cellStyle name="40% - Accent2 2 6 11" xfId="8263" xr:uid="{00000000-0005-0000-0000-00003C200000}"/>
    <cellStyle name="40% - Accent2 2 6 2" xfId="8264" xr:uid="{00000000-0005-0000-0000-00003D200000}"/>
    <cellStyle name="40% - Accent2 2 6 2 2" xfId="8265" xr:uid="{00000000-0005-0000-0000-00003E200000}"/>
    <cellStyle name="40% - Accent2 2 6 3" xfId="8266" xr:uid="{00000000-0005-0000-0000-00003F200000}"/>
    <cellStyle name="40% - Accent2 2 6 3 2" xfId="8267" xr:uid="{00000000-0005-0000-0000-000040200000}"/>
    <cellStyle name="40% - Accent2 2 6 4" xfId="8268" xr:uid="{00000000-0005-0000-0000-000041200000}"/>
    <cellStyle name="40% - Accent2 2 6 4 2" xfId="8269" xr:uid="{00000000-0005-0000-0000-000042200000}"/>
    <cellStyle name="40% - Accent2 2 6 5" xfId="8270" xr:uid="{00000000-0005-0000-0000-000043200000}"/>
    <cellStyle name="40% - Accent2 2 6 5 2" xfId="8271" xr:uid="{00000000-0005-0000-0000-000044200000}"/>
    <cellStyle name="40% - Accent2 2 6 6" xfId="8272" xr:uid="{00000000-0005-0000-0000-000045200000}"/>
    <cellStyle name="40% - Accent2 2 6 6 2" xfId="8273" xr:uid="{00000000-0005-0000-0000-000046200000}"/>
    <cellStyle name="40% - Accent2 2 6 7" xfId="8274" xr:uid="{00000000-0005-0000-0000-000047200000}"/>
    <cellStyle name="40% - Accent2 2 6 7 2" xfId="8275" xr:uid="{00000000-0005-0000-0000-000048200000}"/>
    <cellStyle name="40% - Accent2 2 6 8" xfId="8276" xr:uid="{00000000-0005-0000-0000-000049200000}"/>
    <cellStyle name="40% - Accent2 2 6 8 2" xfId="8277" xr:uid="{00000000-0005-0000-0000-00004A200000}"/>
    <cellStyle name="40% - Accent2 2 6 9" xfId="8278" xr:uid="{00000000-0005-0000-0000-00004B200000}"/>
    <cellStyle name="40% - Accent2 2 6 9 2" xfId="8279" xr:uid="{00000000-0005-0000-0000-00004C200000}"/>
    <cellStyle name="40% - Accent2 2 7" xfId="8280" xr:uid="{00000000-0005-0000-0000-00004D200000}"/>
    <cellStyle name="40% - Accent2 2 7 10" xfId="8281" xr:uid="{00000000-0005-0000-0000-00004E200000}"/>
    <cellStyle name="40% - Accent2 2 7 11" xfId="8282" xr:uid="{00000000-0005-0000-0000-00004F200000}"/>
    <cellStyle name="40% - Accent2 2 7 2" xfId="8283" xr:uid="{00000000-0005-0000-0000-000050200000}"/>
    <cellStyle name="40% - Accent2 2 7 2 2" xfId="8284" xr:uid="{00000000-0005-0000-0000-000051200000}"/>
    <cellStyle name="40% - Accent2 2 7 3" xfId="8285" xr:uid="{00000000-0005-0000-0000-000052200000}"/>
    <cellStyle name="40% - Accent2 2 7 3 2" xfId="8286" xr:uid="{00000000-0005-0000-0000-000053200000}"/>
    <cellStyle name="40% - Accent2 2 7 4" xfId="8287" xr:uid="{00000000-0005-0000-0000-000054200000}"/>
    <cellStyle name="40% - Accent2 2 7 4 2" xfId="8288" xr:uid="{00000000-0005-0000-0000-000055200000}"/>
    <cellStyle name="40% - Accent2 2 7 5" xfId="8289" xr:uid="{00000000-0005-0000-0000-000056200000}"/>
    <cellStyle name="40% - Accent2 2 7 5 2" xfId="8290" xr:uid="{00000000-0005-0000-0000-000057200000}"/>
    <cellStyle name="40% - Accent2 2 7 6" xfId="8291" xr:uid="{00000000-0005-0000-0000-000058200000}"/>
    <cellStyle name="40% - Accent2 2 7 6 2" xfId="8292" xr:uid="{00000000-0005-0000-0000-000059200000}"/>
    <cellStyle name="40% - Accent2 2 7 7" xfId="8293" xr:uid="{00000000-0005-0000-0000-00005A200000}"/>
    <cellStyle name="40% - Accent2 2 7 7 2" xfId="8294" xr:uid="{00000000-0005-0000-0000-00005B200000}"/>
    <cellStyle name="40% - Accent2 2 7 8" xfId="8295" xr:uid="{00000000-0005-0000-0000-00005C200000}"/>
    <cellStyle name="40% - Accent2 2 7 8 2" xfId="8296" xr:uid="{00000000-0005-0000-0000-00005D200000}"/>
    <cellStyle name="40% - Accent2 2 7 9" xfId="8297" xr:uid="{00000000-0005-0000-0000-00005E200000}"/>
    <cellStyle name="40% - Accent2 2 7 9 2" xfId="8298" xr:uid="{00000000-0005-0000-0000-00005F200000}"/>
    <cellStyle name="40% - Accent2 2 8" xfId="8299" xr:uid="{00000000-0005-0000-0000-000060200000}"/>
    <cellStyle name="40% - Accent2 2 8 10" xfId="8300" xr:uid="{00000000-0005-0000-0000-000061200000}"/>
    <cellStyle name="40% - Accent2 2 8 11" xfId="8301" xr:uid="{00000000-0005-0000-0000-000062200000}"/>
    <cellStyle name="40% - Accent2 2 8 2" xfId="8302" xr:uid="{00000000-0005-0000-0000-000063200000}"/>
    <cellStyle name="40% - Accent2 2 8 2 2" xfId="8303" xr:uid="{00000000-0005-0000-0000-000064200000}"/>
    <cellStyle name="40% - Accent2 2 8 3" xfId="8304" xr:uid="{00000000-0005-0000-0000-000065200000}"/>
    <cellStyle name="40% - Accent2 2 8 3 2" xfId="8305" xr:uid="{00000000-0005-0000-0000-000066200000}"/>
    <cellStyle name="40% - Accent2 2 8 4" xfId="8306" xr:uid="{00000000-0005-0000-0000-000067200000}"/>
    <cellStyle name="40% - Accent2 2 8 4 2" xfId="8307" xr:uid="{00000000-0005-0000-0000-000068200000}"/>
    <cellStyle name="40% - Accent2 2 8 5" xfId="8308" xr:uid="{00000000-0005-0000-0000-000069200000}"/>
    <cellStyle name="40% - Accent2 2 8 5 2" xfId="8309" xr:uid="{00000000-0005-0000-0000-00006A200000}"/>
    <cellStyle name="40% - Accent2 2 8 6" xfId="8310" xr:uid="{00000000-0005-0000-0000-00006B200000}"/>
    <cellStyle name="40% - Accent2 2 8 6 2" xfId="8311" xr:uid="{00000000-0005-0000-0000-00006C200000}"/>
    <cellStyle name="40% - Accent2 2 8 7" xfId="8312" xr:uid="{00000000-0005-0000-0000-00006D200000}"/>
    <cellStyle name="40% - Accent2 2 8 7 2" xfId="8313" xr:uid="{00000000-0005-0000-0000-00006E200000}"/>
    <cellStyle name="40% - Accent2 2 8 8" xfId="8314" xr:uid="{00000000-0005-0000-0000-00006F200000}"/>
    <cellStyle name="40% - Accent2 2 8 8 2" xfId="8315" xr:uid="{00000000-0005-0000-0000-000070200000}"/>
    <cellStyle name="40% - Accent2 2 8 9" xfId="8316" xr:uid="{00000000-0005-0000-0000-000071200000}"/>
    <cellStyle name="40% - Accent2 2 8 9 2" xfId="8317" xr:uid="{00000000-0005-0000-0000-000072200000}"/>
    <cellStyle name="40% - Accent2 2 9" xfId="8318" xr:uid="{00000000-0005-0000-0000-000073200000}"/>
    <cellStyle name="40% - Accent2 2 9 10" xfId="8319" xr:uid="{00000000-0005-0000-0000-000074200000}"/>
    <cellStyle name="40% - Accent2 2 9 2" xfId="8320" xr:uid="{00000000-0005-0000-0000-000075200000}"/>
    <cellStyle name="40% - Accent2 2 9 2 2" xfId="8321" xr:uid="{00000000-0005-0000-0000-000076200000}"/>
    <cellStyle name="40% - Accent2 2 9 3" xfId="8322" xr:uid="{00000000-0005-0000-0000-000077200000}"/>
    <cellStyle name="40% - Accent2 2 9 3 2" xfId="8323" xr:uid="{00000000-0005-0000-0000-000078200000}"/>
    <cellStyle name="40% - Accent2 2 9 4" xfId="8324" xr:uid="{00000000-0005-0000-0000-000079200000}"/>
    <cellStyle name="40% - Accent2 2 9 4 2" xfId="8325" xr:uid="{00000000-0005-0000-0000-00007A200000}"/>
    <cellStyle name="40% - Accent2 2 9 5" xfId="8326" xr:uid="{00000000-0005-0000-0000-00007B200000}"/>
    <cellStyle name="40% - Accent2 2 9 5 2" xfId="8327" xr:uid="{00000000-0005-0000-0000-00007C200000}"/>
    <cellStyle name="40% - Accent2 2 9 6" xfId="8328" xr:uid="{00000000-0005-0000-0000-00007D200000}"/>
    <cellStyle name="40% - Accent2 2 9 6 2" xfId="8329" xr:uid="{00000000-0005-0000-0000-00007E200000}"/>
    <cellStyle name="40% - Accent2 2 9 7" xfId="8330" xr:uid="{00000000-0005-0000-0000-00007F200000}"/>
    <cellStyle name="40% - Accent2 2 9 7 2" xfId="8331" xr:uid="{00000000-0005-0000-0000-000080200000}"/>
    <cellStyle name="40% - Accent2 2 9 8" xfId="8332" xr:uid="{00000000-0005-0000-0000-000081200000}"/>
    <cellStyle name="40% - Accent2 2 9 8 2" xfId="8333" xr:uid="{00000000-0005-0000-0000-000082200000}"/>
    <cellStyle name="40% - Accent2 2 9 9" xfId="8334" xr:uid="{00000000-0005-0000-0000-000083200000}"/>
    <cellStyle name="40% - Accent2 20" xfId="8335" xr:uid="{00000000-0005-0000-0000-000084200000}"/>
    <cellStyle name="40% - Accent2 20 2" xfId="8336" xr:uid="{00000000-0005-0000-0000-000085200000}"/>
    <cellStyle name="40% - Accent2 21" xfId="8337" xr:uid="{00000000-0005-0000-0000-000086200000}"/>
    <cellStyle name="40% - Accent2 22" xfId="8338" xr:uid="{00000000-0005-0000-0000-000087200000}"/>
    <cellStyle name="40% - Accent2 23" xfId="8339" xr:uid="{00000000-0005-0000-0000-000088200000}"/>
    <cellStyle name="40% - Accent2 24" xfId="8340" xr:uid="{00000000-0005-0000-0000-000089200000}"/>
    <cellStyle name="40% - Accent2 25" xfId="8341" xr:uid="{00000000-0005-0000-0000-00008A200000}"/>
    <cellStyle name="40% - Accent2 26" xfId="8342" xr:uid="{00000000-0005-0000-0000-00008B200000}"/>
    <cellStyle name="40% - Accent2 27" xfId="8343" xr:uid="{00000000-0005-0000-0000-00008C200000}"/>
    <cellStyle name="40% - Accent2 28" xfId="8344" xr:uid="{00000000-0005-0000-0000-00008D200000}"/>
    <cellStyle name="40% - Accent2 3" xfId="8345" xr:uid="{00000000-0005-0000-0000-00008E200000}"/>
    <cellStyle name="40% - Accent2 3 10" xfId="8346" xr:uid="{00000000-0005-0000-0000-00008F200000}"/>
    <cellStyle name="40% - Accent2 3 10 2" xfId="8347" xr:uid="{00000000-0005-0000-0000-000090200000}"/>
    <cellStyle name="40% - Accent2 3 11" xfId="8348" xr:uid="{00000000-0005-0000-0000-000091200000}"/>
    <cellStyle name="40% - Accent2 3 11 2" xfId="8349" xr:uid="{00000000-0005-0000-0000-000092200000}"/>
    <cellStyle name="40% - Accent2 3 12" xfId="8350" xr:uid="{00000000-0005-0000-0000-000093200000}"/>
    <cellStyle name="40% - Accent2 3 12 2" xfId="8351" xr:uid="{00000000-0005-0000-0000-000094200000}"/>
    <cellStyle name="40% - Accent2 3 13" xfId="8352" xr:uid="{00000000-0005-0000-0000-000095200000}"/>
    <cellStyle name="40% - Accent2 3 13 2" xfId="8353" xr:uid="{00000000-0005-0000-0000-000096200000}"/>
    <cellStyle name="40% - Accent2 3 14" xfId="8354" xr:uid="{00000000-0005-0000-0000-000097200000}"/>
    <cellStyle name="40% - Accent2 3 14 2" xfId="8355" xr:uid="{00000000-0005-0000-0000-000098200000}"/>
    <cellStyle name="40% - Accent2 3 15" xfId="8356" xr:uid="{00000000-0005-0000-0000-000099200000}"/>
    <cellStyle name="40% - Accent2 3 15 2" xfId="8357" xr:uid="{00000000-0005-0000-0000-00009A200000}"/>
    <cellStyle name="40% - Accent2 3 16" xfId="8358" xr:uid="{00000000-0005-0000-0000-00009B200000}"/>
    <cellStyle name="40% - Accent2 3 16 2" xfId="8359" xr:uid="{00000000-0005-0000-0000-00009C200000}"/>
    <cellStyle name="40% - Accent2 3 17" xfId="8360" xr:uid="{00000000-0005-0000-0000-00009D200000}"/>
    <cellStyle name="40% - Accent2 3 18" xfId="8361" xr:uid="{00000000-0005-0000-0000-00009E200000}"/>
    <cellStyle name="40% - Accent2 3 19" xfId="8362" xr:uid="{00000000-0005-0000-0000-00009F200000}"/>
    <cellStyle name="40% - Accent2 3 2" xfId="8363" xr:uid="{00000000-0005-0000-0000-0000A0200000}"/>
    <cellStyle name="40% - Accent2 3 2 10" xfId="8364" xr:uid="{00000000-0005-0000-0000-0000A1200000}"/>
    <cellStyle name="40% - Accent2 3 2 11" xfId="8365" xr:uid="{00000000-0005-0000-0000-0000A2200000}"/>
    <cellStyle name="40% - Accent2 3 2 2" xfId="8366" xr:uid="{00000000-0005-0000-0000-0000A3200000}"/>
    <cellStyle name="40% - Accent2 3 2 2 2" xfId="8367" xr:uid="{00000000-0005-0000-0000-0000A4200000}"/>
    <cellStyle name="40% - Accent2 3 2 2 2 2" xfId="8368" xr:uid="{00000000-0005-0000-0000-0000A5200000}"/>
    <cellStyle name="40% - Accent2 3 2 2 3" xfId="8369" xr:uid="{00000000-0005-0000-0000-0000A6200000}"/>
    <cellStyle name="40% - Accent2 3 2 3" xfId="8370" xr:uid="{00000000-0005-0000-0000-0000A7200000}"/>
    <cellStyle name="40% - Accent2 3 2 3 2" xfId="8371" xr:uid="{00000000-0005-0000-0000-0000A8200000}"/>
    <cellStyle name="40% - Accent2 3 2 3 2 2" xfId="8372" xr:uid="{00000000-0005-0000-0000-0000A9200000}"/>
    <cellStyle name="40% - Accent2 3 2 3 3" xfId="8373" xr:uid="{00000000-0005-0000-0000-0000AA200000}"/>
    <cellStyle name="40% - Accent2 3 2 4" xfId="8374" xr:uid="{00000000-0005-0000-0000-0000AB200000}"/>
    <cellStyle name="40% - Accent2 3 2 4 2" xfId="8375" xr:uid="{00000000-0005-0000-0000-0000AC200000}"/>
    <cellStyle name="40% - Accent2 3 2 5" xfId="8376" xr:uid="{00000000-0005-0000-0000-0000AD200000}"/>
    <cellStyle name="40% - Accent2 3 2 5 2" xfId="8377" xr:uid="{00000000-0005-0000-0000-0000AE200000}"/>
    <cellStyle name="40% - Accent2 3 2 6" xfId="8378" xr:uid="{00000000-0005-0000-0000-0000AF200000}"/>
    <cellStyle name="40% - Accent2 3 2 6 2" xfId="8379" xr:uid="{00000000-0005-0000-0000-0000B0200000}"/>
    <cellStyle name="40% - Accent2 3 2 7" xfId="8380" xr:uid="{00000000-0005-0000-0000-0000B1200000}"/>
    <cellStyle name="40% - Accent2 3 2 7 2" xfId="8381" xr:uid="{00000000-0005-0000-0000-0000B2200000}"/>
    <cellStyle name="40% - Accent2 3 2 8" xfId="8382" xr:uid="{00000000-0005-0000-0000-0000B3200000}"/>
    <cellStyle name="40% - Accent2 3 2 8 2" xfId="8383" xr:uid="{00000000-0005-0000-0000-0000B4200000}"/>
    <cellStyle name="40% - Accent2 3 2 9" xfId="8384" xr:uid="{00000000-0005-0000-0000-0000B5200000}"/>
    <cellStyle name="40% - Accent2 3 2 9 2" xfId="8385" xr:uid="{00000000-0005-0000-0000-0000B6200000}"/>
    <cellStyle name="40% - Accent2 3 3" xfId="8386" xr:uid="{00000000-0005-0000-0000-0000B7200000}"/>
    <cellStyle name="40% - Accent2 3 3 10" xfId="8387" xr:uid="{00000000-0005-0000-0000-0000B8200000}"/>
    <cellStyle name="40% - Accent2 3 3 11" xfId="8388" xr:uid="{00000000-0005-0000-0000-0000B9200000}"/>
    <cellStyle name="40% - Accent2 3 3 2" xfId="8389" xr:uid="{00000000-0005-0000-0000-0000BA200000}"/>
    <cellStyle name="40% - Accent2 3 3 2 2" xfId="8390" xr:uid="{00000000-0005-0000-0000-0000BB200000}"/>
    <cellStyle name="40% - Accent2 3 3 3" xfId="8391" xr:uid="{00000000-0005-0000-0000-0000BC200000}"/>
    <cellStyle name="40% - Accent2 3 3 3 2" xfId="8392" xr:uid="{00000000-0005-0000-0000-0000BD200000}"/>
    <cellStyle name="40% - Accent2 3 3 4" xfId="8393" xr:uid="{00000000-0005-0000-0000-0000BE200000}"/>
    <cellStyle name="40% - Accent2 3 3 4 2" xfId="8394" xr:uid="{00000000-0005-0000-0000-0000BF200000}"/>
    <cellStyle name="40% - Accent2 3 3 5" xfId="8395" xr:uid="{00000000-0005-0000-0000-0000C0200000}"/>
    <cellStyle name="40% - Accent2 3 3 5 2" xfId="8396" xr:uid="{00000000-0005-0000-0000-0000C1200000}"/>
    <cellStyle name="40% - Accent2 3 3 6" xfId="8397" xr:uid="{00000000-0005-0000-0000-0000C2200000}"/>
    <cellStyle name="40% - Accent2 3 3 6 2" xfId="8398" xr:uid="{00000000-0005-0000-0000-0000C3200000}"/>
    <cellStyle name="40% - Accent2 3 3 7" xfId="8399" xr:uid="{00000000-0005-0000-0000-0000C4200000}"/>
    <cellStyle name="40% - Accent2 3 3 7 2" xfId="8400" xr:uid="{00000000-0005-0000-0000-0000C5200000}"/>
    <cellStyle name="40% - Accent2 3 3 8" xfId="8401" xr:uid="{00000000-0005-0000-0000-0000C6200000}"/>
    <cellStyle name="40% - Accent2 3 3 8 2" xfId="8402" xr:uid="{00000000-0005-0000-0000-0000C7200000}"/>
    <cellStyle name="40% - Accent2 3 3 9" xfId="8403" xr:uid="{00000000-0005-0000-0000-0000C8200000}"/>
    <cellStyle name="40% - Accent2 3 3 9 2" xfId="8404" xr:uid="{00000000-0005-0000-0000-0000C9200000}"/>
    <cellStyle name="40% - Accent2 3 4" xfId="8405" xr:uid="{00000000-0005-0000-0000-0000CA200000}"/>
    <cellStyle name="40% - Accent2 3 4 10" xfId="8406" xr:uid="{00000000-0005-0000-0000-0000CB200000}"/>
    <cellStyle name="40% - Accent2 3 4 11" xfId="8407" xr:uid="{00000000-0005-0000-0000-0000CC200000}"/>
    <cellStyle name="40% - Accent2 3 4 2" xfId="8408" xr:uid="{00000000-0005-0000-0000-0000CD200000}"/>
    <cellStyle name="40% - Accent2 3 4 2 2" xfId="8409" xr:uid="{00000000-0005-0000-0000-0000CE200000}"/>
    <cellStyle name="40% - Accent2 3 4 3" xfId="8410" xr:uid="{00000000-0005-0000-0000-0000CF200000}"/>
    <cellStyle name="40% - Accent2 3 4 3 2" xfId="8411" xr:uid="{00000000-0005-0000-0000-0000D0200000}"/>
    <cellStyle name="40% - Accent2 3 4 4" xfId="8412" xr:uid="{00000000-0005-0000-0000-0000D1200000}"/>
    <cellStyle name="40% - Accent2 3 4 4 2" xfId="8413" xr:uid="{00000000-0005-0000-0000-0000D2200000}"/>
    <cellStyle name="40% - Accent2 3 4 5" xfId="8414" xr:uid="{00000000-0005-0000-0000-0000D3200000}"/>
    <cellStyle name="40% - Accent2 3 4 5 2" xfId="8415" xr:uid="{00000000-0005-0000-0000-0000D4200000}"/>
    <cellStyle name="40% - Accent2 3 4 6" xfId="8416" xr:uid="{00000000-0005-0000-0000-0000D5200000}"/>
    <cellStyle name="40% - Accent2 3 4 6 2" xfId="8417" xr:uid="{00000000-0005-0000-0000-0000D6200000}"/>
    <cellStyle name="40% - Accent2 3 4 7" xfId="8418" xr:uid="{00000000-0005-0000-0000-0000D7200000}"/>
    <cellStyle name="40% - Accent2 3 4 7 2" xfId="8419" xr:uid="{00000000-0005-0000-0000-0000D8200000}"/>
    <cellStyle name="40% - Accent2 3 4 8" xfId="8420" xr:uid="{00000000-0005-0000-0000-0000D9200000}"/>
    <cellStyle name="40% - Accent2 3 4 8 2" xfId="8421" xr:uid="{00000000-0005-0000-0000-0000DA200000}"/>
    <cellStyle name="40% - Accent2 3 4 9" xfId="8422" xr:uid="{00000000-0005-0000-0000-0000DB200000}"/>
    <cellStyle name="40% - Accent2 3 4 9 2" xfId="8423" xr:uid="{00000000-0005-0000-0000-0000DC200000}"/>
    <cellStyle name="40% - Accent2 3 5" xfId="8424" xr:uid="{00000000-0005-0000-0000-0000DD200000}"/>
    <cellStyle name="40% - Accent2 3 5 10" xfId="8425" xr:uid="{00000000-0005-0000-0000-0000DE200000}"/>
    <cellStyle name="40% - Accent2 3 5 11" xfId="8426" xr:uid="{00000000-0005-0000-0000-0000DF200000}"/>
    <cellStyle name="40% - Accent2 3 5 2" xfId="8427" xr:uid="{00000000-0005-0000-0000-0000E0200000}"/>
    <cellStyle name="40% - Accent2 3 5 2 2" xfId="8428" xr:uid="{00000000-0005-0000-0000-0000E1200000}"/>
    <cellStyle name="40% - Accent2 3 5 3" xfId="8429" xr:uid="{00000000-0005-0000-0000-0000E2200000}"/>
    <cellStyle name="40% - Accent2 3 5 3 2" xfId="8430" xr:uid="{00000000-0005-0000-0000-0000E3200000}"/>
    <cellStyle name="40% - Accent2 3 5 4" xfId="8431" xr:uid="{00000000-0005-0000-0000-0000E4200000}"/>
    <cellStyle name="40% - Accent2 3 5 4 2" xfId="8432" xr:uid="{00000000-0005-0000-0000-0000E5200000}"/>
    <cellStyle name="40% - Accent2 3 5 5" xfId="8433" xr:uid="{00000000-0005-0000-0000-0000E6200000}"/>
    <cellStyle name="40% - Accent2 3 5 5 2" xfId="8434" xr:uid="{00000000-0005-0000-0000-0000E7200000}"/>
    <cellStyle name="40% - Accent2 3 5 6" xfId="8435" xr:uid="{00000000-0005-0000-0000-0000E8200000}"/>
    <cellStyle name="40% - Accent2 3 5 6 2" xfId="8436" xr:uid="{00000000-0005-0000-0000-0000E9200000}"/>
    <cellStyle name="40% - Accent2 3 5 7" xfId="8437" xr:uid="{00000000-0005-0000-0000-0000EA200000}"/>
    <cellStyle name="40% - Accent2 3 5 7 2" xfId="8438" xr:uid="{00000000-0005-0000-0000-0000EB200000}"/>
    <cellStyle name="40% - Accent2 3 5 8" xfId="8439" xr:uid="{00000000-0005-0000-0000-0000EC200000}"/>
    <cellStyle name="40% - Accent2 3 5 8 2" xfId="8440" xr:uid="{00000000-0005-0000-0000-0000ED200000}"/>
    <cellStyle name="40% - Accent2 3 5 9" xfId="8441" xr:uid="{00000000-0005-0000-0000-0000EE200000}"/>
    <cellStyle name="40% - Accent2 3 5 9 2" xfId="8442" xr:uid="{00000000-0005-0000-0000-0000EF200000}"/>
    <cellStyle name="40% - Accent2 3 6" xfId="8443" xr:uid="{00000000-0005-0000-0000-0000F0200000}"/>
    <cellStyle name="40% - Accent2 3 6 10" xfId="8444" xr:uid="{00000000-0005-0000-0000-0000F1200000}"/>
    <cellStyle name="40% - Accent2 3 6 11" xfId="8445" xr:uid="{00000000-0005-0000-0000-0000F2200000}"/>
    <cellStyle name="40% - Accent2 3 6 2" xfId="8446" xr:uid="{00000000-0005-0000-0000-0000F3200000}"/>
    <cellStyle name="40% - Accent2 3 6 2 2" xfId="8447" xr:uid="{00000000-0005-0000-0000-0000F4200000}"/>
    <cellStyle name="40% - Accent2 3 6 3" xfId="8448" xr:uid="{00000000-0005-0000-0000-0000F5200000}"/>
    <cellStyle name="40% - Accent2 3 6 3 2" xfId="8449" xr:uid="{00000000-0005-0000-0000-0000F6200000}"/>
    <cellStyle name="40% - Accent2 3 6 4" xfId="8450" xr:uid="{00000000-0005-0000-0000-0000F7200000}"/>
    <cellStyle name="40% - Accent2 3 6 4 2" xfId="8451" xr:uid="{00000000-0005-0000-0000-0000F8200000}"/>
    <cellStyle name="40% - Accent2 3 6 5" xfId="8452" xr:uid="{00000000-0005-0000-0000-0000F9200000}"/>
    <cellStyle name="40% - Accent2 3 6 5 2" xfId="8453" xr:uid="{00000000-0005-0000-0000-0000FA200000}"/>
    <cellStyle name="40% - Accent2 3 6 6" xfId="8454" xr:uid="{00000000-0005-0000-0000-0000FB200000}"/>
    <cellStyle name="40% - Accent2 3 6 6 2" xfId="8455" xr:uid="{00000000-0005-0000-0000-0000FC200000}"/>
    <cellStyle name="40% - Accent2 3 6 7" xfId="8456" xr:uid="{00000000-0005-0000-0000-0000FD200000}"/>
    <cellStyle name="40% - Accent2 3 6 7 2" xfId="8457" xr:uid="{00000000-0005-0000-0000-0000FE200000}"/>
    <cellStyle name="40% - Accent2 3 6 8" xfId="8458" xr:uid="{00000000-0005-0000-0000-0000FF200000}"/>
    <cellStyle name="40% - Accent2 3 6 8 2" xfId="8459" xr:uid="{00000000-0005-0000-0000-000000210000}"/>
    <cellStyle name="40% - Accent2 3 6 9" xfId="8460" xr:uid="{00000000-0005-0000-0000-000001210000}"/>
    <cellStyle name="40% - Accent2 3 6 9 2" xfId="8461" xr:uid="{00000000-0005-0000-0000-000002210000}"/>
    <cellStyle name="40% - Accent2 3 7" xfId="8462" xr:uid="{00000000-0005-0000-0000-000003210000}"/>
    <cellStyle name="40% - Accent2 3 7 10" xfId="8463" xr:uid="{00000000-0005-0000-0000-000004210000}"/>
    <cellStyle name="40% - Accent2 3 7 11" xfId="8464" xr:uid="{00000000-0005-0000-0000-000005210000}"/>
    <cellStyle name="40% - Accent2 3 7 2" xfId="8465" xr:uid="{00000000-0005-0000-0000-000006210000}"/>
    <cellStyle name="40% - Accent2 3 7 2 2" xfId="8466" xr:uid="{00000000-0005-0000-0000-000007210000}"/>
    <cellStyle name="40% - Accent2 3 7 3" xfId="8467" xr:uid="{00000000-0005-0000-0000-000008210000}"/>
    <cellStyle name="40% - Accent2 3 7 3 2" xfId="8468" xr:uid="{00000000-0005-0000-0000-000009210000}"/>
    <cellStyle name="40% - Accent2 3 7 4" xfId="8469" xr:uid="{00000000-0005-0000-0000-00000A210000}"/>
    <cellStyle name="40% - Accent2 3 7 4 2" xfId="8470" xr:uid="{00000000-0005-0000-0000-00000B210000}"/>
    <cellStyle name="40% - Accent2 3 7 5" xfId="8471" xr:uid="{00000000-0005-0000-0000-00000C210000}"/>
    <cellStyle name="40% - Accent2 3 7 5 2" xfId="8472" xr:uid="{00000000-0005-0000-0000-00000D210000}"/>
    <cellStyle name="40% - Accent2 3 7 6" xfId="8473" xr:uid="{00000000-0005-0000-0000-00000E210000}"/>
    <cellStyle name="40% - Accent2 3 7 6 2" xfId="8474" xr:uid="{00000000-0005-0000-0000-00000F210000}"/>
    <cellStyle name="40% - Accent2 3 7 7" xfId="8475" xr:uid="{00000000-0005-0000-0000-000010210000}"/>
    <cellStyle name="40% - Accent2 3 7 7 2" xfId="8476" xr:uid="{00000000-0005-0000-0000-000011210000}"/>
    <cellStyle name="40% - Accent2 3 7 8" xfId="8477" xr:uid="{00000000-0005-0000-0000-000012210000}"/>
    <cellStyle name="40% - Accent2 3 7 8 2" xfId="8478" xr:uid="{00000000-0005-0000-0000-000013210000}"/>
    <cellStyle name="40% - Accent2 3 7 9" xfId="8479" xr:uid="{00000000-0005-0000-0000-000014210000}"/>
    <cellStyle name="40% - Accent2 3 7 9 2" xfId="8480" xr:uid="{00000000-0005-0000-0000-000015210000}"/>
    <cellStyle name="40% - Accent2 3 8" xfId="8481" xr:uid="{00000000-0005-0000-0000-000016210000}"/>
    <cellStyle name="40% - Accent2 3 8 10" xfId="8482" xr:uid="{00000000-0005-0000-0000-000017210000}"/>
    <cellStyle name="40% - Accent2 3 8 2" xfId="8483" xr:uid="{00000000-0005-0000-0000-000018210000}"/>
    <cellStyle name="40% - Accent2 3 8 2 2" xfId="8484" xr:uid="{00000000-0005-0000-0000-000019210000}"/>
    <cellStyle name="40% - Accent2 3 8 3" xfId="8485" xr:uid="{00000000-0005-0000-0000-00001A210000}"/>
    <cellStyle name="40% - Accent2 3 8 3 2" xfId="8486" xr:uid="{00000000-0005-0000-0000-00001B210000}"/>
    <cellStyle name="40% - Accent2 3 8 4" xfId="8487" xr:uid="{00000000-0005-0000-0000-00001C210000}"/>
    <cellStyle name="40% - Accent2 3 8 4 2" xfId="8488" xr:uid="{00000000-0005-0000-0000-00001D210000}"/>
    <cellStyle name="40% - Accent2 3 8 5" xfId="8489" xr:uid="{00000000-0005-0000-0000-00001E210000}"/>
    <cellStyle name="40% - Accent2 3 8 5 2" xfId="8490" xr:uid="{00000000-0005-0000-0000-00001F210000}"/>
    <cellStyle name="40% - Accent2 3 8 6" xfId="8491" xr:uid="{00000000-0005-0000-0000-000020210000}"/>
    <cellStyle name="40% - Accent2 3 8 6 2" xfId="8492" xr:uid="{00000000-0005-0000-0000-000021210000}"/>
    <cellStyle name="40% - Accent2 3 8 7" xfId="8493" xr:uid="{00000000-0005-0000-0000-000022210000}"/>
    <cellStyle name="40% - Accent2 3 8 7 2" xfId="8494" xr:uid="{00000000-0005-0000-0000-000023210000}"/>
    <cellStyle name="40% - Accent2 3 8 8" xfId="8495" xr:uid="{00000000-0005-0000-0000-000024210000}"/>
    <cellStyle name="40% - Accent2 3 8 8 2" xfId="8496" xr:uid="{00000000-0005-0000-0000-000025210000}"/>
    <cellStyle name="40% - Accent2 3 8 9" xfId="8497" xr:uid="{00000000-0005-0000-0000-000026210000}"/>
    <cellStyle name="40% - Accent2 3 9" xfId="8498" xr:uid="{00000000-0005-0000-0000-000027210000}"/>
    <cellStyle name="40% - Accent2 3 9 2" xfId="8499" xr:uid="{00000000-0005-0000-0000-000028210000}"/>
    <cellStyle name="40% - Accent2 4" xfId="8500" xr:uid="{00000000-0005-0000-0000-000029210000}"/>
    <cellStyle name="40% - Accent2 4 10" xfId="8501" xr:uid="{00000000-0005-0000-0000-00002A210000}"/>
    <cellStyle name="40% - Accent2 4 10 2" xfId="8502" xr:uid="{00000000-0005-0000-0000-00002B210000}"/>
    <cellStyle name="40% - Accent2 4 11" xfId="8503" xr:uid="{00000000-0005-0000-0000-00002C210000}"/>
    <cellStyle name="40% - Accent2 4 11 2" xfId="8504" xr:uid="{00000000-0005-0000-0000-00002D210000}"/>
    <cellStyle name="40% - Accent2 4 12" xfId="8505" xr:uid="{00000000-0005-0000-0000-00002E210000}"/>
    <cellStyle name="40% - Accent2 4 12 2" xfId="8506" xr:uid="{00000000-0005-0000-0000-00002F210000}"/>
    <cellStyle name="40% - Accent2 4 13" xfId="8507" xr:uid="{00000000-0005-0000-0000-000030210000}"/>
    <cellStyle name="40% - Accent2 4 13 2" xfId="8508" xr:uid="{00000000-0005-0000-0000-000031210000}"/>
    <cellStyle name="40% - Accent2 4 14" xfId="8509" xr:uid="{00000000-0005-0000-0000-000032210000}"/>
    <cellStyle name="40% - Accent2 4 14 2" xfId="8510" xr:uid="{00000000-0005-0000-0000-000033210000}"/>
    <cellStyle name="40% - Accent2 4 15" xfId="8511" xr:uid="{00000000-0005-0000-0000-000034210000}"/>
    <cellStyle name="40% - Accent2 4 15 2" xfId="8512" xr:uid="{00000000-0005-0000-0000-000035210000}"/>
    <cellStyle name="40% - Accent2 4 16" xfId="8513" xr:uid="{00000000-0005-0000-0000-000036210000}"/>
    <cellStyle name="40% - Accent2 4 17" xfId="8514" xr:uid="{00000000-0005-0000-0000-000037210000}"/>
    <cellStyle name="40% - Accent2 4 18" xfId="8515" xr:uid="{00000000-0005-0000-0000-000038210000}"/>
    <cellStyle name="40% - Accent2 4 2" xfId="8516" xr:uid="{00000000-0005-0000-0000-000039210000}"/>
    <cellStyle name="40% - Accent2 4 2 10" xfId="8517" xr:uid="{00000000-0005-0000-0000-00003A210000}"/>
    <cellStyle name="40% - Accent2 4 2 11" xfId="8518" xr:uid="{00000000-0005-0000-0000-00003B210000}"/>
    <cellStyle name="40% - Accent2 4 2 12" xfId="8519" xr:uid="{00000000-0005-0000-0000-00003C210000}"/>
    <cellStyle name="40% - Accent2 4 2 2" xfId="8520" xr:uid="{00000000-0005-0000-0000-00003D210000}"/>
    <cellStyle name="40% - Accent2 4 2 2 2" xfId="8521" xr:uid="{00000000-0005-0000-0000-00003E210000}"/>
    <cellStyle name="40% - Accent2 4 2 3" xfId="8522" xr:uid="{00000000-0005-0000-0000-00003F210000}"/>
    <cellStyle name="40% - Accent2 4 2 3 2" xfId="8523" xr:uid="{00000000-0005-0000-0000-000040210000}"/>
    <cellStyle name="40% - Accent2 4 2 4" xfId="8524" xr:uid="{00000000-0005-0000-0000-000041210000}"/>
    <cellStyle name="40% - Accent2 4 2 4 2" xfId="8525" xr:uid="{00000000-0005-0000-0000-000042210000}"/>
    <cellStyle name="40% - Accent2 4 2 5" xfId="8526" xr:uid="{00000000-0005-0000-0000-000043210000}"/>
    <cellStyle name="40% - Accent2 4 2 5 2" xfId="8527" xr:uid="{00000000-0005-0000-0000-000044210000}"/>
    <cellStyle name="40% - Accent2 4 2 6" xfId="8528" xr:uid="{00000000-0005-0000-0000-000045210000}"/>
    <cellStyle name="40% - Accent2 4 2 6 2" xfId="8529" xr:uid="{00000000-0005-0000-0000-000046210000}"/>
    <cellStyle name="40% - Accent2 4 2 7" xfId="8530" xr:uid="{00000000-0005-0000-0000-000047210000}"/>
    <cellStyle name="40% - Accent2 4 2 7 2" xfId="8531" xr:uid="{00000000-0005-0000-0000-000048210000}"/>
    <cellStyle name="40% - Accent2 4 2 8" xfId="8532" xr:uid="{00000000-0005-0000-0000-000049210000}"/>
    <cellStyle name="40% - Accent2 4 2 8 2" xfId="8533" xr:uid="{00000000-0005-0000-0000-00004A210000}"/>
    <cellStyle name="40% - Accent2 4 2 9" xfId="8534" xr:uid="{00000000-0005-0000-0000-00004B210000}"/>
    <cellStyle name="40% - Accent2 4 2 9 2" xfId="8535" xr:uid="{00000000-0005-0000-0000-00004C210000}"/>
    <cellStyle name="40% - Accent2 4 3" xfId="8536" xr:uid="{00000000-0005-0000-0000-00004D210000}"/>
    <cellStyle name="40% - Accent2 4 3 10" xfId="8537" xr:uid="{00000000-0005-0000-0000-00004E210000}"/>
    <cellStyle name="40% - Accent2 4 3 11" xfId="8538" xr:uid="{00000000-0005-0000-0000-00004F210000}"/>
    <cellStyle name="40% - Accent2 4 3 2" xfId="8539" xr:uid="{00000000-0005-0000-0000-000050210000}"/>
    <cellStyle name="40% - Accent2 4 3 2 2" xfId="8540" xr:uid="{00000000-0005-0000-0000-000051210000}"/>
    <cellStyle name="40% - Accent2 4 3 3" xfId="8541" xr:uid="{00000000-0005-0000-0000-000052210000}"/>
    <cellStyle name="40% - Accent2 4 3 3 2" xfId="8542" xr:uid="{00000000-0005-0000-0000-000053210000}"/>
    <cellStyle name="40% - Accent2 4 3 4" xfId="8543" xr:uid="{00000000-0005-0000-0000-000054210000}"/>
    <cellStyle name="40% - Accent2 4 3 4 2" xfId="8544" xr:uid="{00000000-0005-0000-0000-000055210000}"/>
    <cellStyle name="40% - Accent2 4 3 5" xfId="8545" xr:uid="{00000000-0005-0000-0000-000056210000}"/>
    <cellStyle name="40% - Accent2 4 3 5 2" xfId="8546" xr:uid="{00000000-0005-0000-0000-000057210000}"/>
    <cellStyle name="40% - Accent2 4 3 6" xfId="8547" xr:uid="{00000000-0005-0000-0000-000058210000}"/>
    <cellStyle name="40% - Accent2 4 3 6 2" xfId="8548" xr:uid="{00000000-0005-0000-0000-000059210000}"/>
    <cellStyle name="40% - Accent2 4 3 7" xfId="8549" xr:uid="{00000000-0005-0000-0000-00005A210000}"/>
    <cellStyle name="40% - Accent2 4 3 7 2" xfId="8550" xr:uid="{00000000-0005-0000-0000-00005B210000}"/>
    <cellStyle name="40% - Accent2 4 3 8" xfId="8551" xr:uid="{00000000-0005-0000-0000-00005C210000}"/>
    <cellStyle name="40% - Accent2 4 3 8 2" xfId="8552" xr:uid="{00000000-0005-0000-0000-00005D210000}"/>
    <cellStyle name="40% - Accent2 4 3 9" xfId="8553" xr:uid="{00000000-0005-0000-0000-00005E210000}"/>
    <cellStyle name="40% - Accent2 4 3 9 2" xfId="8554" xr:uid="{00000000-0005-0000-0000-00005F210000}"/>
    <cellStyle name="40% - Accent2 4 4" xfId="8555" xr:uid="{00000000-0005-0000-0000-000060210000}"/>
    <cellStyle name="40% - Accent2 4 4 10" xfId="8556" xr:uid="{00000000-0005-0000-0000-000061210000}"/>
    <cellStyle name="40% - Accent2 4 4 11" xfId="8557" xr:uid="{00000000-0005-0000-0000-000062210000}"/>
    <cellStyle name="40% - Accent2 4 4 2" xfId="8558" xr:uid="{00000000-0005-0000-0000-000063210000}"/>
    <cellStyle name="40% - Accent2 4 4 2 2" xfId="8559" xr:uid="{00000000-0005-0000-0000-000064210000}"/>
    <cellStyle name="40% - Accent2 4 4 3" xfId="8560" xr:uid="{00000000-0005-0000-0000-000065210000}"/>
    <cellStyle name="40% - Accent2 4 4 3 2" xfId="8561" xr:uid="{00000000-0005-0000-0000-000066210000}"/>
    <cellStyle name="40% - Accent2 4 4 4" xfId="8562" xr:uid="{00000000-0005-0000-0000-000067210000}"/>
    <cellStyle name="40% - Accent2 4 4 4 2" xfId="8563" xr:uid="{00000000-0005-0000-0000-000068210000}"/>
    <cellStyle name="40% - Accent2 4 4 5" xfId="8564" xr:uid="{00000000-0005-0000-0000-000069210000}"/>
    <cellStyle name="40% - Accent2 4 4 5 2" xfId="8565" xr:uid="{00000000-0005-0000-0000-00006A210000}"/>
    <cellStyle name="40% - Accent2 4 4 6" xfId="8566" xr:uid="{00000000-0005-0000-0000-00006B210000}"/>
    <cellStyle name="40% - Accent2 4 4 6 2" xfId="8567" xr:uid="{00000000-0005-0000-0000-00006C210000}"/>
    <cellStyle name="40% - Accent2 4 4 7" xfId="8568" xr:uid="{00000000-0005-0000-0000-00006D210000}"/>
    <cellStyle name="40% - Accent2 4 4 7 2" xfId="8569" xr:uid="{00000000-0005-0000-0000-00006E210000}"/>
    <cellStyle name="40% - Accent2 4 4 8" xfId="8570" xr:uid="{00000000-0005-0000-0000-00006F210000}"/>
    <cellStyle name="40% - Accent2 4 4 8 2" xfId="8571" xr:uid="{00000000-0005-0000-0000-000070210000}"/>
    <cellStyle name="40% - Accent2 4 4 9" xfId="8572" xr:uid="{00000000-0005-0000-0000-000071210000}"/>
    <cellStyle name="40% - Accent2 4 4 9 2" xfId="8573" xr:uid="{00000000-0005-0000-0000-000072210000}"/>
    <cellStyle name="40% - Accent2 4 5" xfId="8574" xr:uid="{00000000-0005-0000-0000-000073210000}"/>
    <cellStyle name="40% - Accent2 4 5 10" xfId="8575" xr:uid="{00000000-0005-0000-0000-000074210000}"/>
    <cellStyle name="40% - Accent2 4 5 11" xfId="8576" xr:uid="{00000000-0005-0000-0000-000075210000}"/>
    <cellStyle name="40% - Accent2 4 5 2" xfId="8577" xr:uid="{00000000-0005-0000-0000-000076210000}"/>
    <cellStyle name="40% - Accent2 4 5 2 2" xfId="8578" xr:uid="{00000000-0005-0000-0000-000077210000}"/>
    <cellStyle name="40% - Accent2 4 5 3" xfId="8579" xr:uid="{00000000-0005-0000-0000-000078210000}"/>
    <cellStyle name="40% - Accent2 4 5 3 2" xfId="8580" xr:uid="{00000000-0005-0000-0000-000079210000}"/>
    <cellStyle name="40% - Accent2 4 5 4" xfId="8581" xr:uid="{00000000-0005-0000-0000-00007A210000}"/>
    <cellStyle name="40% - Accent2 4 5 4 2" xfId="8582" xr:uid="{00000000-0005-0000-0000-00007B210000}"/>
    <cellStyle name="40% - Accent2 4 5 5" xfId="8583" xr:uid="{00000000-0005-0000-0000-00007C210000}"/>
    <cellStyle name="40% - Accent2 4 5 5 2" xfId="8584" xr:uid="{00000000-0005-0000-0000-00007D210000}"/>
    <cellStyle name="40% - Accent2 4 5 6" xfId="8585" xr:uid="{00000000-0005-0000-0000-00007E210000}"/>
    <cellStyle name="40% - Accent2 4 5 6 2" xfId="8586" xr:uid="{00000000-0005-0000-0000-00007F210000}"/>
    <cellStyle name="40% - Accent2 4 5 7" xfId="8587" xr:uid="{00000000-0005-0000-0000-000080210000}"/>
    <cellStyle name="40% - Accent2 4 5 7 2" xfId="8588" xr:uid="{00000000-0005-0000-0000-000081210000}"/>
    <cellStyle name="40% - Accent2 4 5 8" xfId="8589" xr:uid="{00000000-0005-0000-0000-000082210000}"/>
    <cellStyle name="40% - Accent2 4 5 8 2" xfId="8590" xr:uid="{00000000-0005-0000-0000-000083210000}"/>
    <cellStyle name="40% - Accent2 4 5 9" xfId="8591" xr:uid="{00000000-0005-0000-0000-000084210000}"/>
    <cellStyle name="40% - Accent2 4 5 9 2" xfId="8592" xr:uid="{00000000-0005-0000-0000-000085210000}"/>
    <cellStyle name="40% - Accent2 4 6" xfId="8593" xr:uid="{00000000-0005-0000-0000-000086210000}"/>
    <cellStyle name="40% - Accent2 4 6 10" xfId="8594" xr:uid="{00000000-0005-0000-0000-000087210000}"/>
    <cellStyle name="40% - Accent2 4 6 11" xfId="8595" xr:uid="{00000000-0005-0000-0000-000088210000}"/>
    <cellStyle name="40% - Accent2 4 6 2" xfId="8596" xr:uid="{00000000-0005-0000-0000-000089210000}"/>
    <cellStyle name="40% - Accent2 4 6 2 2" xfId="8597" xr:uid="{00000000-0005-0000-0000-00008A210000}"/>
    <cellStyle name="40% - Accent2 4 6 3" xfId="8598" xr:uid="{00000000-0005-0000-0000-00008B210000}"/>
    <cellStyle name="40% - Accent2 4 6 3 2" xfId="8599" xr:uid="{00000000-0005-0000-0000-00008C210000}"/>
    <cellStyle name="40% - Accent2 4 6 4" xfId="8600" xr:uid="{00000000-0005-0000-0000-00008D210000}"/>
    <cellStyle name="40% - Accent2 4 6 4 2" xfId="8601" xr:uid="{00000000-0005-0000-0000-00008E210000}"/>
    <cellStyle name="40% - Accent2 4 6 5" xfId="8602" xr:uid="{00000000-0005-0000-0000-00008F210000}"/>
    <cellStyle name="40% - Accent2 4 6 5 2" xfId="8603" xr:uid="{00000000-0005-0000-0000-000090210000}"/>
    <cellStyle name="40% - Accent2 4 6 6" xfId="8604" xr:uid="{00000000-0005-0000-0000-000091210000}"/>
    <cellStyle name="40% - Accent2 4 6 6 2" xfId="8605" xr:uid="{00000000-0005-0000-0000-000092210000}"/>
    <cellStyle name="40% - Accent2 4 6 7" xfId="8606" xr:uid="{00000000-0005-0000-0000-000093210000}"/>
    <cellStyle name="40% - Accent2 4 6 7 2" xfId="8607" xr:uid="{00000000-0005-0000-0000-000094210000}"/>
    <cellStyle name="40% - Accent2 4 6 8" xfId="8608" xr:uid="{00000000-0005-0000-0000-000095210000}"/>
    <cellStyle name="40% - Accent2 4 6 8 2" xfId="8609" xr:uid="{00000000-0005-0000-0000-000096210000}"/>
    <cellStyle name="40% - Accent2 4 6 9" xfId="8610" xr:uid="{00000000-0005-0000-0000-000097210000}"/>
    <cellStyle name="40% - Accent2 4 6 9 2" xfId="8611" xr:uid="{00000000-0005-0000-0000-000098210000}"/>
    <cellStyle name="40% - Accent2 4 7" xfId="8612" xr:uid="{00000000-0005-0000-0000-000099210000}"/>
    <cellStyle name="40% - Accent2 4 7 10" xfId="8613" xr:uid="{00000000-0005-0000-0000-00009A210000}"/>
    <cellStyle name="40% - Accent2 4 7 2" xfId="8614" xr:uid="{00000000-0005-0000-0000-00009B210000}"/>
    <cellStyle name="40% - Accent2 4 7 2 2" xfId="8615" xr:uid="{00000000-0005-0000-0000-00009C210000}"/>
    <cellStyle name="40% - Accent2 4 7 3" xfId="8616" xr:uid="{00000000-0005-0000-0000-00009D210000}"/>
    <cellStyle name="40% - Accent2 4 7 3 2" xfId="8617" xr:uid="{00000000-0005-0000-0000-00009E210000}"/>
    <cellStyle name="40% - Accent2 4 7 4" xfId="8618" xr:uid="{00000000-0005-0000-0000-00009F210000}"/>
    <cellStyle name="40% - Accent2 4 7 4 2" xfId="8619" xr:uid="{00000000-0005-0000-0000-0000A0210000}"/>
    <cellStyle name="40% - Accent2 4 7 5" xfId="8620" xr:uid="{00000000-0005-0000-0000-0000A1210000}"/>
    <cellStyle name="40% - Accent2 4 7 5 2" xfId="8621" xr:uid="{00000000-0005-0000-0000-0000A2210000}"/>
    <cellStyle name="40% - Accent2 4 7 6" xfId="8622" xr:uid="{00000000-0005-0000-0000-0000A3210000}"/>
    <cellStyle name="40% - Accent2 4 7 6 2" xfId="8623" xr:uid="{00000000-0005-0000-0000-0000A4210000}"/>
    <cellStyle name="40% - Accent2 4 7 7" xfId="8624" xr:uid="{00000000-0005-0000-0000-0000A5210000}"/>
    <cellStyle name="40% - Accent2 4 7 7 2" xfId="8625" xr:uid="{00000000-0005-0000-0000-0000A6210000}"/>
    <cellStyle name="40% - Accent2 4 7 8" xfId="8626" xr:uid="{00000000-0005-0000-0000-0000A7210000}"/>
    <cellStyle name="40% - Accent2 4 7 8 2" xfId="8627" xr:uid="{00000000-0005-0000-0000-0000A8210000}"/>
    <cellStyle name="40% - Accent2 4 7 9" xfId="8628" xr:uid="{00000000-0005-0000-0000-0000A9210000}"/>
    <cellStyle name="40% - Accent2 4 8" xfId="8629" xr:uid="{00000000-0005-0000-0000-0000AA210000}"/>
    <cellStyle name="40% - Accent2 4 8 2" xfId="8630" xr:uid="{00000000-0005-0000-0000-0000AB210000}"/>
    <cellStyle name="40% - Accent2 4 9" xfId="8631" xr:uid="{00000000-0005-0000-0000-0000AC210000}"/>
    <cellStyle name="40% - Accent2 4 9 2" xfId="8632" xr:uid="{00000000-0005-0000-0000-0000AD210000}"/>
    <cellStyle name="40% - Accent2 5" xfId="8633" xr:uid="{00000000-0005-0000-0000-0000AE210000}"/>
    <cellStyle name="40% - Accent2 5 10" xfId="8634" xr:uid="{00000000-0005-0000-0000-0000AF210000}"/>
    <cellStyle name="40% - Accent2 5 10 2" xfId="8635" xr:uid="{00000000-0005-0000-0000-0000B0210000}"/>
    <cellStyle name="40% - Accent2 5 11" xfId="8636" xr:uid="{00000000-0005-0000-0000-0000B1210000}"/>
    <cellStyle name="40% - Accent2 5 11 2" xfId="8637" xr:uid="{00000000-0005-0000-0000-0000B2210000}"/>
    <cellStyle name="40% - Accent2 5 12" xfId="8638" xr:uid="{00000000-0005-0000-0000-0000B3210000}"/>
    <cellStyle name="40% - Accent2 5 12 2" xfId="8639" xr:uid="{00000000-0005-0000-0000-0000B4210000}"/>
    <cellStyle name="40% - Accent2 5 13" xfId="8640" xr:uid="{00000000-0005-0000-0000-0000B5210000}"/>
    <cellStyle name="40% - Accent2 5 13 2" xfId="8641" xr:uid="{00000000-0005-0000-0000-0000B6210000}"/>
    <cellStyle name="40% - Accent2 5 14" xfId="8642" xr:uid="{00000000-0005-0000-0000-0000B7210000}"/>
    <cellStyle name="40% - Accent2 5 14 2" xfId="8643" xr:uid="{00000000-0005-0000-0000-0000B8210000}"/>
    <cellStyle name="40% - Accent2 5 15" xfId="8644" xr:uid="{00000000-0005-0000-0000-0000B9210000}"/>
    <cellStyle name="40% - Accent2 5 15 2" xfId="8645" xr:uid="{00000000-0005-0000-0000-0000BA210000}"/>
    <cellStyle name="40% - Accent2 5 16" xfId="8646" xr:uid="{00000000-0005-0000-0000-0000BB210000}"/>
    <cellStyle name="40% - Accent2 5 17" xfId="8647" xr:uid="{00000000-0005-0000-0000-0000BC210000}"/>
    <cellStyle name="40% - Accent2 5 2" xfId="8648" xr:uid="{00000000-0005-0000-0000-0000BD210000}"/>
    <cellStyle name="40% - Accent2 5 2 10" xfId="8649" xr:uid="{00000000-0005-0000-0000-0000BE210000}"/>
    <cellStyle name="40% - Accent2 5 2 11" xfId="8650" xr:uid="{00000000-0005-0000-0000-0000BF210000}"/>
    <cellStyle name="40% - Accent2 5 2 2" xfId="8651" xr:uid="{00000000-0005-0000-0000-0000C0210000}"/>
    <cellStyle name="40% - Accent2 5 2 2 2" xfId="8652" xr:uid="{00000000-0005-0000-0000-0000C1210000}"/>
    <cellStyle name="40% - Accent2 5 2 3" xfId="8653" xr:uid="{00000000-0005-0000-0000-0000C2210000}"/>
    <cellStyle name="40% - Accent2 5 2 3 2" xfId="8654" xr:uid="{00000000-0005-0000-0000-0000C3210000}"/>
    <cellStyle name="40% - Accent2 5 2 4" xfId="8655" xr:uid="{00000000-0005-0000-0000-0000C4210000}"/>
    <cellStyle name="40% - Accent2 5 2 4 2" xfId="8656" xr:uid="{00000000-0005-0000-0000-0000C5210000}"/>
    <cellStyle name="40% - Accent2 5 2 5" xfId="8657" xr:uid="{00000000-0005-0000-0000-0000C6210000}"/>
    <cellStyle name="40% - Accent2 5 2 5 2" xfId="8658" xr:uid="{00000000-0005-0000-0000-0000C7210000}"/>
    <cellStyle name="40% - Accent2 5 2 6" xfId="8659" xr:uid="{00000000-0005-0000-0000-0000C8210000}"/>
    <cellStyle name="40% - Accent2 5 2 6 2" xfId="8660" xr:uid="{00000000-0005-0000-0000-0000C9210000}"/>
    <cellStyle name="40% - Accent2 5 2 7" xfId="8661" xr:uid="{00000000-0005-0000-0000-0000CA210000}"/>
    <cellStyle name="40% - Accent2 5 2 7 2" xfId="8662" xr:uid="{00000000-0005-0000-0000-0000CB210000}"/>
    <cellStyle name="40% - Accent2 5 2 8" xfId="8663" xr:uid="{00000000-0005-0000-0000-0000CC210000}"/>
    <cellStyle name="40% - Accent2 5 2 8 2" xfId="8664" xr:uid="{00000000-0005-0000-0000-0000CD210000}"/>
    <cellStyle name="40% - Accent2 5 2 9" xfId="8665" xr:uid="{00000000-0005-0000-0000-0000CE210000}"/>
    <cellStyle name="40% - Accent2 5 2 9 2" xfId="8666" xr:uid="{00000000-0005-0000-0000-0000CF210000}"/>
    <cellStyle name="40% - Accent2 5 3" xfId="8667" xr:uid="{00000000-0005-0000-0000-0000D0210000}"/>
    <cellStyle name="40% - Accent2 5 3 10" xfId="8668" xr:uid="{00000000-0005-0000-0000-0000D1210000}"/>
    <cellStyle name="40% - Accent2 5 3 11" xfId="8669" xr:uid="{00000000-0005-0000-0000-0000D2210000}"/>
    <cellStyle name="40% - Accent2 5 3 2" xfId="8670" xr:uid="{00000000-0005-0000-0000-0000D3210000}"/>
    <cellStyle name="40% - Accent2 5 3 2 2" xfId="8671" xr:uid="{00000000-0005-0000-0000-0000D4210000}"/>
    <cellStyle name="40% - Accent2 5 3 3" xfId="8672" xr:uid="{00000000-0005-0000-0000-0000D5210000}"/>
    <cellStyle name="40% - Accent2 5 3 3 2" xfId="8673" xr:uid="{00000000-0005-0000-0000-0000D6210000}"/>
    <cellStyle name="40% - Accent2 5 3 4" xfId="8674" xr:uid="{00000000-0005-0000-0000-0000D7210000}"/>
    <cellStyle name="40% - Accent2 5 3 4 2" xfId="8675" xr:uid="{00000000-0005-0000-0000-0000D8210000}"/>
    <cellStyle name="40% - Accent2 5 3 5" xfId="8676" xr:uid="{00000000-0005-0000-0000-0000D9210000}"/>
    <cellStyle name="40% - Accent2 5 3 5 2" xfId="8677" xr:uid="{00000000-0005-0000-0000-0000DA210000}"/>
    <cellStyle name="40% - Accent2 5 3 6" xfId="8678" xr:uid="{00000000-0005-0000-0000-0000DB210000}"/>
    <cellStyle name="40% - Accent2 5 3 6 2" xfId="8679" xr:uid="{00000000-0005-0000-0000-0000DC210000}"/>
    <cellStyle name="40% - Accent2 5 3 7" xfId="8680" xr:uid="{00000000-0005-0000-0000-0000DD210000}"/>
    <cellStyle name="40% - Accent2 5 3 7 2" xfId="8681" xr:uid="{00000000-0005-0000-0000-0000DE210000}"/>
    <cellStyle name="40% - Accent2 5 3 8" xfId="8682" xr:uid="{00000000-0005-0000-0000-0000DF210000}"/>
    <cellStyle name="40% - Accent2 5 3 8 2" xfId="8683" xr:uid="{00000000-0005-0000-0000-0000E0210000}"/>
    <cellStyle name="40% - Accent2 5 3 9" xfId="8684" xr:uid="{00000000-0005-0000-0000-0000E1210000}"/>
    <cellStyle name="40% - Accent2 5 3 9 2" xfId="8685" xr:uid="{00000000-0005-0000-0000-0000E2210000}"/>
    <cellStyle name="40% - Accent2 5 4" xfId="8686" xr:uid="{00000000-0005-0000-0000-0000E3210000}"/>
    <cellStyle name="40% - Accent2 5 4 10" xfId="8687" xr:uid="{00000000-0005-0000-0000-0000E4210000}"/>
    <cellStyle name="40% - Accent2 5 4 11" xfId="8688" xr:uid="{00000000-0005-0000-0000-0000E5210000}"/>
    <cellStyle name="40% - Accent2 5 4 2" xfId="8689" xr:uid="{00000000-0005-0000-0000-0000E6210000}"/>
    <cellStyle name="40% - Accent2 5 4 2 2" xfId="8690" xr:uid="{00000000-0005-0000-0000-0000E7210000}"/>
    <cellStyle name="40% - Accent2 5 4 3" xfId="8691" xr:uid="{00000000-0005-0000-0000-0000E8210000}"/>
    <cellStyle name="40% - Accent2 5 4 3 2" xfId="8692" xr:uid="{00000000-0005-0000-0000-0000E9210000}"/>
    <cellStyle name="40% - Accent2 5 4 4" xfId="8693" xr:uid="{00000000-0005-0000-0000-0000EA210000}"/>
    <cellStyle name="40% - Accent2 5 4 4 2" xfId="8694" xr:uid="{00000000-0005-0000-0000-0000EB210000}"/>
    <cellStyle name="40% - Accent2 5 4 5" xfId="8695" xr:uid="{00000000-0005-0000-0000-0000EC210000}"/>
    <cellStyle name="40% - Accent2 5 4 5 2" xfId="8696" xr:uid="{00000000-0005-0000-0000-0000ED210000}"/>
    <cellStyle name="40% - Accent2 5 4 6" xfId="8697" xr:uid="{00000000-0005-0000-0000-0000EE210000}"/>
    <cellStyle name="40% - Accent2 5 4 6 2" xfId="8698" xr:uid="{00000000-0005-0000-0000-0000EF210000}"/>
    <cellStyle name="40% - Accent2 5 4 7" xfId="8699" xr:uid="{00000000-0005-0000-0000-0000F0210000}"/>
    <cellStyle name="40% - Accent2 5 4 7 2" xfId="8700" xr:uid="{00000000-0005-0000-0000-0000F1210000}"/>
    <cellStyle name="40% - Accent2 5 4 8" xfId="8701" xr:uid="{00000000-0005-0000-0000-0000F2210000}"/>
    <cellStyle name="40% - Accent2 5 4 8 2" xfId="8702" xr:uid="{00000000-0005-0000-0000-0000F3210000}"/>
    <cellStyle name="40% - Accent2 5 4 9" xfId="8703" xr:uid="{00000000-0005-0000-0000-0000F4210000}"/>
    <cellStyle name="40% - Accent2 5 4 9 2" xfId="8704" xr:uid="{00000000-0005-0000-0000-0000F5210000}"/>
    <cellStyle name="40% - Accent2 5 5" xfId="8705" xr:uid="{00000000-0005-0000-0000-0000F6210000}"/>
    <cellStyle name="40% - Accent2 5 5 10" xfId="8706" xr:uid="{00000000-0005-0000-0000-0000F7210000}"/>
    <cellStyle name="40% - Accent2 5 5 11" xfId="8707" xr:uid="{00000000-0005-0000-0000-0000F8210000}"/>
    <cellStyle name="40% - Accent2 5 5 2" xfId="8708" xr:uid="{00000000-0005-0000-0000-0000F9210000}"/>
    <cellStyle name="40% - Accent2 5 5 2 2" xfId="8709" xr:uid="{00000000-0005-0000-0000-0000FA210000}"/>
    <cellStyle name="40% - Accent2 5 5 3" xfId="8710" xr:uid="{00000000-0005-0000-0000-0000FB210000}"/>
    <cellStyle name="40% - Accent2 5 5 3 2" xfId="8711" xr:uid="{00000000-0005-0000-0000-0000FC210000}"/>
    <cellStyle name="40% - Accent2 5 5 4" xfId="8712" xr:uid="{00000000-0005-0000-0000-0000FD210000}"/>
    <cellStyle name="40% - Accent2 5 5 4 2" xfId="8713" xr:uid="{00000000-0005-0000-0000-0000FE210000}"/>
    <cellStyle name="40% - Accent2 5 5 5" xfId="8714" xr:uid="{00000000-0005-0000-0000-0000FF210000}"/>
    <cellStyle name="40% - Accent2 5 5 5 2" xfId="8715" xr:uid="{00000000-0005-0000-0000-000000220000}"/>
    <cellStyle name="40% - Accent2 5 5 6" xfId="8716" xr:uid="{00000000-0005-0000-0000-000001220000}"/>
    <cellStyle name="40% - Accent2 5 5 6 2" xfId="8717" xr:uid="{00000000-0005-0000-0000-000002220000}"/>
    <cellStyle name="40% - Accent2 5 5 7" xfId="8718" xr:uid="{00000000-0005-0000-0000-000003220000}"/>
    <cellStyle name="40% - Accent2 5 5 7 2" xfId="8719" xr:uid="{00000000-0005-0000-0000-000004220000}"/>
    <cellStyle name="40% - Accent2 5 5 8" xfId="8720" xr:uid="{00000000-0005-0000-0000-000005220000}"/>
    <cellStyle name="40% - Accent2 5 5 8 2" xfId="8721" xr:uid="{00000000-0005-0000-0000-000006220000}"/>
    <cellStyle name="40% - Accent2 5 5 9" xfId="8722" xr:uid="{00000000-0005-0000-0000-000007220000}"/>
    <cellStyle name="40% - Accent2 5 5 9 2" xfId="8723" xr:uid="{00000000-0005-0000-0000-000008220000}"/>
    <cellStyle name="40% - Accent2 5 6" xfId="8724" xr:uid="{00000000-0005-0000-0000-000009220000}"/>
    <cellStyle name="40% - Accent2 5 6 10" xfId="8725" xr:uid="{00000000-0005-0000-0000-00000A220000}"/>
    <cellStyle name="40% - Accent2 5 6 11" xfId="8726" xr:uid="{00000000-0005-0000-0000-00000B220000}"/>
    <cellStyle name="40% - Accent2 5 6 2" xfId="8727" xr:uid="{00000000-0005-0000-0000-00000C220000}"/>
    <cellStyle name="40% - Accent2 5 6 2 2" xfId="8728" xr:uid="{00000000-0005-0000-0000-00000D220000}"/>
    <cellStyle name="40% - Accent2 5 6 3" xfId="8729" xr:uid="{00000000-0005-0000-0000-00000E220000}"/>
    <cellStyle name="40% - Accent2 5 6 3 2" xfId="8730" xr:uid="{00000000-0005-0000-0000-00000F220000}"/>
    <cellStyle name="40% - Accent2 5 6 4" xfId="8731" xr:uid="{00000000-0005-0000-0000-000010220000}"/>
    <cellStyle name="40% - Accent2 5 6 4 2" xfId="8732" xr:uid="{00000000-0005-0000-0000-000011220000}"/>
    <cellStyle name="40% - Accent2 5 6 5" xfId="8733" xr:uid="{00000000-0005-0000-0000-000012220000}"/>
    <cellStyle name="40% - Accent2 5 6 5 2" xfId="8734" xr:uid="{00000000-0005-0000-0000-000013220000}"/>
    <cellStyle name="40% - Accent2 5 6 6" xfId="8735" xr:uid="{00000000-0005-0000-0000-000014220000}"/>
    <cellStyle name="40% - Accent2 5 6 6 2" xfId="8736" xr:uid="{00000000-0005-0000-0000-000015220000}"/>
    <cellStyle name="40% - Accent2 5 6 7" xfId="8737" xr:uid="{00000000-0005-0000-0000-000016220000}"/>
    <cellStyle name="40% - Accent2 5 6 7 2" xfId="8738" xr:uid="{00000000-0005-0000-0000-000017220000}"/>
    <cellStyle name="40% - Accent2 5 6 8" xfId="8739" xr:uid="{00000000-0005-0000-0000-000018220000}"/>
    <cellStyle name="40% - Accent2 5 6 8 2" xfId="8740" xr:uid="{00000000-0005-0000-0000-000019220000}"/>
    <cellStyle name="40% - Accent2 5 6 9" xfId="8741" xr:uid="{00000000-0005-0000-0000-00001A220000}"/>
    <cellStyle name="40% - Accent2 5 6 9 2" xfId="8742" xr:uid="{00000000-0005-0000-0000-00001B220000}"/>
    <cellStyle name="40% - Accent2 5 7" xfId="8743" xr:uid="{00000000-0005-0000-0000-00001C220000}"/>
    <cellStyle name="40% - Accent2 5 7 10" xfId="8744" xr:uid="{00000000-0005-0000-0000-00001D220000}"/>
    <cellStyle name="40% - Accent2 5 7 2" xfId="8745" xr:uid="{00000000-0005-0000-0000-00001E220000}"/>
    <cellStyle name="40% - Accent2 5 7 2 2" xfId="8746" xr:uid="{00000000-0005-0000-0000-00001F220000}"/>
    <cellStyle name="40% - Accent2 5 7 3" xfId="8747" xr:uid="{00000000-0005-0000-0000-000020220000}"/>
    <cellStyle name="40% - Accent2 5 7 3 2" xfId="8748" xr:uid="{00000000-0005-0000-0000-000021220000}"/>
    <cellStyle name="40% - Accent2 5 7 4" xfId="8749" xr:uid="{00000000-0005-0000-0000-000022220000}"/>
    <cellStyle name="40% - Accent2 5 7 4 2" xfId="8750" xr:uid="{00000000-0005-0000-0000-000023220000}"/>
    <cellStyle name="40% - Accent2 5 7 5" xfId="8751" xr:uid="{00000000-0005-0000-0000-000024220000}"/>
    <cellStyle name="40% - Accent2 5 7 5 2" xfId="8752" xr:uid="{00000000-0005-0000-0000-000025220000}"/>
    <cellStyle name="40% - Accent2 5 7 6" xfId="8753" xr:uid="{00000000-0005-0000-0000-000026220000}"/>
    <cellStyle name="40% - Accent2 5 7 6 2" xfId="8754" xr:uid="{00000000-0005-0000-0000-000027220000}"/>
    <cellStyle name="40% - Accent2 5 7 7" xfId="8755" xr:uid="{00000000-0005-0000-0000-000028220000}"/>
    <cellStyle name="40% - Accent2 5 7 7 2" xfId="8756" xr:uid="{00000000-0005-0000-0000-000029220000}"/>
    <cellStyle name="40% - Accent2 5 7 8" xfId="8757" xr:uid="{00000000-0005-0000-0000-00002A220000}"/>
    <cellStyle name="40% - Accent2 5 7 8 2" xfId="8758" xr:uid="{00000000-0005-0000-0000-00002B220000}"/>
    <cellStyle name="40% - Accent2 5 7 9" xfId="8759" xr:uid="{00000000-0005-0000-0000-00002C220000}"/>
    <cellStyle name="40% - Accent2 5 8" xfId="8760" xr:uid="{00000000-0005-0000-0000-00002D220000}"/>
    <cellStyle name="40% - Accent2 5 8 2" xfId="8761" xr:uid="{00000000-0005-0000-0000-00002E220000}"/>
    <cellStyle name="40% - Accent2 5 9" xfId="8762" xr:uid="{00000000-0005-0000-0000-00002F220000}"/>
    <cellStyle name="40% - Accent2 5 9 2" xfId="8763" xr:uid="{00000000-0005-0000-0000-000030220000}"/>
    <cellStyle name="40% - Accent2 6" xfId="8764" xr:uid="{00000000-0005-0000-0000-000031220000}"/>
    <cellStyle name="40% - Accent2 6 10" xfId="8765" xr:uid="{00000000-0005-0000-0000-000032220000}"/>
    <cellStyle name="40% - Accent2 6 10 2" xfId="8766" xr:uid="{00000000-0005-0000-0000-000033220000}"/>
    <cellStyle name="40% - Accent2 6 11" xfId="8767" xr:uid="{00000000-0005-0000-0000-000034220000}"/>
    <cellStyle name="40% - Accent2 6 11 2" xfId="8768" xr:uid="{00000000-0005-0000-0000-000035220000}"/>
    <cellStyle name="40% - Accent2 6 12" xfId="8769" xr:uid="{00000000-0005-0000-0000-000036220000}"/>
    <cellStyle name="40% - Accent2 6 12 2" xfId="8770" xr:uid="{00000000-0005-0000-0000-000037220000}"/>
    <cellStyle name="40% - Accent2 6 13" xfId="8771" xr:uid="{00000000-0005-0000-0000-000038220000}"/>
    <cellStyle name="40% - Accent2 6 13 2" xfId="8772" xr:uid="{00000000-0005-0000-0000-000039220000}"/>
    <cellStyle name="40% - Accent2 6 14" xfId="8773" xr:uid="{00000000-0005-0000-0000-00003A220000}"/>
    <cellStyle name="40% - Accent2 6 15" xfId="8774" xr:uid="{00000000-0005-0000-0000-00003B220000}"/>
    <cellStyle name="40% - Accent2 6 2" xfId="8775" xr:uid="{00000000-0005-0000-0000-00003C220000}"/>
    <cellStyle name="40% - Accent2 6 2 10" xfId="8776" xr:uid="{00000000-0005-0000-0000-00003D220000}"/>
    <cellStyle name="40% - Accent2 6 2 11" xfId="8777" xr:uid="{00000000-0005-0000-0000-00003E220000}"/>
    <cellStyle name="40% - Accent2 6 2 2" xfId="8778" xr:uid="{00000000-0005-0000-0000-00003F220000}"/>
    <cellStyle name="40% - Accent2 6 2 2 2" xfId="8779" xr:uid="{00000000-0005-0000-0000-000040220000}"/>
    <cellStyle name="40% - Accent2 6 2 3" xfId="8780" xr:uid="{00000000-0005-0000-0000-000041220000}"/>
    <cellStyle name="40% - Accent2 6 2 3 2" xfId="8781" xr:uid="{00000000-0005-0000-0000-000042220000}"/>
    <cellStyle name="40% - Accent2 6 2 4" xfId="8782" xr:uid="{00000000-0005-0000-0000-000043220000}"/>
    <cellStyle name="40% - Accent2 6 2 4 2" xfId="8783" xr:uid="{00000000-0005-0000-0000-000044220000}"/>
    <cellStyle name="40% - Accent2 6 2 5" xfId="8784" xr:uid="{00000000-0005-0000-0000-000045220000}"/>
    <cellStyle name="40% - Accent2 6 2 5 2" xfId="8785" xr:uid="{00000000-0005-0000-0000-000046220000}"/>
    <cellStyle name="40% - Accent2 6 2 6" xfId="8786" xr:uid="{00000000-0005-0000-0000-000047220000}"/>
    <cellStyle name="40% - Accent2 6 2 6 2" xfId="8787" xr:uid="{00000000-0005-0000-0000-000048220000}"/>
    <cellStyle name="40% - Accent2 6 2 7" xfId="8788" xr:uid="{00000000-0005-0000-0000-000049220000}"/>
    <cellStyle name="40% - Accent2 6 2 7 2" xfId="8789" xr:uid="{00000000-0005-0000-0000-00004A220000}"/>
    <cellStyle name="40% - Accent2 6 2 8" xfId="8790" xr:uid="{00000000-0005-0000-0000-00004B220000}"/>
    <cellStyle name="40% - Accent2 6 2 8 2" xfId="8791" xr:uid="{00000000-0005-0000-0000-00004C220000}"/>
    <cellStyle name="40% - Accent2 6 2 9" xfId="8792" xr:uid="{00000000-0005-0000-0000-00004D220000}"/>
    <cellStyle name="40% - Accent2 6 2 9 2" xfId="8793" xr:uid="{00000000-0005-0000-0000-00004E220000}"/>
    <cellStyle name="40% - Accent2 6 3" xfId="8794" xr:uid="{00000000-0005-0000-0000-00004F220000}"/>
    <cellStyle name="40% - Accent2 6 3 10" xfId="8795" xr:uid="{00000000-0005-0000-0000-000050220000}"/>
    <cellStyle name="40% - Accent2 6 3 11" xfId="8796" xr:uid="{00000000-0005-0000-0000-000051220000}"/>
    <cellStyle name="40% - Accent2 6 3 2" xfId="8797" xr:uid="{00000000-0005-0000-0000-000052220000}"/>
    <cellStyle name="40% - Accent2 6 3 2 2" xfId="8798" xr:uid="{00000000-0005-0000-0000-000053220000}"/>
    <cellStyle name="40% - Accent2 6 3 3" xfId="8799" xr:uid="{00000000-0005-0000-0000-000054220000}"/>
    <cellStyle name="40% - Accent2 6 3 3 2" xfId="8800" xr:uid="{00000000-0005-0000-0000-000055220000}"/>
    <cellStyle name="40% - Accent2 6 3 4" xfId="8801" xr:uid="{00000000-0005-0000-0000-000056220000}"/>
    <cellStyle name="40% - Accent2 6 3 4 2" xfId="8802" xr:uid="{00000000-0005-0000-0000-000057220000}"/>
    <cellStyle name="40% - Accent2 6 3 5" xfId="8803" xr:uid="{00000000-0005-0000-0000-000058220000}"/>
    <cellStyle name="40% - Accent2 6 3 5 2" xfId="8804" xr:uid="{00000000-0005-0000-0000-000059220000}"/>
    <cellStyle name="40% - Accent2 6 3 6" xfId="8805" xr:uid="{00000000-0005-0000-0000-00005A220000}"/>
    <cellStyle name="40% - Accent2 6 3 6 2" xfId="8806" xr:uid="{00000000-0005-0000-0000-00005B220000}"/>
    <cellStyle name="40% - Accent2 6 3 7" xfId="8807" xr:uid="{00000000-0005-0000-0000-00005C220000}"/>
    <cellStyle name="40% - Accent2 6 3 7 2" xfId="8808" xr:uid="{00000000-0005-0000-0000-00005D220000}"/>
    <cellStyle name="40% - Accent2 6 3 8" xfId="8809" xr:uid="{00000000-0005-0000-0000-00005E220000}"/>
    <cellStyle name="40% - Accent2 6 3 8 2" xfId="8810" xr:uid="{00000000-0005-0000-0000-00005F220000}"/>
    <cellStyle name="40% - Accent2 6 3 9" xfId="8811" xr:uid="{00000000-0005-0000-0000-000060220000}"/>
    <cellStyle name="40% - Accent2 6 3 9 2" xfId="8812" xr:uid="{00000000-0005-0000-0000-000061220000}"/>
    <cellStyle name="40% - Accent2 6 4" xfId="8813" xr:uid="{00000000-0005-0000-0000-000062220000}"/>
    <cellStyle name="40% - Accent2 6 4 10" xfId="8814" xr:uid="{00000000-0005-0000-0000-000063220000}"/>
    <cellStyle name="40% - Accent2 6 4 11" xfId="8815" xr:uid="{00000000-0005-0000-0000-000064220000}"/>
    <cellStyle name="40% - Accent2 6 4 2" xfId="8816" xr:uid="{00000000-0005-0000-0000-000065220000}"/>
    <cellStyle name="40% - Accent2 6 4 2 2" xfId="8817" xr:uid="{00000000-0005-0000-0000-000066220000}"/>
    <cellStyle name="40% - Accent2 6 4 3" xfId="8818" xr:uid="{00000000-0005-0000-0000-000067220000}"/>
    <cellStyle name="40% - Accent2 6 4 3 2" xfId="8819" xr:uid="{00000000-0005-0000-0000-000068220000}"/>
    <cellStyle name="40% - Accent2 6 4 4" xfId="8820" xr:uid="{00000000-0005-0000-0000-000069220000}"/>
    <cellStyle name="40% - Accent2 6 4 4 2" xfId="8821" xr:uid="{00000000-0005-0000-0000-00006A220000}"/>
    <cellStyle name="40% - Accent2 6 4 5" xfId="8822" xr:uid="{00000000-0005-0000-0000-00006B220000}"/>
    <cellStyle name="40% - Accent2 6 4 5 2" xfId="8823" xr:uid="{00000000-0005-0000-0000-00006C220000}"/>
    <cellStyle name="40% - Accent2 6 4 6" xfId="8824" xr:uid="{00000000-0005-0000-0000-00006D220000}"/>
    <cellStyle name="40% - Accent2 6 4 6 2" xfId="8825" xr:uid="{00000000-0005-0000-0000-00006E220000}"/>
    <cellStyle name="40% - Accent2 6 4 7" xfId="8826" xr:uid="{00000000-0005-0000-0000-00006F220000}"/>
    <cellStyle name="40% - Accent2 6 4 7 2" xfId="8827" xr:uid="{00000000-0005-0000-0000-000070220000}"/>
    <cellStyle name="40% - Accent2 6 4 8" xfId="8828" xr:uid="{00000000-0005-0000-0000-000071220000}"/>
    <cellStyle name="40% - Accent2 6 4 8 2" xfId="8829" xr:uid="{00000000-0005-0000-0000-000072220000}"/>
    <cellStyle name="40% - Accent2 6 4 9" xfId="8830" xr:uid="{00000000-0005-0000-0000-000073220000}"/>
    <cellStyle name="40% - Accent2 6 4 9 2" xfId="8831" xr:uid="{00000000-0005-0000-0000-000074220000}"/>
    <cellStyle name="40% - Accent2 6 5" xfId="8832" xr:uid="{00000000-0005-0000-0000-000075220000}"/>
    <cellStyle name="40% - Accent2 6 5 10" xfId="8833" xr:uid="{00000000-0005-0000-0000-000076220000}"/>
    <cellStyle name="40% - Accent2 6 5 2" xfId="8834" xr:uid="{00000000-0005-0000-0000-000077220000}"/>
    <cellStyle name="40% - Accent2 6 5 2 2" xfId="8835" xr:uid="{00000000-0005-0000-0000-000078220000}"/>
    <cellStyle name="40% - Accent2 6 5 3" xfId="8836" xr:uid="{00000000-0005-0000-0000-000079220000}"/>
    <cellStyle name="40% - Accent2 6 5 3 2" xfId="8837" xr:uid="{00000000-0005-0000-0000-00007A220000}"/>
    <cellStyle name="40% - Accent2 6 5 4" xfId="8838" xr:uid="{00000000-0005-0000-0000-00007B220000}"/>
    <cellStyle name="40% - Accent2 6 5 4 2" xfId="8839" xr:uid="{00000000-0005-0000-0000-00007C220000}"/>
    <cellStyle name="40% - Accent2 6 5 5" xfId="8840" xr:uid="{00000000-0005-0000-0000-00007D220000}"/>
    <cellStyle name="40% - Accent2 6 5 5 2" xfId="8841" xr:uid="{00000000-0005-0000-0000-00007E220000}"/>
    <cellStyle name="40% - Accent2 6 5 6" xfId="8842" xr:uid="{00000000-0005-0000-0000-00007F220000}"/>
    <cellStyle name="40% - Accent2 6 5 6 2" xfId="8843" xr:uid="{00000000-0005-0000-0000-000080220000}"/>
    <cellStyle name="40% - Accent2 6 5 7" xfId="8844" xr:uid="{00000000-0005-0000-0000-000081220000}"/>
    <cellStyle name="40% - Accent2 6 5 7 2" xfId="8845" xr:uid="{00000000-0005-0000-0000-000082220000}"/>
    <cellStyle name="40% - Accent2 6 5 8" xfId="8846" xr:uid="{00000000-0005-0000-0000-000083220000}"/>
    <cellStyle name="40% - Accent2 6 5 8 2" xfId="8847" xr:uid="{00000000-0005-0000-0000-000084220000}"/>
    <cellStyle name="40% - Accent2 6 5 9" xfId="8848" xr:uid="{00000000-0005-0000-0000-000085220000}"/>
    <cellStyle name="40% - Accent2 6 6" xfId="8849" xr:uid="{00000000-0005-0000-0000-000086220000}"/>
    <cellStyle name="40% - Accent2 6 6 2" xfId="8850" xr:uid="{00000000-0005-0000-0000-000087220000}"/>
    <cellStyle name="40% - Accent2 6 7" xfId="8851" xr:uid="{00000000-0005-0000-0000-000088220000}"/>
    <cellStyle name="40% - Accent2 6 7 2" xfId="8852" xr:uid="{00000000-0005-0000-0000-000089220000}"/>
    <cellStyle name="40% - Accent2 6 8" xfId="8853" xr:uid="{00000000-0005-0000-0000-00008A220000}"/>
    <cellStyle name="40% - Accent2 6 8 2" xfId="8854" xr:uid="{00000000-0005-0000-0000-00008B220000}"/>
    <cellStyle name="40% - Accent2 6 9" xfId="8855" xr:uid="{00000000-0005-0000-0000-00008C220000}"/>
    <cellStyle name="40% - Accent2 6 9 2" xfId="8856" xr:uid="{00000000-0005-0000-0000-00008D220000}"/>
    <cellStyle name="40% - Accent2 7" xfId="8857" xr:uid="{00000000-0005-0000-0000-00008E220000}"/>
    <cellStyle name="40% - Accent2 7 10" xfId="8858" xr:uid="{00000000-0005-0000-0000-00008F220000}"/>
    <cellStyle name="40% - Accent2 7 10 2" xfId="8859" xr:uid="{00000000-0005-0000-0000-000090220000}"/>
    <cellStyle name="40% - Accent2 7 11" xfId="8860" xr:uid="{00000000-0005-0000-0000-000091220000}"/>
    <cellStyle name="40% - Accent2 7 11 2" xfId="8861" xr:uid="{00000000-0005-0000-0000-000092220000}"/>
    <cellStyle name="40% - Accent2 7 12" xfId="8862" xr:uid="{00000000-0005-0000-0000-000093220000}"/>
    <cellStyle name="40% - Accent2 7 13" xfId="8863" xr:uid="{00000000-0005-0000-0000-000094220000}"/>
    <cellStyle name="40% - Accent2 7 2" xfId="8864" xr:uid="{00000000-0005-0000-0000-000095220000}"/>
    <cellStyle name="40% - Accent2 7 2 10" xfId="8865" xr:uid="{00000000-0005-0000-0000-000096220000}"/>
    <cellStyle name="40% - Accent2 7 2 11" xfId="8866" xr:uid="{00000000-0005-0000-0000-000097220000}"/>
    <cellStyle name="40% - Accent2 7 2 2" xfId="8867" xr:uid="{00000000-0005-0000-0000-000098220000}"/>
    <cellStyle name="40% - Accent2 7 2 2 2" xfId="8868" xr:uid="{00000000-0005-0000-0000-000099220000}"/>
    <cellStyle name="40% - Accent2 7 2 3" xfId="8869" xr:uid="{00000000-0005-0000-0000-00009A220000}"/>
    <cellStyle name="40% - Accent2 7 2 3 2" xfId="8870" xr:uid="{00000000-0005-0000-0000-00009B220000}"/>
    <cellStyle name="40% - Accent2 7 2 4" xfId="8871" xr:uid="{00000000-0005-0000-0000-00009C220000}"/>
    <cellStyle name="40% - Accent2 7 2 4 2" xfId="8872" xr:uid="{00000000-0005-0000-0000-00009D220000}"/>
    <cellStyle name="40% - Accent2 7 2 5" xfId="8873" xr:uid="{00000000-0005-0000-0000-00009E220000}"/>
    <cellStyle name="40% - Accent2 7 2 5 2" xfId="8874" xr:uid="{00000000-0005-0000-0000-00009F220000}"/>
    <cellStyle name="40% - Accent2 7 2 6" xfId="8875" xr:uid="{00000000-0005-0000-0000-0000A0220000}"/>
    <cellStyle name="40% - Accent2 7 2 6 2" xfId="8876" xr:uid="{00000000-0005-0000-0000-0000A1220000}"/>
    <cellStyle name="40% - Accent2 7 2 7" xfId="8877" xr:uid="{00000000-0005-0000-0000-0000A2220000}"/>
    <cellStyle name="40% - Accent2 7 2 7 2" xfId="8878" xr:uid="{00000000-0005-0000-0000-0000A3220000}"/>
    <cellStyle name="40% - Accent2 7 2 8" xfId="8879" xr:uid="{00000000-0005-0000-0000-0000A4220000}"/>
    <cellStyle name="40% - Accent2 7 2 8 2" xfId="8880" xr:uid="{00000000-0005-0000-0000-0000A5220000}"/>
    <cellStyle name="40% - Accent2 7 2 9" xfId="8881" xr:uid="{00000000-0005-0000-0000-0000A6220000}"/>
    <cellStyle name="40% - Accent2 7 2 9 2" xfId="8882" xr:uid="{00000000-0005-0000-0000-0000A7220000}"/>
    <cellStyle name="40% - Accent2 7 3" xfId="8883" xr:uid="{00000000-0005-0000-0000-0000A8220000}"/>
    <cellStyle name="40% - Accent2 7 3 10" xfId="8884" xr:uid="{00000000-0005-0000-0000-0000A9220000}"/>
    <cellStyle name="40% - Accent2 7 3 2" xfId="8885" xr:uid="{00000000-0005-0000-0000-0000AA220000}"/>
    <cellStyle name="40% - Accent2 7 3 2 2" xfId="8886" xr:uid="{00000000-0005-0000-0000-0000AB220000}"/>
    <cellStyle name="40% - Accent2 7 3 3" xfId="8887" xr:uid="{00000000-0005-0000-0000-0000AC220000}"/>
    <cellStyle name="40% - Accent2 7 3 3 2" xfId="8888" xr:uid="{00000000-0005-0000-0000-0000AD220000}"/>
    <cellStyle name="40% - Accent2 7 3 4" xfId="8889" xr:uid="{00000000-0005-0000-0000-0000AE220000}"/>
    <cellStyle name="40% - Accent2 7 3 4 2" xfId="8890" xr:uid="{00000000-0005-0000-0000-0000AF220000}"/>
    <cellStyle name="40% - Accent2 7 3 5" xfId="8891" xr:uid="{00000000-0005-0000-0000-0000B0220000}"/>
    <cellStyle name="40% - Accent2 7 3 5 2" xfId="8892" xr:uid="{00000000-0005-0000-0000-0000B1220000}"/>
    <cellStyle name="40% - Accent2 7 3 6" xfId="8893" xr:uid="{00000000-0005-0000-0000-0000B2220000}"/>
    <cellStyle name="40% - Accent2 7 3 6 2" xfId="8894" xr:uid="{00000000-0005-0000-0000-0000B3220000}"/>
    <cellStyle name="40% - Accent2 7 3 7" xfId="8895" xr:uid="{00000000-0005-0000-0000-0000B4220000}"/>
    <cellStyle name="40% - Accent2 7 3 7 2" xfId="8896" xr:uid="{00000000-0005-0000-0000-0000B5220000}"/>
    <cellStyle name="40% - Accent2 7 3 8" xfId="8897" xr:uid="{00000000-0005-0000-0000-0000B6220000}"/>
    <cellStyle name="40% - Accent2 7 3 8 2" xfId="8898" xr:uid="{00000000-0005-0000-0000-0000B7220000}"/>
    <cellStyle name="40% - Accent2 7 3 9" xfId="8899" xr:uid="{00000000-0005-0000-0000-0000B8220000}"/>
    <cellStyle name="40% - Accent2 7 4" xfId="8900" xr:uid="{00000000-0005-0000-0000-0000B9220000}"/>
    <cellStyle name="40% - Accent2 7 4 2" xfId="8901" xr:uid="{00000000-0005-0000-0000-0000BA220000}"/>
    <cellStyle name="40% - Accent2 7 5" xfId="8902" xr:uid="{00000000-0005-0000-0000-0000BB220000}"/>
    <cellStyle name="40% - Accent2 7 5 2" xfId="8903" xr:uid="{00000000-0005-0000-0000-0000BC220000}"/>
    <cellStyle name="40% - Accent2 7 6" xfId="8904" xr:uid="{00000000-0005-0000-0000-0000BD220000}"/>
    <cellStyle name="40% - Accent2 7 6 2" xfId="8905" xr:uid="{00000000-0005-0000-0000-0000BE220000}"/>
    <cellStyle name="40% - Accent2 7 7" xfId="8906" xr:uid="{00000000-0005-0000-0000-0000BF220000}"/>
    <cellStyle name="40% - Accent2 7 7 2" xfId="8907" xr:uid="{00000000-0005-0000-0000-0000C0220000}"/>
    <cellStyle name="40% - Accent2 7 8" xfId="8908" xr:uid="{00000000-0005-0000-0000-0000C1220000}"/>
    <cellStyle name="40% - Accent2 7 8 2" xfId="8909" xr:uid="{00000000-0005-0000-0000-0000C2220000}"/>
    <cellStyle name="40% - Accent2 7 9" xfId="8910" xr:uid="{00000000-0005-0000-0000-0000C3220000}"/>
    <cellStyle name="40% - Accent2 7 9 2" xfId="8911" xr:uid="{00000000-0005-0000-0000-0000C4220000}"/>
    <cellStyle name="40% - Accent2 8" xfId="8912" xr:uid="{00000000-0005-0000-0000-0000C5220000}"/>
    <cellStyle name="40% - Accent2 8 10" xfId="8913" xr:uid="{00000000-0005-0000-0000-0000C6220000}"/>
    <cellStyle name="40% - Accent2 8 10 2" xfId="8914" xr:uid="{00000000-0005-0000-0000-0000C7220000}"/>
    <cellStyle name="40% - Accent2 8 11" xfId="8915" xr:uid="{00000000-0005-0000-0000-0000C8220000}"/>
    <cellStyle name="40% - Accent2 8 12" xfId="8916" xr:uid="{00000000-0005-0000-0000-0000C9220000}"/>
    <cellStyle name="40% - Accent2 8 2" xfId="8917" xr:uid="{00000000-0005-0000-0000-0000CA220000}"/>
    <cellStyle name="40% - Accent2 8 2 10" xfId="8918" xr:uid="{00000000-0005-0000-0000-0000CB220000}"/>
    <cellStyle name="40% - Accent2 8 2 11" xfId="8919" xr:uid="{00000000-0005-0000-0000-0000CC220000}"/>
    <cellStyle name="40% - Accent2 8 2 2" xfId="8920" xr:uid="{00000000-0005-0000-0000-0000CD220000}"/>
    <cellStyle name="40% - Accent2 8 2 2 2" xfId="8921" xr:uid="{00000000-0005-0000-0000-0000CE220000}"/>
    <cellStyle name="40% - Accent2 8 2 3" xfId="8922" xr:uid="{00000000-0005-0000-0000-0000CF220000}"/>
    <cellStyle name="40% - Accent2 8 2 3 2" xfId="8923" xr:uid="{00000000-0005-0000-0000-0000D0220000}"/>
    <cellStyle name="40% - Accent2 8 2 4" xfId="8924" xr:uid="{00000000-0005-0000-0000-0000D1220000}"/>
    <cellStyle name="40% - Accent2 8 2 4 2" xfId="8925" xr:uid="{00000000-0005-0000-0000-0000D2220000}"/>
    <cellStyle name="40% - Accent2 8 2 5" xfId="8926" xr:uid="{00000000-0005-0000-0000-0000D3220000}"/>
    <cellStyle name="40% - Accent2 8 2 5 2" xfId="8927" xr:uid="{00000000-0005-0000-0000-0000D4220000}"/>
    <cellStyle name="40% - Accent2 8 2 6" xfId="8928" xr:uid="{00000000-0005-0000-0000-0000D5220000}"/>
    <cellStyle name="40% - Accent2 8 2 6 2" xfId="8929" xr:uid="{00000000-0005-0000-0000-0000D6220000}"/>
    <cellStyle name="40% - Accent2 8 2 7" xfId="8930" xr:uid="{00000000-0005-0000-0000-0000D7220000}"/>
    <cellStyle name="40% - Accent2 8 2 7 2" xfId="8931" xr:uid="{00000000-0005-0000-0000-0000D8220000}"/>
    <cellStyle name="40% - Accent2 8 2 8" xfId="8932" xr:uid="{00000000-0005-0000-0000-0000D9220000}"/>
    <cellStyle name="40% - Accent2 8 2 8 2" xfId="8933" xr:uid="{00000000-0005-0000-0000-0000DA220000}"/>
    <cellStyle name="40% - Accent2 8 2 9" xfId="8934" xr:uid="{00000000-0005-0000-0000-0000DB220000}"/>
    <cellStyle name="40% - Accent2 8 2 9 2" xfId="8935" xr:uid="{00000000-0005-0000-0000-0000DC220000}"/>
    <cellStyle name="40% - Accent2 8 3" xfId="8936" xr:uid="{00000000-0005-0000-0000-0000DD220000}"/>
    <cellStyle name="40% - Accent2 8 3 2" xfId="8937" xr:uid="{00000000-0005-0000-0000-0000DE220000}"/>
    <cellStyle name="40% - Accent2 8 4" xfId="8938" xr:uid="{00000000-0005-0000-0000-0000DF220000}"/>
    <cellStyle name="40% - Accent2 8 4 2" xfId="8939" xr:uid="{00000000-0005-0000-0000-0000E0220000}"/>
    <cellStyle name="40% - Accent2 8 5" xfId="8940" xr:uid="{00000000-0005-0000-0000-0000E1220000}"/>
    <cellStyle name="40% - Accent2 8 5 2" xfId="8941" xr:uid="{00000000-0005-0000-0000-0000E2220000}"/>
    <cellStyle name="40% - Accent2 8 6" xfId="8942" xr:uid="{00000000-0005-0000-0000-0000E3220000}"/>
    <cellStyle name="40% - Accent2 8 6 2" xfId="8943" xr:uid="{00000000-0005-0000-0000-0000E4220000}"/>
    <cellStyle name="40% - Accent2 8 7" xfId="8944" xr:uid="{00000000-0005-0000-0000-0000E5220000}"/>
    <cellStyle name="40% - Accent2 8 7 2" xfId="8945" xr:uid="{00000000-0005-0000-0000-0000E6220000}"/>
    <cellStyle name="40% - Accent2 8 8" xfId="8946" xr:uid="{00000000-0005-0000-0000-0000E7220000}"/>
    <cellStyle name="40% - Accent2 8 8 2" xfId="8947" xr:uid="{00000000-0005-0000-0000-0000E8220000}"/>
    <cellStyle name="40% - Accent2 8 9" xfId="8948" xr:uid="{00000000-0005-0000-0000-0000E9220000}"/>
    <cellStyle name="40% - Accent2 8 9 2" xfId="8949" xr:uid="{00000000-0005-0000-0000-0000EA220000}"/>
    <cellStyle name="40% - Accent2 9" xfId="8950" xr:uid="{00000000-0005-0000-0000-0000EB220000}"/>
    <cellStyle name="40% - Accent2 9 10" xfId="8951" xr:uid="{00000000-0005-0000-0000-0000EC220000}"/>
    <cellStyle name="40% - Accent2 9 11" xfId="8952" xr:uid="{00000000-0005-0000-0000-0000ED220000}"/>
    <cellStyle name="40% - Accent2 9 2" xfId="8953" xr:uid="{00000000-0005-0000-0000-0000EE220000}"/>
    <cellStyle name="40% - Accent2 9 2 2" xfId="8954" xr:uid="{00000000-0005-0000-0000-0000EF220000}"/>
    <cellStyle name="40% - Accent2 9 3" xfId="8955" xr:uid="{00000000-0005-0000-0000-0000F0220000}"/>
    <cellStyle name="40% - Accent2 9 3 2" xfId="8956" xr:uid="{00000000-0005-0000-0000-0000F1220000}"/>
    <cellStyle name="40% - Accent2 9 4" xfId="8957" xr:uid="{00000000-0005-0000-0000-0000F2220000}"/>
    <cellStyle name="40% - Accent2 9 4 2" xfId="8958" xr:uid="{00000000-0005-0000-0000-0000F3220000}"/>
    <cellStyle name="40% - Accent2 9 5" xfId="8959" xr:uid="{00000000-0005-0000-0000-0000F4220000}"/>
    <cellStyle name="40% - Accent2 9 5 2" xfId="8960" xr:uid="{00000000-0005-0000-0000-0000F5220000}"/>
    <cellStyle name="40% - Accent2 9 6" xfId="8961" xr:uid="{00000000-0005-0000-0000-0000F6220000}"/>
    <cellStyle name="40% - Accent2 9 6 2" xfId="8962" xr:uid="{00000000-0005-0000-0000-0000F7220000}"/>
    <cellStyle name="40% - Accent2 9 7" xfId="8963" xr:uid="{00000000-0005-0000-0000-0000F8220000}"/>
    <cellStyle name="40% - Accent2 9 7 2" xfId="8964" xr:uid="{00000000-0005-0000-0000-0000F9220000}"/>
    <cellStyle name="40% - Accent2 9 8" xfId="8965" xr:uid="{00000000-0005-0000-0000-0000FA220000}"/>
    <cellStyle name="40% - Accent2 9 8 2" xfId="8966" xr:uid="{00000000-0005-0000-0000-0000FB220000}"/>
    <cellStyle name="40% - Accent2 9 9" xfId="8967" xr:uid="{00000000-0005-0000-0000-0000FC220000}"/>
    <cellStyle name="40% - Accent2 9 9 2" xfId="8968" xr:uid="{00000000-0005-0000-0000-0000FD220000}"/>
    <cellStyle name="40% - Accent3 10" xfId="8969" xr:uid="{00000000-0005-0000-0000-0000FE220000}"/>
    <cellStyle name="40% - Accent3 10 10" xfId="8970" xr:uid="{00000000-0005-0000-0000-0000FF220000}"/>
    <cellStyle name="40% - Accent3 10 11" xfId="8971" xr:uid="{00000000-0005-0000-0000-000000230000}"/>
    <cellStyle name="40% - Accent3 10 2" xfId="8972" xr:uid="{00000000-0005-0000-0000-000001230000}"/>
    <cellStyle name="40% - Accent3 10 2 2" xfId="8973" xr:uid="{00000000-0005-0000-0000-000002230000}"/>
    <cellStyle name="40% - Accent3 10 3" xfId="8974" xr:uid="{00000000-0005-0000-0000-000003230000}"/>
    <cellStyle name="40% - Accent3 10 3 2" xfId="8975" xr:uid="{00000000-0005-0000-0000-000004230000}"/>
    <cellStyle name="40% - Accent3 10 4" xfId="8976" xr:uid="{00000000-0005-0000-0000-000005230000}"/>
    <cellStyle name="40% - Accent3 10 4 2" xfId="8977" xr:uid="{00000000-0005-0000-0000-000006230000}"/>
    <cellStyle name="40% - Accent3 10 5" xfId="8978" xr:uid="{00000000-0005-0000-0000-000007230000}"/>
    <cellStyle name="40% - Accent3 10 5 2" xfId="8979" xr:uid="{00000000-0005-0000-0000-000008230000}"/>
    <cellStyle name="40% - Accent3 10 6" xfId="8980" xr:uid="{00000000-0005-0000-0000-000009230000}"/>
    <cellStyle name="40% - Accent3 10 6 2" xfId="8981" xr:uid="{00000000-0005-0000-0000-00000A230000}"/>
    <cellStyle name="40% - Accent3 10 7" xfId="8982" xr:uid="{00000000-0005-0000-0000-00000B230000}"/>
    <cellStyle name="40% - Accent3 10 7 2" xfId="8983" xr:uid="{00000000-0005-0000-0000-00000C230000}"/>
    <cellStyle name="40% - Accent3 10 8" xfId="8984" xr:uid="{00000000-0005-0000-0000-00000D230000}"/>
    <cellStyle name="40% - Accent3 10 8 2" xfId="8985" xr:uid="{00000000-0005-0000-0000-00000E230000}"/>
    <cellStyle name="40% - Accent3 10 9" xfId="8986" xr:uid="{00000000-0005-0000-0000-00000F230000}"/>
    <cellStyle name="40% - Accent3 10 9 2" xfId="8987" xr:uid="{00000000-0005-0000-0000-000010230000}"/>
    <cellStyle name="40% - Accent3 11" xfId="8988" xr:uid="{00000000-0005-0000-0000-000011230000}"/>
    <cellStyle name="40% - Accent3 11 10" xfId="8989" xr:uid="{00000000-0005-0000-0000-000012230000}"/>
    <cellStyle name="40% - Accent3 11 2" xfId="8990" xr:uid="{00000000-0005-0000-0000-000013230000}"/>
    <cellStyle name="40% - Accent3 11 2 2" xfId="8991" xr:uid="{00000000-0005-0000-0000-000014230000}"/>
    <cellStyle name="40% - Accent3 11 3" xfId="8992" xr:uid="{00000000-0005-0000-0000-000015230000}"/>
    <cellStyle name="40% - Accent3 11 3 2" xfId="8993" xr:uid="{00000000-0005-0000-0000-000016230000}"/>
    <cellStyle name="40% - Accent3 11 4" xfId="8994" xr:uid="{00000000-0005-0000-0000-000017230000}"/>
    <cellStyle name="40% - Accent3 11 4 2" xfId="8995" xr:uid="{00000000-0005-0000-0000-000018230000}"/>
    <cellStyle name="40% - Accent3 11 5" xfId="8996" xr:uid="{00000000-0005-0000-0000-000019230000}"/>
    <cellStyle name="40% - Accent3 11 5 2" xfId="8997" xr:uid="{00000000-0005-0000-0000-00001A230000}"/>
    <cellStyle name="40% - Accent3 11 6" xfId="8998" xr:uid="{00000000-0005-0000-0000-00001B230000}"/>
    <cellStyle name="40% - Accent3 11 6 2" xfId="8999" xr:uid="{00000000-0005-0000-0000-00001C230000}"/>
    <cellStyle name="40% - Accent3 11 7" xfId="9000" xr:uid="{00000000-0005-0000-0000-00001D230000}"/>
    <cellStyle name="40% - Accent3 11 7 2" xfId="9001" xr:uid="{00000000-0005-0000-0000-00001E230000}"/>
    <cellStyle name="40% - Accent3 11 8" xfId="9002" xr:uid="{00000000-0005-0000-0000-00001F230000}"/>
    <cellStyle name="40% - Accent3 11 8 2" xfId="9003" xr:uid="{00000000-0005-0000-0000-000020230000}"/>
    <cellStyle name="40% - Accent3 11 9" xfId="9004" xr:uid="{00000000-0005-0000-0000-000021230000}"/>
    <cellStyle name="40% - Accent3 12" xfId="9005" xr:uid="{00000000-0005-0000-0000-000022230000}"/>
    <cellStyle name="40% - Accent3 12 2" xfId="9006" xr:uid="{00000000-0005-0000-0000-000023230000}"/>
    <cellStyle name="40% - Accent3 12 2 2" xfId="9007" xr:uid="{00000000-0005-0000-0000-000024230000}"/>
    <cellStyle name="40% - Accent3 12 3" xfId="9008" xr:uid="{00000000-0005-0000-0000-000025230000}"/>
    <cellStyle name="40% - Accent3 12 3 2" xfId="9009" xr:uid="{00000000-0005-0000-0000-000026230000}"/>
    <cellStyle name="40% - Accent3 12 4" xfId="9010" xr:uid="{00000000-0005-0000-0000-000027230000}"/>
    <cellStyle name="40% - Accent3 12 4 2" xfId="9011" xr:uid="{00000000-0005-0000-0000-000028230000}"/>
    <cellStyle name="40% - Accent3 12 5" xfId="9012" xr:uid="{00000000-0005-0000-0000-000029230000}"/>
    <cellStyle name="40% - Accent3 12 5 2" xfId="9013" xr:uid="{00000000-0005-0000-0000-00002A230000}"/>
    <cellStyle name="40% - Accent3 12 6" xfId="9014" xr:uid="{00000000-0005-0000-0000-00002B230000}"/>
    <cellStyle name="40% - Accent3 12 6 2" xfId="9015" xr:uid="{00000000-0005-0000-0000-00002C230000}"/>
    <cellStyle name="40% - Accent3 12 7" xfId="9016" xr:uid="{00000000-0005-0000-0000-00002D230000}"/>
    <cellStyle name="40% - Accent3 12 8" xfId="9017" xr:uid="{00000000-0005-0000-0000-00002E230000}"/>
    <cellStyle name="40% - Accent3 13" xfId="9018" xr:uid="{00000000-0005-0000-0000-00002F230000}"/>
    <cellStyle name="40% - Accent3 13 2" xfId="9019" xr:uid="{00000000-0005-0000-0000-000030230000}"/>
    <cellStyle name="40% - Accent3 13 2 2" xfId="9020" xr:uid="{00000000-0005-0000-0000-000031230000}"/>
    <cellStyle name="40% - Accent3 13 3" xfId="9021" xr:uid="{00000000-0005-0000-0000-000032230000}"/>
    <cellStyle name="40% - Accent3 13 3 2" xfId="9022" xr:uid="{00000000-0005-0000-0000-000033230000}"/>
    <cellStyle name="40% - Accent3 13 4" xfId="9023" xr:uid="{00000000-0005-0000-0000-000034230000}"/>
    <cellStyle name="40% - Accent3 13 4 2" xfId="9024" xr:uid="{00000000-0005-0000-0000-000035230000}"/>
    <cellStyle name="40% - Accent3 13 5" xfId="9025" xr:uid="{00000000-0005-0000-0000-000036230000}"/>
    <cellStyle name="40% - Accent3 13 6" xfId="9026" xr:uid="{00000000-0005-0000-0000-000037230000}"/>
    <cellStyle name="40% - Accent3 14" xfId="9027" xr:uid="{00000000-0005-0000-0000-000038230000}"/>
    <cellStyle name="40% - Accent3 14 2" xfId="9028" xr:uid="{00000000-0005-0000-0000-000039230000}"/>
    <cellStyle name="40% - Accent3 14 2 2" xfId="9029" xr:uid="{00000000-0005-0000-0000-00003A230000}"/>
    <cellStyle name="40% - Accent3 14 3" xfId="9030" xr:uid="{00000000-0005-0000-0000-00003B230000}"/>
    <cellStyle name="40% - Accent3 14 4" xfId="9031" xr:uid="{00000000-0005-0000-0000-00003C230000}"/>
    <cellStyle name="40% - Accent3 15" xfId="9032" xr:uid="{00000000-0005-0000-0000-00003D230000}"/>
    <cellStyle name="40% - Accent3 15 2" xfId="9033" xr:uid="{00000000-0005-0000-0000-00003E230000}"/>
    <cellStyle name="40% - Accent3 16" xfId="9034" xr:uid="{00000000-0005-0000-0000-00003F230000}"/>
    <cellStyle name="40% - Accent3 16 2" xfId="9035" xr:uid="{00000000-0005-0000-0000-000040230000}"/>
    <cellStyle name="40% - Accent3 17" xfId="9036" xr:uid="{00000000-0005-0000-0000-000041230000}"/>
    <cellStyle name="40% - Accent3 17 2" xfId="9037" xr:uid="{00000000-0005-0000-0000-000042230000}"/>
    <cellStyle name="40% - Accent3 18" xfId="9038" xr:uid="{00000000-0005-0000-0000-000043230000}"/>
    <cellStyle name="40% - Accent3 18 2" xfId="9039" xr:uid="{00000000-0005-0000-0000-000044230000}"/>
    <cellStyle name="40% - Accent3 19" xfId="9040" xr:uid="{00000000-0005-0000-0000-000045230000}"/>
    <cellStyle name="40% - Accent3 19 2" xfId="9041" xr:uid="{00000000-0005-0000-0000-000046230000}"/>
    <cellStyle name="40% - Accent3 2" xfId="9042" xr:uid="{00000000-0005-0000-0000-000047230000}"/>
    <cellStyle name="40% - Accent3 2 10" xfId="9043" xr:uid="{00000000-0005-0000-0000-000048230000}"/>
    <cellStyle name="40% - Accent3 2 10 2" xfId="9044" xr:uid="{00000000-0005-0000-0000-000049230000}"/>
    <cellStyle name="40% - Accent3 2 11" xfId="9045" xr:uid="{00000000-0005-0000-0000-00004A230000}"/>
    <cellStyle name="40% - Accent3 2 11 2" xfId="9046" xr:uid="{00000000-0005-0000-0000-00004B230000}"/>
    <cellStyle name="40% - Accent3 2 12" xfId="9047" xr:uid="{00000000-0005-0000-0000-00004C230000}"/>
    <cellStyle name="40% - Accent3 2 12 2" xfId="9048" xr:uid="{00000000-0005-0000-0000-00004D230000}"/>
    <cellStyle name="40% - Accent3 2 13" xfId="9049" xr:uid="{00000000-0005-0000-0000-00004E230000}"/>
    <cellStyle name="40% - Accent3 2 13 2" xfId="9050" xr:uid="{00000000-0005-0000-0000-00004F230000}"/>
    <cellStyle name="40% - Accent3 2 14" xfId="9051" xr:uid="{00000000-0005-0000-0000-000050230000}"/>
    <cellStyle name="40% - Accent3 2 14 2" xfId="9052" xr:uid="{00000000-0005-0000-0000-000051230000}"/>
    <cellStyle name="40% - Accent3 2 15" xfId="9053" xr:uid="{00000000-0005-0000-0000-000052230000}"/>
    <cellStyle name="40% - Accent3 2 15 2" xfId="9054" xr:uid="{00000000-0005-0000-0000-000053230000}"/>
    <cellStyle name="40% - Accent3 2 16" xfId="9055" xr:uid="{00000000-0005-0000-0000-000054230000}"/>
    <cellStyle name="40% - Accent3 2 16 2" xfId="9056" xr:uid="{00000000-0005-0000-0000-000055230000}"/>
    <cellStyle name="40% - Accent3 2 17" xfId="9057" xr:uid="{00000000-0005-0000-0000-000056230000}"/>
    <cellStyle name="40% - Accent3 2 17 2" xfId="9058" xr:uid="{00000000-0005-0000-0000-000057230000}"/>
    <cellStyle name="40% - Accent3 2 18" xfId="9059" xr:uid="{00000000-0005-0000-0000-000058230000}"/>
    <cellStyle name="40% - Accent3 2 19" xfId="9060" xr:uid="{00000000-0005-0000-0000-000059230000}"/>
    <cellStyle name="40% - Accent3 2 2" xfId="9061" xr:uid="{00000000-0005-0000-0000-00005A230000}"/>
    <cellStyle name="40% - Accent3 2 2 10" xfId="9062" xr:uid="{00000000-0005-0000-0000-00005B230000}"/>
    <cellStyle name="40% - Accent3 2 2 10 2" xfId="9063" xr:uid="{00000000-0005-0000-0000-00005C230000}"/>
    <cellStyle name="40% - Accent3 2 2 11" xfId="9064" xr:uid="{00000000-0005-0000-0000-00005D230000}"/>
    <cellStyle name="40% - Accent3 2 2 11 2" xfId="9065" xr:uid="{00000000-0005-0000-0000-00005E230000}"/>
    <cellStyle name="40% - Accent3 2 2 12" xfId="9066" xr:uid="{00000000-0005-0000-0000-00005F230000}"/>
    <cellStyle name="40% - Accent3 2 2 12 2" xfId="9067" xr:uid="{00000000-0005-0000-0000-000060230000}"/>
    <cellStyle name="40% - Accent3 2 2 13" xfId="9068" xr:uid="{00000000-0005-0000-0000-000061230000}"/>
    <cellStyle name="40% - Accent3 2 2 13 2" xfId="9069" xr:uid="{00000000-0005-0000-0000-000062230000}"/>
    <cellStyle name="40% - Accent3 2 2 14" xfId="9070" xr:uid="{00000000-0005-0000-0000-000063230000}"/>
    <cellStyle name="40% - Accent3 2 2 14 2" xfId="9071" xr:uid="{00000000-0005-0000-0000-000064230000}"/>
    <cellStyle name="40% - Accent3 2 2 15" xfId="9072" xr:uid="{00000000-0005-0000-0000-000065230000}"/>
    <cellStyle name="40% - Accent3 2 2 15 2" xfId="9073" xr:uid="{00000000-0005-0000-0000-000066230000}"/>
    <cellStyle name="40% - Accent3 2 2 16" xfId="9074" xr:uid="{00000000-0005-0000-0000-000067230000}"/>
    <cellStyle name="40% - Accent3 2 2 17" xfId="9075" xr:uid="{00000000-0005-0000-0000-000068230000}"/>
    <cellStyle name="40% - Accent3 2 2 18" xfId="9076" xr:uid="{00000000-0005-0000-0000-000069230000}"/>
    <cellStyle name="40% - Accent3 2 2 2" xfId="9077" xr:uid="{00000000-0005-0000-0000-00006A230000}"/>
    <cellStyle name="40% - Accent3 2 2 2 10" xfId="9078" xr:uid="{00000000-0005-0000-0000-00006B230000}"/>
    <cellStyle name="40% - Accent3 2 2 2 11" xfId="9079" xr:uid="{00000000-0005-0000-0000-00006C230000}"/>
    <cellStyle name="40% - Accent3 2 2 2 2" xfId="9080" xr:uid="{00000000-0005-0000-0000-00006D230000}"/>
    <cellStyle name="40% - Accent3 2 2 2 2 2" xfId="9081" xr:uid="{00000000-0005-0000-0000-00006E230000}"/>
    <cellStyle name="40% - Accent3 2 2 2 3" xfId="9082" xr:uid="{00000000-0005-0000-0000-00006F230000}"/>
    <cellStyle name="40% - Accent3 2 2 2 3 2" xfId="9083" xr:uid="{00000000-0005-0000-0000-000070230000}"/>
    <cellStyle name="40% - Accent3 2 2 2 4" xfId="9084" xr:uid="{00000000-0005-0000-0000-000071230000}"/>
    <cellStyle name="40% - Accent3 2 2 2 4 2" xfId="9085" xr:uid="{00000000-0005-0000-0000-000072230000}"/>
    <cellStyle name="40% - Accent3 2 2 2 5" xfId="9086" xr:uid="{00000000-0005-0000-0000-000073230000}"/>
    <cellStyle name="40% - Accent3 2 2 2 5 2" xfId="9087" xr:uid="{00000000-0005-0000-0000-000074230000}"/>
    <cellStyle name="40% - Accent3 2 2 2 6" xfId="9088" xr:uid="{00000000-0005-0000-0000-000075230000}"/>
    <cellStyle name="40% - Accent3 2 2 2 6 2" xfId="9089" xr:uid="{00000000-0005-0000-0000-000076230000}"/>
    <cellStyle name="40% - Accent3 2 2 2 7" xfId="9090" xr:uid="{00000000-0005-0000-0000-000077230000}"/>
    <cellStyle name="40% - Accent3 2 2 2 7 2" xfId="9091" xr:uid="{00000000-0005-0000-0000-000078230000}"/>
    <cellStyle name="40% - Accent3 2 2 2 8" xfId="9092" xr:uid="{00000000-0005-0000-0000-000079230000}"/>
    <cellStyle name="40% - Accent3 2 2 2 8 2" xfId="9093" xr:uid="{00000000-0005-0000-0000-00007A230000}"/>
    <cellStyle name="40% - Accent3 2 2 2 9" xfId="9094" xr:uid="{00000000-0005-0000-0000-00007B230000}"/>
    <cellStyle name="40% - Accent3 2 2 2 9 2" xfId="9095" xr:uid="{00000000-0005-0000-0000-00007C230000}"/>
    <cellStyle name="40% - Accent3 2 2 3" xfId="9096" xr:uid="{00000000-0005-0000-0000-00007D230000}"/>
    <cellStyle name="40% - Accent3 2 2 3 10" xfId="9097" xr:uid="{00000000-0005-0000-0000-00007E230000}"/>
    <cellStyle name="40% - Accent3 2 2 3 11" xfId="9098" xr:uid="{00000000-0005-0000-0000-00007F230000}"/>
    <cellStyle name="40% - Accent3 2 2 3 2" xfId="9099" xr:uid="{00000000-0005-0000-0000-000080230000}"/>
    <cellStyle name="40% - Accent3 2 2 3 2 2" xfId="9100" xr:uid="{00000000-0005-0000-0000-000081230000}"/>
    <cellStyle name="40% - Accent3 2 2 3 3" xfId="9101" xr:uid="{00000000-0005-0000-0000-000082230000}"/>
    <cellStyle name="40% - Accent3 2 2 3 3 2" xfId="9102" xr:uid="{00000000-0005-0000-0000-000083230000}"/>
    <cellStyle name="40% - Accent3 2 2 3 4" xfId="9103" xr:uid="{00000000-0005-0000-0000-000084230000}"/>
    <cellStyle name="40% - Accent3 2 2 3 4 2" xfId="9104" xr:uid="{00000000-0005-0000-0000-000085230000}"/>
    <cellStyle name="40% - Accent3 2 2 3 5" xfId="9105" xr:uid="{00000000-0005-0000-0000-000086230000}"/>
    <cellStyle name="40% - Accent3 2 2 3 5 2" xfId="9106" xr:uid="{00000000-0005-0000-0000-000087230000}"/>
    <cellStyle name="40% - Accent3 2 2 3 6" xfId="9107" xr:uid="{00000000-0005-0000-0000-000088230000}"/>
    <cellStyle name="40% - Accent3 2 2 3 6 2" xfId="9108" xr:uid="{00000000-0005-0000-0000-000089230000}"/>
    <cellStyle name="40% - Accent3 2 2 3 7" xfId="9109" xr:uid="{00000000-0005-0000-0000-00008A230000}"/>
    <cellStyle name="40% - Accent3 2 2 3 7 2" xfId="9110" xr:uid="{00000000-0005-0000-0000-00008B230000}"/>
    <cellStyle name="40% - Accent3 2 2 3 8" xfId="9111" xr:uid="{00000000-0005-0000-0000-00008C230000}"/>
    <cellStyle name="40% - Accent3 2 2 3 8 2" xfId="9112" xr:uid="{00000000-0005-0000-0000-00008D230000}"/>
    <cellStyle name="40% - Accent3 2 2 3 9" xfId="9113" xr:uid="{00000000-0005-0000-0000-00008E230000}"/>
    <cellStyle name="40% - Accent3 2 2 3 9 2" xfId="9114" xr:uid="{00000000-0005-0000-0000-00008F230000}"/>
    <cellStyle name="40% - Accent3 2 2 4" xfId="9115" xr:uid="{00000000-0005-0000-0000-000090230000}"/>
    <cellStyle name="40% - Accent3 2 2 4 10" xfId="9116" xr:uid="{00000000-0005-0000-0000-000091230000}"/>
    <cellStyle name="40% - Accent3 2 2 4 11" xfId="9117" xr:uid="{00000000-0005-0000-0000-000092230000}"/>
    <cellStyle name="40% - Accent3 2 2 4 2" xfId="9118" xr:uid="{00000000-0005-0000-0000-000093230000}"/>
    <cellStyle name="40% - Accent3 2 2 4 2 2" xfId="9119" xr:uid="{00000000-0005-0000-0000-000094230000}"/>
    <cellStyle name="40% - Accent3 2 2 4 3" xfId="9120" xr:uid="{00000000-0005-0000-0000-000095230000}"/>
    <cellStyle name="40% - Accent3 2 2 4 3 2" xfId="9121" xr:uid="{00000000-0005-0000-0000-000096230000}"/>
    <cellStyle name="40% - Accent3 2 2 4 4" xfId="9122" xr:uid="{00000000-0005-0000-0000-000097230000}"/>
    <cellStyle name="40% - Accent3 2 2 4 4 2" xfId="9123" xr:uid="{00000000-0005-0000-0000-000098230000}"/>
    <cellStyle name="40% - Accent3 2 2 4 5" xfId="9124" xr:uid="{00000000-0005-0000-0000-000099230000}"/>
    <cellStyle name="40% - Accent3 2 2 4 5 2" xfId="9125" xr:uid="{00000000-0005-0000-0000-00009A230000}"/>
    <cellStyle name="40% - Accent3 2 2 4 6" xfId="9126" xr:uid="{00000000-0005-0000-0000-00009B230000}"/>
    <cellStyle name="40% - Accent3 2 2 4 6 2" xfId="9127" xr:uid="{00000000-0005-0000-0000-00009C230000}"/>
    <cellStyle name="40% - Accent3 2 2 4 7" xfId="9128" xr:uid="{00000000-0005-0000-0000-00009D230000}"/>
    <cellStyle name="40% - Accent3 2 2 4 7 2" xfId="9129" xr:uid="{00000000-0005-0000-0000-00009E230000}"/>
    <cellStyle name="40% - Accent3 2 2 4 8" xfId="9130" xr:uid="{00000000-0005-0000-0000-00009F230000}"/>
    <cellStyle name="40% - Accent3 2 2 4 8 2" xfId="9131" xr:uid="{00000000-0005-0000-0000-0000A0230000}"/>
    <cellStyle name="40% - Accent3 2 2 4 9" xfId="9132" xr:uid="{00000000-0005-0000-0000-0000A1230000}"/>
    <cellStyle name="40% - Accent3 2 2 4 9 2" xfId="9133" xr:uid="{00000000-0005-0000-0000-0000A2230000}"/>
    <cellStyle name="40% - Accent3 2 2 5" xfId="9134" xr:uid="{00000000-0005-0000-0000-0000A3230000}"/>
    <cellStyle name="40% - Accent3 2 2 5 10" xfId="9135" xr:uid="{00000000-0005-0000-0000-0000A4230000}"/>
    <cellStyle name="40% - Accent3 2 2 5 11" xfId="9136" xr:uid="{00000000-0005-0000-0000-0000A5230000}"/>
    <cellStyle name="40% - Accent3 2 2 5 2" xfId="9137" xr:uid="{00000000-0005-0000-0000-0000A6230000}"/>
    <cellStyle name="40% - Accent3 2 2 5 2 2" xfId="9138" xr:uid="{00000000-0005-0000-0000-0000A7230000}"/>
    <cellStyle name="40% - Accent3 2 2 5 3" xfId="9139" xr:uid="{00000000-0005-0000-0000-0000A8230000}"/>
    <cellStyle name="40% - Accent3 2 2 5 3 2" xfId="9140" xr:uid="{00000000-0005-0000-0000-0000A9230000}"/>
    <cellStyle name="40% - Accent3 2 2 5 4" xfId="9141" xr:uid="{00000000-0005-0000-0000-0000AA230000}"/>
    <cellStyle name="40% - Accent3 2 2 5 4 2" xfId="9142" xr:uid="{00000000-0005-0000-0000-0000AB230000}"/>
    <cellStyle name="40% - Accent3 2 2 5 5" xfId="9143" xr:uid="{00000000-0005-0000-0000-0000AC230000}"/>
    <cellStyle name="40% - Accent3 2 2 5 5 2" xfId="9144" xr:uid="{00000000-0005-0000-0000-0000AD230000}"/>
    <cellStyle name="40% - Accent3 2 2 5 6" xfId="9145" xr:uid="{00000000-0005-0000-0000-0000AE230000}"/>
    <cellStyle name="40% - Accent3 2 2 5 6 2" xfId="9146" xr:uid="{00000000-0005-0000-0000-0000AF230000}"/>
    <cellStyle name="40% - Accent3 2 2 5 7" xfId="9147" xr:uid="{00000000-0005-0000-0000-0000B0230000}"/>
    <cellStyle name="40% - Accent3 2 2 5 7 2" xfId="9148" xr:uid="{00000000-0005-0000-0000-0000B1230000}"/>
    <cellStyle name="40% - Accent3 2 2 5 8" xfId="9149" xr:uid="{00000000-0005-0000-0000-0000B2230000}"/>
    <cellStyle name="40% - Accent3 2 2 5 8 2" xfId="9150" xr:uid="{00000000-0005-0000-0000-0000B3230000}"/>
    <cellStyle name="40% - Accent3 2 2 5 9" xfId="9151" xr:uid="{00000000-0005-0000-0000-0000B4230000}"/>
    <cellStyle name="40% - Accent3 2 2 5 9 2" xfId="9152" xr:uid="{00000000-0005-0000-0000-0000B5230000}"/>
    <cellStyle name="40% - Accent3 2 2 6" xfId="9153" xr:uid="{00000000-0005-0000-0000-0000B6230000}"/>
    <cellStyle name="40% - Accent3 2 2 6 10" xfId="9154" xr:uid="{00000000-0005-0000-0000-0000B7230000}"/>
    <cellStyle name="40% - Accent3 2 2 6 11" xfId="9155" xr:uid="{00000000-0005-0000-0000-0000B8230000}"/>
    <cellStyle name="40% - Accent3 2 2 6 2" xfId="9156" xr:uid="{00000000-0005-0000-0000-0000B9230000}"/>
    <cellStyle name="40% - Accent3 2 2 6 2 2" xfId="9157" xr:uid="{00000000-0005-0000-0000-0000BA230000}"/>
    <cellStyle name="40% - Accent3 2 2 6 3" xfId="9158" xr:uid="{00000000-0005-0000-0000-0000BB230000}"/>
    <cellStyle name="40% - Accent3 2 2 6 3 2" xfId="9159" xr:uid="{00000000-0005-0000-0000-0000BC230000}"/>
    <cellStyle name="40% - Accent3 2 2 6 4" xfId="9160" xr:uid="{00000000-0005-0000-0000-0000BD230000}"/>
    <cellStyle name="40% - Accent3 2 2 6 4 2" xfId="9161" xr:uid="{00000000-0005-0000-0000-0000BE230000}"/>
    <cellStyle name="40% - Accent3 2 2 6 5" xfId="9162" xr:uid="{00000000-0005-0000-0000-0000BF230000}"/>
    <cellStyle name="40% - Accent3 2 2 6 5 2" xfId="9163" xr:uid="{00000000-0005-0000-0000-0000C0230000}"/>
    <cellStyle name="40% - Accent3 2 2 6 6" xfId="9164" xr:uid="{00000000-0005-0000-0000-0000C1230000}"/>
    <cellStyle name="40% - Accent3 2 2 6 6 2" xfId="9165" xr:uid="{00000000-0005-0000-0000-0000C2230000}"/>
    <cellStyle name="40% - Accent3 2 2 6 7" xfId="9166" xr:uid="{00000000-0005-0000-0000-0000C3230000}"/>
    <cellStyle name="40% - Accent3 2 2 6 7 2" xfId="9167" xr:uid="{00000000-0005-0000-0000-0000C4230000}"/>
    <cellStyle name="40% - Accent3 2 2 6 8" xfId="9168" xr:uid="{00000000-0005-0000-0000-0000C5230000}"/>
    <cellStyle name="40% - Accent3 2 2 6 8 2" xfId="9169" xr:uid="{00000000-0005-0000-0000-0000C6230000}"/>
    <cellStyle name="40% - Accent3 2 2 6 9" xfId="9170" xr:uid="{00000000-0005-0000-0000-0000C7230000}"/>
    <cellStyle name="40% - Accent3 2 2 6 9 2" xfId="9171" xr:uid="{00000000-0005-0000-0000-0000C8230000}"/>
    <cellStyle name="40% - Accent3 2 2 7" xfId="9172" xr:uid="{00000000-0005-0000-0000-0000C9230000}"/>
    <cellStyle name="40% - Accent3 2 2 7 10" xfId="9173" xr:uid="{00000000-0005-0000-0000-0000CA230000}"/>
    <cellStyle name="40% - Accent3 2 2 7 2" xfId="9174" xr:uid="{00000000-0005-0000-0000-0000CB230000}"/>
    <cellStyle name="40% - Accent3 2 2 7 2 2" xfId="9175" xr:uid="{00000000-0005-0000-0000-0000CC230000}"/>
    <cellStyle name="40% - Accent3 2 2 7 3" xfId="9176" xr:uid="{00000000-0005-0000-0000-0000CD230000}"/>
    <cellStyle name="40% - Accent3 2 2 7 3 2" xfId="9177" xr:uid="{00000000-0005-0000-0000-0000CE230000}"/>
    <cellStyle name="40% - Accent3 2 2 7 4" xfId="9178" xr:uid="{00000000-0005-0000-0000-0000CF230000}"/>
    <cellStyle name="40% - Accent3 2 2 7 4 2" xfId="9179" xr:uid="{00000000-0005-0000-0000-0000D0230000}"/>
    <cellStyle name="40% - Accent3 2 2 7 5" xfId="9180" xr:uid="{00000000-0005-0000-0000-0000D1230000}"/>
    <cellStyle name="40% - Accent3 2 2 7 5 2" xfId="9181" xr:uid="{00000000-0005-0000-0000-0000D2230000}"/>
    <cellStyle name="40% - Accent3 2 2 7 6" xfId="9182" xr:uid="{00000000-0005-0000-0000-0000D3230000}"/>
    <cellStyle name="40% - Accent3 2 2 7 6 2" xfId="9183" xr:uid="{00000000-0005-0000-0000-0000D4230000}"/>
    <cellStyle name="40% - Accent3 2 2 7 7" xfId="9184" xr:uid="{00000000-0005-0000-0000-0000D5230000}"/>
    <cellStyle name="40% - Accent3 2 2 7 7 2" xfId="9185" xr:uid="{00000000-0005-0000-0000-0000D6230000}"/>
    <cellStyle name="40% - Accent3 2 2 7 8" xfId="9186" xr:uid="{00000000-0005-0000-0000-0000D7230000}"/>
    <cellStyle name="40% - Accent3 2 2 7 8 2" xfId="9187" xr:uid="{00000000-0005-0000-0000-0000D8230000}"/>
    <cellStyle name="40% - Accent3 2 2 7 9" xfId="9188" xr:uid="{00000000-0005-0000-0000-0000D9230000}"/>
    <cellStyle name="40% - Accent3 2 2 8" xfId="9189" xr:uid="{00000000-0005-0000-0000-0000DA230000}"/>
    <cellStyle name="40% - Accent3 2 2 8 2" xfId="9190" xr:uid="{00000000-0005-0000-0000-0000DB230000}"/>
    <cellStyle name="40% - Accent3 2 2 9" xfId="9191" xr:uid="{00000000-0005-0000-0000-0000DC230000}"/>
    <cellStyle name="40% - Accent3 2 2 9 2" xfId="9192" xr:uid="{00000000-0005-0000-0000-0000DD230000}"/>
    <cellStyle name="40% - Accent3 2 3" xfId="9193" xr:uid="{00000000-0005-0000-0000-0000DE230000}"/>
    <cellStyle name="40% - Accent3 2 3 10" xfId="9194" xr:uid="{00000000-0005-0000-0000-0000DF230000}"/>
    <cellStyle name="40% - Accent3 2 3 10 2" xfId="9195" xr:uid="{00000000-0005-0000-0000-0000E0230000}"/>
    <cellStyle name="40% - Accent3 2 3 11" xfId="9196" xr:uid="{00000000-0005-0000-0000-0000E1230000}"/>
    <cellStyle name="40% - Accent3 2 3 11 2" xfId="9197" xr:uid="{00000000-0005-0000-0000-0000E2230000}"/>
    <cellStyle name="40% - Accent3 2 3 12" xfId="9198" xr:uid="{00000000-0005-0000-0000-0000E3230000}"/>
    <cellStyle name="40% - Accent3 2 3 12 2" xfId="9199" xr:uid="{00000000-0005-0000-0000-0000E4230000}"/>
    <cellStyle name="40% - Accent3 2 3 13" xfId="9200" xr:uid="{00000000-0005-0000-0000-0000E5230000}"/>
    <cellStyle name="40% - Accent3 2 3 13 2" xfId="9201" xr:uid="{00000000-0005-0000-0000-0000E6230000}"/>
    <cellStyle name="40% - Accent3 2 3 14" xfId="9202" xr:uid="{00000000-0005-0000-0000-0000E7230000}"/>
    <cellStyle name="40% - Accent3 2 3 14 2" xfId="9203" xr:uid="{00000000-0005-0000-0000-0000E8230000}"/>
    <cellStyle name="40% - Accent3 2 3 15" xfId="9204" xr:uid="{00000000-0005-0000-0000-0000E9230000}"/>
    <cellStyle name="40% - Accent3 2 3 15 2" xfId="9205" xr:uid="{00000000-0005-0000-0000-0000EA230000}"/>
    <cellStyle name="40% - Accent3 2 3 16" xfId="9206" xr:uid="{00000000-0005-0000-0000-0000EB230000}"/>
    <cellStyle name="40% - Accent3 2 3 17" xfId="9207" xr:uid="{00000000-0005-0000-0000-0000EC230000}"/>
    <cellStyle name="40% - Accent3 2 3 2" xfId="9208" xr:uid="{00000000-0005-0000-0000-0000ED230000}"/>
    <cellStyle name="40% - Accent3 2 3 2 10" xfId="9209" xr:uid="{00000000-0005-0000-0000-0000EE230000}"/>
    <cellStyle name="40% - Accent3 2 3 2 11" xfId="9210" xr:uid="{00000000-0005-0000-0000-0000EF230000}"/>
    <cellStyle name="40% - Accent3 2 3 2 12" xfId="9211" xr:uid="{00000000-0005-0000-0000-0000F0230000}"/>
    <cellStyle name="40% - Accent3 2 3 2 2" xfId="9212" xr:uid="{00000000-0005-0000-0000-0000F1230000}"/>
    <cellStyle name="40% - Accent3 2 3 2 2 2" xfId="9213" xr:uid="{00000000-0005-0000-0000-0000F2230000}"/>
    <cellStyle name="40% - Accent3 2 3 2 3" xfId="9214" xr:uid="{00000000-0005-0000-0000-0000F3230000}"/>
    <cellStyle name="40% - Accent3 2 3 2 3 2" xfId="9215" xr:uid="{00000000-0005-0000-0000-0000F4230000}"/>
    <cellStyle name="40% - Accent3 2 3 2 4" xfId="9216" xr:uid="{00000000-0005-0000-0000-0000F5230000}"/>
    <cellStyle name="40% - Accent3 2 3 2 4 2" xfId="9217" xr:uid="{00000000-0005-0000-0000-0000F6230000}"/>
    <cellStyle name="40% - Accent3 2 3 2 5" xfId="9218" xr:uid="{00000000-0005-0000-0000-0000F7230000}"/>
    <cellStyle name="40% - Accent3 2 3 2 5 2" xfId="9219" xr:uid="{00000000-0005-0000-0000-0000F8230000}"/>
    <cellStyle name="40% - Accent3 2 3 2 6" xfId="9220" xr:uid="{00000000-0005-0000-0000-0000F9230000}"/>
    <cellStyle name="40% - Accent3 2 3 2 6 2" xfId="9221" xr:uid="{00000000-0005-0000-0000-0000FA230000}"/>
    <cellStyle name="40% - Accent3 2 3 2 7" xfId="9222" xr:uid="{00000000-0005-0000-0000-0000FB230000}"/>
    <cellStyle name="40% - Accent3 2 3 2 7 2" xfId="9223" xr:uid="{00000000-0005-0000-0000-0000FC230000}"/>
    <cellStyle name="40% - Accent3 2 3 2 8" xfId="9224" xr:uid="{00000000-0005-0000-0000-0000FD230000}"/>
    <cellStyle name="40% - Accent3 2 3 2 8 2" xfId="9225" xr:uid="{00000000-0005-0000-0000-0000FE230000}"/>
    <cellStyle name="40% - Accent3 2 3 2 9" xfId="9226" xr:uid="{00000000-0005-0000-0000-0000FF230000}"/>
    <cellStyle name="40% - Accent3 2 3 2 9 2" xfId="9227" xr:uid="{00000000-0005-0000-0000-000000240000}"/>
    <cellStyle name="40% - Accent3 2 3 3" xfId="9228" xr:uid="{00000000-0005-0000-0000-000001240000}"/>
    <cellStyle name="40% - Accent3 2 3 3 10" xfId="9229" xr:uid="{00000000-0005-0000-0000-000002240000}"/>
    <cellStyle name="40% - Accent3 2 3 3 11" xfId="9230" xr:uid="{00000000-0005-0000-0000-000003240000}"/>
    <cellStyle name="40% - Accent3 2 3 3 2" xfId="9231" xr:uid="{00000000-0005-0000-0000-000004240000}"/>
    <cellStyle name="40% - Accent3 2 3 3 2 2" xfId="9232" xr:uid="{00000000-0005-0000-0000-000005240000}"/>
    <cellStyle name="40% - Accent3 2 3 3 3" xfId="9233" xr:uid="{00000000-0005-0000-0000-000006240000}"/>
    <cellStyle name="40% - Accent3 2 3 3 3 2" xfId="9234" xr:uid="{00000000-0005-0000-0000-000007240000}"/>
    <cellStyle name="40% - Accent3 2 3 3 4" xfId="9235" xr:uid="{00000000-0005-0000-0000-000008240000}"/>
    <cellStyle name="40% - Accent3 2 3 3 4 2" xfId="9236" xr:uid="{00000000-0005-0000-0000-000009240000}"/>
    <cellStyle name="40% - Accent3 2 3 3 5" xfId="9237" xr:uid="{00000000-0005-0000-0000-00000A240000}"/>
    <cellStyle name="40% - Accent3 2 3 3 5 2" xfId="9238" xr:uid="{00000000-0005-0000-0000-00000B240000}"/>
    <cellStyle name="40% - Accent3 2 3 3 6" xfId="9239" xr:uid="{00000000-0005-0000-0000-00000C240000}"/>
    <cellStyle name="40% - Accent3 2 3 3 6 2" xfId="9240" xr:uid="{00000000-0005-0000-0000-00000D240000}"/>
    <cellStyle name="40% - Accent3 2 3 3 7" xfId="9241" xr:uid="{00000000-0005-0000-0000-00000E240000}"/>
    <cellStyle name="40% - Accent3 2 3 3 7 2" xfId="9242" xr:uid="{00000000-0005-0000-0000-00000F240000}"/>
    <cellStyle name="40% - Accent3 2 3 3 8" xfId="9243" xr:uid="{00000000-0005-0000-0000-000010240000}"/>
    <cellStyle name="40% - Accent3 2 3 3 8 2" xfId="9244" xr:uid="{00000000-0005-0000-0000-000011240000}"/>
    <cellStyle name="40% - Accent3 2 3 3 9" xfId="9245" xr:uid="{00000000-0005-0000-0000-000012240000}"/>
    <cellStyle name="40% - Accent3 2 3 3 9 2" xfId="9246" xr:uid="{00000000-0005-0000-0000-000013240000}"/>
    <cellStyle name="40% - Accent3 2 3 4" xfId="9247" xr:uid="{00000000-0005-0000-0000-000014240000}"/>
    <cellStyle name="40% - Accent3 2 3 4 10" xfId="9248" xr:uid="{00000000-0005-0000-0000-000015240000}"/>
    <cellStyle name="40% - Accent3 2 3 4 11" xfId="9249" xr:uid="{00000000-0005-0000-0000-000016240000}"/>
    <cellStyle name="40% - Accent3 2 3 4 2" xfId="9250" xr:uid="{00000000-0005-0000-0000-000017240000}"/>
    <cellStyle name="40% - Accent3 2 3 4 2 2" xfId="9251" xr:uid="{00000000-0005-0000-0000-000018240000}"/>
    <cellStyle name="40% - Accent3 2 3 4 3" xfId="9252" xr:uid="{00000000-0005-0000-0000-000019240000}"/>
    <cellStyle name="40% - Accent3 2 3 4 3 2" xfId="9253" xr:uid="{00000000-0005-0000-0000-00001A240000}"/>
    <cellStyle name="40% - Accent3 2 3 4 4" xfId="9254" xr:uid="{00000000-0005-0000-0000-00001B240000}"/>
    <cellStyle name="40% - Accent3 2 3 4 4 2" xfId="9255" xr:uid="{00000000-0005-0000-0000-00001C240000}"/>
    <cellStyle name="40% - Accent3 2 3 4 5" xfId="9256" xr:uid="{00000000-0005-0000-0000-00001D240000}"/>
    <cellStyle name="40% - Accent3 2 3 4 5 2" xfId="9257" xr:uid="{00000000-0005-0000-0000-00001E240000}"/>
    <cellStyle name="40% - Accent3 2 3 4 6" xfId="9258" xr:uid="{00000000-0005-0000-0000-00001F240000}"/>
    <cellStyle name="40% - Accent3 2 3 4 6 2" xfId="9259" xr:uid="{00000000-0005-0000-0000-000020240000}"/>
    <cellStyle name="40% - Accent3 2 3 4 7" xfId="9260" xr:uid="{00000000-0005-0000-0000-000021240000}"/>
    <cellStyle name="40% - Accent3 2 3 4 7 2" xfId="9261" xr:uid="{00000000-0005-0000-0000-000022240000}"/>
    <cellStyle name="40% - Accent3 2 3 4 8" xfId="9262" xr:uid="{00000000-0005-0000-0000-000023240000}"/>
    <cellStyle name="40% - Accent3 2 3 4 8 2" xfId="9263" xr:uid="{00000000-0005-0000-0000-000024240000}"/>
    <cellStyle name="40% - Accent3 2 3 4 9" xfId="9264" xr:uid="{00000000-0005-0000-0000-000025240000}"/>
    <cellStyle name="40% - Accent3 2 3 4 9 2" xfId="9265" xr:uid="{00000000-0005-0000-0000-000026240000}"/>
    <cellStyle name="40% - Accent3 2 3 5" xfId="9266" xr:uid="{00000000-0005-0000-0000-000027240000}"/>
    <cellStyle name="40% - Accent3 2 3 5 10" xfId="9267" xr:uid="{00000000-0005-0000-0000-000028240000}"/>
    <cellStyle name="40% - Accent3 2 3 5 11" xfId="9268" xr:uid="{00000000-0005-0000-0000-000029240000}"/>
    <cellStyle name="40% - Accent3 2 3 5 2" xfId="9269" xr:uid="{00000000-0005-0000-0000-00002A240000}"/>
    <cellStyle name="40% - Accent3 2 3 5 2 2" xfId="9270" xr:uid="{00000000-0005-0000-0000-00002B240000}"/>
    <cellStyle name="40% - Accent3 2 3 5 3" xfId="9271" xr:uid="{00000000-0005-0000-0000-00002C240000}"/>
    <cellStyle name="40% - Accent3 2 3 5 3 2" xfId="9272" xr:uid="{00000000-0005-0000-0000-00002D240000}"/>
    <cellStyle name="40% - Accent3 2 3 5 4" xfId="9273" xr:uid="{00000000-0005-0000-0000-00002E240000}"/>
    <cellStyle name="40% - Accent3 2 3 5 4 2" xfId="9274" xr:uid="{00000000-0005-0000-0000-00002F240000}"/>
    <cellStyle name="40% - Accent3 2 3 5 5" xfId="9275" xr:uid="{00000000-0005-0000-0000-000030240000}"/>
    <cellStyle name="40% - Accent3 2 3 5 5 2" xfId="9276" xr:uid="{00000000-0005-0000-0000-000031240000}"/>
    <cellStyle name="40% - Accent3 2 3 5 6" xfId="9277" xr:uid="{00000000-0005-0000-0000-000032240000}"/>
    <cellStyle name="40% - Accent3 2 3 5 6 2" xfId="9278" xr:uid="{00000000-0005-0000-0000-000033240000}"/>
    <cellStyle name="40% - Accent3 2 3 5 7" xfId="9279" xr:uid="{00000000-0005-0000-0000-000034240000}"/>
    <cellStyle name="40% - Accent3 2 3 5 7 2" xfId="9280" xr:uid="{00000000-0005-0000-0000-000035240000}"/>
    <cellStyle name="40% - Accent3 2 3 5 8" xfId="9281" xr:uid="{00000000-0005-0000-0000-000036240000}"/>
    <cellStyle name="40% - Accent3 2 3 5 8 2" xfId="9282" xr:uid="{00000000-0005-0000-0000-000037240000}"/>
    <cellStyle name="40% - Accent3 2 3 5 9" xfId="9283" xr:uid="{00000000-0005-0000-0000-000038240000}"/>
    <cellStyle name="40% - Accent3 2 3 5 9 2" xfId="9284" xr:uid="{00000000-0005-0000-0000-000039240000}"/>
    <cellStyle name="40% - Accent3 2 3 6" xfId="9285" xr:uid="{00000000-0005-0000-0000-00003A240000}"/>
    <cellStyle name="40% - Accent3 2 3 6 10" xfId="9286" xr:uid="{00000000-0005-0000-0000-00003B240000}"/>
    <cellStyle name="40% - Accent3 2 3 6 11" xfId="9287" xr:uid="{00000000-0005-0000-0000-00003C240000}"/>
    <cellStyle name="40% - Accent3 2 3 6 2" xfId="9288" xr:uid="{00000000-0005-0000-0000-00003D240000}"/>
    <cellStyle name="40% - Accent3 2 3 6 2 2" xfId="9289" xr:uid="{00000000-0005-0000-0000-00003E240000}"/>
    <cellStyle name="40% - Accent3 2 3 6 3" xfId="9290" xr:uid="{00000000-0005-0000-0000-00003F240000}"/>
    <cellStyle name="40% - Accent3 2 3 6 3 2" xfId="9291" xr:uid="{00000000-0005-0000-0000-000040240000}"/>
    <cellStyle name="40% - Accent3 2 3 6 4" xfId="9292" xr:uid="{00000000-0005-0000-0000-000041240000}"/>
    <cellStyle name="40% - Accent3 2 3 6 4 2" xfId="9293" xr:uid="{00000000-0005-0000-0000-000042240000}"/>
    <cellStyle name="40% - Accent3 2 3 6 5" xfId="9294" xr:uid="{00000000-0005-0000-0000-000043240000}"/>
    <cellStyle name="40% - Accent3 2 3 6 5 2" xfId="9295" xr:uid="{00000000-0005-0000-0000-000044240000}"/>
    <cellStyle name="40% - Accent3 2 3 6 6" xfId="9296" xr:uid="{00000000-0005-0000-0000-000045240000}"/>
    <cellStyle name="40% - Accent3 2 3 6 6 2" xfId="9297" xr:uid="{00000000-0005-0000-0000-000046240000}"/>
    <cellStyle name="40% - Accent3 2 3 6 7" xfId="9298" xr:uid="{00000000-0005-0000-0000-000047240000}"/>
    <cellStyle name="40% - Accent3 2 3 6 7 2" xfId="9299" xr:uid="{00000000-0005-0000-0000-000048240000}"/>
    <cellStyle name="40% - Accent3 2 3 6 8" xfId="9300" xr:uid="{00000000-0005-0000-0000-000049240000}"/>
    <cellStyle name="40% - Accent3 2 3 6 8 2" xfId="9301" xr:uid="{00000000-0005-0000-0000-00004A240000}"/>
    <cellStyle name="40% - Accent3 2 3 6 9" xfId="9302" xr:uid="{00000000-0005-0000-0000-00004B240000}"/>
    <cellStyle name="40% - Accent3 2 3 6 9 2" xfId="9303" xr:uid="{00000000-0005-0000-0000-00004C240000}"/>
    <cellStyle name="40% - Accent3 2 3 7" xfId="9304" xr:uid="{00000000-0005-0000-0000-00004D240000}"/>
    <cellStyle name="40% - Accent3 2 3 7 10" xfId="9305" xr:uid="{00000000-0005-0000-0000-00004E240000}"/>
    <cellStyle name="40% - Accent3 2 3 7 2" xfId="9306" xr:uid="{00000000-0005-0000-0000-00004F240000}"/>
    <cellStyle name="40% - Accent3 2 3 7 2 2" xfId="9307" xr:uid="{00000000-0005-0000-0000-000050240000}"/>
    <cellStyle name="40% - Accent3 2 3 7 3" xfId="9308" xr:uid="{00000000-0005-0000-0000-000051240000}"/>
    <cellStyle name="40% - Accent3 2 3 7 3 2" xfId="9309" xr:uid="{00000000-0005-0000-0000-000052240000}"/>
    <cellStyle name="40% - Accent3 2 3 7 4" xfId="9310" xr:uid="{00000000-0005-0000-0000-000053240000}"/>
    <cellStyle name="40% - Accent3 2 3 7 4 2" xfId="9311" xr:uid="{00000000-0005-0000-0000-000054240000}"/>
    <cellStyle name="40% - Accent3 2 3 7 5" xfId="9312" xr:uid="{00000000-0005-0000-0000-000055240000}"/>
    <cellStyle name="40% - Accent3 2 3 7 5 2" xfId="9313" xr:uid="{00000000-0005-0000-0000-000056240000}"/>
    <cellStyle name="40% - Accent3 2 3 7 6" xfId="9314" xr:uid="{00000000-0005-0000-0000-000057240000}"/>
    <cellStyle name="40% - Accent3 2 3 7 6 2" xfId="9315" xr:uid="{00000000-0005-0000-0000-000058240000}"/>
    <cellStyle name="40% - Accent3 2 3 7 7" xfId="9316" xr:uid="{00000000-0005-0000-0000-000059240000}"/>
    <cellStyle name="40% - Accent3 2 3 7 7 2" xfId="9317" xr:uid="{00000000-0005-0000-0000-00005A240000}"/>
    <cellStyle name="40% - Accent3 2 3 7 8" xfId="9318" xr:uid="{00000000-0005-0000-0000-00005B240000}"/>
    <cellStyle name="40% - Accent3 2 3 7 8 2" xfId="9319" xr:uid="{00000000-0005-0000-0000-00005C240000}"/>
    <cellStyle name="40% - Accent3 2 3 7 9" xfId="9320" xr:uid="{00000000-0005-0000-0000-00005D240000}"/>
    <cellStyle name="40% - Accent3 2 3 8" xfId="9321" xr:uid="{00000000-0005-0000-0000-00005E240000}"/>
    <cellStyle name="40% - Accent3 2 3 8 2" xfId="9322" xr:uid="{00000000-0005-0000-0000-00005F240000}"/>
    <cellStyle name="40% - Accent3 2 3 9" xfId="9323" xr:uid="{00000000-0005-0000-0000-000060240000}"/>
    <cellStyle name="40% - Accent3 2 3 9 2" xfId="9324" xr:uid="{00000000-0005-0000-0000-000061240000}"/>
    <cellStyle name="40% - Accent3 2 4" xfId="9325" xr:uid="{00000000-0005-0000-0000-000062240000}"/>
    <cellStyle name="40% - Accent3 2 4 10" xfId="9326" xr:uid="{00000000-0005-0000-0000-000063240000}"/>
    <cellStyle name="40% - Accent3 2 4 11" xfId="9327" xr:uid="{00000000-0005-0000-0000-000064240000}"/>
    <cellStyle name="40% - Accent3 2 4 2" xfId="9328" xr:uid="{00000000-0005-0000-0000-000065240000}"/>
    <cellStyle name="40% - Accent3 2 4 2 2" xfId="9329" xr:uid="{00000000-0005-0000-0000-000066240000}"/>
    <cellStyle name="40% - Accent3 2 4 2 2 2" xfId="9330" xr:uid="{00000000-0005-0000-0000-000067240000}"/>
    <cellStyle name="40% - Accent3 2 4 2 3" xfId="9331" xr:uid="{00000000-0005-0000-0000-000068240000}"/>
    <cellStyle name="40% - Accent3 2 4 3" xfId="9332" xr:uid="{00000000-0005-0000-0000-000069240000}"/>
    <cellStyle name="40% - Accent3 2 4 3 2" xfId="9333" xr:uid="{00000000-0005-0000-0000-00006A240000}"/>
    <cellStyle name="40% - Accent3 2 4 3 2 2" xfId="9334" xr:uid="{00000000-0005-0000-0000-00006B240000}"/>
    <cellStyle name="40% - Accent3 2 4 3 3" xfId="9335" xr:uid="{00000000-0005-0000-0000-00006C240000}"/>
    <cellStyle name="40% - Accent3 2 4 4" xfId="9336" xr:uid="{00000000-0005-0000-0000-00006D240000}"/>
    <cellStyle name="40% - Accent3 2 4 4 2" xfId="9337" xr:uid="{00000000-0005-0000-0000-00006E240000}"/>
    <cellStyle name="40% - Accent3 2 4 5" xfId="9338" xr:uid="{00000000-0005-0000-0000-00006F240000}"/>
    <cellStyle name="40% - Accent3 2 4 5 2" xfId="9339" xr:uid="{00000000-0005-0000-0000-000070240000}"/>
    <cellStyle name="40% - Accent3 2 4 6" xfId="9340" xr:uid="{00000000-0005-0000-0000-000071240000}"/>
    <cellStyle name="40% - Accent3 2 4 6 2" xfId="9341" xr:uid="{00000000-0005-0000-0000-000072240000}"/>
    <cellStyle name="40% - Accent3 2 4 7" xfId="9342" xr:uid="{00000000-0005-0000-0000-000073240000}"/>
    <cellStyle name="40% - Accent3 2 4 7 2" xfId="9343" xr:uid="{00000000-0005-0000-0000-000074240000}"/>
    <cellStyle name="40% - Accent3 2 4 8" xfId="9344" xr:uid="{00000000-0005-0000-0000-000075240000}"/>
    <cellStyle name="40% - Accent3 2 4 8 2" xfId="9345" xr:uid="{00000000-0005-0000-0000-000076240000}"/>
    <cellStyle name="40% - Accent3 2 4 9" xfId="9346" xr:uid="{00000000-0005-0000-0000-000077240000}"/>
    <cellStyle name="40% - Accent3 2 4 9 2" xfId="9347" xr:uid="{00000000-0005-0000-0000-000078240000}"/>
    <cellStyle name="40% - Accent3 2 5" xfId="9348" xr:uid="{00000000-0005-0000-0000-000079240000}"/>
    <cellStyle name="40% - Accent3 2 5 10" xfId="9349" xr:uid="{00000000-0005-0000-0000-00007A240000}"/>
    <cellStyle name="40% - Accent3 2 5 11" xfId="9350" xr:uid="{00000000-0005-0000-0000-00007B240000}"/>
    <cellStyle name="40% - Accent3 2 5 2" xfId="9351" xr:uid="{00000000-0005-0000-0000-00007C240000}"/>
    <cellStyle name="40% - Accent3 2 5 2 2" xfId="9352" xr:uid="{00000000-0005-0000-0000-00007D240000}"/>
    <cellStyle name="40% - Accent3 2 5 3" xfId="9353" xr:uid="{00000000-0005-0000-0000-00007E240000}"/>
    <cellStyle name="40% - Accent3 2 5 3 2" xfId="9354" xr:uid="{00000000-0005-0000-0000-00007F240000}"/>
    <cellStyle name="40% - Accent3 2 5 4" xfId="9355" xr:uid="{00000000-0005-0000-0000-000080240000}"/>
    <cellStyle name="40% - Accent3 2 5 4 2" xfId="9356" xr:uid="{00000000-0005-0000-0000-000081240000}"/>
    <cellStyle name="40% - Accent3 2 5 5" xfId="9357" xr:uid="{00000000-0005-0000-0000-000082240000}"/>
    <cellStyle name="40% - Accent3 2 5 5 2" xfId="9358" xr:uid="{00000000-0005-0000-0000-000083240000}"/>
    <cellStyle name="40% - Accent3 2 5 6" xfId="9359" xr:uid="{00000000-0005-0000-0000-000084240000}"/>
    <cellStyle name="40% - Accent3 2 5 6 2" xfId="9360" xr:uid="{00000000-0005-0000-0000-000085240000}"/>
    <cellStyle name="40% - Accent3 2 5 7" xfId="9361" xr:uid="{00000000-0005-0000-0000-000086240000}"/>
    <cellStyle name="40% - Accent3 2 5 7 2" xfId="9362" xr:uid="{00000000-0005-0000-0000-000087240000}"/>
    <cellStyle name="40% - Accent3 2 5 8" xfId="9363" xr:uid="{00000000-0005-0000-0000-000088240000}"/>
    <cellStyle name="40% - Accent3 2 5 8 2" xfId="9364" xr:uid="{00000000-0005-0000-0000-000089240000}"/>
    <cellStyle name="40% - Accent3 2 5 9" xfId="9365" xr:uid="{00000000-0005-0000-0000-00008A240000}"/>
    <cellStyle name="40% - Accent3 2 5 9 2" xfId="9366" xr:uid="{00000000-0005-0000-0000-00008B240000}"/>
    <cellStyle name="40% - Accent3 2 6" xfId="9367" xr:uid="{00000000-0005-0000-0000-00008C240000}"/>
    <cellStyle name="40% - Accent3 2 6 10" xfId="9368" xr:uid="{00000000-0005-0000-0000-00008D240000}"/>
    <cellStyle name="40% - Accent3 2 6 11" xfId="9369" xr:uid="{00000000-0005-0000-0000-00008E240000}"/>
    <cellStyle name="40% - Accent3 2 6 2" xfId="9370" xr:uid="{00000000-0005-0000-0000-00008F240000}"/>
    <cellStyle name="40% - Accent3 2 6 2 2" xfId="9371" xr:uid="{00000000-0005-0000-0000-000090240000}"/>
    <cellStyle name="40% - Accent3 2 6 3" xfId="9372" xr:uid="{00000000-0005-0000-0000-000091240000}"/>
    <cellStyle name="40% - Accent3 2 6 3 2" xfId="9373" xr:uid="{00000000-0005-0000-0000-000092240000}"/>
    <cellStyle name="40% - Accent3 2 6 4" xfId="9374" xr:uid="{00000000-0005-0000-0000-000093240000}"/>
    <cellStyle name="40% - Accent3 2 6 4 2" xfId="9375" xr:uid="{00000000-0005-0000-0000-000094240000}"/>
    <cellStyle name="40% - Accent3 2 6 5" xfId="9376" xr:uid="{00000000-0005-0000-0000-000095240000}"/>
    <cellStyle name="40% - Accent3 2 6 5 2" xfId="9377" xr:uid="{00000000-0005-0000-0000-000096240000}"/>
    <cellStyle name="40% - Accent3 2 6 6" xfId="9378" xr:uid="{00000000-0005-0000-0000-000097240000}"/>
    <cellStyle name="40% - Accent3 2 6 6 2" xfId="9379" xr:uid="{00000000-0005-0000-0000-000098240000}"/>
    <cellStyle name="40% - Accent3 2 6 7" xfId="9380" xr:uid="{00000000-0005-0000-0000-000099240000}"/>
    <cellStyle name="40% - Accent3 2 6 7 2" xfId="9381" xr:uid="{00000000-0005-0000-0000-00009A240000}"/>
    <cellStyle name="40% - Accent3 2 6 8" xfId="9382" xr:uid="{00000000-0005-0000-0000-00009B240000}"/>
    <cellStyle name="40% - Accent3 2 6 8 2" xfId="9383" xr:uid="{00000000-0005-0000-0000-00009C240000}"/>
    <cellStyle name="40% - Accent3 2 6 9" xfId="9384" xr:uid="{00000000-0005-0000-0000-00009D240000}"/>
    <cellStyle name="40% - Accent3 2 6 9 2" xfId="9385" xr:uid="{00000000-0005-0000-0000-00009E240000}"/>
    <cellStyle name="40% - Accent3 2 7" xfId="9386" xr:uid="{00000000-0005-0000-0000-00009F240000}"/>
    <cellStyle name="40% - Accent3 2 7 10" xfId="9387" xr:uid="{00000000-0005-0000-0000-0000A0240000}"/>
    <cellStyle name="40% - Accent3 2 7 11" xfId="9388" xr:uid="{00000000-0005-0000-0000-0000A1240000}"/>
    <cellStyle name="40% - Accent3 2 7 2" xfId="9389" xr:uid="{00000000-0005-0000-0000-0000A2240000}"/>
    <cellStyle name="40% - Accent3 2 7 2 2" xfId="9390" xr:uid="{00000000-0005-0000-0000-0000A3240000}"/>
    <cellStyle name="40% - Accent3 2 7 3" xfId="9391" xr:uid="{00000000-0005-0000-0000-0000A4240000}"/>
    <cellStyle name="40% - Accent3 2 7 3 2" xfId="9392" xr:uid="{00000000-0005-0000-0000-0000A5240000}"/>
    <cellStyle name="40% - Accent3 2 7 4" xfId="9393" xr:uid="{00000000-0005-0000-0000-0000A6240000}"/>
    <cellStyle name="40% - Accent3 2 7 4 2" xfId="9394" xr:uid="{00000000-0005-0000-0000-0000A7240000}"/>
    <cellStyle name="40% - Accent3 2 7 5" xfId="9395" xr:uid="{00000000-0005-0000-0000-0000A8240000}"/>
    <cellStyle name="40% - Accent3 2 7 5 2" xfId="9396" xr:uid="{00000000-0005-0000-0000-0000A9240000}"/>
    <cellStyle name="40% - Accent3 2 7 6" xfId="9397" xr:uid="{00000000-0005-0000-0000-0000AA240000}"/>
    <cellStyle name="40% - Accent3 2 7 6 2" xfId="9398" xr:uid="{00000000-0005-0000-0000-0000AB240000}"/>
    <cellStyle name="40% - Accent3 2 7 7" xfId="9399" xr:uid="{00000000-0005-0000-0000-0000AC240000}"/>
    <cellStyle name="40% - Accent3 2 7 7 2" xfId="9400" xr:uid="{00000000-0005-0000-0000-0000AD240000}"/>
    <cellStyle name="40% - Accent3 2 7 8" xfId="9401" xr:uid="{00000000-0005-0000-0000-0000AE240000}"/>
    <cellStyle name="40% - Accent3 2 7 8 2" xfId="9402" xr:uid="{00000000-0005-0000-0000-0000AF240000}"/>
    <cellStyle name="40% - Accent3 2 7 9" xfId="9403" xr:uid="{00000000-0005-0000-0000-0000B0240000}"/>
    <cellStyle name="40% - Accent3 2 7 9 2" xfId="9404" xr:uid="{00000000-0005-0000-0000-0000B1240000}"/>
    <cellStyle name="40% - Accent3 2 8" xfId="9405" xr:uid="{00000000-0005-0000-0000-0000B2240000}"/>
    <cellStyle name="40% - Accent3 2 8 10" xfId="9406" xr:uid="{00000000-0005-0000-0000-0000B3240000}"/>
    <cellStyle name="40% - Accent3 2 8 11" xfId="9407" xr:uid="{00000000-0005-0000-0000-0000B4240000}"/>
    <cellStyle name="40% - Accent3 2 8 2" xfId="9408" xr:uid="{00000000-0005-0000-0000-0000B5240000}"/>
    <cellStyle name="40% - Accent3 2 8 2 2" xfId="9409" xr:uid="{00000000-0005-0000-0000-0000B6240000}"/>
    <cellStyle name="40% - Accent3 2 8 3" xfId="9410" xr:uid="{00000000-0005-0000-0000-0000B7240000}"/>
    <cellStyle name="40% - Accent3 2 8 3 2" xfId="9411" xr:uid="{00000000-0005-0000-0000-0000B8240000}"/>
    <cellStyle name="40% - Accent3 2 8 4" xfId="9412" xr:uid="{00000000-0005-0000-0000-0000B9240000}"/>
    <cellStyle name="40% - Accent3 2 8 4 2" xfId="9413" xr:uid="{00000000-0005-0000-0000-0000BA240000}"/>
    <cellStyle name="40% - Accent3 2 8 5" xfId="9414" xr:uid="{00000000-0005-0000-0000-0000BB240000}"/>
    <cellStyle name="40% - Accent3 2 8 5 2" xfId="9415" xr:uid="{00000000-0005-0000-0000-0000BC240000}"/>
    <cellStyle name="40% - Accent3 2 8 6" xfId="9416" xr:uid="{00000000-0005-0000-0000-0000BD240000}"/>
    <cellStyle name="40% - Accent3 2 8 6 2" xfId="9417" xr:uid="{00000000-0005-0000-0000-0000BE240000}"/>
    <cellStyle name="40% - Accent3 2 8 7" xfId="9418" xr:uid="{00000000-0005-0000-0000-0000BF240000}"/>
    <cellStyle name="40% - Accent3 2 8 7 2" xfId="9419" xr:uid="{00000000-0005-0000-0000-0000C0240000}"/>
    <cellStyle name="40% - Accent3 2 8 8" xfId="9420" xr:uid="{00000000-0005-0000-0000-0000C1240000}"/>
    <cellStyle name="40% - Accent3 2 8 8 2" xfId="9421" xr:uid="{00000000-0005-0000-0000-0000C2240000}"/>
    <cellStyle name="40% - Accent3 2 8 9" xfId="9422" xr:uid="{00000000-0005-0000-0000-0000C3240000}"/>
    <cellStyle name="40% - Accent3 2 8 9 2" xfId="9423" xr:uid="{00000000-0005-0000-0000-0000C4240000}"/>
    <cellStyle name="40% - Accent3 2 9" xfId="9424" xr:uid="{00000000-0005-0000-0000-0000C5240000}"/>
    <cellStyle name="40% - Accent3 2 9 10" xfId="9425" xr:uid="{00000000-0005-0000-0000-0000C6240000}"/>
    <cellStyle name="40% - Accent3 2 9 2" xfId="9426" xr:uid="{00000000-0005-0000-0000-0000C7240000}"/>
    <cellStyle name="40% - Accent3 2 9 2 2" xfId="9427" xr:uid="{00000000-0005-0000-0000-0000C8240000}"/>
    <cellStyle name="40% - Accent3 2 9 3" xfId="9428" xr:uid="{00000000-0005-0000-0000-0000C9240000}"/>
    <cellStyle name="40% - Accent3 2 9 3 2" xfId="9429" xr:uid="{00000000-0005-0000-0000-0000CA240000}"/>
    <cellStyle name="40% - Accent3 2 9 4" xfId="9430" xr:uid="{00000000-0005-0000-0000-0000CB240000}"/>
    <cellStyle name="40% - Accent3 2 9 4 2" xfId="9431" xr:uid="{00000000-0005-0000-0000-0000CC240000}"/>
    <cellStyle name="40% - Accent3 2 9 5" xfId="9432" xr:uid="{00000000-0005-0000-0000-0000CD240000}"/>
    <cellStyle name="40% - Accent3 2 9 5 2" xfId="9433" xr:uid="{00000000-0005-0000-0000-0000CE240000}"/>
    <cellStyle name="40% - Accent3 2 9 6" xfId="9434" xr:uid="{00000000-0005-0000-0000-0000CF240000}"/>
    <cellStyle name="40% - Accent3 2 9 6 2" xfId="9435" xr:uid="{00000000-0005-0000-0000-0000D0240000}"/>
    <cellStyle name="40% - Accent3 2 9 7" xfId="9436" xr:uid="{00000000-0005-0000-0000-0000D1240000}"/>
    <cellStyle name="40% - Accent3 2 9 7 2" xfId="9437" xr:uid="{00000000-0005-0000-0000-0000D2240000}"/>
    <cellStyle name="40% - Accent3 2 9 8" xfId="9438" xr:uid="{00000000-0005-0000-0000-0000D3240000}"/>
    <cellStyle name="40% - Accent3 2 9 8 2" xfId="9439" xr:uid="{00000000-0005-0000-0000-0000D4240000}"/>
    <cellStyle name="40% - Accent3 2 9 9" xfId="9440" xr:uid="{00000000-0005-0000-0000-0000D5240000}"/>
    <cellStyle name="40% - Accent3 20" xfId="9441" xr:uid="{00000000-0005-0000-0000-0000D6240000}"/>
    <cellStyle name="40% - Accent3 20 2" xfId="9442" xr:uid="{00000000-0005-0000-0000-0000D7240000}"/>
    <cellStyle name="40% - Accent3 21" xfId="9443" xr:uid="{00000000-0005-0000-0000-0000D8240000}"/>
    <cellStyle name="40% - Accent3 22" xfId="9444" xr:uid="{00000000-0005-0000-0000-0000D9240000}"/>
    <cellStyle name="40% - Accent3 23" xfId="9445" xr:uid="{00000000-0005-0000-0000-0000DA240000}"/>
    <cellStyle name="40% - Accent3 24" xfId="9446" xr:uid="{00000000-0005-0000-0000-0000DB240000}"/>
    <cellStyle name="40% - Accent3 25" xfId="9447" xr:uid="{00000000-0005-0000-0000-0000DC240000}"/>
    <cellStyle name="40% - Accent3 26" xfId="9448" xr:uid="{00000000-0005-0000-0000-0000DD240000}"/>
    <cellStyle name="40% - Accent3 27" xfId="9449" xr:uid="{00000000-0005-0000-0000-0000DE240000}"/>
    <cellStyle name="40% - Accent3 28" xfId="9450" xr:uid="{00000000-0005-0000-0000-0000DF240000}"/>
    <cellStyle name="40% - Accent3 3" xfId="9451" xr:uid="{00000000-0005-0000-0000-0000E0240000}"/>
    <cellStyle name="40% - Accent3 3 10" xfId="9452" xr:uid="{00000000-0005-0000-0000-0000E1240000}"/>
    <cellStyle name="40% - Accent3 3 10 2" xfId="9453" xr:uid="{00000000-0005-0000-0000-0000E2240000}"/>
    <cellStyle name="40% - Accent3 3 11" xfId="9454" xr:uid="{00000000-0005-0000-0000-0000E3240000}"/>
    <cellStyle name="40% - Accent3 3 11 2" xfId="9455" xr:uid="{00000000-0005-0000-0000-0000E4240000}"/>
    <cellStyle name="40% - Accent3 3 12" xfId="9456" xr:uid="{00000000-0005-0000-0000-0000E5240000}"/>
    <cellStyle name="40% - Accent3 3 12 2" xfId="9457" xr:uid="{00000000-0005-0000-0000-0000E6240000}"/>
    <cellStyle name="40% - Accent3 3 13" xfId="9458" xr:uid="{00000000-0005-0000-0000-0000E7240000}"/>
    <cellStyle name="40% - Accent3 3 13 2" xfId="9459" xr:uid="{00000000-0005-0000-0000-0000E8240000}"/>
    <cellStyle name="40% - Accent3 3 14" xfId="9460" xr:uid="{00000000-0005-0000-0000-0000E9240000}"/>
    <cellStyle name="40% - Accent3 3 14 2" xfId="9461" xr:uid="{00000000-0005-0000-0000-0000EA240000}"/>
    <cellStyle name="40% - Accent3 3 15" xfId="9462" xr:uid="{00000000-0005-0000-0000-0000EB240000}"/>
    <cellStyle name="40% - Accent3 3 15 2" xfId="9463" xr:uid="{00000000-0005-0000-0000-0000EC240000}"/>
    <cellStyle name="40% - Accent3 3 16" xfId="9464" xr:uid="{00000000-0005-0000-0000-0000ED240000}"/>
    <cellStyle name="40% - Accent3 3 16 2" xfId="9465" xr:uid="{00000000-0005-0000-0000-0000EE240000}"/>
    <cellStyle name="40% - Accent3 3 17" xfId="9466" xr:uid="{00000000-0005-0000-0000-0000EF240000}"/>
    <cellStyle name="40% - Accent3 3 18" xfId="9467" xr:uid="{00000000-0005-0000-0000-0000F0240000}"/>
    <cellStyle name="40% - Accent3 3 19" xfId="9468" xr:uid="{00000000-0005-0000-0000-0000F1240000}"/>
    <cellStyle name="40% - Accent3 3 2" xfId="9469" xr:uid="{00000000-0005-0000-0000-0000F2240000}"/>
    <cellStyle name="40% - Accent3 3 2 10" xfId="9470" xr:uid="{00000000-0005-0000-0000-0000F3240000}"/>
    <cellStyle name="40% - Accent3 3 2 11" xfId="9471" xr:uid="{00000000-0005-0000-0000-0000F4240000}"/>
    <cellStyle name="40% - Accent3 3 2 2" xfId="9472" xr:uid="{00000000-0005-0000-0000-0000F5240000}"/>
    <cellStyle name="40% - Accent3 3 2 2 2" xfId="9473" xr:uid="{00000000-0005-0000-0000-0000F6240000}"/>
    <cellStyle name="40% - Accent3 3 2 2 2 2" xfId="9474" xr:uid="{00000000-0005-0000-0000-0000F7240000}"/>
    <cellStyle name="40% - Accent3 3 2 2 3" xfId="9475" xr:uid="{00000000-0005-0000-0000-0000F8240000}"/>
    <cellStyle name="40% - Accent3 3 2 3" xfId="9476" xr:uid="{00000000-0005-0000-0000-0000F9240000}"/>
    <cellStyle name="40% - Accent3 3 2 3 2" xfId="9477" xr:uid="{00000000-0005-0000-0000-0000FA240000}"/>
    <cellStyle name="40% - Accent3 3 2 3 2 2" xfId="9478" xr:uid="{00000000-0005-0000-0000-0000FB240000}"/>
    <cellStyle name="40% - Accent3 3 2 3 3" xfId="9479" xr:uid="{00000000-0005-0000-0000-0000FC240000}"/>
    <cellStyle name="40% - Accent3 3 2 4" xfId="9480" xr:uid="{00000000-0005-0000-0000-0000FD240000}"/>
    <cellStyle name="40% - Accent3 3 2 4 2" xfId="9481" xr:uid="{00000000-0005-0000-0000-0000FE240000}"/>
    <cellStyle name="40% - Accent3 3 2 5" xfId="9482" xr:uid="{00000000-0005-0000-0000-0000FF240000}"/>
    <cellStyle name="40% - Accent3 3 2 5 2" xfId="9483" xr:uid="{00000000-0005-0000-0000-000000250000}"/>
    <cellStyle name="40% - Accent3 3 2 6" xfId="9484" xr:uid="{00000000-0005-0000-0000-000001250000}"/>
    <cellStyle name="40% - Accent3 3 2 6 2" xfId="9485" xr:uid="{00000000-0005-0000-0000-000002250000}"/>
    <cellStyle name="40% - Accent3 3 2 7" xfId="9486" xr:uid="{00000000-0005-0000-0000-000003250000}"/>
    <cellStyle name="40% - Accent3 3 2 7 2" xfId="9487" xr:uid="{00000000-0005-0000-0000-000004250000}"/>
    <cellStyle name="40% - Accent3 3 2 8" xfId="9488" xr:uid="{00000000-0005-0000-0000-000005250000}"/>
    <cellStyle name="40% - Accent3 3 2 8 2" xfId="9489" xr:uid="{00000000-0005-0000-0000-000006250000}"/>
    <cellStyle name="40% - Accent3 3 2 9" xfId="9490" xr:uid="{00000000-0005-0000-0000-000007250000}"/>
    <cellStyle name="40% - Accent3 3 2 9 2" xfId="9491" xr:uid="{00000000-0005-0000-0000-000008250000}"/>
    <cellStyle name="40% - Accent3 3 3" xfId="9492" xr:uid="{00000000-0005-0000-0000-000009250000}"/>
    <cellStyle name="40% - Accent3 3 3 10" xfId="9493" xr:uid="{00000000-0005-0000-0000-00000A250000}"/>
    <cellStyle name="40% - Accent3 3 3 11" xfId="9494" xr:uid="{00000000-0005-0000-0000-00000B250000}"/>
    <cellStyle name="40% - Accent3 3 3 12" xfId="9495" xr:uid="{00000000-0005-0000-0000-00000C250000}"/>
    <cellStyle name="40% - Accent3 3 3 2" xfId="9496" xr:uid="{00000000-0005-0000-0000-00000D250000}"/>
    <cellStyle name="40% - Accent3 3 3 2 2" xfId="9497" xr:uid="{00000000-0005-0000-0000-00000E250000}"/>
    <cellStyle name="40% - Accent3 3 3 3" xfId="9498" xr:uid="{00000000-0005-0000-0000-00000F250000}"/>
    <cellStyle name="40% - Accent3 3 3 3 2" xfId="9499" xr:uid="{00000000-0005-0000-0000-000010250000}"/>
    <cellStyle name="40% - Accent3 3 3 4" xfId="9500" xr:uid="{00000000-0005-0000-0000-000011250000}"/>
    <cellStyle name="40% - Accent3 3 3 4 2" xfId="9501" xr:uid="{00000000-0005-0000-0000-000012250000}"/>
    <cellStyle name="40% - Accent3 3 3 5" xfId="9502" xr:uid="{00000000-0005-0000-0000-000013250000}"/>
    <cellStyle name="40% - Accent3 3 3 5 2" xfId="9503" xr:uid="{00000000-0005-0000-0000-000014250000}"/>
    <cellStyle name="40% - Accent3 3 3 6" xfId="9504" xr:uid="{00000000-0005-0000-0000-000015250000}"/>
    <cellStyle name="40% - Accent3 3 3 6 2" xfId="9505" xr:uid="{00000000-0005-0000-0000-000016250000}"/>
    <cellStyle name="40% - Accent3 3 3 7" xfId="9506" xr:uid="{00000000-0005-0000-0000-000017250000}"/>
    <cellStyle name="40% - Accent3 3 3 7 2" xfId="9507" xr:uid="{00000000-0005-0000-0000-000018250000}"/>
    <cellStyle name="40% - Accent3 3 3 8" xfId="9508" xr:uid="{00000000-0005-0000-0000-000019250000}"/>
    <cellStyle name="40% - Accent3 3 3 8 2" xfId="9509" xr:uid="{00000000-0005-0000-0000-00001A250000}"/>
    <cellStyle name="40% - Accent3 3 3 9" xfId="9510" xr:uid="{00000000-0005-0000-0000-00001B250000}"/>
    <cellStyle name="40% - Accent3 3 3 9 2" xfId="9511" xr:uid="{00000000-0005-0000-0000-00001C250000}"/>
    <cellStyle name="40% - Accent3 3 4" xfId="9512" xr:uid="{00000000-0005-0000-0000-00001D250000}"/>
    <cellStyle name="40% - Accent3 3 4 10" xfId="9513" xr:uid="{00000000-0005-0000-0000-00001E250000}"/>
    <cellStyle name="40% - Accent3 3 4 11" xfId="9514" xr:uid="{00000000-0005-0000-0000-00001F250000}"/>
    <cellStyle name="40% - Accent3 3 4 2" xfId="9515" xr:uid="{00000000-0005-0000-0000-000020250000}"/>
    <cellStyle name="40% - Accent3 3 4 2 2" xfId="9516" xr:uid="{00000000-0005-0000-0000-000021250000}"/>
    <cellStyle name="40% - Accent3 3 4 2 2 2" xfId="9517" xr:uid="{00000000-0005-0000-0000-000022250000}"/>
    <cellStyle name="40% - Accent3 3 4 2 3" xfId="9518" xr:uid="{00000000-0005-0000-0000-000023250000}"/>
    <cellStyle name="40% - Accent3 3 4 3" xfId="9519" xr:uid="{00000000-0005-0000-0000-000024250000}"/>
    <cellStyle name="40% - Accent3 3 4 3 2" xfId="9520" xr:uid="{00000000-0005-0000-0000-000025250000}"/>
    <cellStyle name="40% - Accent3 3 4 3 2 2" xfId="9521" xr:uid="{00000000-0005-0000-0000-000026250000}"/>
    <cellStyle name="40% - Accent3 3 4 3 3" xfId="9522" xr:uid="{00000000-0005-0000-0000-000027250000}"/>
    <cellStyle name="40% - Accent3 3 4 4" xfId="9523" xr:uid="{00000000-0005-0000-0000-000028250000}"/>
    <cellStyle name="40% - Accent3 3 4 4 2" xfId="9524" xr:uid="{00000000-0005-0000-0000-000029250000}"/>
    <cellStyle name="40% - Accent3 3 4 5" xfId="9525" xr:uid="{00000000-0005-0000-0000-00002A250000}"/>
    <cellStyle name="40% - Accent3 3 4 5 2" xfId="9526" xr:uid="{00000000-0005-0000-0000-00002B250000}"/>
    <cellStyle name="40% - Accent3 3 4 6" xfId="9527" xr:uid="{00000000-0005-0000-0000-00002C250000}"/>
    <cellStyle name="40% - Accent3 3 4 6 2" xfId="9528" xr:uid="{00000000-0005-0000-0000-00002D250000}"/>
    <cellStyle name="40% - Accent3 3 4 7" xfId="9529" xr:uid="{00000000-0005-0000-0000-00002E250000}"/>
    <cellStyle name="40% - Accent3 3 4 7 2" xfId="9530" xr:uid="{00000000-0005-0000-0000-00002F250000}"/>
    <cellStyle name="40% - Accent3 3 4 8" xfId="9531" xr:uid="{00000000-0005-0000-0000-000030250000}"/>
    <cellStyle name="40% - Accent3 3 4 8 2" xfId="9532" xr:uid="{00000000-0005-0000-0000-000031250000}"/>
    <cellStyle name="40% - Accent3 3 4 9" xfId="9533" xr:uid="{00000000-0005-0000-0000-000032250000}"/>
    <cellStyle name="40% - Accent3 3 4 9 2" xfId="9534" xr:uid="{00000000-0005-0000-0000-000033250000}"/>
    <cellStyle name="40% - Accent3 3 5" xfId="9535" xr:uid="{00000000-0005-0000-0000-000034250000}"/>
    <cellStyle name="40% - Accent3 3 5 10" xfId="9536" xr:uid="{00000000-0005-0000-0000-000035250000}"/>
    <cellStyle name="40% - Accent3 3 5 11" xfId="9537" xr:uid="{00000000-0005-0000-0000-000036250000}"/>
    <cellStyle name="40% - Accent3 3 5 2" xfId="9538" xr:uid="{00000000-0005-0000-0000-000037250000}"/>
    <cellStyle name="40% - Accent3 3 5 2 2" xfId="9539" xr:uid="{00000000-0005-0000-0000-000038250000}"/>
    <cellStyle name="40% - Accent3 3 5 3" xfId="9540" xr:uid="{00000000-0005-0000-0000-000039250000}"/>
    <cellStyle name="40% - Accent3 3 5 3 2" xfId="9541" xr:uid="{00000000-0005-0000-0000-00003A250000}"/>
    <cellStyle name="40% - Accent3 3 5 4" xfId="9542" xr:uid="{00000000-0005-0000-0000-00003B250000}"/>
    <cellStyle name="40% - Accent3 3 5 4 2" xfId="9543" xr:uid="{00000000-0005-0000-0000-00003C250000}"/>
    <cellStyle name="40% - Accent3 3 5 5" xfId="9544" xr:uid="{00000000-0005-0000-0000-00003D250000}"/>
    <cellStyle name="40% - Accent3 3 5 5 2" xfId="9545" xr:uid="{00000000-0005-0000-0000-00003E250000}"/>
    <cellStyle name="40% - Accent3 3 5 6" xfId="9546" xr:uid="{00000000-0005-0000-0000-00003F250000}"/>
    <cellStyle name="40% - Accent3 3 5 6 2" xfId="9547" xr:uid="{00000000-0005-0000-0000-000040250000}"/>
    <cellStyle name="40% - Accent3 3 5 7" xfId="9548" xr:uid="{00000000-0005-0000-0000-000041250000}"/>
    <cellStyle name="40% - Accent3 3 5 7 2" xfId="9549" xr:uid="{00000000-0005-0000-0000-000042250000}"/>
    <cellStyle name="40% - Accent3 3 5 8" xfId="9550" xr:uid="{00000000-0005-0000-0000-000043250000}"/>
    <cellStyle name="40% - Accent3 3 5 8 2" xfId="9551" xr:uid="{00000000-0005-0000-0000-000044250000}"/>
    <cellStyle name="40% - Accent3 3 5 9" xfId="9552" xr:uid="{00000000-0005-0000-0000-000045250000}"/>
    <cellStyle name="40% - Accent3 3 5 9 2" xfId="9553" xr:uid="{00000000-0005-0000-0000-000046250000}"/>
    <cellStyle name="40% - Accent3 3 6" xfId="9554" xr:uid="{00000000-0005-0000-0000-000047250000}"/>
    <cellStyle name="40% - Accent3 3 6 10" xfId="9555" xr:uid="{00000000-0005-0000-0000-000048250000}"/>
    <cellStyle name="40% - Accent3 3 6 11" xfId="9556" xr:uid="{00000000-0005-0000-0000-000049250000}"/>
    <cellStyle name="40% - Accent3 3 6 2" xfId="9557" xr:uid="{00000000-0005-0000-0000-00004A250000}"/>
    <cellStyle name="40% - Accent3 3 6 2 2" xfId="9558" xr:uid="{00000000-0005-0000-0000-00004B250000}"/>
    <cellStyle name="40% - Accent3 3 6 3" xfId="9559" xr:uid="{00000000-0005-0000-0000-00004C250000}"/>
    <cellStyle name="40% - Accent3 3 6 3 2" xfId="9560" xr:uid="{00000000-0005-0000-0000-00004D250000}"/>
    <cellStyle name="40% - Accent3 3 6 4" xfId="9561" xr:uid="{00000000-0005-0000-0000-00004E250000}"/>
    <cellStyle name="40% - Accent3 3 6 4 2" xfId="9562" xr:uid="{00000000-0005-0000-0000-00004F250000}"/>
    <cellStyle name="40% - Accent3 3 6 5" xfId="9563" xr:uid="{00000000-0005-0000-0000-000050250000}"/>
    <cellStyle name="40% - Accent3 3 6 5 2" xfId="9564" xr:uid="{00000000-0005-0000-0000-000051250000}"/>
    <cellStyle name="40% - Accent3 3 6 6" xfId="9565" xr:uid="{00000000-0005-0000-0000-000052250000}"/>
    <cellStyle name="40% - Accent3 3 6 6 2" xfId="9566" xr:uid="{00000000-0005-0000-0000-000053250000}"/>
    <cellStyle name="40% - Accent3 3 6 7" xfId="9567" xr:uid="{00000000-0005-0000-0000-000054250000}"/>
    <cellStyle name="40% - Accent3 3 6 7 2" xfId="9568" xr:uid="{00000000-0005-0000-0000-000055250000}"/>
    <cellStyle name="40% - Accent3 3 6 8" xfId="9569" xr:uid="{00000000-0005-0000-0000-000056250000}"/>
    <cellStyle name="40% - Accent3 3 6 8 2" xfId="9570" xr:uid="{00000000-0005-0000-0000-000057250000}"/>
    <cellStyle name="40% - Accent3 3 6 9" xfId="9571" xr:uid="{00000000-0005-0000-0000-000058250000}"/>
    <cellStyle name="40% - Accent3 3 6 9 2" xfId="9572" xr:uid="{00000000-0005-0000-0000-000059250000}"/>
    <cellStyle name="40% - Accent3 3 7" xfId="9573" xr:uid="{00000000-0005-0000-0000-00005A250000}"/>
    <cellStyle name="40% - Accent3 3 7 10" xfId="9574" xr:uid="{00000000-0005-0000-0000-00005B250000}"/>
    <cellStyle name="40% - Accent3 3 7 11" xfId="9575" xr:uid="{00000000-0005-0000-0000-00005C250000}"/>
    <cellStyle name="40% - Accent3 3 7 2" xfId="9576" xr:uid="{00000000-0005-0000-0000-00005D250000}"/>
    <cellStyle name="40% - Accent3 3 7 2 2" xfId="9577" xr:uid="{00000000-0005-0000-0000-00005E250000}"/>
    <cellStyle name="40% - Accent3 3 7 3" xfId="9578" xr:uid="{00000000-0005-0000-0000-00005F250000}"/>
    <cellStyle name="40% - Accent3 3 7 3 2" xfId="9579" xr:uid="{00000000-0005-0000-0000-000060250000}"/>
    <cellStyle name="40% - Accent3 3 7 4" xfId="9580" xr:uid="{00000000-0005-0000-0000-000061250000}"/>
    <cellStyle name="40% - Accent3 3 7 4 2" xfId="9581" xr:uid="{00000000-0005-0000-0000-000062250000}"/>
    <cellStyle name="40% - Accent3 3 7 5" xfId="9582" xr:uid="{00000000-0005-0000-0000-000063250000}"/>
    <cellStyle name="40% - Accent3 3 7 5 2" xfId="9583" xr:uid="{00000000-0005-0000-0000-000064250000}"/>
    <cellStyle name="40% - Accent3 3 7 6" xfId="9584" xr:uid="{00000000-0005-0000-0000-000065250000}"/>
    <cellStyle name="40% - Accent3 3 7 6 2" xfId="9585" xr:uid="{00000000-0005-0000-0000-000066250000}"/>
    <cellStyle name="40% - Accent3 3 7 7" xfId="9586" xr:uid="{00000000-0005-0000-0000-000067250000}"/>
    <cellStyle name="40% - Accent3 3 7 7 2" xfId="9587" xr:uid="{00000000-0005-0000-0000-000068250000}"/>
    <cellStyle name="40% - Accent3 3 7 8" xfId="9588" xr:uid="{00000000-0005-0000-0000-000069250000}"/>
    <cellStyle name="40% - Accent3 3 7 8 2" xfId="9589" xr:uid="{00000000-0005-0000-0000-00006A250000}"/>
    <cellStyle name="40% - Accent3 3 7 9" xfId="9590" xr:uid="{00000000-0005-0000-0000-00006B250000}"/>
    <cellStyle name="40% - Accent3 3 7 9 2" xfId="9591" xr:uid="{00000000-0005-0000-0000-00006C250000}"/>
    <cellStyle name="40% - Accent3 3 8" xfId="9592" xr:uid="{00000000-0005-0000-0000-00006D250000}"/>
    <cellStyle name="40% - Accent3 3 8 10" xfId="9593" xr:uid="{00000000-0005-0000-0000-00006E250000}"/>
    <cellStyle name="40% - Accent3 3 8 2" xfId="9594" xr:uid="{00000000-0005-0000-0000-00006F250000}"/>
    <cellStyle name="40% - Accent3 3 8 2 2" xfId="9595" xr:uid="{00000000-0005-0000-0000-000070250000}"/>
    <cellStyle name="40% - Accent3 3 8 3" xfId="9596" xr:uid="{00000000-0005-0000-0000-000071250000}"/>
    <cellStyle name="40% - Accent3 3 8 3 2" xfId="9597" xr:uid="{00000000-0005-0000-0000-000072250000}"/>
    <cellStyle name="40% - Accent3 3 8 4" xfId="9598" xr:uid="{00000000-0005-0000-0000-000073250000}"/>
    <cellStyle name="40% - Accent3 3 8 4 2" xfId="9599" xr:uid="{00000000-0005-0000-0000-000074250000}"/>
    <cellStyle name="40% - Accent3 3 8 5" xfId="9600" xr:uid="{00000000-0005-0000-0000-000075250000}"/>
    <cellStyle name="40% - Accent3 3 8 5 2" xfId="9601" xr:uid="{00000000-0005-0000-0000-000076250000}"/>
    <cellStyle name="40% - Accent3 3 8 6" xfId="9602" xr:uid="{00000000-0005-0000-0000-000077250000}"/>
    <cellStyle name="40% - Accent3 3 8 6 2" xfId="9603" xr:uid="{00000000-0005-0000-0000-000078250000}"/>
    <cellStyle name="40% - Accent3 3 8 7" xfId="9604" xr:uid="{00000000-0005-0000-0000-000079250000}"/>
    <cellStyle name="40% - Accent3 3 8 7 2" xfId="9605" xr:uid="{00000000-0005-0000-0000-00007A250000}"/>
    <cellStyle name="40% - Accent3 3 8 8" xfId="9606" xr:uid="{00000000-0005-0000-0000-00007B250000}"/>
    <cellStyle name="40% - Accent3 3 8 8 2" xfId="9607" xr:uid="{00000000-0005-0000-0000-00007C250000}"/>
    <cellStyle name="40% - Accent3 3 8 9" xfId="9608" xr:uid="{00000000-0005-0000-0000-00007D250000}"/>
    <cellStyle name="40% - Accent3 3 9" xfId="9609" xr:uid="{00000000-0005-0000-0000-00007E250000}"/>
    <cellStyle name="40% - Accent3 3 9 2" xfId="9610" xr:uid="{00000000-0005-0000-0000-00007F250000}"/>
    <cellStyle name="40% - Accent3 4" xfId="9611" xr:uid="{00000000-0005-0000-0000-000080250000}"/>
    <cellStyle name="40% - Accent3 4 10" xfId="9612" xr:uid="{00000000-0005-0000-0000-000081250000}"/>
    <cellStyle name="40% - Accent3 4 10 2" xfId="9613" xr:uid="{00000000-0005-0000-0000-000082250000}"/>
    <cellStyle name="40% - Accent3 4 11" xfId="9614" xr:uid="{00000000-0005-0000-0000-000083250000}"/>
    <cellStyle name="40% - Accent3 4 11 2" xfId="9615" xr:uid="{00000000-0005-0000-0000-000084250000}"/>
    <cellStyle name="40% - Accent3 4 12" xfId="9616" xr:uid="{00000000-0005-0000-0000-000085250000}"/>
    <cellStyle name="40% - Accent3 4 12 2" xfId="9617" xr:uid="{00000000-0005-0000-0000-000086250000}"/>
    <cellStyle name="40% - Accent3 4 13" xfId="9618" xr:uid="{00000000-0005-0000-0000-000087250000}"/>
    <cellStyle name="40% - Accent3 4 13 2" xfId="9619" xr:uid="{00000000-0005-0000-0000-000088250000}"/>
    <cellStyle name="40% - Accent3 4 14" xfId="9620" xr:uid="{00000000-0005-0000-0000-000089250000}"/>
    <cellStyle name="40% - Accent3 4 14 2" xfId="9621" xr:uid="{00000000-0005-0000-0000-00008A250000}"/>
    <cellStyle name="40% - Accent3 4 15" xfId="9622" xr:uid="{00000000-0005-0000-0000-00008B250000}"/>
    <cellStyle name="40% - Accent3 4 15 2" xfId="9623" xr:uid="{00000000-0005-0000-0000-00008C250000}"/>
    <cellStyle name="40% - Accent3 4 16" xfId="9624" xr:uid="{00000000-0005-0000-0000-00008D250000}"/>
    <cellStyle name="40% - Accent3 4 17" xfId="9625" xr:uid="{00000000-0005-0000-0000-00008E250000}"/>
    <cellStyle name="40% - Accent3 4 18" xfId="9626" xr:uid="{00000000-0005-0000-0000-00008F250000}"/>
    <cellStyle name="40% - Accent3 4 2" xfId="9627" xr:uid="{00000000-0005-0000-0000-000090250000}"/>
    <cellStyle name="40% - Accent3 4 2 10" xfId="9628" xr:uid="{00000000-0005-0000-0000-000091250000}"/>
    <cellStyle name="40% - Accent3 4 2 11" xfId="9629" xr:uid="{00000000-0005-0000-0000-000092250000}"/>
    <cellStyle name="40% - Accent3 4 2 2" xfId="9630" xr:uid="{00000000-0005-0000-0000-000093250000}"/>
    <cellStyle name="40% - Accent3 4 2 2 2" xfId="9631" xr:uid="{00000000-0005-0000-0000-000094250000}"/>
    <cellStyle name="40% - Accent3 4 2 3" xfId="9632" xr:uid="{00000000-0005-0000-0000-000095250000}"/>
    <cellStyle name="40% - Accent3 4 2 3 2" xfId="9633" xr:uid="{00000000-0005-0000-0000-000096250000}"/>
    <cellStyle name="40% - Accent3 4 2 4" xfId="9634" xr:uid="{00000000-0005-0000-0000-000097250000}"/>
    <cellStyle name="40% - Accent3 4 2 4 2" xfId="9635" xr:uid="{00000000-0005-0000-0000-000098250000}"/>
    <cellStyle name="40% - Accent3 4 2 5" xfId="9636" xr:uid="{00000000-0005-0000-0000-000099250000}"/>
    <cellStyle name="40% - Accent3 4 2 5 2" xfId="9637" xr:uid="{00000000-0005-0000-0000-00009A250000}"/>
    <cellStyle name="40% - Accent3 4 2 6" xfId="9638" xr:uid="{00000000-0005-0000-0000-00009B250000}"/>
    <cellStyle name="40% - Accent3 4 2 6 2" xfId="9639" xr:uid="{00000000-0005-0000-0000-00009C250000}"/>
    <cellStyle name="40% - Accent3 4 2 7" xfId="9640" xr:uid="{00000000-0005-0000-0000-00009D250000}"/>
    <cellStyle name="40% - Accent3 4 2 7 2" xfId="9641" xr:uid="{00000000-0005-0000-0000-00009E250000}"/>
    <cellStyle name="40% - Accent3 4 2 8" xfId="9642" xr:uid="{00000000-0005-0000-0000-00009F250000}"/>
    <cellStyle name="40% - Accent3 4 2 8 2" xfId="9643" xr:uid="{00000000-0005-0000-0000-0000A0250000}"/>
    <cellStyle name="40% - Accent3 4 2 9" xfId="9644" xr:uid="{00000000-0005-0000-0000-0000A1250000}"/>
    <cellStyle name="40% - Accent3 4 2 9 2" xfId="9645" xr:uid="{00000000-0005-0000-0000-0000A2250000}"/>
    <cellStyle name="40% - Accent3 4 3" xfId="9646" xr:uid="{00000000-0005-0000-0000-0000A3250000}"/>
    <cellStyle name="40% - Accent3 4 3 10" xfId="9647" xr:uid="{00000000-0005-0000-0000-0000A4250000}"/>
    <cellStyle name="40% - Accent3 4 3 11" xfId="9648" xr:uid="{00000000-0005-0000-0000-0000A5250000}"/>
    <cellStyle name="40% - Accent3 4 3 2" xfId="9649" xr:uid="{00000000-0005-0000-0000-0000A6250000}"/>
    <cellStyle name="40% - Accent3 4 3 2 2" xfId="9650" xr:uid="{00000000-0005-0000-0000-0000A7250000}"/>
    <cellStyle name="40% - Accent3 4 3 3" xfId="9651" xr:uid="{00000000-0005-0000-0000-0000A8250000}"/>
    <cellStyle name="40% - Accent3 4 3 3 2" xfId="9652" xr:uid="{00000000-0005-0000-0000-0000A9250000}"/>
    <cellStyle name="40% - Accent3 4 3 4" xfId="9653" xr:uid="{00000000-0005-0000-0000-0000AA250000}"/>
    <cellStyle name="40% - Accent3 4 3 4 2" xfId="9654" xr:uid="{00000000-0005-0000-0000-0000AB250000}"/>
    <cellStyle name="40% - Accent3 4 3 5" xfId="9655" xr:uid="{00000000-0005-0000-0000-0000AC250000}"/>
    <cellStyle name="40% - Accent3 4 3 5 2" xfId="9656" xr:uid="{00000000-0005-0000-0000-0000AD250000}"/>
    <cellStyle name="40% - Accent3 4 3 6" xfId="9657" xr:uid="{00000000-0005-0000-0000-0000AE250000}"/>
    <cellStyle name="40% - Accent3 4 3 6 2" xfId="9658" xr:uid="{00000000-0005-0000-0000-0000AF250000}"/>
    <cellStyle name="40% - Accent3 4 3 7" xfId="9659" xr:uid="{00000000-0005-0000-0000-0000B0250000}"/>
    <cellStyle name="40% - Accent3 4 3 7 2" xfId="9660" xr:uid="{00000000-0005-0000-0000-0000B1250000}"/>
    <cellStyle name="40% - Accent3 4 3 8" xfId="9661" xr:uid="{00000000-0005-0000-0000-0000B2250000}"/>
    <cellStyle name="40% - Accent3 4 3 8 2" xfId="9662" xr:uid="{00000000-0005-0000-0000-0000B3250000}"/>
    <cellStyle name="40% - Accent3 4 3 9" xfId="9663" xr:uid="{00000000-0005-0000-0000-0000B4250000}"/>
    <cellStyle name="40% - Accent3 4 3 9 2" xfId="9664" xr:uid="{00000000-0005-0000-0000-0000B5250000}"/>
    <cellStyle name="40% - Accent3 4 4" xfId="9665" xr:uid="{00000000-0005-0000-0000-0000B6250000}"/>
    <cellStyle name="40% - Accent3 4 4 10" xfId="9666" xr:uid="{00000000-0005-0000-0000-0000B7250000}"/>
    <cellStyle name="40% - Accent3 4 4 11" xfId="9667" xr:uid="{00000000-0005-0000-0000-0000B8250000}"/>
    <cellStyle name="40% - Accent3 4 4 2" xfId="9668" xr:uid="{00000000-0005-0000-0000-0000B9250000}"/>
    <cellStyle name="40% - Accent3 4 4 2 2" xfId="9669" xr:uid="{00000000-0005-0000-0000-0000BA250000}"/>
    <cellStyle name="40% - Accent3 4 4 3" xfId="9670" xr:uid="{00000000-0005-0000-0000-0000BB250000}"/>
    <cellStyle name="40% - Accent3 4 4 3 2" xfId="9671" xr:uid="{00000000-0005-0000-0000-0000BC250000}"/>
    <cellStyle name="40% - Accent3 4 4 4" xfId="9672" xr:uid="{00000000-0005-0000-0000-0000BD250000}"/>
    <cellStyle name="40% - Accent3 4 4 4 2" xfId="9673" xr:uid="{00000000-0005-0000-0000-0000BE250000}"/>
    <cellStyle name="40% - Accent3 4 4 5" xfId="9674" xr:uid="{00000000-0005-0000-0000-0000BF250000}"/>
    <cellStyle name="40% - Accent3 4 4 5 2" xfId="9675" xr:uid="{00000000-0005-0000-0000-0000C0250000}"/>
    <cellStyle name="40% - Accent3 4 4 6" xfId="9676" xr:uid="{00000000-0005-0000-0000-0000C1250000}"/>
    <cellStyle name="40% - Accent3 4 4 6 2" xfId="9677" xr:uid="{00000000-0005-0000-0000-0000C2250000}"/>
    <cellStyle name="40% - Accent3 4 4 7" xfId="9678" xr:uid="{00000000-0005-0000-0000-0000C3250000}"/>
    <cellStyle name="40% - Accent3 4 4 7 2" xfId="9679" xr:uid="{00000000-0005-0000-0000-0000C4250000}"/>
    <cellStyle name="40% - Accent3 4 4 8" xfId="9680" xr:uid="{00000000-0005-0000-0000-0000C5250000}"/>
    <cellStyle name="40% - Accent3 4 4 8 2" xfId="9681" xr:uid="{00000000-0005-0000-0000-0000C6250000}"/>
    <cellStyle name="40% - Accent3 4 4 9" xfId="9682" xr:uid="{00000000-0005-0000-0000-0000C7250000}"/>
    <cellStyle name="40% - Accent3 4 4 9 2" xfId="9683" xr:uid="{00000000-0005-0000-0000-0000C8250000}"/>
    <cellStyle name="40% - Accent3 4 5" xfId="9684" xr:uid="{00000000-0005-0000-0000-0000C9250000}"/>
    <cellStyle name="40% - Accent3 4 5 10" xfId="9685" xr:uid="{00000000-0005-0000-0000-0000CA250000}"/>
    <cellStyle name="40% - Accent3 4 5 11" xfId="9686" xr:uid="{00000000-0005-0000-0000-0000CB250000}"/>
    <cellStyle name="40% - Accent3 4 5 2" xfId="9687" xr:uid="{00000000-0005-0000-0000-0000CC250000}"/>
    <cellStyle name="40% - Accent3 4 5 2 2" xfId="9688" xr:uid="{00000000-0005-0000-0000-0000CD250000}"/>
    <cellStyle name="40% - Accent3 4 5 3" xfId="9689" xr:uid="{00000000-0005-0000-0000-0000CE250000}"/>
    <cellStyle name="40% - Accent3 4 5 3 2" xfId="9690" xr:uid="{00000000-0005-0000-0000-0000CF250000}"/>
    <cellStyle name="40% - Accent3 4 5 4" xfId="9691" xr:uid="{00000000-0005-0000-0000-0000D0250000}"/>
    <cellStyle name="40% - Accent3 4 5 4 2" xfId="9692" xr:uid="{00000000-0005-0000-0000-0000D1250000}"/>
    <cellStyle name="40% - Accent3 4 5 5" xfId="9693" xr:uid="{00000000-0005-0000-0000-0000D2250000}"/>
    <cellStyle name="40% - Accent3 4 5 5 2" xfId="9694" xr:uid="{00000000-0005-0000-0000-0000D3250000}"/>
    <cellStyle name="40% - Accent3 4 5 6" xfId="9695" xr:uid="{00000000-0005-0000-0000-0000D4250000}"/>
    <cellStyle name="40% - Accent3 4 5 6 2" xfId="9696" xr:uid="{00000000-0005-0000-0000-0000D5250000}"/>
    <cellStyle name="40% - Accent3 4 5 7" xfId="9697" xr:uid="{00000000-0005-0000-0000-0000D6250000}"/>
    <cellStyle name="40% - Accent3 4 5 7 2" xfId="9698" xr:uid="{00000000-0005-0000-0000-0000D7250000}"/>
    <cellStyle name="40% - Accent3 4 5 8" xfId="9699" xr:uid="{00000000-0005-0000-0000-0000D8250000}"/>
    <cellStyle name="40% - Accent3 4 5 8 2" xfId="9700" xr:uid="{00000000-0005-0000-0000-0000D9250000}"/>
    <cellStyle name="40% - Accent3 4 5 9" xfId="9701" xr:uid="{00000000-0005-0000-0000-0000DA250000}"/>
    <cellStyle name="40% - Accent3 4 5 9 2" xfId="9702" xr:uid="{00000000-0005-0000-0000-0000DB250000}"/>
    <cellStyle name="40% - Accent3 4 6" xfId="9703" xr:uid="{00000000-0005-0000-0000-0000DC250000}"/>
    <cellStyle name="40% - Accent3 4 6 10" xfId="9704" xr:uid="{00000000-0005-0000-0000-0000DD250000}"/>
    <cellStyle name="40% - Accent3 4 6 11" xfId="9705" xr:uid="{00000000-0005-0000-0000-0000DE250000}"/>
    <cellStyle name="40% - Accent3 4 6 2" xfId="9706" xr:uid="{00000000-0005-0000-0000-0000DF250000}"/>
    <cellStyle name="40% - Accent3 4 6 2 2" xfId="9707" xr:uid="{00000000-0005-0000-0000-0000E0250000}"/>
    <cellStyle name="40% - Accent3 4 6 3" xfId="9708" xr:uid="{00000000-0005-0000-0000-0000E1250000}"/>
    <cellStyle name="40% - Accent3 4 6 3 2" xfId="9709" xr:uid="{00000000-0005-0000-0000-0000E2250000}"/>
    <cellStyle name="40% - Accent3 4 6 4" xfId="9710" xr:uid="{00000000-0005-0000-0000-0000E3250000}"/>
    <cellStyle name="40% - Accent3 4 6 4 2" xfId="9711" xr:uid="{00000000-0005-0000-0000-0000E4250000}"/>
    <cellStyle name="40% - Accent3 4 6 5" xfId="9712" xr:uid="{00000000-0005-0000-0000-0000E5250000}"/>
    <cellStyle name="40% - Accent3 4 6 5 2" xfId="9713" xr:uid="{00000000-0005-0000-0000-0000E6250000}"/>
    <cellStyle name="40% - Accent3 4 6 6" xfId="9714" xr:uid="{00000000-0005-0000-0000-0000E7250000}"/>
    <cellStyle name="40% - Accent3 4 6 6 2" xfId="9715" xr:uid="{00000000-0005-0000-0000-0000E8250000}"/>
    <cellStyle name="40% - Accent3 4 6 7" xfId="9716" xr:uid="{00000000-0005-0000-0000-0000E9250000}"/>
    <cellStyle name="40% - Accent3 4 6 7 2" xfId="9717" xr:uid="{00000000-0005-0000-0000-0000EA250000}"/>
    <cellStyle name="40% - Accent3 4 6 8" xfId="9718" xr:uid="{00000000-0005-0000-0000-0000EB250000}"/>
    <cellStyle name="40% - Accent3 4 6 8 2" xfId="9719" xr:uid="{00000000-0005-0000-0000-0000EC250000}"/>
    <cellStyle name="40% - Accent3 4 6 9" xfId="9720" xr:uid="{00000000-0005-0000-0000-0000ED250000}"/>
    <cellStyle name="40% - Accent3 4 6 9 2" xfId="9721" xr:uid="{00000000-0005-0000-0000-0000EE250000}"/>
    <cellStyle name="40% - Accent3 4 7" xfId="9722" xr:uid="{00000000-0005-0000-0000-0000EF250000}"/>
    <cellStyle name="40% - Accent3 4 7 10" xfId="9723" xr:uid="{00000000-0005-0000-0000-0000F0250000}"/>
    <cellStyle name="40% - Accent3 4 7 2" xfId="9724" xr:uid="{00000000-0005-0000-0000-0000F1250000}"/>
    <cellStyle name="40% - Accent3 4 7 2 2" xfId="9725" xr:uid="{00000000-0005-0000-0000-0000F2250000}"/>
    <cellStyle name="40% - Accent3 4 7 3" xfId="9726" xr:uid="{00000000-0005-0000-0000-0000F3250000}"/>
    <cellStyle name="40% - Accent3 4 7 3 2" xfId="9727" xr:uid="{00000000-0005-0000-0000-0000F4250000}"/>
    <cellStyle name="40% - Accent3 4 7 4" xfId="9728" xr:uid="{00000000-0005-0000-0000-0000F5250000}"/>
    <cellStyle name="40% - Accent3 4 7 4 2" xfId="9729" xr:uid="{00000000-0005-0000-0000-0000F6250000}"/>
    <cellStyle name="40% - Accent3 4 7 5" xfId="9730" xr:uid="{00000000-0005-0000-0000-0000F7250000}"/>
    <cellStyle name="40% - Accent3 4 7 5 2" xfId="9731" xr:uid="{00000000-0005-0000-0000-0000F8250000}"/>
    <cellStyle name="40% - Accent3 4 7 6" xfId="9732" xr:uid="{00000000-0005-0000-0000-0000F9250000}"/>
    <cellStyle name="40% - Accent3 4 7 6 2" xfId="9733" xr:uid="{00000000-0005-0000-0000-0000FA250000}"/>
    <cellStyle name="40% - Accent3 4 7 7" xfId="9734" xr:uid="{00000000-0005-0000-0000-0000FB250000}"/>
    <cellStyle name="40% - Accent3 4 7 7 2" xfId="9735" xr:uid="{00000000-0005-0000-0000-0000FC250000}"/>
    <cellStyle name="40% - Accent3 4 7 8" xfId="9736" xr:uid="{00000000-0005-0000-0000-0000FD250000}"/>
    <cellStyle name="40% - Accent3 4 7 8 2" xfId="9737" xr:uid="{00000000-0005-0000-0000-0000FE250000}"/>
    <cellStyle name="40% - Accent3 4 7 9" xfId="9738" xr:uid="{00000000-0005-0000-0000-0000FF250000}"/>
    <cellStyle name="40% - Accent3 4 8" xfId="9739" xr:uid="{00000000-0005-0000-0000-000000260000}"/>
    <cellStyle name="40% - Accent3 4 8 2" xfId="9740" xr:uid="{00000000-0005-0000-0000-000001260000}"/>
    <cellStyle name="40% - Accent3 4 9" xfId="9741" xr:uid="{00000000-0005-0000-0000-000002260000}"/>
    <cellStyle name="40% - Accent3 4 9 2" xfId="9742" xr:uid="{00000000-0005-0000-0000-000003260000}"/>
    <cellStyle name="40% - Accent3 5" xfId="9743" xr:uid="{00000000-0005-0000-0000-000004260000}"/>
    <cellStyle name="40% - Accent3 5 10" xfId="9744" xr:uid="{00000000-0005-0000-0000-000005260000}"/>
    <cellStyle name="40% - Accent3 5 10 2" xfId="9745" xr:uid="{00000000-0005-0000-0000-000006260000}"/>
    <cellStyle name="40% - Accent3 5 11" xfId="9746" xr:uid="{00000000-0005-0000-0000-000007260000}"/>
    <cellStyle name="40% - Accent3 5 11 2" xfId="9747" xr:uid="{00000000-0005-0000-0000-000008260000}"/>
    <cellStyle name="40% - Accent3 5 12" xfId="9748" xr:uid="{00000000-0005-0000-0000-000009260000}"/>
    <cellStyle name="40% - Accent3 5 12 2" xfId="9749" xr:uid="{00000000-0005-0000-0000-00000A260000}"/>
    <cellStyle name="40% - Accent3 5 13" xfId="9750" xr:uid="{00000000-0005-0000-0000-00000B260000}"/>
    <cellStyle name="40% - Accent3 5 13 2" xfId="9751" xr:uid="{00000000-0005-0000-0000-00000C260000}"/>
    <cellStyle name="40% - Accent3 5 14" xfId="9752" xr:uid="{00000000-0005-0000-0000-00000D260000}"/>
    <cellStyle name="40% - Accent3 5 14 2" xfId="9753" xr:uid="{00000000-0005-0000-0000-00000E260000}"/>
    <cellStyle name="40% - Accent3 5 15" xfId="9754" xr:uid="{00000000-0005-0000-0000-00000F260000}"/>
    <cellStyle name="40% - Accent3 5 15 2" xfId="9755" xr:uid="{00000000-0005-0000-0000-000010260000}"/>
    <cellStyle name="40% - Accent3 5 16" xfId="9756" xr:uid="{00000000-0005-0000-0000-000011260000}"/>
    <cellStyle name="40% - Accent3 5 17" xfId="9757" xr:uid="{00000000-0005-0000-0000-000012260000}"/>
    <cellStyle name="40% - Accent3 5 2" xfId="9758" xr:uid="{00000000-0005-0000-0000-000013260000}"/>
    <cellStyle name="40% - Accent3 5 2 10" xfId="9759" xr:uid="{00000000-0005-0000-0000-000014260000}"/>
    <cellStyle name="40% - Accent3 5 2 11" xfId="9760" xr:uid="{00000000-0005-0000-0000-000015260000}"/>
    <cellStyle name="40% - Accent3 5 2 2" xfId="9761" xr:uid="{00000000-0005-0000-0000-000016260000}"/>
    <cellStyle name="40% - Accent3 5 2 2 2" xfId="9762" xr:uid="{00000000-0005-0000-0000-000017260000}"/>
    <cellStyle name="40% - Accent3 5 2 3" xfId="9763" xr:uid="{00000000-0005-0000-0000-000018260000}"/>
    <cellStyle name="40% - Accent3 5 2 3 2" xfId="9764" xr:uid="{00000000-0005-0000-0000-000019260000}"/>
    <cellStyle name="40% - Accent3 5 2 4" xfId="9765" xr:uid="{00000000-0005-0000-0000-00001A260000}"/>
    <cellStyle name="40% - Accent3 5 2 4 2" xfId="9766" xr:uid="{00000000-0005-0000-0000-00001B260000}"/>
    <cellStyle name="40% - Accent3 5 2 5" xfId="9767" xr:uid="{00000000-0005-0000-0000-00001C260000}"/>
    <cellStyle name="40% - Accent3 5 2 5 2" xfId="9768" xr:uid="{00000000-0005-0000-0000-00001D260000}"/>
    <cellStyle name="40% - Accent3 5 2 6" xfId="9769" xr:uid="{00000000-0005-0000-0000-00001E260000}"/>
    <cellStyle name="40% - Accent3 5 2 6 2" xfId="9770" xr:uid="{00000000-0005-0000-0000-00001F260000}"/>
    <cellStyle name="40% - Accent3 5 2 7" xfId="9771" xr:uid="{00000000-0005-0000-0000-000020260000}"/>
    <cellStyle name="40% - Accent3 5 2 7 2" xfId="9772" xr:uid="{00000000-0005-0000-0000-000021260000}"/>
    <cellStyle name="40% - Accent3 5 2 8" xfId="9773" xr:uid="{00000000-0005-0000-0000-000022260000}"/>
    <cellStyle name="40% - Accent3 5 2 8 2" xfId="9774" xr:uid="{00000000-0005-0000-0000-000023260000}"/>
    <cellStyle name="40% - Accent3 5 2 9" xfId="9775" xr:uid="{00000000-0005-0000-0000-000024260000}"/>
    <cellStyle name="40% - Accent3 5 2 9 2" xfId="9776" xr:uid="{00000000-0005-0000-0000-000025260000}"/>
    <cellStyle name="40% - Accent3 5 3" xfId="9777" xr:uid="{00000000-0005-0000-0000-000026260000}"/>
    <cellStyle name="40% - Accent3 5 3 10" xfId="9778" xr:uid="{00000000-0005-0000-0000-000027260000}"/>
    <cellStyle name="40% - Accent3 5 3 11" xfId="9779" xr:uid="{00000000-0005-0000-0000-000028260000}"/>
    <cellStyle name="40% - Accent3 5 3 2" xfId="9780" xr:uid="{00000000-0005-0000-0000-000029260000}"/>
    <cellStyle name="40% - Accent3 5 3 2 2" xfId="9781" xr:uid="{00000000-0005-0000-0000-00002A260000}"/>
    <cellStyle name="40% - Accent3 5 3 3" xfId="9782" xr:uid="{00000000-0005-0000-0000-00002B260000}"/>
    <cellStyle name="40% - Accent3 5 3 3 2" xfId="9783" xr:uid="{00000000-0005-0000-0000-00002C260000}"/>
    <cellStyle name="40% - Accent3 5 3 4" xfId="9784" xr:uid="{00000000-0005-0000-0000-00002D260000}"/>
    <cellStyle name="40% - Accent3 5 3 4 2" xfId="9785" xr:uid="{00000000-0005-0000-0000-00002E260000}"/>
    <cellStyle name="40% - Accent3 5 3 5" xfId="9786" xr:uid="{00000000-0005-0000-0000-00002F260000}"/>
    <cellStyle name="40% - Accent3 5 3 5 2" xfId="9787" xr:uid="{00000000-0005-0000-0000-000030260000}"/>
    <cellStyle name="40% - Accent3 5 3 6" xfId="9788" xr:uid="{00000000-0005-0000-0000-000031260000}"/>
    <cellStyle name="40% - Accent3 5 3 6 2" xfId="9789" xr:uid="{00000000-0005-0000-0000-000032260000}"/>
    <cellStyle name="40% - Accent3 5 3 7" xfId="9790" xr:uid="{00000000-0005-0000-0000-000033260000}"/>
    <cellStyle name="40% - Accent3 5 3 7 2" xfId="9791" xr:uid="{00000000-0005-0000-0000-000034260000}"/>
    <cellStyle name="40% - Accent3 5 3 8" xfId="9792" xr:uid="{00000000-0005-0000-0000-000035260000}"/>
    <cellStyle name="40% - Accent3 5 3 8 2" xfId="9793" xr:uid="{00000000-0005-0000-0000-000036260000}"/>
    <cellStyle name="40% - Accent3 5 3 9" xfId="9794" xr:uid="{00000000-0005-0000-0000-000037260000}"/>
    <cellStyle name="40% - Accent3 5 3 9 2" xfId="9795" xr:uid="{00000000-0005-0000-0000-000038260000}"/>
    <cellStyle name="40% - Accent3 5 4" xfId="9796" xr:uid="{00000000-0005-0000-0000-000039260000}"/>
    <cellStyle name="40% - Accent3 5 4 10" xfId="9797" xr:uid="{00000000-0005-0000-0000-00003A260000}"/>
    <cellStyle name="40% - Accent3 5 4 11" xfId="9798" xr:uid="{00000000-0005-0000-0000-00003B260000}"/>
    <cellStyle name="40% - Accent3 5 4 2" xfId="9799" xr:uid="{00000000-0005-0000-0000-00003C260000}"/>
    <cellStyle name="40% - Accent3 5 4 2 2" xfId="9800" xr:uid="{00000000-0005-0000-0000-00003D260000}"/>
    <cellStyle name="40% - Accent3 5 4 3" xfId="9801" xr:uid="{00000000-0005-0000-0000-00003E260000}"/>
    <cellStyle name="40% - Accent3 5 4 3 2" xfId="9802" xr:uid="{00000000-0005-0000-0000-00003F260000}"/>
    <cellStyle name="40% - Accent3 5 4 4" xfId="9803" xr:uid="{00000000-0005-0000-0000-000040260000}"/>
    <cellStyle name="40% - Accent3 5 4 4 2" xfId="9804" xr:uid="{00000000-0005-0000-0000-000041260000}"/>
    <cellStyle name="40% - Accent3 5 4 5" xfId="9805" xr:uid="{00000000-0005-0000-0000-000042260000}"/>
    <cellStyle name="40% - Accent3 5 4 5 2" xfId="9806" xr:uid="{00000000-0005-0000-0000-000043260000}"/>
    <cellStyle name="40% - Accent3 5 4 6" xfId="9807" xr:uid="{00000000-0005-0000-0000-000044260000}"/>
    <cellStyle name="40% - Accent3 5 4 6 2" xfId="9808" xr:uid="{00000000-0005-0000-0000-000045260000}"/>
    <cellStyle name="40% - Accent3 5 4 7" xfId="9809" xr:uid="{00000000-0005-0000-0000-000046260000}"/>
    <cellStyle name="40% - Accent3 5 4 7 2" xfId="9810" xr:uid="{00000000-0005-0000-0000-000047260000}"/>
    <cellStyle name="40% - Accent3 5 4 8" xfId="9811" xr:uid="{00000000-0005-0000-0000-000048260000}"/>
    <cellStyle name="40% - Accent3 5 4 8 2" xfId="9812" xr:uid="{00000000-0005-0000-0000-000049260000}"/>
    <cellStyle name="40% - Accent3 5 4 9" xfId="9813" xr:uid="{00000000-0005-0000-0000-00004A260000}"/>
    <cellStyle name="40% - Accent3 5 4 9 2" xfId="9814" xr:uid="{00000000-0005-0000-0000-00004B260000}"/>
    <cellStyle name="40% - Accent3 5 5" xfId="9815" xr:uid="{00000000-0005-0000-0000-00004C260000}"/>
    <cellStyle name="40% - Accent3 5 5 10" xfId="9816" xr:uid="{00000000-0005-0000-0000-00004D260000}"/>
    <cellStyle name="40% - Accent3 5 5 11" xfId="9817" xr:uid="{00000000-0005-0000-0000-00004E260000}"/>
    <cellStyle name="40% - Accent3 5 5 2" xfId="9818" xr:uid="{00000000-0005-0000-0000-00004F260000}"/>
    <cellStyle name="40% - Accent3 5 5 2 2" xfId="9819" xr:uid="{00000000-0005-0000-0000-000050260000}"/>
    <cellStyle name="40% - Accent3 5 5 3" xfId="9820" xr:uid="{00000000-0005-0000-0000-000051260000}"/>
    <cellStyle name="40% - Accent3 5 5 3 2" xfId="9821" xr:uid="{00000000-0005-0000-0000-000052260000}"/>
    <cellStyle name="40% - Accent3 5 5 4" xfId="9822" xr:uid="{00000000-0005-0000-0000-000053260000}"/>
    <cellStyle name="40% - Accent3 5 5 4 2" xfId="9823" xr:uid="{00000000-0005-0000-0000-000054260000}"/>
    <cellStyle name="40% - Accent3 5 5 5" xfId="9824" xr:uid="{00000000-0005-0000-0000-000055260000}"/>
    <cellStyle name="40% - Accent3 5 5 5 2" xfId="9825" xr:uid="{00000000-0005-0000-0000-000056260000}"/>
    <cellStyle name="40% - Accent3 5 5 6" xfId="9826" xr:uid="{00000000-0005-0000-0000-000057260000}"/>
    <cellStyle name="40% - Accent3 5 5 6 2" xfId="9827" xr:uid="{00000000-0005-0000-0000-000058260000}"/>
    <cellStyle name="40% - Accent3 5 5 7" xfId="9828" xr:uid="{00000000-0005-0000-0000-000059260000}"/>
    <cellStyle name="40% - Accent3 5 5 7 2" xfId="9829" xr:uid="{00000000-0005-0000-0000-00005A260000}"/>
    <cellStyle name="40% - Accent3 5 5 8" xfId="9830" xr:uid="{00000000-0005-0000-0000-00005B260000}"/>
    <cellStyle name="40% - Accent3 5 5 8 2" xfId="9831" xr:uid="{00000000-0005-0000-0000-00005C260000}"/>
    <cellStyle name="40% - Accent3 5 5 9" xfId="9832" xr:uid="{00000000-0005-0000-0000-00005D260000}"/>
    <cellStyle name="40% - Accent3 5 5 9 2" xfId="9833" xr:uid="{00000000-0005-0000-0000-00005E260000}"/>
    <cellStyle name="40% - Accent3 5 6" xfId="9834" xr:uid="{00000000-0005-0000-0000-00005F260000}"/>
    <cellStyle name="40% - Accent3 5 6 10" xfId="9835" xr:uid="{00000000-0005-0000-0000-000060260000}"/>
    <cellStyle name="40% - Accent3 5 6 11" xfId="9836" xr:uid="{00000000-0005-0000-0000-000061260000}"/>
    <cellStyle name="40% - Accent3 5 6 2" xfId="9837" xr:uid="{00000000-0005-0000-0000-000062260000}"/>
    <cellStyle name="40% - Accent3 5 6 2 2" xfId="9838" xr:uid="{00000000-0005-0000-0000-000063260000}"/>
    <cellStyle name="40% - Accent3 5 6 3" xfId="9839" xr:uid="{00000000-0005-0000-0000-000064260000}"/>
    <cellStyle name="40% - Accent3 5 6 3 2" xfId="9840" xr:uid="{00000000-0005-0000-0000-000065260000}"/>
    <cellStyle name="40% - Accent3 5 6 4" xfId="9841" xr:uid="{00000000-0005-0000-0000-000066260000}"/>
    <cellStyle name="40% - Accent3 5 6 4 2" xfId="9842" xr:uid="{00000000-0005-0000-0000-000067260000}"/>
    <cellStyle name="40% - Accent3 5 6 5" xfId="9843" xr:uid="{00000000-0005-0000-0000-000068260000}"/>
    <cellStyle name="40% - Accent3 5 6 5 2" xfId="9844" xr:uid="{00000000-0005-0000-0000-000069260000}"/>
    <cellStyle name="40% - Accent3 5 6 6" xfId="9845" xr:uid="{00000000-0005-0000-0000-00006A260000}"/>
    <cellStyle name="40% - Accent3 5 6 6 2" xfId="9846" xr:uid="{00000000-0005-0000-0000-00006B260000}"/>
    <cellStyle name="40% - Accent3 5 6 7" xfId="9847" xr:uid="{00000000-0005-0000-0000-00006C260000}"/>
    <cellStyle name="40% - Accent3 5 6 7 2" xfId="9848" xr:uid="{00000000-0005-0000-0000-00006D260000}"/>
    <cellStyle name="40% - Accent3 5 6 8" xfId="9849" xr:uid="{00000000-0005-0000-0000-00006E260000}"/>
    <cellStyle name="40% - Accent3 5 6 8 2" xfId="9850" xr:uid="{00000000-0005-0000-0000-00006F260000}"/>
    <cellStyle name="40% - Accent3 5 6 9" xfId="9851" xr:uid="{00000000-0005-0000-0000-000070260000}"/>
    <cellStyle name="40% - Accent3 5 6 9 2" xfId="9852" xr:uid="{00000000-0005-0000-0000-000071260000}"/>
    <cellStyle name="40% - Accent3 5 7" xfId="9853" xr:uid="{00000000-0005-0000-0000-000072260000}"/>
    <cellStyle name="40% - Accent3 5 7 10" xfId="9854" xr:uid="{00000000-0005-0000-0000-000073260000}"/>
    <cellStyle name="40% - Accent3 5 7 2" xfId="9855" xr:uid="{00000000-0005-0000-0000-000074260000}"/>
    <cellStyle name="40% - Accent3 5 7 2 2" xfId="9856" xr:uid="{00000000-0005-0000-0000-000075260000}"/>
    <cellStyle name="40% - Accent3 5 7 3" xfId="9857" xr:uid="{00000000-0005-0000-0000-000076260000}"/>
    <cellStyle name="40% - Accent3 5 7 3 2" xfId="9858" xr:uid="{00000000-0005-0000-0000-000077260000}"/>
    <cellStyle name="40% - Accent3 5 7 4" xfId="9859" xr:uid="{00000000-0005-0000-0000-000078260000}"/>
    <cellStyle name="40% - Accent3 5 7 4 2" xfId="9860" xr:uid="{00000000-0005-0000-0000-000079260000}"/>
    <cellStyle name="40% - Accent3 5 7 5" xfId="9861" xr:uid="{00000000-0005-0000-0000-00007A260000}"/>
    <cellStyle name="40% - Accent3 5 7 5 2" xfId="9862" xr:uid="{00000000-0005-0000-0000-00007B260000}"/>
    <cellStyle name="40% - Accent3 5 7 6" xfId="9863" xr:uid="{00000000-0005-0000-0000-00007C260000}"/>
    <cellStyle name="40% - Accent3 5 7 6 2" xfId="9864" xr:uid="{00000000-0005-0000-0000-00007D260000}"/>
    <cellStyle name="40% - Accent3 5 7 7" xfId="9865" xr:uid="{00000000-0005-0000-0000-00007E260000}"/>
    <cellStyle name="40% - Accent3 5 7 7 2" xfId="9866" xr:uid="{00000000-0005-0000-0000-00007F260000}"/>
    <cellStyle name="40% - Accent3 5 7 8" xfId="9867" xr:uid="{00000000-0005-0000-0000-000080260000}"/>
    <cellStyle name="40% - Accent3 5 7 8 2" xfId="9868" xr:uid="{00000000-0005-0000-0000-000081260000}"/>
    <cellStyle name="40% - Accent3 5 7 9" xfId="9869" xr:uid="{00000000-0005-0000-0000-000082260000}"/>
    <cellStyle name="40% - Accent3 5 8" xfId="9870" xr:uid="{00000000-0005-0000-0000-000083260000}"/>
    <cellStyle name="40% - Accent3 5 8 2" xfId="9871" xr:uid="{00000000-0005-0000-0000-000084260000}"/>
    <cellStyle name="40% - Accent3 5 9" xfId="9872" xr:uid="{00000000-0005-0000-0000-000085260000}"/>
    <cellStyle name="40% - Accent3 5 9 2" xfId="9873" xr:uid="{00000000-0005-0000-0000-000086260000}"/>
    <cellStyle name="40% - Accent3 6" xfId="9874" xr:uid="{00000000-0005-0000-0000-000087260000}"/>
    <cellStyle name="40% - Accent3 6 10" xfId="9875" xr:uid="{00000000-0005-0000-0000-000088260000}"/>
    <cellStyle name="40% - Accent3 6 10 2" xfId="9876" xr:uid="{00000000-0005-0000-0000-000089260000}"/>
    <cellStyle name="40% - Accent3 6 11" xfId="9877" xr:uid="{00000000-0005-0000-0000-00008A260000}"/>
    <cellStyle name="40% - Accent3 6 11 2" xfId="9878" xr:uid="{00000000-0005-0000-0000-00008B260000}"/>
    <cellStyle name="40% - Accent3 6 12" xfId="9879" xr:uid="{00000000-0005-0000-0000-00008C260000}"/>
    <cellStyle name="40% - Accent3 6 12 2" xfId="9880" xr:uid="{00000000-0005-0000-0000-00008D260000}"/>
    <cellStyle name="40% - Accent3 6 13" xfId="9881" xr:uid="{00000000-0005-0000-0000-00008E260000}"/>
    <cellStyle name="40% - Accent3 6 13 2" xfId="9882" xr:uid="{00000000-0005-0000-0000-00008F260000}"/>
    <cellStyle name="40% - Accent3 6 14" xfId="9883" xr:uid="{00000000-0005-0000-0000-000090260000}"/>
    <cellStyle name="40% - Accent3 6 15" xfId="9884" xr:uid="{00000000-0005-0000-0000-000091260000}"/>
    <cellStyle name="40% - Accent3 6 2" xfId="9885" xr:uid="{00000000-0005-0000-0000-000092260000}"/>
    <cellStyle name="40% - Accent3 6 2 10" xfId="9886" xr:uid="{00000000-0005-0000-0000-000093260000}"/>
    <cellStyle name="40% - Accent3 6 2 11" xfId="9887" xr:uid="{00000000-0005-0000-0000-000094260000}"/>
    <cellStyle name="40% - Accent3 6 2 2" xfId="9888" xr:uid="{00000000-0005-0000-0000-000095260000}"/>
    <cellStyle name="40% - Accent3 6 2 2 2" xfId="9889" xr:uid="{00000000-0005-0000-0000-000096260000}"/>
    <cellStyle name="40% - Accent3 6 2 3" xfId="9890" xr:uid="{00000000-0005-0000-0000-000097260000}"/>
    <cellStyle name="40% - Accent3 6 2 3 2" xfId="9891" xr:uid="{00000000-0005-0000-0000-000098260000}"/>
    <cellStyle name="40% - Accent3 6 2 4" xfId="9892" xr:uid="{00000000-0005-0000-0000-000099260000}"/>
    <cellStyle name="40% - Accent3 6 2 4 2" xfId="9893" xr:uid="{00000000-0005-0000-0000-00009A260000}"/>
    <cellStyle name="40% - Accent3 6 2 5" xfId="9894" xr:uid="{00000000-0005-0000-0000-00009B260000}"/>
    <cellStyle name="40% - Accent3 6 2 5 2" xfId="9895" xr:uid="{00000000-0005-0000-0000-00009C260000}"/>
    <cellStyle name="40% - Accent3 6 2 6" xfId="9896" xr:uid="{00000000-0005-0000-0000-00009D260000}"/>
    <cellStyle name="40% - Accent3 6 2 6 2" xfId="9897" xr:uid="{00000000-0005-0000-0000-00009E260000}"/>
    <cellStyle name="40% - Accent3 6 2 7" xfId="9898" xr:uid="{00000000-0005-0000-0000-00009F260000}"/>
    <cellStyle name="40% - Accent3 6 2 7 2" xfId="9899" xr:uid="{00000000-0005-0000-0000-0000A0260000}"/>
    <cellStyle name="40% - Accent3 6 2 8" xfId="9900" xr:uid="{00000000-0005-0000-0000-0000A1260000}"/>
    <cellStyle name="40% - Accent3 6 2 8 2" xfId="9901" xr:uid="{00000000-0005-0000-0000-0000A2260000}"/>
    <cellStyle name="40% - Accent3 6 2 9" xfId="9902" xr:uid="{00000000-0005-0000-0000-0000A3260000}"/>
    <cellStyle name="40% - Accent3 6 2 9 2" xfId="9903" xr:uid="{00000000-0005-0000-0000-0000A4260000}"/>
    <cellStyle name="40% - Accent3 6 3" xfId="9904" xr:uid="{00000000-0005-0000-0000-0000A5260000}"/>
    <cellStyle name="40% - Accent3 6 3 10" xfId="9905" xr:uid="{00000000-0005-0000-0000-0000A6260000}"/>
    <cellStyle name="40% - Accent3 6 3 11" xfId="9906" xr:uid="{00000000-0005-0000-0000-0000A7260000}"/>
    <cellStyle name="40% - Accent3 6 3 2" xfId="9907" xr:uid="{00000000-0005-0000-0000-0000A8260000}"/>
    <cellStyle name="40% - Accent3 6 3 2 2" xfId="9908" xr:uid="{00000000-0005-0000-0000-0000A9260000}"/>
    <cellStyle name="40% - Accent3 6 3 3" xfId="9909" xr:uid="{00000000-0005-0000-0000-0000AA260000}"/>
    <cellStyle name="40% - Accent3 6 3 3 2" xfId="9910" xr:uid="{00000000-0005-0000-0000-0000AB260000}"/>
    <cellStyle name="40% - Accent3 6 3 4" xfId="9911" xr:uid="{00000000-0005-0000-0000-0000AC260000}"/>
    <cellStyle name="40% - Accent3 6 3 4 2" xfId="9912" xr:uid="{00000000-0005-0000-0000-0000AD260000}"/>
    <cellStyle name="40% - Accent3 6 3 5" xfId="9913" xr:uid="{00000000-0005-0000-0000-0000AE260000}"/>
    <cellStyle name="40% - Accent3 6 3 5 2" xfId="9914" xr:uid="{00000000-0005-0000-0000-0000AF260000}"/>
    <cellStyle name="40% - Accent3 6 3 6" xfId="9915" xr:uid="{00000000-0005-0000-0000-0000B0260000}"/>
    <cellStyle name="40% - Accent3 6 3 6 2" xfId="9916" xr:uid="{00000000-0005-0000-0000-0000B1260000}"/>
    <cellStyle name="40% - Accent3 6 3 7" xfId="9917" xr:uid="{00000000-0005-0000-0000-0000B2260000}"/>
    <cellStyle name="40% - Accent3 6 3 7 2" xfId="9918" xr:uid="{00000000-0005-0000-0000-0000B3260000}"/>
    <cellStyle name="40% - Accent3 6 3 8" xfId="9919" xr:uid="{00000000-0005-0000-0000-0000B4260000}"/>
    <cellStyle name="40% - Accent3 6 3 8 2" xfId="9920" xr:uid="{00000000-0005-0000-0000-0000B5260000}"/>
    <cellStyle name="40% - Accent3 6 3 9" xfId="9921" xr:uid="{00000000-0005-0000-0000-0000B6260000}"/>
    <cellStyle name="40% - Accent3 6 3 9 2" xfId="9922" xr:uid="{00000000-0005-0000-0000-0000B7260000}"/>
    <cellStyle name="40% - Accent3 6 4" xfId="9923" xr:uid="{00000000-0005-0000-0000-0000B8260000}"/>
    <cellStyle name="40% - Accent3 6 4 10" xfId="9924" xr:uid="{00000000-0005-0000-0000-0000B9260000}"/>
    <cellStyle name="40% - Accent3 6 4 11" xfId="9925" xr:uid="{00000000-0005-0000-0000-0000BA260000}"/>
    <cellStyle name="40% - Accent3 6 4 2" xfId="9926" xr:uid="{00000000-0005-0000-0000-0000BB260000}"/>
    <cellStyle name="40% - Accent3 6 4 2 2" xfId="9927" xr:uid="{00000000-0005-0000-0000-0000BC260000}"/>
    <cellStyle name="40% - Accent3 6 4 3" xfId="9928" xr:uid="{00000000-0005-0000-0000-0000BD260000}"/>
    <cellStyle name="40% - Accent3 6 4 3 2" xfId="9929" xr:uid="{00000000-0005-0000-0000-0000BE260000}"/>
    <cellStyle name="40% - Accent3 6 4 4" xfId="9930" xr:uid="{00000000-0005-0000-0000-0000BF260000}"/>
    <cellStyle name="40% - Accent3 6 4 4 2" xfId="9931" xr:uid="{00000000-0005-0000-0000-0000C0260000}"/>
    <cellStyle name="40% - Accent3 6 4 5" xfId="9932" xr:uid="{00000000-0005-0000-0000-0000C1260000}"/>
    <cellStyle name="40% - Accent3 6 4 5 2" xfId="9933" xr:uid="{00000000-0005-0000-0000-0000C2260000}"/>
    <cellStyle name="40% - Accent3 6 4 6" xfId="9934" xr:uid="{00000000-0005-0000-0000-0000C3260000}"/>
    <cellStyle name="40% - Accent3 6 4 6 2" xfId="9935" xr:uid="{00000000-0005-0000-0000-0000C4260000}"/>
    <cellStyle name="40% - Accent3 6 4 7" xfId="9936" xr:uid="{00000000-0005-0000-0000-0000C5260000}"/>
    <cellStyle name="40% - Accent3 6 4 7 2" xfId="9937" xr:uid="{00000000-0005-0000-0000-0000C6260000}"/>
    <cellStyle name="40% - Accent3 6 4 8" xfId="9938" xr:uid="{00000000-0005-0000-0000-0000C7260000}"/>
    <cellStyle name="40% - Accent3 6 4 8 2" xfId="9939" xr:uid="{00000000-0005-0000-0000-0000C8260000}"/>
    <cellStyle name="40% - Accent3 6 4 9" xfId="9940" xr:uid="{00000000-0005-0000-0000-0000C9260000}"/>
    <cellStyle name="40% - Accent3 6 4 9 2" xfId="9941" xr:uid="{00000000-0005-0000-0000-0000CA260000}"/>
    <cellStyle name="40% - Accent3 6 5" xfId="9942" xr:uid="{00000000-0005-0000-0000-0000CB260000}"/>
    <cellStyle name="40% - Accent3 6 5 10" xfId="9943" xr:uid="{00000000-0005-0000-0000-0000CC260000}"/>
    <cellStyle name="40% - Accent3 6 5 2" xfId="9944" xr:uid="{00000000-0005-0000-0000-0000CD260000}"/>
    <cellStyle name="40% - Accent3 6 5 2 2" xfId="9945" xr:uid="{00000000-0005-0000-0000-0000CE260000}"/>
    <cellStyle name="40% - Accent3 6 5 3" xfId="9946" xr:uid="{00000000-0005-0000-0000-0000CF260000}"/>
    <cellStyle name="40% - Accent3 6 5 3 2" xfId="9947" xr:uid="{00000000-0005-0000-0000-0000D0260000}"/>
    <cellStyle name="40% - Accent3 6 5 4" xfId="9948" xr:uid="{00000000-0005-0000-0000-0000D1260000}"/>
    <cellStyle name="40% - Accent3 6 5 4 2" xfId="9949" xr:uid="{00000000-0005-0000-0000-0000D2260000}"/>
    <cellStyle name="40% - Accent3 6 5 5" xfId="9950" xr:uid="{00000000-0005-0000-0000-0000D3260000}"/>
    <cellStyle name="40% - Accent3 6 5 5 2" xfId="9951" xr:uid="{00000000-0005-0000-0000-0000D4260000}"/>
    <cellStyle name="40% - Accent3 6 5 6" xfId="9952" xr:uid="{00000000-0005-0000-0000-0000D5260000}"/>
    <cellStyle name="40% - Accent3 6 5 6 2" xfId="9953" xr:uid="{00000000-0005-0000-0000-0000D6260000}"/>
    <cellStyle name="40% - Accent3 6 5 7" xfId="9954" xr:uid="{00000000-0005-0000-0000-0000D7260000}"/>
    <cellStyle name="40% - Accent3 6 5 7 2" xfId="9955" xr:uid="{00000000-0005-0000-0000-0000D8260000}"/>
    <cellStyle name="40% - Accent3 6 5 8" xfId="9956" xr:uid="{00000000-0005-0000-0000-0000D9260000}"/>
    <cellStyle name="40% - Accent3 6 5 8 2" xfId="9957" xr:uid="{00000000-0005-0000-0000-0000DA260000}"/>
    <cellStyle name="40% - Accent3 6 5 9" xfId="9958" xr:uid="{00000000-0005-0000-0000-0000DB260000}"/>
    <cellStyle name="40% - Accent3 6 6" xfId="9959" xr:uid="{00000000-0005-0000-0000-0000DC260000}"/>
    <cellStyle name="40% - Accent3 6 6 2" xfId="9960" xr:uid="{00000000-0005-0000-0000-0000DD260000}"/>
    <cellStyle name="40% - Accent3 6 7" xfId="9961" xr:uid="{00000000-0005-0000-0000-0000DE260000}"/>
    <cellStyle name="40% - Accent3 6 7 2" xfId="9962" xr:uid="{00000000-0005-0000-0000-0000DF260000}"/>
    <cellStyle name="40% - Accent3 6 8" xfId="9963" xr:uid="{00000000-0005-0000-0000-0000E0260000}"/>
    <cellStyle name="40% - Accent3 6 8 2" xfId="9964" xr:uid="{00000000-0005-0000-0000-0000E1260000}"/>
    <cellStyle name="40% - Accent3 6 9" xfId="9965" xr:uid="{00000000-0005-0000-0000-0000E2260000}"/>
    <cellStyle name="40% - Accent3 6 9 2" xfId="9966" xr:uid="{00000000-0005-0000-0000-0000E3260000}"/>
    <cellStyle name="40% - Accent3 7" xfId="9967" xr:uid="{00000000-0005-0000-0000-0000E4260000}"/>
    <cellStyle name="40% - Accent3 7 10" xfId="9968" xr:uid="{00000000-0005-0000-0000-0000E5260000}"/>
    <cellStyle name="40% - Accent3 7 10 2" xfId="9969" xr:uid="{00000000-0005-0000-0000-0000E6260000}"/>
    <cellStyle name="40% - Accent3 7 11" xfId="9970" xr:uid="{00000000-0005-0000-0000-0000E7260000}"/>
    <cellStyle name="40% - Accent3 7 11 2" xfId="9971" xr:uid="{00000000-0005-0000-0000-0000E8260000}"/>
    <cellStyle name="40% - Accent3 7 12" xfId="9972" xr:uid="{00000000-0005-0000-0000-0000E9260000}"/>
    <cellStyle name="40% - Accent3 7 13" xfId="9973" xr:uid="{00000000-0005-0000-0000-0000EA260000}"/>
    <cellStyle name="40% - Accent3 7 2" xfId="9974" xr:uid="{00000000-0005-0000-0000-0000EB260000}"/>
    <cellStyle name="40% - Accent3 7 2 10" xfId="9975" xr:uid="{00000000-0005-0000-0000-0000EC260000}"/>
    <cellStyle name="40% - Accent3 7 2 11" xfId="9976" xr:uid="{00000000-0005-0000-0000-0000ED260000}"/>
    <cellStyle name="40% - Accent3 7 2 2" xfId="9977" xr:uid="{00000000-0005-0000-0000-0000EE260000}"/>
    <cellStyle name="40% - Accent3 7 2 2 2" xfId="9978" xr:uid="{00000000-0005-0000-0000-0000EF260000}"/>
    <cellStyle name="40% - Accent3 7 2 3" xfId="9979" xr:uid="{00000000-0005-0000-0000-0000F0260000}"/>
    <cellStyle name="40% - Accent3 7 2 3 2" xfId="9980" xr:uid="{00000000-0005-0000-0000-0000F1260000}"/>
    <cellStyle name="40% - Accent3 7 2 4" xfId="9981" xr:uid="{00000000-0005-0000-0000-0000F2260000}"/>
    <cellStyle name="40% - Accent3 7 2 4 2" xfId="9982" xr:uid="{00000000-0005-0000-0000-0000F3260000}"/>
    <cellStyle name="40% - Accent3 7 2 5" xfId="9983" xr:uid="{00000000-0005-0000-0000-0000F4260000}"/>
    <cellStyle name="40% - Accent3 7 2 5 2" xfId="9984" xr:uid="{00000000-0005-0000-0000-0000F5260000}"/>
    <cellStyle name="40% - Accent3 7 2 6" xfId="9985" xr:uid="{00000000-0005-0000-0000-0000F6260000}"/>
    <cellStyle name="40% - Accent3 7 2 6 2" xfId="9986" xr:uid="{00000000-0005-0000-0000-0000F7260000}"/>
    <cellStyle name="40% - Accent3 7 2 7" xfId="9987" xr:uid="{00000000-0005-0000-0000-0000F8260000}"/>
    <cellStyle name="40% - Accent3 7 2 7 2" xfId="9988" xr:uid="{00000000-0005-0000-0000-0000F9260000}"/>
    <cellStyle name="40% - Accent3 7 2 8" xfId="9989" xr:uid="{00000000-0005-0000-0000-0000FA260000}"/>
    <cellStyle name="40% - Accent3 7 2 8 2" xfId="9990" xr:uid="{00000000-0005-0000-0000-0000FB260000}"/>
    <cellStyle name="40% - Accent3 7 2 9" xfId="9991" xr:uid="{00000000-0005-0000-0000-0000FC260000}"/>
    <cellStyle name="40% - Accent3 7 2 9 2" xfId="9992" xr:uid="{00000000-0005-0000-0000-0000FD260000}"/>
    <cellStyle name="40% - Accent3 7 3" xfId="9993" xr:uid="{00000000-0005-0000-0000-0000FE260000}"/>
    <cellStyle name="40% - Accent3 7 3 10" xfId="9994" xr:uid="{00000000-0005-0000-0000-0000FF260000}"/>
    <cellStyle name="40% - Accent3 7 3 2" xfId="9995" xr:uid="{00000000-0005-0000-0000-000000270000}"/>
    <cellStyle name="40% - Accent3 7 3 2 2" xfId="9996" xr:uid="{00000000-0005-0000-0000-000001270000}"/>
    <cellStyle name="40% - Accent3 7 3 3" xfId="9997" xr:uid="{00000000-0005-0000-0000-000002270000}"/>
    <cellStyle name="40% - Accent3 7 3 3 2" xfId="9998" xr:uid="{00000000-0005-0000-0000-000003270000}"/>
    <cellStyle name="40% - Accent3 7 3 4" xfId="9999" xr:uid="{00000000-0005-0000-0000-000004270000}"/>
    <cellStyle name="40% - Accent3 7 3 4 2" xfId="10000" xr:uid="{00000000-0005-0000-0000-000005270000}"/>
    <cellStyle name="40% - Accent3 7 3 5" xfId="10001" xr:uid="{00000000-0005-0000-0000-000006270000}"/>
    <cellStyle name="40% - Accent3 7 3 5 2" xfId="10002" xr:uid="{00000000-0005-0000-0000-000007270000}"/>
    <cellStyle name="40% - Accent3 7 3 6" xfId="10003" xr:uid="{00000000-0005-0000-0000-000008270000}"/>
    <cellStyle name="40% - Accent3 7 3 6 2" xfId="10004" xr:uid="{00000000-0005-0000-0000-000009270000}"/>
    <cellStyle name="40% - Accent3 7 3 7" xfId="10005" xr:uid="{00000000-0005-0000-0000-00000A270000}"/>
    <cellStyle name="40% - Accent3 7 3 7 2" xfId="10006" xr:uid="{00000000-0005-0000-0000-00000B270000}"/>
    <cellStyle name="40% - Accent3 7 3 8" xfId="10007" xr:uid="{00000000-0005-0000-0000-00000C270000}"/>
    <cellStyle name="40% - Accent3 7 3 8 2" xfId="10008" xr:uid="{00000000-0005-0000-0000-00000D270000}"/>
    <cellStyle name="40% - Accent3 7 3 9" xfId="10009" xr:uid="{00000000-0005-0000-0000-00000E270000}"/>
    <cellStyle name="40% - Accent3 7 4" xfId="10010" xr:uid="{00000000-0005-0000-0000-00000F270000}"/>
    <cellStyle name="40% - Accent3 7 4 2" xfId="10011" xr:uid="{00000000-0005-0000-0000-000010270000}"/>
    <cellStyle name="40% - Accent3 7 5" xfId="10012" xr:uid="{00000000-0005-0000-0000-000011270000}"/>
    <cellStyle name="40% - Accent3 7 5 2" xfId="10013" xr:uid="{00000000-0005-0000-0000-000012270000}"/>
    <cellStyle name="40% - Accent3 7 6" xfId="10014" xr:uid="{00000000-0005-0000-0000-000013270000}"/>
    <cellStyle name="40% - Accent3 7 6 2" xfId="10015" xr:uid="{00000000-0005-0000-0000-000014270000}"/>
    <cellStyle name="40% - Accent3 7 7" xfId="10016" xr:uid="{00000000-0005-0000-0000-000015270000}"/>
    <cellStyle name="40% - Accent3 7 7 2" xfId="10017" xr:uid="{00000000-0005-0000-0000-000016270000}"/>
    <cellStyle name="40% - Accent3 7 8" xfId="10018" xr:uid="{00000000-0005-0000-0000-000017270000}"/>
    <cellStyle name="40% - Accent3 7 8 2" xfId="10019" xr:uid="{00000000-0005-0000-0000-000018270000}"/>
    <cellStyle name="40% - Accent3 7 9" xfId="10020" xr:uid="{00000000-0005-0000-0000-000019270000}"/>
    <cellStyle name="40% - Accent3 7 9 2" xfId="10021" xr:uid="{00000000-0005-0000-0000-00001A270000}"/>
    <cellStyle name="40% - Accent3 8" xfId="10022" xr:uid="{00000000-0005-0000-0000-00001B270000}"/>
    <cellStyle name="40% - Accent3 8 10" xfId="10023" xr:uid="{00000000-0005-0000-0000-00001C270000}"/>
    <cellStyle name="40% - Accent3 8 10 2" xfId="10024" xr:uid="{00000000-0005-0000-0000-00001D270000}"/>
    <cellStyle name="40% - Accent3 8 11" xfId="10025" xr:uid="{00000000-0005-0000-0000-00001E270000}"/>
    <cellStyle name="40% - Accent3 8 12" xfId="10026" xr:uid="{00000000-0005-0000-0000-00001F270000}"/>
    <cellStyle name="40% - Accent3 8 2" xfId="10027" xr:uid="{00000000-0005-0000-0000-000020270000}"/>
    <cellStyle name="40% - Accent3 8 2 10" xfId="10028" xr:uid="{00000000-0005-0000-0000-000021270000}"/>
    <cellStyle name="40% - Accent3 8 2 11" xfId="10029" xr:uid="{00000000-0005-0000-0000-000022270000}"/>
    <cellStyle name="40% - Accent3 8 2 2" xfId="10030" xr:uid="{00000000-0005-0000-0000-000023270000}"/>
    <cellStyle name="40% - Accent3 8 2 2 2" xfId="10031" xr:uid="{00000000-0005-0000-0000-000024270000}"/>
    <cellStyle name="40% - Accent3 8 2 3" xfId="10032" xr:uid="{00000000-0005-0000-0000-000025270000}"/>
    <cellStyle name="40% - Accent3 8 2 3 2" xfId="10033" xr:uid="{00000000-0005-0000-0000-000026270000}"/>
    <cellStyle name="40% - Accent3 8 2 4" xfId="10034" xr:uid="{00000000-0005-0000-0000-000027270000}"/>
    <cellStyle name="40% - Accent3 8 2 4 2" xfId="10035" xr:uid="{00000000-0005-0000-0000-000028270000}"/>
    <cellStyle name="40% - Accent3 8 2 5" xfId="10036" xr:uid="{00000000-0005-0000-0000-000029270000}"/>
    <cellStyle name="40% - Accent3 8 2 5 2" xfId="10037" xr:uid="{00000000-0005-0000-0000-00002A270000}"/>
    <cellStyle name="40% - Accent3 8 2 6" xfId="10038" xr:uid="{00000000-0005-0000-0000-00002B270000}"/>
    <cellStyle name="40% - Accent3 8 2 6 2" xfId="10039" xr:uid="{00000000-0005-0000-0000-00002C270000}"/>
    <cellStyle name="40% - Accent3 8 2 7" xfId="10040" xr:uid="{00000000-0005-0000-0000-00002D270000}"/>
    <cellStyle name="40% - Accent3 8 2 7 2" xfId="10041" xr:uid="{00000000-0005-0000-0000-00002E270000}"/>
    <cellStyle name="40% - Accent3 8 2 8" xfId="10042" xr:uid="{00000000-0005-0000-0000-00002F270000}"/>
    <cellStyle name="40% - Accent3 8 2 8 2" xfId="10043" xr:uid="{00000000-0005-0000-0000-000030270000}"/>
    <cellStyle name="40% - Accent3 8 2 9" xfId="10044" xr:uid="{00000000-0005-0000-0000-000031270000}"/>
    <cellStyle name="40% - Accent3 8 2 9 2" xfId="10045" xr:uid="{00000000-0005-0000-0000-000032270000}"/>
    <cellStyle name="40% - Accent3 8 3" xfId="10046" xr:uid="{00000000-0005-0000-0000-000033270000}"/>
    <cellStyle name="40% - Accent3 8 3 2" xfId="10047" xr:uid="{00000000-0005-0000-0000-000034270000}"/>
    <cellStyle name="40% - Accent3 8 4" xfId="10048" xr:uid="{00000000-0005-0000-0000-000035270000}"/>
    <cellStyle name="40% - Accent3 8 4 2" xfId="10049" xr:uid="{00000000-0005-0000-0000-000036270000}"/>
    <cellStyle name="40% - Accent3 8 5" xfId="10050" xr:uid="{00000000-0005-0000-0000-000037270000}"/>
    <cellStyle name="40% - Accent3 8 5 2" xfId="10051" xr:uid="{00000000-0005-0000-0000-000038270000}"/>
    <cellStyle name="40% - Accent3 8 6" xfId="10052" xr:uid="{00000000-0005-0000-0000-000039270000}"/>
    <cellStyle name="40% - Accent3 8 6 2" xfId="10053" xr:uid="{00000000-0005-0000-0000-00003A270000}"/>
    <cellStyle name="40% - Accent3 8 7" xfId="10054" xr:uid="{00000000-0005-0000-0000-00003B270000}"/>
    <cellStyle name="40% - Accent3 8 7 2" xfId="10055" xr:uid="{00000000-0005-0000-0000-00003C270000}"/>
    <cellStyle name="40% - Accent3 8 8" xfId="10056" xr:uid="{00000000-0005-0000-0000-00003D270000}"/>
    <cellStyle name="40% - Accent3 8 8 2" xfId="10057" xr:uid="{00000000-0005-0000-0000-00003E270000}"/>
    <cellStyle name="40% - Accent3 8 9" xfId="10058" xr:uid="{00000000-0005-0000-0000-00003F270000}"/>
    <cellStyle name="40% - Accent3 8 9 2" xfId="10059" xr:uid="{00000000-0005-0000-0000-000040270000}"/>
    <cellStyle name="40% - Accent3 9" xfId="10060" xr:uid="{00000000-0005-0000-0000-000041270000}"/>
    <cellStyle name="40% - Accent3 9 10" xfId="10061" xr:uid="{00000000-0005-0000-0000-000042270000}"/>
    <cellStyle name="40% - Accent3 9 11" xfId="10062" xr:uid="{00000000-0005-0000-0000-000043270000}"/>
    <cellStyle name="40% - Accent3 9 2" xfId="10063" xr:uid="{00000000-0005-0000-0000-000044270000}"/>
    <cellStyle name="40% - Accent3 9 2 2" xfId="10064" xr:uid="{00000000-0005-0000-0000-000045270000}"/>
    <cellStyle name="40% - Accent3 9 3" xfId="10065" xr:uid="{00000000-0005-0000-0000-000046270000}"/>
    <cellStyle name="40% - Accent3 9 3 2" xfId="10066" xr:uid="{00000000-0005-0000-0000-000047270000}"/>
    <cellStyle name="40% - Accent3 9 4" xfId="10067" xr:uid="{00000000-0005-0000-0000-000048270000}"/>
    <cellStyle name="40% - Accent3 9 4 2" xfId="10068" xr:uid="{00000000-0005-0000-0000-000049270000}"/>
    <cellStyle name="40% - Accent3 9 5" xfId="10069" xr:uid="{00000000-0005-0000-0000-00004A270000}"/>
    <cellStyle name="40% - Accent3 9 5 2" xfId="10070" xr:uid="{00000000-0005-0000-0000-00004B270000}"/>
    <cellStyle name="40% - Accent3 9 6" xfId="10071" xr:uid="{00000000-0005-0000-0000-00004C270000}"/>
    <cellStyle name="40% - Accent3 9 6 2" xfId="10072" xr:uid="{00000000-0005-0000-0000-00004D270000}"/>
    <cellStyle name="40% - Accent3 9 7" xfId="10073" xr:uid="{00000000-0005-0000-0000-00004E270000}"/>
    <cellStyle name="40% - Accent3 9 7 2" xfId="10074" xr:uid="{00000000-0005-0000-0000-00004F270000}"/>
    <cellStyle name="40% - Accent3 9 8" xfId="10075" xr:uid="{00000000-0005-0000-0000-000050270000}"/>
    <cellStyle name="40% - Accent3 9 8 2" xfId="10076" xr:uid="{00000000-0005-0000-0000-000051270000}"/>
    <cellStyle name="40% - Accent3 9 9" xfId="10077" xr:uid="{00000000-0005-0000-0000-000052270000}"/>
    <cellStyle name="40% - Accent3 9 9 2" xfId="10078" xr:uid="{00000000-0005-0000-0000-000053270000}"/>
    <cellStyle name="40% - Accent4 10" xfId="10079" xr:uid="{00000000-0005-0000-0000-000054270000}"/>
    <cellStyle name="40% - Accent4 10 10" xfId="10080" xr:uid="{00000000-0005-0000-0000-000055270000}"/>
    <cellStyle name="40% - Accent4 10 11" xfId="10081" xr:uid="{00000000-0005-0000-0000-000056270000}"/>
    <cellStyle name="40% - Accent4 10 2" xfId="10082" xr:uid="{00000000-0005-0000-0000-000057270000}"/>
    <cellStyle name="40% - Accent4 10 2 2" xfId="10083" xr:uid="{00000000-0005-0000-0000-000058270000}"/>
    <cellStyle name="40% - Accent4 10 3" xfId="10084" xr:uid="{00000000-0005-0000-0000-000059270000}"/>
    <cellStyle name="40% - Accent4 10 3 2" xfId="10085" xr:uid="{00000000-0005-0000-0000-00005A270000}"/>
    <cellStyle name="40% - Accent4 10 4" xfId="10086" xr:uid="{00000000-0005-0000-0000-00005B270000}"/>
    <cellStyle name="40% - Accent4 10 4 2" xfId="10087" xr:uid="{00000000-0005-0000-0000-00005C270000}"/>
    <cellStyle name="40% - Accent4 10 5" xfId="10088" xr:uid="{00000000-0005-0000-0000-00005D270000}"/>
    <cellStyle name="40% - Accent4 10 5 2" xfId="10089" xr:uid="{00000000-0005-0000-0000-00005E270000}"/>
    <cellStyle name="40% - Accent4 10 6" xfId="10090" xr:uid="{00000000-0005-0000-0000-00005F270000}"/>
    <cellStyle name="40% - Accent4 10 6 2" xfId="10091" xr:uid="{00000000-0005-0000-0000-000060270000}"/>
    <cellStyle name="40% - Accent4 10 7" xfId="10092" xr:uid="{00000000-0005-0000-0000-000061270000}"/>
    <cellStyle name="40% - Accent4 10 7 2" xfId="10093" xr:uid="{00000000-0005-0000-0000-000062270000}"/>
    <cellStyle name="40% - Accent4 10 8" xfId="10094" xr:uid="{00000000-0005-0000-0000-000063270000}"/>
    <cellStyle name="40% - Accent4 10 8 2" xfId="10095" xr:uid="{00000000-0005-0000-0000-000064270000}"/>
    <cellStyle name="40% - Accent4 10 9" xfId="10096" xr:uid="{00000000-0005-0000-0000-000065270000}"/>
    <cellStyle name="40% - Accent4 10 9 2" xfId="10097" xr:uid="{00000000-0005-0000-0000-000066270000}"/>
    <cellStyle name="40% - Accent4 11" xfId="10098" xr:uid="{00000000-0005-0000-0000-000067270000}"/>
    <cellStyle name="40% - Accent4 11 10" xfId="10099" xr:uid="{00000000-0005-0000-0000-000068270000}"/>
    <cellStyle name="40% - Accent4 11 2" xfId="10100" xr:uid="{00000000-0005-0000-0000-000069270000}"/>
    <cellStyle name="40% - Accent4 11 2 2" xfId="10101" xr:uid="{00000000-0005-0000-0000-00006A270000}"/>
    <cellStyle name="40% - Accent4 11 3" xfId="10102" xr:uid="{00000000-0005-0000-0000-00006B270000}"/>
    <cellStyle name="40% - Accent4 11 3 2" xfId="10103" xr:uid="{00000000-0005-0000-0000-00006C270000}"/>
    <cellStyle name="40% - Accent4 11 4" xfId="10104" xr:uid="{00000000-0005-0000-0000-00006D270000}"/>
    <cellStyle name="40% - Accent4 11 4 2" xfId="10105" xr:uid="{00000000-0005-0000-0000-00006E270000}"/>
    <cellStyle name="40% - Accent4 11 5" xfId="10106" xr:uid="{00000000-0005-0000-0000-00006F270000}"/>
    <cellStyle name="40% - Accent4 11 5 2" xfId="10107" xr:uid="{00000000-0005-0000-0000-000070270000}"/>
    <cellStyle name="40% - Accent4 11 6" xfId="10108" xr:uid="{00000000-0005-0000-0000-000071270000}"/>
    <cellStyle name="40% - Accent4 11 6 2" xfId="10109" xr:uid="{00000000-0005-0000-0000-000072270000}"/>
    <cellStyle name="40% - Accent4 11 7" xfId="10110" xr:uid="{00000000-0005-0000-0000-000073270000}"/>
    <cellStyle name="40% - Accent4 11 7 2" xfId="10111" xr:uid="{00000000-0005-0000-0000-000074270000}"/>
    <cellStyle name="40% - Accent4 11 8" xfId="10112" xr:uid="{00000000-0005-0000-0000-000075270000}"/>
    <cellStyle name="40% - Accent4 11 8 2" xfId="10113" xr:uid="{00000000-0005-0000-0000-000076270000}"/>
    <cellStyle name="40% - Accent4 11 9" xfId="10114" xr:uid="{00000000-0005-0000-0000-000077270000}"/>
    <cellStyle name="40% - Accent4 12" xfId="10115" xr:uid="{00000000-0005-0000-0000-000078270000}"/>
    <cellStyle name="40% - Accent4 12 2" xfId="10116" xr:uid="{00000000-0005-0000-0000-000079270000}"/>
    <cellStyle name="40% - Accent4 12 2 2" xfId="10117" xr:uid="{00000000-0005-0000-0000-00007A270000}"/>
    <cellStyle name="40% - Accent4 12 3" xfId="10118" xr:uid="{00000000-0005-0000-0000-00007B270000}"/>
    <cellStyle name="40% - Accent4 12 3 2" xfId="10119" xr:uid="{00000000-0005-0000-0000-00007C270000}"/>
    <cellStyle name="40% - Accent4 12 4" xfId="10120" xr:uid="{00000000-0005-0000-0000-00007D270000}"/>
    <cellStyle name="40% - Accent4 12 4 2" xfId="10121" xr:uid="{00000000-0005-0000-0000-00007E270000}"/>
    <cellStyle name="40% - Accent4 12 5" xfId="10122" xr:uid="{00000000-0005-0000-0000-00007F270000}"/>
    <cellStyle name="40% - Accent4 12 5 2" xfId="10123" xr:uid="{00000000-0005-0000-0000-000080270000}"/>
    <cellStyle name="40% - Accent4 12 6" xfId="10124" xr:uid="{00000000-0005-0000-0000-000081270000}"/>
    <cellStyle name="40% - Accent4 12 6 2" xfId="10125" xr:uid="{00000000-0005-0000-0000-000082270000}"/>
    <cellStyle name="40% - Accent4 12 7" xfId="10126" xr:uid="{00000000-0005-0000-0000-000083270000}"/>
    <cellStyle name="40% - Accent4 12 8" xfId="10127" xr:uid="{00000000-0005-0000-0000-000084270000}"/>
    <cellStyle name="40% - Accent4 13" xfId="10128" xr:uid="{00000000-0005-0000-0000-000085270000}"/>
    <cellStyle name="40% - Accent4 13 2" xfId="10129" xr:uid="{00000000-0005-0000-0000-000086270000}"/>
    <cellStyle name="40% - Accent4 13 2 2" xfId="10130" xr:uid="{00000000-0005-0000-0000-000087270000}"/>
    <cellStyle name="40% - Accent4 13 3" xfId="10131" xr:uid="{00000000-0005-0000-0000-000088270000}"/>
    <cellStyle name="40% - Accent4 13 3 2" xfId="10132" xr:uid="{00000000-0005-0000-0000-000089270000}"/>
    <cellStyle name="40% - Accent4 13 4" xfId="10133" xr:uid="{00000000-0005-0000-0000-00008A270000}"/>
    <cellStyle name="40% - Accent4 13 4 2" xfId="10134" xr:uid="{00000000-0005-0000-0000-00008B270000}"/>
    <cellStyle name="40% - Accent4 13 5" xfId="10135" xr:uid="{00000000-0005-0000-0000-00008C270000}"/>
    <cellStyle name="40% - Accent4 13 6" xfId="10136" xr:uid="{00000000-0005-0000-0000-00008D270000}"/>
    <cellStyle name="40% - Accent4 14" xfId="10137" xr:uid="{00000000-0005-0000-0000-00008E270000}"/>
    <cellStyle name="40% - Accent4 14 2" xfId="10138" xr:uid="{00000000-0005-0000-0000-00008F270000}"/>
    <cellStyle name="40% - Accent4 14 2 2" xfId="10139" xr:uid="{00000000-0005-0000-0000-000090270000}"/>
    <cellStyle name="40% - Accent4 14 3" xfId="10140" xr:uid="{00000000-0005-0000-0000-000091270000}"/>
    <cellStyle name="40% - Accent4 14 4" xfId="10141" xr:uid="{00000000-0005-0000-0000-000092270000}"/>
    <cellStyle name="40% - Accent4 15" xfId="10142" xr:uid="{00000000-0005-0000-0000-000093270000}"/>
    <cellStyle name="40% - Accent4 15 2" xfId="10143" xr:uid="{00000000-0005-0000-0000-000094270000}"/>
    <cellStyle name="40% - Accent4 16" xfId="10144" xr:uid="{00000000-0005-0000-0000-000095270000}"/>
    <cellStyle name="40% - Accent4 16 2" xfId="10145" xr:uid="{00000000-0005-0000-0000-000096270000}"/>
    <cellStyle name="40% - Accent4 17" xfId="10146" xr:uid="{00000000-0005-0000-0000-000097270000}"/>
    <cellStyle name="40% - Accent4 17 2" xfId="10147" xr:uid="{00000000-0005-0000-0000-000098270000}"/>
    <cellStyle name="40% - Accent4 18" xfId="10148" xr:uid="{00000000-0005-0000-0000-000099270000}"/>
    <cellStyle name="40% - Accent4 18 2" xfId="10149" xr:uid="{00000000-0005-0000-0000-00009A270000}"/>
    <cellStyle name="40% - Accent4 19" xfId="10150" xr:uid="{00000000-0005-0000-0000-00009B270000}"/>
    <cellStyle name="40% - Accent4 19 2" xfId="10151" xr:uid="{00000000-0005-0000-0000-00009C270000}"/>
    <cellStyle name="40% - Accent4 2" xfId="10152" xr:uid="{00000000-0005-0000-0000-00009D270000}"/>
    <cellStyle name="40% - Accent4 2 10" xfId="10153" xr:uid="{00000000-0005-0000-0000-00009E270000}"/>
    <cellStyle name="40% - Accent4 2 10 2" xfId="10154" xr:uid="{00000000-0005-0000-0000-00009F270000}"/>
    <cellStyle name="40% - Accent4 2 11" xfId="10155" xr:uid="{00000000-0005-0000-0000-0000A0270000}"/>
    <cellStyle name="40% - Accent4 2 11 2" xfId="10156" xr:uid="{00000000-0005-0000-0000-0000A1270000}"/>
    <cellStyle name="40% - Accent4 2 12" xfId="10157" xr:uid="{00000000-0005-0000-0000-0000A2270000}"/>
    <cellStyle name="40% - Accent4 2 12 2" xfId="10158" xr:uid="{00000000-0005-0000-0000-0000A3270000}"/>
    <cellStyle name="40% - Accent4 2 13" xfId="10159" xr:uid="{00000000-0005-0000-0000-0000A4270000}"/>
    <cellStyle name="40% - Accent4 2 13 2" xfId="10160" xr:uid="{00000000-0005-0000-0000-0000A5270000}"/>
    <cellStyle name="40% - Accent4 2 14" xfId="10161" xr:uid="{00000000-0005-0000-0000-0000A6270000}"/>
    <cellStyle name="40% - Accent4 2 14 2" xfId="10162" xr:uid="{00000000-0005-0000-0000-0000A7270000}"/>
    <cellStyle name="40% - Accent4 2 15" xfId="10163" xr:uid="{00000000-0005-0000-0000-0000A8270000}"/>
    <cellStyle name="40% - Accent4 2 15 2" xfId="10164" xr:uid="{00000000-0005-0000-0000-0000A9270000}"/>
    <cellStyle name="40% - Accent4 2 16" xfId="10165" xr:uid="{00000000-0005-0000-0000-0000AA270000}"/>
    <cellStyle name="40% - Accent4 2 16 2" xfId="10166" xr:uid="{00000000-0005-0000-0000-0000AB270000}"/>
    <cellStyle name="40% - Accent4 2 17" xfId="10167" xr:uid="{00000000-0005-0000-0000-0000AC270000}"/>
    <cellStyle name="40% - Accent4 2 17 2" xfId="10168" xr:uid="{00000000-0005-0000-0000-0000AD270000}"/>
    <cellStyle name="40% - Accent4 2 18" xfId="10169" xr:uid="{00000000-0005-0000-0000-0000AE270000}"/>
    <cellStyle name="40% - Accent4 2 19" xfId="10170" xr:uid="{00000000-0005-0000-0000-0000AF270000}"/>
    <cellStyle name="40% - Accent4 2 2" xfId="10171" xr:uid="{00000000-0005-0000-0000-0000B0270000}"/>
    <cellStyle name="40% - Accent4 2 2 10" xfId="10172" xr:uid="{00000000-0005-0000-0000-0000B1270000}"/>
    <cellStyle name="40% - Accent4 2 2 10 2" xfId="10173" xr:uid="{00000000-0005-0000-0000-0000B2270000}"/>
    <cellStyle name="40% - Accent4 2 2 11" xfId="10174" xr:uid="{00000000-0005-0000-0000-0000B3270000}"/>
    <cellStyle name="40% - Accent4 2 2 11 2" xfId="10175" xr:uid="{00000000-0005-0000-0000-0000B4270000}"/>
    <cellStyle name="40% - Accent4 2 2 12" xfId="10176" xr:uid="{00000000-0005-0000-0000-0000B5270000}"/>
    <cellStyle name="40% - Accent4 2 2 12 2" xfId="10177" xr:uid="{00000000-0005-0000-0000-0000B6270000}"/>
    <cellStyle name="40% - Accent4 2 2 13" xfId="10178" xr:uid="{00000000-0005-0000-0000-0000B7270000}"/>
    <cellStyle name="40% - Accent4 2 2 13 2" xfId="10179" xr:uid="{00000000-0005-0000-0000-0000B8270000}"/>
    <cellStyle name="40% - Accent4 2 2 14" xfId="10180" xr:uid="{00000000-0005-0000-0000-0000B9270000}"/>
    <cellStyle name="40% - Accent4 2 2 14 2" xfId="10181" xr:uid="{00000000-0005-0000-0000-0000BA270000}"/>
    <cellStyle name="40% - Accent4 2 2 15" xfId="10182" xr:uid="{00000000-0005-0000-0000-0000BB270000}"/>
    <cellStyle name="40% - Accent4 2 2 15 2" xfId="10183" xr:uid="{00000000-0005-0000-0000-0000BC270000}"/>
    <cellStyle name="40% - Accent4 2 2 16" xfId="10184" xr:uid="{00000000-0005-0000-0000-0000BD270000}"/>
    <cellStyle name="40% - Accent4 2 2 17" xfId="10185" xr:uid="{00000000-0005-0000-0000-0000BE270000}"/>
    <cellStyle name="40% - Accent4 2 2 18" xfId="10186" xr:uid="{00000000-0005-0000-0000-0000BF270000}"/>
    <cellStyle name="40% - Accent4 2 2 2" xfId="10187" xr:uid="{00000000-0005-0000-0000-0000C0270000}"/>
    <cellStyle name="40% - Accent4 2 2 2 10" xfId="10188" xr:uid="{00000000-0005-0000-0000-0000C1270000}"/>
    <cellStyle name="40% - Accent4 2 2 2 11" xfId="10189" xr:uid="{00000000-0005-0000-0000-0000C2270000}"/>
    <cellStyle name="40% - Accent4 2 2 2 2" xfId="10190" xr:uid="{00000000-0005-0000-0000-0000C3270000}"/>
    <cellStyle name="40% - Accent4 2 2 2 2 2" xfId="10191" xr:uid="{00000000-0005-0000-0000-0000C4270000}"/>
    <cellStyle name="40% - Accent4 2 2 2 3" xfId="10192" xr:uid="{00000000-0005-0000-0000-0000C5270000}"/>
    <cellStyle name="40% - Accent4 2 2 2 3 2" xfId="10193" xr:uid="{00000000-0005-0000-0000-0000C6270000}"/>
    <cellStyle name="40% - Accent4 2 2 2 4" xfId="10194" xr:uid="{00000000-0005-0000-0000-0000C7270000}"/>
    <cellStyle name="40% - Accent4 2 2 2 4 2" xfId="10195" xr:uid="{00000000-0005-0000-0000-0000C8270000}"/>
    <cellStyle name="40% - Accent4 2 2 2 5" xfId="10196" xr:uid="{00000000-0005-0000-0000-0000C9270000}"/>
    <cellStyle name="40% - Accent4 2 2 2 5 2" xfId="10197" xr:uid="{00000000-0005-0000-0000-0000CA270000}"/>
    <cellStyle name="40% - Accent4 2 2 2 6" xfId="10198" xr:uid="{00000000-0005-0000-0000-0000CB270000}"/>
    <cellStyle name="40% - Accent4 2 2 2 6 2" xfId="10199" xr:uid="{00000000-0005-0000-0000-0000CC270000}"/>
    <cellStyle name="40% - Accent4 2 2 2 7" xfId="10200" xr:uid="{00000000-0005-0000-0000-0000CD270000}"/>
    <cellStyle name="40% - Accent4 2 2 2 7 2" xfId="10201" xr:uid="{00000000-0005-0000-0000-0000CE270000}"/>
    <cellStyle name="40% - Accent4 2 2 2 8" xfId="10202" xr:uid="{00000000-0005-0000-0000-0000CF270000}"/>
    <cellStyle name="40% - Accent4 2 2 2 8 2" xfId="10203" xr:uid="{00000000-0005-0000-0000-0000D0270000}"/>
    <cellStyle name="40% - Accent4 2 2 2 9" xfId="10204" xr:uid="{00000000-0005-0000-0000-0000D1270000}"/>
    <cellStyle name="40% - Accent4 2 2 2 9 2" xfId="10205" xr:uid="{00000000-0005-0000-0000-0000D2270000}"/>
    <cellStyle name="40% - Accent4 2 2 3" xfId="10206" xr:uid="{00000000-0005-0000-0000-0000D3270000}"/>
    <cellStyle name="40% - Accent4 2 2 3 10" xfId="10207" xr:uid="{00000000-0005-0000-0000-0000D4270000}"/>
    <cellStyle name="40% - Accent4 2 2 3 11" xfId="10208" xr:uid="{00000000-0005-0000-0000-0000D5270000}"/>
    <cellStyle name="40% - Accent4 2 2 3 2" xfId="10209" xr:uid="{00000000-0005-0000-0000-0000D6270000}"/>
    <cellStyle name="40% - Accent4 2 2 3 2 2" xfId="10210" xr:uid="{00000000-0005-0000-0000-0000D7270000}"/>
    <cellStyle name="40% - Accent4 2 2 3 3" xfId="10211" xr:uid="{00000000-0005-0000-0000-0000D8270000}"/>
    <cellStyle name="40% - Accent4 2 2 3 3 2" xfId="10212" xr:uid="{00000000-0005-0000-0000-0000D9270000}"/>
    <cellStyle name="40% - Accent4 2 2 3 4" xfId="10213" xr:uid="{00000000-0005-0000-0000-0000DA270000}"/>
    <cellStyle name="40% - Accent4 2 2 3 4 2" xfId="10214" xr:uid="{00000000-0005-0000-0000-0000DB270000}"/>
    <cellStyle name="40% - Accent4 2 2 3 5" xfId="10215" xr:uid="{00000000-0005-0000-0000-0000DC270000}"/>
    <cellStyle name="40% - Accent4 2 2 3 5 2" xfId="10216" xr:uid="{00000000-0005-0000-0000-0000DD270000}"/>
    <cellStyle name="40% - Accent4 2 2 3 6" xfId="10217" xr:uid="{00000000-0005-0000-0000-0000DE270000}"/>
    <cellStyle name="40% - Accent4 2 2 3 6 2" xfId="10218" xr:uid="{00000000-0005-0000-0000-0000DF270000}"/>
    <cellStyle name="40% - Accent4 2 2 3 7" xfId="10219" xr:uid="{00000000-0005-0000-0000-0000E0270000}"/>
    <cellStyle name="40% - Accent4 2 2 3 7 2" xfId="10220" xr:uid="{00000000-0005-0000-0000-0000E1270000}"/>
    <cellStyle name="40% - Accent4 2 2 3 8" xfId="10221" xr:uid="{00000000-0005-0000-0000-0000E2270000}"/>
    <cellStyle name="40% - Accent4 2 2 3 8 2" xfId="10222" xr:uid="{00000000-0005-0000-0000-0000E3270000}"/>
    <cellStyle name="40% - Accent4 2 2 3 9" xfId="10223" xr:uid="{00000000-0005-0000-0000-0000E4270000}"/>
    <cellStyle name="40% - Accent4 2 2 3 9 2" xfId="10224" xr:uid="{00000000-0005-0000-0000-0000E5270000}"/>
    <cellStyle name="40% - Accent4 2 2 4" xfId="10225" xr:uid="{00000000-0005-0000-0000-0000E6270000}"/>
    <cellStyle name="40% - Accent4 2 2 4 10" xfId="10226" xr:uid="{00000000-0005-0000-0000-0000E7270000}"/>
    <cellStyle name="40% - Accent4 2 2 4 11" xfId="10227" xr:uid="{00000000-0005-0000-0000-0000E8270000}"/>
    <cellStyle name="40% - Accent4 2 2 4 2" xfId="10228" xr:uid="{00000000-0005-0000-0000-0000E9270000}"/>
    <cellStyle name="40% - Accent4 2 2 4 2 2" xfId="10229" xr:uid="{00000000-0005-0000-0000-0000EA270000}"/>
    <cellStyle name="40% - Accent4 2 2 4 3" xfId="10230" xr:uid="{00000000-0005-0000-0000-0000EB270000}"/>
    <cellStyle name="40% - Accent4 2 2 4 3 2" xfId="10231" xr:uid="{00000000-0005-0000-0000-0000EC270000}"/>
    <cellStyle name="40% - Accent4 2 2 4 4" xfId="10232" xr:uid="{00000000-0005-0000-0000-0000ED270000}"/>
    <cellStyle name="40% - Accent4 2 2 4 4 2" xfId="10233" xr:uid="{00000000-0005-0000-0000-0000EE270000}"/>
    <cellStyle name="40% - Accent4 2 2 4 5" xfId="10234" xr:uid="{00000000-0005-0000-0000-0000EF270000}"/>
    <cellStyle name="40% - Accent4 2 2 4 5 2" xfId="10235" xr:uid="{00000000-0005-0000-0000-0000F0270000}"/>
    <cellStyle name="40% - Accent4 2 2 4 6" xfId="10236" xr:uid="{00000000-0005-0000-0000-0000F1270000}"/>
    <cellStyle name="40% - Accent4 2 2 4 6 2" xfId="10237" xr:uid="{00000000-0005-0000-0000-0000F2270000}"/>
    <cellStyle name="40% - Accent4 2 2 4 7" xfId="10238" xr:uid="{00000000-0005-0000-0000-0000F3270000}"/>
    <cellStyle name="40% - Accent4 2 2 4 7 2" xfId="10239" xr:uid="{00000000-0005-0000-0000-0000F4270000}"/>
    <cellStyle name="40% - Accent4 2 2 4 8" xfId="10240" xr:uid="{00000000-0005-0000-0000-0000F5270000}"/>
    <cellStyle name="40% - Accent4 2 2 4 8 2" xfId="10241" xr:uid="{00000000-0005-0000-0000-0000F6270000}"/>
    <cellStyle name="40% - Accent4 2 2 4 9" xfId="10242" xr:uid="{00000000-0005-0000-0000-0000F7270000}"/>
    <cellStyle name="40% - Accent4 2 2 4 9 2" xfId="10243" xr:uid="{00000000-0005-0000-0000-0000F8270000}"/>
    <cellStyle name="40% - Accent4 2 2 5" xfId="10244" xr:uid="{00000000-0005-0000-0000-0000F9270000}"/>
    <cellStyle name="40% - Accent4 2 2 5 10" xfId="10245" xr:uid="{00000000-0005-0000-0000-0000FA270000}"/>
    <cellStyle name="40% - Accent4 2 2 5 11" xfId="10246" xr:uid="{00000000-0005-0000-0000-0000FB270000}"/>
    <cellStyle name="40% - Accent4 2 2 5 2" xfId="10247" xr:uid="{00000000-0005-0000-0000-0000FC270000}"/>
    <cellStyle name="40% - Accent4 2 2 5 2 2" xfId="10248" xr:uid="{00000000-0005-0000-0000-0000FD270000}"/>
    <cellStyle name="40% - Accent4 2 2 5 3" xfId="10249" xr:uid="{00000000-0005-0000-0000-0000FE270000}"/>
    <cellStyle name="40% - Accent4 2 2 5 3 2" xfId="10250" xr:uid="{00000000-0005-0000-0000-0000FF270000}"/>
    <cellStyle name="40% - Accent4 2 2 5 4" xfId="10251" xr:uid="{00000000-0005-0000-0000-000000280000}"/>
    <cellStyle name="40% - Accent4 2 2 5 4 2" xfId="10252" xr:uid="{00000000-0005-0000-0000-000001280000}"/>
    <cellStyle name="40% - Accent4 2 2 5 5" xfId="10253" xr:uid="{00000000-0005-0000-0000-000002280000}"/>
    <cellStyle name="40% - Accent4 2 2 5 5 2" xfId="10254" xr:uid="{00000000-0005-0000-0000-000003280000}"/>
    <cellStyle name="40% - Accent4 2 2 5 6" xfId="10255" xr:uid="{00000000-0005-0000-0000-000004280000}"/>
    <cellStyle name="40% - Accent4 2 2 5 6 2" xfId="10256" xr:uid="{00000000-0005-0000-0000-000005280000}"/>
    <cellStyle name="40% - Accent4 2 2 5 7" xfId="10257" xr:uid="{00000000-0005-0000-0000-000006280000}"/>
    <cellStyle name="40% - Accent4 2 2 5 7 2" xfId="10258" xr:uid="{00000000-0005-0000-0000-000007280000}"/>
    <cellStyle name="40% - Accent4 2 2 5 8" xfId="10259" xr:uid="{00000000-0005-0000-0000-000008280000}"/>
    <cellStyle name="40% - Accent4 2 2 5 8 2" xfId="10260" xr:uid="{00000000-0005-0000-0000-000009280000}"/>
    <cellStyle name="40% - Accent4 2 2 5 9" xfId="10261" xr:uid="{00000000-0005-0000-0000-00000A280000}"/>
    <cellStyle name="40% - Accent4 2 2 5 9 2" xfId="10262" xr:uid="{00000000-0005-0000-0000-00000B280000}"/>
    <cellStyle name="40% - Accent4 2 2 6" xfId="10263" xr:uid="{00000000-0005-0000-0000-00000C280000}"/>
    <cellStyle name="40% - Accent4 2 2 6 10" xfId="10264" xr:uid="{00000000-0005-0000-0000-00000D280000}"/>
    <cellStyle name="40% - Accent4 2 2 6 11" xfId="10265" xr:uid="{00000000-0005-0000-0000-00000E280000}"/>
    <cellStyle name="40% - Accent4 2 2 6 2" xfId="10266" xr:uid="{00000000-0005-0000-0000-00000F280000}"/>
    <cellStyle name="40% - Accent4 2 2 6 2 2" xfId="10267" xr:uid="{00000000-0005-0000-0000-000010280000}"/>
    <cellStyle name="40% - Accent4 2 2 6 3" xfId="10268" xr:uid="{00000000-0005-0000-0000-000011280000}"/>
    <cellStyle name="40% - Accent4 2 2 6 3 2" xfId="10269" xr:uid="{00000000-0005-0000-0000-000012280000}"/>
    <cellStyle name="40% - Accent4 2 2 6 4" xfId="10270" xr:uid="{00000000-0005-0000-0000-000013280000}"/>
    <cellStyle name="40% - Accent4 2 2 6 4 2" xfId="10271" xr:uid="{00000000-0005-0000-0000-000014280000}"/>
    <cellStyle name="40% - Accent4 2 2 6 5" xfId="10272" xr:uid="{00000000-0005-0000-0000-000015280000}"/>
    <cellStyle name="40% - Accent4 2 2 6 5 2" xfId="10273" xr:uid="{00000000-0005-0000-0000-000016280000}"/>
    <cellStyle name="40% - Accent4 2 2 6 6" xfId="10274" xr:uid="{00000000-0005-0000-0000-000017280000}"/>
    <cellStyle name="40% - Accent4 2 2 6 6 2" xfId="10275" xr:uid="{00000000-0005-0000-0000-000018280000}"/>
    <cellStyle name="40% - Accent4 2 2 6 7" xfId="10276" xr:uid="{00000000-0005-0000-0000-000019280000}"/>
    <cellStyle name="40% - Accent4 2 2 6 7 2" xfId="10277" xr:uid="{00000000-0005-0000-0000-00001A280000}"/>
    <cellStyle name="40% - Accent4 2 2 6 8" xfId="10278" xr:uid="{00000000-0005-0000-0000-00001B280000}"/>
    <cellStyle name="40% - Accent4 2 2 6 8 2" xfId="10279" xr:uid="{00000000-0005-0000-0000-00001C280000}"/>
    <cellStyle name="40% - Accent4 2 2 6 9" xfId="10280" xr:uid="{00000000-0005-0000-0000-00001D280000}"/>
    <cellStyle name="40% - Accent4 2 2 6 9 2" xfId="10281" xr:uid="{00000000-0005-0000-0000-00001E280000}"/>
    <cellStyle name="40% - Accent4 2 2 7" xfId="10282" xr:uid="{00000000-0005-0000-0000-00001F280000}"/>
    <cellStyle name="40% - Accent4 2 2 7 10" xfId="10283" xr:uid="{00000000-0005-0000-0000-000020280000}"/>
    <cellStyle name="40% - Accent4 2 2 7 2" xfId="10284" xr:uid="{00000000-0005-0000-0000-000021280000}"/>
    <cellStyle name="40% - Accent4 2 2 7 2 2" xfId="10285" xr:uid="{00000000-0005-0000-0000-000022280000}"/>
    <cellStyle name="40% - Accent4 2 2 7 3" xfId="10286" xr:uid="{00000000-0005-0000-0000-000023280000}"/>
    <cellStyle name="40% - Accent4 2 2 7 3 2" xfId="10287" xr:uid="{00000000-0005-0000-0000-000024280000}"/>
    <cellStyle name="40% - Accent4 2 2 7 4" xfId="10288" xr:uid="{00000000-0005-0000-0000-000025280000}"/>
    <cellStyle name="40% - Accent4 2 2 7 4 2" xfId="10289" xr:uid="{00000000-0005-0000-0000-000026280000}"/>
    <cellStyle name="40% - Accent4 2 2 7 5" xfId="10290" xr:uid="{00000000-0005-0000-0000-000027280000}"/>
    <cellStyle name="40% - Accent4 2 2 7 5 2" xfId="10291" xr:uid="{00000000-0005-0000-0000-000028280000}"/>
    <cellStyle name="40% - Accent4 2 2 7 6" xfId="10292" xr:uid="{00000000-0005-0000-0000-000029280000}"/>
    <cellStyle name="40% - Accent4 2 2 7 6 2" xfId="10293" xr:uid="{00000000-0005-0000-0000-00002A280000}"/>
    <cellStyle name="40% - Accent4 2 2 7 7" xfId="10294" xr:uid="{00000000-0005-0000-0000-00002B280000}"/>
    <cellStyle name="40% - Accent4 2 2 7 7 2" xfId="10295" xr:uid="{00000000-0005-0000-0000-00002C280000}"/>
    <cellStyle name="40% - Accent4 2 2 7 8" xfId="10296" xr:uid="{00000000-0005-0000-0000-00002D280000}"/>
    <cellStyle name="40% - Accent4 2 2 7 8 2" xfId="10297" xr:uid="{00000000-0005-0000-0000-00002E280000}"/>
    <cellStyle name="40% - Accent4 2 2 7 9" xfId="10298" xr:uid="{00000000-0005-0000-0000-00002F280000}"/>
    <cellStyle name="40% - Accent4 2 2 8" xfId="10299" xr:uid="{00000000-0005-0000-0000-000030280000}"/>
    <cellStyle name="40% - Accent4 2 2 8 2" xfId="10300" xr:uid="{00000000-0005-0000-0000-000031280000}"/>
    <cellStyle name="40% - Accent4 2 2 9" xfId="10301" xr:uid="{00000000-0005-0000-0000-000032280000}"/>
    <cellStyle name="40% - Accent4 2 2 9 2" xfId="10302" xr:uid="{00000000-0005-0000-0000-000033280000}"/>
    <cellStyle name="40% - Accent4 2 3" xfId="10303" xr:uid="{00000000-0005-0000-0000-000034280000}"/>
    <cellStyle name="40% - Accent4 2 3 10" xfId="10304" xr:uid="{00000000-0005-0000-0000-000035280000}"/>
    <cellStyle name="40% - Accent4 2 3 10 2" xfId="10305" xr:uid="{00000000-0005-0000-0000-000036280000}"/>
    <cellStyle name="40% - Accent4 2 3 11" xfId="10306" xr:uid="{00000000-0005-0000-0000-000037280000}"/>
    <cellStyle name="40% - Accent4 2 3 11 2" xfId="10307" xr:uid="{00000000-0005-0000-0000-000038280000}"/>
    <cellStyle name="40% - Accent4 2 3 12" xfId="10308" xr:uid="{00000000-0005-0000-0000-000039280000}"/>
    <cellStyle name="40% - Accent4 2 3 12 2" xfId="10309" xr:uid="{00000000-0005-0000-0000-00003A280000}"/>
    <cellStyle name="40% - Accent4 2 3 13" xfId="10310" xr:uid="{00000000-0005-0000-0000-00003B280000}"/>
    <cellStyle name="40% - Accent4 2 3 13 2" xfId="10311" xr:uid="{00000000-0005-0000-0000-00003C280000}"/>
    <cellStyle name="40% - Accent4 2 3 14" xfId="10312" xr:uid="{00000000-0005-0000-0000-00003D280000}"/>
    <cellStyle name="40% - Accent4 2 3 14 2" xfId="10313" xr:uid="{00000000-0005-0000-0000-00003E280000}"/>
    <cellStyle name="40% - Accent4 2 3 15" xfId="10314" xr:uid="{00000000-0005-0000-0000-00003F280000}"/>
    <cellStyle name="40% - Accent4 2 3 15 2" xfId="10315" xr:uid="{00000000-0005-0000-0000-000040280000}"/>
    <cellStyle name="40% - Accent4 2 3 16" xfId="10316" xr:uid="{00000000-0005-0000-0000-000041280000}"/>
    <cellStyle name="40% - Accent4 2 3 17" xfId="10317" xr:uid="{00000000-0005-0000-0000-000042280000}"/>
    <cellStyle name="40% - Accent4 2 3 2" xfId="10318" xr:uid="{00000000-0005-0000-0000-000043280000}"/>
    <cellStyle name="40% - Accent4 2 3 2 10" xfId="10319" xr:uid="{00000000-0005-0000-0000-000044280000}"/>
    <cellStyle name="40% - Accent4 2 3 2 11" xfId="10320" xr:uid="{00000000-0005-0000-0000-000045280000}"/>
    <cellStyle name="40% - Accent4 2 3 2 12" xfId="10321" xr:uid="{00000000-0005-0000-0000-000046280000}"/>
    <cellStyle name="40% - Accent4 2 3 2 2" xfId="10322" xr:uid="{00000000-0005-0000-0000-000047280000}"/>
    <cellStyle name="40% - Accent4 2 3 2 2 2" xfId="10323" xr:uid="{00000000-0005-0000-0000-000048280000}"/>
    <cellStyle name="40% - Accent4 2 3 2 3" xfId="10324" xr:uid="{00000000-0005-0000-0000-000049280000}"/>
    <cellStyle name="40% - Accent4 2 3 2 3 2" xfId="10325" xr:uid="{00000000-0005-0000-0000-00004A280000}"/>
    <cellStyle name="40% - Accent4 2 3 2 4" xfId="10326" xr:uid="{00000000-0005-0000-0000-00004B280000}"/>
    <cellStyle name="40% - Accent4 2 3 2 4 2" xfId="10327" xr:uid="{00000000-0005-0000-0000-00004C280000}"/>
    <cellStyle name="40% - Accent4 2 3 2 5" xfId="10328" xr:uid="{00000000-0005-0000-0000-00004D280000}"/>
    <cellStyle name="40% - Accent4 2 3 2 5 2" xfId="10329" xr:uid="{00000000-0005-0000-0000-00004E280000}"/>
    <cellStyle name="40% - Accent4 2 3 2 6" xfId="10330" xr:uid="{00000000-0005-0000-0000-00004F280000}"/>
    <cellStyle name="40% - Accent4 2 3 2 6 2" xfId="10331" xr:uid="{00000000-0005-0000-0000-000050280000}"/>
    <cellStyle name="40% - Accent4 2 3 2 7" xfId="10332" xr:uid="{00000000-0005-0000-0000-000051280000}"/>
    <cellStyle name="40% - Accent4 2 3 2 7 2" xfId="10333" xr:uid="{00000000-0005-0000-0000-000052280000}"/>
    <cellStyle name="40% - Accent4 2 3 2 8" xfId="10334" xr:uid="{00000000-0005-0000-0000-000053280000}"/>
    <cellStyle name="40% - Accent4 2 3 2 8 2" xfId="10335" xr:uid="{00000000-0005-0000-0000-000054280000}"/>
    <cellStyle name="40% - Accent4 2 3 2 9" xfId="10336" xr:uid="{00000000-0005-0000-0000-000055280000}"/>
    <cellStyle name="40% - Accent4 2 3 2 9 2" xfId="10337" xr:uid="{00000000-0005-0000-0000-000056280000}"/>
    <cellStyle name="40% - Accent4 2 3 3" xfId="10338" xr:uid="{00000000-0005-0000-0000-000057280000}"/>
    <cellStyle name="40% - Accent4 2 3 3 10" xfId="10339" xr:uid="{00000000-0005-0000-0000-000058280000}"/>
    <cellStyle name="40% - Accent4 2 3 3 11" xfId="10340" xr:uid="{00000000-0005-0000-0000-000059280000}"/>
    <cellStyle name="40% - Accent4 2 3 3 2" xfId="10341" xr:uid="{00000000-0005-0000-0000-00005A280000}"/>
    <cellStyle name="40% - Accent4 2 3 3 2 2" xfId="10342" xr:uid="{00000000-0005-0000-0000-00005B280000}"/>
    <cellStyle name="40% - Accent4 2 3 3 3" xfId="10343" xr:uid="{00000000-0005-0000-0000-00005C280000}"/>
    <cellStyle name="40% - Accent4 2 3 3 3 2" xfId="10344" xr:uid="{00000000-0005-0000-0000-00005D280000}"/>
    <cellStyle name="40% - Accent4 2 3 3 4" xfId="10345" xr:uid="{00000000-0005-0000-0000-00005E280000}"/>
    <cellStyle name="40% - Accent4 2 3 3 4 2" xfId="10346" xr:uid="{00000000-0005-0000-0000-00005F280000}"/>
    <cellStyle name="40% - Accent4 2 3 3 5" xfId="10347" xr:uid="{00000000-0005-0000-0000-000060280000}"/>
    <cellStyle name="40% - Accent4 2 3 3 5 2" xfId="10348" xr:uid="{00000000-0005-0000-0000-000061280000}"/>
    <cellStyle name="40% - Accent4 2 3 3 6" xfId="10349" xr:uid="{00000000-0005-0000-0000-000062280000}"/>
    <cellStyle name="40% - Accent4 2 3 3 6 2" xfId="10350" xr:uid="{00000000-0005-0000-0000-000063280000}"/>
    <cellStyle name="40% - Accent4 2 3 3 7" xfId="10351" xr:uid="{00000000-0005-0000-0000-000064280000}"/>
    <cellStyle name="40% - Accent4 2 3 3 7 2" xfId="10352" xr:uid="{00000000-0005-0000-0000-000065280000}"/>
    <cellStyle name="40% - Accent4 2 3 3 8" xfId="10353" xr:uid="{00000000-0005-0000-0000-000066280000}"/>
    <cellStyle name="40% - Accent4 2 3 3 8 2" xfId="10354" xr:uid="{00000000-0005-0000-0000-000067280000}"/>
    <cellStyle name="40% - Accent4 2 3 3 9" xfId="10355" xr:uid="{00000000-0005-0000-0000-000068280000}"/>
    <cellStyle name="40% - Accent4 2 3 3 9 2" xfId="10356" xr:uid="{00000000-0005-0000-0000-000069280000}"/>
    <cellStyle name="40% - Accent4 2 3 4" xfId="10357" xr:uid="{00000000-0005-0000-0000-00006A280000}"/>
    <cellStyle name="40% - Accent4 2 3 4 10" xfId="10358" xr:uid="{00000000-0005-0000-0000-00006B280000}"/>
    <cellStyle name="40% - Accent4 2 3 4 11" xfId="10359" xr:uid="{00000000-0005-0000-0000-00006C280000}"/>
    <cellStyle name="40% - Accent4 2 3 4 2" xfId="10360" xr:uid="{00000000-0005-0000-0000-00006D280000}"/>
    <cellStyle name="40% - Accent4 2 3 4 2 2" xfId="10361" xr:uid="{00000000-0005-0000-0000-00006E280000}"/>
    <cellStyle name="40% - Accent4 2 3 4 3" xfId="10362" xr:uid="{00000000-0005-0000-0000-00006F280000}"/>
    <cellStyle name="40% - Accent4 2 3 4 3 2" xfId="10363" xr:uid="{00000000-0005-0000-0000-000070280000}"/>
    <cellStyle name="40% - Accent4 2 3 4 4" xfId="10364" xr:uid="{00000000-0005-0000-0000-000071280000}"/>
    <cellStyle name="40% - Accent4 2 3 4 4 2" xfId="10365" xr:uid="{00000000-0005-0000-0000-000072280000}"/>
    <cellStyle name="40% - Accent4 2 3 4 5" xfId="10366" xr:uid="{00000000-0005-0000-0000-000073280000}"/>
    <cellStyle name="40% - Accent4 2 3 4 5 2" xfId="10367" xr:uid="{00000000-0005-0000-0000-000074280000}"/>
    <cellStyle name="40% - Accent4 2 3 4 6" xfId="10368" xr:uid="{00000000-0005-0000-0000-000075280000}"/>
    <cellStyle name="40% - Accent4 2 3 4 6 2" xfId="10369" xr:uid="{00000000-0005-0000-0000-000076280000}"/>
    <cellStyle name="40% - Accent4 2 3 4 7" xfId="10370" xr:uid="{00000000-0005-0000-0000-000077280000}"/>
    <cellStyle name="40% - Accent4 2 3 4 7 2" xfId="10371" xr:uid="{00000000-0005-0000-0000-000078280000}"/>
    <cellStyle name="40% - Accent4 2 3 4 8" xfId="10372" xr:uid="{00000000-0005-0000-0000-000079280000}"/>
    <cellStyle name="40% - Accent4 2 3 4 8 2" xfId="10373" xr:uid="{00000000-0005-0000-0000-00007A280000}"/>
    <cellStyle name="40% - Accent4 2 3 4 9" xfId="10374" xr:uid="{00000000-0005-0000-0000-00007B280000}"/>
    <cellStyle name="40% - Accent4 2 3 4 9 2" xfId="10375" xr:uid="{00000000-0005-0000-0000-00007C280000}"/>
    <cellStyle name="40% - Accent4 2 3 5" xfId="10376" xr:uid="{00000000-0005-0000-0000-00007D280000}"/>
    <cellStyle name="40% - Accent4 2 3 5 10" xfId="10377" xr:uid="{00000000-0005-0000-0000-00007E280000}"/>
    <cellStyle name="40% - Accent4 2 3 5 11" xfId="10378" xr:uid="{00000000-0005-0000-0000-00007F280000}"/>
    <cellStyle name="40% - Accent4 2 3 5 2" xfId="10379" xr:uid="{00000000-0005-0000-0000-000080280000}"/>
    <cellStyle name="40% - Accent4 2 3 5 2 2" xfId="10380" xr:uid="{00000000-0005-0000-0000-000081280000}"/>
    <cellStyle name="40% - Accent4 2 3 5 3" xfId="10381" xr:uid="{00000000-0005-0000-0000-000082280000}"/>
    <cellStyle name="40% - Accent4 2 3 5 3 2" xfId="10382" xr:uid="{00000000-0005-0000-0000-000083280000}"/>
    <cellStyle name="40% - Accent4 2 3 5 4" xfId="10383" xr:uid="{00000000-0005-0000-0000-000084280000}"/>
    <cellStyle name="40% - Accent4 2 3 5 4 2" xfId="10384" xr:uid="{00000000-0005-0000-0000-000085280000}"/>
    <cellStyle name="40% - Accent4 2 3 5 5" xfId="10385" xr:uid="{00000000-0005-0000-0000-000086280000}"/>
    <cellStyle name="40% - Accent4 2 3 5 5 2" xfId="10386" xr:uid="{00000000-0005-0000-0000-000087280000}"/>
    <cellStyle name="40% - Accent4 2 3 5 6" xfId="10387" xr:uid="{00000000-0005-0000-0000-000088280000}"/>
    <cellStyle name="40% - Accent4 2 3 5 6 2" xfId="10388" xr:uid="{00000000-0005-0000-0000-000089280000}"/>
    <cellStyle name="40% - Accent4 2 3 5 7" xfId="10389" xr:uid="{00000000-0005-0000-0000-00008A280000}"/>
    <cellStyle name="40% - Accent4 2 3 5 7 2" xfId="10390" xr:uid="{00000000-0005-0000-0000-00008B280000}"/>
    <cellStyle name="40% - Accent4 2 3 5 8" xfId="10391" xr:uid="{00000000-0005-0000-0000-00008C280000}"/>
    <cellStyle name="40% - Accent4 2 3 5 8 2" xfId="10392" xr:uid="{00000000-0005-0000-0000-00008D280000}"/>
    <cellStyle name="40% - Accent4 2 3 5 9" xfId="10393" xr:uid="{00000000-0005-0000-0000-00008E280000}"/>
    <cellStyle name="40% - Accent4 2 3 5 9 2" xfId="10394" xr:uid="{00000000-0005-0000-0000-00008F280000}"/>
    <cellStyle name="40% - Accent4 2 3 6" xfId="10395" xr:uid="{00000000-0005-0000-0000-000090280000}"/>
    <cellStyle name="40% - Accent4 2 3 6 10" xfId="10396" xr:uid="{00000000-0005-0000-0000-000091280000}"/>
    <cellStyle name="40% - Accent4 2 3 6 11" xfId="10397" xr:uid="{00000000-0005-0000-0000-000092280000}"/>
    <cellStyle name="40% - Accent4 2 3 6 2" xfId="10398" xr:uid="{00000000-0005-0000-0000-000093280000}"/>
    <cellStyle name="40% - Accent4 2 3 6 2 2" xfId="10399" xr:uid="{00000000-0005-0000-0000-000094280000}"/>
    <cellStyle name="40% - Accent4 2 3 6 3" xfId="10400" xr:uid="{00000000-0005-0000-0000-000095280000}"/>
    <cellStyle name="40% - Accent4 2 3 6 3 2" xfId="10401" xr:uid="{00000000-0005-0000-0000-000096280000}"/>
    <cellStyle name="40% - Accent4 2 3 6 4" xfId="10402" xr:uid="{00000000-0005-0000-0000-000097280000}"/>
    <cellStyle name="40% - Accent4 2 3 6 4 2" xfId="10403" xr:uid="{00000000-0005-0000-0000-000098280000}"/>
    <cellStyle name="40% - Accent4 2 3 6 5" xfId="10404" xr:uid="{00000000-0005-0000-0000-000099280000}"/>
    <cellStyle name="40% - Accent4 2 3 6 5 2" xfId="10405" xr:uid="{00000000-0005-0000-0000-00009A280000}"/>
    <cellStyle name="40% - Accent4 2 3 6 6" xfId="10406" xr:uid="{00000000-0005-0000-0000-00009B280000}"/>
    <cellStyle name="40% - Accent4 2 3 6 6 2" xfId="10407" xr:uid="{00000000-0005-0000-0000-00009C280000}"/>
    <cellStyle name="40% - Accent4 2 3 6 7" xfId="10408" xr:uid="{00000000-0005-0000-0000-00009D280000}"/>
    <cellStyle name="40% - Accent4 2 3 6 7 2" xfId="10409" xr:uid="{00000000-0005-0000-0000-00009E280000}"/>
    <cellStyle name="40% - Accent4 2 3 6 8" xfId="10410" xr:uid="{00000000-0005-0000-0000-00009F280000}"/>
    <cellStyle name="40% - Accent4 2 3 6 8 2" xfId="10411" xr:uid="{00000000-0005-0000-0000-0000A0280000}"/>
    <cellStyle name="40% - Accent4 2 3 6 9" xfId="10412" xr:uid="{00000000-0005-0000-0000-0000A1280000}"/>
    <cellStyle name="40% - Accent4 2 3 6 9 2" xfId="10413" xr:uid="{00000000-0005-0000-0000-0000A2280000}"/>
    <cellStyle name="40% - Accent4 2 3 7" xfId="10414" xr:uid="{00000000-0005-0000-0000-0000A3280000}"/>
    <cellStyle name="40% - Accent4 2 3 7 10" xfId="10415" xr:uid="{00000000-0005-0000-0000-0000A4280000}"/>
    <cellStyle name="40% - Accent4 2 3 7 2" xfId="10416" xr:uid="{00000000-0005-0000-0000-0000A5280000}"/>
    <cellStyle name="40% - Accent4 2 3 7 2 2" xfId="10417" xr:uid="{00000000-0005-0000-0000-0000A6280000}"/>
    <cellStyle name="40% - Accent4 2 3 7 3" xfId="10418" xr:uid="{00000000-0005-0000-0000-0000A7280000}"/>
    <cellStyle name="40% - Accent4 2 3 7 3 2" xfId="10419" xr:uid="{00000000-0005-0000-0000-0000A8280000}"/>
    <cellStyle name="40% - Accent4 2 3 7 4" xfId="10420" xr:uid="{00000000-0005-0000-0000-0000A9280000}"/>
    <cellStyle name="40% - Accent4 2 3 7 4 2" xfId="10421" xr:uid="{00000000-0005-0000-0000-0000AA280000}"/>
    <cellStyle name="40% - Accent4 2 3 7 5" xfId="10422" xr:uid="{00000000-0005-0000-0000-0000AB280000}"/>
    <cellStyle name="40% - Accent4 2 3 7 5 2" xfId="10423" xr:uid="{00000000-0005-0000-0000-0000AC280000}"/>
    <cellStyle name="40% - Accent4 2 3 7 6" xfId="10424" xr:uid="{00000000-0005-0000-0000-0000AD280000}"/>
    <cellStyle name="40% - Accent4 2 3 7 6 2" xfId="10425" xr:uid="{00000000-0005-0000-0000-0000AE280000}"/>
    <cellStyle name="40% - Accent4 2 3 7 7" xfId="10426" xr:uid="{00000000-0005-0000-0000-0000AF280000}"/>
    <cellStyle name="40% - Accent4 2 3 7 7 2" xfId="10427" xr:uid="{00000000-0005-0000-0000-0000B0280000}"/>
    <cellStyle name="40% - Accent4 2 3 7 8" xfId="10428" xr:uid="{00000000-0005-0000-0000-0000B1280000}"/>
    <cellStyle name="40% - Accent4 2 3 7 8 2" xfId="10429" xr:uid="{00000000-0005-0000-0000-0000B2280000}"/>
    <cellStyle name="40% - Accent4 2 3 7 9" xfId="10430" xr:uid="{00000000-0005-0000-0000-0000B3280000}"/>
    <cellStyle name="40% - Accent4 2 3 8" xfId="10431" xr:uid="{00000000-0005-0000-0000-0000B4280000}"/>
    <cellStyle name="40% - Accent4 2 3 8 2" xfId="10432" xr:uid="{00000000-0005-0000-0000-0000B5280000}"/>
    <cellStyle name="40% - Accent4 2 3 9" xfId="10433" xr:uid="{00000000-0005-0000-0000-0000B6280000}"/>
    <cellStyle name="40% - Accent4 2 3 9 2" xfId="10434" xr:uid="{00000000-0005-0000-0000-0000B7280000}"/>
    <cellStyle name="40% - Accent4 2 4" xfId="10435" xr:uid="{00000000-0005-0000-0000-0000B8280000}"/>
    <cellStyle name="40% - Accent4 2 4 10" xfId="10436" xr:uid="{00000000-0005-0000-0000-0000B9280000}"/>
    <cellStyle name="40% - Accent4 2 4 11" xfId="10437" xr:uid="{00000000-0005-0000-0000-0000BA280000}"/>
    <cellStyle name="40% - Accent4 2 4 2" xfId="10438" xr:uid="{00000000-0005-0000-0000-0000BB280000}"/>
    <cellStyle name="40% - Accent4 2 4 2 2" xfId="10439" xr:uid="{00000000-0005-0000-0000-0000BC280000}"/>
    <cellStyle name="40% - Accent4 2 4 2 2 2" xfId="10440" xr:uid="{00000000-0005-0000-0000-0000BD280000}"/>
    <cellStyle name="40% - Accent4 2 4 2 3" xfId="10441" xr:uid="{00000000-0005-0000-0000-0000BE280000}"/>
    <cellStyle name="40% - Accent4 2 4 3" xfId="10442" xr:uid="{00000000-0005-0000-0000-0000BF280000}"/>
    <cellStyle name="40% - Accent4 2 4 3 2" xfId="10443" xr:uid="{00000000-0005-0000-0000-0000C0280000}"/>
    <cellStyle name="40% - Accent4 2 4 3 2 2" xfId="10444" xr:uid="{00000000-0005-0000-0000-0000C1280000}"/>
    <cellStyle name="40% - Accent4 2 4 3 3" xfId="10445" xr:uid="{00000000-0005-0000-0000-0000C2280000}"/>
    <cellStyle name="40% - Accent4 2 4 4" xfId="10446" xr:uid="{00000000-0005-0000-0000-0000C3280000}"/>
    <cellStyle name="40% - Accent4 2 4 4 2" xfId="10447" xr:uid="{00000000-0005-0000-0000-0000C4280000}"/>
    <cellStyle name="40% - Accent4 2 4 5" xfId="10448" xr:uid="{00000000-0005-0000-0000-0000C5280000}"/>
    <cellStyle name="40% - Accent4 2 4 5 2" xfId="10449" xr:uid="{00000000-0005-0000-0000-0000C6280000}"/>
    <cellStyle name="40% - Accent4 2 4 6" xfId="10450" xr:uid="{00000000-0005-0000-0000-0000C7280000}"/>
    <cellStyle name="40% - Accent4 2 4 6 2" xfId="10451" xr:uid="{00000000-0005-0000-0000-0000C8280000}"/>
    <cellStyle name="40% - Accent4 2 4 7" xfId="10452" xr:uid="{00000000-0005-0000-0000-0000C9280000}"/>
    <cellStyle name="40% - Accent4 2 4 7 2" xfId="10453" xr:uid="{00000000-0005-0000-0000-0000CA280000}"/>
    <cellStyle name="40% - Accent4 2 4 8" xfId="10454" xr:uid="{00000000-0005-0000-0000-0000CB280000}"/>
    <cellStyle name="40% - Accent4 2 4 8 2" xfId="10455" xr:uid="{00000000-0005-0000-0000-0000CC280000}"/>
    <cellStyle name="40% - Accent4 2 4 9" xfId="10456" xr:uid="{00000000-0005-0000-0000-0000CD280000}"/>
    <cellStyle name="40% - Accent4 2 4 9 2" xfId="10457" xr:uid="{00000000-0005-0000-0000-0000CE280000}"/>
    <cellStyle name="40% - Accent4 2 5" xfId="10458" xr:uid="{00000000-0005-0000-0000-0000CF280000}"/>
    <cellStyle name="40% - Accent4 2 5 10" xfId="10459" xr:uid="{00000000-0005-0000-0000-0000D0280000}"/>
    <cellStyle name="40% - Accent4 2 5 11" xfId="10460" xr:uid="{00000000-0005-0000-0000-0000D1280000}"/>
    <cellStyle name="40% - Accent4 2 5 2" xfId="10461" xr:uid="{00000000-0005-0000-0000-0000D2280000}"/>
    <cellStyle name="40% - Accent4 2 5 2 2" xfId="10462" xr:uid="{00000000-0005-0000-0000-0000D3280000}"/>
    <cellStyle name="40% - Accent4 2 5 3" xfId="10463" xr:uid="{00000000-0005-0000-0000-0000D4280000}"/>
    <cellStyle name="40% - Accent4 2 5 3 2" xfId="10464" xr:uid="{00000000-0005-0000-0000-0000D5280000}"/>
    <cellStyle name="40% - Accent4 2 5 4" xfId="10465" xr:uid="{00000000-0005-0000-0000-0000D6280000}"/>
    <cellStyle name="40% - Accent4 2 5 4 2" xfId="10466" xr:uid="{00000000-0005-0000-0000-0000D7280000}"/>
    <cellStyle name="40% - Accent4 2 5 5" xfId="10467" xr:uid="{00000000-0005-0000-0000-0000D8280000}"/>
    <cellStyle name="40% - Accent4 2 5 5 2" xfId="10468" xr:uid="{00000000-0005-0000-0000-0000D9280000}"/>
    <cellStyle name="40% - Accent4 2 5 6" xfId="10469" xr:uid="{00000000-0005-0000-0000-0000DA280000}"/>
    <cellStyle name="40% - Accent4 2 5 6 2" xfId="10470" xr:uid="{00000000-0005-0000-0000-0000DB280000}"/>
    <cellStyle name="40% - Accent4 2 5 7" xfId="10471" xr:uid="{00000000-0005-0000-0000-0000DC280000}"/>
    <cellStyle name="40% - Accent4 2 5 7 2" xfId="10472" xr:uid="{00000000-0005-0000-0000-0000DD280000}"/>
    <cellStyle name="40% - Accent4 2 5 8" xfId="10473" xr:uid="{00000000-0005-0000-0000-0000DE280000}"/>
    <cellStyle name="40% - Accent4 2 5 8 2" xfId="10474" xr:uid="{00000000-0005-0000-0000-0000DF280000}"/>
    <cellStyle name="40% - Accent4 2 5 9" xfId="10475" xr:uid="{00000000-0005-0000-0000-0000E0280000}"/>
    <cellStyle name="40% - Accent4 2 5 9 2" xfId="10476" xr:uid="{00000000-0005-0000-0000-0000E1280000}"/>
    <cellStyle name="40% - Accent4 2 6" xfId="10477" xr:uid="{00000000-0005-0000-0000-0000E2280000}"/>
    <cellStyle name="40% - Accent4 2 6 10" xfId="10478" xr:uid="{00000000-0005-0000-0000-0000E3280000}"/>
    <cellStyle name="40% - Accent4 2 6 11" xfId="10479" xr:uid="{00000000-0005-0000-0000-0000E4280000}"/>
    <cellStyle name="40% - Accent4 2 6 2" xfId="10480" xr:uid="{00000000-0005-0000-0000-0000E5280000}"/>
    <cellStyle name="40% - Accent4 2 6 2 2" xfId="10481" xr:uid="{00000000-0005-0000-0000-0000E6280000}"/>
    <cellStyle name="40% - Accent4 2 6 3" xfId="10482" xr:uid="{00000000-0005-0000-0000-0000E7280000}"/>
    <cellStyle name="40% - Accent4 2 6 3 2" xfId="10483" xr:uid="{00000000-0005-0000-0000-0000E8280000}"/>
    <cellStyle name="40% - Accent4 2 6 4" xfId="10484" xr:uid="{00000000-0005-0000-0000-0000E9280000}"/>
    <cellStyle name="40% - Accent4 2 6 4 2" xfId="10485" xr:uid="{00000000-0005-0000-0000-0000EA280000}"/>
    <cellStyle name="40% - Accent4 2 6 5" xfId="10486" xr:uid="{00000000-0005-0000-0000-0000EB280000}"/>
    <cellStyle name="40% - Accent4 2 6 5 2" xfId="10487" xr:uid="{00000000-0005-0000-0000-0000EC280000}"/>
    <cellStyle name="40% - Accent4 2 6 6" xfId="10488" xr:uid="{00000000-0005-0000-0000-0000ED280000}"/>
    <cellStyle name="40% - Accent4 2 6 6 2" xfId="10489" xr:uid="{00000000-0005-0000-0000-0000EE280000}"/>
    <cellStyle name="40% - Accent4 2 6 7" xfId="10490" xr:uid="{00000000-0005-0000-0000-0000EF280000}"/>
    <cellStyle name="40% - Accent4 2 6 7 2" xfId="10491" xr:uid="{00000000-0005-0000-0000-0000F0280000}"/>
    <cellStyle name="40% - Accent4 2 6 8" xfId="10492" xr:uid="{00000000-0005-0000-0000-0000F1280000}"/>
    <cellStyle name="40% - Accent4 2 6 8 2" xfId="10493" xr:uid="{00000000-0005-0000-0000-0000F2280000}"/>
    <cellStyle name="40% - Accent4 2 6 9" xfId="10494" xr:uid="{00000000-0005-0000-0000-0000F3280000}"/>
    <cellStyle name="40% - Accent4 2 6 9 2" xfId="10495" xr:uid="{00000000-0005-0000-0000-0000F4280000}"/>
    <cellStyle name="40% - Accent4 2 7" xfId="10496" xr:uid="{00000000-0005-0000-0000-0000F5280000}"/>
    <cellStyle name="40% - Accent4 2 7 10" xfId="10497" xr:uid="{00000000-0005-0000-0000-0000F6280000}"/>
    <cellStyle name="40% - Accent4 2 7 11" xfId="10498" xr:uid="{00000000-0005-0000-0000-0000F7280000}"/>
    <cellStyle name="40% - Accent4 2 7 2" xfId="10499" xr:uid="{00000000-0005-0000-0000-0000F8280000}"/>
    <cellStyle name="40% - Accent4 2 7 2 2" xfId="10500" xr:uid="{00000000-0005-0000-0000-0000F9280000}"/>
    <cellStyle name="40% - Accent4 2 7 3" xfId="10501" xr:uid="{00000000-0005-0000-0000-0000FA280000}"/>
    <cellStyle name="40% - Accent4 2 7 3 2" xfId="10502" xr:uid="{00000000-0005-0000-0000-0000FB280000}"/>
    <cellStyle name="40% - Accent4 2 7 4" xfId="10503" xr:uid="{00000000-0005-0000-0000-0000FC280000}"/>
    <cellStyle name="40% - Accent4 2 7 4 2" xfId="10504" xr:uid="{00000000-0005-0000-0000-0000FD280000}"/>
    <cellStyle name="40% - Accent4 2 7 5" xfId="10505" xr:uid="{00000000-0005-0000-0000-0000FE280000}"/>
    <cellStyle name="40% - Accent4 2 7 5 2" xfId="10506" xr:uid="{00000000-0005-0000-0000-0000FF280000}"/>
    <cellStyle name="40% - Accent4 2 7 6" xfId="10507" xr:uid="{00000000-0005-0000-0000-000000290000}"/>
    <cellStyle name="40% - Accent4 2 7 6 2" xfId="10508" xr:uid="{00000000-0005-0000-0000-000001290000}"/>
    <cellStyle name="40% - Accent4 2 7 7" xfId="10509" xr:uid="{00000000-0005-0000-0000-000002290000}"/>
    <cellStyle name="40% - Accent4 2 7 7 2" xfId="10510" xr:uid="{00000000-0005-0000-0000-000003290000}"/>
    <cellStyle name="40% - Accent4 2 7 8" xfId="10511" xr:uid="{00000000-0005-0000-0000-000004290000}"/>
    <cellStyle name="40% - Accent4 2 7 8 2" xfId="10512" xr:uid="{00000000-0005-0000-0000-000005290000}"/>
    <cellStyle name="40% - Accent4 2 7 9" xfId="10513" xr:uid="{00000000-0005-0000-0000-000006290000}"/>
    <cellStyle name="40% - Accent4 2 7 9 2" xfId="10514" xr:uid="{00000000-0005-0000-0000-000007290000}"/>
    <cellStyle name="40% - Accent4 2 8" xfId="10515" xr:uid="{00000000-0005-0000-0000-000008290000}"/>
    <cellStyle name="40% - Accent4 2 8 10" xfId="10516" xr:uid="{00000000-0005-0000-0000-000009290000}"/>
    <cellStyle name="40% - Accent4 2 8 11" xfId="10517" xr:uid="{00000000-0005-0000-0000-00000A290000}"/>
    <cellStyle name="40% - Accent4 2 8 2" xfId="10518" xr:uid="{00000000-0005-0000-0000-00000B290000}"/>
    <cellStyle name="40% - Accent4 2 8 2 2" xfId="10519" xr:uid="{00000000-0005-0000-0000-00000C290000}"/>
    <cellStyle name="40% - Accent4 2 8 3" xfId="10520" xr:uid="{00000000-0005-0000-0000-00000D290000}"/>
    <cellStyle name="40% - Accent4 2 8 3 2" xfId="10521" xr:uid="{00000000-0005-0000-0000-00000E290000}"/>
    <cellStyle name="40% - Accent4 2 8 4" xfId="10522" xr:uid="{00000000-0005-0000-0000-00000F290000}"/>
    <cellStyle name="40% - Accent4 2 8 4 2" xfId="10523" xr:uid="{00000000-0005-0000-0000-000010290000}"/>
    <cellStyle name="40% - Accent4 2 8 5" xfId="10524" xr:uid="{00000000-0005-0000-0000-000011290000}"/>
    <cellStyle name="40% - Accent4 2 8 5 2" xfId="10525" xr:uid="{00000000-0005-0000-0000-000012290000}"/>
    <cellStyle name="40% - Accent4 2 8 6" xfId="10526" xr:uid="{00000000-0005-0000-0000-000013290000}"/>
    <cellStyle name="40% - Accent4 2 8 6 2" xfId="10527" xr:uid="{00000000-0005-0000-0000-000014290000}"/>
    <cellStyle name="40% - Accent4 2 8 7" xfId="10528" xr:uid="{00000000-0005-0000-0000-000015290000}"/>
    <cellStyle name="40% - Accent4 2 8 7 2" xfId="10529" xr:uid="{00000000-0005-0000-0000-000016290000}"/>
    <cellStyle name="40% - Accent4 2 8 8" xfId="10530" xr:uid="{00000000-0005-0000-0000-000017290000}"/>
    <cellStyle name="40% - Accent4 2 8 8 2" xfId="10531" xr:uid="{00000000-0005-0000-0000-000018290000}"/>
    <cellStyle name="40% - Accent4 2 8 9" xfId="10532" xr:uid="{00000000-0005-0000-0000-000019290000}"/>
    <cellStyle name="40% - Accent4 2 8 9 2" xfId="10533" xr:uid="{00000000-0005-0000-0000-00001A290000}"/>
    <cellStyle name="40% - Accent4 2 9" xfId="10534" xr:uid="{00000000-0005-0000-0000-00001B290000}"/>
    <cellStyle name="40% - Accent4 2 9 10" xfId="10535" xr:uid="{00000000-0005-0000-0000-00001C290000}"/>
    <cellStyle name="40% - Accent4 2 9 2" xfId="10536" xr:uid="{00000000-0005-0000-0000-00001D290000}"/>
    <cellStyle name="40% - Accent4 2 9 2 2" xfId="10537" xr:uid="{00000000-0005-0000-0000-00001E290000}"/>
    <cellStyle name="40% - Accent4 2 9 3" xfId="10538" xr:uid="{00000000-0005-0000-0000-00001F290000}"/>
    <cellStyle name="40% - Accent4 2 9 3 2" xfId="10539" xr:uid="{00000000-0005-0000-0000-000020290000}"/>
    <cellStyle name="40% - Accent4 2 9 4" xfId="10540" xr:uid="{00000000-0005-0000-0000-000021290000}"/>
    <cellStyle name="40% - Accent4 2 9 4 2" xfId="10541" xr:uid="{00000000-0005-0000-0000-000022290000}"/>
    <cellStyle name="40% - Accent4 2 9 5" xfId="10542" xr:uid="{00000000-0005-0000-0000-000023290000}"/>
    <cellStyle name="40% - Accent4 2 9 5 2" xfId="10543" xr:uid="{00000000-0005-0000-0000-000024290000}"/>
    <cellStyle name="40% - Accent4 2 9 6" xfId="10544" xr:uid="{00000000-0005-0000-0000-000025290000}"/>
    <cellStyle name="40% - Accent4 2 9 6 2" xfId="10545" xr:uid="{00000000-0005-0000-0000-000026290000}"/>
    <cellStyle name="40% - Accent4 2 9 7" xfId="10546" xr:uid="{00000000-0005-0000-0000-000027290000}"/>
    <cellStyle name="40% - Accent4 2 9 7 2" xfId="10547" xr:uid="{00000000-0005-0000-0000-000028290000}"/>
    <cellStyle name="40% - Accent4 2 9 8" xfId="10548" xr:uid="{00000000-0005-0000-0000-000029290000}"/>
    <cellStyle name="40% - Accent4 2 9 8 2" xfId="10549" xr:uid="{00000000-0005-0000-0000-00002A290000}"/>
    <cellStyle name="40% - Accent4 2 9 9" xfId="10550" xr:uid="{00000000-0005-0000-0000-00002B290000}"/>
    <cellStyle name="40% - Accent4 20" xfId="10551" xr:uid="{00000000-0005-0000-0000-00002C290000}"/>
    <cellStyle name="40% - Accent4 20 2" xfId="10552" xr:uid="{00000000-0005-0000-0000-00002D290000}"/>
    <cellStyle name="40% - Accent4 21" xfId="10553" xr:uid="{00000000-0005-0000-0000-00002E290000}"/>
    <cellStyle name="40% - Accent4 22" xfId="10554" xr:uid="{00000000-0005-0000-0000-00002F290000}"/>
    <cellStyle name="40% - Accent4 23" xfId="10555" xr:uid="{00000000-0005-0000-0000-000030290000}"/>
    <cellStyle name="40% - Accent4 24" xfId="10556" xr:uid="{00000000-0005-0000-0000-000031290000}"/>
    <cellStyle name="40% - Accent4 25" xfId="10557" xr:uid="{00000000-0005-0000-0000-000032290000}"/>
    <cellStyle name="40% - Accent4 26" xfId="10558" xr:uid="{00000000-0005-0000-0000-000033290000}"/>
    <cellStyle name="40% - Accent4 27" xfId="10559" xr:uid="{00000000-0005-0000-0000-000034290000}"/>
    <cellStyle name="40% - Accent4 28" xfId="10560" xr:uid="{00000000-0005-0000-0000-000035290000}"/>
    <cellStyle name="40% - Accent4 3" xfId="10561" xr:uid="{00000000-0005-0000-0000-000036290000}"/>
    <cellStyle name="40% - Accent4 3 10" xfId="10562" xr:uid="{00000000-0005-0000-0000-000037290000}"/>
    <cellStyle name="40% - Accent4 3 10 2" xfId="10563" xr:uid="{00000000-0005-0000-0000-000038290000}"/>
    <cellStyle name="40% - Accent4 3 11" xfId="10564" xr:uid="{00000000-0005-0000-0000-000039290000}"/>
    <cellStyle name="40% - Accent4 3 11 2" xfId="10565" xr:uid="{00000000-0005-0000-0000-00003A290000}"/>
    <cellStyle name="40% - Accent4 3 12" xfId="10566" xr:uid="{00000000-0005-0000-0000-00003B290000}"/>
    <cellStyle name="40% - Accent4 3 12 2" xfId="10567" xr:uid="{00000000-0005-0000-0000-00003C290000}"/>
    <cellStyle name="40% - Accent4 3 13" xfId="10568" xr:uid="{00000000-0005-0000-0000-00003D290000}"/>
    <cellStyle name="40% - Accent4 3 13 2" xfId="10569" xr:uid="{00000000-0005-0000-0000-00003E290000}"/>
    <cellStyle name="40% - Accent4 3 14" xfId="10570" xr:uid="{00000000-0005-0000-0000-00003F290000}"/>
    <cellStyle name="40% - Accent4 3 14 2" xfId="10571" xr:uid="{00000000-0005-0000-0000-000040290000}"/>
    <cellStyle name="40% - Accent4 3 15" xfId="10572" xr:uid="{00000000-0005-0000-0000-000041290000}"/>
    <cellStyle name="40% - Accent4 3 15 2" xfId="10573" xr:uid="{00000000-0005-0000-0000-000042290000}"/>
    <cellStyle name="40% - Accent4 3 16" xfId="10574" xr:uid="{00000000-0005-0000-0000-000043290000}"/>
    <cellStyle name="40% - Accent4 3 16 2" xfId="10575" xr:uid="{00000000-0005-0000-0000-000044290000}"/>
    <cellStyle name="40% - Accent4 3 17" xfId="10576" xr:uid="{00000000-0005-0000-0000-000045290000}"/>
    <cellStyle name="40% - Accent4 3 18" xfId="10577" xr:uid="{00000000-0005-0000-0000-000046290000}"/>
    <cellStyle name="40% - Accent4 3 19" xfId="10578" xr:uid="{00000000-0005-0000-0000-000047290000}"/>
    <cellStyle name="40% - Accent4 3 2" xfId="10579" xr:uid="{00000000-0005-0000-0000-000048290000}"/>
    <cellStyle name="40% - Accent4 3 2 10" xfId="10580" xr:uid="{00000000-0005-0000-0000-000049290000}"/>
    <cellStyle name="40% - Accent4 3 2 11" xfId="10581" xr:uid="{00000000-0005-0000-0000-00004A290000}"/>
    <cellStyle name="40% - Accent4 3 2 2" xfId="10582" xr:uid="{00000000-0005-0000-0000-00004B290000}"/>
    <cellStyle name="40% - Accent4 3 2 2 2" xfId="10583" xr:uid="{00000000-0005-0000-0000-00004C290000}"/>
    <cellStyle name="40% - Accent4 3 2 2 2 2" xfId="10584" xr:uid="{00000000-0005-0000-0000-00004D290000}"/>
    <cellStyle name="40% - Accent4 3 2 2 3" xfId="10585" xr:uid="{00000000-0005-0000-0000-00004E290000}"/>
    <cellStyle name="40% - Accent4 3 2 3" xfId="10586" xr:uid="{00000000-0005-0000-0000-00004F290000}"/>
    <cellStyle name="40% - Accent4 3 2 3 2" xfId="10587" xr:uid="{00000000-0005-0000-0000-000050290000}"/>
    <cellStyle name="40% - Accent4 3 2 3 2 2" xfId="10588" xr:uid="{00000000-0005-0000-0000-000051290000}"/>
    <cellStyle name="40% - Accent4 3 2 3 3" xfId="10589" xr:uid="{00000000-0005-0000-0000-000052290000}"/>
    <cellStyle name="40% - Accent4 3 2 4" xfId="10590" xr:uid="{00000000-0005-0000-0000-000053290000}"/>
    <cellStyle name="40% - Accent4 3 2 4 2" xfId="10591" xr:uid="{00000000-0005-0000-0000-000054290000}"/>
    <cellStyle name="40% - Accent4 3 2 5" xfId="10592" xr:uid="{00000000-0005-0000-0000-000055290000}"/>
    <cellStyle name="40% - Accent4 3 2 5 2" xfId="10593" xr:uid="{00000000-0005-0000-0000-000056290000}"/>
    <cellStyle name="40% - Accent4 3 2 6" xfId="10594" xr:uid="{00000000-0005-0000-0000-000057290000}"/>
    <cellStyle name="40% - Accent4 3 2 6 2" xfId="10595" xr:uid="{00000000-0005-0000-0000-000058290000}"/>
    <cellStyle name="40% - Accent4 3 2 7" xfId="10596" xr:uid="{00000000-0005-0000-0000-000059290000}"/>
    <cellStyle name="40% - Accent4 3 2 7 2" xfId="10597" xr:uid="{00000000-0005-0000-0000-00005A290000}"/>
    <cellStyle name="40% - Accent4 3 2 8" xfId="10598" xr:uid="{00000000-0005-0000-0000-00005B290000}"/>
    <cellStyle name="40% - Accent4 3 2 8 2" xfId="10599" xr:uid="{00000000-0005-0000-0000-00005C290000}"/>
    <cellStyle name="40% - Accent4 3 2 9" xfId="10600" xr:uid="{00000000-0005-0000-0000-00005D290000}"/>
    <cellStyle name="40% - Accent4 3 2 9 2" xfId="10601" xr:uid="{00000000-0005-0000-0000-00005E290000}"/>
    <cellStyle name="40% - Accent4 3 3" xfId="10602" xr:uid="{00000000-0005-0000-0000-00005F290000}"/>
    <cellStyle name="40% - Accent4 3 3 10" xfId="10603" xr:uid="{00000000-0005-0000-0000-000060290000}"/>
    <cellStyle name="40% - Accent4 3 3 11" xfId="10604" xr:uid="{00000000-0005-0000-0000-000061290000}"/>
    <cellStyle name="40% - Accent4 3 3 12" xfId="10605" xr:uid="{00000000-0005-0000-0000-000062290000}"/>
    <cellStyle name="40% - Accent4 3 3 2" xfId="10606" xr:uid="{00000000-0005-0000-0000-000063290000}"/>
    <cellStyle name="40% - Accent4 3 3 2 2" xfId="10607" xr:uid="{00000000-0005-0000-0000-000064290000}"/>
    <cellStyle name="40% - Accent4 3 3 3" xfId="10608" xr:uid="{00000000-0005-0000-0000-000065290000}"/>
    <cellStyle name="40% - Accent4 3 3 3 2" xfId="10609" xr:uid="{00000000-0005-0000-0000-000066290000}"/>
    <cellStyle name="40% - Accent4 3 3 4" xfId="10610" xr:uid="{00000000-0005-0000-0000-000067290000}"/>
    <cellStyle name="40% - Accent4 3 3 4 2" xfId="10611" xr:uid="{00000000-0005-0000-0000-000068290000}"/>
    <cellStyle name="40% - Accent4 3 3 5" xfId="10612" xr:uid="{00000000-0005-0000-0000-000069290000}"/>
    <cellStyle name="40% - Accent4 3 3 5 2" xfId="10613" xr:uid="{00000000-0005-0000-0000-00006A290000}"/>
    <cellStyle name="40% - Accent4 3 3 6" xfId="10614" xr:uid="{00000000-0005-0000-0000-00006B290000}"/>
    <cellStyle name="40% - Accent4 3 3 6 2" xfId="10615" xr:uid="{00000000-0005-0000-0000-00006C290000}"/>
    <cellStyle name="40% - Accent4 3 3 7" xfId="10616" xr:uid="{00000000-0005-0000-0000-00006D290000}"/>
    <cellStyle name="40% - Accent4 3 3 7 2" xfId="10617" xr:uid="{00000000-0005-0000-0000-00006E290000}"/>
    <cellStyle name="40% - Accent4 3 3 8" xfId="10618" xr:uid="{00000000-0005-0000-0000-00006F290000}"/>
    <cellStyle name="40% - Accent4 3 3 8 2" xfId="10619" xr:uid="{00000000-0005-0000-0000-000070290000}"/>
    <cellStyle name="40% - Accent4 3 3 9" xfId="10620" xr:uid="{00000000-0005-0000-0000-000071290000}"/>
    <cellStyle name="40% - Accent4 3 3 9 2" xfId="10621" xr:uid="{00000000-0005-0000-0000-000072290000}"/>
    <cellStyle name="40% - Accent4 3 4" xfId="10622" xr:uid="{00000000-0005-0000-0000-000073290000}"/>
    <cellStyle name="40% - Accent4 3 4 10" xfId="10623" xr:uid="{00000000-0005-0000-0000-000074290000}"/>
    <cellStyle name="40% - Accent4 3 4 11" xfId="10624" xr:uid="{00000000-0005-0000-0000-000075290000}"/>
    <cellStyle name="40% - Accent4 3 4 2" xfId="10625" xr:uid="{00000000-0005-0000-0000-000076290000}"/>
    <cellStyle name="40% - Accent4 3 4 2 2" xfId="10626" xr:uid="{00000000-0005-0000-0000-000077290000}"/>
    <cellStyle name="40% - Accent4 3 4 2 2 2" xfId="10627" xr:uid="{00000000-0005-0000-0000-000078290000}"/>
    <cellStyle name="40% - Accent4 3 4 2 3" xfId="10628" xr:uid="{00000000-0005-0000-0000-000079290000}"/>
    <cellStyle name="40% - Accent4 3 4 3" xfId="10629" xr:uid="{00000000-0005-0000-0000-00007A290000}"/>
    <cellStyle name="40% - Accent4 3 4 3 2" xfId="10630" xr:uid="{00000000-0005-0000-0000-00007B290000}"/>
    <cellStyle name="40% - Accent4 3 4 3 2 2" xfId="10631" xr:uid="{00000000-0005-0000-0000-00007C290000}"/>
    <cellStyle name="40% - Accent4 3 4 3 3" xfId="10632" xr:uid="{00000000-0005-0000-0000-00007D290000}"/>
    <cellStyle name="40% - Accent4 3 4 4" xfId="10633" xr:uid="{00000000-0005-0000-0000-00007E290000}"/>
    <cellStyle name="40% - Accent4 3 4 4 2" xfId="10634" xr:uid="{00000000-0005-0000-0000-00007F290000}"/>
    <cellStyle name="40% - Accent4 3 4 5" xfId="10635" xr:uid="{00000000-0005-0000-0000-000080290000}"/>
    <cellStyle name="40% - Accent4 3 4 5 2" xfId="10636" xr:uid="{00000000-0005-0000-0000-000081290000}"/>
    <cellStyle name="40% - Accent4 3 4 6" xfId="10637" xr:uid="{00000000-0005-0000-0000-000082290000}"/>
    <cellStyle name="40% - Accent4 3 4 6 2" xfId="10638" xr:uid="{00000000-0005-0000-0000-000083290000}"/>
    <cellStyle name="40% - Accent4 3 4 7" xfId="10639" xr:uid="{00000000-0005-0000-0000-000084290000}"/>
    <cellStyle name="40% - Accent4 3 4 7 2" xfId="10640" xr:uid="{00000000-0005-0000-0000-000085290000}"/>
    <cellStyle name="40% - Accent4 3 4 8" xfId="10641" xr:uid="{00000000-0005-0000-0000-000086290000}"/>
    <cellStyle name="40% - Accent4 3 4 8 2" xfId="10642" xr:uid="{00000000-0005-0000-0000-000087290000}"/>
    <cellStyle name="40% - Accent4 3 4 9" xfId="10643" xr:uid="{00000000-0005-0000-0000-000088290000}"/>
    <cellStyle name="40% - Accent4 3 4 9 2" xfId="10644" xr:uid="{00000000-0005-0000-0000-000089290000}"/>
    <cellStyle name="40% - Accent4 3 5" xfId="10645" xr:uid="{00000000-0005-0000-0000-00008A290000}"/>
    <cellStyle name="40% - Accent4 3 5 10" xfId="10646" xr:uid="{00000000-0005-0000-0000-00008B290000}"/>
    <cellStyle name="40% - Accent4 3 5 11" xfId="10647" xr:uid="{00000000-0005-0000-0000-00008C290000}"/>
    <cellStyle name="40% - Accent4 3 5 2" xfId="10648" xr:uid="{00000000-0005-0000-0000-00008D290000}"/>
    <cellStyle name="40% - Accent4 3 5 2 2" xfId="10649" xr:uid="{00000000-0005-0000-0000-00008E290000}"/>
    <cellStyle name="40% - Accent4 3 5 3" xfId="10650" xr:uid="{00000000-0005-0000-0000-00008F290000}"/>
    <cellStyle name="40% - Accent4 3 5 3 2" xfId="10651" xr:uid="{00000000-0005-0000-0000-000090290000}"/>
    <cellStyle name="40% - Accent4 3 5 4" xfId="10652" xr:uid="{00000000-0005-0000-0000-000091290000}"/>
    <cellStyle name="40% - Accent4 3 5 4 2" xfId="10653" xr:uid="{00000000-0005-0000-0000-000092290000}"/>
    <cellStyle name="40% - Accent4 3 5 5" xfId="10654" xr:uid="{00000000-0005-0000-0000-000093290000}"/>
    <cellStyle name="40% - Accent4 3 5 5 2" xfId="10655" xr:uid="{00000000-0005-0000-0000-000094290000}"/>
    <cellStyle name="40% - Accent4 3 5 6" xfId="10656" xr:uid="{00000000-0005-0000-0000-000095290000}"/>
    <cellStyle name="40% - Accent4 3 5 6 2" xfId="10657" xr:uid="{00000000-0005-0000-0000-000096290000}"/>
    <cellStyle name="40% - Accent4 3 5 7" xfId="10658" xr:uid="{00000000-0005-0000-0000-000097290000}"/>
    <cellStyle name="40% - Accent4 3 5 7 2" xfId="10659" xr:uid="{00000000-0005-0000-0000-000098290000}"/>
    <cellStyle name="40% - Accent4 3 5 8" xfId="10660" xr:uid="{00000000-0005-0000-0000-000099290000}"/>
    <cellStyle name="40% - Accent4 3 5 8 2" xfId="10661" xr:uid="{00000000-0005-0000-0000-00009A290000}"/>
    <cellStyle name="40% - Accent4 3 5 9" xfId="10662" xr:uid="{00000000-0005-0000-0000-00009B290000}"/>
    <cellStyle name="40% - Accent4 3 5 9 2" xfId="10663" xr:uid="{00000000-0005-0000-0000-00009C290000}"/>
    <cellStyle name="40% - Accent4 3 6" xfId="10664" xr:uid="{00000000-0005-0000-0000-00009D290000}"/>
    <cellStyle name="40% - Accent4 3 6 10" xfId="10665" xr:uid="{00000000-0005-0000-0000-00009E290000}"/>
    <cellStyle name="40% - Accent4 3 6 11" xfId="10666" xr:uid="{00000000-0005-0000-0000-00009F290000}"/>
    <cellStyle name="40% - Accent4 3 6 2" xfId="10667" xr:uid="{00000000-0005-0000-0000-0000A0290000}"/>
    <cellStyle name="40% - Accent4 3 6 2 2" xfId="10668" xr:uid="{00000000-0005-0000-0000-0000A1290000}"/>
    <cellStyle name="40% - Accent4 3 6 3" xfId="10669" xr:uid="{00000000-0005-0000-0000-0000A2290000}"/>
    <cellStyle name="40% - Accent4 3 6 3 2" xfId="10670" xr:uid="{00000000-0005-0000-0000-0000A3290000}"/>
    <cellStyle name="40% - Accent4 3 6 4" xfId="10671" xr:uid="{00000000-0005-0000-0000-0000A4290000}"/>
    <cellStyle name="40% - Accent4 3 6 4 2" xfId="10672" xr:uid="{00000000-0005-0000-0000-0000A5290000}"/>
    <cellStyle name="40% - Accent4 3 6 5" xfId="10673" xr:uid="{00000000-0005-0000-0000-0000A6290000}"/>
    <cellStyle name="40% - Accent4 3 6 5 2" xfId="10674" xr:uid="{00000000-0005-0000-0000-0000A7290000}"/>
    <cellStyle name="40% - Accent4 3 6 6" xfId="10675" xr:uid="{00000000-0005-0000-0000-0000A8290000}"/>
    <cellStyle name="40% - Accent4 3 6 6 2" xfId="10676" xr:uid="{00000000-0005-0000-0000-0000A9290000}"/>
    <cellStyle name="40% - Accent4 3 6 7" xfId="10677" xr:uid="{00000000-0005-0000-0000-0000AA290000}"/>
    <cellStyle name="40% - Accent4 3 6 7 2" xfId="10678" xr:uid="{00000000-0005-0000-0000-0000AB290000}"/>
    <cellStyle name="40% - Accent4 3 6 8" xfId="10679" xr:uid="{00000000-0005-0000-0000-0000AC290000}"/>
    <cellStyle name="40% - Accent4 3 6 8 2" xfId="10680" xr:uid="{00000000-0005-0000-0000-0000AD290000}"/>
    <cellStyle name="40% - Accent4 3 6 9" xfId="10681" xr:uid="{00000000-0005-0000-0000-0000AE290000}"/>
    <cellStyle name="40% - Accent4 3 6 9 2" xfId="10682" xr:uid="{00000000-0005-0000-0000-0000AF290000}"/>
    <cellStyle name="40% - Accent4 3 7" xfId="10683" xr:uid="{00000000-0005-0000-0000-0000B0290000}"/>
    <cellStyle name="40% - Accent4 3 7 10" xfId="10684" xr:uid="{00000000-0005-0000-0000-0000B1290000}"/>
    <cellStyle name="40% - Accent4 3 7 11" xfId="10685" xr:uid="{00000000-0005-0000-0000-0000B2290000}"/>
    <cellStyle name="40% - Accent4 3 7 2" xfId="10686" xr:uid="{00000000-0005-0000-0000-0000B3290000}"/>
    <cellStyle name="40% - Accent4 3 7 2 2" xfId="10687" xr:uid="{00000000-0005-0000-0000-0000B4290000}"/>
    <cellStyle name="40% - Accent4 3 7 3" xfId="10688" xr:uid="{00000000-0005-0000-0000-0000B5290000}"/>
    <cellStyle name="40% - Accent4 3 7 3 2" xfId="10689" xr:uid="{00000000-0005-0000-0000-0000B6290000}"/>
    <cellStyle name="40% - Accent4 3 7 4" xfId="10690" xr:uid="{00000000-0005-0000-0000-0000B7290000}"/>
    <cellStyle name="40% - Accent4 3 7 4 2" xfId="10691" xr:uid="{00000000-0005-0000-0000-0000B8290000}"/>
    <cellStyle name="40% - Accent4 3 7 5" xfId="10692" xr:uid="{00000000-0005-0000-0000-0000B9290000}"/>
    <cellStyle name="40% - Accent4 3 7 5 2" xfId="10693" xr:uid="{00000000-0005-0000-0000-0000BA290000}"/>
    <cellStyle name="40% - Accent4 3 7 6" xfId="10694" xr:uid="{00000000-0005-0000-0000-0000BB290000}"/>
    <cellStyle name="40% - Accent4 3 7 6 2" xfId="10695" xr:uid="{00000000-0005-0000-0000-0000BC290000}"/>
    <cellStyle name="40% - Accent4 3 7 7" xfId="10696" xr:uid="{00000000-0005-0000-0000-0000BD290000}"/>
    <cellStyle name="40% - Accent4 3 7 7 2" xfId="10697" xr:uid="{00000000-0005-0000-0000-0000BE290000}"/>
    <cellStyle name="40% - Accent4 3 7 8" xfId="10698" xr:uid="{00000000-0005-0000-0000-0000BF290000}"/>
    <cellStyle name="40% - Accent4 3 7 8 2" xfId="10699" xr:uid="{00000000-0005-0000-0000-0000C0290000}"/>
    <cellStyle name="40% - Accent4 3 7 9" xfId="10700" xr:uid="{00000000-0005-0000-0000-0000C1290000}"/>
    <cellStyle name="40% - Accent4 3 7 9 2" xfId="10701" xr:uid="{00000000-0005-0000-0000-0000C2290000}"/>
    <cellStyle name="40% - Accent4 3 8" xfId="10702" xr:uid="{00000000-0005-0000-0000-0000C3290000}"/>
    <cellStyle name="40% - Accent4 3 8 10" xfId="10703" xr:uid="{00000000-0005-0000-0000-0000C4290000}"/>
    <cellStyle name="40% - Accent4 3 8 2" xfId="10704" xr:uid="{00000000-0005-0000-0000-0000C5290000}"/>
    <cellStyle name="40% - Accent4 3 8 2 2" xfId="10705" xr:uid="{00000000-0005-0000-0000-0000C6290000}"/>
    <cellStyle name="40% - Accent4 3 8 3" xfId="10706" xr:uid="{00000000-0005-0000-0000-0000C7290000}"/>
    <cellStyle name="40% - Accent4 3 8 3 2" xfId="10707" xr:uid="{00000000-0005-0000-0000-0000C8290000}"/>
    <cellStyle name="40% - Accent4 3 8 4" xfId="10708" xr:uid="{00000000-0005-0000-0000-0000C9290000}"/>
    <cellStyle name="40% - Accent4 3 8 4 2" xfId="10709" xr:uid="{00000000-0005-0000-0000-0000CA290000}"/>
    <cellStyle name="40% - Accent4 3 8 5" xfId="10710" xr:uid="{00000000-0005-0000-0000-0000CB290000}"/>
    <cellStyle name="40% - Accent4 3 8 5 2" xfId="10711" xr:uid="{00000000-0005-0000-0000-0000CC290000}"/>
    <cellStyle name="40% - Accent4 3 8 6" xfId="10712" xr:uid="{00000000-0005-0000-0000-0000CD290000}"/>
    <cellStyle name="40% - Accent4 3 8 6 2" xfId="10713" xr:uid="{00000000-0005-0000-0000-0000CE290000}"/>
    <cellStyle name="40% - Accent4 3 8 7" xfId="10714" xr:uid="{00000000-0005-0000-0000-0000CF290000}"/>
    <cellStyle name="40% - Accent4 3 8 7 2" xfId="10715" xr:uid="{00000000-0005-0000-0000-0000D0290000}"/>
    <cellStyle name="40% - Accent4 3 8 8" xfId="10716" xr:uid="{00000000-0005-0000-0000-0000D1290000}"/>
    <cellStyle name="40% - Accent4 3 8 8 2" xfId="10717" xr:uid="{00000000-0005-0000-0000-0000D2290000}"/>
    <cellStyle name="40% - Accent4 3 8 9" xfId="10718" xr:uid="{00000000-0005-0000-0000-0000D3290000}"/>
    <cellStyle name="40% - Accent4 3 9" xfId="10719" xr:uid="{00000000-0005-0000-0000-0000D4290000}"/>
    <cellStyle name="40% - Accent4 3 9 2" xfId="10720" xr:uid="{00000000-0005-0000-0000-0000D5290000}"/>
    <cellStyle name="40% - Accent4 4" xfId="10721" xr:uid="{00000000-0005-0000-0000-0000D6290000}"/>
    <cellStyle name="40% - Accent4 4 10" xfId="10722" xr:uid="{00000000-0005-0000-0000-0000D7290000}"/>
    <cellStyle name="40% - Accent4 4 10 2" xfId="10723" xr:uid="{00000000-0005-0000-0000-0000D8290000}"/>
    <cellStyle name="40% - Accent4 4 11" xfId="10724" xr:uid="{00000000-0005-0000-0000-0000D9290000}"/>
    <cellStyle name="40% - Accent4 4 11 2" xfId="10725" xr:uid="{00000000-0005-0000-0000-0000DA290000}"/>
    <cellStyle name="40% - Accent4 4 12" xfId="10726" xr:uid="{00000000-0005-0000-0000-0000DB290000}"/>
    <cellStyle name="40% - Accent4 4 12 2" xfId="10727" xr:uid="{00000000-0005-0000-0000-0000DC290000}"/>
    <cellStyle name="40% - Accent4 4 13" xfId="10728" xr:uid="{00000000-0005-0000-0000-0000DD290000}"/>
    <cellStyle name="40% - Accent4 4 13 2" xfId="10729" xr:uid="{00000000-0005-0000-0000-0000DE290000}"/>
    <cellStyle name="40% - Accent4 4 14" xfId="10730" xr:uid="{00000000-0005-0000-0000-0000DF290000}"/>
    <cellStyle name="40% - Accent4 4 14 2" xfId="10731" xr:uid="{00000000-0005-0000-0000-0000E0290000}"/>
    <cellStyle name="40% - Accent4 4 15" xfId="10732" xr:uid="{00000000-0005-0000-0000-0000E1290000}"/>
    <cellStyle name="40% - Accent4 4 15 2" xfId="10733" xr:uid="{00000000-0005-0000-0000-0000E2290000}"/>
    <cellStyle name="40% - Accent4 4 16" xfId="10734" xr:uid="{00000000-0005-0000-0000-0000E3290000}"/>
    <cellStyle name="40% - Accent4 4 17" xfId="10735" xr:uid="{00000000-0005-0000-0000-0000E4290000}"/>
    <cellStyle name="40% - Accent4 4 18" xfId="10736" xr:uid="{00000000-0005-0000-0000-0000E5290000}"/>
    <cellStyle name="40% - Accent4 4 2" xfId="10737" xr:uid="{00000000-0005-0000-0000-0000E6290000}"/>
    <cellStyle name="40% - Accent4 4 2 10" xfId="10738" xr:uid="{00000000-0005-0000-0000-0000E7290000}"/>
    <cellStyle name="40% - Accent4 4 2 11" xfId="10739" xr:uid="{00000000-0005-0000-0000-0000E8290000}"/>
    <cellStyle name="40% - Accent4 4 2 2" xfId="10740" xr:uid="{00000000-0005-0000-0000-0000E9290000}"/>
    <cellStyle name="40% - Accent4 4 2 2 2" xfId="10741" xr:uid="{00000000-0005-0000-0000-0000EA290000}"/>
    <cellStyle name="40% - Accent4 4 2 3" xfId="10742" xr:uid="{00000000-0005-0000-0000-0000EB290000}"/>
    <cellStyle name="40% - Accent4 4 2 3 2" xfId="10743" xr:uid="{00000000-0005-0000-0000-0000EC290000}"/>
    <cellStyle name="40% - Accent4 4 2 4" xfId="10744" xr:uid="{00000000-0005-0000-0000-0000ED290000}"/>
    <cellStyle name="40% - Accent4 4 2 4 2" xfId="10745" xr:uid="{00000000-0005-0000-0000-0000EE290000}"/>
    <cellStyle name="40% - Accent4 4 2 5" xfId="10746" xr:uid="{00000000-0005-0000-0000-0000EF290000}"/>
    <cellStyle name="40% - Accent4 4 2 5 2" xfId="10747" xr:uid="{00000000-0005-0000-0000-0000F0290000}"/>
    <cellStyle name="40% - Accent4 4 2 6" xfId="10748" xr:uid="{00000000-0005-0000-0000-0000F1290000}"/>
    <cellStyle name="40% - Accent4 4 2 6 2" xfId="10749" xr:uid="{00000000-0005-0000-0000-0000F2290000}"/>
    <cellStyle name="40% - Accent4 4 2 7" xfId="10750" xr:uid="{00000000-0005-0000-0000-0000F3290000}"/>
    <cellStyle name="40% - Accent4 4 2 7 2" xfId="10751" xr:uid="{00000000-0005-0000-0000-0000F4290000}"/>
    <cellStyle name="40% - Accent4 4 2 8" xfId="10752" xr:uid="{00000000-0005-0000-0000-0000F5290000}"/>
    <cellStyle name="40% - Accent4 4 2 8 2" xfId="10753" xr:uid="{00000000-0005-0000-0000-0000F6290000}"/>
    <cellStyle name="40% - Accent4 4 2 9" xfId="10754" xr:uid="{00000000-0005-0000-0000-0000F7290000}"/>
    <cellStyle name="40% - Accent4 4 2 9 2" xfId="10755" xr:uid="{00000000-0005-0000-0000-0000F8290000}"/>
    <cellStyle name="40% - Accent4 4 3" xfId="10756" xr:uid="{00000000-0005-0000-0000-0000F9290000}"/>
    <cellStyle name="40% - Accent4 4 3 10" xfId="10757" xr:uid="{00000000-0005-0000-0000-0000FA290000}"/>
    <cellStyle name="40% - Accent4 4 3 11" xfId="10758" xr:uid="{00000000-0005-0000-0000-0000FB290000}"/>
    <cellStyle name="40% - Accent4 4 3 2" xfId="10759" xr:uid="{00000000-0005-0000-0000-0000FC290000}"/>
    <cellStyle name="40% - Accent4 4 3 2 2" xfId="10760" xr:uid="{00000000-0005-0000-0000-0000FD290000}"/>
    <cellStyle name="40% - Accent4 4 3 3" xfId="10761" xr:uid="{00000000-0005-0000-0000-0000FE290000}"/>
    <cellStyle name="40% - Accent4 4 3 3 2" xfId="10762" xr:uid="{00000000-0005-0000-0000-0000FF290000}"/>
    <cellStyle name="40% - Accent4 4 3 4" xfId="10763" xr:uid="{00000000-0005-0000-0000-0000002A0000}"/>
    <cellStyle name="40% - Accent4 4 3 4 2" xfId="10764" xr:uid="{00000000-0005-0000-0000-0000012A0000}"/>
    <cellStyle name="40% - Accent4 4 3 5" xfId="10765" xr:uid="{00000000-0005-0000-0000-0000022A0000}"/>
    <cellStyle name="40% - Accent4 4 3 5 2" xfId="10766" xr:uid="{00000000-0005-0000-0000-0000032A0000}"/>
    <cellStyle name="40% - Accent4 4 3 6" xfId="10767" xr:uid="{00000000-0005-0000-0000-0000042A0000}"/>
    <cellStyle name="40% - Accent4 4 3 6 2" xfId="10768" xr:uid="{00000000-0005-0000-0000-0000052A0000}"/>
    <cellStyle name="40% - Accent4 4 3 7" xfId="10769" xr:uid="{00000000-0005-0000-0000-0000062A0000}"/>
    <cellStyle name="40% - Accent4 4 3 7 2" xfId="10770" xr:uid="{00000000-0005-0000-0000-0000072A0000}"/>
    <cellStyle name="40% - Accent4 4 3 8" xfId="10771" xr:uid="{00000000-0005-0000-0000-0000082A0000}"/>
    <cellStyle name="40% - Accent4 4 3 8 2" xfId="10772" xr:uid="{00000000-0005-0000-0000-0000092A0000}"/>
    <cellStyle name="40% - Accent4 4 3 9" xfId="10773" xr:uid="{00000000-0005-0000-0000-00000A2A0000}"/>
    <cellStyle name="40% - Accent4 4 3 9 2" xfId="10774" xr:uid="{00000000-0005-0000-0000-00000B2A0000}"/>
    <cellStyle name="40% - Accent4 4 4" xfId="10775" xr:uid="{00000000-0005-0000-0000-00000C2A0000}"/>
    <cellStyle name="40% - Accent4 4 4 10" xfId="10776" xr:uid="{00000000-0005-0000-0000-00000D2A0000}"/>
    <cellStyle name="40% - Accent4 4 4 11" xfId="10777" xr:uid="{00000000-0005-0000-0000-00000E2A0000}"/>
    <cellStyle name="40% - Accent4 4 4 2" xfId="10778" xr:uid="{00000000-0005-0000-0000-00000F2A0000}"/>
    <cellStyle name="40% - Accent4 4 4 2 2" xfId="10779" xr:uid="{00000000-0005-0000-0000-0000102A0000}"/>
    <cellStyle name="40% - Accent4 4 4 3" xfId="10780" xr:uid="{00000000-0005-0000-0000-0000112A0000}"/>
    <cellStyle name="40% - Accent4 4 4 3 2" xfId="10781" xr:uid="{00000000-0005-0000-0000-0000122A0000}"/>
    <cellStyle name="40% - Accent4 4 4 4" xfId="10782" xr:uid="{00000000-0005-0000-0000-0000132A0000}"/>
    <cellStyle name="40% - Accent4 4 4 4 2" xfId="10783" xr:uid="{00000000-0005-0000-0000-0000142A0000}"/>
    <cellStyle name="40% - Accent4 4 4 5" xfId="10784" xr:uid="{00000000-0005-0000-0000-0000152A0000}"/>
    <cellStyle name="40% - Accent4 4 4 5 2" xfId="10785" xr:uid="{00000000-0005-0000-0000-0000162A0000}"/>
    <cellStyle name="40% - Accent4 4 4 6" xfId="10786" xr:uid="{00000000-0005-0000-0000-0000172A0000}"/>
    <cellStyle name="40% - Accent4 4 4 6 2" xfId="10787" xr:uid="{00000000-0005-0000-0000-0000182A0000}"/>
    <cellStyle name="40% - Accent4 4 4 7" xfId="10788" xr:uid="{00000000-0005-0000-0000-0000192A0000}"/>
    <cellStyle name="40% - Accent4 4 4 7 2" xfId="10789" xr:uid="{00000000-0005-0000-0000-00001A2A0000}"/>
    <cellStyle name="40% - Accent4 4 4 8" xfId="10790" xr:uid="{00000000-0005-0000-0000-00001B2A0000}"/>
    <cellStyle name="40% - Accent4 4 4 8 2" xfId="10791" xr:uid="{00000000-0005-0000-0000-00001C2A0000}"/>
    <cellStyle name="40% - Accent4 4 4 9" xfId="10792" xr:uid="{00000000-0005-0000-0000-00001D2A0000}"/>
    <cellStyle name="40% - Accent4 4 4 9 2" xfId="10793" xr:uid="{00000000-0005-0000-0000-00001E2A0000}"/>
    <cellStyle name="40% - Accent4 4 5" xfId="10794" xr:uid="{00000000-0005-0000-0000-00001F2A0000}"/>
    <cellStyle name="40% - Accent4 4 5 10" xfId="10795" xr:uid="{00000000-0005-0000-0000-0000202A0000}"/>
    <cellStyle name="40% - Accent4 4 5 11" xfId="10796" xr:uid="{00000000-0005-0000-0000-0000212A0000}"/>
    <cellStyle name="40% - Accent4 4 5 2" xfId="10797" xr:uid="{00000000-0005-0000-0000-0000222A0000}"/>
    <cellStyle name="40% - Accent4 4 5 2 2" xfId="10798" xr:uid="{00000000-0005-0000-0000-0000232A0000}"/>
    <cellStyle name="40% - Accent4 4 5 3" xfId="10799" xr:uid="{00000000-0005-0000-0000-0000242A0000}"/>
    <cellStyle name="40% - Accent4 4 5 3 2" xfId="10800" xr:uid="{00000000-0005-0000-0000-0000252A0000}"/>
    <cellStyle name="40% - Accent4 4 5 4" xfId="10801" xr:uid="{00000000-0005-0000-0000-0000262A0000}"/>
    <cellStyle name="40% - Accent4 4 5 4 2" xfId="10802" xr:uid="{00000000-0005-0000-0000-0000272A0000}"/>
    <cellStyle name="40% - Accent4 4 5 5" xfId="10803" xr:uid="{00000000-0005-0000-0000-0000282A0000}"/>
    <cellStyle name="40% - Accent4 4 5 5 2" xfId="10804" xr:uid="{00000000-0005-0000-0000-0000292A0000}"/>
    <cellStyle name="40% - Accent4 4 5 6" xfId="10805" xr:uid="{00000000-0005-0000-0000-00002A2A0000}"/>
    <cellStyle name="40% - Accent4 4 5 6 2" xfId="10806" xr:uid="{00000000-0005-0000-0000-00002B2A0000}"/>
    <cellStyle name="40% - Accent4 4 5 7" xfId="10807" xr:uid="{00000000-0005-0000-0000-00002C2A0000}"/>
    <cellStyle name="40% - Accent4 4 5 7 2" xfId="10808" xr:uid="{00000000-0005-0000-0000-00002D2A0000}"/>
    <cellStyle name="40% - Accent4 4 5 8" xfId="10809" xr:uid="{00000000-0005-0000-0000-00002E2A0000}"/>
    <cellStyle name="40% - Accent4 4 5 8 2" xfId="10810" xr:uid="{00000000-0005-0000-0000-00002F2A0000}"/>
    <cellStyle name="40% - Accent4 4 5 9" xfId="10811" xr:uid="{00000000-0005-0000-0000-0000302A0000}"/>
    <cellStyle name="40% - Accent4 4 5 9 2" xfId="10812" xr:uid="{00000000-0005-0000-0000-0000312A0000}"/>
    <cellStyle name="40% - Accent4 4 6" xfId="10813" xr:uid="{00000000-0005-0000-0000-0000322A0000}"/>
    <cellStyle name="40% - Accent4 4 6 10" xfId="10814" xr:uid="{00000000-0005-0000-0000-0000332A0000}"/>
    <cellStyle name="40% - Accent4 4 6 11" xfId="10815" xr:uid="{00000000-0005-0000-0000-0000342A0000}"/>
    <cellStyle name="40% - Accent4 4 6 2" xfId="10816" xr:uid="{00000000-0005-0000-0000-0000352A0000}"/>
    <cellStyle name="40% - Accent4 4 6 2 2" xfId="10817" xr:uid="{00000000-0005-0000-0000-0000362A0000}"/>
    <cellStyle name="40% - Accent4 4 6 3" xfId="10818" xr:uid="{00000000-0005-0000-0000-0000372A0000}"/>
    <cellStyle name="40% - Accent4 4 6 3 2" xfId="10819" xr:uid="{00000000-0005-0000-0000-0000382A0000}"/>
    <cellStyle name="40% - Accent4 4 6 4" xfId="10820" xr:uid="{00000000-0005-0000-0000-0000392A0000}"/>
    <cellStyle name="40% - Accent4 4 6 4 2" xfId="10821" xr:uid="{00000000-0005-0000-0000-00003A2A0000}"/>
    <cellStyle name="40% - Accent4 4 6 5" xfId="10822" xr:uid="{00000000-0005-0000-0000-00003B2A0000}"/>
    <cellStyle name="40% - Accent4 4 6 5 2" xfId="10823" xr:uid="{00000000-0005-0000-0000-00003C2A0000}"/>
    <cellStyle name="40% - Accent4 4 6 6" xfId="10824" xr:uid="{00000000-0005-0000-0000-00003D2A0000}"/>
    <cellStyle name="40% - Accent4 4 6 6 2" xfId="10825" xr:uid="{00000000-0005-0000-0000-00003E2A0000}"/>
    <cellStyle name="40% - Accent4 4 6 7" xfId="10826" xr:uid="{00000000-0005-0000-0000-00003F2A0000}"/>
    <cellStyle name="40% - Accent4 4 6 7 2" xfId="10827" xr:uid="{00000000-0005-0000-0000-0000402A0000}"/>
    <cellStyle name="40% - Accent4 4 6 8" xfId="10828" xr:uid="{00000000-0005-0000-0000-0000412A0000}"/>
    <cellStyle name="40% - Accent4 4 6 8 2" xfId="10829" xr:uid="{00000000-0005-0000-0000-0000422A0000}"/>
    <cellStyle name="40% - Accent4 4 6 9" xfId="10830" xr:uid="{00000000-0005-0000-0000-0000432A0000}"/>
    <cellStyle name="40% - Accent4 4 6 9 2" xfId="10831" xr:uid="{00000000-0005-0000-0000-0000442A0000}"/>
    <cellStyle name="40% - Accent4 4 7" xfId="10832" xr:uid="{00000000-0005-0000-0000-0000452A0000}"/>
    <cellStyle name="40% - Accent4 4 7 10" xfId="10833" xr:uid="{00000000-0005-0000-0000-0000462A0000}"/>
    <cellStyle name="40% - Accent4 4 7 2" xfId="10834" xr:uid="{00000000-0005-0000-0000-0000472A0000}"/>
    <cellStyle name="40% - Accent4 4 7 2 2" xfId="10835" xr:uid="{00000000-0005-0000-0000-0000482A0000}"/>
    <cellStyle name="40% - Accent4 4 7 3" xfId="10836" xr:uid="{00000000-0005-0000-0000-0000492A0000}"/>
    <cellStyle name="40% - Accent4 4 7 3 2" xfId="10837" xr:uid="{00000000-0005-0000-0000-00004A2A0000}"/>
    <cellStyle name="40% - Accent4 4 7 4" xfId="10838" xr:uid="{00000000-0005-0000-0000-00004B2A0000}"/>
    <cellStyle name="40% - Accent4 4 7 4 2" xfId="10839" xr:uid="{00000000-0005-0000-0000-00004C2A0000}"/>
    <cellStyle name="40% - Accent4 4 7 5" xfId="10840" xr:uid="{00000000-0005-0000-0000-00004D2A0000}"/>
    <cellStyle name="40% - Accent4 4 7 5 2" xfId="10841" xr:uid="{00000000-0005-0000-0000-00004E2A0000}"/>
    <cellStyle name="40% - Accent4 4 7 6" xfId="10842" xr:uid="{00000000-0005-0000-0000-00004F2A0000}"/>
    <cellStyle name="40% - Accent4 4 7 6 2" xfId="10843" xr:uid="{00000000-0005-0000-0000-0000502A0000}"/>
    <cellStyle name="40% - Accent4 4 7 7" xfId="10844" xr:uid="{00000000-0005-0000-0000-0000512A0000}"/>
    <cellStyle name="40% - Accent4 4 7 7 2" xfId="10845" xr:uid="{00000000-0005-0000-0000-0000522A0000}"/>
    <cellStyle name="40% - Accent4 4 7 8" xfId="10846" xr:uid="{00000000-0005-0000-0000-0000532A0000}"/>
    <cellStyle name="40% - Accent4 4 7 8 2" xfId="10847" xr:uid="{00000000-0005-0000-0000-0000542A0000}"/>
    <cellStyle name="40% - Accent4 4 7 9" xfId="10848" xr:uid="{00000000-0005-0000-0000-0000552A0000}"/>
    <cellStyle name="40% - Accent4 4 8" xfId="10849" xr:uid="{00000000-0005-0000-0000-0000562A0000}"/>
    <cellStyle name="40% - Accent4 4 8 2" xfId="10850" xr:uid="{00000000-0005-0000-0000-0000572A0000}"/>
    <cellStyle name="40% - Accent4 4 9" xfId="10851" xr:uid="{00000000-0005-0000-0000-0000582A0000}"/>
    <cellStyle name="40% - Accent4 4 9 2" xfId="10852" xr:uid="{00000000-0005-0000-0000-0000592A0000}"/>
    <cellStyle name="40% - Accent4 5" xfId="10853" xr:uid="{00000000-0005-0000-0000-00005A2A0000}"/>
    <cellStyle name="40% - Accent4 5 10" xfId="10854" xr:uid="{00000000-0005-0000-0000-00005B2A0000}"/>
    <cellStyle name="40% - Accent4 5 10 2" xfId="10855" xr:uid="{00000000-0005-0000-0000-00005C2A0000}"/>
    <cellStyle name="40% - Accent4 5 11" xfId="10856" xr:uid="{00000000-0005-0000-0000-00005D2A0000}"/>
    <cellStyle name="40% - Accent4 5 11 2" xfId="10857" xr:uid="{00000000-0005-0000-0000-00005E2A0000}"/>
    <cellStyle name="40% - Accent4 5 12" xfId="10858" xr:uid="{00000000-0005-0000-0000-00005F2A0000}"/>
    <cellStyle name="40% - Accent4 5 12 2" xfId="10859" xr:uid="{00000000-0005-0000-0000-0000602A0000}"/>
    <cellStyle name="40% - Accent4 5 13" xfId="10860" xr:uid="{00000000-0005-0000-0000-0000612A0000}"/>
    <cellStyle name="40% - Accent4 5 13 2" xfId="10861" xr:uid="{00000000-0005-0000-0000-0000622A0000}"/>
    <cellStyle name="40% - Accent4 5 14" xfId="10862" xr:uid="{00000000-0005-0000-0000-0000632A0000}"/>
    <cellStyle name="40% - Accent4 5 14 2" xfId="10863" xr:uid="{00000000-0005-0000-0000-0000642A0000}"/>
    <cellStyle name="40% - Accent4 5 15" xfId="10864" xr:uid="{00000000-0005-0000-0000-0000652A0000}"/>
    <cellStyle name="40% - Accent4 5 15 2" xfId="10865" xr:uid="{00000000-0005-0000-0000-0000662A0000}"/>
    <cellStyle name="40% - Accent4 5 16" xfId="10866" xr:uid="{00000000-0005-0000-0000-0000672A0000}"/>
    <cellStyle name="40% - Accent4 5 17" xfId="10867" xr:uid="{00000000-0005-0000-0000-0000682A0000}"/>
    <cellStyle name="40% - Accent4 5 2" xfId="10868" xr:uid="{00000000-0005-0000-0000-0000692A0000}"/>
    <cellStyle name="40% - Accent4 5 2 10" xfId="10869" xr:uid="{00000000-0005-0000-0000-00006A2A0000}"/>
    <cellStyle name="40% - Accent4 5 2 11" xfId="10870" xr:uid="{00000000-0005-0000-0000-00006B2A0000}"/>
    <cellStyle name="40% - Accent4 5 2 2" xfId="10871" xr:uid="{00000000-0005-0000-0000-00006C2A0000}"/>
    <cellStyle name="40% - Accent4 5 2 2 2" xfId="10872" xr:uid="{00000000-0005-0000-0000-00006D2A0000}"/>
    <cellStyle name="40% - Accent4 5 2 3" xfId="10873" xr:uid="{00000000-0005-0000-0000-00006E2A0000}"/>
    <cellStyle name="40% - Accent4 5 2 3 2" xfId="10874" xr:uid="{00000000-0005-0000-0000-00006F2A0000}"/>
    <cellStyle name="40% - Accent4 5 2 4" xfId="10875" xr:uid="{00000000-0005-0000-0000-0000702A0000}"/>
    <cellStyle name="40% - Accent4 5 2 4 2" xfId="10876" xr:uid="{00000000-0005-0000-0000-0000712A0000}"/>
    <cellStyle name="40% - Accent4 5 2 5" xfId="10877" xr:uid="{00000000-0005-0000-0000-0000722A0000}"/>
    <cellStyle name="40% - Accent4 5 2 5 2" xfId="10878" xr:uid="{00000000-0005-0000-0000-0000732A0000}"/>
    <cellStyle name="40% - Accent4 5 2 6" xfId="10879" xr:uid="{00000000-0005-0000-0000-0000742A0000}"/>
    <cellStyle name="40% - Accent4 5 2 6 2" xfId="10880" xr:uid="{00000000-0005-0000-0000-0000752A0000}"/>
    <cellStyle name="40% - Accent4 5 2 7" xfId="10881" xr:uid="{00000000-0005-0000-0000-0000762A0000}"/>
    <cellStyle name="40% - Accent4 5 2 7 2" xfId="10882" xr:uid="{00000000-0005-0000-0000-0000772A0000}"/>
    <cellStyle name="40% - Accent4 5 2 8" xfId="10883" xr:uid="{00000000-0005-0000-0000-0000782A0000}"/>
    <cellStyle name="40% - Accent4 5 2 8 2" xfId="10884" xr:uid="{00000000-0005-0000-0000-0000792A0000}"/>
    <cellStyle name="40% - Accent4 5 2 9" xfId="10885" xr:uid="{00000000-0005-0000-0000-00007A2A0000}"/>
    <cellStyle name="40% - Accent4 5 2 9 2" xfId="10886" xr:uid="{00000000-0005-0000-0000-00007B2A0000}"/>
    <cellStyle name="40% - Accent4 5 3" xfId="10887" xr:uid="{00000000-0005-0000-0000-00007C2A0000}"/>
    <cellStyle name="40% - Accent4 5 3 10" xfId="10888" xr:uid="{00000000-0005-0000-0000-00007D2A0000}"/>
    <cellStyle name="40% - Accent4 5 3 11" xfId="10889" xr:uid="{00000000-0005-0000-0000-00007E2A0000}"/>
    <cellStyle name="40% - Accent4 5 3 2" xfId="10890" xr:uid="{00000000-0005-0000-0000-00007F2A0000}"/>
    <cellStyle name="40% - Accent4 5 3 2 2" xfId="10891" xr:uid="{00000000-0005-0000-0000-0000802A0000}"/>
    <cellStyle name="40% - Accent4 5 3 3" xfId="10892" xr:uid="{00000000-0005-0000-0000-0000812A0000}"/>
    <cellStyle name="40% - Accent4 5 3 3 2" xfId="10893" xr:uid="{00000000-0005-0000-0000-0000822A0000}"/>
    <cellStyle name="40% - Accent4 5 3 4" xfId="10894" xr:uid="{00000000-0005-0000-0000-0000832A0000}"/>
    <cellStyle name="40% - Accent4 5 3 4 2" xfId="10895" xr:uid="{00000000-0005-0000-0000-0000842A0000}"/>
    <cellStyle name="40% - Accent4 5 3 5" xfId="10896" xr:uid="{00000000-0005-0000-0000-0000852A0000}"/>
    <cellStyle name="40% - Accent4 5 3 5 2" xfId="10897" xr:uid="{00000000-0005-0000-0000-0000862A0000}"/>
    <cellStyle name="40% - Accent4 5 3 6" xfId="10898" xr:uid="{00000000-0005-0000-0000-0000872A0000}"/>
    <cellStyle name="40% - Accent4 5 3 6 2" xfId="10899" xr:uid="{00000000-0005-0000-0000-0000882A0000}"/>
    <cellStyle name="40% - Accent4 5 3 7" xfId="10900" xr:uid="{00000000-0005-0000-0000-0000892A0000}"/>
    <cellStyle name="40% - Accent4 5 3 7 2" xfId="10901" xr:uid="{00000000-0005-0000-0000-00008A2A0000}"/>
    <cellStyle name="40% - Accent4 5 3 8" xfId="10902" xr:uid="{00000000-0005-0000-0000-00008B2A0000}"/>
    <cellStyle name="40% - Accent4 5 3 8 2" xfId="10903" xr:uid="{00000000-0005-0000-0000-00008C2A0000}"/>
    <cellStyle name="40% - Accent4 5 3 9" xfId="10904" xr:uid="{00000000-0005-0000-0000-00008D2A0000}"/>
    <cellStyle name="40% - Accent4 5 3 9 2" xfId="10905" xr:uid="{00000000-0005-0000-0000-00008E2A0000}"/>
    <cellStyle name="40% - Accent4 5 4" xfId="10906" xr:uid="{00000000-0005-0000-0000-00008F2A0000}"/>
    <cellStyle name="40% - Accent4 5 4 10" xfId="10907" xr:uid="{00000000-0005-0000-0000-0000902A0000}"/>
    <cellStyle name="40% - Accent4 5 4 11" xfId="10908" xr:uid="{00000000-0005-0000-0000-0000912A0000}"/>
    <cellStyle name="40% - Accent4 5 4 2" xfId="10909" xr:uid="{00000000-0005-0000-0000-0000922A0000}"/>
    <cellStyle name="40% - Accent4 5 4 2 2" xfId="10910" xr:uid="{00000000-0005-0000-0000-0000932A0000}"/>
    <cellStyle name="40% - Accent4 5 4 3" xfId="10911" xr:uid="{00000000-0005-0000-0000-0000942A0000}"/>
    <cellStyle name="40% - Accent4 5 4 3 2" xfId="10912" xr:uid="{00000000-0005-0000-0000-0000952A0000}"/>
    <cellStyle name="40% - Accent4 5 4 4" xfId="10913" xr:uid="{00000000-0005-0000-0000-0000962A0000}"/>
    <cellStyle name="40% - Accent4 5 4 4 2" xfId="10914" xr:uid="{00000000-0005-0000-0000-0000972A0000}"/>
    <cellStyle name="40% - Accent4 5 4 5" xfId="10915" xr:uid="{00000000-0005-0000-0000-0000982A0000}"/>
    <cellStyle name="40% - Accent4 5 4 5 2" xfId="10916" xr:uid="{00000000-0005-0000-0000-0000992A0000}"/>
    <cellStyle name="40% - Accent4 5 4 6" xfId="10917" xr:uid="{00000000-0005-0000-0000-00009A2A0000}"/>
    <cellStyle name="40% - Accent4 5 4 6 2" xfId="10918" xr:uid="{00000000-0005-0000-0000-00009B2A0000}"/>
    <cellStyle name="40% - Accent4 5 4 7" xfId="10919" xr:uid="{00000000-0005-0000-0000-00009C2A0000}"/>
    <cellStyle name="40% - Accent4 5 4 7 2" xfId="10920" xr:uid="{00000000-0005-0000-0000-00009D2A0000}"/>
    <cellStyle name="40% - Accent4 5 4 8" xfId="10921" xr:uid="{00000000-0005-0000-0000-00009E2A0000}"/>
    <cellStyle name="40% - Accent4 5 4 8 2" xfId="10922" xr:uid="{00000000-0005-0000-0000-00009F2A0000}"/>
    <cellStyle name="40% - Accent4 5 4 9" xfId="10923" xr:uid="{00000000-0005-0000-0000-0000A02A0000}"/>
    <cellStyle name="40% - Accent4 5 4 9 2" xfId="10924" xr:uid="{00000000-0005-0000-0000-0000A12A0000}"/>
    <cellStyle name="40% - Accent4 5 5" xfId="10925" xr:uid="{00000000-0005-0000-0000-0000A22A0000}"/>
    <cellStyle name="40% - Accent4 5 5 10" xfId="10926" xr:uid="{00000000-0005-0000-0000-0000A32A0000}"/>
    <cellStyle name="40% - Accent4 5 5 11" xfId="10927" xr:uid="{00000000-0005-0000-0000-0000A42A0000}"/>
    <cellStyle name="40% - Accent4 5 5 2" xfId="10928" xr:uid="{00000000-0005-0000-0000-0000A52A0000}"/>
    <cellStyle name="40% - Accent4 5 5 2 2" xfId="10929" xr:uid="{00000000-0005-0000-0000-0000A62A0000}"/>
    <cellStyle name="40% - Accent4 5 5 3" xfId="10930" xr:uid="{00000000-0005-0000-0000-0000A72A0000}"/>
    <cellStyle name="40% - Accent4 5 5 3 2" xfId="10931" xr:uid="{00000000-0005-0000-0000-0000A82A0000}"/>
    <cellStyle name="40% - Accent4 5 5 4" xfId="10932" xr:uid="{00000000-0005-0000-0000-0000A92A0000}"/>
    <cellStyle name="40% - Accent4 5 5 4 2" xfId="10933" xr:uid="{00000000-0005-0000-0000-0000AA2A0000}"/>
    <cellStyle name="40% - Accent4 5 5 5" xfId="10934" xr:uid="{00000000-0005-0000-0000-0000AB2A0000}"/>
    <cellStyle name="40% - Accent4 5 5 5 2" xfId="10935" xr:uid="{00000000-0005-0000-0000-0000AC2A0000}"/>
    <cellStyle name="40% - Accent4 5 5 6" xfId="10936" xr:uid="{00000000-0005-0000-0000-0000AD2A0000}"/>
    <cellStyle name="40% - Accent4 5 5 6 2" xfId="10937" xr:uid="{00000000-0005-0000-0000-0000AE2A0000}"/>
    <cellStyle name="40% - Accent4 5 5 7" xfId="10938" xr:uid="{00000000-0005-0000-0000-0000AF2A0000}"/>
    <cellStyle name="40% - Accent4 5 5 7 2" xfId="10939" xr:uid="{00000000-0005-0000-0000-0000B02A0000}"/>
    <cellStyle name="40% - Accent4 5 5 8" xfId="10940" xr:uid="{00000000-0005-0000-0000-0000B12A0000}"/>
    <cellStyle name="40% - Accent4 5 5 8 2" xfId="10941" xr:uid="{00000000-0005-0000-0000-0000B22A0000}"/>
    <cellStyle name="40% - Accent4 5 5 9" xfId="10942" xr:uid="{00000000-0005-0000-0000-0000B32A0000}"/>
    <cellStyle name="40% - Accent4 5 5 9 2" xfId="10943" xr:uid="{00000000-0005-0000-0000-0000B42A0000}"/>
    <cellStyle name="40% - Accent4 5 6" xfId="10944" xr:uid="{00000000-0005-0000-0000-0000B52A0000}"/>
    <cellStyle name="40% - Accent4 5 6 10" xfId="10945" xr:uid="{00000000-0005-0000-0000-0000B62A0000}"/>
    <cellStyle name="40% - Accent4 5 6 11" xfId="10946" xr:uid="{00000000-0005-0000-0000-0000B72A0000}"/>
    <cellStyle name="40% - Accent4 5 6 2" xfId="10947" xr:uid="{00000000-0005-0000-0000-0000B82A0000}"/>
    <cellStyle name="40% - Accent4 5 6 2 2" xfId="10948" xr:uid="{00000000-0005-0000-0000-0000B92A0000}"/>
    <cellStyle name="40% - Accent4 5 6 3" xfId="10949" xr:uid="{00000000-0005-0000-0000-0000BA2A0000}"/>
    <cellStyle name="40% - Accent4 5 6 3 2" xfId="10950" xr:uid="{00000000-0005-0000-0000-0000BB2A0000}"/>
    <cellStyle name="40% - Accent4 5 6 4" xfId="10951" xr:uid="{00000000-0005-0000-0000-0000BC2A0000}"/>
    <cellStyle name="40% - Accent4 5 6 4 2" xfId="10952" xr:uid="{00000000-0005-0000-0000-0000BD2A0000}"/>
    <cellStyle name="40% - Accent4 5 6 5" xfId="10953" xr:uid="{00000000-0005-0000-0000-0000BE2A0000}"/>
    <cellStyle name="40% - Accent4 5 6 5 2" xfId="10954" xr:uid="{00000000-0005-0000-0000-0000BF2A0000}"/>
    <cellStyle name="40% - Accent4 5 6 6" xfId="10955" xr:uid="{00000000-0005-0000-0000-0000C02A0000}"/>
    <cellStyle name="40% - Accent4 5 6 6 2" xfId="10956" xr:uid="{00000000-0005-0000-0000-0000C12A0000}"/>
    <cellStyle name="40% - Accent4 5 6 7" xfId="10957" xr:uid="{00000000-0005-0000-0000-0000C22A0000}"/>
    <cellStyle name="40% - Accent4 5 6 7 2" xfId="10958" xr:uid="{00000000-0005-0000-0000-0000C32A0000}"/>
    <cellStyle name="40% - Accent4 5 6 8" xfId="10959" xr:uid="{00000000-0005-0000-0000-0000C42A0000}"/>
    <cellStyle name="40% - Accent4 5 6 8 2" xfId="10960" xr:uid="{00000000-0005-0000-0000-0000C52A0000}"/>
    <cellStyle name="40% - Accent4 5 6 9" xfId="10961" xr:uid="{00000000-0005-0000-0000-0000C62A0000}"/>
    <cellStyle name="40% - Accent4 5 6 9 2" xfId="10962" xr:uid="{00000000-0005-0000-0000-0000C72A0000}"/>
    <cellStyle name="40% - Accent4 5 7" xfId="10963" xr:uid="{00000000-0005-0000-0000-0000C82A0000}"/>
    <cellStyle name="40% - Accent4 5 7 10" xfId="10964" xr:uid="{00000000-0005-0000-0000-0000C92A0000}"/>
    <cellStyle name="40% - Accent4 5 7 2" xfId="10965" xr:uid="{00000000-0005-0000-0000-0000CA2A0000}"/>
    <cellStyle name="40% - Accent4 5 7 2 2" xfId="10966" xr:uid="{00000000-0005-0000-0000-0000CB2A0000}"/>
    <cellStyle name="40% - Accent4 5 7 3" xfId="10967" xr:uid="{00000000-0005-0000-0000-0000CC2A0000}"/>
    <cellStyle name="40% - Accent4 5 7 3 2" xfId="10968" xr:uid="{00000000-0005-0000-0000-0000CD2A0000}"/>
    <cellStyle name="40% - Accent4 5 7 4" xfId="10969" xr:uid="{00000000-0005-0000-0000-0000CE2A0000}"/>
    <cellStyle name="40% - Accent4 5 7 4 2" xfId="10970" xr:uid="{00000000-0005-0000-0000-0000CF2A0000}"/>
    <cellStyle name="40% - Accent4 5 7 5" xfId="10971" xr:uid="{00000000-0005-0000-0000-0000D02A0000}"/>
    <cellStyle name="40% - Accent4 5 7 5 2" xfId="10972" xr:uid="{00000000-0005-0000-0000-0000D12A0000}"/>
    <cellStyle name="40% - Accent4 5 7 6" xfId="10973" xr:uid="{00000000-0005-0000-0000-0000D22A0000}"/>
    <cellStyle name="40% - Accent4 5 7 6 2" xfId="10974" xr:uid="{00000000-0005-0000-0000-0000D32A0000}"/>
    <cellStyle name="40% - Accent4 5 7 7" xfId="10975" xr:uid="{00000000-0005-0000-0000-0000D42A0000}"/>
    <cellStyle name="40% - Accent4 5 7 7 2" xfId="10976" xr:uid="{00000000-0005-0000-0000-0000D52A0000}"/>
    <cellStyle name="40% - Accent4 5 7 8" xfId="10977" xr:uid="{00000000-0005-0000-0000-0000D62A0000}"/>
    <cellStyle name="40% - Accent4 5 7 8 2" xfId="10978" xr:uid="{00000000-0005-0000-0000-0000D72A0000}"/>
    <cellStyle name="40% - Accent4 5 7 9" xfId="10979" xr:uid="{00000000-0005-0000-0000-0000D82A0000}"/>
    <cellStyle name="40% - Accent4 5 8" xfId="10980" xr:uid="{00000000-0005-0000-0000-0000D92A0000}"/>
    <cellStyle name="40% - Accent4 5 8 2" xfId="10981" xr:uid="{00000000-0005-0000-0000-0000DA2A0000}"/>
    <cellStyle name="40% - Accent4 5 9" xfId="10982" xr:uid="{00000000-0005-0000-0000-0000DB2A0000}"/>
    <cellStyle name="40% - Accent4 5 9 2" xfId="10983" xr:uid="{00000000-0005-0000-0000-0000DC2A0000}"/>
    <cellStyle name="40% - Accent4 6" xfId="10984" xr:uid="{00000000-0005-0000-0000-0000DD2A0000}"/>
    <cellStyle name="40% - Accent4 6 10" xfId="10985" xr:uid="{00000000-0005-0000-0000-0000DE2A0000}"/>
    <cellStyle name="40% - Accent4 6 10 2" xfId="10986" xr:uid="{00000000-0005-0000-0000-0000DF2A0000}"/>
    <cellStyle name="40% - Accent4 6 11" xfId="10987" xr:uid="{00000000-0005-0000-0000-0000E02A0000}"/>
    <cellStyle name="40% - Accent4 6 11 2" xfId="10988" xr:uid="{00000000-0005-0000-0000-0000E12A0000}"/>
    <cellStyle name="40% - Accent4 6 12" xfId="10989" xr:uid="{00000000-0005-0000-0000-0000E22A0000}"/>
    <cellStyle name="40% - Accent4 6 12 2" xfId="10990" xr:uid="{00000000-0005-0000-0000-0000E32A0000}"/>
    <cellStyle name="40% - Accent4 6 13" xfId="10991" xr:uid="{00000000-0005-0000-0000-0000E42A0000}"/>
    <cellStyle name="40% - Accent4 6 13 2" xfId="10992" xr:uid="{00000000-0005-0000-0000-0000E52A0000}"/>
    <cellStyle name="40% - Accent4 6 14" xfId="10993" xr:uid="{00000000-0005-0000-0000-0000E62A0000}"/>
    <cellStyle name="40% - Accent4 6 15" xfId="10994" xr:uid="{00000000-0005-0000-0000-0000E72A0000}"/>
    <cellStyle name="40% - Accent4 6 2" xfId="10995" xr:uid="{00000000-0005-0000-0000-0000E82A0000}"/>
    <cellStyle name="40% - Accent4 6 2 10" xfId="10996" xr:uid="{00000000-0005-0000-0000-0000E92A0000}"/>
    <cellStyle name="40% - Accent4 6 2 11" xfId="10997" xr:uid="{00000000-0005-0000-0000-0000EA2A0000}"/>
    <cellStyle name="40% - Accent4 6 2 2" xfId="10998" xr:uid="{00000000-0005-0000-0000-0000EB2A0000}"/>
    <cellStyle name="40% - Accent4 6 2 2 2" xfId="10999" xr:uid="{00000000-0005-0000-0000-0000EC2A0000}"/>
    <cellStyle name="40% - Accent4 6 2 3" xfId="11000" xr:uid="{00000000-0005-0000-0000-0000ED2A0000}"/>
    <cellStyle name="40% - Accent4 6 2 3 2" xfId="11001" xr:uid="{00000000-0005-0000-0000-0000EE2A0000}"/>
    <cellStyle name="40% - Accent4 6 2 4" xfId="11002" xr:uid="{00000000-0005-0000-0000-0000EF2A0000}"/>
    <cellStyle name="40% - Accent4 6 2 4 2" xfId="11003" xr:uid="{00000000-0005-0000-0000-0000F02A0000}"/>
    <cellStyle name="40% - Accent4 6 2 5" xfId="11004" xr:uid="{00000000-0005-0000-0000-0000F12A0000}"/>
    <cellStyle name="40% - Accent4 6 2 5 2" xfId="11005" xr:uid="{00000000-0005-0000-0000-0000F22A0000}"/>
    <cellStyle name="40% - Accent4 6 2 6" xfId="11006" xr:uid="{00000000-0005-0000-0000-0000F32A0000}"/>
    <cellStyle name="40% - Accent4 6 2 6 2" xfId="11007" xr:uid="{00000000-0005-0000-0000-0000F42A0000}"/>
    <cellStyle name="40% - Accent4 6 2 7" xfId="11008" xr:uid="{00000000-0005-0000-0000-0000F52A0000}"/>
    <cellStyle name="40% - Accent4 6 2 7 2" xfId="11009" xr:uid="{00000000-0005-0000-0000-0000F62A0000}"/>
    <cellStyle name="40% - Accent4 6 2 8" xfId="11010" xr:uid="{00000000-0005-0000-0000-0000F72A0000}"/>
    <cellStyle name="40% - Accent4 6 2 8 2" xfId="11011" xr:uid="{00000000-0005-0000-0000-0000F82A0000}"/>
    <cellStyle name="40% - Accent4 6 2 9" xfId="11012" xr:uid="{00000000-0005-0000-0000-0000F92A0000}"/>
    <cellStyle name="40% - Accent4 6 2 9 2" xfId="11013" xr:uid="{00000000-0005-0000-0000-0000FA2A0000}"/>
    <cellStyle name="40% - Accent4 6 3" xfId="11014" xr:uid="{00000000-0005-0000-0000-0000FB2A0000}"/>
    <cellStyle name="40% - Accent4 6 3 10" xfId="11015" xr:uid="{00000000-0005-0000-0000-0000FC2A0000}"/>
    <cellStyle name="40% - Accent4 6 3 11" xfId="11016" xr:uid="{00000000-0005-0000-0000-0000FD2A0000}"/>
    <cellStyle name="40% - Accent4 6 3 2" xfId="11017" xr:uid="{00000000-0005-0000-0000-0000FE2A0000}"/>
    <cellStyle name="40% - Accent4 6 3 2 2" xfId="11018" xr:uid="{00000000-0005-0000-0000-0000FF2A0000}"/>
    <cellStyle name="40% - Accent4 6 3 3" xfId="11019" xr:uid="{00000000-0005-0000-0000-0000002B0000}"/>
    <cellStyle name="40% - Accent4 6 3 3 2" xfId="11020" xr:uid="{00000000-0005-0000-0000-0000012B0000}"/>
    <cellStyle name="40% - Accent4 6 3 4" xfId="11021" xr:uid="{00000000-0005-0000-0000-0000022B0000}"/>
    <cellStyle name="40% - Accent4 6 3 4 2" xfId="11022" xr:uid="{00000000-0005-0000-0000-0000032B0000}"/>
    <cellStyle name="40% - Accent4 6 3 5" xfId="11023" xr:uid="{00000000-0005-0000-0000-0000042B0000}"/>
    <cellStyle name="40% - Accent4 6 3 5 2" xfId="11024" xr:uid="{00000000-0005-0000-0000-0000052B0000}"/>
    <cellStyle name="40% - Accent4 6 3 6" xfId="11025" xr:uid="{00000000-0005-0000-0000-0000062B0000}"/>
    <cellStyle name="40% - Accent4 6 3 6 2" xfId="11026" xr:uid="{00000000-0005-0000-0000-0000072B0000}"/>
    <cellStyle name="40% - Accent4 6 3 7" xfId="11027" xr:uid="{00000000-0005-0000-0000-0000082B0000}"/>
    <cellStyle name="40% - Accent4 6 3 7 2" xfId="11028" xr:uid="{00000000-0005-0000-0000-0000092B0000}"/>
    <cellStyle name="40% - Accent4 6 3 8" xfId="11029" xr:uid="{00000000-0005-0000-0000-00000A2B0000}"/>
    <cellStyle name="40% - Accent4 6 3 8 2" xfId="11030" xr:uid="{00000000-0005-0000-0000-00000B2B0000}"/>
    <cellStyle name="40% - Accent4 6 3 9" xfId="11031" xr:uid="{00000000-0005-0000-0000-00000C2B0000}"/>
    <cellStyle name="40% - Accent4 6 3 9 2" xfId="11032" xr:uid="{00000000-0005-0000-0000-00000D2B0000}"/>
    <cellStyle name="40% - Accent4 6 4" xfId="11033" xr:uid="{00000000-0005-0000-0000-00000E2B0000}"/>
    <cellStyle name="40% - Accent4 6 4 10" xfId="11034" xr:uid="{00000000-0005-0000-0000-00000F2B0000}"/>
    <cellStyle name="40% - Accent4 6 4 11" xfId="11035" xr:uid="{00000000-0005-0000-0000-0000102B0000}"/>
    <cellStyle name="40% - Accent4 6 4 2" xfId="11036" xr:uid="{00000000-0005-0000-0000-0000112B0000}"/>
    <cellStyle name="40% - Accent4 6 4 2 2" xfId="11037" xr:uid="{00000000-0005-0000-0000-0000122B0000}"/>
    <cellStyle name="40% - Accent4 6 4 3" xfId="11038" xr:uid="{00000000-0005-0000-0000-0000132B0000}"/>
    <cellStyle name="40% - Accent4 6 4 3 2" xfId="11039" xr:uid="{00000000-0005-0000-0000-0000142B0000}"/>
    <cellStyle name="40% - Accent4 6 4 4" xfId="11040" xr:uid="{00000000-0005-0000-0000-0000152B0000}"/>
    <cellStyle name="40% - Accent4 6 4 4 2" xfId="11041" xr:uid="{00000000-0005-0000-0000-0000162B0000}"/>
    <cellStyle name="40% - Accent4 6 4 5" xfId="11042" xr:uid="{00000000-0005-0000-0000-0000172B0000}"/>
    <cellStyle name="40% - Accent4 6 4 5 2" xfId="11043" xr:uid="{00000000-0005-0000-0000-0000182B0000}"/>
    <cellStyle name="40% - Accent4 6 4 6" xfId="11044" xr:uid="{00000000-0005-0000-0000-0000192B0000}"/>
    <cellStyle name="40% - Accent4 6 4 6 2" xfId="11045" xr:uid="{00000000-0005-0000-0000-00001A2B0000}"/>
    <cellStyle name="40% - Accent4 6 4 7" xfId="11046" xr:uid="{00000000-0005-0000-0000-00001B2B0000}"/>
    <cellStyle name="40% - Accent4 6 4 7 2" xfId="11047" xr:uid="{00000000-0005-0000-0000-00001C2B0000}"/>
    <cellStyle name="40% - Accent4 6 4 8" xfId="11048" xr:uid="{00000000-0005-0000-0000-00001D2B0000}"/>
    <cellStyle name="40% - Accent4 6 4 8 2" xfId="11049" xr:uid="{00000000-0005-0000-0000-00001E2B0000}"/>
    <cellStyle name="40% - Accent4 6 4 9" xfId="11050" xr:uid="{00000000-0005-0000-0000-00001F2B0000}"/>
    <cellStyle name="40% - Accent4 6 4 9 2" xfId="11051" xr:uid="{00000000-0005-0000-0000-0000202B0000}"/>
    <cellStyle name="40% - Accent4 6 5" xfId="11052" xr:uid="{00000000-0005-0000-0000-0000212B0000}"/>
    <cellStyle name="40% - Accent4 6 5 10" xfId="11053" xr:uid="{00000000-0005-0000-0000-0000222B0000}"/>
    <cellStyle name="40% - Accent4 6 5 2" xfId="11054" xr:uid="{00000000-0005-0000-0000-0000232B0000}"/>
    <cellStyle name="40% - Accent4 6 5 2 2" xfId="11055" xr:uid="{00000000-0005-0000-0000-0000242B0000}"/>
    <cellStyle name="40% - Accent4 6 5 3" xfId="11056" xr:uid="{00000000-0005-0000-0000-0000252B0000}"/>
    <cellStyle name="40% - Accent4 6 5 3 2" xfId="11057" xr:uid="{00000000-0005-0000-0000-0000262B0000}"/>
    <cellStyle name="40% - Accent4 6 5 4" xfId="11058" xr:uid="{00000000-0005-0000-0000-0000272B0000}"/>
    <cellStyle name="40% - Accent4 6 5 4 2" xfId="11059" xr:uid="{00000000-0005-0000-0000-0000282B0000}"/>
    <cellStyle name="40% - Accent4 6 5 5" xfId="11060" xr:uid="{00000000-0005-0000-0000-0000292B0000}"/>
    <cellStyle name="40% - Accent4 6 5 5 2" xfId="11061" xr:uid="{00000000-0005-0000-0000-00002A2B0000}"/>
    <cellStyle name="40% - Accent4 6 5 6" xfId="11062" xr:uid="{00000000-0005-0000-0000-00002B2B0000}"/>
    <cellStyle name="40% - Accent4 6 5 6 2" xfId="11063" xr:uid="{00000000-0005-0000-0000-00002C2B0000}"/>
    <cellStyle name="40% - Accent4 6 5 7" xfId="11064" xr:uid="{00000000-0005-0000-0000-00002D2B0000}"/>
    <cellStyle name="40% - Accent4 6 5 7 2" xfId="11065" xr:uid="{00000000-0005-0000-0000-00002E2B0000}"/>
    <cellStyle name="40% - Accent4 6 5 8" xfId="11066" xr:uid="{00000000-0005-0000-0000-00002F2B0000}"/>
    <cellStyle name="40% - Accent4 6 5 8 2" xfId="11067" xr:uid="{00000000-0005-0000-0000-0000302B0000}"/>
    <cellStyle name="40% - Accent4 6 5 9" xfId="11068" xr:uid="{00000000-0005-0000-0000-0000312B0000}"/>
    <cellStyle name="40% - Accent4 6 6" xfId="11069" xr:uid="{00000000-0005-0000-0000-0000322B0000}"/>
    <cellStyle name="40% - Accent4 6 6 2" xfId="11070" xr:uid="{00000000-0005-0000-0000-0000332B0000}"/>
    <cellStyle name="40% - Accent4 6 7" xfId="11071" xr:uid="{00000000-0005-0000-0000-0000342B0000}"/>
    <cellStyle name="40% - Accent4 6 7 2" xfId="11072" xr:uid="{00000000-0005-0000-0000-0000352B0000}"/>
    <cellStyle name="40% - Accent4 6 8" xfId="11073" xr:uid="{00000000-0005-0000-0000-0000362B0000}"/>
    <cellStyle name="40% - Accent4 6 8 2" xfId="11074" xr:uid="{00000000-0005-0000-0000-0000372B0000}"/>
    <cellStyle name="40% - Accent4 6 9" xfId="11075" xr:uid="{00000000-0005-0000-0000-0000382B0000}"/>
    <cellStyle name="40% - Accent4 6 9 2" xfId="11076" xr:uid="{00000000-0005-0000-0000-0000392B0000}"/>
    <cellStyle name="40% - Accent4 7" xfId="11077" xr:uid="{00000000-0005-0000-0000-00003A2B0000}"/>
    <cellStyle name="40% - Accent4 7 10" xfId="11078" xr:uid="{00000000-0005-0000-0000-00003B2B0000}"/>
    <cellStyle name="40% - Accent4 7 10 2" xfId="11079" xr:uid="{00000000-0005-0000-0000-00003C2B0000}"/>
    <cellStyle name="40% - Accent4 7 11" xfId="11080" xr:uid="{00000000-0005-0000-0000-00003D2B0000}"/>
    <cellStyle name="40% - Accent4 7 11 2" xfId="11081" xr:uid="{00000000-0005-0000-0000-00003E2B0000}"/>
    <cellStyle name="40% - Accent4 7 12" xfId="11082" xr:uid="{00000000-0005-0000-0000-00003F2B0000}"/>
    <cellStyle name="40% - Accent4 7 13" xfId="11083" xr:uid="{00000000-0005-0000-0000-0000402B0000}"/>
    <cellStyle name="40% - Accent4 7 2" xfId="11084" xr:uid="{00000000-0005-0000-0000-0000412B0000}"/>
    <cellStyle name="40% - Accent4 7 2 10" xfId="11085" xr:uid="{00000000-0005-0000-0000-0000422B0000}"/>
    <cellStyle name="40% - Accent4 7 2 11" xfId="11086" xr:uid="{00000000-0005-0000-0000-0000432B0000}"/>
    <cellStyle name="40% - Accent4 7 2 2" xfId="11087" xr:uid="{00000000-0005-0000-0000-0000442B0000}"/>
    <cellStyle name="40% - Accent4 7 2 2 2" xfId="11088" xr:uid="{00000000-0005-0000-0000-0000452B0000}"/>
    <cellStyle name="40% - Accent4 7 2 3" xfId="11089" xr:uid="{00000000-0005-0000-0000-0000462B0000}"/>
    <cellStyle name="40% - Accent4 7 2 3 2" xfId="11090" xr:uid="{00000000-0005-0000-0000-0000472B0000}"/>
    <cellStyle name="40% - Accent4 7 2 4" xfId="11091" xr:uid="{00000000-0005-0000-0000-0000482B0000}"/>
    <cellStyle name="40% - Accent4 7 2 4 2" xfId="11092" xr:uid="{00000000-0005-0000-0000-0000492B0000}"/>
    <cellStyle name="40% - Accent4 7 2 5" xfId="11093" xr:uid="{00000000-0005-0000-0000-00004A2B0000}"/>
    <cellStyle name="40% - Accent4 7 2 5 2" xfId="11094" xr:uid="{00000000-0005-0000-0000-00004B2B0000}"/>
    <cellStyle name="40% - Accent4 7 2 6" xfId="11095" xr:uid="{00000000-0005-0000-0000-00004C2B0000}"/>
    <cellStyle name="40% - Accent4 7 2 6 2" xfId="11096" xr:uid="{00000000-0005-0000-0000-00004D2B0000}"/>
    <cellStyle name="40% - Accent4 7 2 7" xfId="11097" xr:uid="{00000000-0005-0000-0000-00004E2B0000}"/>
    <cellStyle name="40% - Accent4 7 2 7 2" xfId="11098" xr:uid="{00000000-0005-0000-0000-00004F2B0000}"/>
    <cellStyle name="40% - Accent4 7 2 8" xfId="11099" xr:uid="{00000000-0005-0000-0000-0000502B0000}"/>
    <cellStyle name="40% - Accent4 7 2 8 2" xfId="11100" xr:uid="{00000000-0005-0000-0000-0000512B0000}"/>
    <cellStyle name="40% - Accent4 7 2 9" xfId="11101" xr:uid="{00000000-0005-0000-0000-0000522B0000}"/>
    <cellStyle name="40% - Accent4 7 2 9 2" xfId="11102" xr:uid="{00000000-0005-0000-0000-0000532B0000}"/>
    <cellStyle name="40% - Accent4 7 3" xfId="11103" xr:uid="{00000000-0005-0000-0000-0000542B0000}"/>
    <cellStyle name="40% - Accent4 7 3 10" xfId="11104" xr:uid="{00000000-0005-0000-0000-0000552B0000}"/>
    <cellStyle name="40% - Accent4 7 3 2" xfId="11105" xr:uid="{00000000-0005-0000-0000-0000562B0000}"/>
    <cellStyle name="40% - Accent4 7 3 2 2" xfId="11106" xr:uid="{00000000-0005-0000-0000-0000572B0000}"/>
    <cellStyle name="40% - Accent4 7 3 3" xfId="11107" xr:uid="{00000000-0005-0000-0000-0000582B0000}"/>
    <cellStyle name="40% - Accent4 7 3 3 2" xfId="11108" xr:uid="{00000000-0005-0000-0000-0000592B0000}"/>
    <cellStyle name="40% - Accent4 7 3 4" xfId="11109" xr:uid="{00000000-0005-0000-0000-00005A2B0000}"/>
    <cellStyle name="40% - Accent4 7 3 4 2" xfId="11110" xr:uid="{00000000-0005-0000-0000-00005B2B0000}"/>
    <cellStyle name="40% - Accent4 7 3 5" xfId="11111" xr:uid="{00000000-0005-0000-0000-00005C2B0000}"/>
    <cellStyle name="40% - Accent4 7 3 5 2" xfId="11112" xr:uid="{00000000-0005-0000-0000-00005D2B0000}"/>
    <cellStyle name="40% - Accent4 7 3 6" xfId="11113" xr:uid="{00000000-0005-0000-0000-00005E2B0000}"/>
    <cellStyle name="40% - Accent4 7 3 6 2" xfId="11114" xr:uid="{00000000-0005-0000-0000-00005F2B0000}"/>
    <cellStyle name="40% - Accent4 7 3 7" xfId="11115" xr:uid="{00000000-0005-0000-0000-0000602B0000}"/>
    <cellStyle name="40% - Accent4 7 3 7 2" xfId="11116" xr:uid="{00000000-0005-0000-0000-0000612B0000}"/>
    <cellStyle name="40% - Accent4 7 3 8" xfId="11117" xr:uid="{00000000-0005-0000-0000-0000622B0000}"/>
    <cellStyle name="40% - Accent4 7 3 8 2" xfId="11118" xr:uid="{00000000-0005-0000-0000-0000632B0000}"/>
    <cellStyle name="40% - Accent4 7 3 9" xfId="11119" xr:uid="{00000000-0005-0000-0000-0000642B0000}"/>
    <cellStyle name="40% - Accent4 7 4" xfId="11120" xr:uid="{00000000-0005-0000-0000-0000652B0000}"/>
    <cellStyle name="40% - Accent4 7 4 2" xfId="11121" xr:uid="{00000000-0005-0000-0000-0000662B0000}"/>
    <cellStyle name="40% - Accent4 7 5" xfId="11122" xr:uid="{00000000-0005-0000-0000-0000672B0000}"/>
    <cellStyle name="40% - Accent4 7 5 2" xfId="11123" xr:uid="{00000000-0005-0000-0000-0000682B0000}"/>
    <cellStyle name="40% - Accent4 7 6" xfId="11124" xr:uid="{00000000-0005-0000-0000-0000692B0000}"/>
    <cellStyle name="40% - Accent4 7 6 2" xfId="11125" xr:uid="{00000000-0005-0000-0000-00006A2B0000}"/>
    <cellStyle name="40% - Accent4 7 7" xfId="11126" xr:uid="{00000000-0005-0000-0000-00006B2B0000}"/>
    <cellStyle name="40% - Accent4 7 7 2" xfId="11127" xr:uid="{00000000-0005-0000-0000-00006C2B0000}"/>
    <cellStyle name="40% - Accent4 7 8" xfId="11128" xr:uid="{00000000-0005-0000-0000-00006D2B0000}"/>
    <cellStyle name="40% - Accent4 7 8 2" xfId="11129" xr:uid="{00000000-0005-0000-0000-00006E2B0000}"/>
    <cellStyle name="40% - Accent4 7 9" xfId="11130" xr:uid="{00000000-0005-0000-0000-00006F2B0000}"/>
    <cellStyle name="40% - Accent4 7 9 2" xfId="11131" xr:uid="{00000000-0005-0000-0000-0000702B0000}"/>
    <cellStyle name="40% - Accent4 8" xfId="11132" xr:uid="{00000000-0005-0000-0000-0000712B0000}"/>
    <cellStyle name="40% - Accent4 8 10" xfId="11133" xr:uid="{00000000-0005-0000-0000-0000722B0000}"/>
    <cellStyle name="40% - Accent4 8 10 2" xfId="11134" xr:uid="{00000000-0005-0000-0000-0000732B0000}"/>
    <cellStyle name="40% - Accent4 8 11" xfId="11135" xr:uid="{00000000-0005-0000-0000-0000742B0000}"/>
    <cellStyle name="40% - Accent4 8 12" xfId="11136" xr:uid="{00000000-0005-0000-0000-0000752B0000}"/>
    <cellStyle name="40% - Accent4 8 2" xfId="11137" xr:uid="{00000000-0005-0000-0000-0000762B0000}"/>
    <cellStyle name="40% - Accent4 8 2 10" xfId="11138" xr:uid="{00000000-0005-0000-0000-0000772B0000}"/>
    <cellStyle name="40% - Accent4 8 2 11" xfId="11139" xr:uid="{00000000-0005-0000-0000-0000782B0000}"/>
    <cellStyle name="40% - Accent4 8 2 2" xfId="11140" xr:uid="{00000000-0005-0000-0000-0000792B0000}"/>
    <cellStyle name="40% - Accent4 8 2 2 2" xfId="11141" xr:uid="{00000000-0005-0000-0000-00007A2B0000}"/>
    <cellStyle name="40% - Accent4 8 2 3" xfId="11142" xr:uid="{00000000-0005-0000-0000-00007B2B0000}"/>
    <cellStyle name="40% - Accent4 8 2 3 2" xfId="11143" xr:uid="{00000000-0005-0000-0000-00007C2B0000}"/>
    <cellStyle name="40% - Accent4 8 2 4" xfId="11144" xr:uid="{00000000-0005-0000-0000-00007D2B0000}"/>
    <cellStyle name="40% - Accent4 8 2 4 2" xfId="11145" xr:uid="{00000000-0005-0000-0000-00007E2B0000}"/>
    <cellStyle name="40% - Accent4 8 2 5" xfId="11146" xr:uid="{00000000-0005-0000-0000-00007F2B0000}"/>
    <cellStyle name="40% - Accent4 8 2 5 2" xfId="11147" xr:uid="{00000000-0005-0000-0000-0000802B0000}"/>
    <cellStyle name="40% - Accent4 8 2 6" xfId="11148" xr:uid="{00000000-0005-0000-0000-0000812B0000}"/>
    <cellStyle name="40% - Accent4 8 2 6 2" xfId="11149" xr:uid="{00000000-0005-0000-0000-0000822B0000}"/>
    <cellStyle name="40% - Accent4 8 2 7" xfId="11150" xr:uid="{00000000-0005-0000-0000-0000832B0000}"/>
    <cellStyle name="40% - Accent4 8 2 7 2" xfId="11151" xr:uid="{00000000-0005-0000-0000-0000842B0000}"/>
    <cellStyle name="40% - Accent4 8 2 8" xfId="11152" xr:uid="{00000000-0005-0000-0000-0000852B0000}"/>
    <cellStyle name="40% - Accent4 8 2 8 2" xfId="11153" xr:uid="{00000000-0005-0000-0000-0000862B0000}"/>
    <cellStyle name="40% - Accent4 8 2 9" xfId="11154" xr:uid="{00000000-0005-0000-0000-0000872B0000}"/>
    <cellStyle name="40% - Accent4 8 2 9 2" xfId="11155" xr:uid="{00000000-0005-0000-0000-0000882B0000}"/>
    <cellStyle name="40% - Accent4 8 3" xfId="11156" xr:uid="{00000000-0005-0000-0000-0000892B0000}"/>
    <cellStyle name="40% - Accent4 8 3 2" xfId="11157" xr:uid="{00000000-0005-0000-0000-00008A2B0000}"/>
    <cellStyle name="40% - Accent4 8 4" xfId="11158" xr:uid="{00000000-0005-0000-0000-00008B2B0000}"/>
    <cellStyle name="40% - Accent4 8 4 2" xfId="11159" xr:uid="{00000000-0005-0000-0000-00008C2B0000}"/>
    <cellStyle name="40% - Accent4 8 5" xfId="11160" xr:uid="{00000000-0005-0000-0000-00008D2B0000}"/>
    <cellStyle name="40% - Accent4 8 5 2" xfId="11161" xr:uid="{00000000-0005-0000-0000-00008E2B0000}"/>
    <cellStyle name="40% - Accent4 8 6" xfId="11162" xr:uid="{00000000-0005-0000-0000-00008F2B0000}"/>
    <cellStyle name="40% - Accent4 8 6 2" xfId="11163" xr:uid="{00000000-0005-0000-0000-0000902B0000}"/>
    <cellStyle name="40% - Accent4 8 7" xfId="11164" xr:uid="{00000000-0005-0000-0000-0000912B0000}"/>
    <cellStyle name="40% - Accent4 8 7 2" xfId="11165" xr:uid="{00000000-0005-0000-0000-0000922B0000}"/>
    <cellStyle name="40% - Accent4 8 8" xfId="11166" xr:uid="{00000000-0005-0000-0000-0000932B0000}"/>
    <cellStyle name="40% - Accent4 8 8 2" xfId="11167" xr:uid="{00000000-0005-0000-0000-0000942B0000}"/>
    <cellStyle name="40% - Accent4 8 9" xfId="11168" xr:uid="{00000000-0005-0000-0000-0000952B0000}"/>
    <cellStyle name="40% - Accent4 8 9 2" xfId="11169" xr:uid="{00000000-0005-0000-0000-0000962B0000}"/>
    <cellStyle name="40% - Accent4 9" xfId="11170" xr:uid="{00000000-0005-0000-0000-0000972B0000}"/>
    <cellStyle name="40% - Accent4 9 10" xfId="11171" xr:uid="{00000000-0005-0000-0000-0000982B0000}"/>
    <cellStyle name="40% - Accent4 9 11" xfId="11172" xr:uid="{00000000-0005-0000-0000-0000992B0000}"/>
    <cellStyle name="40% - Accent4 9 2" xfId="11173" xr:uid="{00000000-0005-0000-0000-00009A2B0000}"/>
    <cellStyle name="40% - Accent4 9 2 2" xfId="11174" xr:uid="{00000000-0005-0000-0000-00009B2B0000}"/>
    <cellStyle name="40% - Accent4 9 3" xfId="11175" xr:uid="{00000000-0005-0000-0000-00009C2B0000}"/>
    <cellStyle name="40% - Accent4 9 3 2" xfId="11176" xr:uid="{00000000-0005-0000-0000-00009D2B0000}"/>
    <cellStyle name="40% - Accent4 9 4" xfId="11177" xr:uid="{00000000-0005-0000-0000-00009E2B0000}"/>
    <cellStyle name="40% - Accent4 9 4 2" xfId="11178" xr:uid="{00000000-0005-0000-0000-00009F2B0000}"/>
    <cellStyle name="40% - Accent4 9 5" xfId="11179" xr:uid="{00000000-0005-0000-0000-0000A02B0000}"/>
    <cellStyle name="40% - Accent4 9 5 2" xfId="11180" xr:uid="{00000000-0005-0000-0000-0000A12B0000}"/>
    <cellStyle name="40% - Accent4 9 6" xfId="11181" xr:uid="{00000000-0005-0000-0000-0000A22B0000}"/>
    <cellStyle name="40% - Accent4 9 6 2" xfId="11182" xr:uid="{00000000-0005-0000-0000-0000A32B0000}"/>
    <cellStyle name="40% - Accent4 9 7" xfId="11183" xr:uid="{00000000-0005-0000-0000-0000A42B0000}"/>
    <cellStyle name="40% - Accent4 9 7 2" xfId="11184" xr:uid="{00000000-0005-0000-0000-0000A52B0000}"/>
    <cellStyle name="40% - Accent4 9 8" xfId="11185" xr:uid="{00000000-0005-0000-0000-0000A62B0000}"/>
    <cellStyle name="40% - Accent4 9 8 2" xfId="11186" xr:uid="{00000000-0005-0000-0000-0000A72B0000}"/>
    <cellStyle name="40% - Accent4 9 9" xfId="11187" xr:uid="{00000000-0005-0000-0000-0000A82B0000}"/>
    <cellStyle name="40% - Accent4 9 9 2" xfId="11188" xr:uid="{00000000-0005-0000-0000-0000A92B0000}"/>
    <cellStyle name="40% - Accent5 10" xfId="11189" xr:uid="{00000000-0005-0000-0000-0000AA2B0000}"/>
    <cellStyle name="40% - Accent5 10 10" xfId="11190" xr:uid="{00000000-0005-0000-0000-0000AB2B0000}"/>
    <cellStyle name="40% - Accent5 10 11" xfId="11191" xr:uid="{00000000-0005-0000-0000-0000AC2B0000}"/>
    <cellStyle name="40% - Accent5 10 2" xfId="11192" xr:uid="{00000000-0005-0000-0000-0000AD2B0000}"/>
    <cellStyle name="40% - Accent5 10 2 2" xfId="11193" xr:uid="{00000000-0005-0000-0000-0000AE2B0000}"/>
    <cellStyle name="40% - Accent5 10 3" xfId="11194" xr:uid="{00000000-0005-0000-0000-0000AF2B0000}"/>
    <cellStyle name="40% - Accent5 10 3 2" xfId="11195" xr:uid="{00000000-0005-0000-0000-0000B02B0000}"/>
    <cellStyle name="40% - Accent5 10 4" xfId="11196" xr:uid="{00000000-0005-0000-0000-0000B12B0000}"/>
    <cellStyle name="40% - Accent5 10 4 2" xfId="11197" xr:uid="{00000000-0005-0000-0000-0000B22B0000}"/>
    <cellStyle name="40% - Accent5 10 5" xfId="11198" xr:uid="{00000000-0005-0000-0000-0000B32B0000}"/>
    <cellStyle name="40% - Accent5 10 5 2" xfId="11199" xr:uid="{00000000-0005-0000-0000-0000B42B0000}"/>
    <cellStyle name="40% - Accent5 10 6" xfId="11200" xr:uid="{00000000-0005-0000-0000-0000B52B0000}"/>
    <cellStyle name="40% - Accent5 10 6 2" xfId="11201" xr:uid="{00000000-0005-0000-0000-0000B62B0000}"/>
    <cellStyle name="40% - Accent5 10 7" xfId="11202" xr:uid="{00000000-0005-0000-0000-0000B72B0000}"/>
    <cellStyle name="40% - Accent5 10 7 2" xfId="11203" xr:uid="{00000000-0005-0000-0000-0000B82B0000}"/>
    <cellStyle name="40% - Accent5 10 8" xfId="11204" xr:uid="{00000000-0005-0000-0000-0000B92B0000}"/>
    <cellStyle name="40% - Accent5 10 8 2" xfId="11205" xr:uid="{00000000-0005-0000-0000-0000BA2B0000}"/>
    <cellStyle name="40% - Accent5 10 9" xfId="11206" xr:uid="{00000000-0005-0000-0000-0000BB2B0000}"/>
    <cellStyle name="40% - Accent5 10 9 2" xfId="11207" xr:uid="{00000000-0005-0000-0000-0000BC2B0000}"/>
    <cellStyle name="40% - Accent5 11" xfId="11208" xr:uid="{00000000-0005-0000-0000-0000BD2B0000}"/>
    <cellStyle name="40% - Accent5 11 10" xfId="11209" xr:uid="{00000000-0005-0000-0000-0000BE2B0000}"/>
    <cellStyle name="40% - Accent5 11 2" xfId="11210" xr:uid="{00000000-0005-0000-0000-0000BF2B0000}"/>
    <cellStyle name="40% - Accent5 11 2 2" xfId="11211" xr:uid="{00000000-0005-0000-0000-0000C02B0000}"/>
    <cellStyle name="40% - Accent5 11 3" xfId="11212" xr:uid="{00000000-0005-0000-0000-0000C12B0000}"/>
    <cellStyle name="40% - Accent5 11 3 2" xfId="11213" xr:uid="{00000000-0005-0000-0000-0000C22B0000}"/>
    <cellStyle name="40% - Accent5 11 4" xfId="11214" xr:uid="{00000000-0005-0000-0000-0000C32B0000}"/>
    <cellStyle name="40% - Accent5 11 4 2" xfId="11215" xr:uid="{00000000-0005-0000-0000-0000C42B0000}"/>
    <cellStyle name="40% - Accent5 11 5" xfId="11216" xr:uid="{00000000-0005-0000-0000-0000C52B0000}"/>
    <cellStyle name="40% - Accent5 11 5 2" xfId="11217" xr:uid="{00000000-0005-0000-0000-0000C62B0000}"/>
    <cellStyle name="40% - Accent5 11 6" xfId="11218" xr:uid="{00000000-0005-0000-0000-0000C72B0000}"/>
    <cellStyle name="40% - Accent5 11 6 2" xfId="11219" xr:uid="{00000000-0005-0000-0000-0000C82B0000}"/>
    <cellStyle name="40% - Accent5 11 7" xfId="11220" xr:uid="{00000000-0005-0000-0000-0000C92B0000}"/>
    <cellStyle name="40% - Accent5 11 7 2" xfId="11221" xr:uid="{00000000-0005-0000-0000-0000CA2B0000}"/>
    <cellStyle name="40% - Accent5 11 8" xfId="11222" xr:uid="{00000000-0005-0000-0000-0000CB2B0000}"/>
    <cellStyle name="40% - Accent5 11 8 2" xfId="11223" xr:uid="{00000000-0005-0000-0000-0000CC2B0000}"/>
    <cellStyle name="40% - Accent5 11 9" xfId="11224" xr:uid="{00000000-0005-0000-0000-0000CD2B0000}"/>
    <cellStyle name="40% - Accent5 12" xfId="11225" xr:uid="{00000000-0005-0000-0000-0000CE2B0000}"/>
    <cellStyle name="40% - Accent5 12 2" xfId="11226" xr:uid="{00000000-0005-0000-0000-0000CF2B0000}"/>
    <cellStyle name="40% - Accent5 12 2 2" xfId="11227" xr:uid="{00000000-0005-0000-0000-0000D02B0000}"/>
    <cellStyle name="40% - Accent5 12 3" xfId="11228" xr:uid="{00000000-0005-0000-0000-0000D12B0000}"/>
    <cellStyle name="40% - Accent5 12 3 2" xfId="11229" xr:uid="{00000000-0005-0000-0000-0000D22B0000}"/>
    <cellStyle name="40% - Accent5 12 4" xfId="11230" xr:uid="{00000000-0005-0000-0000-0000D32B0000}"/>
    <cellStyle name="40% - Accent5 12 4 2" xfId="11231" xr:uid="{00000000-0005-0000-0000-0000D42B0000}"/>
    <cellStyle name="40% - Accent5 12 5" xfId="11232" xr:uid="{00000000-0005-0000-0000-0000D52B0000}"/>
    <cellStyle name="40% - Accent5 12 5 2" xfId="11233" xr:uid="{00000000-0005-0000-0000-0000D62B0000}"/>
    <cellStyle name="40% - Accent5 12 6" xfId="11234" xr:uid="{00000000-0005-0000-0000-0000D72B0000}"/>
    <cellStyle name="40% - Accent5 12 6 2" xfId="11235" xr:uid="{00000000-0005-0000-0000-0000D82B0000}"/>
    <cellStyle name="40% - Accent5 12 7" xfId="11236" xr:uid="{00000000-0005-0000-0000-0000D92B0000}"/>
    <cellStyle name="40% - Accent5 12 8" xfId="11237" xr:uid="{00000000-0005-0000-0000-0000DA2B0000}"/>
    <cellStyle name="40% - Accent5 13" xfId="11238" xr:uid="{00000000-0005-0000-0000-0000DB2B0000}"/>
    <cellStyle name="40% - Accent5 13 2" xfId="11239" xr:uid="{00000000-0005-0000-0000-0000DC2B0000}"/>
    <cellStyle name="40% - Accent5 13 2 2" xfId="11240" xr:uid="{00000000-0005-0000-0000-0000DD2B0000}"/>
    <cellStyle name="40% - Accent5 13 3" xfId="11241" xr:uid="{00000000-0005-0000-0000-0000DE2B0000}"/>
    <cellStyle name="40% - Accent5 13 3 2" xfId="11242" xr:uid="{00000000-0005-0000-0000-0000DF2B0000}"/>
    <cellStyle name="40% - Accent5 13 4" xfId="11243" xr:uid="{00000000-0005-0000-0000-0000E02B0000}"/>
    <cellStyle name="40% - Accent5 13 4 2" xfId="11244" xr:uid="{00000000-0005-0000-0000-0000E12B0000}"/>
    <cellStyle name="40% - Accent5 13 5" xfId="11245" xr:uid="{00000000-0005-0000-0000-0000E22B0000}"/>
    <cellStyle name="40% - Accent5 13 6" xfId="11246" xr:uid="{00000000-0005-0000-0000-0000E32B0000}"/>
    <cellStyle name="40% - Accent5 14" xfId="11247" xr:uid="{00000000-0005-0000-0000-0000E42B0000}"/>
    <cellStyle name="40% - Accent5 14 2" xfId="11248" xr:uid="{00000000-0005-0000-0000-0000E52B0000}"/>
    <cellStyle name="40% - Accent5 14 2 2" xfId="11249" xr:uid="{00000000-0005-0000-0000-0000E62B0000}"/>
    <cellStyle name="40% - Accent5 14 3" xfId="11250" xr:uid="{00000000-0005-0000-0000-0000E72B0000}"/>
    <cellStyle name="40% - Accent5 14 4" xfId="11251" xr:uid="{00000000-0005-0000-0000-0000E82B0000}"/>
    <cellStyle name="40% - Accent5 15" xfId="11252" xr:uid="{00000000-0005-0000-0000-0000E92B0000}"/>
    <cellStyle name="40% - Accent5 15 2" xfId="11253" xr:uid="{00000000-0005-0000-0000-0000EA2B0000}"/>
    <cellStyle name="40% - Accent5 16" xfId="11254" xr:uid="{00000000-0005-0000-0000-0000EB2B0000}"/>
    <cellStyle name="40% - Accent5 16 2" xfId="11255" xr:uid="{00000000-0005-0000-0000-0000EC2B0000}"/>
    <cellStyle name="40% - Accent5 17" xfId="11256" xr:uid="{00000000-0005-0000-0000-0000ED2B0000}"/>
    <cellStyle name="40% - Accent5 17 2" xfId="11257" xr:uid="{00000000-0005-0000-0000-0000EE2B0000}"/>
    <cellStyle name="40% - Accent5 18" xfId="11258" xr:uid="{00000000-0005-0000-0000-0000EF2B0000}"/>
    <cellStyle name="40% - Accent5 18 2" xfId="11259" xr:uid="{00000000-0005-0000-0000-0000F02B0000}"/>
    <cellStyle name="40% - Accent5 19" xfId="11260" xr:uid="{00000000-0005-0000-0000-0000F12B0000}"/>
    <cellStyle name="40% - Accent5 19 2" xfId="11261" xr:uid="{00000000-0005-0000-0000-0000F22B0000}"/>
    <cellStyle name="40% - Accent5 2" xfId="11262" xr:uid="{00000000-0005-0000-0000-0000F32B0000}"/>
    <cellStyle name="40% - Accent5 2 10" xfId="11263" xr:uid="{00000000-0005-0000-0000-0000F42B0000}"/>
    <cellStyle name="40% - Accent5 2 10 2" xfId="11264" xr:uid="{00000000-0005-0000-0000-0000F52B0000}"/>
    <cellStyle name="40% - Accent5 2 11" xfId="11265" xr:uid="{00000000-0005-0000-0000-0000F62B0000}"/>
    <cellStyle name="40% - Accent5 2 11 2" xfId="11266" xr:uid="{00000000-0005-0000-0000-0000F72B0000}"/>
    <cellStyle name="40% - Accent5 2 12" xfId="11267" xr:uid="{00000000-0005-0000-0000-0000F82B0000}"/>
    <cellStyle name="40% - Accent5 2 12 2" xfId="11268" xr:uid="{00000000-0005-0000-0000-0000F92B0000}"/>
    <cellStyle name="40% - Accent5 2 13" xfId="11269" xr:uid="{00000000-0005-0000-0000-0000FA2B0000}"/>
    <cellStyle name="40% - Accent5 2 13 2" xfId="11270" xr:uid="{00000000-0005-0000-0000-0000FB2B0000}"/>
    <cellStyle name="40% - Accent5 2 14" xfId="11271" xr:uid="{00000000-0005-0000-0000-0000FC2B0000}"/>
    <cellStyle name="40% - Accent5 2 14 2" xfId="11272" xr:uid="{00000000-0005-0000-0000-0000FD2B0000}"/>
    <cellStyle name="40% - Accent5 2 15" xfId="11273" xr:uid="{00000000-0005-0000-0000-0000FE2B0000}"/>
    <cellStyle name="40% - Accent5 2 15 2" xfId="11274" xr:uid="{00000000-0005-0000-0000-0000FF2B0000}"/>
    <cellStyle name="40% - Accent5 2 16" xfId="11275" xr:uid="{00000000-0005-0000-0000-0000002C0000}"/>
    <cellStyle name="40% - Accent5 2 16 2" xfId="11276" xr:uid="{00000000-0005-0000-0000-0000012C0000}"/>
    <cellStyle name="40% - Accent5 2 17" xfId="11277" xr:uid="{00000000-0005-0000-0000-0000022C0000}"/>
    <cellStyle name="40% - Accent5 2 17 2" xfId="11278" xr:uid="{00000000-0005-0000-0000-0000032C0000}"/>
    <cellStyle name="40% - Accent5 2 18" xfId="11279" xr:uid="{00000000-0005-0000-0000-0000042C0000}"/>
    <cellStyle name="40% - Accent5 2 19" xfId="11280" xr:uid="{00000000-0005-0000-0000-0000052C0000}"/>
    <cellStyle name="40% - Accent5 2 2" xfId="11281" xr:uid="{00000000-0005-0000-0000-0000062C0000}"/>
    <cellStyle name="40% - Accent5 2 2 10" xfId="11282" xr:uid="{00000000-0005-0000-0000-0000072C0000}"/>
    <cellStyle name="40% - Accent5 2 2 10 2" xfId="11283" xr:uid="{00000000-0005-0000-0000-0000082C0000}"/>
    <cellStyle name="40% - Accent5 2 2 11" xfId="11284" xr:uid="{00000000-0005-0000-0000-0000092C0000}"/>
    <cellStyle name="40% - Accent5 2 2 11 2" xfId="11285" xr:uid="{00000000-0005-0000-0000-00000A2C0000}"/>
    <cellStyle name="40% - Accent5 2 2 12" xfId="11286" xr:uid="{00000000-0005-0000-0000-00000B2C0000}"/>
    <cellStyle name="40% - Accent5 2 2 12 2" xfId="11287" xr:uid="{00000000-0005-0000-0000-00000C2C0000}"/>
    <cellStyle name="40% - Accent5 2 2 13" xfId="11288" xr:uid="{00000000-0005-0000-0000-00000D2C0000}"/>
    <cellStyle name="40% - Accent5 2 2 13 2" xfId="11289" xr:uid="{00000000-0005-0000-0000-00000E2C0000}"/>
    <cellStyle name="40% - Accent5 2 2 14" xfId="11290" xr:uid="{00000000-0005-0000-0000-00000F2C0000}"/>
    <cellStyle name="40% - Accent5 2 2 14 2" xfId="11291" xr:uid="{00000000-0005-0000-0000-0000102C0000}"/>
    <cellStyle name="40% - Accent5 2 2 15" xfId="11292" xr:uid="{00000000-0005-0000-0000-0000112C0000}"/>
    <cellStyle name="40% - Accent5 2 2 15 2" xfId="11293" xr:uid="{00000000-0005-0000-0000-0000122C0000}"/>
    <cellStyle name="40% - Accent5 2 2 16" xfId="11294" xr:uid="{00000000-0005-0000-0000-0000132C0000}"/>
    <cellStyle name="40% - Accent5 2 2 17" xfId="11295" xr:uid="{00000000-0005-0000-0000-0000142C0000}"/>
    <cellStyle name="40% - Accent5 2 2 18" xfId="11296" xr:uid="{00000000-0005-0000-0000-0000152C0000}"/>
    <cellStyle name="40% - Accent5 2 2 2" xfId="11297" xr:uid="{00000000-0005-0000-0000-0000162C0000}"/>
    <cellStyle name="40% - Accent5 2 2 2 10" xfId="11298" xr:uid="{00000000-0005-0000-0000-0000172C0000}"/>
    <cellStyle name="40% - Accent5 2 2 2 11" xfId="11299" xr:uid="{00000000-0005-0000-0000-0000182C0000}"/>
    <cellStyle name="40% - Accent5 2 2 2 2" xfId="11300" xr:uid="{00000000-0005-0000-0000-0000192C0000}"/>
    <cellStyle name="40% - Accent5 2 2 2 2 2" xfId="11301" xr:uid="{00000000-0005-0000-0000-00001A2C0000}"/>
    <cellStyle name="40% - Accent5 2 2 2 3" xfId="11302" xr:uid="{00000000-0005-0000-0000-00001B2C0000}"/>
    <cellStyle name="40% - Accent5 2 2 2 3 2" xfId="11303" xr:uid="{00000000-0005-0000-0000-00001C2C0000}"/>
    <cellStyle name="40% - Accent5 2 2 2 4" xfId="11304" xr:uid="{00000000-0005-0000-0000-00001D2C0000}"/>
    <cellStyle name="40% - Accent5 2 2 2 4 2" xfId="11305" xr:uid="{00000000-0005-0000-0000-00001E2C0000}"/>
    <cellStyle name="40% - Accent5 2 2 2 5" xfId="11306" xr:uid="{00000000-0005-0000-0000-00001F2C0000}"/>
    <cellStyle name="40% - Accent5 2 2 2 5 2" xfId="11307" xr:uid="{00000000-0005-0000-0000-0000202C0000}"/>
    <cellStyle name="40% - Accent5 2 2 2 6" xfId="11308" xr:uid="{00000000-0005-0000-0000-0000212C0000}"/>
    <cellStyle name="40% - Accent5 2 2 2 6 2" xfId="11309" xr:uid="{00000000-0005-0000-0000-0000222C0000}"/>
    <cellStyle name="40% - Accent5 2 2 2 7" xfId="11310" xr:uid="{00000000-0005-0000-0000-0000232C0000}"/>
    <cellStyle name="40% - Accent5 2 2 2 7 2" xfId="11311" xr:uid="{00000000-0005-0000-0000-0000242C0000}"/>
    <cellStyle name="40% - Accent5 2 2 2 8" xfId="11312" xr:uid="{00000000-0005-0000-0000-0000252C0000}"/>
    <cellStyle name="40% - Accent5 2 2 2 8 2" xfId="11313" xr:uid="{00000000-0005-0000-0000-0000262C0000}"/>
    <cellStyle name="40% - Accent5 2 2 2 9" xfId="11314" xr:uid="{00000000-0005-0000-0000-0000272C0000}"/>
    <cellStyle name="40% - Accent5 2 2 2 9 2" xfId="11315" xr:uid="{00000000-0005-0000-0000-0000282C0000}"/>
    <cellStyle name="40% - Accent5 2 2 3" xfId="11316" xr:uid="{00000000-0005-0000-0000-0000292C0000}"/>
    <cellStyle name="40% - Accent5 2 2 3 10" xfId="11317" xr:uid="{00000000-0005-0000-0000-00002A2C0000}"/>
    <cellStyle name="40% - Accent5 2 2 3 11" xfId="11318" xr:uid="{00000000-0005-0000-0000-00002B2C0000}"/>
    <cellStyle name="40% - Accent5 2 2 3 2" xfId="11319" xr:uid="{00000000-0005-0000-0000-00002C2C0000}"/>
    <cellStyle name="40% - Accent5 2 2 3 2 2" xfId="11320" xr:uid="{00000000-0005-0000-0000-00002D2C0000}"/>
    <cellStyle name="40% - Accent5 2 2 3 3" xfId="11321" xr:uid="{00000000-0005-0000-0000-00002E2C0000}"/>
    <cellStyle name="40% - Accent5 2 2 3 3 2" xfId="11322" xr:uid="{00000000-0005-0000-0000-00002F2C0000}"/>
    <cellStyle name="40% - Accent5 2 2 3 4" xfId="11323" xr:uid="{00000000-0005-0000-0000-0000302C0000}"/>
    <cellStyle name="40% - Accent5 2 2 3 4 2" xfId="11324" xr:uid="{00000000-0005-0000-0000-0000312C0000}"/>
    <cellStyle name="40% - Accent5 2 2 3 5" xfId="11325" xr:uid="{00000000-0005-0000-0000-0000322C0000}"/>
    <cellStyle name="40% - Accent5 2 2 3 5 2" xfId="11326" xr:uid="{00000000-0005-0000-0000-0000332C0000}"/>
    <cellStyle name="40% - Accent5 2 2 3 6" xfId="11327" xr:uid="{00000000-0005-0000-0000-0000342C0000}"/>
    <cellStyle name="40% - Accent5 2 2 3 6 2" xfId="11328" xr:uid="{00000000-0005-0000-0000-0000352C0000}"/>
    <cellStyle name="40% - Accent5 2 2 3 7" xfId="11329" xr:uid="{00000000-0005-0000-0000-0000362C0000}"/>
    <cellStyle name="40% - Accent5 2 2 3 7 2" xfId="11330" xr:uid="{00000000-0005-0000-0000-0000372C0000}"/>
    <cellStyle name="40% - Accent5 2 2 3 8" xfId="11331" xr:uid="{00000000-0005-0000-0000-0000382C0000}"/>
    <cellStyle name="40% - Accent5 2 2 3 8 2" xfId="11332" xr:uid="{00000000-0005-0000-0000-0000392C0000}"/>
    <cellStyle name="40% - Accent5 2 2 3 9" xfId="11333" xr:uid="{00000000-0005-0000-0000-00003A2C0000}"/>
    <cellStyle name="40% - Accent5 2 2 3 9 2" xfId="11334" xr:uid="{00000000-0005-0000-0000-00003B2C0000}"/>
    <cellStyle name="40% - Accent5 2 2 4" xfId="11335" xr:uid="{00000000-0005-0000-0000-00003C2C0000}"/>
    <cellStyle name="40% - Accent5 2 2 4 10" xfId="11336" xr:uid="{00000000-0005-0000-0000-00003D2C0000}"/>
    <cellStyle name="40% - Accent5 2 2 4 11" xfId="11337" xr:uid="{00000000-0005-0000-0000-00003E2C0000}"/>
    <cellStyle name="40% - Accent5 2 2 4 2" xfId="11338" xr:uid="{00000000-0005-0000-0000-00003F2C0000}"/>
    <cellStyle name="40% - Accent5 2 2 4 2 2" xfId="11339" xr:uid="{00000000-0005-0000-0000-0000402C0000}"/>
    <cellStyle name="40% - Accent5 2 2 4 3" xfId="11340" xr:uid="{00000000-0005-0000-0000-0000412C0000}"/>
    <cellStyle name="40% - Accent5 2 2 4 3 2" xfId="11341" xr:uid="{00000000-0005-0000-0000-0000422C0000}"/>
    <cellStyle name="40% - Accent5 2 2 4 4" xfId="11342" xr:uid="{00000000-0005-0000-0000-0000432C0000}"/>
    <cellStyle name="40% - Accent5 2 2 4 4 2" xfId="11343" xr:uid="{00000000-0005-0000-0000-0000442C0000}"/>
    <cellStyle name="40% - Accent5 2 2 4 5" xfId="11344" xr:uid="{00000000-0005-0000-0000-0000452C0000}"/>
    <cellStyle name="40% - Accent5 2 2 4 5 2" xfId="11345" xr:uid="{00000000-0005-0000-0000-0000462C0000}"/>
    <cellStyle name="40% - Accent5 2 2 4 6" xfId="11346" xr:uid="{00000000-0005-0000-0000-0000472C0000}"/>
    <cellStyle name="40% - Accent5 2 2 4 6 2" xfId="11347" xr:uid="{00000000-0005-0000-0000-0000482C0000}"/>
    <cellStyle name="40% - Accent5 2 2 4 7" xfId="11348" xr:uid="{00000000-0005-0000-0000-0000492C0000}"/>
    <cellStyle name="40% - Accent5 2 2 4 7 2" xfId="11349" xr:uid="{00000000-0005-0000-0000-00004A2C0000}"/>
    <cellStyle name="40% - Accent5 2 2 4 8" xfId="11350" xr:uid="{00000000-0005-0000-0000-00004B2C0000}"/>
    <cellStyle name="40% - Accent5 2 2 4 8 2" xfId="11351" xr:uid="{00000000-0005-0000-0000-00004C2C0000}"/>
    <cellStyle name="40% - Accent5 2 2 4 9" xfId="11352" xr:uid="{00000000-0005-0000-0000-00004D2C0000}"/>
    <cellStyle name="40% - Accent5 2 2 4 9 2" xfId="11353" xr:uid="{00000000-0005-0000-0000-00004E2C0000}"/>
    <cellStyle name="40% - Accent5 2 2 5" xfId="11354" xr:uid="{00000000-0005-0000-0000-00004F2C0000}"/>
    <cellStyle name="40% - Accent5 2 2 5 10" xfId="11355" xr:uid="{00000000-0005-0000-0000-0000502C0000}"/>
    <cellStyle name="40% - Accent5 2 2 5 11" xfId="11356" xr:uid="{00000000-0005-0000-0000-0000512C0000}"/>
    <cellStyle name="40% - Accent5 2 2 5 2" xfId="11357" xr:uid="{00000000-0005-0000-0000-0000522C0000}"/>
    <cellStyle name="40% - Accent5 2 2 5 2 2" xfId="11358" xr:uid="{00000000-0005-0000-0000-0000532C0000}"/>
    <cellStyle name="40% - Accent5 2 2 5 3" xfId="11359" xr:uid="{00000000-0005-0000-0000-0000542C0000}"/>
    <cellStyle name="40% - Accent5 2 2 5 3 2" xfId="11360" xr:uid="{00000000-0005-0000-0000-0000552C0000}"/>
    <cellStyle name="40% - Accent5 2 2 5 4" xfId="11361" xr:uid="{00000000-0005-0000-0000-0000562C0000}"/>
    <cellStyle name="40% - Accent5 2 2 5 4 2" xfId="11362" xr:uid="{00000000-0005-0000-0000-0000572C0000}"/>
    <cellStyle name="40% - Accent5 2 2 5 5" xfId="11363" xr:uid="{00000000-0005-0000-0000-0000582C0000}"/>
    <cellStyle name="40% - Accent5 2 2 5 5 2" xfId="11364" xr:uid="{00000000-0005-0000-0000-0000592C0000}"/>
    <cellStyle name="40% - Accent5 2 2 5 6" xfId="11365" xr:uid="{00000000-0005-0000-0000-00005A2C0000}"/>
    <cellStyle name="40% - Accent5 2 2 5 6 2" xfId="11366" xr:uid="{00000000-0005-0000-0000-00005B2C0000}"/>
    <cellStyle name="40% - Accent5 2 2 5 7" xfId="11367" xr:uid="{00000000-0005-0000-0000-00005C2C0000}"/>
    <cellStyle name="40% - Accent5 2 2 5 7 2" xfId="11368" xr:uid="{00000000-0005-0000-0000-00005D2C0000}"/>
    <cellStyle name="40% - Accent5 2 2 5 8" xfId="11369" xr:uid="{00000000-0005-0000-0000-00005E2C0000}"/>
    <cellStyle name="40% - Accent5 2 2 5 8 2" xfId="11370" xr:uid="{00000000-0005-0000-0000-00005F2C0000}"/>
    <cellStyle name="40% - Accent5 2 2 5 9" xfId="11371" xr:uid="{00000000-0005-0000-0000-0000602C0000}"/>
    <cellStyle name="40% - Accent5 2 2 5 9 2" xfId="11372" xr:uid="{00000000-0005-0000-0000-0000612C0000}"/>
    <cellStyle name="40% - Accent5 2 2 6" xfId="11373" xr:uid="{00000000-0005-0000-0000-0000622C0000}"/>
    <cellStyle name="40% - Accent5 2 2 6 10" xfId="11374" xr:uid="{00000000-0005-0000-0000-0000632C0000}"/>
    <cellStyle name="40% - Accent5 2 2 6 11" xfId="11375" xr:uid="{00000000-0005-0000-0000-0000642C0000}"/>
    <cellStyle name="40% - Accent5 2 2 6 2" xfId="11376" xr:uid="{00000000-0005-0000-0000-0000652C0000}"/>
    <cellStyle name="40% - Accent5 2 2 6 2 2" xfId="11377" xr:uid="{00000000-0005-0000-0000-0000662C0000}"/>
    <cellStyle name="40% - Accent5 2 2 6 3" xfId="11378" xr:uid="{00000000-0005-0000-0000-0000672C0000}"/>
    <cellStyle name="40% - Accent5 2 2 6 3 2" xfId="11379" xr:uid="{00000000-0005-0000-0000-0000682C0000}"/>
    <cellStyle name="40% - Accent5 2 2 6 4" xfId="11380" xr:uid="{00000000-0005-0000-0000-0000692C0000}"/>
    <cellStyle name="40% - Accent5 2 2 6 4 2" xfId="11381" xr:uid="{00000000-0005-0000-0000-00006A2C0000}"/>
    <cellStyle name="40% - Accent5 2 2 6 5" xfId="11382" xr:uid="{00000000-0005-0000-0000-00006B2C0000}"/>
    <cellStyle name="40% - Accent5 2 2 6 5 2" xfId="11383" xr:uid="{00000000-0005-0000-0000-00006C2C0000}"/>
    <cellStyle name="40% - Accent5 2 2 6 6" xfId="11384" xr:uid="{00000000-0005-0000-0000-00006D2C0000}"/>
    <cellStyle name="40% - Accent5 2 2 6 6 2" xfId="11385" xr:uid="{00000000-0005-0000-0000-00006E2C0000}"/>
    <cellStyle name="40% - Accent5 2 2 6 7" xfId="11386" xr:uid="{00000000-0005-0000-0000-00006F2C0000}"/>
    <cellStyle name="40% - Accent5 2 2 6 7 2" xfId="11387" xr:uid="{00000000-0005-0000-0000-0000702C0000}"/>
    <cellStyle name="40% - Accent5 2 2 6 8" xfId="11388" xr:uid="{00000000-0005-0000-0000-0000712C0000}"/>
    <cellStyle name="40% - Accent5 2 2 6 8 2" xfId="11389" xr:uid="{00000000-0005-0000-0000-0000722C0000}"/>
    <cellStyle name="40% - Accent5 2 2 6 9" xfId="11390" xr:uid="{00000000-0005-0000-0000-0000732C0000}"/>
    <cellStyle name="40% - Accent5 2 2 6 9 2" xfId="11391" xr:uid="{00000000-0005-0000-0000-0000742C0000}"/>
    <cellStyle name="40% - Accent5 2 2 7" xfId="11392" xr:uid="{00000000-0005-0000-0000-0000752C0000}"/>
    <cellStyle name="40% - Accent5 2 2 7 10" xfId="11393" xr:uid="{00000000-0005-0000-0000-0000762C0000}"/>
    <cellStyle name="40% - Accent5 2 2 7 2" xfId="11394" xr:uid="{00000000-0005-0000-0000-0000772C0000}"/>
    <cellStyle name="40% - Accent5 2 2 7 2 2" xfId="11395" xr:uid="{00000000-0005-0000-0000-0000782C0000}"/>
    <cellStyle name="40% - Accent5 2 2 7 3" xfId="11396" xr:uid="{00000000-0005-0000-0000-0000792C0000}"/>
    <cellStyle name="40% - Accent5 2 2 7 3 2" xfId="11397" xr:uid="{00000000-0005-0000-0000-00007A2C0000}"/>
    <cellStyle name="40% - Accent5 2 2 7 4" xfId="11398" xr:uid="{00000000-0005-0000-0000-00007B2C0000}"/>
    <cellStyle name="40% - Accent5 2 2 7 4 2" xfId="11399" xr:uid="{00000000-0005-0000-0000-00007C2C0000}"/>
    <cellStyle name="40% - Accent5 2 2 7 5" xfId="11400" xr:uid="{00000000-0005-0000-0000-00007D2C0000}"/>
    <cellStyle name="40% - Accent5 2 2 7 5 2" xfId="11401" xr:uid="{00000000-0005-0000-0000-00007E2C0000}"/>
    <cellStyle name="40% - Accent5 2 2 7 6" xfId="11402" xr:uid="{00000000-0005-0000-0000-00007F2C0000}"/>
    <cellStyle name="40% - Accent5 2 2 7 6 2" xfId="11403" xr:uid="{00000000-0005-0000-0000-0000802C0000}"/>
    <cellStyle name="40% - Accent5 2 2 7 7" xfId="11404" xr:uid="{00000000-0005-0000-0000-0000812C0000}"/>
    <cellStyle name="40% - Accent5 2 2 7 7 2" xfId="11405" xr:uid="{00000000-0005-0000-0000-0000822C0000}"/>
    <cellStyle name="40% - Accent5 2 2 7 8" xfId="11406" xr:uid="{00000000-0005-0000-0000-0000832C0000}"/>
    <cellStyle name="40% - Accent5 2 2 7 8 2" xfId="11407" xr:uid="{00000000-0005-0000-0000-0000842C0000}"/>
    <cellStyle name="40% - Accent5 2 2 7 9" xfId="11408" xr:uid="{00000000-0005-0000-0000-0000852C0000}"/>
    <cellStyle name="40% - Accent5 2 2 8" xfId="11409" xr:uid="{00000000-0005-0000-0000-0000862C0000}"/>
    <cellStyle name="40% - Accent5 2 2 8 2" xfId="11410" xr:uid="{00000000-0005-0000-0000-0000872C0000}"/>
    <cellStyle name="40% - Accent5 2 2 9" xfId="11411" xr:uid="{00000000-0005-0000-0000-0000882C0000}"/>
    <cellStyle name="40% - Accent5 2 2 9 2" xfId="11412" xr:uid="{00000000-0005-0000-0000-0000892C0000}"/>
    <cellStyle name="40% - Accent5 2 3" xfId="11413" xr:uid="{00000000-0005-0000-0000-00008A2C0000}"/>
    <cellStyle name="40% - Accent5 2 3 10" xfId="11414" xr:uid="{00000000-0005-0000-0000-00008B2C0000}"/>
    <cellStyle name="40% - Accent5 2 3 10 2" xfId="11415" xr:uid="{00000000-0005-0000-0000-00008C2C0000}"/>
    <cellStyle name="40% - Accent5 2 3 11" xfId="11416" xr:uid="{00000000-0005-0000-0000-00008D2C0000}"/>
    <cellStyle name="40% - Accent5 2 3 11 2" xfId="11417" xr:uid="{00000000-0005-0000-0000-00008E2C0000}"/>
    <cellStyle name="40% - Accent5 2 3 12" xfId="11418" xr:uid="{00000000-0005-0000-0000-00008F2C0000}"/>
    <cellStyle name="40% - Accent5 2 3 12 2" xfId="11419" xr:uid="{00000000-0005-0000-0000-0000902C0000}"/>
    <cellStyle name="40% - Accent5 2 3 13" xfId="11420" xr:uid="{00000000-0005-0000-0000-0000912C0000}"/>
    <cellStyle name="40% - Accent5 2 3 13 2" xfId="11421" xr:uid="{00000000-0005-0000-0000-0000922C0000}"/>
    <cellStyle name="40% - Accent5 2 3 14" xfId="11422" xr:uid="{00000000-0005-0000-0000-0000932C0000}"/>
    <cellStyle name="40% - Accent5 2 3 14 2" xfId="11423" xr:uid="{00000000-0005-0000-0000-0000942C0000}"/>
    <cellStyle name="40% - Accent5 2 3 15" xfId="11424" xr:uid="{00000000-0005-0000-0000-0000952C0000}"/>
    <cellStyle name="40% - Accent5 2 3 15 2" xfId="11425" xr:uid="{00000000-0005-0000-0000-0000962C0000}"/>
    <cellStyle name="40% - Accent5 2 3 16" xfId="11426" xr:uid="{00000000-0005-0000-0000-0000972C0000}"/>
    <cellStyle name="40% - Accent5 2 3 17" xfId="11427" xr:uid="{00000000-0005-0000-0000-0000982C0000}"/>
    <cellStyle name="40% - Accent5 2 3 2" xfId="11428" xr:uid="{00000000-0005-0000-0000-0000992C0000}"/>
    <cellStyle name="40% - Accent5 2 3 2 10" xfId="11429" xr:uid="{00000000-0005-0000-0000-00009A2C0000}"/>
    <cellStyle name="40% - Accent5 2 3 2 11" xfId="11430" xr:uid="{00000000-0005-0000-0000-00009B2C0000}"/>
    <cellStyle name="40% - Accent5 2 3 2 2" xfId="11431" xr:uid="{00000000-0005-0000-0000-00009C2C0000}"/>
    <cellStyle name="40% - Accent5 2 3 2 2 2" xfId="11432" xr:uid="{00000000-0005-0000-0000-00009D2C0000}"/>
    <cellStyle name="40% - Accent5 2 3 2 3" xfId="11433" xr:uid="{00000000-0005-0000-0000-00009E2C0000}"/>
    <cellStyle name="40% - Accent5 2 3 2 3 2" xfId="11434" xr:uid="{00000000-0005-0000-0000-00009F2C0000}"/>
    <cellStyle name="40% - Accent5 2 3 2 4" xfId="11435" xr:uid="{00000000-0005-0000-0000-0000A02C0000}"/>
    <cellStyle name="40% - Accent5 2 3 2 4 2" xfId="11436" xr:uid="{00000000-0005-0000-0000-0000A12C0000}"/>
    <cellStyle name="40% - Accent5 2 3 2 5" xfId="11437" xr:uid="{00000000-0005-0000-0000-0000A22C0000}"/>
    <cellStyle name="40% - Accent5 2 3 2 5 2" xfId="11438" xr:uid="{00000000-0005-0000-0000-0000A32C0000}"/>
    <cellStyle name="40% - Accent5 2 3 2 6" xfId="11439" xr:uid="{00000000-0005-0000-0000-0000A42C0000}"/>
    <cellStyle name="40% - Accent5 2 3 2 6 2" xfId="11440" xr:uid="{00000000-0005-0000-0000-0000A52C0000}"/>
    <cellStyle name="40% - Accent5 2 3 2 7" xfId="11441" xr:uid="{00000000-0005-0000-0000-0000A62C0000}"/>
    <cellStyle name="40% - Accent5 2 3 2 7 2" xfId="11442" xr:uid="{00000000-0005-0000-0000-0000A72C0000}"/>
    <cellStyle name="40% - Accent5 2 3 2 8" xfId="11443" xr:uid="{00000000-0005-0000-0000-0000A82C0000}"/>
    <cellStyle name="40% - Accent5 2 3 2 8 2" xfId="11444" xr:uid="{00000000-0005-0000-0000-0000A92C0000}"/>
    <cellStyle name="40% - Accent5 2 3 2 9" xfId="11445" xr:uid="{00000000-0005-0000-0000-0000AA2C0000}"/>
    <cellStyle name="40% - Accent5 2 3 2 9 2" xfId="11446" xr:uid="{00000000-0005-0000-0000-0000AB2C0000}"/>
    <cellStyle name="40% - Accent5 2 3 3" xfId="11447" xr:uid="{00000000-0005-0000-0000-0000AC2C0000}"/>
    <cellStyle name="40% - Accent5 2 3 3 10" xfId="11448" xr:uid="{00000000-0005-0000-0000-0000AD2C0000}"/>
    <cellStyle name="40% - Accent5 2 3 3 11" xfId="11449" xr:uid="{00000000-0005-0000-0000-0000AE2C0000}"/>
    <cellStyle name="40% - Accent5 2 3 3 2" xfId="11450" xr:uid="{00000000-0005-0000-0000-0000AF2C0000}"/>
    <cellStyle name="40% - Accent5 2 3 3 2 2" xfId="11451" xr:uid="{00000000-0005-0000-0000-0000B02C0000}"/>
    <cellStyle name="40% - Accent5 2 3 3 3" xfId="11452" xr:uid="{00000000-0005-0000-0000-0000B12C0000}"/>
    <cellStyle name="40% - Accent5 2 3 3 3 2" xfId="11453" xr:uid="{00000000-0005-0000-0000-0000B22C0000}"/>
    <cellStyle name="40% - Accent5 2 3 3 4" xfId="11454" xr:uid="{00000000-0005-0000-0000-0000B32C0000}"/>
    <cellStyle name="40% - Accent5 2 3 3 4 2" xfId="11455" xr:uid="{00000000-0005-0000-0000-0000B42C0000}"/>
    <cellStyle name="40% - Accent5 2 3 3 5" xfId="11456" xr:uid="{00000000-0005-0000-0000-0000B52C0000}"/>
    <cellStyle name="40% - Accent5 2 3 3 5 2" xfId="11457" xr:uid="{00000000-0005-0000-0000-0000B62C0000}"/>
    <cellStyle name="40% - Accent5 2 3 3 6" xfId="11458" xr:uid="{00000000-0005-0000-0000-0000B72C0000}"/>
    <cellStyle name="40% - Accent5 2 3 3 6 2" xfId="11459" xr:uid="{00000000-0005-0000-0000-0000B82C0000}"/>
    <cellStyle name="40% - Accent5 2 3 3 7" xfId="11460" xr:uid="{00000000-0005-0000-0000-0000B92C0000}"/>
    <cellStyle name="40% - Accent5 2 3 3 7 2" xfId="11461" xr:uid="{00000000-0005-0000-0000-0000BA2C0000}"/>
    <cellStyle name="40% - Accent5 2 3 3 8" xfId="11462" xr:uid="{00000000-0005-0000-0000-0000BB2C0000}"/>
    <cellStyle name="40% - Accent5 2 3 3 8 2" xfId="11463" xr:uid="{00000000-0005-0000-0000-0000BC2C0000}"/>
    <cellStyle name="40% - Accent5 2 3 3 9" xfId="11464" xr:uid="{00000000-0005-0000-0000-0000BD2C0000}"/>
    <cellStyle name="40% - Accent5 2 3 3 9 2" xfId="11465" xr:uid="{00000000-0005-0000-0000-0000BE2C0000}"/>
    <cellStyle name="40% - Accent5 2 3 4" xfId="11466" xr:uid="{00000000-0005-0000-0000-0000BF2C0000}"/>
    <cellStyle name="40% - Accent5 2 3 4 10" xfId="11467" xr:uid="{00000000-0005-0000-0000-0000C02C0000}"/>
    <cellStyle name="40% - Accent5 2 3 4 11" xfId="11468" xr:uid="{00000000-0005-0000-0000-0000C12C0000}"/>
    <cellStyle name="40% - Accent5 2 3 4 2" xfId="11469" xr:uid="{00000000-0005-0000-0000-0000C22C0000}"/>
    <cellStyle name="40% - Accent5 2 3 4 2 2" xfId="11470" xr:uid="{00000000-0005-0000-0000-0000C32C0000}"/>
    <cellStyle name="40% - Accent5 2 3 4 3" xfId="11471" xr:uid="{00000000-0005-0000-0000-0000C42C0000}"/>
    <cellStyle name="40% - Accent5 2 3 4 3 2" xfId="11472" xr:uid="{00000000-0005-0000-0000-0000C52C0000}"/>
    <cellStyle name="40% - Accent5 2 3 4 4" xfId="11473" xr:uid="{00000000-0005-0000-0000-0000C62C0000}"/>
    <cellStyle name="40% - Accent5 2 3 4 4 2" xfId="11474" xr:uid="{00000000-0005-0000-0000-0000C72C0000}"/>
    <cellStyle name="40% - Accent5 2 3 4 5" xfId="11475" xr:uid="{00000000-0005-0000-0000-0000C82C0000}"/>
    <cellStyle name="40% - Accent5 2 3 4 5 2" xfId="11476" xr:uid="{00000000-0005-0000-0000-0000C92C0000}"/>
    <cellStyle name="40% - Accent5 2 3 4 6" xfId="11477" xr:uid="{00000000-0005-0000-0000-0000CA2C0000}"/>
    <cellStyle name="40% - Accent5 2 3 4 6 2" xfId="11478" xr:uid="{00000000-0005-0000-0000-0000CB2C0000}"/>
    <cellStyle name="40% - Accent5 2 3 4 7" xfId="11479" xr:uid="{00000000-0005-0000-0000-0000CC2C0000}"/>
    <cellStyle name="40% - Accent5 2 3 4 7 2" xfId="11480" xr:uid="{00000000-0005-0000-0000-0000CD2C0000}"/>
    <cellStyle name="40% - Accent5 2 3 4 8" xfId="11481" xr:uid="{00000000-0005-0000-0000-0000CE2C0000}"/>
    <cellStyle name="40% - Accent5 2 3 4 8 2" xfId="11482" xr:uid="{00000000-0005-0000-0000-0000CF2C0000}"/>
    <cellStyle name="40% - Accent5 2 3 4 9" xfId="11483" xr:uid="{00000000-0005-0000-0000-0000D02C0000}"/>
    <cellStyle name="40% - Accent5 2 3 4 9 2" xfId="11484" xr:uid="{00000000-0005-0000-0000-0000D12C0000}"/>
    <cellStyle name="40% - Accent5 2 3 5" xfId="11485" xr:uid="{00000000-0005-0000-0000-0000D22C0000}"/>
    <cellStyle name="40% - Accent5 2 3 5 10" xfId="11486" xr:uid="{00000000-0005-0000-0000-0000D32C0000}"/>
    <cellStyle name="40% - Accent5 2 3 5 11" xfId="11487" xr:uid="{00000000-0005-0000-0000-0000D42C0000}"/>
    <cellStyle name="40% - Accent5 2 3 5 2" xfId="11488" xr:uid="{00000000-0005-0000-0000-0000D52C0000}"/>
    <cellStyle name="40% - Accent5 2 3 5 2 2" xfId="11489" xr:uid="{00000000-0005-0000-0000-0000D62C0000}"/>
    <cellStyle name="40% - Accent5 2 3 5 3" xfId="11490" xr:uid="{00000000-0005-0000-0000-0000D72C0000}"/>
    <cellStyle name="40% - Accent5 2 3 5 3 2" xfId="11491" xr:uid="{00000000-0005-0000-0000-0000D82C0000}"/>
    <cellStyle name="40% - Accent5 2 3 5 4" xfId="11492" xr:uid="{00000000-0005-0000-0000-0000D92C0000}"/>
    <cellStyle name="40% - Accent5 2 3 5 4 2" xfId="11493" xr:uid="{00000000-0005-0000-0000-0000DA2C0000}"/>
    <cellStyle name="40% - Accent5 2 3 5 5" xfId="11494" xr:uid="{00000000-0005-0000-0000-0000DB2C0000}"/>
    <cellStyle name="40% - Accent5 2 3 5 5 2" xfId="11495" xr:uid="{00000000-0005-0000-0000-0000DC2C0000}"/>
    <cellStyle name="40% - Accent5 2 3 5 6" xfId="11496" xr:uid="{00000000-0005-0000-0000-0000DD2C0000}"/>
    <cellStyle name="40% - Accent5 2 3 5 6 2" xfId="11497" xr:uid="{00000000-0005-0000-0000-0000DE2C0000}"/>
    <cellStyle name="40% - Accent5 2 3 5 7" xfId="11498" xr:uid="{00000000-0005-0000-0000-0000DF2C0000}"/>
    <cellStyle name="40% - Accent5 2 3 5 7 2" xfId="11499" xr:uid="{00000000-0005-0000-0000-0000E02C0000}"/>
    <cellStyle name="40% - Accent5 2 3 5 8" xfId="11500" xr:uid="{00000000-0005-0000-0000-0000E12C0000}"/>
    <cellStyle name="40% - Accent5 2 3 5 8 2" xfId="11501" xr:uid="{00000000-0005-0000-0000-0000E22C0000}"/>
    <cellStyle name="40% - Accent5 2 3 5 9" xfId="11502" xr:uid="{00000000-0005-0000-0000-0000E32C0000}"/>
    <cellStyle name="40% - Accent5 2 3 5 9 2" xfId="11503" xr:uid="{00000000-0005-0000-0000-0000E42C0000}"/>
    <cellStyle name="40% - Accent5 2 3 6" xfId="11504" xr:uid="{00000000-0005-0000-0000-0000E52C0000}"/>
    <cellStyle name="40% - Accent5 2 3 6 10" xfId="11505" xr:uid="{00000000-0005-0000-0000-0000E62C0000}"/>
    <cellStyle name="40% - Accent5 2 3 6 11" xfId="11506" xr:uid="{00000000-0005-0000-0000-0000E72C0000}"/>
    <cellStyle name="40% - Accent5 2 3 6 2" xfId="11507" xr:uid="{00000000-0005-0000-0000-0000E82C0000}"/>
    <cellStyle name="40% - Accent5 2 3 6 2 2" xfId="11508" xr:uid="{00000000-0005-0000-0000-0000E92C0000}"/>
    <cellStyle name="40% - Accent5 2 3 6 3" xfId="11509" xr:uid="{00000000-0005-0000-0000-0000EA2C0000}"/>
    <cellStyle name="40% - Accent5 2 3 6 3 2" xfId="11510" xr:uid="{00000000-0005-0000-0000-0000EB2C0000}"/>
    <cellStyle name="40% - Accent5 2 3 6 4" xfId="11511" xr:uid="{00000000-0005-0000-0000-0000EC2C0000}"/>
    <cellStyle name="40% - Accent5 2 3 6 4 2" xfId="11512" xr:uid="{00000000-0005-0000-0000-0000ED2C0000}"/>
    <cellStyle name="40% - Accent5 2 3 6 5" xfId="11513" xr:uid="{00000000-0005-0000-0000-0000EE2C0000}"/>
    <cellStyle name="40% - Accent5 2 3 6 5 2" xfId="11514" xr:uid="{00000000-0005-0000-0000-0000EF2C0000}"/>
    <cellStyle name="40% - Accent5 2 3 6 6" xfId="11515" xr:uid="{00000000-0005-0000-0000-0000F02C0000}"/>
    <cellStyle name="40% - Accent5 2 3 6 6 2" xfId="11516" xr:uid="{00000000-0005-0000-0000-0000F12C0000}"/>
    <cellStyle name="40% - Accent5 2 3 6 7" xfId="11517" xr:uid="{00000000-0005-0000-0000-0000F22C0000}"/>
    <cellStyle name="40% - Accent5 2 3 6 7 2" xfId="11518" xr:uid="{00000000-0005-0000-0000-0000F32C0000}"/>
    <cellStyle name="40% - Accent5 2 3 6 8" xfId="11519" xr:uid="{00000000-0005-0000-0000-0000F42C0000}"/>
    <cellStyle name="40% - Accent5 2 3 6 8 2" xfId="11520" xr:uid="{00000000-0005-0000-0000-0000F52C0000}"/>
    <cellStyle name="40% - Accent5 2 3 6 9" xfId="11521" xr:uid="{00000000-0005-0000-0000-0000F62C0000}"/>
    <cellStyle name="40% - Accent5 2 3 6 9 2" xfId="11522" xr:uid="{00000000-0005-0000-0000-0000F72C0000}"/>
    <cellStyle name="40% - Accent5 2 3 7" xfId="11523" xr:uid="{00000000-0005-0000-0000-0000F82C0000}"/>
    <cellStyle name="40% - Accent5 2 3 7 10" xfId="11524" xr:uid="{00000000-0005-0000-0000-0000F92C0000}"/>
    <cellStyle name="40% - Accent5 2 3 7 2" xfId="11525" xr:uid="{00000000-0005-0000-0000-0000FA2C0000}"/>
    <cellStyle name="40% - Accent5 2 3 7 2 2" xfId="11526" xr:uid="{00000000-0005-0000-0000-0000FB2C0000}"/>
    <cellStyle name="40% - Accent5 2 3 7 3" xfId="11527" xr:uid="{00000000-0005-0000-0000-0000FC2C0000}"/>
    <cellStyle name="40% - Accent5 2 3 7 3 2" xfId="11528" xr:uid="{00000000-0005-0000-0000-0000FD2C0000}"/>
    <cellStyle name="40% - Accent5 2 3 7 4" xfId="11529" xr:uid="{00000000-0005-0000-0000-0000FE2C0000}"/>
    <cellStyle name="40% - Accent5 2 3 7 4 2" xfId="11530" xr:uid="{00000000-0005-0000-0000-0000FF2C0000}"/>
    <cellStyle name="40% - Accent5 2 3 7 5" xfId="11531" xr:uid="{00000000-0005-0000-0000-0000002D0000}"/>
    <cellStyle name="40% - Accent5 2 3 7 5 2" xfId="11532" xr:uid="{00000000-0005-0000-0000-0000012D0000}"/>
    <cellStyle name="40% - Accent5 2 3 7 6" xfId="11533" xr:uid="{00000000-0005-0000-0000-0000022D0000}"/>
    <cellStyle name="40% - Accent5 2 3 7 6 2" xfId="11534" xr:uid="{00000000-0005-0000-0000-0000032D0000}"/>
    <cellStyle name="40% - Accent5 2 3 7 7" xfId="11535" xr:uid="{00000000-0005-0000-0000-0000042D0000}"/>
    <cellStyle name="40% - Accent5 2 3 7 7 2" xfId="11536" xr:uid="{00000000-0005-0000-0000-0000052D0000}"/>
    <cellStyle name="40% - Accent5 2 3 7 8" xfId="11537" xr:uid="{00000000-0005-0000-0000-0000062D0000}"/>
    <cellStyle name="40% - Accent5 2 3 7 8 2" xfId="11538" xr:uid="{00000000-0005-0000-0000-0000072D0000}"/>
    <cellStyle name="40% - Accent5 2 3 7 9" xfId="11539" xr:uid="{00000000-0005-0000-0000-0000082D0000}"/>
    <cellStyle name="40% - Accent5 2 3 8" xfId="11540" xr:uid="{00000000-0005-0000-0000-0000092D0000}"/>
    <cellStyle name="40% - Accent5 2 3 8 2" xfId="11541" xr:uid="{00000000-0005-0000-0000-00000A2D0000}"/>
    <cellStyle name="40% - Accent5 2 3 9" xfId="11542" xr:uid="{00000000-0005-0000-0000-00000B2D0000}"/>
    <cellStyle name="40% - Accent5 2 3 9 2" xfId="11543" xr:uid="{00000000-0005-0000-0000-00000C2D0000}"/>
    <cellStyle name="40% - Accent5 2 4" xfId="11544" xr:uid="{00000000-0005-0000-0000-00000D2D0000}"/>
    <cellStyle name="40% - Accent5 2 4 10" xfId="11545" xr:uid="{00000000-0005-0000-0000-00000E2D0000}"/>
    <cellStyle name="40% - Accent5 2 4 11" xfId="11546" xr:uid="{00000000-0005-0000-0000-00000F2D0000}"/>
    <cellStyle name="40% - Accent5 2 4 12" xfId="11547" xr:uid="{00000000-0005-0000-0000-0000102D0000}"/>
    <cellStyle name="40% - Accent5 2 4 2" xfId="11548" xr:uid="{00000000-0005-0000-0000-0000112D0000}"/>
    <cellStyle name="40% - Accent5 2 4 2 2" xfId="11549" xr:uid="{00000000-0005-0000-0000-0000122D0000}"/>
    <cellStyle name="40% - Accent5 2 4 3" xfId="11550" xr:uid="{00000000-0005-0000-0000-0000132D0000}"/>
    <cellStyle name="40% - Accent5 2 4 3 2" xfId="11551" xr:uid="{00000000-0005-0000-0000-0000142D0000}"/>
    <cellStyle name="40% - Accent5 2 4 4" xfId="11552" xr:uid="{00000000-0005-0000-0000-0000152D0000}"/>
    <cellStyle name="40% - Accent5 2 4 4 2" xfId="11553" xr:uid="{00000000-0005-0000-0000-0000162D0000}"/>
    <cellStyle name="40% - Accent5 2 4 5" xfId="11554" xr:uid="{00000000-0005-0000-0000-0000172D0000}"/>
    <cellStyle name="40% - Accent5 2 4 5 2" xfId="11555" xr:uid="{00000000-0005-0000-0000-0000182D0000}"/>
    <cellStyle name="40% - Accent5 2 4 6" xfId="11556" xr:uid="{00000000-0005-0000-0000-0000192D0000}"/>
    <cellStyle name="40% - Accent5 2 4 6 2" xfId="11557" xr:uid="{00000000-0005-0000-0000-00001A2D0000}"/>
    <cellStyle name="40% - Accent5 2 4 7" xfId="11558" xr:uid="{00000000-0005-0000-0000-00001B2D0000}"/>
    <cellStyle name="40% - Accent5 2 4 7 2" xfId="11559" xr:uid="{00000000-0005-0000-0000-00001C2D0000}"/>
    <cellStyle name="40% - Accent5 2 4 8" xfId="11560" xr:uid="{00000000-0005-0000-0000-00001D2D0000}"/>
    <cellStyle name="40% - Accent5 2 4 8 2" xfId="11561" xr:uid="{00000000-0005-0000-0000-00001E2D0000}"/>
    <cellStyle name="40% - Accent5 2 4 9" xfId="11562" xr:uid="{00000000-0005-0000-0000-00001F2D0000}"/>
    <cellStyle name="40% - Accent5 2 4 9 2" xfId="11563" xr:uid="{00000000-0005-0000-0000-0000202D0000}"/>
    <cellStyle name="40% - Accent5 2 5" xfId="11564" xr:uid="{00000000-0005-0000-0000-0000212D0000}"/>
    <cellStyle name="40% - Accent5 2 5 10" xfId="11565" xr:uid="{00000000-0005-0000-0000-0000222D0000}"/>
    <cellStyle name="40% - Accent5 2 5 11" xfId="11566" xr:uid="{00000000-0005-0000-0000-0000232D0000}"/>
    <cellStyle name="40% - Accent5 2 5 2" xfId="11567" xr:uid="{00000000-0005-0000-0000-0000242D0000}"/>
    <cellStyle name="40% - Accent5 2 5 2 2" xfId="11568" xr:uid="{00000000-0005-0000-0000-0000252D0000}"/>
    <cellStyle name="40% - Accent5 2 5 2 2 2" xfId="11569" xr:uid="{00000000-0005-0000-0000-0000262D0000}"/>
    <cellStyle name="40% - Accent5 2 5 2 3" xfId="11570" xr:uid="{00000000-0005-0000-0000-0000272D0000}"/>
    <cellStyle name="40% - Accent5 2 5 3" xfId="11571" xr:uid="{00000000-0005-0000-0000-0000282D0000}"/>
    <cellStyle name="40% - Accent5 2 5 3 2" xfId="11572" xr:uid="{00000000-0005-0000-0000-0000292D0000}"/>
    <cellStyle name="40% - Accent5 2 5 3 2 2" xfId="11573" xr:uid="{00000000-0005-0000-0000-00002A2D0000}"/>
    <cellStyle name="40% - Accent5 2 5 3 3" xfId="11574" xr:uid="{00000000-0005-0000-0000-00002B2D0000}"/>
    <cellStyle name="40% - Accent5 2 5 4" xfId="11575" xr:uid="{00000000-0005-0000-0000-00002C2D0000}"/>
    <cellStyle name="40% - Accent5 2 5 4 2" xfId="11576" xr:uid="{00000000-0005-0000-0000-00002D2D0000}"/>
    <cellStyle name="40% - Accent5 2 5 5" xfId="11577" xr:uid="{00000000-0005-0000-0000-00002E2D0000}"/>
    <cellStyle name="40% - Accent5 2 5 5 2" xfId="11578" xr:uid="{00000000-0005-0000-0000-00002F2D0000}"/>
    <cellStyle name="40% - Accent5 2 5 6" xfId="11579" xr:uid="{00000000-0005-0000-0000-0000302D0000}"/>
    <cellStyle name="40% - Accent5 2 5 6 2" xfId="11580" xr:uid="{00000000-0005-0000-0000-0000312D0000}"/>
    <cellStyle name="40% - Accent5 2 5 7" xfId="11581" xr:uid="{00000000-0005-0000-0000-0000322D0000}"/>
    <cellStyle name="40% - Accent5 2 5 7 2" xfId="11582" xr:uid="{00000000-0005-0000-0000-0000332D0000}"/>
    <cellStyle name="40% - Accent5 2 5 8" xfId="11583" xr:uid="{00000000-0005-0000-0000-0000342D0000}"/>
    <cellStyle name="40% - Accent5 2 5 8 2" xfId="11584" xr:uid="{00000000-0005-0000-0000-0000352D0000}"/>
    <cellStyle name="40% - Accent5 2 5 9" xfId="11585" xr:uid="{00000000-0005-0000-0000-0000362D0000}"/>
    <cellStyle name="40% - Accent5 2 5 9 2" xfId="11586" xr:uid="{00000000-0005-0000-0000-0000372D0000}"/>
    <cellStyle name="40% - Accent5 2 6" xfId="11587" xr:uid="{00000000-0005-0000-0000-0000382D0000}"/>
    <cellStyle name="40% - Accent5 2 6 10" xfId="11588" xr:uid="{00000000-0005-0000-0000-0000392D0000}"/>
    <cellStyle name="40% - Accent5 2 6 11" xfId="11589" xr:uid="{00000000-0005-0000-0000-00003A2D0000}"/>
    <cellStyle name="40% - Accent5 2 6 2" xfId="11590" xr:uid="{00000000-0005-0000-0000-00003B2D0000}"/>
    <cellStyle name="40% - Accent5 2 6 2 2" xfId="11591" xr:uid="{00000000-0005-0000-0000-00003C2D0000}"/>
    <cellStyle name="40% - Accent5 2 6 3" xfId="11592" xr:uid="{00000000-0005-0000-0000-00003D2D0000}"/>
    <cellStyle name="40% - Accent5 2 6 3 2" xfId="11593" xr:uid="{00000000-0005-0000-0000-00003E2D0000}"/>
    <cellStyle name="40% - Accent5 2 6 4" xfId="11594" xr:uid="{00000000-0005-0000-0000-00003F2D0000}"/>
    <cellStyle name="40% - Accent5 2 6 4 2" xfId="11595" xr:uid="{00000000-0005-0000-0000-0000402D0000}"/>
    <cellStyle name="40% - Accent5 2 6 5" xfId="11596" xr:uid="{00000000-0005-0000-0000-0000412D0000}"/>
    <cellStyle name="40% - Accent5 2 6 5 2" xfId="11597" xr:uid="{00000000-0005-0000-0000-0000422D0000}"/>
    <cellStyle name="40% - Accent5 2 6 6" xfId="11598" xr:uid="{00000000-0005-0000-0000-0000432D0000}"/>
    <cellStyle name="40% - Accent5 2 6 6 2" xfId="11599" xr:uid="{00000000-0005-0000-0000-0000442D0000}"/>
    <cellStyle name="40% - Accent5 2 6 7" xfId="11600" xr:uid="{00000000-0005-0000-0000-0000452D0000}"/>
    <cellStyle name="40% - Accent5 2 6 7 2" xfId="11601" xr:uid="{00000000-0005-0000-0000-0000462D0000}"/>
    <cellStyle name="40% - Accent5 2 6 8" xfId="11602" xr:uid="{00000000-0005-0000-0000-0000472D0000}"/>
    <cellStyle name="40% - Accent5 2 6 8 2" xfId="11603" xr:uid="{00000000-0005-0000-0000-0000482D0000}"/>
    <cellStyle name="40% - Accent5 2 6 9" xfId="11604" xr:uid="{00000000-0005-0000-0000-0000492D0000}"/>
    <cellStyle name="40% - Accent5 2 6 9 2" xfId="11605" xr:uid="{00000000-0005-0000-0000-00004A2D0000}"/>
    <cellStyle name="40% - Accent5 2 7" xfId="11606" xr:uid="{00000000-0005-0000-0000-00004B2D0000}"/>
    <cellStyle name="40% - Accent5 2 7 10" xfId="11607" xr:uid="{00000000-0005-0000-0000-00004C2D0000}"/>
    <cellStyle name="40% - Accent5 2 7 11" xfId="11608" xr:uid="{00000000-0005-0000-0000-00004D2D0000}"/>
    <cellStyle name="40% - Accent5 2 7 2" xfId="11609" xr:uid="{00000000-0005-0000-0000-00004E2D0000}"/>
    <cellStyle name="40% - Accent5 2 7 2 2" xfId="11610" xr:uid="{00000000-0005-0000-0000-00004F2D0000}"/>
    <cellStyle name="40% - Accent5 2 7 3" xfId="11611" xr:uid="{00000000-0005-0000-0000-0000502D0000}"/>
    <cellStyle name="40% - Accent5 2 7 3 2" xfId="11612" xr:uid="{00000000-0005-0000-0000-0000512D0000}"/>
    <cellStyle name="40% - Accent5 2 7 4" xfId="11613" xr:uid="{00000000-0005-0000-0000-0000522D0000}"/>
    <cellStyle name="40% - Accent5 2 7 4 2" xfId="11614" xr:uid="{00000000-0005-0000-0000-0000532D0000}"/>
    <cellStyle name="40% - Accent5 2 7 5" xfId="11615" xr:uid="{00000000-0005-0000-0000-0000542D0000}"/>
    <cellStyle name="40% - Accent5 2 7 5 2" xfId="11616" xr:uid="{00000000-0005-0000-0000-0000552D0000}"/>
    <cellStyle name="40% - Accent5 2 7 6" xfId="11617" xr:uid="{00000000-0005-0000-0000-0000562D0000}"/>
    <cellStyle name="40% - Accent5 2 7 6 2" xfId="11618" xr:uid="{00000000-0005-0000-0000-0000572D0000}"/>
    <cellStyle name="40% - Accent5 2 7 7" xfId="11619" xr:uid="{00000000-0005-0000-0000-0000582D0000}"/>
    <cellStyle name="40% - Accent5 2 7 7 2" xfId="11620" xr:uid="{00000000-0005-0000-0000-0000592D0000}"/>
    <cellStyle name="40% - Accent5 2 7 8" xfId="11621" xr:uid="{00000000-0005-0000-0000-00005A2D0000}"/>
    <cellStyle name="40% - Accent5 2 7 8 2" xfId="11622" xr:uid="{00000000-0005-0000-0000-00005B2D0000}"/>
    <cellStyle name="40% - Accent5 2 7 9" xfId="11623" xr:uid="{00000000-0005-0000-0000-00005C2D0000}"/>
    <cellStyle name="40% - Accent5 2 7 9 2" xfId="11624" xr:uid="{00000000-0005-0000-0000-00005D2D0000}"/>
    <cellStyle name="40% - Accent5 2 8" xfId="11625" xr:uid="{00000000-0005-0000-0000-00005E2D0000}"/>
    <cellStyle name="40% - Accent5 2 8 10" xfId="11626" xr:uid="{00000000-0005-0000-0000-00005F2D0000}"/>
    <cellStyle name="40% - Accent5 2 8 11" xfId="11627" xr:uid="{00000000-0005-0000-0000-0000602D0000}"/>
    <cellStyle name="40% - Accent5 2 8 2" xfId="11628" xr:uid="{00000000-0005-0000-0000-0000612D0000}"/>
    <cellStyle name="40% - Accent5 2 8 2 2" xfId="11629" xr:uid="{00000000-0005-0000-0000-0000622D0000}"/>
    <cellStyle name="40% - Accent5 2 8 3" xfId="11630" xr:uid="{00000000-0005-0000-0000-0000632D0000}"/>
    <cellStyle name="40% - Accent5 2 8 3 2" xfId="11631" xr:uid="{00000000-0005-0000-0000-0000642D0000}"/>
    <cellStyle name="40% - Accent5 2 8 4" xfId="11632" xr:uid="{00000000-0005-0000-0000-0000652D0000}"/>
    <cellStyle name="40% - Accent5 2 8 4 2" xfId="11633" xr:uid="{00000000-0005-0000-0000-0000662D0000}"/>
    <cellStyle name="40% - Accent5 2 8 5" xfId="11634" xr:uid="{00000000-0005-0000-0000-0000672D0000}"/>
    <cellStyle name="40% - Accent5 2 8 5 2" xfId="11635" xr:uid="{00000000-0005-0000-0000-0000682D0000}"/>
    <cellStyle name="40% - Accent5 2 8 6" xfId="11636" xr:uid="{00000000-0005-0000-0000-0000692D0000}"/>
    <cellStyle name="40% - Accent5 2 8 6 2" xfId="11637" xr:uid="{00000000-0005-0000-0000-00006A2D0000}"/>
    <cellStyle name="40% - Accent5 2 8 7" xfId="11638" xr:uid="{00000000-0005-0000-0000-00006B2D0000}"/>
    <cellStyle name="40% - Accent5 2 8 7 2" xfId="11639" xr:uid="{00000000-0005-0000-0000-00006C2D0000}"/>
    <cellStyle name="40% - Accent5 2 8 8" xfId="11640" xr:uid="{00000000-0005-0000-0000-00006D2D0000}"/>
    <cellStyle name="40% - Accent5 2 8 8 2" xfId="11641" xr:uid="{00000000-0005-0000-0000-00006E2D0000}"/>
    <cellStyle name="40% - Accent5 2 8 9" xfId="11642" xr:uid="{00000000-0005-0000-0000-00006F2D0000}"/>
    <cellStyle name="40% - Accent5 2 8 9 2" xfId="11643" xr:uid="{00000000-0005-0000-0000-0000702D0000}"/>
    <cellStyle name="40% - Accent5 2 9" xfId="11644" xr:uid="{00000000-0005-0000-0000-0000712D0000}"/>
    <cellStyle name="40% - Accent5 2 9 10" xfId="11645" xr:uid="{00000000-0005-0000-0000-0000722D0000}"/>
    <cellStyle name="40% - Accent5 2 9 2" xfId="11646" xr:uid="{00000000-0005-0000-0000-0000732D0000}"/>
    <cellStyle name="40% - Accent5 2 9 2 2" xfId="11647" xr:uid="{00000000-0005-0000-0000-0000742D0000}"/>
    <cellStyle name="40% - Accent5 2 9 3" xfId="11648" xr:uid="{00000000-0005-0000-0000-0000752D0000}"/>
    <cellStyle name="40% - Accent5 2 9 3 2" xfId="11649" xr:uid="{00000000-0005-0000-0000-0000762D0000}"/>
    <cellStyle name="40% - Accent5 2 9 4" xfId="11650" xr:uid="{00000000-0005-0000-0000-0000772D0000}"/>
    <cellStyle name="40% - Accent5 2 9 4 2" xfId="11651" xr:uid="{00000000-0005-0000-0000-0000782D0000}"/>
    <cellStyle name="40% - Accent5 2 9 5" xfId="11652" xr:uid="{00000000-0005-0000-0000-0000792D0000}"/>
    <cellStyle name="40% - Accent5 2 9 5 2" xfId="11653" xr:uid="{00000000-0005-0000-0000-00007A2D0000}"/>
    <cellStyle name="40% - Accent5 2 9 6" xfId="11654" xr:uid="{00000000-0005-0000-0000-00007B2D0000}"/>
    <cellStyle name="40% - Accent5 2 9 6 2" xfId="11655" xr:uid="{00000000-0005-0000-0000-00007C2D0000}"/>
    <cellStyle name="40% - Accent5 2 9 7" xfId="11656" xr:uid="{00000000-0005-0000-0000-00007D2D0000}"/>
    <cellStyle name="40% - Accent5 2 9 7 2" xfId="11657" xr:uid="{00000000-0005-0000-0000-00007E2D0000}"/>
    <cellStyle name="40% - Accent5 2 9 8" xfId="11658" xr:uid="{00000000-0005-0000-0000-00007F2D0000}"/>
    <cellStyle name="40% - Accent5 2 9 8 2" xfId="11659" xr:uid="{00000000-0005-0000-0000-0000802D0000}"/>
    <cellStyle name="40% - Accent5 2 9 9" xfId="11660" xr:uid="{00000000-0005-0000-0000-0000812D0000}"/>
    <cellStyle name="40% - Accent5 20" xfId="11661" xr:uid="{00000000-0005-0000-0000-0000822D0000}"/>
    <cellStyle name="40% - Accent5 20 2" xfId="11662" xr:uid="{00000000-0005-0000-0000-0000832D0000}"/>
    <cellStyle name="40% - Accent5 21" xfId="11663" xr:uid="{00000000-0005-0000-0000-0000842D0000}"/>
    <cellStyle name="40% - Accent5 22" xfId="11664" xr:uid="{00000000-0005-0000-0000-0000852D0000}"/>
    <cellStyle name="40% - Accent5 23" xfId="11665" xr:uid="{00000000-0005-0000-0000-0000862D0000}"/>
    <cellStyle name="40% - Accent5 24" xfId="11666" xr:uid="{00000000-0005-0000-0000-0000872D0000}"/>
    <cellStyle name="40% - Accent5 25" xfId="11667" xr:uid="{00000000-0005-0000-0000-0000882D0000}"/>
    <cellStyle name="40% - Accent5 26" xfId="11668" xr:uid="{00000000-0005-0000-0000-0000892D0000}"/>
    <cellStyle name="40% - Accent5 27" xfId="11669" xr:uid="{00000000-0005-0000-0000-00008A2D0000}"/>
    <cellStyle name="40% - Accent5 28" xfId="11670" xr:uid="{00000000-0005-0000-0000-00008B2D0000}"/>
    <cellStyle name="40% - Accent5 3" xfId="11671" xr:uid="{00000000-0005-0000-0000-00008C2D0000}"/>
    <cellStyle name="40% - Accent5 3 10" xfId="11672" xr:uid="{00000000-0005-0000-0000-00008D2D0000}"/>
    <cellStyle name="40% - Accent5 3 10 2" xfId="11673" xr:uid="{00000000-0005-0000-0000-00008E2D0000}"/>
    <cellStyle name="40% - Accent5 3 11" xfId="11674" xr:uid="{00000000-0005-0000-0000-00008F2D0000}"/>
    <cellStyle name="40% - Accent5 3 11 2" xfId="11675" xr:uid="{00000000-0005-0000-0000-0000902D0000}"/>
    <cellStyle name="40% - Accent5 3 12" xfId="11676" xr:uid="{00000000-0005-0000-0000-0000912D0000}"/>
    <cellStyle name="40% - Accent5 3 12 2" xfId="11677" xr:uid="{00000000-0005-0000-0000-0000922D0000}"/>
    <cellStyle name="40% - Accent5 3 13" xfId="11678" xr:uid="{00000000-0005-0000-0000-0000932D0000}"/>
    <cellStyle name="40% - Accent5 3 13 2" xfId="11679" xr:uid="{00000000-0005-0000-0000-0000942D0000}"/>
    <cellStyle name="40% - Accent5 3 14" xfId="11680" xr:uid="{00000000-0005-0000-0000-0000952D0000}"/>
    <cellStyle name="40% - Accent5 3 14 2" xfId="11681" xr:uid="{00000000-0005-0000-0000-0000962D0000}"/>
    <cellStyle name="40% - Accent5 3 15" xfId="11682" xr:uid="{00000000-0005-0000-0000-0000972D0000}"/>
    <cellStyle name="40% - Accent5 3 15 2" xfId="11683" xr:uid="{00000000-0005-0000-0000-0000982D0000}"/>
    <cellStyle name="40% - Accent5 3 16" xfId="11684" xr:uid="{00000000-0005-0000-0000-0000992D0000}"/>
    <cellStyle name="40% - Accent5 3 16 2" xfId="11685" xr:uid="{00000000-0005-0000-0000-00009A2D0000}"/>
    <cellStyle name="40% - Accent5 3 17" xfId="11686" xr:uid="{00000000-0005-0000-0000-00009B2D0000}"/>
    <cellStyle name="40% - Accent5 3 18" xfId="11687" xr:uid="{00000000-0005-0000-0000-00009C2D0000}"/>
    <cellStyle name="40% - Accent5 3 19" xfId="11688" xr:uid="{00000000-0005-0000-0000-00009D2D0000}"/>
    <cellStyle name="40% - Accent5 3 2" xfId="11689" xr:uid="{00000000-0005-0000-0000-00009E2D0000}"/>
    <cellStyle name="40% - Accent5 3 2 10" xfId="11690" xr:uid="{00000000-0005-0000-0000-00009F2D0000}"/>
    <cellStyle name="40% - Accent5 3 2 11" xfId="11691" xr:uid="{00000000-0005-0000-0000-0000A02D0000}"/>
    <cellStyle name="40% - Accent5 3 2 2" xfId="11692" xr:uid="{00000000-0005-0000-0000-0000A12D0000}"/>
    <cellStyle name="40% - Accent5 3 2 2 2" xfId="11693" xr:uid="{00000000-0005-0000-0000-0000A22D0000}"/>
    <cellStyle name="40% - Accent5 3 2 2 2 2" xfId="11694" xr:uid="{00000000-0005-0000-0000-0000A32D0000}"/>
    <cellStyle name="40% - Accent5 3 2 2 3" xfId="11695" xr:uid="{00000000-0005-0000-0000-0000A42D0000}"/>
    <cellStyle name="40% - Accent5 3 2 3" xfId="11696" xr:uid="{00000000-0005-0000-0000-0000A52D0000}"/>
    <cellStyle name="40% - Accent5 3 2 3 2" xfId="11697" xr:uid="{00000000-0005-0000-0000-0000A62D0000}"/>
    <cellStyle name="40% - Accent5 3 2 3 2 2" xfId="11698" xr:uid="{00000000-0005-0000-0000-0000A72D0000}"/>
    <cellStyle name="40% - Accent5 3 2 3 3" xfId="11699" xr:uid="{00000000-0005-0000-0000-0000A82D0000}"/>
    <cellStyle name="40% - Accent5 3 2 4" xfId="11700" xr:uid="{00000000-0005-0000-0000-0000A92D0000}"/>
    <cellStyle name="40% - Accent5 3 2 4 2" xfId="11701" xr:uid="{00000000-0005-0000-0000-0000AA2D0000}"/>
    <cellStyle name="40% - Accent5 3 2 5" xfId="11702" xr:uid="{00000000-0005-0000-0000-0000AB2D0000}"/>
    <cellStyle name="40% - Accent5 3 2 5 2" xfId="11703" xr:uid="{00000000-0005-0000-0000-0000AC2D0000}"/>
    <cellStyle name="40% - Accent5 3 2 6" xfId="11704" xr:uid="{00000000-0005-0000-0000-0000AD2D0000}"/>
    <cellStyle name="40% - Accent5 3 2 6 2" xfId="11705" xr:uid="{00000000-0005-0000-0000-0000AE2D0000}"/>
    <cellStyle name="40% - Accent5 3 2 7" xfId="11706" xr:uid="{00000000-0005-0000-0000-0000AF2D0000}"/>
    <cellStyle name="40% - Accent5 3 2 7 2" xfId="11707" xr:uid="{00000000-0005-0000-0000-0000B02D0000}"/>
    <cellStyle name="40% - Accent5 3 2 8" xfId="11708" xr:uid="{00000000-0005-0000-0000-0000B12D0000}"/>
    <cellStyle name="40% - Accent5 3 2 8 2" xfId="11709" xr:uid="{00000000-0005-0000-0000-0000B22D0000}"/>
    <cellStyle name="40% - Accent5 3 2 9" xfId="11710" xr:uid="{00000000-0005-0000-0000-0000B32D0000}"/>
    <cellStyle name="40% - Accent5 3 2 9 2" xfId="11711" xr:uid="{00000000-0005-0000-0000-0000B42D0000}"/>
    <cellStyle name="40% - Accent5 3 3" xfId="11712" xr:uid="{00000000-0005-0000-0000-0000B52D0000}"/>
    <cellStyle name="40% - Accent5 3 3 10" xfId="11713" xr:uid="{00000000-0005-0000-0000-0000B62D0000}"/>
    <cellStyle name="40% - Accent5 3 3 11" xfId="11714" xr:uid="{00000000-0005-0000-0000-0000B72D0000}"/>
    <cellStyle name="40% - Accent5 3 3 2" xfId="11715" xr:uid="{00000000-0005-0000-0000-0000B82D0000}"/>
    <cellStyle name="40% - Accent5 3 3 2 2" xfId="11716" xr:uid="{00000000-0005-0000-0000-0000B92D0000}"/>
    <cellStyle name="40% - Accent5 3 3 3" xfId="11717" xr:uid="{00000000-0005-0000-0000-0000BA2D0000}"/>
    <cellStyle name="40% - Accent5 3 3 3 2" xfId="11718" xr:uid="{00000000-0005-0000-0000-0000BB2D0000}"/>
    <cellStyle name="40% - Accent5 3 3 4" xfId="11719" xr:uid="{00000000-0005-0000-0000-0000BC2D0000}"/>
    <cellStyle name="40% - Accent5 3 3 4 2" xfId="11720" xr:uid="{00000000-0005-0000-0000-0000BD2D0000}"/>
    <cellStyle name="40% - Accent5 3 3 5" xfId="11721" xr:uid="{00000000-0005-0000-0000-0000BE2D0000}"/>
    <cellStyle name="40% - Accent5 3 3 5 2" xfId="11722" xr:uid="{00000000-0005-0000-0000-0000BF2D0000}"/>
    <cellStyle name="40% - Accent5 3 3 6" xfId="11723" xr:uid="{00000000-0005-0000-0000-0000C02D0000}"/>
    <cellStyle name="40% - Accent5 3 3 6 2" xfId="11724" xr:uid="{00000000-0005-0000-0000-0000C12D0000}"/>
    <cellStyle name="40% - Accent5 3 3 7" xfId="11725" xr:uid="{00000000-0005-0000-0000-0000C22D0000}"/>
    <cellStyle name="40% - Accent5 3 3 7 2" xfId="11726" xr:uid="{00000000-0005-0000-0000-0000C32D0000}"/>
    <cellStyle name="40% - Accent5 3 3 8" xfId="11727" xr:uid="{00000000-0005-0000-0000-0000C42D0000}"/>
    <cellStyle name="40% - Accent5 3 3 8 2" xfId="11728" xr:uid="{00000000-0005-0000-0000-0000C52D0000}"/>
    <cellStyle name="40% - Accent5 3 3 9" xfId="11729" xr:uid="{00000000-0005-0000-0000-0000C62D0000}"/>
    <cellStyle name="40% - Accent5 3 3 9 2" xfId="11730" xr:uid="{00000000-0005-0000-0000-0000C72D0000}"/>
    <cellStyle name="40% - Accent5 3 4" xfId="11731" xr:uid="{00000000-0005-0000-0000-0000C82D0000}"/>
    <cellStyle name="40% - Accent5 3 4 10" xfId="11732" xr:uid="{00000000-0005-0000-0000-0000C92D0000}"/>
    <cellStyle name="40% - Accent5 3 4 11" xfId="11733" xr:uid="{00000000-0005-0000-0000-0000CA2D0000}"/>
    <cellStyle name="40% - Accent5 3 4 2" xfId="11734" xr:uid="{00000000-0005-0000-0000-0000CB2D0000}"/>
    <cellStyle name="40% - Accent5 3 4 2 2" xfId="11735" xr:uid="{00000000-0005-0000-0000-0000CC2D0000}"/>
    <cellStyle name="40% - Accent5 3 4 3" xfId="11736" xr:uid="{00000000-0005-0000-0000-0000CD2D0000}"/>
    <cellStyle name="40% - Accent5 3 4 3 2" xfId="11737" xr:uid="{00000000-0005-0000-0000-0000CE2D0000}"/>
    <cellStyle name="40% - Accent5 3 4 4" xfId="11738" xr:uid="{00000000-0005-0000-0000-0000CF2D0000}"/>
    <cellStyle name="40% - Accent5 3 4 4 2" xfId="11739" xr:uid="{00000000-0005-0000-0000-0000D02D0000}"/>
    <cellStyle name="40% - Accent5 3 4 5" xfId="11740" xr:uid="{00000000-0005-0000-0000-0000D12D0000}"/>
    <cellStyle name="40% - Accent5 3 4 5 2" xfId="11741" xr:uid="{00000000-0005-0000-0000-0000D22D0000}"/>
    <cellStyle name="40% - Accent5 3 4 6" xfId="11742" xr:uid="{00000000-0005-0000-0000-0000D32D0000}"/>
    <cellStyle name="40% - Accent5 3 4 6 2" xfId="11743" xr:uid="{00000000-0005-0000-0000-0000D42D0000}"/>
    <cellStyle name="40% - Accent5 3 4 7" xfId="11744" xr:uid="{00000000-0005-0000-0000-0000D52D0000}"/>
    <cellStyle name="40% - Accent5 3 4 7 2" xfId="11745" xr:uid="{00000000-0005-0000-0000-0000D62D0000}"/>
    <cellStyle name="40% - Accent5 3 4 8" xfId="11746" xr:uid="{00000000-0005-0000-0000-0000D72D0000}"/>
    <cellStyle name="40% - Accent5 3 4 8 2" xfId="11747" xr:uid="{00000000-0005-0000-0000-0000D82D0000}"/>
    <cellStyle name="40% - Accent5 3 4 9" xfId="11748" xr:uid="{00000000-0005-0000-0000-0000D92D0000}"/>
    <cellStyle name="40% - Accent5 3 4 9 2" xfId="11749" xr:uid="{00000000-0005-0000-0000-0000DA2D0000}"/>
    <cellStyle name="40% - Accent5 3 5" xfId="11750" xr:uid="{00000000-0005-0000-0000-0000DB2D0000}"/>
    <cellStyle name="40% - Accent5 3 5 10" xfId="11751" xr:uid="{00000000-0005-0000-0000-0000DC2D0000}"/>
    <cellStyle name="40% - Accent5 3 5 11" xfId="11752" xr:uid="{00000000-0005-0000-0000-0000DD2D0000}"/>
    <cellStyle name="40% - Accent5 3 5 2" xfId="11753" xr:uid="{00000000-0005-0000-0000-0000DE2D0000}"/>
    <cellStyle name="40% - Accent5 3 5 2 2" xfId="11754" xr:uid="{00000000-0005-0000-0000-0000DF2D0000}"/>
    <cellStyle name="40% - Accent5 3 5 3" xfId="11755" xr:uid="{00000000-0005-0000-0000-0000E02D0000}"/>
    <cellStyle name="40% - Accent5 3 5 3 2" xfId="11756" xr:uid="{00000000-0005-0000-0000-0000E12D0000}"/>
    <cellStyle name="40% - Accent5 3 5 4" xfId="11757" xr:uid="{00000000-0005-0000-0000-0000E22D0000}"/>
    <cellStyle name="40% - Accent5 3 5 4 2" xfId="11758" xr:uid="{00000000-0005-0000-0000-0000E32D0000}"/>
    <cellStyle name="40% - Accent5 3 5 5" xfId="11759" xr:uid="{00000000-0005-0000-0000-0000E42D0000}"/>
    <cellStyle name="40% - Accent5 3 5 5 2" xfId="11760" xr:uid="{00000000-0005-0000-0000-0000E52D0000}"/>
    <cellStyle name="40% - Accent5 3 5 6" xfId="11761" xr:uid="{00000000-0005-0000-0000-0000E62D0000}"/>
    <cellStyle name="40% - Accent5 3 5 6 2" xfId="11762" xr:uid="{00000000-0005-0000-0000-0000E72D0000}"/>
    <cellStyle name="40% - Accent5 3 5 7" xfId="11763" xr:uid="{00000000-0005-0000-0000-0000E82D0000}"/>
    <cellStyle name="40% - Accent5 3 5 7 2" xfId="11764" xr:uid="{00000000-0005-0000-0000-0000E92D0000}"/>
    <cellStyle name="40% - Accent5 3 5 8" xfId="11765" xr:uid="{00000000-0005-0000-0000-0000EA2D0000}"/>
    <cellStyle name="40% - Accent5 3 5 8 2" xfId="11766" xr:uid="{00000000-0005-0000-0000-0000EB2D0000}"/>
    <cellStyle name="40% - Accent5 3 5 9" xfId="11767" xr:uid="{00000000-0005-0000-0000-0000EC2D0000}"/>
    <cellStyle name="40% - Accent5 3 5 9 2" xfId="11768" xr:uid="{00000000-0005-0000-0000-0000ED2D0000}"/>
    <cellStyle name="40% - Accent5 3 6" xfId="11769" xr:uid="{00000000-0005-0000-0000-0000EE2D0000}"/>
    <cellStyle name="40% - Accent5 3 6 10" xfId="11770" xr:uid="{00000000-0005-0000-0000-0000EF2D0000}"/>
    <cellStyle name="40% - Accent5 3 6 11" xfId="11771" xr:uid="{00000000-0005-0000-0000-0000F02D0000}"/>
    <cellStyle name="40% - Accent5 3 6 2" xfId="11772" xr:uid="{00000000-0005-0000-0000-0000F12D0000}"/>
    <cellStyle name="40% - Accent5 3 6 2 2" xfId="11773" xr:uid="{00000000-0005-0000-0000-0000F22D0000}"/>
    <cellStyle name="40% - Accent5 3 6 3" xfId="11774" xr:uid="{00000000-0005-0000-0000-0000F32D0000}"/>
    <cellStyle name="40% - Accent5 3 6 3 2" xfId="11775" xr:uid="{00000000-0005-0000-0000-0000F42D0000}"/>
    <cellStyle name="40% - Accent5 3 6 4" xfId="11776" xr:uid="{00000000-0005-0000-0000-0000F52D0000}"/>
    <cellStyle name="40% - Accent5 3 6 4 2" xfId="11777" xr:uid="{00000000-0005-0000-0000-0000F62D0000}"/>
    <cellStyle name="40% - Accent5 3 6 5" xfId="11778" xr:uid="{00000000-0005-0000-0000-0000F72D0000}"/>
    <cellStyle name="40% - Accent5 3 6 5 2" xfId="11779" xr:uid="{00000000-0005-0000-0000-0000F82D0000}"/>
    <cellStyle name="40% - Accent5 3 6 6" xfId="11780" xr:uid="{00000000-0005-0000-0000-0000F92D0000}"/>
    <cellStyle name="40% - Accent5 3 6 6 2" xfId="11781" xr:uid="{00000000-0005-0000-0000-0000FA2D0000}"/>
    <cellStyle name="40% - Accent5 3 6 7" xfId="11782" xr:uid="{00000000-0005-0000-0000-0000FB2D0000}"/>
    <cellStyle name="40% - Accent5 3 6 7 2" xfId="11783" xr:uid="{00000000-0005-0000-0000-0000FC2D0000}"/>
    <cellStyle name="40% - Accent5 3 6 8" xfId="11784" xr:uid="{00000000-0005-0000-0000-0000FD2D0000}"/>
    <cellStyle name="40% - Accent5 3 6 8 2" xfId="11785" xr:uid="{00000000-0005-0000-0000-0000FE2D0000}"/>
    <cellStyle name="40% - Accent5 3 6 9" xfId="11786" xr:uid="{00000000-0005-0000-0000-0000FF2D0000}"/>
    <cellStyle name="40% - Accent5 3 6 9 2" xfId="11787" xr:uid="{00000000-0005-0000-0000-0000002E0000}"/>
    <cellStyle name="40% - Accent5 3 7" xfId="11788" xr:uid="{00000000-0005-0000-0000-0000012E0000}"/>
    <cellStyle name="40% - Accent5 3 7 10" xfId="11789" xr:uid="{00000000-0005-0000-0000-0000022E0000}"/>
    <cellStyle name="40% - Accent5 3 7 11" xfId="11790" xr:uid="{00000000-0005-0000-0000-0000032E0000}"/>
    <cellStyle name="40% - Accent5 3 7 2" xfId="11791" xr:uid="{00000000-0005-0000-0000-0000042E0000}"/>
    <cellStyle name="40% - Accent5 3 7 2 2" xfId="11792" xr:uid="{00000000-0005-0000-0000-0000052E0000}"/>
    <cellStyle name="40% - Accent5 3 7 3" xfId="11793" xr:uid="{00000000-0005-0000-0000-0000062E0000}"/>
    <cellStyle name="40% - Accent5 3 7 3 2" xfId="11794" xr:uid="{00000000-0005-0000-0000-0000072E0000}"/>
    <cellStyle name="40% - Accent5 3 7 4" xfId="11795" xr:uid="{00000000-0005-0000-0000-0000082E0000}"/>
    <cellStyle name="40% - Accent5 3 7 4 2" xfId="11796" xr:uid="{00000000-0005-0000-0000-0000092E0000}"/>
    <cellStyle name="40% - Accent5 3 7 5" xfId="11797" xr:uid="{00000000-0005-0000-0000-00000A2E0000}"/>
    <cellStyle name="40% - Accent5 3 7 5 2" xfId="11798" xr:uid="{00000000-0005-0000-0000-00000B2E0000}"/>
    <cellStyle name="40% - Accent5 3 7 6" xfId="11799" xr:uid="{00000000-0005-0000-0000-00000C2E0000}"/>
    <cellStyle name="40% - Accent5 3 7 6 2" xfId="11800" xr:uid="{00000000-0005-0000-0000-00000D2E0000}"/>
    <cellStyle name="40% - Accent5 3 7 7" xfId="11801" xr:uid="{00000000-0005-0000-0000-00000E2E0000}"/>
    <cellStyle name="40% - Accent5 3 7 7 2" xfId="11802" xr:uid="{00000000-0005-0000-0000-00000F2E0000}"/>
    <cellStyle name="40% - Accent5 3 7 8" xfId="11803" xr:uid="{00000000-0005-0000-0000-0000102E0000}"/>
    <cellStyle name="40% - Accent5 3 7 8 2" xfId="11804" xr:uid="{00000000-0005-0000-0000-0000112E0000}"/>
    <cellStyle name="40% - Accent5 3 7 9" xfId="11805" xr:uid="{00000000-0005-0000-0000-0000122E0000}"/>
    <cellStyle name="40% - Accent5 3 7 9 2" xfId="11806" xr:uid="{00000000-0005-0000-0000-0000132E0000}"/>
    <cellStyle name="40% - Accent5 3 8" xfId="11807" xr:uid="{00000000-0005-0000-0000-0000142E0000}"/>
    <cellStyle name="40% - Accent5 3 8 10" xfId="11808" xr:uid="{00000000-0005-0000-0000-0000152E0000}"/>
    <cellStyle name="40% - Accent5 3 8 2" xfId="11809" xr:uid="{00000000-0005-0000-0000-0000162E0000}"/>
    <cellStyle name="40% - Accent5 3 8 2 2" xfId="11810" xr:uid="{00000000-0005-0000-0000-0000172E0000}"/>
    <cellStyle name="40% - Accent5 3 8 3" xfId="11811" xr:uid="{00000000-0005-0000-0000-0000182E0000}"/>
    <cellStyle name="40% - Accent5 3 8 3 2" xfId="11812" xr:uid="{00000000-0005-0000-0000-0000192E0000}"/>
    <cellStyle name="40% - Accent5 3 8 4" xfId="11813" xr:uid="{00000000-0005-0000-0000-00001A2E0000}"/>
    <cellStyle name="40% - Accent5 3 8 4 2" xfId="11814" xr:uid="{00000000-0005-0000-0000-00001B2E0000}"/>
    <cellStyle name="40% - Accent5 3 8 5" xfId="11815" xr:uid="{00000000-0005-0000-0000-00001C2E0000}"/>
    <cellStyle name="40% - Accent5 3 8 5 2" xfId="11816" xr:uid="{00000000-0005-0000-0000-00001D2E0000}"/>
    <cellStyle name="40% - Accent5 3 8 6" xfId="11817" xr:uid="{00000000-0005-0000-0000-00001E2E0000}"/>
    <cellStyle name="40% - Accent5 3 8 6 2" xfId="11818" xr:uid="{00000000-0005-0000-0000-00001F2E0000}"/>
    <cellStyle name="40% - Accent5 3 8 7" xfId="11819" xr:uid="{00000000-0005-0000-0000-0000202E0000}"/>
    <cellStyle name="40% - Accent5 3 8 7 2" xfId="11820" xr:uid="{00000000-0005-0000-0000-0000212E0000}"/>
    <cellStyle name="40% - Accent5 3 8 8" xfId="11821" xr:uid="{00000000-0005-0000-0000-0000222E0000}"/>
    <cellStyle name="40% - Accent5 3 8 8 2" xfId="11822" xr:uid="{00000000-0005-0000-0000-0000232E0000}"/>
    <cellStyle name="40% - Accent5 3 8 9" xfId="11823" xr:uid="{00000000-0005-0000-0000-0000242E0000}"/>
    <cellStyle name="40% - Accent5 3 9" xfId="11824" xr:uid="{00000000-0005-0000-0000-0000252E0000}"/>
    <cellStyle name="40% - Accent5 3 9 2" xfId="11825" xr:uid="{00000000-0005-0000-0000-0000262E0000}"/>
    <cellStyle name="40% - Accent5 4" xfId="11826" xr:uid="{00000000-0005-0000-0000-0000272E0000}"/>
    <cellStyle name="40% - Accent5 4 10" xfId="11827" xr:uid="{00000000-0005-0000-0000-0000282E0000}"/>
    <cellStyle name="40% - Accent5 4 10 2" xfId="11828" xr:uid="{00000000-0005-0000-0000-0000292E0000}"/>
    <cellStyle name="40% - Accent5 4 11" xfId="11829" xr:uid="{00000000-0005-0000-0000-00002A2E0000}"/>
    <cellStyle name="40% - Accent5 4 11 2" xfId="11830" xr:uid="{00000000-0005-0000-0000-00002B2E0000}"/>
    <cellStyle name="40% - Accent5 4 12" xfId="11831" xr:uid="{00000000-0005-0000-0000-00002C2E0000}"/>
    <cellStyle name="40% - Accent5 4 12 2" xfId="11832" xr:uid="{00000000-0005-0000-0000-00002D2E0000}"/>
    <cellStyle name="40% - Accent5 4 13" xfId="11833" xr:uid="{00000000-0005-0000-0000-00002E2E0000}"/>
    <cellStyle name="40% - Accent5 4 13 2" xfId="11834" xr:uid="{00000000-0005-0000-0000-00002F2E0000}"/>
    <cellStyle name="40% - Accent5 4 14" xfId="11835" xr:uid="{00000000-0005-0000-0000-0000302E0000}"/>
    <cellStyle name="40% - Accent5 4 14 2" xfId="11836" xr:uid="{00000000-0005-0000-0000-0000312E0000}"/>
    <cellStyle name="40% - Accent5 4 15" xfId="11837" xr:uid="{00000000-0005-0000-0000-0000322E0000}"/>
    <cellStyle name="40% - Accent5 4 15 2" xfId="11838" xr:uid="{00000000-0005-0000-0000-0000332E0000}"/>
    <cellStyle name="40% - Accent5 4 16" xfId="11839" xr:uid="{00000000-0005-0000-0000-0000342E0000}"/>
    <cellStyle name="40% - Accent5 4 17" xfId="11840" xr:uid="{00000000-0005-0000-0000-0000352E0000}"/>
    <cellStyle name="40% - Accent5 4 18" xfId="11841" xr:uid="{00000000-0005-0000-0000-0000362E0000}"/>
    <cellStyle name="40% - Accent5 4 2" xfId="11842" xr:uid="{00000000-0005-0000-0000-0000372E0000}"/>
    <cellStyle name="40% - Accent5 4 2 10" xfId="11843" xr:uid="{00000000-0005-0000-0000-0000382E0000}"/>
    <cellStyle name="40% - Accent5 4 2 11" xfId="11844" xr:uid="{00000000-0005-0000-0000-0000392E0000}"/>
    <cellStyle name="40% - Accent5 4 2 12" xfId="11845" xr:uid="{00000000-0005-0000-0000-00003A2E0000}"/>
    <cellStyle name="40% - Accent5 4 2 2" xfId="11846" xr:uid="{00000000-0005-0000-0000-00003B2E0000}"/>
    <cellStyle name="40% - Accent5 4 2 2 2" xfId="11847" xr:uid="{00000000-0005-0000-0000-00003C2E0000}"/>
    <cellStyle name="40% - Accent5 4 2 3" xfId="11848" xr:uid="{00000000-0005-0000-0000-00003D2E0000}"/>
    <cellStyle name="40% - Accent5 4 2 3 2" xfId="11849" xr:uid="{00000000-0005-0000-0000-00003E2E0000}"/>
    <cellStyle name="40% - Accent5 4 2 4" xfId="11850" xr:uid="{00000000-0005-0000-0000-00003F2E0000}"/>
    <cellStyle name="40% - Accent5 4 2 4 2" xfId="11851" xr:uid="{00000000-0005-0000-0000-0000402E0000}"/>
    <cellStyle name="40% - Accent5 4 2 5" xfId="11852" xr:uid="{00000000-0005-0000-0000-0000412E0000}"/>
    <cellStyle name="40% - Accent5 4 2 5 2" xfId="11853" xr:uid="{00000000-0005-0000-0000-0000422E0000}"/>
    <cellStyle name="40% - Accent5 4 2 6" xfId="11854" xr:uid="{00000000-0005-0000-0000-0000432E0000}"/>
    <cellStyle name="40% - Accent5 4 2 6 2" xfId="11855" xr:uid="{00000000-0005-0000-0000-0000442E0000}"/>
    <cellStyle name="40% - Accent5 4 2 7" xfId="11856" xr:uid="{00000000-0005-0000-0000-0000452E0000}"/>
    <cellStyle name="40% - Accent5 4 2 7 2" xfId="11857" xr:uid="{00000000-0005-0000-0000-0000462E0000}"/>
    <cellStyle name="40% - Accent5 4 2 8" xfId="11858" xr:uid="{00000000-0005-0000-0000-0000472E0000}"/>
    <cellStyle name="40% - Accent5 4 2 8 2" xfId="11859" xr:uid="{00000000-0005-0000-0000-0000482E0000}"/>
    <cellStyle name="40% - Accent5 4 2 9" xfId="11860" xr:uid="{00000000-0005-0000-0000-0000492E0000}"/>
    <cellStyle name="40% - Accent5 4 2 9 2" xfId="11861" xr:uid="{00000000-0005-0000-0000-00004A2E0000}"/>
    <cellStyle name="40% - Accent5 4 3" xfId="11862" xr:uid="{00000000-0005-0000-0000-00004B2E0000}"/>
    <cellStyle name="40% - Accent5 4 3 10" xfId="11863" xr:uid="{00000000-0005-0000-0000-00004C2E0000}"/>
    <cellStyle name="40% - Accent5 4 3 11" xfId="11864" xr:uid="{00000000-0005-0000-0000-00004D2E0000}"/>
    <cellStyle name="40% - Accent5 4 3 2" xfId="11865" xr:uid="{00000000-0005-0000-0000-00004E2E0000}"/>
    <cellStyle name="40% - Accent5 4 3 2 2" xfId="11866" xr:uid="{00000000-0005-0000-0000-00004F2E0000}"/>
    <cellStyle name="40% - Accent5 4 3 3" xfId="11867" xr:uid="{00000000-0005-0000-0000-0000502E0000}"/>
    <cellStyle name="40% - Accent5 4 3 3 2" xfId="11868" xr:uid="{00000000-0005-0000-0000-0000512E0000}"/>
    <cellStyle name="40% - Accent5 4 3 4" xfId="11869" xr:uid="{00000000-0005-0000-0000-0000522E0000}"/>
    <cellStyle name="40% - Accent5 4 3 4 2" xfId="11870" xr:uid="{00000000-0005-0000-0000-0000532E0000}"/>
    <cellStyle name="40% - Accent5 4 3 5" xfId="11871" xr:uid="{00000000-0005-0000-0000-0000542E0000}"/>
    <cellStyle name="40% - Accent5 4 3 5 2" xfId="11872" xr:uid="{00000000-0005-0000-0000-0000552E0000}"/>
    <cellStyle name="40% - Accent5 4 3 6" xfId="11873" xr:uid="{00000000-0005-0000-0000-0000562E0000}"/>
    <cellStyle name="40% - Accent5 4 3 6 2" xfId="11874" xr:uid="{00000000-0005-0000-0000-0000572E0000}"/>
    <cellStyle name="40% - Accent5 4 3 7" xfId="11875" xr:uid="{00000000-0005-0000-0000-0000582E0000}"/>
    <cellStyle name="40% - Accent5 4 3 7 2" xfId="11876" xr:uid="{00000000-0005-0000-0000-0000592E0000}"/>
    <cellStyle name="40% - Accent5 4 3 8" xfId="11877" xr:uid="{00000000-0005-0000-0000-00005A2E0000}"/>
    <cellStyle name="40% - Accent5 4 3 8 2" xfId="11878" xr:uid="{00000000-0005-0000-0000-00005B2E0000}"/>
    <cellStyle name="40% - Accent5 4 3 9" xfId="11879" xr:uid="{00000000-0005-0000-0000-00005C2E0000}"/>
    <cellStyle name="40% - Accent5 4 3 9 2" xfId="11880" xr:uid="{00000000-0005-0000-0000-00005D2E0000}"/>
    <cellStyle name="40% - Accent5 4 4" xfId="11881" xr:uid="{00000000-0005-0000-0000-00005E2E0000}"/>
    <cellStyle name="40% - Accent5 4 4 10" xfId="11882" xr:uid="{00000000-0005-0000-0000-00005F2E0000}"/>
    <cellStyle name="40% - Accent5 4 4 11" xfId="11883" xr:uid="{00000000-0005-0000-0000-0000602E0000}"/>
    <cellStyle name="40% - Accent5 4 4 2" xfId="11884" xr:uid="{00000000-0005-0000-0000-0000612E0000}"/>
    <cellStyle name="40% - Accent5 4 4 2 2" xfId="11885" xr:uid="{00000000-0005-0000-0000-0000622E0000}"/>
    <cellStyle name="40% - Accent5 4 4 3" xfId="11886" xr:uid="{00000000-0005-0000-0000-0000632E0000}"/>
    <cellStyle name="40% - Accent5 4 4 3 2" xfId="11887" xr:uid="{00000000-0005-0000-0000-0000642E0000}"/>
    <cellStyle name="40% - Accent5 4 4 4" xfId="11888" xr:uid="{00000000-0005-0000-0000-0000652E0000}"/>
    <cellStyle name="40% - Accent5 4 4 4 2" xfId="11889" xr:uid="{00000000-0005-0000-0000-0000662E0000}"/>
    <cellStyle name="40% - Accent5 4 4 5" xfId="11890" xr:uid="{00000000-0005-0000-0000-0000672E0000}"/>
    <cellStyle name="40% - Accent5 4 4 5 2" xfId="11891" xr:uid="{00000000-0005-0000-0000-0000682E0000}"/>
    <cellStyle name="40% - Accent5 4 4 6" xfId="11892" xr:uid="{00000000-0005-0000-0000-0000692E0000}"/>
    <cellStyle name="40% - Accent5 4 4 6 2" xfId="11893" xr:uid="{00000000-0005-0000-0000-00006A2E0000}"/>
    <cellStyle name="40% - Accent5 4 4 7" xfId="11894" xr:uid="{00000000-0005-0000-0000-00006B2E0000}"/>
    <cellStyle name="40% - Accent5 4 4 7 2" xfId="11895" xr:uid="{00000000-0005-0000-0000-00006C2E0000}"/>
    <cellStyle name="40% - Accent5 4 4 8" xfId="11896" xr:uid="{00000000-0005-0000-0000-00006D2E0000}"/>
    <cellStyle name="40% - Accent5 4 4 8 2" xfId="11897" xr:uid="{00000000-0005-0000-0000-00006E2E0000}"/>
    <cellStyle name="40% - Accent5 4 4 9" xfId="11898" xr:uid="{00000000-0005-0000-0000-00006F2E0000}"/>
    <cellStyle name="40% - Accent5 4 4 9 2" xfId="11899" xr:uid="{00000000-0005-0000-0000-0000702E0000}"/>
    <cellStyle name="40% - Accent5 4 5" xfId="11900" xr:uid="{00000000-0005-0000-0000-0000712E0000}"/>
    <cellStyle name="40% - Accent5 4 5 10" xfId="11901" xr:uid="{00000000-0005-0000-0000-0000722E0000}"/>
    <cellStyle name="40% - Accent5 4 5 11" xfId="11902" xr:uid="{00000000-0005-0000-0000-0000732E0000}"/>
    <cellStyle name="40% - Accent5 4 5 2" xfId="11903" xr:uid="{00000000-0005-0000-0000-0000742E0000}"/>
    <cellStyle name="40% - Accent5 4 5 2 2" xfId="11904" xr:uid="{00000000-0005-0000-0000-0000752E0000}"/>
    <cellStyle name="40% - Accent5 4 5 3" xfId="11905" xr:uid="{00000000-0005-0000-0000-0000762E0000}"/>
    <cellStyle name="40% - Accent5 4 5 3 2" xfId="11906" xr:uid="{00000000-0005-0000-0000-0000772E0000}"/>
    <cellStyle name="40% - Accent5 4 5 4" xfId="11907" xr:uid="{00000000-0005-0000-0000-0000782E0000}"/>
    <cellStyle name="40% - Accent5 4 5 4 2" xfId="11908" xr:uid="{00000000-0005-0000-0000-0000792E0000}"/>
    <cellStyle name="40% - Accent5 4 5 5" xfId="11909" xr:uid="{00000000-0005-0000-0000-00007A2E0000}"/>
    <cellStyle name="40% - Accent5 4 5 5 2" xfId="11910" xr:uid="{00000000-0005-0000-0000-00007B2E0000}"/>
    <cellStyle name="40% - Accent5 4 5 6" xfId="11911" xr:uid="{00000000-0005-0000-0000-00007C2E0000}"/>
    <cellStyle name="40% - Accent5 4 5 6 2" xfId="11912" xr:uid="{00000000-0005-0000-0000-00007D2E0000}"/>
    <cellStyle name="40% - Accent5 4 5 7" xfId="11913" xr:uid="{00000000-0005-0000-0000-00007E2E0000}"/>
    <cellStyle name="40% - Accent5 4 5 7 2" xfId="11914" xr:uid="{00000000-0005-0000-0000-00007F2E0000}"/>
    <cellStyle name="40% - Accent5 4 5 8" xfId="11915" xr:uid="{00000000-0005-0000-0000-0000802E0000}"/>
    <cellStyle name="40% - Accent5 4 5 8 2" xfId="11916" xr:uid="{00000000-0005-0000-0000-0000812E0000}"/>
    <cellStyle name="40% - Accent5 4 5 9" xfId="11917" xr:uid="{00000000-0005-0000-0000-0000822E0000}"/>
    <cellStyle name="40% - Accent5 4 5 9 2" xfId="11918" xr:uid="{00000000-0005-0000-0000-0000832E0000}"/>
    <cellStyle name="40% - Accent5 4 6" xfId="11919" xr:uid="{00000000-0005-0000-0000-0000842E0000}"/>
    <cellStyle name="40% - Accent5 4 6 10" xfId="11920" xr:uid="{00000000-0005-0000-0000-0000852E0000}"/>
    <cellStyle name="40% - Accent5 4 6 11" xfId="11921" xr:uid="{00000000-0005-0000-0000-0000862E0000}"/>
    <cellStyle name="40% - Accent5 4 6 2" xfId="11922" xr:uid="{00000000-0005-0000-0000-0000872E0000}"/>
    <cellStyle name="40% - Accent5 4 6 2 2" xfId="11923" xr:uid="{00000000-0005-0000-0000-0000882E0000}"/>
    <cellStyle name="40% - Accent5 4 6 3" xfId="11924" xr:uid="{00000000-0005-0000-0000-0000892E0000}"/>
    <cellStyle name="40% - Accent5 4 6 3 2" xfId="11925" xr:uid="{00000000-0005-0000-0000-00008A2E0000}"/>
    <cellStyle name="40% - Accent5 4 6 4" xfId="11926" xr:uid="{00000000-0005-0000-0000-00008B2E0000}"/>
    <cellStyle name="40% - Accent5 4 6 4 2" xfId="11927" xr:uid="{00000000-0005-0000-0000-00008C2E0000}"/>
    <cellStyle name="40% - Accent5 4 6 5" xfId="11928" xr:uid="{00000000-0005-0000-0000-00008D2E0000}"/>
    <cellStyle name="40% - Accent5 4 6 5 2" xfId="11929" xr:uid="{00000000-0005-0000-0000-00008E2E0000}"/>
    <cellStyle name="40% - Accent5 4 6 6" xfId="11930" xr:uid="{00000000-0005-0000-0000-00008F2E0000}"/>
    <cellStyle name="40% - Accent5 4 6 6 2" xfId="11931" xr:uid="{00000000-0005-0000-0000-0000902E0000}"/>
    <cellStyle name="40% - Accent5 4 6 7" xfId="11932" xr:uid="{00000000-0005-0000-0000-0000912E0000}"/>
    <cellStyle name="40% - Accent5 4 6 7 2" xfId="11933" xr:uid="{00000000-0005-0000-0000-0000922E0000}"/>
    <cellStyle name="40% - Accent5 4 6 8" xfId="11934" xr:uid="{00000000-0005-0000-0000-0000932E0000}"/>
    <cellStyle name="40% - Accent5 4 6 8 2" xfId="11935" xr:uid="{00000000-0005-0000-0000-0000942E0000}"/>
    <cellStyle name="40% - Accent5 4 6 9" xfId="11936" xr:uid="{00000000-0005-0000-0000-0000952E0000}"/>
    <cellStyle name="40% - Accent5 4 6 9 2" xfId="11937" xr:uid="{00000000-0005-0000-0000-0000962E0000}"/>
    <cellStyle name="40% - Accent5 4 7" xfId="11938" xr:uid="{00000000-0005-0000-0000-0000972E0000}"/>
    <cellStyle name="40% - Accent5 4 7 10" xfId="11939" xr:uid="{00000000-0005-0000-0000-0000982E0000}"/>
    <cellStyle name="40% - Accent5 4 7 2" xfId="11940" xr:uid="{00000000-0005-0000-0000-0000992E0000}"/>
    <cellStyle name="40% - Accent5 4 7 2 2" xfId="11941" xr:uid="{00000000-0005-0000-0000-00009A2E0000}"/>
    <cellStyle name="40% - Accent5 4 7 3" xfId="11942" xr:uid="{00000000-0005-0000-0000-00009B2E0000}"/>
    <cellStyle name="40% - Accent5 4 7 3 2" xfId="11943" xr:uid="{00000000-0005-0000-0000-00009C2E0000}"/>
    <cellStyle name="40% - Accent5 4 7 4" xfId="11944" xr:uid="{00000000-0005-0000-0000-00009D2E0000}"/>
    <cellStyle name="40% - Accent5 4 7 4 2" xfId="11945" xr:uid="{00000000-0005-0000-0000-00009E2E0000}"/>
    <cellStyle name="40% - Accent5 4 7 5" xfId="11946" xr:uid="{00000000-0005-0000-0000-00009F2E0000}"/>
    <cellStyle name="40% - Accent5 4 7 5 2" xfId="11947" xr:uid="{00000000-0005-0000-0000-0000A02E0000}"/>
    <cellStyle name="40% - Accent5 4 7 6" xfId="11948" xr:uid="{00000000-0005-0000-0000-0000A12E0000}"/>
    <cellStyle name="40% - Accent5 4 7 6 2" xfId="11949" xr:uid="{00000000-0005-0000-0000-0000A22E0000}"/>
    <cellStyle name="40% - Accent5 4 7 7" xfId="11950" xr:uid="{00000000-0005-0000-0000-0000A32E0000}"/>
    <cellStyle name="40% - Accent5 4 7 7 2" xfId="11951" xr:uid="{00000000-0005-0000-0000-0000A42E0000}"/>
    <cellStyle name="40% - Accent5 4 7 8" xfId="11952" xr:uid="{00000000-0005-0000-0000-0000A52E0000}"/>
    <cellStyle name="40% - Accent5 4 7 8 2" xfId="11953" xr:uid="{00000000-0005-0000-0000-0000A62E0000}"/>
    <cellStyle name="40% - Accent5 4 7 9" xfId="11954" xr:uid="{00000000-0005-0000-0000-0000A72E0000}"/>
    <cellStyle name="40% - Accent5 4 8" xfId="11955" xr:uid="{00000000-0005-0000-0000-0000A82E0000}"/>
    <cellStyle name="40% - Accent5 4 8 2" xfId="11956" xr:uid="{00000000-0005-0000-0000-0000A92E0000}"/>
    <cellStyle name="40% - Accent5 4 9" xfId="11957" xr:uid="{00000000-0005-0000-0000-0000AA2E0000}"/>
    <cellStyle name="40% - Accent5 4 9 2" xfId="11958" xr:uid="{00000000-0005-0000-0000-0000AB2E0000}"/>
    <cellStyle name="40% - Accent5 5" xfId="11959" xr:uid="{00000000-0005-0000-0000-0000AC2E0000}"/>
    <cellStyle name="40% - Accent5 5 10" xfId="11960" xr:uid="{00000000-0005-0000-0000-0000AD2E0000}"/>
    <cellStyle name="40% - Accent5 5 10 2" xfId="11961" xr:uid="{00000000-0005-0000-0000-0000AE2E0000}"/>
    <cellStyle name="40% - Accent5 5 11" xfId="11962" xr:uid="{00000000-0005-0000-0000-0000AF2E0000}"/>
    <cellStyle name="40% - Accent5 5 11 2" xfId="11963" xr:uid="{00000000-0005-0000-0000-0000B02E0000}"/>
    <cellStyle name="40% - Accent5 5 12" xfId="11964" xr:uid="{00000000-0005-0000-0000-0000B12E0000}"/>
    <cellStyle name="40% - Accent5 5 12 2" xfId="11965" xr:uid="{00000000-0005-0000-0000-0000B22E0000}"/>
    <cellStyle name="40% - Accent5 5 13" xfId="11966" xr:uid="{00000000-0005-0000-0000-0000B32E0000}"/>
    <cellStyle name="40% - Accent5 5 13 2" xfId="11967" xr:uid="{00000000-0005-0000-0000-0000B42E0000}"/>
    <cellStyle name="40% - Accent5 5 14" xfId="11968" xr:uid="{00000000-0005-0000-0000-0000B52E0000}"/>
    <cellStyle name="40% - Accent5 5 14 2" xfId="11969" xr:uid="{00000000-0005-0000-0000-0000B62E0000}"/>
    <cellStyle name="40% - Accent5 5 15" xfId="11970" xr:uid="{00000000-0005-0000-0000-0000B72E0000}"/>
    <cellStyle name="40% - Accent5 5 15 2" xfId="11971" xr:uid="{00000000-0005-0000-0000-0000B82E0000}"/>
    <cellStyle name="40% - Accent5 5 16" xfId="11972" xr:uid="{00000000-0005-0000-0000-0000B92E0000}"/>
    <cellStyle name="40% - Accent5 5 17" xfId="11973" xr:uid="{00000000-0005-0000-0000-0000BA2E0000}"/>
    <cellStyle name="40% - Accent5 5 2" xfId="11974" xr:uid="{00000000-0005-0000-0000-0000BB2E0000}"/>
    <cellStyle name="40% - Accent5 5 2 10" xfId="11975" xr:uid="{00000000-0005-0000-0000-0000BC2E0000}"/>
    <cellStyle name="40% - Accent5 5 2 11" xfId="11976" xr:uid="{00000000-0005-0000-0000-0000BD2E0000}"/>
    <cellStyle name="40% - Accent5 5 2 2" xfId="11977" xr:uid="{00000000-0005-0000-0000-0000BE2E0000}"/>
    <cellStyle name="40% - Accent5 5 2 2 2" xfId="11978" xr:uid="{00000000-0005-0000-0000-0000BF2E0000}"/>
    <cellStyle name="40% - Accent5 5 2 3" xfId="11979" xr:uid="{00000000-0005-0000-0000-0000C02E0000}"/>
    <cellStyle name="40% - Accent5 5 2 3 2" xfId="11980" xr:uid="{00000000-0005-0000-0000-0000C12E0000}"/>
    <cellStyle name="40% - Accent5 5 2 4" xfId="11981" xr:uid="{00000000-0005-0000-0000-0000C22E0000}"/>
    <cellStyle name="40% - Accent5 5 2 4 2" xfId="11982" xr:uid="{00000000-0005-0000-0000-0000C32E0000}"/>
    <cellStyle name="40% - Accent5 5 2 5" xfId="11983" xr:uid="{00000000-0005-0000-0000-0000C42E0000}"/>
    <cellStyle name="40% - Accent5 5 2 5 2" xfId="11984" xr:uid="{00000000-0005-0000-0000-0000C52E0000}"/>
    <cellStyle name="40% - Accent5 5 2 6" xfId="11985" xr:uid="{00000000-0005-0000-0000-0000C62E0000}"/>
    <cellStyle name="40% - Accent5 5 2 6 2" xfId="11986" xr:uid="{00000000-0005-0000-0000-0000C72E0000}"/>
    <cellStyle name="40% - Accent5 5 2 7" xfId="11987" xr:uid="{00000000-0005-0000-0000-0000C82E0000}"/>
    <cellStyle name="40% - Accent5 5 2 7 2" xfId="11988" xr:uid="{00000000-0005-0000-0000-0000C92E0000}"/>
    <cellStyle name="40% - Accent5 5 2 8" xfId="11989" xr:uid="{00000000-0005-0000-0000-0000CA2E0000}"/>
    <cellStyle name="40% - Accent5 5 2 8 2" xfId="11990" xr:uid="{00000000-0005-0000-0000-0000CB2E0000}"/>
    <cellStyle name="40% - Accent5 5 2 9" xfId="11991" xr:uid="{00000000-0005-0000-0000-0000CC2E0000}"/>
    <cellStyle name="40% - Accent5 5 2 9 2" xfId="11992" xr:uid="{00000000-0005-0000-0000-0000CD2E0000}"/>
    <cellStyle name="40% - Accent5 5 3" xfId="11993" xr:uid="{00000000-0005-0000-0000-0000CE2E0000}"/>
    <cellStyle name="40% - Accent5 5 3 10" xfId="11994" xr:uid="{00000000-0005-0000-0000-0000CF2E0000}"/>
    <cellStyle name="40% - Accent5 5 3 11" xfId="11995" xr:uid="{00000000-0005-0000-0000-0000D02E0000}"/>
    <cellStyle name="40% - Accent5 5 3 2" xfId="11996" xr:uid="{00000000-0005-0000-0000-0000D12E0000}"/>
    <cellStyle name="40% - Accent5 5 3 2 2" xfId="11997" xr:uid="{00000000-0005-0000-0000-0000D22E0000}"/>
    <cellStyle name="40% - Accent5 5 3 3" xfId="11998" xr:uid="{00000000-0005-0000-0000-0000D32E0000}"/>
    <cellStyle name="40% - Accent5 5 3 3 2" xfId="11999" xr:uid="{00000000-0005-0000-0000-0000D42E0000}"/>
    <cellStyle name="40% - Accent5 5 3 4" xfId="12000" xr:uid="{00000000-0005-0000-0000-0000D52E0000}"/>
    <cellStyle name="40% - Accent5 5 3 4 2" xfId="12001" xr:uid="{00000000-0005-0000-0000-0000D62E0000}"/>
    <cellStyle name="40% - Accent5 5 3 5" xfId="12002" xr:uid="{00000000-0005-0000-0000-0000D72E0000}"/>
    <cellStyle name="40% - Accent5 5 3 5 2" xfId="12003" xr:uid="{00000000-0005-0000-0000-0000D82E0000}"/>
    <cellStyle name="40% - Accent5 5 3 6" xfId="12004" xr:uid="{00000000-0005-0000-0000-0000D92E0000}"/>
    <cellStyle name="40% - Accent5 5 3 6 2" xfId="12005" xr:uid="{00000000-0005-0000-0000-0000DA2E0000}"/>
    <cellStyle name="40% - Accent5 5 3 7" xfId="12006" xr:uid="{00000000-0005-0000-0000-0000DB2E0000}"/>
    <cellStyle name="40% - Accent5 5 3 7 2" xfId="12007" xr:uid="{00000000-0005-0000-0000-0000DC2E0000}"/>
    <cellStyle name="40% - Accent5 5 3 8" xfId="12008" xr:uid="{00000000-0005-0000-0000-0000DD2E0000}"/>
    <cellStyle name="40% - Accent5 5 3 8 2" xfId="12009" xr:uid="{00000000-0005-0000-0000-0000DE2E0000}"/>
    <cellStyle name="40% - Accent5 5 3 9" xfId="12010" xr:uid="{00000000-0005-0000-0000-0000DF2E0000}"/>
    <cellStyle name="40% - Accent5 5 3 9 2" xfId="12011" xr:uid="{00000000-0005-0000-0000-0000E02E0000}"/>
    <cellStyle name="40% - Accent5 5 4" xfId="12012" xr:uid="{00000000-0005-0000-0000-0000E12E0000}"/>
    <cellStyle name="40% - Accent5 5 4 10" xfId="12013" xr:uid="{00000000-0005-0000-0000-0000E22E0000}"/>
    <cellStyle name="40% - Accent5 5 4 11" xfId="12014" xr:uid="{00000000-0005-0000-0000-0000E32E0000}"/>
    <cellStyle name="40% - Accent5 5 4 2" xfId="12015" xr:uid="{00000000-0005-0000-0000-0000E42E0000}"/>
    <cellStyle name="40% - Accent5 5 4 2 2" xfId="12016" xr:uid="{00000000-0005-0000-0000-0000E52E0000}"/>
    <cellStyle name="40% - Accent5 5 4 3" xfId="12017" xr:uid="{00000000-0005-0000-0000-0000E62E0000}"/>
    <cellStyle name="40% - Accent5 5 4 3 2" xfId="12018" xr:uid="{00000000-0005-0000-0000-0000E72E0000}"/>
    <cellStyle name="40% - Accent5 5 4 4" xfId="12019" xr:uid="{00000000-0005-0000-0000-0000E82E0000}"/>
    <cellStyle name="40% - Accent5 5 4 4 2" xfId="12020" xr:uid="{00000000-0005-0000-0000-0000E92E0000}"/>
    <cellStyle name="40% - Accent5 5 4 5" xfId="12021" xr:uid="{00000000-0005-0000-0000-0000EA2E0000}"/>
    <cellStyle name="40% - Accent5 5 4 5 2" xfId="12022" xr:uid="{00000000-0005-0000-0000-0000EB2E0000}"/>
    <cellStyle name="40% - Accent5 5 4 6" xfId="12023" xr:uid="{00000000-0005-0000-0000-0000EC2E0000}"/>
    <cellStyle name="40% - Accent5 5 4 6 2" xfId="12024" xr:uid="{00000000-0005-0000-0000-0000ED2E0000}"/>
    <cellStyle name="40% - Accent5 5 4 7" xfId="12025" xr:uid="{00000000-0005-0000-0000-0000EE2E0000}"/>
    <cellStyle name="40% - Accent5 5 4 7 2" xfId="12026" xr:uid="{00000000-0005-0000-0000-0000EF2E0000}"/>
    <cellStyle name="40% - Accent5 5 4 8" xfId="12027" xr:uid="{00000000-0005-0000-0000-0000F02E0000}"/>
    <cellStyle name="40% - Accent5 5 4 8 2" xfId="12028" xr:uid="{00000000-0005-0000-0000-0000F12E0000}"/>
    <cellStyle name="40% - Accent5 5 4 9" xfId="12029" xr:uid="{00000000-0005-0000-0000-0000F22E0000}"/>
    <cellStyle name="40% - Accent5 5 4 9 2" xfId="12030" xr:uid="{00000000-0005-0000-0000-0000F32E0000}"/>
    <cellStyle name="40% - Accent5 5 5" xfId="12031" xr:uid="{00000000-0005-0000-0000-0000F42E0000}"/>
    <cellStyle name="40% - Accent5 5 5 10" xfId="12032" xr:uid="{00000000-0005-0000-0000-0000F52E0000}"/>
    <cellStyle name="40% - Accent5 5 5 11" xfId="12033" xr:uid="{00000000-0005-0000-0000-0000F62E0000}"/>
    <cellStyle name="40% - Accent5 5 5 2" xfId="12034" xr:uid="{00000000-0005-0000-0000-0000F72E0000}"/>
    <cellStyle name="40% - Accent5 5 5 2 2" xfId="12035" xr:uid="{00000000-0005-0000-0000-0000F82E0000}"/>
    <cellStyle name="40% - Accent5 5 5 3" xfId="12036" xr:uid="{00000000-0005-0000-0000-0000F92E0000}"/>
    <cellStyle name="40% - Accent5 5 5 3 2" xfId="12037" xr:uid="{00000000-0005-0000-0000-0000FA2E0000}"/>
    <cellStyle name="40% - Accent5 5 5 4" xfId="12038" xr:uid="{00000000-0005-0000-0000-0000FB2E0000}"/>
    <cellStyle name="40% - Accent5 5 5 4 2" xfId="12039" xr:uid="{00000000-0005-0000-0000-0000FC2E0000}"/>
    <cellStyle name="40% - Accent5 5 5 5" xfId="12040" xr:uid="{00000000-0005-0000-0000-0000FD2E0000}"/>
    <cellStyle name="40% - Accent5 5 5 5 2" xfId="12041" xr:uid="{00000000-0005-0000-0000-0000FE2E0000}"/>
    <cellStyle name="40% - Accent5 5 5 6" xfId="12042" xr:uid="{00000000-0005-0000-0000-0000FF2E0000}"/>
    <cellStyle name="40% - Accent5 5 5 6 2" xfId="12043" xr:uid="{00000000-0005-0000-0000-0000002F0000}"/>
    <cellStyle name="40% - Accent5 5 5 7" xfId="12044" xr:uid="{00000000-0005-0000-0000-0000012F0000}"/>
    <cellStyle name="40% - Accent5 5 5 7 2" xfId="12045" xr:uid="{00000000-0005-0000-0000-0000022F0000}"/>
    <cellStyle name="40% - Accent5 5 5 8" xfId="12046" xr:uid="{00000000-0005-0000-0000-0000032F0000}"/>
    <cellStyle name="40% - Accent5 5 5 8 2" xfId="12047" xr:uid="{00000000-0005-0000-0000-0000042F0000}"/>
    <cellStyle name="40% - Accent5 5 5 9" xfId="12048" xr:uid="{00000000-0005-0000-0000-0000052F0000}"/>
    <cellStyle name="40% - Accent5 5 5 9 2" xfId="12049" xr:uid="{00000000-0005-0000-0000-0000062F0000}"/>
    <cellStyle name="40% - Accent5 5 6" xfId="12050" xr:uid="{00000000-0005-0000-0000-0000072F0000}"/>
    <cellStyle name="40% - Accent5 5 6 10" xfId="12051" xr:uid="{00000000-0005-0000-0000-0000082F0000}"/>
    <cellStyle name="40% - Accent5 5 6 11" xfId="12052" xr:uid="{00000000-0005-0000-0000-0000092F0000}"/>
    <cellStyle name="40% - Accent5 5 6 2" xfId="12053" xr:uid="{00000000-0005-0000-0000-00000A2F0000}"/>
    <cellStyle name="40% - Accent5 5 6 2 2" xfId="12054" xr:uid="{00000000-0005-0000-0000-00000B2F0000}"/>
    <cellStyle name="40% - Accent5 5 6 3" xfId="12055" xr:uid="{00000000-0005-0000-0000-00000C2F0000}"/>
    <cellStyle name="40% - Accent5 5 6 3 2" xfId="12056" xr:uid="{00000000-0005-0000-0000-00000D2F0000}"/>
    <cellStyle name="40% - Accent5 5 6 4" xfId="12057" xr:uid="{00000000-0005-0000-0000-00000E2F0000}"/>
    <cellStyle name="40% - Accent5 5 6 4 2" xfId="12058" xr:uid="{00000000-0005-0000-0000-00000F2F0000}"/>
    <cellStyle name="40% - Accent5 5 6 5" xfId="12059" xr:uid="{00000000-0005-0000-0000-0000102F0000}"/>
    <cellStyle name="40% - Accent5 5 6 5 2" xfId="12060" xr:uid="{00000000-0005-0000-0000-0000112F0000}"/>
    <cellStyle name="40% - Accent5 5 6 6" xfId="12061" xr:uid="{00000000-0005-0000-0000-0000122F0000}"/>
    <cellStyle name="40% - Accent5 5 6 6 2" xfId="12062" xr:uid="{00000000-0005-0000-0000-0000132F0000}"/>
    <cellStyle name="40% - Accent5 5 6 7" xfId="12063" xr:uid="{00000000-0005-0000-0000-0000142F0000}"/>
    <cellStyle name="40% - Accent5 5 6 7 2" xfId="12064" xr:uid="{00000000-0005-0000-0000-0000152F0000}"/>
    <cellStyle name="40% - Accent5 5 6 8" xfId="12065" xr:uid="{00000000-0005-0000-0000-0000162F0000}"/>
    <cellStyle name="40% - Accent5 5 6 8 2" xfId="12066" xr:uid="{00000000-0005-0000-0000-0000172F0000}"/>
    <cellStyle name="40% - Accent5 5 6 9" xfId="12067" xr:uid="{00000000-0005-0000-0000-0000182F0000}"/>
    <cellStyle name="40% - Accent5 5 6 9 2" xfId="12068" xr:uid="{00000000-0005-0000-0000-0000192F0000}"/>
    <cellStyle name="40% - Accent5 5 7" xfId="12069" xr:uid="{00000000-0005-0000-0000-00001A2F0000}"/>
    <cellStyle name="40% - Accent5 5 7 10" xfId="12070" xr:uid="{00000000-0005-0000-0000-00001B2F0000}"/>
    <cellStyle name="40% - Accent5 5 7 2" xfId="12071" xr:uid="{00000000-0005-0000-0000-00001C2F0000}"/>
    <cellStyle name="40% - Accent5 5 7 2 2" xfId="12072" xr:uid="{00000000-0005-0000-0000-00001D2F0000}"/>
    <cellStyle name="40% - Accent5 5 7 3" xfId="12073" xr:uid="{00000000-0005-0000-0000-00001E2F0000}"/>
    <cellStyle name="40% - Accent5 5 7 3 2" xfId="12074" xr:uid="{00000000-0005-0000-0000-00001F2F0000}"/>
    <cellStyle name="40% - Accent5 5 7 4" xfId="12075" xr:uid="{00000000-0005-0000-0000-0000202F0000}"/>
    <cellStyle name="40% - Accent5 5 7 4 2" xfId="12076" xr:uid="{00000000-0005-0000-0000-0000212F0000}"/>
    <cellStyle name="40% - Accent5 5 7 5" xfId="12077" xr:uid="{00000000-0005-0000-0000-0000222F0000}"/>
    <cellStyle name="40% - Accent5 5 7 5 2" xfId="12078" xr:uid="{00000000-0005-0000-0000-0000232F0000}"/>
    <cellStyle name="40% - Accent5 5 7 6" xfId="12079" xr:uid="{00000000-0005-0000-0000-0000242F0000}"/>
    <cellStyle name="40% - Accent5 5 7 6 2" xfId="12080" xr:uid="{00000000-0005-0000-0000-0000252F0000}"/>
    <cellStyle name="40% - Accent5 5 7 7" xfId="12081" xr:uid="{00000000-0005-0000-0000-0000262F0000}"/>
    <cellStyle name="40% - Accent5 5 7 7 2" xfId="12082" xr:uid="{00000000-0005-0000-0000-0000272F0000}"/>
    <cellStyle name="40% - Accent5 5 7 8" xfId="12083" xr:uid="{00000000-0005-0000-0000-0000282F0000}"/>
    <cellStyle name="40% - Accent5 5 7 8 2" xfId="12084" xr:uid="{00000000-0005-0000-0000-0000292F0000}"/>
    <cellStyle name="40% - Accent5 5 7 9" xfId="12085" xr:uid="{00000000-0005-0000-0000-00002A2F0000}"/>
    <cellStyle name="40% - Accent5 5 8" xfId="12086" xr:uid="{00000000-0005-0000-0000-00002B2F0000}"/>
    <cellStyle name="40% - Accent5 5 8 2" xfId="12087" xr:uid="{00000000-0005-0000-0000-00002C2F0000}"/>
    <cellStyle name="40% - Accent5 5 9" xfId="12088" xr:uid="{00000000-0005-0000-0000-00002D2F0000}"/>
    <cellStyle name="40% - Accent5 5 9 2" xfId="12089" xr:uid="{00000000-0005-0000-0000-00002E2F0000}"/>
    <cellStyle name="40% - Accent5 6" xfId="12090" xr:uid="{00000000-0005-0000-0000-00002F2F0000}"/>
    <cellStyle name="40% - Accent5 6 10" xfId="12091" xr:uid="{00000000-0005-0000-0000-0000302F0000}"/>
    <cellStyle name="40% - Accent5 6 10 2" xfId="12092" xr:uid="{00000000-0005-0000-0000-0000312F0000}"/>
    <cellStyle name="40% - Accent5 6 11" xfId="12093" xr:uid="{00000000-0005-0000-0000-0000322F0000}"/>
    <cellStyle name="40% - Accent5 6 11 2" xfId="12094" xr:uid="{00000000-0005-0000-0000-0000332F0000}"/>
    <cellStyle name="40% - Accent5 6 12" xfId="12095" xr:uid="{00000000-0005-0000-0000-0000342F0000}"/>
    <cellStyle name="40% - Accent5 6 12 2" xfId="12096" xr:uid="{00000000-0005-0000-0000-0000352F0000}"/>
    <cellStyle name="40% - Accent5 6 13" xfId="12097" xr:uid="{00000000-0005-0000-0000-0000362F0000}"/>
    <cellStyle name="40% - Accent5 6 13 2" xfId="12098" xr:uid="{00000000-0005-0000-0000-0000372F0000}"/>
    <cellStyle name="40% - Accent5 6 14" xfId="12099" xr:uid="{00000000-0005-0000-0000-0000382F0000}"/>
    <cellStyle name="40% - Accent5 6 15" xfId="12100" xr:uid="{00000000-0005-0000-0000-0000392F0000}"/>
    <cellStyle name="40% - Accent5 6 2" xfId="12101" xr:uid="{00000000-0005-0000-0000-00003A2F0000}"/>
    <cellStyle name="40% - Accent5 6 2 10" xfId="12102" xr:uid="{00000000-0005-0000-0000-00003B2F0000}"/>
    <cellStyle name="40% - Accent5 6 2 11" xfId="12103" xr:uid="{00000000-0005-0000-0000-00003C2F0000}"/>
    <cellStyle name="40% - Accent5 6 2 2" xfId="12104" xr:uid="{00000000-0005-0000-0000-00003D2F0000}"/>
    <cellStyle name="40% - Accent5 6 2 2 2" xfId="12105" xr:uid="{00000000-0005-0000-0000-00003E2F0000}"/>
    <cellStyle name="40% - Accent5 6 2 3" xfId="12106" xr:uid="{00000000-0005-0000-0000-00003F2F0000}"/>
    <cellStyle name="40% - Accent5 6 2 3 2" xfId="12107" xr:uid="{00000000-0005-0000-0000-0000402F0000}"/>
    <cellStyle name="40% - Accent5 6 2 4" xfId="12108" xr:uid="{00000000-0005-0000-0000-0000412F0000}"/>
    <cellStyle name="40% - Accent5 6 2 4 2" xfId="12109" xr:uid="{00000000-0005-0000-0000-0000422F0000}"/>
    <cellStyle name="40% - Accent5 6 2 5" xfId="12110" xr:uid="{00000000-0005-0000-0000-0000432F0000}"/>
    <cellStyle name="40% - Accent5 6 2 5 2" xfId="12111" xr:uid="{00000000-0005-0000-0000-0000442F0000}"/>
    <cellStyle name="40% - Accent5 6 2 6" xfId="12112" xr:uid="{00000000-0005-0000-0000-0000452F0000}"/>
    <cellStyle name="40% - Accent5 6 2 6 2" xfId="12113" xr:uid="{00000000-0005-0000-0000-0000462F0000}"/>
    <cellStyle name="40% - Accent5 6 2 7" xfId="12114" xr:uid="{00000000-0005-0000-0000-0000472F0000}"/>
    <cellStyle name="40% - Accent5 6 2 7 2" xfId="12115" xr:uid="{00000000-0005-0000-0000-0000482F0000}"/>
    <cellStyle name="40% - Accent5 6 2 8" xfId="12116" xr:uid="{00000000-0005-0000-0000-0000492F0000}"/>
    <cellStyle name="40% - Accent5 6 2 8 2" xfId="12117" xr:uid="{00000000-0005-0000-0000-00004A2F0000}"/>
    <cellStyle name="40% - Accent5 6 2 9" xfId="12118" xr:uid="{00000000-0005-0000-0000-00004B2F0000}"/>
    <cellStyle name="40% - Accent5 6 2 9 2" xfId="12119" xr:uid="{00000000-0005-0000-0000-00004C2F0000}"/>
    <cellStyle name="40% - Accent5 6 3" xfId="12120" xr:uid="{00000000-0005-0000-0000-00004D2F0000}"/>
    <cellStyle name="40% - Accent5 6 3 10" xfId="12121" xr:uid="{00000000-0005-0000-0000-00004E2F0000}"/>
    <cellStyle name="40% - Accent5 6 3 11" xfId="12122" xr:uid="{00000000-0005-0000-0000-00004F2F0000}"/>
    <cellStyle name="40% - Accent5 6 3 2" xfId="12123" xr:uid="{00000000-0005-0000-0000-0000502F0000}"/>
    <cellStyle name="40% - Accent5 6 3 2 2" xfId="12124" xr:uid="{00000000-0005-0000-0000-0000512F0000}"/>
    <cellStyle name="40% - Accent5 6 3 3" xfId="12125" xr:uid="{00000000-0005-0000-0000-0000522F0000}"/>
    <cellStyle name="40% - Accent5 6 3 3 2" xfId="12126" xr:uid="{00000000-0005-0000-0000-0000532F0000}"/>
    <cellStyle name="40% - Accent5 6 3 4" xfId="12127" xr:uid="{00000000-0005-0000-0000-0000542F0000}"/>
    <cellStyle name="40% - Accent5 6 3 4 2" xfId="12128" xr:uid="{00000000-0005-0000-0000-0000552F0000}"/>
    <cellStyle name="40% - Accent5 6 3 5" xfId="12129" xr:uid="{00000000-0005-0000-0000-0000562F0000}"/>
    <cellStyle name="40% - Accent5 6 3 5 2" xfId="12130" xr:uid="{00000000-0005-0000-0000-0000572F0000}"/>
    <cellStyle name="40% - Accent5 6 3 6" xfId="12131" xr:uid="{00000000-0005-0000-0000-0000582F0000}"/>
    <cellStyle name="40% - Accent5 6 3 6 2" xfId="12132" xr:uid="{00000000-0005-0000-0000-0000592F0000}"/>
    <cellStyle name="40% - Accent5 6 3 7" xfId="12133" xr:uid="{00000000-0005-0000-0000-00005A2F0000}"/>
    <cellStyle name="40% - Accent5 6 3 7 2" xfId="12134" xr:uid="{00000000-0005-0000-0000-00005B2F0000}"/>
    <cellStyle name="40% - Accent5 6 3 8" xfId="12135" xr:uid="{00000000-0005-0000-0000-00005C2F0000}"/>
    <cellStyle name="40% - Accent5 6 3 8 2" xfId="12136" xr:uid="{00000000-0005-0000-0000-00005D2F0000}"/>
    <cellStyle name="40% - Accent5 6 3 9" xfId="12137" xr:uid="{00000000-0005-0000-0000-00005E2F0000}"/>
    <cellStyle name="40% - Accent5 6 3 9 2" xfId="12138" xr:uid="{00000000-0005-0000-0000-00005F2F0000}"/>
    <cellStyle name="40% - Accent5 6 4" xfId="12139" xr:uid="{00000000-0005-0000-0000-0000602F0000}"/>
    <cellStyle name="40% - Accent5 6 4 10" xfId="12140" xr:uid="{00000000-0005-0000-0000-0000612F0000}"/>
    <cellStyle name="40% - Accent5 6 4 11" xfId="12141" xr:uid="{00000000-0005-0000-0000-0000622F0000}"/>
    <cellStyle name="40% - Accent5 6 4 2" xfId="12142" xr:uid="{00000000-0005-0000-0000-0000632F0000}"/>
    <cellStyle name="40% - Accent5 6 4 2 2" xfId="12143" xr:uid="{00000000-0005-0000-0000-0000642F0000}"/>
    <cellStyle name="40% - Accent5 6 4 3" xfId="12144" xr:uid="{00000000-0005-0000-0000-0000652F0000}"/>
    <cellStyle name="40% - Accent5 6 4 3 2" xfId="12145" xr:uid="{00000000-0005-0000-0000-0000662F0000}"/>
    <cellStyle name="40% - Accent5 6 4 4" xfId="12146" xr:uid="{00000000-0005-0000-0000-0000672F0000}"/>
    <cellStyle name="40% - Accent5 6 4 4 2" xfId="12147" xr:uid="{00000000-0005-0000-0000-0000682F0000}"/>
    <cellStyle name="40% - Accent5 6 4 5" xfId="12148" xr:uid="{00000000-0005-0000-0000-0000692F0000}"/>
    <cellStyle name="40% - Accent5 6 4 5 2" xfId="12149" xr:uid="{00000000-0005-0000-0000-00006A2F0000}"/>
    <cellStyle name="40% - Accent5 6 4 6" xfId="12150" xr:uid="{00000000-0005-0000-0000-00006B2F0000}"/>
    <cellStyle name="40% - Accent5 6 4 6 2" xfId="12151" xr:uid="{00000000-0005-0000-0000-00006C2F0000}"/>
    <cellStyle name="40% - Accent5 6 4 7" xfId="12152" xr:uid="{00000000-0005-0000-0000-00006D2F0000}"/>
    <cellStyle name="40% - Accent5 6 4 7 2" xfId="12153" xr:uid="{00000000-0005-0000-0000-00006E2F0000}"/>
    <cellStyle name="40% - Accent5 6 4 8" xfId="12154" xr:uid="{00000000-0005-0000-0000-00006F2F0000}"/>
    <cellStyle name="40% - Accent5 6 4 8 2" xfId="12155" xr:uid="{00000000-0005-0000-0000-0000702F0000}"/>
    <cellStyle name="40% - Accent5 6 4 9" xfId="12156" xr:uid="{00000000-0005-0000-0000-0000712F0000}"/>
    <cellStyle name="40% - Accent5 6 4 9 2" xfId="12157" xr:uid="{00000000-0005-0000-0000-0000722F0000}"/>
    <cellStyle name="40% - Accent5 6 5" xfId="12158" xr:uid="{00000000-0005-0000-0000-0000732F0000}"/>
    <cellStyle name="40% - Accent5 6 5 10" xfId="12159" xr:uid="{00000000-0005-0000-0000-0000742F0000}"/>
    <cellStyle name="40% - Accent5 6 5 2" xfId="12160" xr:uid="{00000000-0005-0000-0000-0000752F0000}"/>
    <cellStyle name="40% - Accent5 6 5 2 2" xfId="12161" xr:uid="{00000000-0005-0000-0000-0000762F0000}"/>
    <cellStyle name="40% - Accent5 6 5 3" xfId="12162" xr:uid="{00000000-0005-0000-0000-0000772F0000}"/>
    <cellStyle name="40% - Accent5 6 5 3 2" xfId="12163" xr:uid="{00000000-0005-0000-0000-0000782F0000}"/>
    <cellStyle name="40% - Accent5 6 5 4" xfId="12164" xr:uid="{00000000-0005-0000-0000-0000792F0000}"/>
    <cellStyle name="40% - Accent5 6 5 4 2" xfId="12165" xr:uid="{00000000-0005-0000-0000-00007A2F0000}"/>
    <cellStyle name="40% - Accent5 6 5 5" xfId="12166" xr:uid="{00000000-0005-0000-0000-00007B2F0000}"/>
    <cellStyle name="40% - Accent5 6 5 5 2" xfId="12167" xr:uid="{00000000-0005-0000-0000-00007C2F0000}"/>
    <cellStyle name="40% - Accent5 6 5 6" xfId="12168" xr:uid="{00000000-0005-0000-0000-00007D2F0000}"/>
    <cellStyle name="40% - Accent5 6 5 6 2" xfId="12169" xr:uid="{00000000-0005-0000-0000-00007E2F0000}"/>
    <cellStyle name="40% - Accent5 6 5 7" xfId="12170" xr:uid="{00000000-0005-0000-0000-00007F2F0000}"/>
    <cellStyle name="40% - Accent5 6 5 7 2" xfId="12171" xr:uid="{00000000-0005-0000-0000-0000802F0000}"/>
    <cellStyle name="40% - Accent5 6 5 8" xfId="12172" xr:uid="{00000000-0005-0000-0000-0000812F0000}"/>
    <cellStyle name="40% - Accent5 6 5 8 2" xfId="12173" xr:uid="{00000000-0005-0000-0000-0000822F0000}"/>
    <cellStyle name="40% - Accent5 6 5 9" xfId="12174" xr:uid="{00000000-0005-0000-0000-0000832F0000}"/>
    <cellStyle name="40% - Accent5 6 6" xfId="12175" xr:uid="{00000000-0005-0000-0000-0000842F0000}"/>
    <cellStyle name="40% - Accent5 6 6 2" xfId="12176" xr:uid="{00000000-0005-0000-0000-0000852F0000}"/>
    <cellStyle name="40% - Accent5 6 7" xfId="12177" xr:uid="{00000000-0005-0000-0000-0000862F0000}"/>
    <cellStyle name="40% - Accent5 6 7 2" xfId="12178" xr:uid="{00000000-0005-0000-0000-0000872F0000}"/>
    <cellStyle name="40% - Accent5 6 8" xfId="12179" xr:uid="{00000000-0005-0000-0000-0000882F0000}"/>
    <cellStyle name="40% - Accent5 6 8 2" xfId="12180" xr:uid="{00000000-0005-0000-0000-0000892F0000}"/>
    <cellStyle name="40% - Accent5 6 9" xfId="12181" xr:uid="{00000000-0005-0000-0000-00008A2F0000}"/>
    <cellStyle name="40% - Accent5 6 9 2" xfId="12182" xr:uid="{00000000-0005-0000-0000-00008B2F0000}"/>
    <cellStyle name="40% - Accent5 7" xfId="12183" xr:uid="{00000000-0005-0000-0000-00008C2F0000}"/>
    <cellStyle name="40% - Accent5 7 10" xfId="12184" xr:uid="{00000000-0005-0000-0000-00008D2F0000}"/>
    <cellStyle name="40% - Accent5 7 10 2" xfId="12185" xr:uid="{00000000-0005-0000-0000-00008E2F0000}"/>
    <cellStyle name="40% - Accent5 7 11" xfId="12186" xr:uid="{00000000-0005-0000-0000-00008F2F0000}"/>
    <cellStyle name="40% - Accent5 7 11 2" xfId="12187" xr:uid="{00000000-0005-0000-0000-0000902F0000}"/>
    <cellStyle name="40% - Accent5 7 12" xfId="12188" xr:uid="{00000000-0005-0000-0000-0000912F0000}"/>
    <cellStyle name="40% - Accent5 7 13" xfId="12189" xr:uid="{00000000-0005-0000-0000-0000922F0000}"/>
    <cellStyle name="40% - Accent5 7 2" xfId="12190" xr:uid="{00000000-0005-0000-0000-0000932F0000}"/>
    <cellStyle name="40% - Accent5 7 2 10" xfId="12191" xr:uid="{00000000-0005-0000-0000-0000942F0000}"/>
    <cellStyle name="40% - Accent5 7 2 11" xfId="12192" xr:uid="{00000000-0005-0000-0000-0000952F0000}"/>
    <cellStyle name="40% - Accent5 7 2 2" xfId="12193" xr:uid="{00000000-0005-0000-0000-0000962F0000}"/>
    <cellStyle name="40% - Accent5 7 2 2 2" xfId="12194" xr:uid="{00000000-0005-0000-0000-0000972F0000}"/>
    <cellStyle name="40% - Accent5 7 2 3" xfId="12195" xr:uid="{00000000-0005-0000-0000-0000982F0000}"/>
    <cellStyle name="40% - Accent5 7 2 3 2" xfId="12196" xr:uid="{00000000-0005-0000-0000-0000992F0000}"/>
    <cellStyle name="40% - Accent5 7 2 4" xfId="12197" xr:uid="{00000000-0005-0000-0000-00009A2F0000}"/>
    <cellStyle name="40% - Accent5 7 2 4 2" xfId="12198" xr:uid="{00000000-0005-0000-0000-00009B2F0000}"/>
    <cellStyle name="40% - Accent5 7 2 5" xfId="12199" xr:uid="{00000000-0005-0000-0000-00009C2F0000}"/>
    <cellStyle name="40% - Accent5 7 2 5 2" xfId="12200" xr:uid="{00000000-0005-0000-0000-00009D2F0000}"/>
    <cellStyle name="40% - Accent5 7 2 6" xfId="12201" xr:uid="{00000000-0005-0000-0000-00009E2F0000}"/>
    <cellStyle name="40% - Accent5 7 2 6 2" xfId="12202" xr:uid="{00000000-0005-0000-0000-00009F2F0000}"/>
    <cellStyle name="40% - Accent5 7 2 7" xfId="12203" xr:uid="{00000000-0005-0000-0000-0000A02F0000}"/>
    <cellStyle name="40% - Accent5 7 2 7 2" xfId="12204" xr:uid="{00000000-0005-0000-0000-0000A12F0000}"/>
    <cellStyle name="40% - Accent5 7 2 8" xfId="12205" xr:uid="{00000000-0005-0000-0000-0000A22F0000}"/>
    <cellStyle name="40% - Accent5 7 2 8 2" xfId="12206" xr:uid="{00000000-0005-0000-0000-0000A32F0000}"/>
    <cellStyle name="40% - Accent5 7 2 9" xfId="12207" xr:uid="{00000000-0005-0000-0000-0000A42F0000}"/>
    <cellStyle name="40% - Accent5 7 2 9 2" xfId="12208" xr:uid="{00000000-0005-0000-0000-0000A52F0000}"/>
    <cellStyle name="40% - Accent5 7 3" xfId="12209" xr:uid="{00000000-0005-0000-0000-0000A62F0000}"/>
    <cellStyle name="40% - Accent5 7 3 10" xfId="12210" xr:uid="{00000000-0005-0000-0000-0000A72F0000}"/>
    <cellStyle name="40% - Accent5 7 3 2" xfId="12211" xr:uid="{00000000-0005-0000-0000-0000A82F0000}"/>
    <cellStyle name="40% - Accent5 7 3 2 2" xfId="12212" xr:uid="{00000000-0005-0000-0000-0000A92F0000}"/>
    <cellStyle name="40% - Accent5 7 3 3" xfId="12213" xr:uid="{00000000-0005-0000-0000-0000AA2F0000}"/>
    <cellStyle name="40% - Accent5 7 3 3 2" xfId="12214" xr:uid="{00000000-0005-0000-0000-0000AB2F0000}"/>
    <cellStyle name="40% - Accent5 7 3 4" xfId="12215" xr:uid="{00000000-0005-0000-0000-0000AC2F0000}"/>
    <cellStyle name="40% - Accent5 7 3 4 2" xfId="12216" xr:uid="{00000000-0005-0000-0000-0000AD2F0000}"/>
    <cellStyle name="40% - Accent5 7 3 5" xfId="12217" xr:uid="{00000000-0005-0000-0000-0000AE2F0000}"/>
    <cellStyle name="40% - Accent5 7 3 5 2" xfId="12218" xr:uid="{00000000-0005-0000-0000-0000AF2F0000}"/>
    <cellStyle name="40% - Accent5 7 3 6" xfId="12219" xr:uid="{00000000-0005-0000-0000-0000B02F0000}"/>
    <cellStyle name="40% - Accent5 7 3 6 2" xfId="12220" xr:uid="{00000000-0005-0000-0000-0000B12F0000}"/>
    <cellStyle name="40% - Accent5 7 3 7" xfId="12221" xr:uid="{00000000-0005-0000-0000-0000B22F0000}"/>
    <cellStyle name="40% - Accent5 7 3 7 2" xfId="12222" xr:uid="{00000000-0005-0000-0000-0000B32F0000}"/>
    <cellStyle name="40% - Accent5 7 3 8" xfId="12223" xr:uid="{00000000-0005-0000-0000-0000B42F0000}"/>
    <cellStyle name="40% - Accent5 7 3 8 2" xfId="12224" xr:uid="{00000000-0005-0000-0000-0000B52F0000}"/>
    <cellStyle name="40% - Accent5 7 3 9" xfId="12225" xr:uid="{00000000-0005-0000-0000-0000B62F0000}"/>
    <cellStyle name="40% - Accent5 7 4" xfId="12226" xr:uid="{00000000-0005-0000-0000-0000B72F0000}"/>
    <cellStyle name="40% - Accent5 7 4 2" xfId="12227" xr:uid="{00000000-0005-0000-0000-0000B82F0000}"/>
    <cellStyle name="40% - Accent5 7 5" xfId="12228" xr:uid="{00000000-0005-0000-0000-0000B92F0000}"/>
    <cellStyle name="40% - Accent5 7 5 2" xfId="12229" xr:uid="{00000000-0005-0000-0000-0000BA2F0000}"/>
    <cellStyle name="40% - Accent5 7 6" xfId="12230" xr:uid="{00000000-0005-0000-0000-0000BB2F0000}"/>
    <cellStyle name="40% - Accent5 7 6 2" xfId="12231" xr:uid="{00000000-0005-0000-0000-0000BC2F0000}"/>
    <cellStyle name="40% - Accent5 7 7" xfId="12232" xr:uid="{00000000-0005-0000-0000-0000BD2F0000}"/>
    <cellStyle name="40% - Accent5 7 7 2" xfId="12233" xr:uid="{00000000-0005-0000-0000-0000BE2F0000}"/>
    <cellStyle name="40% - Accent5 7 8" xfId="12234" xr:uid="{00000000-0005-0000-0000-0000BF2F0000}"/>
    <cellStyle name="40% - Accent5 7 8 2" xfId="12235" xr:uid="{00000000-0005-0000-0000-0000C02F0000}"/>
    <cellStyle name="40% - Accent5 7 9" xfId="12236" xr:uid="{00000000-0005-0000-0000-0000C12F0000}"/>
    <cellStyle name="40% - Accent5 7 9 2" xfId="12237" xr:uid="{00000000-0005-0000-0000-0000C22F0000}"/>
    <cellStyle name="40% - Accent5 8" xfId="12238" xr:uid="{00000000-0005-0000-0000-0000C32F0000}"/>
    <cellStyle name="40% - Accent5 8 10" xfId="12239" xr:uid="{00000000-0005-0000-0000-0000C42F0000}"/>
    <cellStyle name="40% - Accent5 8 10 2" xfId="12240" xr:uid="{00000000-0005-0000-0000-0000C52F0000}"/>
    <cellStyle name="40% - Accent5 8 11" xfId="12241" xr:uid="{00000000-0005-0000-0000-0000C62F0000}"/>
    <cellStyle name="40% - Accent5 8 12" xfId="12242" xr:uid="{00000000-0005-0000-0000-0000C72F0000}"/>
    <cellStyle name="40% - Accent5 8 2" xfId="12243" xr:uid="{00000000-0005-0000-0000-0000C82F0000}"/>
    <cellStyle name="40% - Accent5 8 2 10" xfId="12244" xr:uid="{00000000-0005-0000-0000-0000C92F0000}"/>
    <cellStyle name="40% - Accent5 8 2 11" xfId="12245" xr:uid="{00000000-0005-0000-0000-0000CA2F0000}"/>
    <cellStyle name="40% - Accent5 8 2 2" xfId="12246" xr:uid="{00000000-0005-0000-0000-0000CB2F0000}"/>
    <cellStyle name="40% - Accent5 8 2 2 2" xfId="12247" xr:uid="{00000000-0005-0000-0000-0000CC2F0000}"/>
    <cellStyle name="40% - Accent5 8 2 3" xfId="12248" xr:uid="{00000000-0005-0000-0000-0000CD2F0000}"/>
    <cellStyle name="40% - Accent5 8 2 3 2" xfId="12249" xr:uid="{00000000-0005-0000-0000-0000CE2F0000}"/>
    <cellStyle name="40% - Accent5 8 2 4" xfId="12250" xr:uid="{00000000-0005-0000-0000-0000CF2F0000}"/>
    <cellStyle name="40% - Accent5 8 2 4 2" xfId="12251" xr:uid="{00000000-0005-0000-0000-0000D02F0000}"/>
    <cellStyle name="40% - Accent5 8 2 5" xfId="12252" xr:uid="{00000000-0005-0000-0000-0000D12F0000}"/>
    <cellStyle name="40% - Accent5 8 2 5 2" xfId="12253" xr:uid="{00000000-0005-0000-0000-0000D22F0000}"/>
    <cellStyle name="40% - Accent5 8 2 6" xfId="12254" xr:uid="{00000000-0005-0000-0000-0000D32F0000}"/>
    <cellStyle name="40% - Accent5 8 2 6 2" xfId="12255" xr:uid="{00000000-0005-0000-0000-0000D42F0000}"/>
    <cellStyle name="40% - Accent5 8 2 7" xfId="12256" xr:uid="{00000000-0005-0000-0000-0000D52F0000}"/>
    <cellStyle name="40% - Accent5 8 2 7 2" xfId="12257" xr:uid="{00000000-0005-0000-0000-0000D62F0000}"/>
    <cellStyle name="40% - Accent5 8 2 8" xfId="12258" xr:uid="{00000000-0005-0000-0000-0000D72F0000}"/>
    <cellStyle name="40% - Accent5 8 2 8 2" xfId="12259" xr:uid="{00000000-0005-0000-0000-0000D82F0000}"/>
    <cellStyle name="40% - Accent5 8 2 9" xfId="12260" xr:uid="{00000000-0005-0000-0000-0000D92F0000}"/>
    <cellStyle name="40% - Accent5 8 2 9 2" xfId="12261" xr:uid="{00000000-0005-0000-0000-0000DA2F0000}"/>
    <cellStyle name="40% - Accent5 8 3" xfId="12262" xr:uid="{00000000-0005-0000-0000-0000DB2F0000}"/>
    <cellStyle name="40% - Accent5 8 3 2" xfId="12263" xr:uid="{00000000-0005-0000-0000-0000DC2F0000}"/>
    <cellStyle name="40% - Accent5 8 4" xfId="12264" xr:uid="{00000000-0005-0000-0000-0000DD2F0000}"/>
    <cellStyle name="40% - Accent5 8 4 2" xfId="12265" xr:uid="{00000000-0005-0000-0000-0000DE2F0000}"/>
    <cellStyle name="40% - Accent5 8 5" xfId="12266" xr:uid="{00000000-0005-0000-0000-0000DF2F0000}"/>
    <cellStyle name="40% - Accent5 8 5 2" xfId="12267" xr:uid="{00000000-0005-0000-0000-0000E02F0000}"/>
    <cellStyle name="40% - Accent5 8 6" xfId="12268" xr:uid="{00000000-0005-0000-0000-0000E12F0000}"/>
    <cellStyle name="40% - Accent5 8 6 2" xfId="12269" xr:uid="{00000000-0005-0000-0000-0000E22F0000}"/>
    <cellStyle name="40% - Accent5 8 7" xfId="12270" xr:uid="{00000000-0005-0000-0000-0000E32F0000}"/>
    <cellStyle name="40% - Accent5 8 7 2" xfId="12271" xr:uid="{00000000-0005-0000-0000-0000E42F0000}"/>
    <cellStyle name="40% - Accent5 8 8" xfId="12272" xr:uid="{00000000-0005-0000-0000-0000E52F0000}"/>
    <cellStyle name="40% - Accent5 8 8 2" xfId="12273" xr:uid="{00000000-0005-0000-0000-0000E62F0000}"/>
    <cellStyle name="40% - Accent5 8 9" xfId="12274" xr:uid="{00000000-0005-0000-0000-0000E72F0000}"/>
    <cellStyle name="40% - Accent5 8 9 2" xfId="12275" xr:uid="{00000000-0005-0000-0000-0000E82F0000}"/>
    <cellStyle name="40% - Accent5 9" xfId="12276" xr:uid="{00000000-0005-0000-0000-0000E92F0000}"/>
    <cellStyle name="40% - Accent5 9 10" xfId="12277" xr:uid="{00000000-0005-0000-0000-0000EA2F0000}"/>
    <cellStyle name="40% - Accent5 9 11" xfId="12278" xr:uid="{00000000-0005-0000-0000-0000EB2F0000}"/>
    <cellStyle name="40% - Accent5 9 2" xfId="12279" xr:uid="{00000000-0005-0000-0000-0000EC2F0000}"/>
    <cellStyle name="40% - Accent5 9 2 2" xfId="12280" xr:uid="{00000000-0005-0000-0000-0000ED2F0000}"/>
    <cellStyle name="40% - Accent5 9 3" xfId="12281" xr:uid="{00000000-0005-0000-0000-0000EE2F0000}"/>
    <cellStyle name="40% - Accent5 9 3 2" xfId="12282" xr:uid="{00000000-0005-0000-0000-0000EF2F0000}"/>
    <cellStyle name="40% - Accent5 9 4" xfId="12283" xr:uid="{00000000-0005-0000-0000-0000F02F0000}"/>
    <cellStyle name="40% - Accent5 9 4 2" xfId="12284" xr:uid="{00000000-0005-0000-0000-0000F12F0000}"/>
    <cellStyle name="40% - Accent5 9 5" xfId="12285" xr:uid="{00000000-0005-0000-0000-0000F22F0000}"/>
    <cellStyle name="40% - Accent5 9 5 2" xfId="12286" xr:uid="{00000000-0005-0000-0000-0000F32F0000}"/>
    <cellStyle name="40% - Accent5 9 6" xfId="12287" xr:uid="{00000000-0005-0000-0000-0000F42F0000}"/>
    <cellStyle name="40% - Accent5 9 6 2" xfId="12288" xr:uid="{00000000-0005-0000-0000-0000F52F0000}"/>
    <cellStyle name="40% - Accent5 9 7" xfId="12289" xr:uid="{00000000-0005-0000-0000-0000F62F0000}"/>
    <cellStyle name="40% - Accent5 9 7 2" xfId="12290" xr:uid="{00000000-0005-0000-0000-0000F72F0000}"/>
    <cellStyle name="40% - Accent5 9 8" xfId="12291" xr:uid="{00000000-0005-0000-0000-0000F82F0000}"/>
    <cellStyle name="40% - Accent5 9 8 2" xfId="12292" xr:uid="{00000000-0005-0000-0000-0000F92F0000}"/>
    <cellStyle name="40% - Accent5 9 9" xfId="12293" xr:uid="{00000000-0005-0000-0000-0000FA2F0000}"/>
    <cellStyle name="40% - Accent5 9 9 2" xfId="12294" xr:uid="{00000000-0005-0000-0000-0000FB2F0000}"/>
    <cellStyle name="40% - Accent6 10" xfId="12295" xr:uid="{00000000-0005-0000-0000-0000FC2F0000}"/>
    <cellStyle name="40% - Accent6 10 10" xfId="12296" xr:uid="{00000000-0005-0000-0000-0000FD2F0000}"/>
    <cellStyle name="40% - Accent6 10 11" xfId="12297" xr:uid="{00000000-0005-0000-0000-0000FE2F0000}"/>
    <cellStyle name="40% - Accent6 10 2" xfId="12298" xr:uid="{00000000-0005-0000-0000-0000FF2F0000}"/>
    <cellStyle name="40% - Accent6 10 2 2" xfId="12299" xr:uid="{00000000-0005-0000-0000-000000300000}"/>
    <cellStyle name="40% - Accent6 10 3" xfId="12300" xr:uid="{00000000-0005-0000-0000-000001300000}"/>
    <cellStyle name="40% - Accent6 10 3 2" xfId="12301" xr:uid="{00000000-0005-0000-0000-000002300000}"/>
    <cellStyle name="40% - Accent6 10 4" xfId="12302" xr:uid="{00000000-0005-0000-0000-000003300000}"/>
    <cellStyle name="40% - Accent6 10 4 2" xfId="12303" xr:uid="{00000000-0005-0000-0000-000004300000}"/>
    <cellStyle name="40% - Accent6 10 5" xfId="12304" xr:uid="{00000000-0005-0000-0000-000005300000}"/>
    <cellStyle name="40% - Accent6 10 5 2" xfId="12305" xr:uid="{00000000-0005-0000-0000-000006300000}"/>
    <cellStyle name="40% - Accent6 10 6" xfId="12306" xr:uid="{00000000-0005-0000-0000-000007300000}"/>
    <cellStyle name="40% - Accent6 10 6 2" xfId="12307" xr:uid="{00000000-0005-0000-0000-000008300000}"/>
    <cellStyle name="40% - Accent6 10 7" xfId="12308" xr:uid="{00000000-0005-0000-0000-000009300000}"/>
    <cellStyle name="40% - Accent6 10 7 2" xfId="12309" xr:uid="{00000000-0005-0000-0000-00000A300000}"/>
    <cellStyle name="40% - Accent6 10 8" xfId="12310" xr:uid="{00000000-0005-0000-0000-00000B300000}"/>
    <cellStyle name="40% - Accent6 10 8 2" xfId="12311" xr:uid="{00000000-0005-0000-0000-00000C300000}"/>
    <cellStyle name="40% - Accent6 10 9" xfId="12312" xr:uid="{00000000-0005-0000-0000-00000D300000}"/>
    <cellStyle name="40% - Accent6 10 9 2" xfId="12313" xr:uid="{00000000-0005-0000-0000-00000E300000}"/>
    <cellStyle name="40% - Accent6 11" xfId="12314" xr:uid="{00000000-0005-0000-0000-00000F300000}"/>
    <cellStyle name="40% - Accent6 11 10" xfId="12315" xr:uid="{00000000-0005-0000-0000-000010300000}"/>
    <cellStyle name="40% - Accent6 11 2" xfId="12316" xr:uid="{00000000-0005-0000-0000-000011300000}"/>
    <cellStyle name="40% - Accent6 11 2 2" xfId="12317" xr:uid="{00000000-0005-0000-0000-000012300000}"/>
    <cellStyle name="40% - Accent6 11 3" xfId="12318" xr:uid="{00000000-0005-0000-0000-000013300000}"/>
    <cellStyle name="40% - Accent6 11 3 2" xfId="12319" xr:uid="{00000000-0005-0000-0000-000014300000}"/>
    <cellStyle name="40% - Accent6 11 4" xfId="12320" xr:uid="{00000000-0005-0000-0000-000015300000}"/>
    <cellStyle name="40% - Accent6 11 4 2" xfId="12321" xr:uid="{00000000-0005-0000-0000-000016300000}"/>
    <cellStyle name="40% - Accent6 11 5" xfId="12322" xr:uid="{00000000-0005-0000-0000-000017300000}"/>
    <cellStyle name="40% - Accent6 11 5 2" xfId="12323" xr:uid="{00000000-0005-0000-0000-000018300000}"/>
    <cellStyle name="40% - Accent6 11 6" xfId="12324" xr:uid="{00000000-0005-0000-0000-000019300000}"/>
    <cellStyle name="40% - Accent6 11 6 2" xfId="12325" xr:uid="{00000000-0005-0000-0000-00001A300000}"/>
    <cellStyle name="40% - Accent6 11 7" xfId="12326" xr:uid="{00000000-0005-0000-0000-00001B300000}"/>
    <cellStyle name="40% - Accent6 11 7 2" xfId="12327" xr:uid="{00000000-0005-0000-0000-00001C300000}"/>
    <cellStyle name="40% - Accent6 11 8" xfId="12328" xr:uid="{00000000-0005-0000-0000-00001D300000}"/>
    <cellStyle name="40% - Accent6 11 8 2" xfId="12329" xr:uid="{00000000-0005-0000-0000-00001E300000}"/>
    <cellStyle name="40% - Accent6 11 9" xfId="12330" xr:uid="{00000000-0005-0000-0000-00001F300000}"/>
    <cellStyle name="40% - Accent6 12" xfId="12331" xr:uid="{00000000-0005-0000-0000-000020300000}"/>
    <cellStyle name="40% - Accent6 12 2" xfId="12332" xr:uid="{00000000-0005-0000-0000-000021300000}"/>
    <cellStyle name="40% - Accent6 12 2 2" xfId="12333" xr:uid="{00000000-0005-0000-0000-000022300000}"/>
    <cellStyle name="40% - Accent6 12 3" xfId="12334" xr:uid="{00000000-0005-0000-0000-000023300000}"/>
    <cellStyle name="40% - Accent6 12 3 2" xfId="12335" xr:uid="{00000000-0005-0000-0000-000024300000}"/>
    <cellStyle name="40% - Accent6 12 4" xfId="12336" xr:uid="{00000000-0005-0000-0000-000025300000}"/>
    <cellStyle name="40% - Accent6 12 4 2" xfId="12337" xr:uid="{00000000-0005-0000-0000-000026300000}"/>
    <cellStyle name="40% - Accent6 12 5" xfId="12338" xr:uid="{00000000-0005-0000-0000-000027300000}"/>
    <cellStyle name="40% - Accent6 12 5 2" xfId="12339" xr:uid="{00000000-0005-0000-0000-000028300000}"/>
    <cellStyle name="40% - Accent6 12 6" xfId="12340" xr:uid="{00000000-0005-0000-0000-000029300000}"/>
    <cellStyle name="40% - Accent6 12 6 2" xfId="12341" xr:uid="{00000000-0005-0000-0000-00002A300000}"/>
    <cellStyle name="40% - Accent6 12 7" xfId="12342" xr:uid="{00000000-0005-0000-0000-00002B300000}"/>
    <cellStyle name="40% - Accent6 12 8" xfId="12343" xr:uid="{00000000-0005-0000-0000-00002C300000}"/>
    <cellStyle name="40% - Accent6 13" xfId="12344" xr:uid="{00000000-0005-0000-0000-00002D300000}"/>
    <cellStyle name="40% - Accent6 13 2" xfId="12345" xr:uid="{00000000-0005-0000-0000-00002E300000}"/>
    <cellStyle name="40% - Accent6 13 2 2" xfId="12346" xr:uid="{00000000-0005-0000-0000-00002F300000}"/>
    <cellStyle name="40% - Accent6 13 3" xfId="12347" xr:uid="{00000000-0005-0000-0000-000030300000}"/>
    <cellStyle name="40% - Accent6 13 3 2" xfId="12348" xr:uid="{00000000-0005-0000-0000-000031300000}"/>
    <cellStyle name="40% - Accent6 13 4" xfId="12349" xr:uid="{00000000-0005-0000-0000-000032300000}"/>
    <cellStyle name="40% - Accent6 13 4 2" xfId="12350" xr:uid="{00000000-0005-0000-0000-000033300000}"/>
    <cellStyle name="40% - Accent6 13 5" xfId="12351" xr:uid="{00000000-0005-0000-0000-000034300000}"/>
    <cellStyle name="40% - Accent6 13 6" xfId="12352" xr:uid="{00000000-0005-0000-0000-000035300000}"/>
    <cellStyle name="40% - Accent6 14" xfId="12353" xr:uid="{00000000-0005-0000-0000-000036300000}"/>
    <cellStyle name="40% - Accent6 14 2" xfId="12354" xr:uid="{00000000-0005-0000-0000-000037300000}"/>
    <cellStyle name="40% - Accent6 14 2 2" xfId="12355" xr:uid="{00000000-0005-0000-0000-000038300000}"/>
    <cellStyle name="40% - Accent6 14 3" xfId="12356" xr:uid="{00000000-0005-0000-0000-000039300000}"/>
    <cellStyle name="40% - Accent6 14 4" xfId="12357" xr:uid="{00000000-0005-0000-0000-00003A300000}"/>
    <cellStyle name="40% - Accent6 15" xfId="12358" xr:uid="{00000000-0005-0000-0000-00003B300000}"/>
    <cellStyle name="40% - Accent6 15 2" xfId="12359" xr:uid="{00000000-0005-0000-0000-00003C300000}"/>
    <cellStyle name="40% - Accent6 16" xfId="12360" xr:uid="{00000000-0005-0000-0000-00003D300000}"/>
    <cellStyle name="40% - Accent6 16 2" xfId="12361" xr:uid="{00000000-0005-0000-0000-00003E300000}"/>
    <cellStyle name="40% - Accent6 17" xfId="12362" xr:uid="{00000000-0005-0000-0000-00003F300000}"/>
    <cellStyle name="40% - Accent6 17 2" xfId="12363" xr:uid="{00000000-0005-0000-0000-000040300000}"/>
    <cellStyle name="40% - Accent6 18" xfId="12364" xr:uid="{00000000-0005-0000-0000-000041300000}"/>
    <cellStyle name="40% - Accent6 18 2" xfId="12365" xr:uid="{00000000-0005-0000-0000-000042300000}"/>
    <cellStyle name="40% - Accent6 19" xfId="12366" xr:uid="{00000000-0005-0000-0000-000043300000}"/>
    <cellStyle name="40% - Accent6 19 2" xfId="12367" xr:uid="{00000000-0005-0000-0000-000044300000}"/>
    <cellStyle name="40% - Accent6 2" xfId="12368" xr:uid="{00000000-0005-0000-0000-000045300000}"/>
    <cellStyle name="40% - Accent6 2 10" xfId="12369" xr:uid="{00000000-0005-0000-0000-000046300000}"/>
    <cellStyle name="40% - Accent6 2 10 2" xfId="12370" xr:uid="{00000000-0005-0000-0000-000047300000}"/>
    <cellStyle name="40% - Accent6 2 11" xfId="12371" xr:uid="{00000000-0005-0000-0000-000048300000}"/>
    <cellStyle name="40% - Accent6 2 11 2" xfId="12372" xr:uid="{00000000-0005-0000-0000-000049300000}"/>
    <cellStyle name="40% - Accent6 2 12" xfId="12373" xr:uid="{00000000-0005-0000-0000-00004A300000}"/>
    <cellStyle name="40% - Accent6 2 12 2" xfId="12374" xr:uid="{00000000-0005-0000-0000-00004B300000}"/>
    <cellStyle name="40% - Accent6 2 13" xfId="12375" xr:uid="{00000000-0005-0000-0000-00004C300000}"/>
    <cellStyle name="40% - Accent6 2 13 2" xfId="12376" xr:uid="{00000000-0005-0000-0000-00004D300000}"/>
    <cellStyle name="40% - Accent6 2 14" xfId="12377" xr:uid="{00000000-0005-0000-0000-00004E300000}"/>
    <cellStyle name="40% - Accent6 2 14 2" xfId="12378" xr:uid="{00000000-0005-0000-0000-00004F300000}"/>
    <cellStyle name="40% - Accent6 2 15" xfId="12379" xr:uid="{00000000-0005-0000-0000-000050300000}"/>
    <cellStyle name="40% - Accent6 2 15 2" xfId="12380" xr:uid="{00000000-0005-0000-0000-000051300000}"/>
    <cellStyle name="40% - Accent6 2 16" xfId="12381" xr:uid="{00000000-0005-0000-0000-000052300000}"/>
    <cellStyle name="40% - Accent6 2 16 2" xfId="12382" xr:uid="{00000000-0005-0000-0000-000053300000}"/>
    <cellStyle name="40% - Accent6 2 17" xfId="12383" xr:uid="{00000000-0005-0000-0000-000054300000}"/>
    <cellStyle name="40% - Accent6 2 17 2" xfId="12384" xr:uid="{00000000-0005-0000-0000-000055300000}"/>
    <cellStyle name="40% - Accent6 2 18" xfId="12385" xr:uid="{00000000-0005-0000-0000-000056300000}"/>
    <cellStyle name="40% - Accent6 2 19" xfId="12386" xr:uid="{00000000-0005-0000-0000-000057300000}"/>
    <cellStyle name="40% - Accent6 2 2" xfId="12387" xr:uid="{00000000-0005-0000-0000-000058300000}"/>
    <cellStyle name="40% - Accent6 2 2 10" xfId="12388" xr:uid="{00000000-0005-0000-0000-000059300000}"/>
    <cellStyle name="40% - Accent6 2 2 10 2" xfId="12389" xr:uid="{00000000-0005-0000-0000-00005A300000}"/>
    <cellStyle name="40% - Accent6 2 2 11" xfId="12390" xr:uid="{00000000-0005-0000-0000-00005B300000}"/>
    <cellStyle name="40% - Accent6 2 2 11 2" xfId="12391" xr:uid="{00000000-0005-0000-0000-00005C300000}"/>
    <cellStyle name="40% - Accent6 2 2 12" xfId="12392" xr:uid="{00000000-0005-0000-0000-00005D300000}"/>
    <cellStyle name="40% - Accent6 2 2 12 2" xfId="12393" xr:uid="{00000000-0005-0000-0000-00005E300000}"/>
    <cellStyle name="40% - Accent6 2 2 13" xfId="12394" xr:uid="{00000000-0005-0000-0000-00005F300000}"/>
    <cellStyle name="40% - Accent6 2 2 13 2" xfId="12395" xr:uid="{00000000-0005-0000-0000-000060300000}"/>
    <cellStyle name="40% - Accent6 2 2 14" xfId="12396" xr:uid="{00000000-0005-0000-0000-000061300000}"/>
    <cellStyle name="40% - Accent6 2 2 14 2" xfId="12397" xr:uid="{00000000-0005-0000-0000-000062300000}"/>
    <cellStyle name="40% - Accent6 2 2 15" xfId="12398" xr:uid="{00000000-0005-0000-0000-000063300000}"/>
    <cellStyle name="40% - Accent6 2 2 15 2" xfId="12399" xr:uid="{00000000-0005-0000-0000-000064300000}"/>
    <cellStyle name="40% - Accent6 2 2 16" xfId="12400" xr:uid="{00000000-0005-0000-0000-000065300000}"/>
    <cellStyle name="40% - Accent6 2 2 17" xfId="12401" xr:uid="{00000000-0005-0000-0000-000066300000}"/>
    <cellStyle name="40% - Accent6 2 2 18" xfId="12402" xr:uid="{00000000-0005-0000-0000-000067300000}"/>
    <cellStyle name="40% - Accent6 2 2 2" xfId="12403" xr:uid="{00000000-0005-0000-0000-000068300000}"/>
    <cellStyle name="40% - Accent6 2 2 2 10" xfId="12404" xr:uid="{00000000-0005-0000-0000-000069300000}"/>
    <cellStyle name="40% - Accent6 2 2 2 11" xfId="12405" xr:uid="{00000000-0005-0000-0000-00006A300000}"/>
    <cellStyle name="40% - Accent6 2 2 2 2" xfId="12406" xr:uid="{00000000-0005-0000-0000-00006B300000}"/>
    <cellStyle name="40% - Accent6 2 2 2 2 2" xfId="12407" xr:uid="{00000000-0005-0000-0000-00006C300000}"/>
    <cellStyle name="40% - Accent6 2 2 2 3" xfId="12408" xr:uid="{00000000-0005-0000-0000-00006D300000}"/>
    <cellStyle name="40% - Accent6 2 2 2 3 2" xfId="12409" xr:uid="{00000000-0005-0000-0000-00006E300000}"/>
    <cellStyle name="40% - Accent6 2 2 2 4" xfId="12410" xr:uid="{00000000-0005-0000-0000-00006F300000}"/>
    <cellStyle name="40% - Accent6 2 2 2 4 2" xfId="12411" xr:uid="{00000000-0005-0000-0000-000070300000}"/>
    <cellStyle name="40% - Accent6 2 2 2 5" xfId="12412" xr:uid="{00000000-0005-0000-0000-000071300000}"/>
    <cellStyle name="40% - Accent6 2 2 2 5 2" xfId="12413" xr:uid="{00000000-0005-0000-0000-000072300000}"/>
    <cellStyle name="40% - Accent6 2 2 2 6" xfId="12414" xr:uid="{00000000-0005-0000-0000-000073300000}"/>
    <cellStyle name="40% - Accent6 2 2 2 6 2" xfId="12415" xr:uid="{00000000-0005-0000-0000-000074300000}"/>
    <cellStyle name="40% - Accent6 2 2 2 7" xfId="12416" xr:uid="{00000000-0005-0000-0000-000075300000}"/>
    <cellStyle name="40% - Accent6 2 2 2 7 2" xfId="12417" xr:uid="{00000000-0005-0000-0000-000076300000}"/>
    <cellStyle name="40% - Accent6 2 2 2 8" xfId="12418" xr:uid="{00000000-0005-0000-0000-000077300000}"/>
    <cellStyle name="40% - Accent6 2 2 2 8 2" xfId="12419" xr:uid="{00000000-0005-0000-0000-000078300000}"/>
    <cellStyle name="40% - Accent6 2 2 2 9" xfId="12420" xr:uid="{00000000-0005-0000-0000-000079300000}"/>
    <cellStyle name="40% - Accent6 2 2 2 9 2" xfId="12421" xr:uid="{00000000-0005-0000-0000-00007A300000}"/>
    <cellStyle name="40% - Accent6 2 2 3" xfId="12422" xr:uid="{00000000-0005-0000-0000-00007B300000}"/>
    <cellStyle name="40% - Accent6 2 2 3 10" xfId="12423" xr:uid="{00000000-0005-0000-0000-00007C300000}"/>
    <cellStyle name="40% - Accent6 2 2 3 11" xfId="12424" xr:uid="{00000000-0005-0000-0000-00007D300000}"/>
    <cellStyle name="40% - Accent6 2 2 3 2" xfId="12425" xr:uid="{00000000-0005-0000-0000-00007E300000}"/>
    <cellStyle name="40% - Accent6 2 2 3 2 2" xfId="12426" xr:uid="{00000000-0005-0000-0000-00007F300000}"/>
    <cellStyle name="40% - Accent6 2 2 3 3" xfId="12427" xr:uid="{00000000-0005-0000-0000-000080300000}"/>
    <cellStyle name="40% - Accent6 2 2 3 3 2" xfId="12428" xr:uid="{00000000-0005-0000-0000-000081300000}"/>
    <cellStyle name="40% - Accent6 2 2 3 4" xfId="12429" xr:uid="{00000000-0005-0000-0000-000082300000}"/>
    <cellStyle name="40% - Accent6 2 2 3 4 2" xfId="12430" xr:uid="{00000000-0005-0000-0000-000083300000}"/>
    <cellStyle name="40% - Accent6 2 2 3 5" xfId="12431" xr:uid="{00000000-0005-0000-0000-000084300000}"/>
    <cellStyle name="40% - Accent6 2 2 3 5 2" xfId="12432" xr:uid="{00000000-0005-0000-0000-000085300000}"/>
    <cellStyle name="40% - Accent6 2 2 3 6" xfId="12433" xr:uid="{00000000-0005-0000-0000-000086300000}"/>
    <cellStyle name="40% - Accent6 2 2 3 6 2" xfId="12434" xr:uid="{00000000-0005-0000-0000-000087300000}"/>
    <cellStyle name="40% - Accent6 2 2 3 7" xfId="12435" xr:uid="{00000000-0005-0000-0000-000088300000}"/>
    <cellStyle name="40% - Accent6 2 2 3 7 2" xfId="12436" xr:uid="{00000000-0005-0000-0000-000089300000}"/>
    <cellStyle name="40% - Accent6 2 2 3 8" xfId="12437" xr:uid="{00000000-0005-0000-0000-00008A300000}"/>
    <cellStyle name="40% - Accent6 2 2 3 8 2" xfId="12438" xr:uid="{00000000-0005-0000-0000-00008B300000}"/>
    <cellStyle name="40% - Accent6 2 2 3 9" xfId="12439" xr:uid="{00000000-0005-0000-0000-00008C300000}"/>
    <cellStyle name="40% - Accent6 2 2 3 9 2" xfId="12440" xr:uid="{00000000-0005-0000-0000-00008D300000}"/>
    <cellStyle name="40% - Accent6 2 2 4" xfId="12441" xr:uid="{00000000-0005-0000-0000-00008E300000}"/>
    <cellStyle name="40% - Accent6 2 2 4 10" xfId="12442" xr:uid="{00000000-0005-0000-0000-00008F300000}"/>
    <cellStyle name="40% - Accent6 2 2 4 11" xfId="12443" xr:uid="{00000000-0005-0000-0000-000090300000}"/>
    <cellStyle name="40% - Accent6 2 2 4 2" xfId="12444" xr:uid="{00000000-0005-0000-0000-000091300000}"/>
    <cellStyle name="40% - Accent6 2 2 4 2 2" xfId="12445" xr:uid="{00000000-0005-0000-0000-000092300000}"/>
    <cellStyle name="40% - Accent6 2 2 4 3" xfId="12446" xr:uid="{00000000-0005-0000-0000-000093300000}"/>
    <cellStyle name="40% - Accent6 2 2 4 3 2" xfId="12447" xr:uid="{00000000-0005-0000-0000-000094300000}"/>
    <cellStyle name="40% - Accent6 2 2 4 4" xfId="12448" xr:uid="{00000000-0005-0000-0000-000095300000}"/>
    <cellStyle name="40% - Accent6 2 2 4 4 2" xfId="12449" xr:uid="{00000000-0005-0000-0000-000096300000}"/>
    <cellStyle name="40% - Accent6 2 2 4 5" xfId="12450" xr:uid="{00000000-0005-0000-0000-000097300000}"/>
    <cellStyle name="40% - Accent6 2 2 4 5 2" xfId="12451" xr:uid="{00000000-0005-0000-0000-000098300000}"/>
    <cellStyle name="40% - Accent6 2 2 4 6" xfId="12452" xr:uid="{00000000-0005-0000-0000-000099300000}"/>
    <cellStyle name="40% - Accent6 2 2 4 6 2" xfId="12453" xr:uid="{00000000-0005-0000-0000-00009A300000}"/>
    <cellStyle name="40% - Accent6 2 2 4 7" xfId="12454" xr:uid="{00000000-0005-0000-0000-00009B300000}"/>
    <cellStyle name="40% - Accent6 2 2 4 7 2" xfId="12455" xr:uid="{00000000-0005-0000-0000-00009C300000}"/>
    <cellStyle name="40% - Accent6 2 2 4 8" xfId="12456" xr:uid="{00000000-0005-0000-0000-00009D300000}"/>
    <cellStyle name="40% - Accent6 2 2 4 8 2" xfId="12457" xr:uid="{00000000-0005-0000-0000-00009E300000}"/>
    <cellStyle name="40% - Accent6 2 2 4 9" xfId="12458" xr:uid="{00000000-0005-0000-0000-00009F300000}"/>
    <cellStyle name="40% - Accent6 2 2 4 9 2" xfId="12459" xr:uid="{00000000-0005-0000-0000-0000A0300000}"/>
    <cellStyle name="40% - Accent6 2 2 5" xfId="12460" xr:uid="{00000000-0005-0000-0000-0000A1300000}"/>
    <cellStyle name="40% - Accent6 2 2 5 10" xfId="12461" xr:uid="{00000000-0005-0000-0000-0000A2300000}"/>
    <cellStyle name="40% - Accent6 2 2 5 11" xfId="12462" xr:uid="{00000000-0005-0000-0000-0000A3300000}"/>
    <cellStyle name="40% - Accent6 2 2 5 2" xfId="12463" xr:uid="{00000000-0005-0000-0000-0000A4300000}"/>
    <cellStyle name="40% - Accent6 2 2 5 2 2" xfId="12464" xr:uid="{00000000-0005-0000-0000-0000A5300000}"/>
    <cellStyle name="40% - Accent6 2 2 5 3" xfId="12465" xr:uid="{00000000-0005-0000-0000-0000A6300000}"/>
    <cellStyle name="40% - Accent6 2 2 5 3 2" xfId="12466" xr:uid="{00000000-0005-0000-0000-0000A7300000}"/>
    <cellStyle name="40% - Accent6 2 2 5 4" xfId="12467" xr:uid="{00000000-0005-0000-0000-0000A8300000}"/>
    <cellStyle name="40% - Accent6 2 2 5 4 2" xfId="12468" xr:uid="{00000000-0005-0000-0000-0000A9300000}"/>
    <cellStyle name="40% - Accent6 2 2 5 5" xfId="12469" xr:uid="{00000000-0005-0000-0000-0000AA300000}"/>
    <cellStyle name="40% - Accent6 2 2 5 5 2" xfId="12470" xr:uid="{00000000-0005-0000-0000-0000AB300000}"/>
    <cellStyle name="40% - Accent6 2 2 5 6" xfId="12471" xr:uid="{00000000-0005-0000-0000-0000AC300000}"/>
    <cellStyle name="40% - Accent6 2 2 5 6 2" xfId="12472" xr:uid="{00000000-0005-0000-0000-0000AD300000}"/>
    <cellStyle name="40% - Accent6 2 2 5 7" xfId="12473" xr:uid="{00000000-0005-0000-0000-0000AE300000}"/>
    <cellStyle name="40% - Accent6 2 2 5 7 2" xfId="12474" xr:uid="{00000000-0005-0000-0000-0000AF300000}"/>
    <cellStyle name="40% - Accent6 2 2 5 8" xfId="12475" xr:uid="{00000000-0005-0000-0000-0000B0300000}"/>
    <cellStyle name="40% - Accent6 2 2 5 8 2" xfId="12476" xr:uid="{00000000-0005-0000-0000-0000B1300000}"/>
    <cellStyle name="40% - Accent6 2 2 5 9" xfId="12477" xr:uid="{00000000-0005-0000-0000-0000B2300000}"/>
    <cellStyle name="40% - Accent6 2 2 5 9 2" xfId="12478" xr:uid="{00000000-0005-0000-0000-0000B3300000}"/>
    <cellStyle name="40% - Accent6 2 2 6" xfId="12479" xr:uid="{00000000-0005-0000-0000-0000B4300000}"/>
    <cellStyle name="40% - Accent6 2 2 6 10" xfId="12480" xr:uid="{00000000-0005-0000-0000-0000B5300000}"/>
    <cellStyle name="40% - Accent6 2 2 6 11" xfId="12481" xr:uid="{00000000-0005-0000-0000-0000B6300000}"/>
    <cellStyle name="40% - Accent6 2 2 6 2" xfId="12482" xr:uid="{00000000-0005-0000-0000-0000B7300000}"/>
    <cellStyle name="40% - Accent6 2 2 6 2 2" xfId="12483" xr:uid="{00000000-0005-0000-0000-0000B8300000}"/>
    <cellStyle name="40% - Accent6 2 2 6 3" xfId="12484" xr:uid="{00000000-0005-0000-0000-0000B9300000}"/>
    <cellStyle name="40% - Accent6 2 2 6 3 2" xfId="12485" xr:uid="{00000000-0005-0000-0000-0000BA300000}"/>
    <cellStyle name="40% - Accent6 2 2 6 4" xfId="12486" xr:uid="{00000000-0005-0000-0000-0000BB300000}"/>
    <cellStyle name="40% - Accent6 2 2 6 4 2" xfId="12487" xr:uid="{00000000-0005-0000-0000-0000BC300000}"/>
    <cellStyle name="40% - Accent6 2 2 6 5" xfId="12488" xr:uid="{00000000-0005-0000-0000-0000BD300000}"/>
    <cellStyle name="40% - Accent6 2 2 6 5 2" xfId="12489" xr:uid="{00000000-0005-0000-0000-0000BE300000}"/>
    <cellStyle name="40% - Accent6 2 2 6 6" xfId="12490" xr:uid="{00000000-0005-0000-0000-0000BF300000}"/>
    <cellStyle name="40% - Accent6 2 2 6 6 2" xfId="12491" xr:uid="{00000000-0005-0000-0000-0000C0300000}"/>
    <cellStyle name="40% - Accent6 2 2 6 7" xfId="12492" xr:uid="{00000000-0005-0000-0000-0000C1300000}"/>
    <cellStyle name="40% - Accent6 2 2 6 7 2" xfId="12493" xr:uid="{00000000-0005-0000-0000-0000C2300000}"/>
    <cellStyle name="40% - Accent6 2 2 6 8" xfId="12494" xr:uid="{00000000-0005-0000-0000-0000C3300000}"/>
    <cellStyle name="40% - Accent6 2 2 6 8 2" xfId="12495" xr:uid="{00000000-0005-0000-0000-0000C4300000}"/>
    <cellStyle name="40% - Accent6 2 2 6 9" xfId="12496" xr:uid="{00000000-0005-0000-0000-0000C5300000}"/>
    <cellStyle name="40% - Accent6 2 2 6 9 2" xfId="12497" xr:uid="{00000000-0005-0000-0000-0000C6300000}"/>
    <cellStyle name="40% - Accent6 2 2 7" xfId="12498" xr:uid="{00000000-0005-0000-0000-0000C7300000}"/>
    <cellStyle name="40% - Accent6 2 2 7 10" xfId="12499" xr:uid="{00000000-0005-0000-0000-0000C8300000}"/>
    <cellStyle name="40% - Accent6 2 2 7 2" xfId="12500" xr:uid="{00000000-0005-0000-0000-0000C9300000}"/>
    <cellStyle name="40% - Accent6 2 2 7 2 2" xfId="12501" xr:uid="{00000000-0005-0000-0000-0000CA300000}"/>
    <cellStyle name="40% - Accent6 2 2 7 3" xfId="12502" xr:uid="{00000000-0005-0000-0000-0000CB300000}"/>
    <cellStyle name="40% - Accent6 2 2 7 3 2" xfId="12503" xr:uid="{00000000-0005-0000-0000-0000CC300000}"/>
    <cellStyle name="40% - Accent6 2 2 7 4" xfId="12504" xr:uid="{00000000-0005-0000-0000-0000CD300000}"/>
    <cellStyle name="40% - Accent6 2 2 7 4 2" xfId="12505" xr:uid="{00000000-0005-0000-0000-0000CE300000}"/>
    <cellStyle name="40% - Accent6 2 2 7 5" xfId="12506" xr:uid="{00000000-0005-0000-0000-0000CF300000}"/>
    <cellStyle name="40% - Accent6 2 2 7 5 2" xfId="12507" xr:uid="{00000000-0005-0000-0000-0000D0300000}"/>
    <cellStyle name="40% - Accent6 2 2 7 6" xfId="12508" xr:uid="{00000000-0005-0000-0000-0000D1300000}"/>
    <cellStyle name="40% - Accent6 2 2 7 6 2" xfId="12509" xr:uid="{00000000-0005-0000-0000-0000D2300000}"/>
    <cellStyle name="40% - Accent6 2 2 7 7" xfId="12510" xr:uid="{00000000-0005-0000-0000-0000D3300000}"/>
    <cellStyle name="40% - Accent6 2 2 7 7 2" xfId="12511" xr:uid="{00000000-0005-0000-0000-0000D4300000}"/>
    <cellStyle name="40% - Accent6 2 2 7 8" xfId="12512" xr:uid="{00000000-0005-0000-0000-0000D5300000}"/>
    <cellStyle name="40% - Accent6 2 2 7 8 2" xfId="12513" xr:uid="{00000000-0005-0000-0000-0000D6300000}"/>
    <cellStyle name="40% - Accent6 2 2 7 9" xfId="12514" xr:uid="{00000000-0005-0000-0000-0000D7300000}"/>
    <cellStyle name="40% - Accent6 2 2 8" xfId="12515" xr:uid="{00000000-0005-0000-0000-0000D8300000}"/>
    <cellStyle name="40% - Accent6 2 2 8 2" xfId="12516" xr:uid="{00000000-0005-0000-0000-0000D9300000}"/>
    <cellStyle name="40% - Accent6 2 2 9" xfId="12517" xr:uid="{00000000-0005-0000-0000-0000DA300000}"/>
    <cellStyle name="40% - Accent6 2 2 9 2" xfId="12518" xr:uid="{00000000-0005-0000-0000-0000DB300000}"/>
    <cellStyle name="40% - Accent6 2 3" xfId="12519" xr:uid="{00000000-0005-0000-0000-0000DC300000}"/>
    <cellStyle name="40% - Accent6 2 3 10" xfId="12520" xr:uid="{00000000-0005-0000-0000-0000DD300000}"/>
    <cellStyle name="40% - Accent6 2 3 10 2" xfId="12521" xr:uid="{00000000-0005-0000-0000-0000DE300000}"/>
    <cellStyle name="40% - Accent6 2 3 11" xfId="12522" xr:uid="{00000000-0005-0000-0000-0000DF300000}"/>
    <cellStyle name="40% - Accent6 2 3 11 2" xfId="12523" xr:uid="{00000000-0005-0000-0000-0000E0300000}"/>
    <cellStyle name="40% - Accent6 2 3 12" xfId="12524" xr:uid="{00000000-0005-0000-0000-0000E1300000}"/>
    <cellStyle name="40% - Accent6 2 3 12 2" xfId="12525" xr:uid="{00000000-0005-0000-0000-0000E2300000}"/>
    <cellStyle name="40% - Accent6 2 3 13" xfId="12526" xr:uid="{00000000-0005-0000-0000-0000E3300000}"/>
    <cellStyle name="40% - Accent6 2 3 13 2" xfId="12527" xr:uid="{00000000-0005-0000-0000-0000E4300000}"/>
    <cellStyle name="40% - Accent6 2 3 14" xfId="12528" xr:uid="{00000000-0005-0000-0000-0000E5300000}"/>
    <cellStyle name="40% - Accent6 2 3 14 2" xfId="12529" xr:uid="{00000000-0005-0000-0000-0000E6300000}"/>
    <cellStyle name="40% - Accent6 2 3 15" xfId="12530" xr:uid="{00000000-0005-0000-0000-0000E7300000}"/>
    <cellStyle name="40% - Accent6 2 3 15 2" xfId="12531" xr:uid="{00000000-0005-0000-0000-0000E8300000}"/>
    <cellStyle name="40% - Accent6 2 3 16" xfId="12532" xr:uid="{00000000-0005-0000-0000-0000E9300000}"/>
    <cellStyle name="40% - Accent6 2 3 17" xfId="12533" xr:uid="{00000000-0005-0000-0000-0000EA300000}"/>
    <cellStyle name="40% - Accent6 2 3 2" xfId="12534" xr:uid="{00000000-0005-0000-0000-0000EB300000}"/>
    <cellStyle name="40% - Accent6 2 3 2 10" xfId="12535" xr:uid="{00000000-0005-0000-0000-0000EC300000}"/>
    <cellStyle name="40% - Accent6 2 3 2 11" xfId="12536" xr:uid="{00000000-0005-0000-0000-0000ED300000}"/>
    <cellStyle name="40% - Accent6 2 3 2 12" xfId="12537" xr:uid="{00000000-0005-0000-0000-0000EE300000}"/>
    <cellStyle name="40% - Accent6 2 3 2 2" xfId="12538" xr:uid="{00000000-0005-0000-0000-0000EF300000}"/>
    <cellStyle name="40% - Accent6 2 3 2 2 2" xfId="12539" xr:uid="{00000000-0005-0000-0000-0000F0300000}"/>
    <cellStyle name="40% - Accent6 2 3 2 3" xfId="12540" xr:uid="{00000000-0005-0000-0000-0000F1300000}"/>
    <cellStyle name="40% - Accent6 2 3 2 3 2" xfId="12541" xr:uid="{00000000-0005-0000-0000-0000F2300000}"/>
    <cellStyle name="40% - Accent6 2 3 2 4" xfId="12542" xr:uid="{00000000-0005-0000-0000-0000F3300000}"/>
    <cellStyle name="40% - Accent6 2 3 2 4 2" xfId="12543" xr:uid="{00000000-0005-0000-0000-0000F4300000}"/>
    <cellStyle name="40% - Accent6 2 3 2 5" xfId="12544" xr:uid="{00000000-0005-0000-0000-0000F5300000}"/>
    <cellStyle name="40% - Accent6 2 3 2 5 2" xfId="12545" xr:uid="{00000000-0005-0000-0000-0000F6300000}"/>
    <cellStyle name="40% - Accent6 2 3 2 6" xfId="12546" xr:uid="{00000000-0005-0000-0000-0000F7300000}"/>
    <cellStyle name="40% - Accent6 2 3 2 6 2" xfId="12547" xr:uid="{00000000-0005-0000-0000-0000F8300000}"/>
    <cellStyle name="40% - Accent6 2 3 2 7" xfId="12548" xr:uid="{00000000-0005-0000-0000-0000F9300000}"/>
    <cellStyle name="40% - Accent6 2 3 2 7 2" xfId="12549" xr:uid="{00000000-0005-0000-0000-0000FA300000}"/>
    <cellStyle name="40% - Accent6 2 3 2 8" xfId="12550" xr:uid="{00000000-0005-0000-0000-0000FB300000}"/>
    <cellStyle name="40% - Accent6 2 3 2 8 2" xfId="12551" xr:uid="{00000000-0005-0000-0000-0000FC300000}"/>
    <cellStyle name="40% - Accent6 2 3 2 9" xfId="12552" xr:uid="{00000000-0005-0000-0000-0000FD300000}"/>
    <cellStyle name="40% - Accent6 2 3 2 9 2" xfId="12553" xr:uid="{00000000-0005-0000-0000-0000FE300000}"/>
    <cellStyle name="40% - Accent6 2 3 3" xfId="12554" xr:uid="{00000000-0005-0000-0000-0000FF300000}"/>
    <cellStyle name="40% - Accent6 2 3 3 10" xfId="12555" xr:uid="{00000000-0005-0000-0000-000000310000}"/>
    <cellStyle name="40% - Accent6 2 3 3 11" xfId="12556" xr:uid="{00000000-0005-0000-0000-000001310000}"/>
    <cellStyle name="40% - Accent6 2 3 3 2" xfId="12557" xr:uid="{00000000-0005-0000-0000-000002310000}"/>
    <cellStyle name="40% - Accent6 2 3 3 2 2" xfId="12558" xr:uid="{00000000-0005-0000-0000-000003310000}"/>
    <cellStyle name="40% - Accent6 2 3 3 3" xfId="12559" xr:uid="{00000000-0005-0000-0000-000004310000}"/>
    <cellStyle name="40% - Accent6 2 3 3 3 2" xfId="12560" xr:uid="{00000000-0005-0000-0000-000005310000}"/>
    <cellStyle name="40% - Accent6 2 3 3 4" xfId="12561" xr:uid="{00000000-0005-0000-0000-000006310000}"/>
    <cellStyle name="40% - Accent6 2 3 3 4 2" xfId="12562" xr:uid="{00000000-0005-0000-0000-000007310000}"/>
    <cellStyle name="40% - Accent6 2 3 3 5" xfId="12563" xr:uid="{00000000-0005-0000-0000-000008310000}"/>
    <cellStyle name="40% - Accent6 2 3 3 5 2" xfId="12564" xr:uid="{00000000-0005-0000-0000-000009310000}"/>
    <cellStyle name="40% - Accent6 2 3 3 6" xfId="12565" xr:uid="{00000000-0005-0000-0000-00000A310000}"/>
    <cellStyle name="40% - Accent6 2 3 3 6 2" xfId="12566" xr:uid="{00000000-0005-0000-0000-00000B310000}"/>
    <cellStyle name="40% - Accent6 2 3 3 7" xfId="12567" xr:uid="{00000000-0005-0000-0000-00000C310000}"/>
    <cellStyle name="40% - Accent6 2 3 3 7 2" xfId="12568" xr:uid="{00000000-0005-0000-0000-00000D310000}"/>
    <cellStyle name="40% - Accent6 2 3 3 8" xfId="12569" xr:uid="{00000000-0005-0000-0000-00000E310000}"/>
    <cellStyle name="40% - Accent6 2 3 3 8 2" xfId="12570" xr:uid="{00000000-0005-0000-0000-00000F310000}"/>
    <cellStyle name="40% - Accent6 2 3 3 9" xfId="12571" xr:uid="{00000000-0005-0000-0000-000010310000}"/>
    <cellStyle name="40% - Accent6 2 3 3 9 2" xfId="12572" xr:uid="{00000000-0005-0000-0000-000011310000}"/>
    <cellStyle name="40% - Accent6 2 3 4" xfId="12573" xr:uid="{00000000-0005-0000-0000-000012310000}"/>
    <cellStyle name="40% - Accent6 2 3 4 10" xfId="12574" xr:uid="{00000000-0005-0000-0000-000013310000}"/>
    <cellStyle name="40% - Accent6 2 3 4 11" xfId="12575" xr:uid="{00000000-0005-0000-0000-000014310000}"/>
    <cellStyle name="40% - Accent6 2 3 4 2" xfId="12576" xr:uid="{00000000-0005-0000-0000-000015310000}"/>
    <cellStyle name="40% - Accent6 2 3 4 2 2" xfId="12577" xr:uid="{00000000-0005-0000-0000-000016310000}"/>
    <cellStyle name="40% - Accent6 2 3 4 3" xfId="12578" xr:uid="{00000000-0005-0000-0000-000017310000}"/>
    <cellStyle name="40% - Accent6 2 3 4 3 2" xfId="12579" xr:uid="{00000000-0005-0000-0000-000018310000}"/>
    <cellStyle name="40% - Accent6 2 3 4 4" xfId="12580" xr:uid="{00000000-0005-0000-0000-000019310000}"/>
    <cellStyle name="40% - Accent6 2 3 4 4 2" xfId="12581" xr:uid="{00000000-0005-0000-0000-00001A310000}"/>
    <cellStyle name="40% - Accent6 2 3 4 5" xfId="12582" xr:uid="{00000000-0005-0000-0000-00001B310000}"/>
    <cellStyle name="40% - Accent6 2 3 4 5 2" xfId="12583" xr:uid="{00000000-0005-0000-0000-00001C310000}"/>
    <cellStyle name="40% - Accent6 2 3 4 6" xfId="12584" xr:uid="{00000000-0005-0000-0000-00001D310000}"/>
    <cellStyle name="40% - Accent6 2 3 4 6 2" xfId="12585" xr:uid="{00000000-0005-0000-0000-00001E310000}"/>
    <cellStyle name="40% - Accent6 2 3 4 7" xfId="12586" xr:uid="{00000000-0005-0000-0000-00001F310000}"/>
    <cellStyle name="40% - Accent6 2 3 4 7 2" xfId="12587" xr:uid="{00000000-0005-0000-0000-000020310000}"/>
    <cellStyle name="40% - Accent6 2 3 4 8" xfId="12588" xr:uid="{00000000-0005-0000-0000-000021310000}"/>
    <cellStyle name="40% - Accent6 2 3 4 8 2" xfId="12589" xr:uid="{00000000-0005-0000-0000-000022310000}"/>
    <cellStyle name="40% - Accent6 2 3 4 9" xfId="12590" xr:uid="{00000000-0005-0000-0000-000023310000}"/>
    <cellStyle name="40% - Accent6 2 3 4 9 2" xfId="12591" xr:uid="{00000000-0005-0000-0000-000024310000}"/>
    <cellStyle name="40% - Accent6 2 3 5" xfId="12592" xr:uid="{00000000-0005-0000-0000-000025310000}"/>
    <cellStyle name="40% - Accent6 2 3 5 10" xfId="12593" xr:uid="{00000000-0005-0000-0000-000026310000}"/>
    <cellStyle name="40% - Accent6 2 3 5 11" xfId="12594" xr:uid="{00000000-0005-0000-0000-000027310000}"/>
    <cellStyle name="40% - Accent6 2 3 5 2" xfId="12595" xr:uid="{00000000-0005-0000-0000-000028310000}"/>
    <cellStyle name="40% - Accent6 2 3 5 2 2" xfId="12596" xr:uid="{00000000-0005-0000-0000-000029310000}"/>
    <cellStyle name="40% - Accent6 2 3 5 3" xfId="12597" xr:uid="{00000000-0005-0000-0000-00002A310000}"/>
    <cellStyle name="40% - Accent6 2 3 5 3 2" xfId="12598" xr:uid="{00000000-0005-0000-0000-00002B310000}"/>
    <cellStyle name="40% - Accent6 2 3 5 4" xfId="12599" xr:uid="{00000000-0005-0000-0000-00002C310000}"/>
    <cellStyle name="40% - Accent6 2 3 5 4 2" xfId="12600" xr:uid="{00000000-0005-0000-0000-00002D310000}"/>
    <cellStyle name="40% - Accent6 2 3 5 5" xfId="12601" xr:uid="{00000000-0005-0000-0000-00002E310000}"/>
    <cellStyle name="40% - Accent6 2 3 5 5 2" xfId="12602" xr:uid="{00000000-0005-0000-0000-00002F310000}"/>
    <cellStyle name="40% - Accent6 2 3 5 6" xfId="12603" xr:uid="{00000000-0005-0000-0000-000030310000}"/>
    <cellStyle name="40% - Accent6 2 3 5 6 2" xfId="12604" xr:uid="{00000000-0005-0000-0000-000031310000}"/>
    <cellStyle name="40% - Accent6 2 3 5 7" xfId="12605" xr:uid="{00000000-0005-0000-0000-000032310000}"/>
    <cellStyle name="40% - Accent6 2 3 5 7 2" xfId="12606" xr:uid="{00000000-0005-0000-0000-000033310000}"/>
    <cellStyle name="40% - Accent6 2 3 5 8" xfId="12607" xr:uid="{00000000-0005-0000-0000-000034310000}"/>
    <cellStyle name="40% - Accent6 2 3 5 8 2" xfId="12608" xr:uid="{00000000-0005-0000-0000-000035310000}"/>
    <cellStyle name="40% - Accent6 2 3 5 9" xfId="12609" xr:uid="{00000000-0005-0000-0000-000036310000}"/>
    <cellStyle name="40% - Accent6 2 3 5 9 2" xfId="12610" xr:uid="{00000000-0005-0000-0000-000037310000}"/>
    <cellStyle name="40% - Accent6 2 3 6" xfId="12611" xr:uid="{00000000-0005-0000-0000-000038310000}"/>
    <cellStyle name="40% - Accent6 2 3 6 10" xfId="12612" xr:uid="{00000000-0005-0000-0000-000039310000}"/>
    <cellStyle name="40% - Accent6 2 3 6 11" xfId="12613" xr:uid="{00000000-0005-0000-0000-00003A310000}"/>
    <cellStyle name="40% - Accent6 2 3 6 2" xfId="12614" xr:uid="{00000000-0005-0000-0000-00003B310000}"/>
    <cellStyle name="40% - Accent6 2 3 6 2 2" xfId="12615" xr:uid="{00000000-0005-0000-0000-00003C310000}"/>
    <cellStyle name="40% - Accent6 2 3 6 3" xfId="12616" xr:uid="{00000000-0005-0000-0000-00003D310000}"/>
    <cellStyle name="40% - Accent6 2 3 6 3 2" xfId="12617" xr:uid="{00000000-0005-0000-0000-00003E310000}"/>
    <cellStyle name="40% - Accent6 2 3 6 4" xfId="12618" xr:uid="{00000000-0005-0000-0000-00003F310000}"/>
    <cellStyle name="40% - Accent6 2 3 6 4 2" xfId="12619" xr:uid="{00000000-0005-0000-0000-000040310000}"/>
    <cellStyle name="40% - Accent6 2 3 6 5" xfId="12620" xr:uid="{00000000-0005-0000-0000-000041310000}"/>
    <cellStyle name="40% - Accent6 2 3 6 5 2" xfId="12621" xr:uid="{00000000-0005-0000-0000-000042310000}"/>
    <cellStyle name="40% - Accent6 2 3 6 6" xfId="12622" xr:uid="{00000000-0005-0000-0000-000043310000}"/>
    <cellStyle name="40% - Accent6 2 3 6 6 2" xfId="12623" xr:uid="{00000000-0005-0000-0000-000044310000}"/>
    <cellStyle name="40% - Accent6 2 3 6 7" xfId="12624" xr:uid="{00000000-0005-0000-0000-000045310000}"/>
    <cellStyle name="40% - Accent6 2 3 6 7 2" xfId="12625" xr:uid="{00000000-0005-0000-0000-000046310000}"/>
    <cellStyle name="40% - Accent6 2 3 6 8" xfId="12626" xr:uid="{00000000-0005-0000-0000-000047310000}"/>
    <cellStyle name="40% - Accent6 2 3 6 8 2" xfId="12627" xr:uid="{00000000-0005-0000-0000-000048310000}"/>
    <cellStyle name="40% - Accent6 2 3 6 9" xfId="12628" xr:uid="{00000000-0005-0000-0000-000049310000}"/>
    <cellStyle name="40% - Accent6 2 3 6 9 2" xfId="12629" xr:uid="{00000000-0005-0000-0000-00004A310000}"/>
    <cellStyle name="40% - Accent6 2 3 7" xfId="12630" xr:uid="{00000000-0005-0000-0000-00004B310000}"/>
    <cellStyle name="40% - Accent6 2 3 7 10" xfId="12631" xr:uid="{00000000-0005-0000-0000-00004C310000}"/>
    <cellStyle name="40% - Accent6 2 3 7 2" xfId="12632" xr:uid="{00000000-0005-0000-0000-00004D310000}"/>
    <cellStyle name="40% - Accent6 2 3 7 2 2" xfId="12633" xr:uid="{00000000-0005-0000-0000-00004E310000}"/>
    <cellStyle name="40% - Accent6 2 3 7 3" xfId="12634" xr:uid="{00000000-0005-0000-0000-00004F310000}"/>
    <cellStyle name="40% - Accent6 2 3 7 3 2" xfId="12635" xr:uid="{00000000-0005-0000-0000-000050310000}"/>
    <cellStyle name="40% - Accent6 2 3 7 4" xfId="12636" xr:uid="{00000000-0005-0000-0000-000051310000}"/>
    <cellStyle name="40% - Accent6 2 3 7 4 2" xfId="12637" xr:uid="{00000000-0005-0000-0000-000052310000}"/>
    <cellStyle name="40% - Accent6 2 3 7 5" xfId="12638" xr:uid="{00000000-0005-0000-0000-000053310000}"/>
    <cellStyle name="40% - Accent6 2 3 7 5 2" xfId="12639" xr:uid="{00000000-0005-0000-0000-000054310000}"/>
    <cellStyle name="40% - Accent6 2 3 7 6" xfId="12640" xr:uid="{00000000-0005-0000-0000-000055310000}"/>
    <cellStyle name="40% - Accent6 2 3 7 6 2" xfId="12641" xr:uid="{00000000-0005-0000-0000-000056310000}"/>
    <cellStyle name="40% - Accent6 2 3 7 7" xfId="12642" xr:uid="{00000000-0005-0000-0000-000057310000}"/>
    <cellStyle name="40% - Accent6 2 3 7 7 2" xfId="12643" xr:uid="{00000000-0005-0000-0000-000058310000}"/>
    <cellStyle name="40% - Accent6 2 3 7 8" xfId="12644" xr:uid="{00000000-0005-0000-0000-000059310000}"/>
    <cellStyle name="40% - Accent6 2 3 7 8 2" xfId="12645" xr:uid="{00000000-0005-0000-0000-00005A310000}"/>
    <cellStyle name="40% - Accent6 2 3 7 9" xfId="12646" xr:uid="{00000000-0005-0000-0000-00005B310000}"/>
    <cellStyle name="40% - Accent6 2 3 8" xfId="12647" xr:uid="{00000000-0005-0000-0000-00005C310000}"/>
    <cellStyle name="40% - Accent6 2 3 8 2" xfId="12648" xr:uid="{00000000-0005-0000-0000-00005D310000}"/>
    <cellStyle name="40% - Accent6 2 3 9" xfId="12649" xr:uid="{00000000-0005-0000-0000-00005E310000}"/>
    <cellStyle name="40% - Accent6 2 3 9 2" xfId="12650" xr:uid="{00000000-0005-0000-0000-00005F310000}"/>
    <cellStyle name="40% - Accent6 2 4" xfId="12651" xr:uid="{00000000-0005-0000-0000-000060310000}"/>
    <cellStyle name="40% - Accent6 2 4 10" xfId="12652" xr:uid="{00000000-0005-0000-0000-000061310000}"/>
    <cellStyle name="40% - Accent6 2 4 11" xfId="12653" xr:uid="{00000000-0005-0000-0000-000062310000}"/>
    <cellStyle name="40% - Accent6 2 4 2" xfId="12654" xr:uid="{00000000-0005-0000-0000-000063310000}"/>
    <cellStyle name="40% - Accent6 2 4 2 2" xfId="12655" xr:uid="{00000000-0005-0000-0000-000064310000}"/>
    <cellStyle name="40% - Accent6 2 4 2 2 2" xfId="12656" xr:uid="{00000000-0005-0000-0000-000065310000}"/>
    <cellStyle name="40% - Accent6 2 4 2 3" xfId="12657" xr:uid="{00000000-0005-0000-0000-000066310000}"/>
    <cellStyle name="40% - Accent6 2 4 3" xfId="12658" xr:uid="{00000000-0005-0000-0000-000067310000}"/>
    <cellStyle name="40% - Accent6 2 4 3 2" xfId="12659" xr:uid="{00000000-0005-0000-0000-000068310000}"/>
    <cellStyle name="40% - Accent6 2 4 3 2 2" xfId="12660" xr:uid="{00000000-0005-0000-0000-000069310000}"/>
    <cellStyle name="40% - Accent6 2 4 3 3" xfId="12661" xr:uid="{00000000-0005-0000-0000-00006A310000}"/>
    <cellStyle name="40% - Accent6 2 4 4" xfId="12662" xr:uid="{00000000-0005-0000-0000-00006B310000}"/>
    <cellStyle name="40% - Accent6 2 4 4 2" xfId="12663" xr:uid="{00000000-0005-0000-0000-00006C310000}"/>
    <cellStyle name="40% - Accent6 2 4 5" xfId="12664" xr:uid="{00000000-0005-0000-0000-00006D310000}"/>
    <cellStyle name="40% - Accent6 2 4 5 2" xfId="12665" xr:uid="{00000000-0005-0000-0000-00006E310000}"/>
    <cellStyle name="40% - Accent6 2 4 6" xfId="12666" xr:uid="{00000000-0005-0000-0000-00006F310000}"/>
    <cellStyle name="40% - Accent6 2 4 6 2" xfId="12667" xr:uid="{00000000-0005-0000-0000-000070310000}"/>
    <cellStyle name="40% - Accent6 2 4 7" xfId="12668" xr:uid="{00000000-0005-0000-0000-000071310000}"/>
    <cellStyle name="40% - Accent6 2 4 7 2" xfId="12669" xr:uid="{00000000-0005-0000-0000-000072310000}"/>
    <cellStyle name="40% - Accent6 2 4 8" xfId="12670" xr:uid="{00000000-0005-0000-0000-000073310000}"/>
    <cellStyle name="40% - Accent6 2 4 8 2" xfId="12671" xr:uid="{00000000-0005-0000-0000-000074310000}"/>
    <cellStyle name="40% - Accent6 2 4 9" xfId="12672" xr:uid="{00000000-0005-0000-0000-000075310000}"/>
    <cellStyle name="40% - Accent6 2 4 9 2" xfId="12673" xr:uid="{00000000-0005-0000-0000-000076310000}"/>
    <cellStyle name="40% - Accent6 2 5" xfId="12674" xr:uid="{00000000-0005-0000-0000-000077310000}"/>
    <cellStyle name="40% - Accent6 2 5 10" xfId="12675" xr:uid="{00000000-0005-0000-0000-000078310000}"/>
    <cellStyle name="40% - Accent6 2 5 11" xfId="12676" xr:uid="{00000000-0005-0000-0000-000079310000}"/>
    <cellStyle name="40% - Accent6 2 5 2" xfId="12677" xr:uid="{00000000-0005-0000-0000-00007A310000}"/>
    <cellStyle name="40% - Accent6 2 5 2 2" xfId="12678" xr:uid="{00000000-0005-0000-0000-00007B310000}"/>
    <cellStyle name="40% - Accent6 2 5 3" xfId="12679" xr:uid="{00000000-0005-0000-0000-00007C310000}"/>
    <cellStyle name="40% - Accent6 2 5 3 2" xfId="12680" xr:uid="{00000000-0005-0000-0000-00007D310000}"/>
    <cellStyle name="40% - Accent6 2 5 4" xfId="12681" xr:uid="{00000000-0005-0000-0000-00007E310000}"/>
    <cellStyle name="40% - Accent6 2 5 4 2" xfId="12682" xr:uid="{00000000-0005-0000-0000-00007F310000}"/>
    <cellStyle name="40% - Accent6 2 5 5" xfId="12683" xr:uid="{00000000-0005-0000-0000-000080310000}"/>
    <cellStyle name="40% - Accent6 2 5 5 2" xfId="12684" xr:uid="{00000000-0005-0000-0000-000081310000}"/>
    <cellStyle name="40% - Accent6 2 5 6" xfId="12685" xr:uid="{00000000-0005-0000-0000-000082310000}"/>
    <cellStyle name="40% - Accent6 2 5 6 2" xfId="12686" xr:uid="{00000000-0005-0000-0000-000083310000}"/>
    <cellStyle name="40% - Accent6 2 5 7" xfId="12687" xr:uid="{00000000-0005-0000-0000-000084310000}"/>
    <cellStyle name="40% - Accent6 2 5 7 2" xfId="12688" xr:uid="{00000000-0005-0000-0000-000085310000}"/>
    <cellStyle name="40% - Accent6 2 5 8" xfId="12689" xr:uid="{00000000-0005-0000-0000-000086310000}"/>
    <cellStyle name="40% - Accent6 2 5 8 2" xfId="12690" xr:uid="{00000000-0005-0000-0000-000087310000}"/>
    <cellStyle name="40% - Accent6 2 5 9" xfId="12691" xr:uid="{00000000-0005-0000-0000-000088310000}"/>
    <cellStyle name="40% - Accent6 2 5 9 2" xfId="12692" xr:uid="{00000000-0005-0000-0000-000089310000}"/>
    <cellStyle name="40% - Accent6 2 6" xfId="12693" xr:uid="{00000000-0005-0000-0000-00008A310000}"/>
    <cellStyle name="40% - Accent6 2 6 10" xfId="12694" xr:uid="{00000000-0005-0000-0000-00008B310000}"/>
    <cellStyle name="40% - Accent6 2 6 11" xfId="12695" xr:uid="{00000000-0005-0000-0000-00008C310000}"/>
    <cellStyle name="40% - Accent6 2 6 2" xfId="12696" xr:uid="{00000000-0005-0000-0000-00008D310000}"/>
    <cellStyle name="40% - Accent6 2 6 2 2" xfId="12697" xr:uid="{00000000-0005-0000-0000-00008E310000}"/>
    <cellStyle name="40% - Accent6 2 6 3" xfId="12698" xr:uid="{00000000-0005-0000-0000-00008F310000}"/>
    <cellStyle name="40% - Accent6 2 6 3 2" xfId="12699" xr:uid="{00000000-0005-0000-0000-000090310000}"/>
    <cellStyle name="40% - Accent6 2 6 4" xfId="12700" xr:uid="{00000000-0005-0000-0000-000091310000}"/>
    <cellStyle name="40% - Accent6 2 6 4 2" xfId="12701" xr:uid="{00000000-0005-0000-0000-000092310000}"/>
    <cellStyle name="40% - Accent6 2 6 5" xfId="12702" xr:uid="{00000000-0005-0000-0000-000093310000}"/>
    <cellStyle name="40% - Accent6 2 6 5 2" xfId="12703" xr:uid="{00000000-0005-0000-0000-000094310000}"/>
    <cellStyle name="40% - Accent6 2 6 6" xfId="12704" xr:uid="{00000000-0005-0000-0000-000095310000}"/>
    <cellStyle name="40% - Accent6 2 6 6 2" xfId="12705" xr:uid="{00000000-0005-0000-0000-000096310000}"/>
    <cellStyle name="40% - Accent6 2 6 7" xfId="12706" xr:uid="{00000000-0005-0000-0000-000097310000}"/>
    <cellStyle name="40% - Accent6 2 6 7 2" xfId="12707" xr:uid="{00000000-0005-0000-0000-000098310000}"/>
    <cellStyle name="40% - Accent6 2 6 8" xfId="12708" xr:uid="{00000000-0005-0000-0000-000099310000}"/>
    <cellStyle name="40% - Accent6 2 6 8 2" xfId="12709" xr:uid="{00000000-0005-0000-0000-00009A310000}"/>
    <cellStyle name="40% - Accent6 2 6 9" xfId="12710" xr:uid="{00000000-0005-0000-0000-00009B310000}"/>
    <cellStyle name="40% - Accent6 2 6 9 2" xfId="12711" xr:uid="{00000000-0005-0000-0000-00009C310000}"/>
    <cellStyle name="40% - Accent6 2 7" xfId="12712" xr:uid="{00000000-0005-0000-0000-00009D310000}"/>
    <cellStyle name="40% - Accent6 2 7 10" xfId="12713" xr:uid="{00000000-0005-0000-0000-00009E310000}"/>
    <cellStyle name="40% - Accent6 2 7 11" xfId="12714" xr:uid="{00000000-0005-0000-0000-00009F310000}"/>
    <cellStyle name="40% - Accent6 2 7 2" xfId="12715" xr:uid="{00000000-0005-0000-0000-0000A0310000}"/>
    <cellStyle name="40% - Accent6 2 7 2 2" xfId="12716" xr:uid="{00000000-0005-0000-0000-0000A1310000}"/>
    <cellStyle name="40% - Accent6 2 7 3" xfId="12717" xr:uid="{00000000-0005-0000-0000-0000A2310000}"/>
    <cellStyle name="40% - Accent6 2 7 3 2" xfId="12718" xr:uid="{00000000-0005-0000-0000-0000A3310000}"/>
    <cellStyle name="40% - Accent6 2 7 4" xfId="12719" xr:uid="{00000000-0005-0000-0000-0000A4310000}"/>
    <cellStyle name="40% - Accent6 2 7 4 2" xfId="12720" xr:uid="{00000000-0005-0000-0000-0000A5310000}"/>
    <cellStyle name="40% - Accent6 2 7 5" xfId="12721" xr:uid="{00000000-0005-0000-0000-0000A6310000}"/>
    <cellStyle name="40% - Accent6 2 7 5 2" xfId="12722" xr:uid="{00000000-0005-0000-0000-0000A7310000}"/>
    <cellStyle name="40% - Accent6 2 7 6" xfId="12723" xr:uid="{00000000-0005-0000-0000-0000A8310000}"/>
    <cellStyle name="40% - Accent6 2 7 6 2" xfId="12724" xr:uid="{00000000-0005-0000-0000-0000A9310000}"/>
    <cellStyle name="40% - Accent6 2 7 7" xfId="12725" xr:uid="{00000000-0005-0000-0000-0000AA310000}"/>
    <cellStyle name="40% - Accent6 2 7 7 2" xfId="12726" xr:uid="{00000000-0005-0000-0000-0000AB310000}"/>
    <cellStyle name="40% - Accent6 2 7 8" xfId="12727" xr:uid="{00000000-0005-0000-0000-0000AC310000}"/>
    <cellStyle name="40% - Accent6 2 7 8 2" xfId="12728" xr:uid="{00000000-0005-0000-0000-0000AD310000}"/>
    <cellStyle name="40% - Accent6 2 7 9" xfId="12729" xr:uid="{00000000-0005-0000-0000-0000AE310000}"/>
    <cellStyle name="40% - Accent6 2 7 9 2" xfId="12730" xr:uid="{00000000-0005-0000-0000-0000AF310000}"/>
    <cellStyle name="40% - Accent6 2 8" xfId="12731" xr:uid="{00000000-0005-0000-0000-0000B0310000}"/>
    <cellStyle name="40% - Accent6 2 8 10" xfId="12732" xr:uid="{00000000-0005-0000-0000-0000B1310000}"/>
    <cellStyle name="40% - Accent6 2 8 11" xfId="12733" xr:uid="{00000000-0005-0000-0000-0000B2310000}"/>
    <cellStyle name="40% - Accent6 2 8 2" xfId="12734" xr:uid="{00000000-0005-0000-0000-0000B3310000}"/>
    <cellStyle name="40% - Accent6 2 8 2 2" xfId="12735" xr:uid="{00000000-0005-0000-0000-0000B4310000}"/>
    <cellStyle name="40% - Accent6 2 8 3" xfId="12736" xr:uid="{00000000-0005-0000-0000-0000B5310000}"/>
    <cellStyle name="40% - Accent6 2 8 3 2" xfId="12737" xr:uid="{00000000-0005-0000-0000-0000B6310000}"/>
    <cellStyle name="40% - Accent6 2 8 4" xfId="12738" xr:uid="{00000000-0005-0000-0000-0000B7310000}"/>
    <cellStyle name="40% - Accent6 2 8 4 2" xfId="12739" xr:uid="{00000000-0005-0000-0000-0000B8310000}"/>
    <cellStyle name="40% - Accent6 2 8 5" xfId="12740" xr:uid="{00000000-0005-0000-0000-0000B9310000}"/>
    <cellStyle name="40% - Accent6 2 8 5 2" xfId="12741" xr:uid="{00000000-0005-0000-0000-0000BA310000}"/>
    <cellStyle name="40% - Accent6 2 8 6" xfId="12742" xr:uid="{00000000-0005-0000-0000-0000BB310000}"/>
    <cellStyle name="40% - Accent6 2 8 6 2" xfId="12743" xr:uid="{00000000-0005-0000-0000-0000BC310000}"/>
    <cellStyle name="40% - Accent6 2 8 7" xfId="12744" xr:uid="{00000000-0005-0000-0000-0000BD310000}"/>
    <cellStyle name="40% - Accent6 2 8 7 2" xfId="12745" xr:uid="{00000000-0005-0000-0000-0000BE310000}"/>
    <cellStyle name="40% - Accent6 2 8 8" xfId="12746" xr:uid="{00000000-0005-0000-0000-0000BF310000}"/>
    <cellStyle name="40% - Accent6 2 8 8 2" xfId="12747" xr:uid="{00000000-0005-0000-0000-0000C0310000}"/>
    <cellStyle name="40% - Accent6 2 8 9" xfId="12748" xr:uid="{00000000-0005-0000-0000-0000C1310000}"/>
    <cellStyle name="40% - Accent6 2 8 9 2" xfId="12749" xr:uid="{00000000-0005-0000-0000-0000C2310000}"/>
    <cellStyle name="40% - Accent6 2 9" xfId="12750" xr:uid="{00000000-0005-0000-0000-0000C3310000}"/>
    <cellStyle name="40% - Accent6 2 9 10" xfId="12751" xr:uid="{00000000-0005-0000-0000-0000C4310000}"/>
    <cellStyle name="40% - Accent6 2 9 2" xfId="12752" xr:uid="{00000000-0005-0000-0000-0000C5310000}"/>
    <cellStyle name="40% - Accent6 2 9 2 2" xfId="12753" xr:uid="{00000000-0005-0000-0000-0000C6310000}"/>
    <cellStyle name="40% - Accent6 2 9 3" xfId="12754" xr:uid="{00000000-0005-0000-0000-0000C7310000}"/>
    <cellStyle name="40% - Accent6 2 9 3 2" xfId="12755" xr:uid="{00000000-0005-0000-0000-0000C8310000}"/>
    <cellStyle name="40% - Accent6 2 9 4" xfId="12756" xr:uid="{00000000-0005-0000-0000-0000C9310000}"/>
    <cellStyle name="40% - Accent6 2 9 4 2" xfId="12757" xr:uid="{00000000-0005-0000-0000-0000CA310000}"/>
    <cellStyle name="40% - Accent6 2 9 5" xfId="12758" xr:uid="{00000000-0005-0000-0000-0000CB310000}"/>
    <cellStyle name="40% - Accent6 2 9 5 2" xfId="12759" xr:uid="{00000000-0005-0000-0000-0000CC310000}"/>
    <cellStyle name="40% - Accent6 2 9 6" xfId="12760" xr:uid="{00000000-0005-0000-0000-0000CD310000}"/>
    <cellStyle name="40% - Accent6 2 9 6 2" xfId="12761" xr:uid="{00000000-0005-0000-0000-0000CE310000}"/>
    <cellStyle name="40% - Accent6 2 9 7" xfId="12762" xr:uid="{00000000-0005-0000-0000-0000CF310000}"/>
    <cellStyle name="40% - Accent6 2 9 7 2" xfId="12763" xr:uid="{00000000-0005-0000-0000-0000D0310000}"/>
    <cellStyle name="40% - Accent6 2 9 8" xfId="12764" xr:uid="{00000000-0005-0000-0000-0000D1310000}"/>
    <cellStyle name="40% - Accent6 2 9 8 2" xfId="12765" xr:uid="{00000000-0005-0000-0000-0000D2310000}"/>
    <cellStyle name="40% - Accent6 2 9 9" xfId="12766" xr:uid="{00000000-0005-0000-0000-0000D3310000}"/>
    <cellStyle name="40% - Accent6 20" xfId="12767" xr:uid="{00000000-0005-0000-0000-0000D4310000}"/>
    <cellStyle name="40% - Accent6 20 2" xfId="12768" xr:uid="{00000000-0005-0000-0000-0000D5310000}"/>
    <cellStyle name="40% - Accent6 21" xfId="12769" xr:uid="{00000000-0005-0000-0000-0000D6310000}"/>
    <cellStyle name="40% - Accent6 22" xfId="12770" xr:uid="{00000000-0005-0000-0000-0000D7310000}"/>
    <cellStyle name="40% - Accent6 23" xfId="12771" xr:uid="{00000000-0005-0000-0000-0000D8310000}"/>
    <cellStyle name="40% - Accent6 24" xfId="12772" xr:uid="{00000000-0005-0000-0000-0000D9310000}"/>
    <cellStyle name="40% - Accent6 25" xfId="12773" xr:uid="{00000000-0005-0000-0000-0000DA310000}"/>
    <cellStyle name="40% - Accent6 26" xfId="12774" xr:uid="{00000000-0005-0000-0000-0000DB310000}"/>
    <cellStyle name="40% - Accent6 27" xfId="12775" xr:uid="{00000000-0005-0000-0000-0000DC310000}"/>
    <cellStyle name="40% - Accent6 28" xfId="12776" xr:uid="{00000000-0005-0000-0000-0000DD310000}"/>
    <cellStyle name="40% - Accent6 3" xfId="12777" xr:uid="{00000000-0005-0000-0000-0000DE310000}"/>
    <cellStyle name="40% - Accent6 3 10" xfId="12778" xr:uid="{00000000-0005-0000-0000-0000DF310000}"/>
    <cellStyle name="40% - Accent6 3 10 2" xfId="12779" xr:uid="{00000000-0005-0000-0000-0000E0310000}"/>
    <cellStyle name="40% - Accent6 3 11" xfId="12780" xr:uid="{00000000-0005-0000-0000-0000E1310000}"/>
    <cellStyle name="40% - Accent6 3 11 2" xfId="12781" xr:uid="{00000000-0005-0000-0000-0000E2310000}"/>
    <cellStyle name="40% - Accent6 3 12" xfId="12782" xr:uid="{00000000-0005-0000-0000-0000E3310000}"/>
    <cellStyle name="40% - Accent6 3 12 2" xfId="12783" xr:uid="{00000000-0005-0000-0000-0000E4310000}"/>
    <cellStyle name="40% - Accent6 3 13" xfId="12784" xr:uid="{00000000-0005-0000-0000-0000E5310000}"/>
    <cellStyle name="40% - Accent6 3 13 2" xfId="12785" xr:uid="{00000000-0005-0000-0000-0000E6310000}"/>
    <cellStyle name="40% - Accent6 3 14" xfId="12786" xr:uid="{00000000-0005-0000-0000-0000E7310000}"/>
    <cellStyle name="40% - Accent6 3 14 2" xfId="12787" xr:uid="{00000000-0005-0000-0000-0000E8310000}"/>
    <cellStyle name="40% - Accent6 3 15" xfId="12788" xr:uid="{00000000-0005-0000-0000-0000E9310000}"/>
    <cellStyle name="40% - Accent6 3 15 2" xfId="12789" xr:uid="{00000000-0005-0000-0000-0000EA310000}"/>
    <cellStyle name="40% - Accent6 3 16" xfId="12790" xr:uid="{00000000-0005-0000-0000-0000EB310000}"/>
    <cellStyle name="40% - Accent6 3 16 2" xfId="12791" xr:uid="{00000000-0005-0000-0000-0000EC310000}"/>
    <cellStyle name="40% - Accent6 3 17" xfId="12792" xr:uid="{00000000-0005-0000-0000-0000ED310000}"/>
    <cellStyle name="40% - Accent6 3 18" xfId="12793" xr:uid="{00000000-0005-0000-0000-0000EE310000}"/>
    <cellStyle name="40% - Accent6 3 19" xfId="12794" xr:uid="{00000000-0005-0000-0000-0000EF310000}"/>
    <cellStyle name="40% - Accent6 3 2" xfId="12795" xr:uid="{00000000-0005-0000-0000-0000F0310000}"/>
    <cellStyle name="40% - Accent6 3 2 10" xfId="12796" xr:uid="{00000000-0005-0000-0000-0000F1310000}"/>
    <cellStyle name="40% - Accent6 3 2 11" xfId="12797" xr:uid="{00000000-0005-0000-0000-0000F2310000}"/>
    <cellStyle name="40% - Accent6 3 2 2" xfId="12798" xr:uid="{00000000-0005-0000-0000-0000F3310000}"/>
    <cellStyle name="40% - Accent6 3 2 2 2" xfId="12799" xr:uid="{00000000-0005-0000-0000-0000F4310000}"/>
    <cellStyle name="40% - Accent6 3 2 2 2 2" xfId="12800" xr:uid="{00000000-0005-0000-0000-0000F5310000}"/>
    <cellStyle name="40% - Accent6 3 2 2 3" xfId="12801" xr:uid="{00000000-0005-0000-0000-0000F6310000}"/>
    <cellStyle name="40% - Accent6 3 2 3" xfId="12802" xr:uid="{00000000-0005-0000-0000-0000F7310000}"/>
    <cellStyle name="40% - Accent6 3 2 3 2" xfId="12803" xr:uid="{00000000-0005-0000-0000-0000F8310000}"/>
    <cellStyle name="40% - Accent6 3 2 3 2 2" xfId="12804" xr:uid="{00000000-0005-0000-0000-0000F9310000}"/>
    <cellStyle name="40% - Accent6 3 2 3 3" xfId="12805" xr:uid="{00000000-0005-0000-0000-0000FA310000}"/>
    <cellStyle name="40% - Accent6 3 2 4" xfId="12806" xr:uid="{00000000-0005-0000-0000-0000FB310000}"/>
    <cellStyle name="40% - Accent6 3 2 4 2" xfId="12807" xr:uid="{00000000-0005-0000-0000-0000FC310000}"/>
    <cellStyle name="40% - Accent6 3 2 5" xfId="12808" xr:uid="{00000000-0005-0000-0000-0000FD310000}"/>
    <cellStyle name="40% - Accent6 3 2 5 2" xfId="12809" xr:uid="{00000000-0005-0000-0000-0000FE310000}"/>
    <cellStyle name="40% - Accent6 3 2 6" xfId="12810" xr:uid="{00000000-0005-0000-0000-0000FF310000}"/>
    <cellStyle name="40% - Accent6 3 2 6 2" xfId="12811" xr:uid="{00000000-0005-0000-0000-000000320000}"/>
    <cellStyle name="40% - Accent6 3 2 7" xfId="12812" xr:uid="{00000000-0005-0000-0000-000001320000}"/>
    <cellStyle name="40% - Accent6 3 2 7 2" xfId="12813" xr:uid="{00000000-0005-0000-0000-000002320000}"/>
    <cellStyle name="40% - Accent6 3 2 8" xfId="12814" xr:uid="{00000000-0005-0000-0000-000003320000}"/>
    <cellStyle name="40% - Accent6 3 2 8 2" xfId="12815" xr:uid="{00000000-0005-0000-0000-000004320000}"/>
    <cellStyle name="40% - Accent6 3 2 9" xfId="12816" xr:uid="{00000000-0005-0000-0000-000005320000}"/>
    <cellStyle name="40% - Accent6 3 2 9 2" xfId="12817" xr:uid="{00000000-0005-0000-0000-000006320000}"/>
    <cellStyle name="40% - Accent6 3 3" xfId="12818" xr:uid="{00000000-0005-0000-0000-000007320000}"/>
    <cellStyle name="40% - Accent6 3 3 10" xfId="12819" xr:uid="{00000000-0005-0000-0000-000008320000}"/>
    <cellStyle name="40% - Accent6 3 3 11" xfId="12820" xr:uid="{00000000-0005-0000-0000-000009320000}"/>
    <cellStyle name="40% - Accent6 3 3 12" xfId="12821" xr:uid="{00000000-0005-0000-0000-00000A320000}"/>
    <cellStyle name="40% - Accent6 3 3 2" xfId="12822" xr:uid="{00000000-0005-0000-0000-00000B320000}"/>
    <cellStyle name="40% - Accent6 3 3 2 2" xfId="12823" xr:uid="{00000000-0005-0000-0000-00000C320000}"/>
    <cellStyle name="40% - Accent6 3 3 3" xfId="12824" xr:uid="{00000000-0005-0000-0000-00000D320000}"/>
    <cellStyle name="40% - Accent6 3 3 3 2" xfId="12825" xr:uid="{00000000-0005-0000-0000-00000E320000}"/>
    <cellStyle name="40% - Accent6 3 3 4" xfId="12826" xr:uid="{00000000-0005-0000-0000-00000F320000}"/>
    <cellStyle name="40% - Accent6 3 3 4 2" xfId="12827" xr:uid="{00000000-0005-0000-0000-000010320000}"/>
    <cellStyle name="40% - Accent6 3 3 5" xfId="12828" xr:uid="{00000000-0005-0000-0000-000011320000}"/>
    <cellStyle name="40% - Accent6 3 3 5 2" xfId="12829" xr:uid="{00000000-0005-0000-0000-000012320000}"/>
    <cellStyle name="40% - Accent6 3 3 6" xfId="12830" xr:uid="{00000000-0005-0000-0000-000013320000}"/>
    <cellStyle name="40% - Accent6 3 3 6 2" xfId="12831" xr:uid="{00000000-0005-0000-0000-000014320000}"/>
    <cellStyle name="40% - Accent6 3 3 7" xfId="12832" xr:uid="{00000000-0005-0000-0000-000015320000}"/>
    <cellStyle name="40% - Accent6 3 3 7 2" xfId="12833" xr:uid="{00000000-0005-0000-0000-000016320000}"/>
    <cellStyle name="40% - Accent6 3 3 8" xfId="12834" xr:uid="{00000000-0005-0000-0000-000017320000}"/>
    <cellStyle name="40% - Accent6 3 3 8 2" xfId="12835" xr:uid="{00000000-0005-0000-0000-000018320000}"/>
    <cellStyle name="40% - Accent6 3 3 9" xfId="12836" xr:uid="{00000000-0005-0000-0000-000019320000}"/>
    <cellStyle name="40% - Accent6 3 3 9 2" xfId="12837" xr:uid="{00000000-0005-0000-0000-00001A320000}"/>
    <cellStyle name="40% - Accent6 3 4" xfId="12838" xr:uid="{00000000-0005-0000-0000-00001B320000}"/>
    <cellStyle name="40% - Accent6 3 4 10" xfId="12839" xr:uid="{00000000-0005-0000-0000-00001C320000}"/>
    <cellStyle name="40% - Accent6 3 4 11" xfId="12840" xr:uid="{00000000-0005-0000-0000-00001D320000}"/>
    <cellStyle name="40% - Accent6 3 4 2" xfId="12841" xr:uid="{00000000-0005-0000-0000-00001E320000}"/>
    <cellStyle name="40% - Accent6 3 4 2 2" xfId="12842" xr:uid="{00000000-0005-0000-0000-00001F320000}"/>
    <cellStyle name="40% - Accent6 3 4 2 2 2" xfId="12843" xr:uid="{00000000-0005-0000-0000-000020320000}"/>
    <cellStyle name="40% - Accent6 3 4 2 3" xfId="12844" xr:uid="{00000000-0005-0000-0000-000021320000}"/>
    <cellStyle name="40% - Accent6 3 4 3" xfId="12845" xr:uid="{00000000-0005-0000-0000-000022320000}"/>
    <cellStyle name="40% - Accent6 3 4 3 2" xfId="12846" xr:uid="{00000000-0005-0000-0000-000023320000}"/>
    <cellStyle name="40% - Accent6 3 4 3 2 2" xfId="12847" xr:uid="{00000000-0005-0000-0000-000024320000}"/>
    <cellStyle name="40% - Accent6 3 4 3 3" xfId="12848" xr:uid="{00000000-0005-0000-0000-000025320000}"/>
    <cellStyle name="40% - Accent6 3 4 4" xfId="12849" xr:uid="{00000000-0005-0000-0000-000026320000}"/>
    <cellStyle name="40% - Accent6 3 4 4 2" xfId="12850" xr:uid="{00000000-0005-0000-0000-000027320000}"/>
    <cellStyle name="40% - Accent6 3 4 5" xfId="12851" xr:uid="{00000000-0005-0000-0000-000028320000}"/>
    <cellStyle name="40% - Accent6 3 4 5 2" xfId="12852" xr:uid="{00000000-0005-0000-0000-000029320000}"/>
    <cellStyle name="40% - Accent6 3 4 6" xfId="12853" xr:uid="{00000000-0005-0000-0000-00002A320000}"/>
    <cellStyle name="40% - Accent6 3 4 6 2" xfId="12854" xr:uid="{00000000-0005-0000-0000-00002B320000}"/>
    <cellStyle name="40% - Accent6 3 4 7" xfId="12855" xr:uid="{00000000-0005-0000-0000-00002C320000}"/>
    <cellStyle name="40% - Accent6 3 4 7 2" xfId="12856" xr:uid="{00000000-0005-0000-0000-00002D320000}"/>
    <cellStyle name="40% - Accent6 3 4 8" xfId="12857" xr:uid="{00000000-0005-0000-0000-00002E320000}"/>
    <cellStyle name="40% - Accent6 3 4 8 2" xfId="12858" xr:uid="{00000000-0005-0000-0000-00002F320000}"/>
    <cellStyle name="40% - Accent6 3 4 9" xfId="12859" xr:uid="{00000000-0005-0000-0000-000030320000}"/>
    <cellStyle name="40% - Accent6 3 4 9 2" xfId="12860" xr:uid="{00000000-0005-0000-0000-000031320000}"/>
    <cellStyle name="40% - Accent6 3 5" xfId="12861" xr:uid="{00000000-0005-0000-0000-000032320000}"/>
    <cellStyle name="40% - Accent6 3 5 10" xfId="12862" xr:uid="{00000000-0005-0000-0000-000033320000}"/>
    <cellStyle name="40% - Accent6 3 5 11" xfId="12863" xr:uid="{00000000-0005-0000-0000-000034320000}"/>
    <cellStyle name="40% - Accent6 3 5 2" xfId="12864" xr:uid="{00000000-0005-0000-0000-000035320000}"/>
    <cellStyle name="40% - Accent6 3 5 2 2" xfId="12865" xr:uid="{00000000-0005-0000-0000-000036320000}"/>
    <cellStyle name="40% - Accent6 3 5 3" xfId="12866" xr:uid="{00000000-0005-0000-0000-000037320000}"/>
    <cellStyle name="40% - Accent6 3 5 3 2" xfId="12867" xr:uid="{00000000-0005-0000-0000-000038320000}"/>
    <cellStyle name="40% - Accent6 3 5 4" xfId="12868" xr:uid="{00000000-0005-0000-0000-000039320000}"/>
    <cellStyle name="40% - Accent6 3 5 4 2" xfId="12869" xr:uid="{00000000-0005-0000-0000-00003A320000}"/>
    <cellStyle name="40% - Accent6 3 5 5" xfId="12870" xr:uid="{00000000-0005-0000-0000-00003B320000}"/>
    <cellStyle name="40% - Accent6 3 5 5 2" xfId="12871" xr:uid="{00000000-0005-0000-0000-00003C320000}"/>
    <cellStyle name="40% - Accent6 3 5 6" xfId="12872" xr:uid="{00000000-0005-0000-0000-00003D320000}"/>
    <cellStyle name="40% - Accent6 3 5 6 2" xfId="12873" xr:uid="{00000000-0005-0000-0000-00003E320000}"/>
    <cellStyle name="40% - Accent6 3 5 7" xfId="12874" xr:uid="{00000000-0005-0000-0000-00003F320000}"/>
    <cellStyle name="40% - Accent6 3 5 7 2" xfId="12875" xr:uid="{00000000-0005-0000-0000-000040320000}"/>
    <cellStyle name="40% - Accent6 3 5 8" xfId="12876" xr:uid="{00000000-0005-0000-0000-000041320000}"/>
    <cellStyle name="40% - Accent6 3 5 8 2" xfId="12877" xr:uid="{00000000-0005-0000-0000-000042320000}"/>
    <cellStyle name="40% - Accent6 3 5 9" xfId="12878" xr:uid="{00000000-0005-0000-0000-000043320000}"/>
    <cellStyle name="40% - Accent6 3 5 9 2" xfId="12879" xr:uid="{00000000-0005-0000-0000-000044320000}"/>
    <cellStyle name="40% - Accent6 3 6" xfId="12880" xr:uid="{00000000-0005-0000-0000-000045320000}"/>
    <cellStyle name="40% - Accent6 3 6 10" xfId="12881" xr:uid="{00000000-0005-0000-0000-000046320000}"/>
    <cellStyle name="40% - Accent6 3 6 11" xfId="12882" xr:uid="{00000000-0005-0000-0000-000047320000}"/>
    <cellStyle name="40% - Accent6 3 6 2" xfId="12883" xr:uid="{00000000-0005-0000-0000-000048320000}"/>
    <cellStyle name="40% - Accent6 3 6 2 2" xfId="12884" xr:uid="{00000000-0005-0000-0000-000049320000}"/>
    <cellStyle name="40% - Accent6 3 6 3" xfId="12885" xr:uid="{00000000-0005-0000-0000-00004A320000}"/>
    <cellStyle name="40% - Accent6 3 6 3 2" xfId="12886" xr:uid="{00000000-0005-0000-0000-00004B320000}"/>
    <cellStyle name="40% - Accent6 3 6 4" xfId="12887" xr:uid="{00000000-0005-0000-0000-00004C320000}"/>
    <cellStyle name="40% - Accent6 3 6 4 2" xfId="12888" xr:uid="{00000000-0005-0000-0000-00004D320000}"/>
    <cellStyle name="40% - Accent6 3 6 5" xfId="12889" xr:uid="{00000000-0005-0000-0000-00004E320000}"/>
    <cellStyle name="40% - Accent6 3 6 5 2" xfId="12890" xr:uid="{00000000-0005-0000-0000-00004F320000}"/>
    <cellStyle name="40% - Accent6 3 6 6" xfId="12891" xr:uid="{00000000-0005-0000-0000-000050320000}"/>
    <cellStyle name="40% - Accent6 3 6 6 2" xfId="12892" xr:uid="{00000000-0005-0000-0000-000051320000}"/>
    <cellStyle name="40% - Accent6 3 6 7" xfId="12893" xr:uid="{00000000-0005-0000-0000-000052320000}"/>
    <cellStyle name="40% - Accent6 3 6 7 2" xfId="12894" xr:uid="{00000000-0005-0000-0000-000053320000}"/>
    <cellStyle name="40% - Accent6 3 6 8" xfId="12895" xr:uid="{00000000-0005-0000-0000-000054320000}"/>
    <cellStyle name="40% - Accent6 3 6 8 2" xfId="12896" xr:uid="{00000000-0005-0000-0000-000055320000}"/>
    <cellStyle name="40% - Accent6 3 6 9" xfId="12897" xr:uid="{00000000-0005-0000-0000-000056320000}"/>
    <cellStyle name="40% - Accent6 3 6 9 2" xfId="12898" xr:uid="{00000000-0005-0000-0000-000057320000}"/>
    <cellStyle name="40% - Accent6 3 7" xfId="12899" xr:uid="{00000000-0005-0000-0000-000058320000}"/>
    <cellStyle name="40% - Accent6 3 7 10" xfId="12900" xr:uid="{00000000-0005-0000-0000-000059320000}"/>
    <cellStyle name="40% - Accent6 3 7 11" xfId="12901" xr:uid="{00000000-0005-0000-0000-00005A320000}"/>
    <cellStyle name="40% - Accent6 3 7 2" xfId="12902" xr:uid="{00000000-0005-0000-0000-00005B320000}"/>
    <cellStyle name="40% - Accent6 3 7 2 2" xfId="12903" xr:uid="{00000000-0005-0000-0000-00005C320000}"/>
    <cellStyle name="40% - Accent6 3 7 3" xfId="12904" xr:uid="{00000000-0005-0000-0000-00005D320000}"/>
    <cellStyle name="40% - Accent6 3 7 3 2" xfId="12905" xr:uid="{00000000-0005-0000-0000-00005E320000}"/>
    <cellStyle name="40% - Accent6 3 7 4" xfId="12906" xr:uid="{00000000-0005-0000-0000-00005F320000}"/>
    <cellStyle name="40% - Accent6 3 7 4 2" xfId="12907" xr:uid="{00000000-0005-0000-0000-000060320000}"/>
    <cellStyle name="40% - Accent6 3 7 5" xfId="12908" xr:uid="{00000000-0005-0000-0000-000061320000}"/>
    <cellStyle name="40% - Accent6 3 7 5 2" xfId="12909" xr:uid="{00000000-0005-0000-0000-000062320000}"/>
    <cellStyle name="40% - Accent6 3 7 6" xfId="12910" xr:uid="{00000000-0005-0000-0000-000063320000}"/>
    <cellStyle name="40% - Accent6 3 7 6 2" xfId="12911" xr:uid="{00000000-0005-0000-0000-000064320000}"/>
    <cellStyle name="40% - Accent6 3 7 7" xfId="12912" xr:uid="{00000000-0005-0000-0000-000065320000}"/>
    <cellStyle name="40% - Accent6 3 7 7 2" xfId="12913" xr:uid="{00000000-0005-0000-0000-000066320000}"/>
    <cellStyle name="40% - Accent6 3 7 8" xfId="12914" xr:uid="{00000000-0005-0000-0000-000067320000}"/>
    <cellStyle name="40% - Accent6 3 7 8 2" xfId="12915" xr:uid="{00000000-0005-0000-0000-000068320000}"/>
    <cellStyle name="40% - Accent6 3 7 9" xfId="12916" xr:uid="{00000000-0005-0000-0000-000069320000}"/>
    <cellStyle name="40% - Accent6 3 7 9 2" xfId="12917" xr:uid="{00000000-0005-0000-0000-00006A320000}"/>
    <cellStyle name="40% - Accent6 3 8" xfId="12918" xr:uid="{00000000-0005-0000-0000-00006B320000}"/>
    <cellStyle name="40% - Accent6 3 8 10" xfId="12919" xr:uid="{00000000-0005-0000-0000-00006C320000}"/>
    <cellStyle name="40% - Accent6 3 8 2" xfId="12920" xr:uid="{00000000-0005-0000-0000-00006D320000}"/>
    <cellStyle name="40% - Accent6 3 8 2 2" xfId="12921" xr:uid="{00000000-0005-0000-0000-00006E320000}"/>
    <cellStyle name="40% - Accent6 3 8 3" xfId="12922" xr:uid="{00000000-0005-0000-0000-00006F320000}"/>
    <cellStyle name="40% - Accent6 3 8 3 2" xfId="12923" xr:uid="{00000000-0005-0000-0000-000070320000}"/>
    <cellStyle name="40% - Accent6 3 8 4" xfId="12924" xr:uid="{00000000-0005-0000-0000-000071320000}"/>
    <cellStyle name="40% - Accent6 3 8 4 2" xfId="12925" xr:uid="{00000000-0005-0000-0000-000072320000}"/>
    <cellStyle name="40% - Accent6 3 8 5" xfId="12926" xr:uid="{00000000-0005-0000-0000-000073320000}"/>
    <cellStyle name="40% - Accent6 3 8 5 2" xfId="12927" xr:uid="{00000000-0005-0000-0000-000074320000}"/>
    <cellStyle name="40% - Accent6 3 8 6" xfId="12928" xr:uid="{00000000-0005-0000-0000-000075320000}"/>
    <cellStyle name="40% - Accent6 3 8 6 2" xfId="12929" xr:uid="{00000000-0005-0000-0000-000076320000}"/>
    <cellStyle name="40% - Accent6 3 8 7" xfId="12930" xr:uid="{00000000-0005-0000-0000-000077320000}"/>
    <cellStyle name="40% - Accent6 3 8 7 2" xfId="12931" xr:uid="{00000000-0005-0000-0000-000078320000}"/>
    <cellStyle name="40% - Accent6 3 8 8" xfId="12932" xr:uid="{00000000-0005-0000-0000-000079320000}"/>
    <cellStyle name="40% - Accent6 3 8 8 2" xfId="12933" xr:uid="{00000000-0005-0000-0000-00007A320000}"/>
    <cellStyle name="40% - Accent6 3 8 9" xfId="12934" xr:uid="{00000000-0005-0000-0000-00007B320000}"/>
    <cellStyle name="40% - Accent6 3 9" xfId="12935" xr:uid="{00000000-0005-0000-0000-00007C320000}"/>
    <cellStyle name="40% - Accent6 3 9 2" xfId="12936" xr:uid="{00000000-0005-0000-0000-00007D320000}"/>
    <cellStyle name="40% - Accent6 4" xfId="12937" xr:uid="{00000000-0005-0000-0000-00007E320000}"/>
    <cellStyle name="40% - Accent6 4 10" xfId="12938" xr:uid="{00000000-0005-0000-0000-00007F320000}"/>
    <cellStyle name="40% - Accent6 4 10 2" xfId="12939" xr:uid="{00000000-0005-0000-0000-000080320000}"/>
    <cellStyle name="40% - Accent6 4 11" xfId="12940" xr:uid="{00000000-0005-0000-0000-000081320000}"/>
    <cellStyle name="40% - Accent6 4 11 2" xfId="12941" xr:uid="{00000000-0005-0000-0000-000082320000}"/>
    <cellStyle name="40% - Accent6 4 12" xfId="12942" xr:uid="{00000000-0005-0000-0000-000083320000}"/>
    <cellStyle name="40% - Accent6 4 12 2" xfId="12943" xr:uid="{00000000-0005-0000-0000-000084320000}"/>
    <cellStyle name="40% - Accent6 4 13" xfId="12944" xr:uid="{00000000-0005-0000-0000-000085320000}"/>
    <cellStyle name="40% - Accent6 4 13 2" xfId="12945" xr:uid="{00000000-0005-0000-0000-000086320000}"/>
    <cellStyle name="40% - Accent6 4 14" xfId="12946" xr:uid="{00000000-0005-0000-0000-000087320000}"/>
    <cellStyle name="40% - Accent6 4 14 2" xfId="12947" xr:uid="{00000000-0005-0000-0000-000088320000}"/>
    <cellStyle name="40% - Accent6 4 15" xfId="12948" xr:uid="{00000000-0005-0000-0000-000089320000}"/>
    <cellStyle name="40% - Accent6 4 15 2" xfId="12949" xr:uid="{00000000-0005-0000-0000-00008A320000}"/>
    <cellStyle name="40% - Accent6 4 16" xfId="12950" xr:uid="{00000000-0005-0000-0000-00008B320000}"/>
    <cellStyle name="40% - Accent6 4 17" xfId="12951" xr:uid="{00000000-0005-0000-0000-00008C320000}"/>
    <cellStyle name="40% - Accent6 4 18" xfId="12952" xr:uid="{00000000-0005-0000-0000-00008D320000}"/>
    <cellStyle name="40% - Accent6 4 2" xfId="12953" xr:uid="{00000000-0005-0000-0000-00008E320000}"/>
    <cellStyle name="40% - Accent6 4 2 10" xfId="12954" xr:uid="{00000000-0005-0000-0000-00008F320000}"/>
    <cellStyle name="40% - Accent6 4 2 11" xfId="12955" xr:uid="{00000000-0005-0000-0000-000090320000}"/>
    <cellStyle name="40% - Accent6 4 2 2" xfId="12956" xr:uid="{00000000-0005-0000-0000-000091320000}"/>
    <cellStyle name="40% - Accent6 4 2 2 2" xfId="12957" xr:uid="{00000000-0005-0000-0000-000092320000}"/>
    <cellStyle name="40% - Accent6 4 2 3" xfId="12958" xr:uid="{00000000-0005-0000-0000-000093320000}"/>
    <cellStyle name="40% - Accent6 4 2 3 2" xfId="12959" xr:uid="{00000000-0005-0000-0000-000094320000}"/>
    <cellStyle name="40% - Accent6 4 2 4" xfId="12960" xr:uid="{00000000-0005-0000-0000-000095320000}"/>
    <cellStyle name="40% - Accent6 4 2 4 2" xfId="12961" xr:uid="{00000000-0005-0000-0000-000096320000}"/>
    <cellStyle name="40% - Accent6 4 2 5" xfId="12962" xr:uid="{00000000-0005-0000-0000-000097320000}"/>
    <cellStyle name="40% - Accent6 4 2 5 2" xfId="12963" xr:uid="{00000000-0005-0000-0000-000098320000}"/>
    <cellStyle name="40% - Accent6 4 2 6" xfId="12964" xr:uid="{00000000-0005-0000-0000-000099320000}"/>
    <cellStyle name="40% - Accent6 4 2 6 2" xfId="12965" xr:uid="{00000000-0005-0000-0000-00009A320000}"/>
    <cellStyle name="40% - Accent6 4 2 7" xfId="12966" xr:uid="{00000000-0005-0000-0000-00009B320000}"/>
    <cellStyle name="40% - Accent6 4 2 7 2" xfId="12967" xr:uid="{00000000-0005-0000-0000-00009C320000}"/>
    <cellStyle name="40% - Accent6 4 2 8" xfId="12968" xr:uid="{00000000-0005-0000-0000-00009D320000}"/>
    <cellStyle name="40% - Accent6 4 2 8 2" xfId="12969" xr:uid="{00000000-0005-0000-0000-00009E320000}"/>
    <cellStyle name="40% - Accent6 4 2 9" xfId="12970" xr:uid="{00000000-0005-0000-0000-00009F320000}"/>
    <cellStyle name="40% - Accent6 4 2 9 2" xfId="12971" xr:uid="{00000000-0005-0000-0000-0000A0320000}"/>
    <cellStyle name="40% - Accent6 4 3" xfId="12972" xr:uid="{00000000-0005-0000-0000-0000A1320000}"/>
    <cellStyle name="40% - Accent6 4 3 10" xfId="12973" xr:uid="{00000000-0005-0000-0000-0000A2320000}"/>
    <cellStyle name="40% - Accent6 4 3 11" xfId="12974" xr:uid="{00000000-0005-0000-0000-0000A3320000}"/>
    <cellStyle name="40% - Accent6 4 3 2" xfId="12975" xr:uid="{00000000-0005-0000-0000-0000A4320000}"/>
    <cellStyle name="40% - Accent6 4 3 2 2" xfId="12976" xr:uid="{00000000-0005-0000-0000-0000A5320000}"/>
    <cellStyle name="40% - Accent6 4 3 3" xfId="12977" xr:uid="{00000000-0005-0000-0000-0000A6320000}"/>
    <cellStyle name="40% - Accent6 4 3 3 2" xfId="12978" xr:uid="{00000000-0005-0000-0000-0000A7320000}"/>
    <cellStyle name="40% - Accent6 4 3 4" xfId="12979" xr:uid="{00000000-0005-0000-0000-0000A8320000}"/>
    <cellStyle name="40% - Accent6 4 3 4 2" xfId="12980" xr:uid="{00000000-0005-0000-0000-0000A9320000}"/>
    <cellStyle name="40% - Accent6 4 3 5" xfId="12981" xr:uid="{00000000-0005-0000-0000-0000AA320000}"/>
    <cellStyle name="40% - Accent6 4 3 5 2" xfId="12982" xr:uid="{00000000-0005-0000-0000-0000AB320000}"/>
    <cellStyle name="40% - Accent6 4 3 6" xfId="12983" xr:uid="{00000000-0005-0000-0000-0000AC320000}"/>
    <cellStyle name="40% - Accent6 4 3 6 2" xfId="12984" xr:uid="{00000000-0005-0000-0000-0000AD320000}"/>
    <cellStyle name="40% - Accent6 4 3 7" xfId="12985" xr:uid="{00000000-0005-0000-0000-0000AE320000}"/>
    <cellStyle name="40% - Accent6 4 3 7 2" xfId="12986" xr:uid="{00000000-0005-0000-0000-0000AF320000}"/>
    <cellStyle name="40% - Accent6 4 3 8" xfId="12987" xr:uid="{00000000-0005-0000-0000-0000B0320000}"/>
    <cellStyle name="40% - Accent6 4 3 8 2" xfId="12988" xr:uid="{00000000-0005-0000-0000-0000B1320000}"/>
    <cellStyle name="40% - Accent6 4 3 9" xfId="12989" xr:uid="{00000000-0005-0000-0000-0000B2320000}"/>
    <cellStyle name="40% - Accent6 4 3 9 2" xfId="12990" xr:uid="{00000000-0005-0000-0000-0000B3320000}"/>
    <cellStyle name="40% - Accent6 4 4" xfId="12991" xr:uid="{00000000-0005-0000-0000-0000B4320000}"/>
    <cellStyle name="40% - Accent6 4 4 10" xfId="12992" xr:uid="{00000000-0005-0000-0000-0000B5320000}"/>
    <cellStyle name="40% - Accent6 4 4 11" xfId="12993" xr:uid="{00000000-0005-0000-0000-0000B6320000}"/>
    <cellStyle name="40% - Accent6 4 4 2" xfId="12994" xr:uid="{00000000-0005-0000-0000-0000B7320000}"/>
    <cellStyle name="40% - Accent6 4 4 2 2" xfId="12995" xr:uid="{00000000-0005-0000-0000-0000B8320000}"/>
    <cellStyle name="40% - Accent6 4 4 3" xfId="12996" xr:uid="{00000000-0005-0000-0000-0000B9320000}"/>
    <cellStyle name="40% - Accent6 4 4 3 2" xfId="12997" xr:uid="{00000000-0005-0000-0000-0000BA320000}"/>
    <cellStyle name="40% - Accent6 4 4 4" xfId="12998" xr:uid="{00000000-0005-0000-0000-0000BB320000}"/>
    <cellStyle name="40% - Accent6 4 4 4 2" xfId="12999" xr:uid="{00000000-0005-0000-0000-0000BC320000}"/>
    <cellStyle name="40% - Accent6 4 4 5" xfId="13000" xr:uid="{00000000-0005-0000-0000-0000BD320000}"/>
    <cellStyle name="40% - Accent6 4 4 5 2" xfId="13001" xr:uid="{00000000-0005-0000-0000-0000BE320000}"/>
    <cellStyle name="40% - Accent6 4 4 6" xfId="13002" xr:uid="{00000000-0005-0000-0000-0000BF320000}"/>
    <cellStyle name="40% - Accent6 4 4 6 2" xfId="13003" xr:uid="{00000000-0005-0000-0000-0000C0320000}"/>
    <cellStyle name="40% - Accent6 4 4 7" xfId="13004" xr:uid="{00000000-0005-0000-0000-0000C1320000}"/>
    <cellStyle name="40% - Accent6 4 4 7 2" xfId="13005" xr:uid="{00000000-0005-0000-0000-0000C2320000}"/>
    <cellStyle name="40% - Accent6 4 4 8" xfId="13006" xr:uid="{00000000-0005-0000-0000-0000C3320000}"/>
    <cellStyle name="40% - Accent6 4 4 8 2" xfId="13007" xr:uid="{00000000-0005-0000-0000-0000C4320000}"/>
    <cellStyle name="40% - Accent6 4 4 9" xfId="13008" xr:uid="{00000000-0005-0000-0000-0000C5320000}"/>
    <cellStyle name="40% - Accent6 4 4 9 2" xfId="13009" xr:uid="{00000000-0005-0000-0000-0000C6320000}"/>
    <cellStyle name="40% - Accent6 4 5" xfId="13010" xr:uid="{00000000-0005-0000-0000-0000C7320000}"/>
    <cellStyle name="40% - Accent6 4 5 10" xfId="13011" xr:uid="{00000000-0005-0000-0000-0000C8320000}"/>
    <cellStyle name="40% - Accent6 4 5 11" xfId="13012" xr:uid="{00000000-0005-0000-0000-0000C9320000}"/>
    <cellStyle name="40% - Accent6 4 5 2" xfId="13013" xr:uid="{00000000-0005-0000-0000-0000CA320000}"/>
    <cellStyle name="40% - Accent6 4 5 2 2" xfId="13014" xr:uid="{00000000-0005-0000-0000-0000CB320000}"/>
    <cellStyle name="40% - Accent6 4 5 3" xfId="13015" xr:uid="{00000000-0005-0000-0000-0000CC320000}"/>
    <cellStyle name="40% - Accent6 4 5 3 2" xfId="13016" xr:uid="{00000000-0005-0000-0000-0000CD320000}"/>
    <cellStyle name="40% - Accent6 4 5 4" xfId="13017" xr:uid="{00000000-0005-0000-0000-0000CE320000}"/>
    <cellStyle name="40% - Accent6 4 5 4 2" xfId="13018" xr:uid="{00000000-0005-0000-0000-0000CF320000}"/>
    <cellStyle name="40% - Accent6 4 5 5" xfId="13019" xr:uid="{00000000-0005-0000-0000-0000D0320000}"/>
    <cellStyle name="40% - Accent6 4 5 5 2" xfId="13020" xr:uid="{00000000-0005-0000-0000-0000D1320000}"/>
    <cellStyle name="40% - Accent6 4 5 6" xfId="13021" xr:uid="{00000000-0005-0000-0000-0000D2320000}"/>
    <cellStyle name="40% - Accent6 4 5 6 2" xfId="13022" xr:uid="{00000000-0005-0000-0000-0000D3320000}"/>
    <cellStyle name="40% - Accent6 4 5 7" xfId="13023" xr:uid="{00000000-0005-0000-0000-0000D4320000}"/>
    <cellStyle name="40% - Accent6 4 5 7 2" xfId="13024" xr:uid="{00000000-0005-0000-0000-0000D5320000}"/>
    <cellStyle name="40% - Accent6 4 5 8" xfId="13025" xr:uid="{00000000-0005-0000-0000-0000D6320000}"/>
    <cellStyle name="40% - Accent6 4 5 8 2" xfId="13026" xr:uid="{00000000-0005-0000-0000-0000D7320000}"/>
    <cellStyle name="40% - Accent6 4 5 9" xfId="13027" xr:uid="{00000000-0005-0000-0000-0000D8320000}"/>
    <cellStyle name="40% - Accent6 4 5 9 2" xfId="13028" xr:uid="{00000000-0005-0000-0000-0000D9320000}"/>
    <cellStyle name="40% - Accent6 4 6" xfId="13029" xr:uid="{00000000-0005-0000-0000-0000DA320000}"/>
    <cellStyle name="40% - Accent6 4 6 10" xfId="13030" xr:uid="{00000000-0005-0000-0000-0000DB320000}"/>
    <cellStyle name="40% - Accent6 4 6 11" xfId="13031" xr:uid="{00000000-0005-0000-0000-0000DC320000}"/>
    <cellStyle name="40% - Accent6 4 6 2" xfId="13032" xr:uid="{00000000-0005-0000-0000-0000DD320000}"/>
    <cellStyle name="40% - Accent6 4 6 2 2" xfId="13033" xr:uid="{00000000-0005-0000-0000-0000DE320000}"/>
    <cellStyle name="40% - Accent6 4 6 3" xfId="13034" xr:uid="{00000000-0005-0000-0000-0000DF320000}"/>
    <cellStyle name="40% - Accent6 4 6 3 2" xfId="13035" xr:uid="{00000000-0005-0000-0000-0000E0320000}"/>
    <cellStyle name="40% - Accent6 4 6 4" xfId="13036" xr:uid="{00000000-0005-0000-0000-0000E1320000}"/>
    <cellStyle name="40% - Accent6 4 6 4 2" xfId="13037" xr:uid="{00000000-0005-0000-0000-0000E2320000}"/>
    <cellStyle name="40% - Accent6 4 6 5" xfId="13038" xr:uid="{00000000-0005-0000-0000-0000E3320000}"/>
    <cellStyle name="40% - Accent6 4 6 5 2" xfId="13039" xr:uid="{00000000-0005-0000-0000-0000E4320000}"/>
    <cellStyle name="40% - Accent6 4 6 6" xfId="13040" xr:uid="{00000000-0005-0000-0000-0000E5320000}"/>
    <cellStyle name="40% - Accent6 4 6 6 2" xfId="13041" xr:uid="{00000000-0005-0000-0000-0000E6320000}"/>
    <cellStyle name="40% - Accent6 4 6 7" xfId="13042" xr:uid="{00000000-0005-0000-0000-0000E7320000}"/>
    <cellStyle name="40% - Accent6 4 6 7 2" xfId="13043" xr:uid="{00000000-0005-0000-0000-0000E8320000}"/>
    <cellStyle name="40% - Accent6 4 6 8" xfId="13044" xr:uid="{00000000-0005-0000-0000-0000E9320000}"/>
    <cellStyle name="40% - Accent6 4 6 8 2" xfId="13045" xr:uid="{00000000-0005-0000-0000-0000EA320000}"/>
    <cellStyle name="40% - Accent6 4 6 9" xfId="13046" xr:uid="{00000000-0005-0000-0000-0000EB320000}"/>
    <cellStyle name="40% - Accent6 4 6 9 2" xfId="13047" xr:uid="{00000000-0005-0000-0000-0000EC320000}"/>
    <cellStyle name="40% - Accent6 4 7" xfId="13048" xr:uid="{00000000-0005-0000-0000-0000ED320000}"/>
    <cellStyle name="40% - Accent6 4 7 10" xfId="13049" xr:uid="{00000000-0005-0000-0000-0000EE320000}"/>
    <cellStyle name="40% - Accent6 4 7 2" xfId="13050" xr:uid="{00000000-0005-0000-0000-0000EF320000}"/>
    <cellStyle name="40% - Accent6 4 7 2 2" xfId="13051" xr:uid="{00000000-0005-0000-0000-0000F0320000}"/>
    <cellStyle name="40% - Accent6 4 7 3" xfId="13052" xr:uid="{00000000-0005-0000-0000-0000F1320000}"/>
    <cellStyle name="40% - Accent6 4 7 3 2" xfId="13053" xr:uid="{00000000-0005-0000-0000-0000F2320000}"/>
    <cellStyle name="40% - Accent6 4 7 4" xfId="13054" xr:uid="{00000000-0005-0000-0000-0000F3320000}"/>
    <cellStyle name="40% - Accent6 4 7 4 2" xfId="13055" xr:uid="{00000000-0005-0000-0000-0000F4320000}"/>
    <cellStyle name="40% - Accent6 4 7 5" xfId="13056" xr:uid="{00000000-0005-0000-0000-0000F5320000}"/>
    <cellStyle name="40% - Accent6 4 7 5 2" xfId="13057" xr:uid="{00000000-0005-0000-0000-0000F6320000}"/>
    <cellStyle name="40% - Accent6 4 7 6" xfId="13058" xr:uid="{00000000-0005-0000-0000-0000F7320000}"/>
    <cellStyle name="40% - Accent6 4 7 6 2" xfId="13059" xr:uid="{00000000-0005-0000-0000-0000F8320000}"/>
    <cellStyle name="40% - Accent6 4 7 7" xfId="13060" xr:uid="{00000000-0005-0000-0000-0000F9320000}"/>
    <cellStyle name="40% - Accent6 4 7 7 2" xfId="13061" xr:uid="{00000000-0005-0000-0000-0000FA320000}"/>
    <cellStyle name="40% - Accent6 4 7 8" xfId="13062" xr:uid="{00000000-0005-0000-0000-0000FB320000}"/>
    <cellStyle name="40% - Accent6 4 7 8 2" xfId="13063" xr:uid="{00000000-0005-0000-0000-0000FC320000}"/>
    <cellStyle name="40% - Accent6 4 7 9" xfId="13064" xr:uid="{00000000-0005-0000-0000-0000FD320000}"/>
    <cellStyle name="40% - Accent6 4 8" xfId="13065" xr:uid="{00000000-0005-0000-0000-0000FE320000}"/>
    <cellStyle name="40% - Accent6 4 8 2" xfId="13066" xr:uid="{00000000-0005-0000-0000-0000FF320000}"/>
    <cellStyle name="40% - Accent6 4 9" xfId="13067" xr:uid="{00000000-0005-0000-0000-000000330000}"/>
    <cellStyle name="40% - Accent6 4 9 2" xfId="13068" xr:uid="{00000000-0005-0000-0000-000001330000}"/>
    <cellStyle name="40% - Accent6 5" xfId="13069" xr:uid="{00000000-0005-0000-0000-000002330000}"/>
    <cellStyle name="40% - Accent6 5 10" xfId="13070" xr:uid="{00000000-0005-0000-0000-000003330000}"/>
    <cellStyle name="40% - Accent6 5 10 2" xfId="13071" xr:uid="{00000000-0005-0000-0000-000004330000}"/>
    <cellStyle name="40% - Accent6 5 11" xfId="13072" xr:uid="{00000000-0005-0000-0000-000005330000}"/>
    <cellStyle name="40% - Accent6 5 11 2" xfId="13073" xr:uid="{00000000-0005-0000-0000-000006330000}"/>
    <cellStyle name="40% - Accent6 5 12" xfId="13074" xr:uid="{00000000-0005-0000-0000-000007330000}"/>
    <cellStyle name="40% - Accent6 5 12 2" xfId="13075" xr:uid="{00000000-0005-0000-0000-000008330000}"/>
    <cellStyle name="40% - Accent6 5 13" xfId="13076" xr:uid="{00000000-0005-0000-0000-000009330000}"/>
    <cellStyle name="40% - Accent6 5 13 2" xfId="13077" xr:uid="{00000000-0005-0000-0000-00000A330000}"/>
    <cellStyle name="40% - Accent6 5 14" xfId="13078" xr:uid="{00000000-0005-0000-0000-00000B330000}"/>
    <cellStyle name="40% - Accent6 5 14 2" xfId="13079" xr:uid="{00000000-0005-0000-0000-00000C330000}"/>
    <cellStyle name="40% - Accent6 5 15" xfId="13080" xr:uid="{00000000-0005-0000-0000-00000D330000}"/>
    <cellStyle name="40% - Accent6 5 15 2" xfId="13081" xr:uid="{00000000-0005-0000-0000-00000E330000}"/>
    <cellStyle name="40% - Accent6 5 16" xfId="13082" xr:uid="{00000000-0005-0000-0000-00000F330000}"/>
    <cellStyle name="40% - Accent6 5 17" xfId="13083" xr:uid="{00000000-0005-0000-0000-000010330000}"/>
    <cellStyle name="40% - Accent6 5 2" xfId="13084" xr:uid="{00000000-0005-0000-0000-000011330000}"/>
    <cellStyle name="40% - Accent6 5 2 10" xfId="13085" xr:uid="{00000000-0005-0000-0000-000012330000}"/>
    <cellStyle name="40% - Accent6 5 2 11" xfId="13086" xr:uid="{00000000-0005-0000-0000-000013330000}"/>
    <cellStyle name="40% - Accent6 5 2 2" xfId="13087" xr:uid="{00000000-0005-0000-0000-000014330000}"/>
    <cellStyle name="40% - Accent6 5 2 2 2" xfId="13088" xr:uid="{00000000-0005-0000-0000-000015330000}"/>
    <cellStyle name="40% - Accent6 5 2 3" xfId="13089" xr:uid="{00000000-0005-0000-0000-000016330000}"/>
    <cellStyle name="40% - Accent6 5 2 3 2" xfId="13090" xr:uid="{00000000-0005-0000-0000-000017330000}"/>
    <cellStyle name="40% - Accent6 5 2 4" xfId="13091" xr:uid="{00000000-0005-0000-0000-000018330000}"/>
    <cellStyle name="40% - Accent6 5 2 4 2" xfId="13092" xr:uid="{00000000-0005-0000-0000-000019330000}"/>
    <cellStyle name="40% - Accent6 5 2 5" xfId="13093" xr:uid="{00000000-0005-0000-0000-00001A330000}"/>
    <cellStyle name="40% - Accent6 5 2 5 2" xfId="13094" xr:uid="{00000000-0005-0000-0000-00001B330000}"/>
    <cellStyle name="40% - Accent6 5 2 6" xfId="13095" xr:uid="{00000000-0005-0000-0000-00001C330000}"/>
    <cellStyle name="40% - Accent6 5 2 6 2" xfId="13096" xr:uid="{00000000-0005-0000-0000-00001D330000}"/>
    <cellStyle name="40% - Accent6 5 2 7" xfId="13097" xr:uid="{00000000-0005-0000-0000-00001E330000}"/>
    <cellStyle name="40% - Accent6 5 2 7 2" xfId="13098" xr:uid="{00000000-0005-0000-0000-00001F330000}"/>
    <cellStyle name="40% - Accent6 5 2 8" xfId="13099" xr:uid="{00000000-0005-0000-0000-000020330000}"/>
    <cellStyle name="40% - Accent6 5 2 8 2" xfId="13100" xr:uid="{00000000-0005-0000-0000-000021330000}"/>
    <cellStyle name="40% - Accent6 5 2 9" xfId="13101" xr:uid="{00000000-0005-0000-0000-000022330000}"/>
    <cellStyle name="40% - Accent6 5 2 9 2" xfId="13102" xr:uid="{00000000-0005-0000-0000-000023330000}"/>
    <cellStyle name="40% - Accent6 5 3" xfId="13103" xr:uid="{00000000-0005-0000-0000-000024330000}"/>
    <cellStyle name="40% - Accent6 5 3 10" xfId="13104" xr:uid="{00000000-0005-0000-0000-000025330000}"/>
    <cellStyle name="40% - Accent6 5 3 11" xfId="13105" xr:uid="{00000000-0005-0000-0000-000026330000}"/>
    <cellStyle name="40% - Accent6 5 3 2" xfId="13106" xr:uid="{00000000-0005-0000-0000-000027330000}"/>
    <cellStyle name="40% - Accent6 5 3 2 2" xfId="13107" xr:uid="{00000000-0005-0000-0000-000028330000}"/>
    <cellStyle name="40% - Accent6 5 3 3" xfId="13108" xr:uid="{00000000-0005-0000-0000-000029330000}"/>
    <cellStyle name="40% - Accent6 5 3 3 2" xfId="13109" xr:uid="{00000000-0005-0000-0000-00002A330000}"/>
    <cellStyle name="40% - Accent6 5 3 4" xfId="13110" xr:uid="{00000000-0005-0000-0000-00002B330000}"/>
    <cellStyle name="40% - Accent6 5 3 4 2" xfId="13111" xr:uid="{00000000-0005-0000-0000-00002C330000}"/>
    <cellStyle name="40% - Accent6 5 3 5" xfId="13112" xr:uid="{00000000-0005-0000-0000-00002D330000}"/>
    <cellStyle name="40% - Accent6 5 3 5 2" xfId="13113" xr:uid="{00000000-0005-0000-0000-00002E330000}"/>
    <cellStyle name="40% - Accent6 5 3 6" xfId="13114" xr:uid="{00000000-0005-0000-0000-00002F330000}"/>
    <cellStyle name="40% - Accent6 5 3 6 2" xfId="13115" xr:uid="{00000000-0005-0000-0000-000030330000}"/>
    <cellStyle name="40% - Accent6 5 3 7" xfId="13116" xr:uid="{00000000-0005-0000-0000-000031330000}"/>
    <cellStyle name="40% - Accent6 5 3 7 2" xfId="13117" xr:uid="{00000000-0005-0000-0000-000032330000}"/>
    <cellStyle name="40% - Accent6 5 3 8" xfId="13118" xr:uid="{00000000-0005-0000-0000-000033330000}"/>
    <cellStyle name="40% - Accent6 5 3 8 2" xfId="13119" xr:uid="{00000000-0005-0000-0000-000034330000}"/>
    <cellStyle name="40% - Accent6 5 3 9" xfId="13120" xr:uid="{00000000-0005-0000-0000-000035330000}"/>
    <cellStyle name="40% - Accent6 5 3 9 2" xfId="13121" xr:uid="{00000000-0005-0000-0000-000036330000}"/>
    <cellStyle name="40% - Accent6 5 4" xfId="13122" xr:uid="{00000000-0005-0000-0000-000037330000}"/>
    <cellStyle name="40% - Accent6 5 4 10" xfId="13123" xr:uid="{00000000-0005-0000-0000-000038330000}"/>
    <cellStyle name="40% - Accent6 5 4 11" xfId="13124" xr:uid="{00000000-0005-0000-0000-000039330000}"/>
    <cellStyle name="40% - Accent6 5 4 2" xfId="13125" xr:uid="{00000000-0005-0000-0000-00003A330000}"/>
    <cellStyle name="40% - Accent6 5 4 2 2" xfId="13126" xr:uid="{00000000-0005-0000-0000-00003B330000}"/>
    <cellStyle name="40% - Accent6 5 4 3" xfId="13127" xr:uid="{00000000-0005-0000-0000-00003C330000}"/>
    <cellStyle name="40% - Accent6 5 4 3 2" xfId="13128" xr:uid="{00000000-0005-0000-0000-00003D330000}"/>
    <cellStyle name="40% - Accent6 5 4 4" xfId="13129" xr:uid="{00000000-0005-0000-0000-00003E330000}"/>
    <cellStyle name="40% - Accent6 5 4 4 2" xfId="13130" xr:uid="{00000000-0005-0000-0000-00003F330000}"/>
    <cellStyle name="40% - Accent6 5 4 5" xfId="13131" xr:uid="{00000000-0005-0000-0000-000040330000}"/>
    <cellStyle name="40% - Accent6 5 4 5 2" xfId="13132" xr:uid="{00000000-0005-0000-0000-000041330000}"/>
    <cellStyle name="40% - Accent6 5 4 6" xfId="13133" xr:uid="{00000000-0005-0000-0000-000042330000}"/>
    <cellStyle name="40% - Accent6 5 4 6 2" xfId="13134" xr:uid="{00000000-0005-0000-0000-000043330000}"/>
    <cellStyle name="40% - Accent6 5 4 7" xfId="13135" xr:uid="{00000000-0005-0000-0000-000044330000}"/>
    <cellStyle name="40% - Accent6 5 4 7 2" xfId="13136" xr:uid="{00000000-0005-0000-0000-000045330000}"/>
    <cellStyle name="40% - Accent6 5 4 8" xfId="13137" xr:uid="{00000000-0005-0000-0000-000046330000}"/>
    <cellStyle name="40% - Accent6 5 4 8 2" xfId="13138" xr:uid="{00000000-0005-0000-0000-000047330000}"/>
    <cellStyle name="40% - Accent6 5 4 9" xfId="13139" xr:uid="{00000000-0005-0000-0000-000048330000}"/>
    <cellStyle name="40% - Accent6 5 4 9 2" xfId="13140" xr:uid="{00000000-0005-0000-0000-000049330000}"/>
    <cellStyle name="40% - Accent6 5 5" xfId="13141" xr:uid="{00000000-0005-0000-0000-00004A330000}"/>
    <cellStyle name="40% - Accent6 5 5 10" xfId="13142" xr:uid="{00000000-0005-0000-0000-00004B330000}"/>
    <cellStyle name="40% - Accent6 5 5 11" xfId="13143" xr:uid="{00000000-0005-0000-0000-00004C330000}"/>
    <cellStyle name="40% - Accent6 5 5 2" xfId="13144" xr:uid="{00000000-0005-0000-0000-00004D330000}"/>
    <cellStyle name="40% - Accent6 5 5 2 2" xfId="13145" xr:uid="{00000000-0005-0000-0000-00004E330000}"/>
    <cellStyle name="40% - Accent6 5 5 3" xfId="13146" xr:uid="{00000000-0005-0000-0000-00004F330000}"/>
    <cellStyle name="40% - Accent6 5 5 3 2" xfId="13147" xr:uid="{00000000-0005-0000-0000-000050330000}"/>
    <cellStyle name="40% - Accent6 5 5 4" xfId="13148" xr:uid="{00000000-0005-0000-0000-000051330000}"/>
    <cellStyle name="40% - Accent6 5 5 4 2" xfId="13149" xr:uid="{00000000-0005-0000-0000-000052330000}"/>
    <cellStyle name="40% - Accent6 5 5 5" xfId="13150" xr:uid="{00000000-0005-0000-0000-000053330000}"/>
    <cellStyle name="40% - Accent6 5 5 5 2" xfId="13151" xr:uid="{00000000-0005-0000-0000-000054330000}"/>
    <cellStyle name="40% - Accent6 5 5 6" xfId="13152" xr:uid="{00000000-0005-0000-0000-000055330000}"/>
    <cellStyle name="40% - Accent6 5 5 6 2" xfId="13153" xr:uid="{00000000-0005-0000-0000-000056330000}"/>
    <cellStyle name="40% - Accent6 5 5 7" xfId="13154" xr:uid="{00000000-0005-0000-0000-000057330000}"/>
    <cellStyle name="40% - Accent6 5 5 7 2" xfId="13155" xr:uid="{00000000-0005-0000-0000-000058330000}"/>
    <cellStyle name="40% - Accent6 5 5 8" xfId="13156" xr:uid="{00000000-0005-0000-0000-000059330000}"/>
    <cellStyle name="40% - Accent6 5 5 8 2" xfId="13157" xr:uid="{00000000-0005-0000-0000-00005A330000}"/>
    <cellStyle name="40% - Accent6 5 5 9" xfId="13158" xr:uid="{00000000-0005-0000-0000-00005B330000}"/>
    <cellStyle name="40% - Accent6 5 5 9 2" xfId="13159" xr:uid="{00000000-0005-0000-0000-00005C330000}"/>
    <cellStyle name="40% - Accent6 5 6" xfId="13160" xr:uid="{00000000-0005-0000-0000-00005D330000}"/>
    <cellStyle name="40% - Accent6 5 6 10" xfId="13161" xr:uid="{00000000-0005-0000-0000-00005E330000}"/>
    <cellStyle name="40% - Accent6 5 6 11" xfId="13162" xr:uid="{00000000-0005-0000-0000-00005F330000}"/>
    <cellStyle name="40% - Accent6 5 6 2" xfId="13163" xr:uid="{00000000-0005-0000-0000-000060330000}"/>
    <cellStyle name="40% - Accent6 5 6 2 2" xfId="13164" xr:uid="{00000000-0005-0000-0000-000061330000}"/>
    <cellStyle name="40% - Accent6 5 6 3" xfId="13165" xr:uid="{00000000-0005-0000-0000-000062330000}"/>
    <cellStyle name="40% - Accent6 5 6 3 2" xfId="13166" xr:uid="{00000000-0005-0000-0000-000063330000}"/>
    <cellStyle name="40% - Accent6 5 6 4" xfId="13167" xr:uid="{00000000-0005-0000-0000-000064330000}"/>
    <cellStyle name="40% - Accent6 5 6 4 2" xfId="13168" xr:uid="{00000000-0005-0000-0000-000065330000}"/>
    <cellStyle name="40% - Accent6 5 6 5" xfId="13169" xr:uid="{00000000-0005-0000-0000-000066330000}"/>
    <cellStyle name="40% - Accent6 5 6 5 2" xfId="13170" xr:uid="{00000000-0005-0000-0000-000067330000}"/>
    <cellStyle name="40% - Accent6 5 6 6" xfId="13171" xr:uid="{00000000-0005-0000-0000-000068330000}"/>
    <cellStyle name="40% - Accent6 5 6 6 2" xfId="13172" xr:uid="{00000000-0005-0000-0000-000069330000}"/>
    <cellStyle name="40% - Accent6 5 6 7" xfId="13173" xr:uid="{00000000-0005-0000-0000-00006A330000}"/>
    <cellStyle name="40% - Accent6 5 6 7 2" xfId="13174" xr:uid="{00000000-0005-0000-0000-00006B330000}"/>
    <cellStyle name="40% - Accent6 5 6 8" xfId="13175" xr:uid="{00000000-0005-0000-0000-00006C330000}"/>
    <cellStyle name="40% - Accent6 5 6 8 2" xfId="13176" xr:uid="{00000000-0005-0000-0000-00006D330000}"/>
    <cellStyle name="40% - Accent6 5 6 9" xfId="13177" xr:uid="{00000000-0005-0000-0000-00006E330000}"/>
    <cellStyle name="40% - Accent6 5 6 9 2" xfId="13178" xr:uid="{00000000-0005-0000-0000-00006F330000}"/>
    <cellStyle name="40% - Accent6 5 7" xfId="13179" xr:uid="{00000000-0005-0000-0000-000070330000}"/>
    <cellStyle name="40% - Accent6 5 7 10" xfId="13180" xr:uid="{00000000-0005-0000-0000-000071330000}"/>
    <cellStyle name="40% - Accent6 5 7 2" xfId="13181" xr:uid="{00000000-0005-0000-0000-000072330000}"/>
    <cellStyle name="40% - Accent6 5 7 2 2" xfId="13182" xr:uid="{00000000-0005-0000-0000-000073330000}"/>
    <cellStyle name="40% - Accent6 5 7 3" xfId="13183" xr:uid="{00000000-0005-0000-0000-000074330000}"/>
    <cellStyle name="40% - Accent6 5 7 3 2" xfId="13184" xr:uid="{00000000-0005-0000-0000-000075330000}"/>
    <cellStyle name="40% - Accent6 5 7 4" xfId="13185" xr:uid="{00000000-0005-0000-0000-000076330000}"/>
    <cellStyle name="40% - Accent6 5 7 4 2" xfId="13186" xr:uid="{00000000-0005-0000-0000-000077330000}"/>
    <cellStyle name="40% - Accent6 5 7 5" xfId="13187" xr:uid="{00000000-0005-0000-0000-000078330000}"/>
    <cellStyle name="40% - Accent6 5 7 5 2" xfId="13188" xr:uid="{00000000-0005-0000-0000-000079330000}"/>
    <cellStyle name="40% - Accent6 5 7 6" xfId="13189" xr:uid="{00000000-0005-0000-0000-00007A330000}"/>
    <cellStyle name="40% - Accent6 5 7 6 2" xfId="13190" xr:uid="{00000000-0005-0000-0000-00007B330000}"/>
    <cellStyle name="40% - Accent6 5 7 7" xfId="13191" xr:uid="{00000000-0005-0000-0000-00007C330000}"/>
    <cellStyle name="40% - Accent6 5 7 7 2" xfId="13192" xr:uid="{00000000-0005-0000-0000-00007D330000}"/>
    <cellStyle name="40% - Accent6 5 7 8" xfId="13193" xr:uid="{00000000-0005-0000-0000-00007E330000}"/>
    <cellStyle name="40% - Accent6 5 7 8 2" xfId="13194" xr:uid="{00000000-0005-0000-0000-00007F330000}"/>
    <cellStyle name="40% - Accent6 5 7 9" xfId="13195" xr:uid="{00000000-0005-0000-0000-000080330000}"/>
    <cellStyle name="40% - Accent6 5 8" xfId="13196" xr:uid="{00000000-0005-0000-0000-000081330000}"/>
    <cellStyle name="40% - Accent6 5 8 2" xfId="13197" xr:uid="{00000000-0005-0000-0000-000082330000}"/>
    <cellStyle name="40% - Accent6 5 9" xfId="13198" xr:uid="{00000000-0005-0000-0000-000083330000}"/>
    <cellStyle name="40% - Accent6 5 9 2" xfId="13199" xr:uid="{00000000-0005-0000-0000-000084330000}"/>
    <cellStyle name="40% - Accent6 6" xfId="13200" xr:uid="{00000000-0005-0000-0000-000085330000}"/>
    <cellStyle name="40% - Accent6 6 10" xfId="13201" xr:uid="{00000000-0005-0000-0000-000086330000}"/>
    <cellStyle name="40% - Accent6 6 10 2" xfId="13202" xr:uid="{00000000-0005-0000-0000-000087330000}"/>
    <cellStyle name="40% - Accent6 6 11" xfId="13203" xr:uid="{00000000-0005-0000-0000-000088330000}"/>
    <cellStyle name="40% - Accent6 6 11 2" xfId="13204" xr:uid="{00000000-0005-0000-0000-000089330000}"/>
    <cellStyle name="40% - Accent6 6 12" xfId="13205" xr:uid="{00000000-0005-0000-0000-00008A330000}"/>
    <cellStyle name="40% - Accent6 6 12 2" xfId="13206" xr:uid="{00000000-0005-0000-0000-00008B330000}"/>
    <cellStyle name="40% - Accent6 6 13" xfId="13207" xr:uid="{00000000-0005-0000-0000-00008C330000}"/>
    <cellStyle name="40% - Accent6 6 13 2" xfId="13208" xr:uid="{00000000-0005-0000-0000-00008D330000}"/>
    <cellStyle name="40% - Accent6 6 14" xfId="13209" xr:uid="{00000000-0005-0000-0000-00008E330000}"/>
    <cellStyle name="40% - Accent6 6 15" xfId="13210" xr:uid="{00000000-0005-0000-0000-00008F330000}"/>
    <cellStyle name="40% - Accent6 6 2" xfId="13211" xr:uid="{00000000-0005-0000-0000-000090330000}"/>
    <cellStyle name="40% - Accent6 6 2 10" xfId="13212" xr:uid="{00000000-0005-0000-0000-000091330000}"/>
    <cellStyle name="40% - Accent6 6 2 11" xfId="13213" xr:uid="{00000000-0005-0000-0000-000092330000}"/>
    <cellStyle name="40% - Accent6 6 2 2" xfId="13214" xr:uid="{00000000-0005-0000-0000-000093330000}"/>
    <cellStyle name="40% - Accent6 6 2 2 2" xfId="13215" xr:uid="{00000000-0005-0000-0000-000094330000}"/>
    <cellStyle name="40% - Accent6 6 2 3" xfId="13216" xr:uid="{00000000-0005-0000-0000-000095330000}"/>
    <cellStyle name="40% - Accent6 6 2 3 2" xfId="13217" xr:uid="{00000000-0005-0000-0000-000096330000}"/>
    <cellStyle name="40% - Accent6 6 2 4" xfId="13218" xr:uid="{00000000-0005-0000-0000-000097330000}"/>
    <cellStyle name="40% - Accent6 6 2 4 2" xfId="13219" xr:uid="{00000000-0005-0000-0000-000098330000}"/>
    <cellStyle name="40% - Accent6 6 2 5" xfId="13220" xr:uid="{00000000-0005-0000-0000-000099330000}"/>
    <cellStyle name="40% - Accent6 6 2 5 2" xfId="13221" xr:uid="{00000000-0005-0000-0000-00009A330000}"/>
    <cellStyle name="40% - Accent6 6 2 6" xfId="13222" xr:uid="{00000000-0005-0000-0000-00009B330000}"/>
    <cellStyle name="40% - Accent6 6 2 6 2" xfId="13223" xr:uid="{00000000-0005-0000-0000-00009C330000}"/>
    <cellStyle name="40% - Accent6 6 2 7" xfId="13224" xr:uid="{00000000-0005-0000-0000-00009D330000}"/>
    <cellStyle name="40% - Accent6 6 2 7 2" xfId="13225" xr:uid="{00000000-0005-0000-0000-00009E330000}"/>
    <cellStyle name="40% - Accent6 6 2 8" xfId="13226" xr:uid="{00000000-0005-0000-0000-00009F330000}"/>
    <cellStyle name="40% - Accent6 6 2 8 2" xfId="13227" xr:uid="{00000000-0005-0000-0000-0000A0330000}"/>
    <cellStyle name="40% - Accent6 6 2 9" xfId="13228" xr:uid="{00000000-0005-0000-0000-0000A1330000}"/>
    <cellStyle name="40% - Accent6 6 2 9 2" xfId="13229" xr:uid="{00000000-0005-0000-0000-0000A2330000}"/>
    <cellStyle name="40% - Accent6 6 3" xfId="13230" xr:uid="{00000000-0005-0000-0000-0000A3330000}"/>
    <cellStyle name="40% - Accent6 6 3 10" xfId="13231" xr:uid="{00000000-0005-0000-0000-0000A4330000}"/>
    <cellStyle name="40% - Accent6 6 3 11" xfId="13232" xr:uid="{00000000-0005-0000-0000-0000A5330000}"/>
    <cellStyle name="40% - Accent6 6 3 2" xfId="13233" xr:uid="{00000000-0005-0000-0000-0000A6330000}"/>
    <cellStyle name="40% - Accent6 6 3 2 2" xfId="13234" xr:uid="{00000000-0005-0000-0000-0000A7330000}"/>
    <cellStyle name="40% - Accent6 6 3 3" xfId="13235" xr:uid="{00000000-0005-0000-0000-0000A8330000}"/>
    <cellStyle name="40% - Accent6 6 3 3 2" xfId="13236" xr:uid="{00000000-0005-0000-0000-0000A9330000}"/>
    <cellStyle name="40% - Accent6 6 3 4" xfId="13237" xr:uid="{00000000-0005-0000-0000-0000AA330000}"/>
    <cellStyle name="40% - Accent6 6 3 4 2" xfId="13238" xr:uid="{00000000-0005-0000-0000-0000AB330000}"/>
    <cellStyle name="40% - Accent6 6 3 5" xfId="13239" xr:uid="{00000000-0005-0000-0000-0000AC330000}"/>
    <cellStyle name="40% - Accent6 6 3 5 2" xfId="13240" xr:uid="{00000000-0005-0000-0000-0000AD330000}"/>
    <cellStyle name="40% - Accent6 6 3 6" xfId="13241" xr:uid="{00000000-0005-0000-0000-0000AE330000}"/>
    <cellStyle name="40% - Accent6 6 3 6 2" xfId="13242" xr:uid="{00000000-0005-0000-0000-0000AF330000}"/>
    <cellStyle name="40% - Accent6 6 3 7" xfId="13243" xr:uid="{00000000-0005-0000-0000-0000B0330000}"/>
    <cellStyle name="40% - Accent6 6 3 7 2" xfId="13244" xr:uid="{00000000-0005-0000-0000-0000B1330000}"/>
    <cellStyle name="40% - Accent6 6 3 8" xfId="13245" xr:uid="{00000000-0005-0000-0000-0000B2330000}"/>
    <cellStyle name="40% - Accent6 6 3 8 2" xfId="13246" xr:uid="{00000000-0005-0000-0000-0000B3330000}"/>
    <cellStyle name="40% - Accent6 6 3 9" xfId="13247" xr:uid="{00000000-0005-0000-0000-0000B4330000}"/>
    <cellStyle name="40% - Accent6 6 3 9 2" xfId="13248" xr:uid="{00000000-0005-0000-0000-0000B5330000}"/>
    <cellStyle name="40% - Accent6 6 4" xfId="13249" xr:uid="{00000000-0005-0000-0000-0000B6330000}"/>
    <cellStyle name="40% - Accent6 6 4 10" xfId="13250" xr:uid="{00000000-0005-0000-0000-0000B7330000}"/>
    <cellStyle name="40% - Accent6 6 4 11" xfId="13251" xr:uid="{00000000-0005-0000-0000-0000B8330000}"/>
    <cellStyle name="40% - Accent6 6 4 2" xfId="13252" xr:uid="{00000000-0005-0000-0000-0000B9330000}"/>
    <cellStyle name="40% - Accent6 6 4 2 2" xfId="13253" xr:uid="{00000000-0005-0000-0000-0000BA330000}"/>
    <cellStyle name="40% - Accent6 6 4 3" xfId="13254" xr:uid="{00000000-0005-0000-0000-0000BB330000}"/>
    <cellStyle name="40% - Accent6 6 4 3 2" xfId="13255" xr:uid="{00000000-0005-0000-0000-0000BC330000}"/>
    <cellStyle name="40% - Accent6 6 4 4" xfId="13256" xr:uid="{00000000-0005-0000-0000-0000BD330000}"/>
    <cellStyle name="40% - Accent6 6 4 4 2" xfId="13257" xr:uid="{00000000-0005-0000-0000-0000BE330000}"/>
    <cellStyle name="40% - Accent6 6 4 5" xfId="13258" xr:uid="{00000000-0005-0000-0000-0000BF330000}"/>
    <cellStyle name="40% - Accent6 6 4 5 2" xfId="13259" xr:uid="{00000000-0005-0000-0000-0000C0330000}"/>
    <cellStyle name="40% - Accent6 6 4 6" xfId="13260" xr:uid="{00000000-0005-0000-0000-0000C1330000}"/>
    <cellStyle name="40% - Accent6 6 4 6 2" xfId="13261" xr:uid="{00000000-0005-0000-0000-0000C2330000}"/>
    <cellStyle name="40% - Accent6 6 4 7" xfId="13262" xr:uid="{00000000-0005-0000-0000-0000C3330000}"/>
    <cellStyle name="40% - Accent6 6 4 7 2" xfId="13263" xr:uid="{00000000-0005-0000-0000-0000C4330000}"/>
    <cellStyle name="40% - Accent6 6 4 8" xfId="13264" xr:uid="{00000000-0005-0000-0000-0000C5330000}"/>
    <cellStyle name="40% - Accent6 6 4 8 2" xfId="13265" xr:uid="{00000000-0005-0000-0000-0000C6330000}"/>
    <cellStyle name="40% - Accent6 6 4 9" xfId="13266" xr:uid="{00000000-0005-0000-0000-0000C7330000}"/>
    <cellStyle name="40% - Accent6 6 4 9 2" xfId="13267" xr:uid="{00000000-0005-0000-0000-0000C8330000}"/>
    <cellStyle name="40% - Accent6 6 5" xfId="13268" xr:uid="{00000000-0005-0000-0000-0000C9330000}"/>
    <cellStyle name="40% - Accent6 6 5 10" xfId="13269" xr:uid="{00000000-0005-0000-0000-0000CA330000}"/>
    <cellStyle name="40% - Accent6 6 5 2" xfId="13270" xr:uid="{00000000-0005-0000-0000-0000CB330000}"/>
    <cellStyle name="40% - Accent6 6 5 2 2" xfId="13271" xr:uid="{00000000-0005-0000-0000-0000CC330000}"/>
    <cellStyle name="40% - Accent6 6 5 3" xfId="13272" xr:uid="{00000000-0005-0000-0000-0000CD330000}"/>
    <cellStyle name="40% - Accent6 6 5 3 2" xfId="13273" xr:uid="{00000000-0005-0000-0000-0000CE330000}"/>
    <cellStyle name="40% - Accent6 6 5 4" xfId="13274" xr:uid="{00000000-0005-0000-0000-0000CF330000}"/>
    <cellStyle name="40% - Accent6 6 5 4 2" xfId="13275" xr:uid="{00000000-0005-0000-0000-0000D0330000}"/>
    <cellStyle name="40% - Accent6 6 5 5" xfId="13276" xr:uid="{00000000-0005-0000-0000-0000D1330000}"/>
    <cellStyle name="40% - Accent6 6 5 5 2" xfId="13277" xr:uid="{00000000-0005-0000-0000-0000D2330000}"/>
    <cellStyle name="40% - Accent6 6 5 6" xfId="13278" xr:uid="{00000000-0005-0000-0000-0000D3330000}"/>
    <cellStyle name="40% - Accent6 6 5 6 2" xfId="13279" xr:uid="{00000000-0005-0000-0000-0000D4330000}"/>
    <cellStyle name="40% - Accent6 6 5 7" xfId="13280" xr:uid="{00000000-0005-0000-0000-0000D5330000}"/>
    <cellStyle name="40% - Accent6 6 5 7 2" xfId="13281" xr:uid="{00000000-0005-0000-0000-0000D6330000}"/>
    <cellStyle name="40% - Accent6 6 5 8" xfId="13282" xr:uid="{00000000-0005-0000-0000-0000D7330000}"/>
    <cellStyle name="40% - Accent6 6 5 8 2" xfId="13283" xr:uid="{00000000-0005-0000-0000-0000D8330000}"/>
    <cellStyle name="40% - Accent6 6 5 9" xfId="13284" xr:uid="{00000000-0005-0000-0000-0000D9330000}"/>
    <cellStyle name="40% - Accent6 6 6" xfId="13285" xr:uid="{00000000-0005-0000-0000-0000DA330000}"/>
    <cellStyle name="40% - Accent6 6 6 2" xfId="13286" xr:uid="{00000000-0005-0000-0000-0000DB330000}"/>
    <cellStyle name="40% - Accent6 6 7" xfId="13287" xr:uid="{00000000-0005-0000-0000-0000DC330000}"/>
    <cellStyle name="40% - Accent6 6 7 2" xfId="13288" xr:uid="{00000000-0005-0000-0000-0000DD330000}"/>
    <cellStyle name="40% - Accent6 6 8" xfId="13289" xr:uid="{00000000-0005-0000-0000-0000DE330000}"/>
    <cellStyle name="40% - Accent6 6 8 2" xfId="13290" xr:uid="{00000000-0005-0000-0000-0000DF330000}"/>
    <cellStyle name="40% - Accent6 6 9" xfId="13291" xr:uid="{00000000-0005-0000-0000-0000E0330000}"/>
    <cellStyle name="40% - Accent6 6 9 2" xfId="13292" xr:uid="{00000000-0005-0000-0000-0000E1330000}"/>
    <cellStyle name="40% - Accent6 7" xfId="13293" xr:uid="{00000000-0005-0000-0000-0000E2330000}"/>
    <cellStyle name="40% - Accent6 7 10" xfId="13294" xr:uid="{00000000-0005-0000-0000-0000E3330000}"/>
    <cellStyle name="40% - Accent6 7 10 2" xfId="13295" xr:uid="{00000000-0005-0000-0000-0000E4330000}"/>
    <cellStyle name="40% - Accent6 7 11" xfId="13296" xr:uid="{00000000-0005-0000-0000-0000E5330000}"/>
    <cellStyle name="40% - Accent6 7 11 2" xfId="13297" xr:uid="{00000000-0005-0000-0000-0000E6330000}"/>
    <cellStyle name="40% - Accent6 7 12" xfId="13298" xr:uid="{00000000-0005-0000-0000-0000E7330000}"/>
    <cellStyle name="40% - Accent6 7 13" xfId="13299" xr:uid="{00000000-0005-0000-0000-0000E8330000}"/>
    <cellStyle name="40% - Accent6 7 2" xfId="13300" xr:uid="{00000000-0005-0000-0000-0000E9330000}"/>
    <cellStyle name="40% - Accent6 7 2 10" xfId="13301" xr:uid="{00000000-0005-0000-0000-0000EA330000}"/>
    <cellStyle name="40% - Accent6 7 2 11" xfId="13302" xr:uid="{00000000-0005-0000-0000-0000EB330000}"/>
    <cellStyle name="40% - Accent6 7 2 2" xfId="13303" xr:uid="{00000000-0005-0000-0000-0000EC330000}"/>
    <cellStyle name="40% - Accent6 7 2 2 2" xfId="13304" xr:uid="{00000000-0005-0000-0000-0000ED330000}"/>
    <cellStyle name="40% - Accent6 7 2 3" xfId="13305" xr:uid="{00000000-0005-0000-0000-0000EE330000}"/>
    <cellStyle name="40% - Accent6 7 2 3 2" xfId="13306" xr:uid="{00000000-0005-0000-0000-0000EF330000}"/>
    <cellStyle name="40% - Accent6 7 2 4" xfId="13307" xr:uid="{00000000-0005-0000-0000-0000F0330000}"/>
    <cellStyle name="40% - Accent6 7 2 4 2" xfId="13308" xr:uid="{00000000-0005-0000-0000-0000F1330000}"/>
    <cellStyle name="40% - Accent6 7 2 5" xfId="13309" xr:uid="{00000000-0005-0000-0000-0000F2330000}"/>
    <cellStyle name="40% - Accent6 7 2 5 2" xfId="13310" xr:uid="{00000000-0005-0000-0000-0000F3330000}"/>
    <cellStyle name="40% - Accent6 7 2 6" xfId="13311" xr:uid="{00000000-0005-0000-0000-0000F4330000}"/>
    <cellStyle name="40% - Accent6 7 2 6 2" xfId="13312" xr:uid="{00000000-0005-0000-0000-0000F5330000}"/>
    <cellStyle name="40% - Accent6 7 2 7" xfId="13313" xr:uid="{00000000-0005-0000-0000-0000F6330000}"/>
    <cellStyle name="40% - Accent6 7 2 7 2" xfId="13314" xr:uid="{00000000-0005-0000-0000-0000F7330000}"/>
    <cellStyle name="40% - Accent6 7 2 8" xfId="13315" xr:uid="{00000000-0005-0000-0000-0000F8330000}"/>
    <cellStyle name="40% - Accent6 7 2 8 2" xfId="13316" xr:uid="{00000000-0005-0000-0000-0000F9330000}"/>
    <cellStyle name="40% - Accent6 7 2 9" xfId="13317" xr:uid="{00000000-0005-0000-0000-0000FA330000}"/>
    <cellStyle name="40% - Accent6 7 2 9 2" xfId="13318" xr:uid="{00000000-0005-0000-0000-0000FB330000}"/>
    <cellStyle name="40% - Accent6 7 3" xfId="13319" xr:uid="{00000000-0005-0000-0000-0000FC330000}"/>
    <cellStyle name="40% - Accent6 7 3 10" xfId="13320" xr:uid="{00000000-0005-0000-0000-0000FD330000}"/>
    <cellStyle name="40% - Accent6 7 3 2" xfId="13321" xr:uid="{00000000-0005-0000-0000-0000FE330000}"/>
    <cellStyle name="40% - Accent6 7 3 2 2" xfId="13322" xr:uid="{00000000-0005-0000-0000-0000FF330000}"/>
    <cellStyle name="40% - Accent6 7 3 3" xfId="13323" xr:uid="{00000000-0005-0000-0000-000000340000}"/>
    <cellStyle name="40% - Accent6 7 3 3 2" xfId="13324" xr:uid="{00000000-0005-0000-0000-000001340000}"/>
    <cellStyle name="40% - Accent6 7 3 4" xfId="13325" xr:uid="{00000000-0005-0000-0000-000002340000}"/>
    <cellStyle name="40% - Accent6 7 3 4 2" xfId="13326" xr:uid="{00000000-0005-0000-0000-000003340000}"/>
    <cellStyle name="40% - Accent6 7 3 5" xfId="13327" xr:uid="{00000000-0005-0000-0000-000004340000}"/>
    <cellStyle name="40% - Accent6 7 3 5 2" xfId="13328" xr:uid="{00000000-0005-0000-0000-000005340000}"/>
    <cellStyle name="40% - Accent6 7 3 6" xfId="13329" xr:uid="{00000000-0005-0000-0000-000006340000}"/>
    <cellStyle name="40% - Accent6 7 3 6 2" xfId="13330" xr:uid="{00000000-0005-0000-0000-000007340000}"/>
    <cellStyle name="40% - Accent6 7 3 7" xfId="13331" xr:uid="{00000000-0005-0000-0000-000008340000}"/>
    <cellStyle name="40% - Accent6 7 3 7 2" xfId="13332" xr:uid="{00000000-0005-0000-0000-000009340000}"/>
    <cellStyle name="40% - Accent6 7 3 8" xfId="13333" xr:uid="{00000000-0005-0000-0000-00000A340000}"/>
    <cellStyle name="40% - Accent6 7 3 8 2" xfId="13334" xr:uid="{00000000-0005-0000-0000-00000B340000}"/>
    <cellStyle name="40% - Accent6 7 3 9" xfId="13335" xr:uid="{00000000-0005-0000-0000-00000C340000}"/>
    <cellStyle name="40% - Accent6 7 4" xfId="13336" xr:uid="{00000000-0005-0000-0000-00000D340000}"/>
    <cellStyle name="40% - Accent6 7 4 2" xfId="13337" xr:uid="{00000000-0005-0000-0000-00000E340000}"/>
    <cellStyle name="40% - Accent6 7 5" xfId="13338" xr:uid="{00000000-0005-0000-0000-00000F340000}"/>
    <cellStyle name="40% - Accent6 7 5 2" xfId="13339" xr:uid="{00000000-0005-0000-0000-000010340000}"/>
    <cellStyle name="40% - Accent6 7 6" xfId="13340" xr:uid="{00000000-0005-0000-0000-000011340000}"/>
    <cellStyle name="40% - Accent6 7 6 2" xfId="13341" xr:uid="{00000000-0005-0000-0000-000012340000}"/>
    <cellStyle name="40% - Accent6 7 7" xfId="13342" xr:uid="{00000000-0005-0000-0000-000013340000}"/>
    <cellStyle name="40% - Accent6 7 7 2" xfId="13343" xr:uid="{00000000-0005-0000-0000-000014340000}"/>
    <cellStyle name="40% - Accent6 7 8" xfId="13344" xr:uid="{00000000-0005-0000-0000-000015340000}"/>
    <cellStyle name="40% - Accent6 7 8 2" xfId="13345" xr:uid="{00000000-0005-0000-0000-000016340000}"/>
    <cellStyle name="40% - Accent6 7 9" xfId="13346" xr:uid="{00000000-0005-0000-0000-000017340000}"/>
    <cellStyle name="40% - Accent6 7 9 2" xfId="13347" xr:uid="{00000000-0005-0000-0000-000018340000}"/>
    <cellStyle name="40% - Accent6 8" xfId="13348" xr:uid="{00000000-0005-0000-0000-000019340000}"/>
    <cellStyle name="40% - Accent6 8 10" xfId="13349" xr:uid="{00000000-0005-0000-0000-00001A340000}"/>
    <cellStyle name="40% - Accent6 8 10 2" xfId="13350" xr:uid="{00000000-0005-0000-0000-00001B340000}"/>
    <cellStyle name="40% - Accent6 8 11" xfId="13351" xr:uid="{00000000-0005-0000-0000-00001C340000}"/>
    <cellStyle name="40% - Accent6 8 12" xfId="13352" xr:uid="{00000000-0005-0000-0000-00001D340000}"/>
    <cellStyle name="40% - Accent6 8 2" xfId="13353" xr:uid="{00000000-0005-0000-0000-00001E340000}"/>
    <cellStyle name="40% - Accent6 8 2 10" xfId="13354" xr:uid="{00000000-0005-0000-0000-00001F340000}"/>
    <cellStyle name="40% - Accent6 8 2 11" xfId="13355" xr:uid="{00000000-0005-0000-0000-000020340000}"/>
    <cellStyle name="40% - Accent6 8 2 2" xfId="13356" xr:uid="{00000000-0005-0000-0000-000021340000}"/>
    <cellStyle name="40% - Accent6 8 2 2 2" xfId="13357" xr:uid="{00000000-0005-0000-0000-000022340000}"/>
    <cellStyle name="40% - Accent6 8 2 3" xfId="13358" xr:uid="{00000000-0005-0000-0000-000023340000}"/>
    <cellStyle name="40% - Accent6 8 2 3 2" xfId="13359" xr:uid="{00000000-0005-0000-0000-000024340000}"/>
    <cellStyle name="40% - Accent6 8 2 4" xfId="13360" xr:uid="{00000000-0005-0000-0000-000025340000}"/>
    <cellStyle name="40% - Accent6 8 2 4 2" xfId="13361" xr:uid="{00000000-0005-0000-0000-000026340000}"/>
    <cellStyle name="40% - Accent6 8 2 5" xfId="13362" xr:uid="{00000000-0005-0000-0000-000027340000}"/>
    <cellStyle name="40% - Accent6 8 2 5 2" xfId="13363" xr:uid="{00000000-0005-0000-0000-000028340000}"/>
    <cellStyle name="40% - Accent6 8 2 6" xfId="13364" xr:uid="{00000000-0005-0000-0000-000029340000}"/>
    <cellStyle name="40% - Accent6 8 2 6 2" xfId="13365" xr:uid="{00000000-0005-0000-0000-00002A340000}"/>
    <cellStyle name="40% - Accent6 8 2 7" xfId="13366" xr:uid="{00000000-0005-0000-0000-00002B340000}"/>
    <cellStyle name="40% - Accent6 8 2 7 2" xfId="13367" xr:uid="{00000000-0005-0000-0000-00002C340000}"/>
    <cellStyle name="40% - Accent6 8 2 8" xfId="13368" xr:uid="{00000000-0005-0000-0000-00002D340000}"/>
    <cellStyle name="40% - Accent6 8 2 8 2" xfId="13369" xr:uid="{00000000-0005-0000-0000-00002E340000}"/>
    <cellStyle name="40% - Accent6 8 2 9" xfId="13370" xr:uid="{00000000-0005-0000-0000-00002F340000}"/>
    <cellStyle name="40% - Accent6 8 2 9 2" xfId="13371" xr:uid="{00000000-0005-0000-0000-000030340000}"/>
    <cellStyle name="40% - Accent6 8 3" xfId="13372" xr:uid="{00000000-0005-0000-0000-000031340000}"/>
    <cellStyle name="40% - Accent6 8 3 2" xfId="13373" xr:uid="{00000000-0005-0000-0000-000032340000}"/>
    <cellStyle name="40% - Accent6 8 4" xfId="13374" xr:uid="{00000000-0005-0000-0000-000033340000}"/>
    <cellStyle name="40% - Accent6 8 4 2" xfId="13375" xr:uid="{00000000-0005-0000-0000-000034340000}"/>
    <cellStyle name="40% - Accent6 8 5" xfId="13376" xr:uid="{00000000-0005-0000-0000-000035340000}"/>
    <cellStyle name="40% - Accent6 8 5 2" xfId="13377" xr:uid="{00000000-0005-0000-0000-000036340000}"/>
    <cellStyle name="40% - Accent6 8 6" xfId="13378" xr:uid="{00000000-0005-0000-0000-000037340000}"/>
    <cellStyle name="40% - Accent6 8 6 2" xfId="13379" xr:uid="{00000000-0005-0000-0000-000038340000}"/>
    <cellStyle name="40% - Accent6 8 7" xfId="13380" xr:uid="{00000000-0005-0000-0000-000039340000}"/>
    <cellStyle name="40% - Accent6 8 7 2" xfId="13381" xr:uid="{00000000-0005-0000-0000-00003A340000}"/>
    <cellStyle name="40% - Accent6 8 8" xfId="13382" xr:uid="{00000000-0005-0000-0000-00003B340000}"/>
    <cellStyle name="40% - Accent6 8 8 2" xfId="13383" xr:uid="{00000000-0005-0000-0000-00003C340000}"/>
    <cellStyle name="40% - Accent6 8 9" xfId="13384" xr:uid="{00000000-0005-0000-0000-00003D340000}"/>
    <cellStyle name="40% - Accent6 8 9 2" xfId="13385" xr:uid="{00000000-0005-0000-0000-00003E340000}"/>
    <cellStyle name="40% - Accent6 9" xfId="13386" xr:uid="{00000000-0005-0000-0000-00003F340000}"/>
    <cellStyle name="40% - Accent6 9 10" xfId="13387" xr:uid="{00000000-0005-0000-0000-000040340000}"/>
    <cellStyle name="40% - Accent6 9 11" xfId="13388" xr:uid="{00000000-0005-0000-0000-000041340000}"/>
    <cellStyle name="40% - Accent6 9 2" xfId="13389" xr:uid="{00000000-0005-0000-0000-000042340000}"/>
    <cellStyle name="40% - Accent6 9 2 2" xfId="13390" xr:uid="{00000000-0005-0000-0000-000043340000}"/>
    <cellStyle name="40% - Accent6 9 3" xfId="13391" xr:uid="{00000000-0005-0000-0000-000044340000}"/>
    <cellStyle name="40% - Accent6 9 3 2" xfId="13392" xr:uid="{00000000-0005-0000-0000-000045340000}"/>
    <cellStyle name="40% - Accent6 9 4" xfId="13393" xr:uid="{00000000-0005-0000-0000-000046340000}"/>
    <cellStyle name="40% - Accent6 9 4 2" xfId="13394" xr:uid="{00000000-0005-0000-0000-000047340000}"/>
    <cellStyle name="40% - Accent6 9 5" xfId="13395" xr:uid="{00000000-0005-0000-0000-000048340000}"/>
    <cellStyle name="40% - Accent6 9 5 2" xfId="13396" xr:uid="{00000000-0005-0000-0000-000049340000}"/>
    <cellStyle name="40% - Accent6 9 6" xfId="13397" xr:uid="{00000000-0005-0000-0000-00004A340000}"/>
    <cellStyle name="40% - Accent6 9 6 2" xfId="13398" xr:uid="{00000000-0005-0000-0000-00004B340000}"/>
    <cellStyle name="40% - Accent6 9 7" xfId="13399" xr:uid="{00000000-0005-0000-0000-00004C340000}"/>
    <cellStyle name="40% - Accent6 9 7 2" xfId="13400" xr:uid="{00000000-0005-0000-0000-00004D340000}"/>
    <cellStyle name="40% - Accent6 9 8" xfId="13401" xr:uid="{00000000-0005-0000-0000-00004E340000}"/>
    <cellStyle name="40% - Accent6 9 8 2" xfId="13402" xr:uid="{00000000-0005-0000-0000-00004F340000}"/>
    <cellStyle name="40% - Accent6 9 9" xfId="13403" xr:uid="{00000000-0005-0000-0000-000050340000}"/>
    <cellStyle name="40% - Accent6 9 9 2" xfId="13404" xr:uid="{00000000-0005-0000-0000-000051340000}"/>
    <cellStyle name="60% - Accent1 2" xfId="13405" xr:uid="{00000000-0005-0000-0000-000052340000}"/>
    <cellStyle name="60% - Accent1 2 2" xfId="13406" xr:uid="{00000000-0005-0000-0000-000053340000}"/>
    <cellStyle name="60% - Accent1 2 2 2" xfId="13407" xr:uid="{00000000-0005-0000-0000-000054340000}"/>
    <cellStyle name="60% - Accent1 2 3" xfId="13408" xr:uid="{00000000-0005-0000-0000-000055340000}"/>
    <cellStyle name="60% - Accent1 3" xfId="13409" xr:uid="{00000000-0005-0000-0000-000056340000}"/>
    <cellStyle name="60% - Accent1 4" xfId="13410" xr:uid="{00000000-0005-0000-0000-000057340000}"/>
    <cellStyle name="60% - Accent1 5" xfId="13411" xr:uid="{00000000-0005-0000-0000-000058340000}"/>
    <cellStyle name="60% - Accent1 6" xfId="13412" xr:uid="{00000000-0005-0000-0000-000059340000}"/>
    <cellStyle name="60% - Accent1 7" xfId="13413" xr:uid="{00000000-0005-0000-0000-00005A340000}"/>
    <cellStyle name="60% - Accent1 8" xfId="13414" xr:uid="{00000000-0005-0000-0000-00005B340000}"/>
    <cellStyle name="60% - Accent2 2" xfId="13415" xr:uid="{00000000-0005-0000-0000-00005C340000}"/>
    <cellStyle name="60% - Accent2 2 2" xfId="13416" xr:uid="{00000000-0005-0000-0000-00005D340000}"/>
    <cellStyle name="60% - Accent2 2 3" xfId="13417" xr:uid="{00000000-0005-0000-0000-00005E340000}"/>
    <cellStyle name="60% - Accent2 3" xfId="13418" xr:uid="{00000000-0005-0000-0000-00005F340000}"/>
    <cellStyle name="60% - Accent2 3 2" xfId="13419" xr:uid="{00000000-0005-0000-0000-000060340000}"/>
    <cellStyle name="60% - Accent2 4" xfId="13420" xr:uid="{00000000-0005-0000-0000-000061340000}"/>
    <cellStyle name="60% - Accent2 5" xfId="13421" xr:uid="{00000000-0005-0000-0000-000062340000}"/>
    <cellStyle name="60% - Accent2 6" xfId="13422" xr:uid="{00000000-0005-0000-0000-000063340000}"/>
    <cellStyle name="60% - Accent2 7" xfId="13423" xr:uid="{00000000-0005-0000-0000-000064340000}"/>
    <cellStyle name="60% - Accent2 8" xfId="13424" xr:uid="{00000000-0005-0000-0000-000065340000}"/>
    <cellStyle name="60% - Accent3 2" xfId="13425" xr:uid="{00000000-0005-0000-0000-000066340000}"/>
    <cellStyle name="60% - Accent3 2 2" xfId="13426" xr:uid="{00000000-0005-0000-0000-000067340000}"/>
    <cellStyle name="60% - Accent3 2 2 2" xfId="13427" xr:uid="{00000000-0005-0000-0000-000068340000}"/>
    <cellStyle name="60% - Accent3 2 3" xfId="13428" xr:uid="{00000000-0005-0000-0000-000069340000}"/>
    <cellStyle name="60% - Accent3 3" xfId="13429" xr:uid="{00000000-0005-0000-0000-00006A340000}"/>
    <cellStyle name="60% - Accent3 4" xfId="13430" xr:uid="{00000000-0005-0000-0000-00006B340000}"/>
    <cellStyle name="60% - Accent3 5" xfId="13431" xr:uid="{00000000-0005-0000-0000-00006C340000}"/>
    <cellStyle name="60% - Accent3 6" xfId="13432" xr:uid="{00000000-0005-0000-0000-00006D340000}"/>
    <cellStyle name="60% - Accent3 7" xfId="13433" xr:uid="{00000000-0005-0000-0000-00006E340000}"/>
    <cellStyle name="60% - Accent3 8" xfId="13434" xr:uid="{00000000-0005-0000-0000-00006F340000}"/>
    <cellStyle name="60% - Accent4 2" xfId="13435" xr:uid="{00000000-0005-0000-0000-000070340000}"/>
    <cellStyle name="60% - Accent4 2 2" xfId="13436" xr:uid="{00000000-0005-0000-0000-000071340000}"/>
    <cellStyle name="60% - Accent4 2 2 2" xfId="13437" xr:uid="{00000000-0005-0000-0000-000072340000}"/>
    <cellStyle name="60% - Accent4 2 3" xfId="13438" xr:uid="{00000000-0005-0000-0000-000073340000}"/>
    <cellStyle name="60% - Accent4 3" xfId="13439" xr:uid="{00000000-0005-0000-0000-000074340000}"/>
    <cellStyle name="60% - Accent4 4" xfId="13440" xr:uid="{00000000-0005-0000-0000-000075340000}"/>
    <cellStyle name="60% - Accent4 5" xfId="13441" xr:uid="{00000000-0005-0000-0000-000076340000}"/>
    <cellStyle name="60% - Accent4 6" xfId="13442" xr:uid="{00000000-0005-0000-0000-000077340000}"/>
    <cellStyle name="60% - Accent4 7" xfId="13443" xr:uid="{00000000-0005-0000-0000-000078340000}"/>
    <cellStyle name="60% - Accent4 8" xfId="13444" xr:uid="{00000000-0005-0000-0000-000079340000}"/>
    <cellStyle name="60% - Accent5 2" xfId="13445" xr:uid="{00000000-0005-0000-0000-00007A340000}"/>
    <cellStyle name="60% - Accent5 2 2" xfId="13446" xr:uid="{00000000-0005-0000-0000-00007B340000}"/>
    <cellStyle name="60% - Accent5 2 3" xfId="13447" xr:uid="{00000000-0005-0000-0000-00007C340000}"/>
    <cellStyle name="60% - Accent5 3" xfId="13448" xr:uid="{00000000-0005-0000-0000-00007D340000}"/>
    <cellStyle name="60% - Accent5 3 2" xfId="13449" xr:uid="{00000000-0005-0000-0000-00007E340000}"/>
    <cellStyle name="60% - Accent5 4" xfId="13450" xr:uid="{00000000-0005-0000-0000-00007F340000}"/>
    <cellStyle name="60% - Accent5 5" xfId="13451" xr:uid="{00000000-0005-0000-0000-000080340000}"/>
    <cellStyle name="60% - Accent5 6" xfId="13452" xr:uid="{00000000-0005-0000-0000-000081340000}"/>
    <cellStyle name="60% - Accent5 7" xfId="13453" xr:uid="{00000000-0005-0000-0000-000082340000}"/>
    <cellStyle name="60% - Accent5 8" xfId="13454" xr:uid="{00000000-0005-0000-0000-000083340000}"/>
    <cellStyle name="60% - Accent6 2" xfId="13455" xr:uid="{00000000-0005-0000-0000-000084340000}"/>
    <cellStyle name="60% - Accent6 2 2" xfId="13456" xr:uid="{00000000-0005-0000-0000-000085340000}"/>
    <cellStyle name="60% - Accent6 2 2 2" xfId="13457" xr:uid="{00000000-0005-0000-0000-000086340000}"/>
    <cellStyle name="60% - Accent6 2 3" xfId="13458" xr:uid="{00000000-0005-0000-0000-000087340000}"/>
    <cellStyle name="60% - Accent6 3" xfId="13459" xr:uid="{00000000-0005-0000-0000-000088340000}"/>
    <cellStyle name="60% - Accent6 4" xfId="13460" xr:uid="{00000000-0005-0000-0000-000089340000}"/>
    <cellStyle name="60% - Accent6 5" xfId="13461" xr:uid="{00000000-0005-0000-0000-00008A340000}"/>
    <cellStyle name="60% - Accent6 6" xfId="13462" xr:uid="{00000000-0005-0000-0000-00008B340000}"/>
    <cellStyle name="60% - Accent6 7" xfId="13463" xr:uid="{00000000-0005-0000-0000-00008C340000}"/>
    <cellStyle name="60% - Accent6 8" xfId="13464" xr:uid="{00000000-0005-0000-0000-00008D340000}"/>
    <cellStyle name="Accent1 2" xfId="13465" xr:uid="{00000000-0005-0000-0000-00008E340000}"/>
    <cellStyle name="Accent1 2 2" xfId="13466" xr:uid="{00000000-0005-0000-0000-00008F340000}"/>
    <cellStyle name="Accent1 2 2 2" xfId="13467" xr:uid="{00000000-0005-0000-0000-000090340000}"/>
    <cellStyle name="Accent1 2 3" xfId="13468" xr:uid="{00000000-0005-0000-0000-000091340000}"/>
    <cellStyle name="Accent1 3" xfId="13469" xr:uid="{00000000-0005-0000-0000-000092340000}"/>
    <cellStyle name="Accent1 4" xfId="13470" xr:uid="{00000000-0005-0000-0000-000093340000}"/>
    <cellStyle name="Accent1 5" xfId="13471" xr:uid="{00000000-0005-0000-0000-000094340000}"/>
    <cellStyle name="Accent1 6" xfId="13472" xr:uid="{00000000-0005-0000-0000-000095340000}"/>
    <cellStyle name="Accent1 7" xfId="13473" xr:uid="{00000000-0005-0000-0000-000096340000}"/>
    <cellStyle name="Accent1 8" xfId="13474" xr:uid="{00000000-0005-0000-0000-000097340000}"/>
    <cellStyle name="Accent2 2" xfId="13475" xr:uid="{00000000-0005-0000-0000-000098340000}"/>
    <cellStyle name="Accent2 2 2" xfId="13476" xr:uid="{00000000-0005-0000-0000-000099340000}"/>
    <cellStyle name="Accent2 2 2 2" xfId="13477" xr:uid="{00000000-0005-0000-0000-00009A340000}"/>
    <cellStyle name="Accent2 2 3" xfId="13478" xr:uid="{00000000-0005-0000-0000-00009B340000}"/>
    <cellStyle name="Accent2 3" xfId="13479" xr:uid="{00000000-0005-0000-0000-00009C340000}"/>
    <cellStyle name="Accent2 4" xfId="13480" xr:uid="{00000000-0005-0000-0000-00009D340000}"/>
    <cellStyle name="Accent2 5" xfId="13481" xr:uid="{00000000-0005-0000-0000-00009E340000}"/>
    <cellStyle name="Accent2 6" xfId="13482" xr:uid="{00000000-0005-0000-0000-00009F340000}"/>
    <cellStyle name="Accent2 7" xfId="13483" xr:uid="{00000000-0005-0000-0000-0000A0340000}"/>
    <cellStyle name="Accent2 8" xfId="13484" xr:uid="{00000000-0005-0000-0000-0000A1340000}"/>
    <cellStyle name="Accent3 2" xfId="13485" xr:uid="{00000000-0005-0000-0000-0000A2340000}"/>
    <cellStyle name="Accent3 2 2" xfId="13486" xr:uid="{00000000-0005-0000-0000-0000A3340000}"/>
    <cellStyle name="Accent3 2 2 2" xfId="13487" xr:uid="{00000000-0005-0000-0000-0000A4340000}"/>
    <cellStyle name="Accent3 2 3" xfId="13488" xr:uid="{00000000-0005-0000-0000-0000A5340000}"/>
    <cellStyle name="Accent3 3" xfId="13489" xr:uid="{00000000-0005-0000-0000-0000A6340000}"/>
    <cellStyle name="Accent3 4" xfId="13490" xr:uid="{00000000-0005-0000-0000-0000A7340000}"/>
    <cellStyle name="Accent3 5" xfId="13491" xr:uid="{00000000-0005-0000-0000-0000A8340000}"/>
    <cellStyle name="Accent3 6" xfId="13492" xr:uid="{00000000-0005-0000-0000-0000A9340000}"/>
    <cellStyle name="Accent3 7" xfId="13493" xr:uid="{00000000-0005-0000-0000-0000AA340000}"/>
    <cellStyle name="Accent3 8" xfId="13494" xr:uid="{00000000-0005-0000-0000-0000AB340000}"/>
    <cellStyle name="Accent4 2" xfId="13495" xr:uid="{00000000-0005-0000-0000-0000AC340000}"/>
    <cellStyle name="Accent4 2 2" xfId="13496" xr:uid="{00000000-0005-0000-0000-0000AD340000}"/>
    <cellStyle name="Accent4 2 2 2" xfId="13497" xr:uid="{00000000-0005-0000-0000-0000AE340000}"/>
    <cellStyle name="Accent4 2 3" xfId="13498" xr:uid="{00000000-0005-0000-0000-0000AF340000}"/>
    <cellStyle name="Accent4 3" xfId="13499" xr:uid="{00000000-0005-0000-0000-0000B0340000}"/>
    <cellStyle name="Accent4 4" xfId="13500" xr:uid="{00000000-0005-0000-0000-0000B1340000}"/>
    <cellStyle name="Accent4 5" xfId="13501" xr:uid="{00000000-0005-0000-0000-0000B2340000}"/>
    <cellStyle name="Accent4 6" xfId="13502" xr:uid="{00000000-0005-0000-0000-0000B3340000}"/>
    <cellStyle name="Accent4 7" xfId="13503" xr:uid="{00000000-0005-0000-0000-0000B4340000}"/>
    <cellStyle name="Accent4 8" xfId="13504" xr:uid="{00000000-0005-0000-0000-0000B5340000}"/>
    <cellStyle name="Accent5 2" xfId="13505" xr:uid="{00000000-0005-0000-0000-0000B6340000}"/>
    <cellStyle name="Accent5 2 2" xfId="13506" xr:uid="{00000000-0005-0000-0000-0000B7340000}"/>
    <cellStyle name="Accent5 2 3" xfId="13507" xr:uid="{00000000-0005-0000-0000-0000B8340000}"/>
    <cellStyle name="Accent5 3" xfId="13508" xr:uid="{00000000-0005-0000-0000-0000B9340000}"/>
    <cellStyle name="Accent5 3 2" xfId="13509" xr:uid="{00000000-0005-0000-0000-0000BA340000}"/>
    <cellStyle name="Accent5 4" xfId="13510" xr:uid="{00000000-0005-0000-0000-0000BB340000}"/>
    <cellStyle name="Accent5 5" xfId="13511" xr:uid="{00000000-0005-0000-0000-0000BC340000}"/>
    <cellStyle name="Accent5 6" xfId="13512" xr:uid="{00000000-0005-0000-0000-0000BD340000}"/>
    <cellStyle name="Accent5 7" xfId="13513" xr:uid="{00000000-0005-0000-0000-0000BE340000}"/>
    <cellStyle name="Accent5 8" xfId="13514" xr:uid="{00000000-0005-0000-0000-0000BF340000}"/>
    <cellStyle name="Accent6 2" xfId="13515" xr:uid="{00000000-0005-0000-0000-0000C0340000}"/>
    <cellStyle name="Accent6 2 2" xfId="13516" xr:uid="{00000000-0005-0000-0000-0000C1340000}"/>
    <cellStyle name="Accent6 2 3" xfId="13517" xr:uid="{00000000-0005-0000-0000-0000C2340000}"/>
    <cellStyle name="Accent6 3" xfId="13518" xr:uid="{00000000-0005-0000-0000-0000C3340000}"/>
    <cellStyle name="Accent6 3 2" xfId="13519" xr:uid="{00000000-0005-0000-0000-0000C4340000}"/>
    <cellStyle name="Accent6 4" xfId="13520" xr:uid="{00000000-0005-0000-0000-0000C5340000}"/>
    <cellStyle name="Accent6 5" xfId="13521" xr:uid="{00000000-0005-0000-0000-0000C6340000}"/>
    <cellStyle name="Accent6 6" xfId="13522" xr:uid="{00000000-0005-0000-0000-0000C7340000}"/>
    <cellStyle name="Accent6 7" xfId="13523" xr:uid="{00000000-0005-0000-0000-0000C8340000}"/>
    <cellStyle name="Accent6 8" xfId="13524" xr:uid="{00000000-0005-0000-0000-0000C9340000}"/>
    <cellStyle name="Auto_OpenAuto_CloseExtractD" xfId="13525" xr:uid="{00000000-0005-0000-0000-0000CA340000}"/>
    <cellStyle name="Bad 2" xfId="13526" xr:uid="{00000000-0005-0000-0000-0000CB340000}"/>
    <cellStyle name="Bad 2 2" xfId="13527" xr:uid="{00000000-0005-0000-0000-0000CC340000}"/>
    <cellStyle name="Bad 2 2 2" xfId="13528" xr:uid="{00000000-0005-0000-0000-0000CD340000}"/>
    <cellStyle name="Bad 2 3" xfId="13529" xr:uid="{00000000-0005-0000-0000-0000CE340000}"/>
    <cellStyle name="Bad 3" xfId="13530" xr:uid="{00000000-0005-0000-0000-0000CF340000}"/>
    <cellStyle name="Bad 4" xfId="13531" xr:uid="{00000000-0005-0000-0000-0000D0340000}"/>
    <cellStyle name="Bad 5" xfId="13532" xr:uid="{00000000-0005-0000-0000-0000D1340000}"/>
    <cellStyle name="Bad 6" xfId="13533" xr:uid="{00000000-0005-0000-0000-0000D2340000}"/>
    <cellStyle name="Bad 7" xfId="13534" xr:uid="{00000000-0005-0000-0000-0000D3340000}"/>
    <cellStyle name="Bad 8" xfId="13535" xr:uid="{00000000-0005-0000-0000-0000D4340000}"/>
    <cellStyle name="Calc Currency (0)" xfId="13536" xr:uid="{00000000-0005-0000-0000-0000D5340000}"/>
    <cellStyle name="Calc Currency (2)" xfId="13537" xr:uid="{00000000-0005-0000-0000-0000D6340000}"/>
    <cellStyle name="Calc Percent (0)" xfId="13538" xr:uid="{00000000-0005-0000-0000-0000D7340000}"/>
    <cellStyle name="Calc Percent (1)" xfId="13539" xr:uid="{00000000-0005-0000-0000-0000D8340000}"/>
    <cellStyle name="Calc Percent (2)" xfId="13540" xr:uid="{00000000-0005-0000-0000-0000D9340000}"/>
    <cellStyle name="Calc Percent (2) 2" xfId="13541" xr:uid="{00000000-0005-0000-0000-0000DA340000}"/>
    <cellStyle name="Calc Units (0)" xfId="13542" xr:uid="{00000000-0005-0000-0000-0000DB340000}"/>
    <cellStyle name="Calc Units (1)" xfId="13543" xr:uid="{00000000-0005-0000-0000-0000DC340000}"/>
    <cellStyle name="Calc Units (2)" xfId="13544" xr:uid="{00000000-0005-0000-0000-0000DD340000}"/>
    <cellStyle name="Calculation 2" xfId="13545" xr:uid="{00000000-0005-0000-0000-0000DE340000}"/>
    <cellStyle name="Calculation 2 2" xfId="13546" xr:uid="{00000000-0005-0000-0000-0000DF340000}"/>
    <cellStyle name="Calculation 2 2 2" xfId="13547" xr:uid="{00000000-0005-0000-0000-0000E0340000}"/>
    <cellStyle name="Calculation 2 3" xfId="13548" xr:uid="{00000000-0005-0000-0000-0000E1340000}"/>
    <cellStyle name="Calculation 2 4" xfId="13549" xr:uid="{00000000-0005-0000-0000-0000E2340000}"/>
    <cellStyle name="Calculation 3" xfId="13550" xr:uid="{00000000-0005-0000-0000-0000E3340000}"/>
    <cellStyle name="Calculation 3 2" xfId="13551" xr:uid="{00000000-0005-0000-0000-0000E4340000}"/>
    <cellStyle name="Calculation 4" xfId="13552" xr:uid="{00000000-0005-0000-0000-0000E5340000}"/>
    <cellStyle name="Calculation 5" xfId="13553" xr:uid="{00000000-0005-0000-0000-0000E6340000}"/>
    <cellStyle name="Calculation 6" xfId="13554" xr:uid="{00000000-0005-0000-0000-0000E7340000}"/>
    <cellStyle name="Calculation 7" xfId="13555" xr:uid="{00000000-0005-0000-0000-0000E8340000}"/>
    <cellStyle name="Calculation 8" xfId="13556" xr:uid="{00000000-0005-0000-0000-0000E9340000}"/>
    <cellStyle name="category" xfId="13557" xr:uid="{00000000-0005-0000-0000-0000EA340000}"/>
    <cellStyle name="Check Cell 2" xfId="13558" xr:uid="{00000000-0005-0000-0000-0000EB340000}"/>
    <cellStyle name="Check Cell 2 2" xfId="13559" xr:uid="{00000000-0005-0000-0000-0000EC340000}"/>
    <cellStyle name="Check Cell 2 3" xfId="13560" xr:uid="{00000000-0005-0000-0000-0000ED340000}"/>
    <cellStyle name="Check Cell 3" xfId="13561" xr:uid="{00000000-0005-0000-0000-0000EE340000}"/>
    <cellStyle name="Check Cell 3 2" xfId="13562" xr:uid="{00000000-0005-0000-0000-0000EF340000}"/>
    <cellStyle name="Check Cell 4" xfId="13563" xr:uid="{00000000-0005-0000-0000-0000F0340000}"/>
    <cellStyle name="Check Cell 5" xfId="13564" xr:uid="{00000000-0005-0000-0000-0000F1340000}"/>
    <cellStyle name="Check Cell 6" xfId="13565" xr:uid="{00000000-0005-0000-0000-0000F2340000}"/>
    <cellStyle name="Check Cell 7" xfId="13566" xr:uid="{00000000-0005-0000-0000-0000F3340000}"/>
    <cellStyle name="Check Cell 8" xfId="13567" xr:uid="{00000000-0005-0000-0000-0000F4340000}"/>
    <cellStyle name="Comma" xfId="8" builtinId="3"/>
    <cellStyle name="Comma  - Style1" xfId="13568" xr:uid="{00000000-0005-0000-0000-0000F6340000}"/>
    <cellStyle name="Comma  - Style1 2" xfId="13569" xr:uid="{00000000-0005-0000-0000-0000F7340000}"/>
    <cellStyle name="Comma  - Style2" xfId="13570" xr:uid="{00000000-0005-0000-0000-0000F8340000}"/>
    <cellStyle name="Comma  - Style2 2" xfId="13571" xr:uid="{00000000-0005-0000-0000-0000F9340000}"/>
    <cellStyle name="Comma  - Style3" xfId="13572" xr:uid="{00000000-0005-0000-0000-0000FA340000}"/>
    <cellStyle name="Comma  - Style3 2" xfId="13573" xr:uid="{00000000-0005-0000-0000-0000FB340000}"/>
    <cellStyle name="Comma  - Style4" xfId="13574" xr:uid="{00000000-0005-0000-0000-0000FC340000}"/>
    <cellStyle name="Comma  - Style4 2" xfId="13575" xr:uid="{00000000-0005-0000-0000-0000FD340000}"/>
    <cellStyle name="Comma  - Style5" xfId="13576" xr:uid="{00000000-0005-0000-0000-0000FE340000}"/>
    <cellStyle name="Comma  - Style5 2" xfId="13577" xr:uid="{00000000-0005-0000-0000-0000FF340000}"/>
    <cellStyle name="Comma  - Style6" xfId="13578" xr:uid="{00000000-0005-0000-0000-000000350000}"/>
    <cellStyle name="Comma  - Style6 2" xfId="13579" xr:uid="{00000000-0005-0000-0000-000001350000}"/>
    <cellStyle name="Comma  - Style7" xfId="13580" xr:uid="{00000000-0005-0000-0000-000002350000}"/>
    <cellStyle name="Comma  - Style7 2" xfId="13581" xr:uid="{00000000-0005-0000-0000-000003350000}"/>
    <cellStyle name="Comma  - Style8" xfId="13582" xr:uid="{00000000-0005-0000-0000-000004350000}"/>
    <cellStyle name="Comma  - Style8 2" xfId="13583" xr:uid="{00000000-0005-0000-0000-000005350000}"/>
    <cellStyle name="Comma [00]" xfId="13584" xr:uid="{00000000-0005-0000-0000-000006350000}"/>
    <cellStyle name="Comma 0" xfId="13585" xr:uid="{00000000-0005-0000-0000-000007350000}"/>
    <cellStyle name="Comma 10" xfId="13586" xr:uid="{00000000-0005-0000-0000-000008350000}"/>
    <cellStyle name="Comma 10 2" xfId="13587" xr:uid="{00000000-0005-0000-0000-000009350000}"/>
    <cellStyle name="Comma 10 2 2" xfId="13588" xr:uid="{00000000-0005-0000-0000-00000A350000}"/>
    <cellStyle name="Comma 10 2 2 2" xfId="13589" xr:uid="{00000000-0005-0000-0000-00000B350000}"/>
    <cellStyle name="Comma 10 2 3" xfId="13590" xr:uid="{00000000-0005-0000-0000-00000C350000}"/>
    <cellStyle name="Comma 10 2 3 2" xfId="13591" xr:uid="{00000000-0005-0000-0000-00000D350000}"/>
    <cellStyle name="Comma 10 3" xfId="13592" xr:uid="{00000000-0005-0000-0000-00000E350000}"/>
    <cellStyle name="Comma 10 3 2" xfId="13593" xr:uid="{00000000-0005-0000-0000-00000F350000}"/>
    <cellStyle name="Comma 10 3 2 2" xfId="13594" xr:uid="{00000000-0005-0000-0000-000010350000}"/>
    <cellStyle name="Comma 10 3 3" xfId="13595" xr:uid="{00000000-0005-0000-0000-000011350000}"/>
    <cellStyle name="Comma 10 3 3 2" xfId="13596" xr:uid="{00000000-0005-0000-0000-000012350000}"/>
    <cellStyle name="Comma 10 4" xfId="13597" xr:uid="{00000000-0005-0000-0000-000013350000}"/>
    <cellStyle name="Comma 10 4 2" xfId="13598" xr:uid="{00000000-0005-0000-0000-000014350000}"/>
    <cellStyle name="Comma 10 4 2 2" xfId="13599" xr:uid="{00000000-0005-0000-0000-000015350000}"/>
    <cellStyle name="Comma 10 4 3" xfId="13600" xr:uid="{00000000-0005-0000-0000-000016350000}"/>
    <cellStyle name="Comma 10 5" xfId="13601" xr:uid="{00000000-0005-0000-0000-000017350000}"/>
    <cellStyle name="Comma 10 5 2" xfId="13602" xr:uid="{00000000-0005-0000-0000-000018350000}"/>
    <cellStyle name="Comma 10 5 2 2" xfId="13603" xr:uid="{00000000-0005-0000-0000-000019350000}"/>
    <cellStyle name="Comma 10 5 3" xfId="13604" xr:uid="{00000000-0005-0000-0000-00001A350000}"/>
    <cellStyle name="Comma 10 5 3 2" xfId="13605" xr:uid="{00000000-0005-0000-0000-00001B350000}"/>
    <cellStyle name="Comma 100" xfId="13606" xr:uid="{00000000-0005-0000-0000-00001C350000}"/>
    <cellStyle name="Comma 100 2" xfId="13607" xr:uid="{00000000-0005-0000-0000-00001D350000}"/>
    <cellStyle name="Comma 101" xfId="13608" xr:uid="{00000000-0005-0000-0000-00001E350000}"/>
    <cellStyle name="Comma 101 2" xfId="13609" xr:uid="{00000000-0005-0000-0000-00001F350000}"/>
    <cellStyle name="Comma 102" xfId="13610" xr:uid="{00000000-0005-0000-0000-000020350000}"/>
    <cellStyle name="Comma 102 2" xfId="13611" xr:uid="{00000000-0005-0000-0000-000021350000}"/>
    <cellStyle name="Comma 103" xfId="13612" xr:uid="{00000000-0005-0000-0000-000022350000}"/>
    <cellStyle name="Comma 103 2" xfId="13613" xr:uid="{00000000-0005-0000-0000-000023350000}"/>
    <cellStyle name="Comma 104" xfId="13614" xr:uid="{00000000-0005-0000-0000-000024350000}"/>
    <cellStyle name="Comma 104 2" xfId="13615" xr:uid="{00000000-0005-0000-0000-000025350000}"/>
    <cellStyle name="Comma 105" xfId="13616" xr:uid="{00000000-0005-0000-0000-000026350000}"/>
    <cellStyle name="Comma 105 2" xfId="13617" xr:uid="{00000000-0005-0000-0000-000027350000}"/>
    <cellStyle name="Comma 106" xfId="13618" xr:uid="{00000000-0005-0000-0000-000028350000}"/>
    <cellStyle name="Comma 106 2" xfId="13619" xr:uid="{00000000-0005-0000-0000-000029350000}"/>
    <cellStyle name="Comma 107" xfId="13620" xr:uid="{00000000-0005-0000-0000-00002A350000}"/>
    <cellStyle name="Comma 107 2" xfId="13621" xr:uid="{00000000-0005-0000-0000-00002B350000}"/>
    <cellStyle name="Comma 108" xfId="13622" xr:uid="{00000000-0005-0000-0000-00002C350000}"/>
    <cellStyle name="Comma 108 2" xfId="13623" xr:uid="{00000000-0005-0000-0000-00002D350000}"/>
    <cellStyle name="Comma 109" xfId="13624" xr:uid="{00000000-0005-0000-0000-00002E350000}"/>
    <cellStyle name="Comma 109 2" xfId="13625" xr:uid="{00000000-0005-0000-0000-00002F350000}"/>
    <cellStyle name="Comma 109 2 2" xfId="13626" xr:uid="{00000000-0005-0000-0000-000030350000}"/>
    <cellStyle name="Comma 109 3" xfId="13627" xr:uid="{00000000-0005-0000-0000-000031350000}"/>
    <cellStyle name="Comma 11" xfId="13628" xr:uid="{00000000-0005-0000-0000-000032350000}"/>
    <cellStyle name="Comma 11 2" xfId="13629" xr:uid="{00000000-0005-0000-0000-000033350000}"/>
    <cellStyle name="Comma 11 3" xfId="13630" xr:uid="{00000000-0005-0000-0000-000034350000}"/>
    <cellStyle name="Comma 11 4" xfId="13631" xr:uid="{00000000-0005-0000-0000-000035350000}"/>
    <cellStyle name="Comma 11 5" xfId="13632" xr:uid="{00000000-0005-0000-0000-000036350000}"/>
    <cellStyle name="Comma 11 5 2" xfId="13633" xr:uid="{00000000-0005-0000-0000-000037350000}"/>
    <cellStyle name="Comma 11 6" xfId="13634" xr:uid="{00000000-0005-0000-0000-000038350000}"/>
    <cellStyle name="Comma 11 7" xfId="13635" xr:uid="{00000000-0005-0000-0000-000039350000}"/>
    <cellStyle name="Comma 11 7 2" xfId="13636" xr:uid="{00000000-0005-0000-0000-00003A350000}"/>
    <cellStyle name="Comma 110" xfId="13637" xr:uid="{00000000-0005-0000-0000-00003B350000}"/>
    <cellStyle name="Comma 110 2" xfId="13638" xr:uid="{00000000-0005-0000-0000-00003C350000}"/>
    <cellStyle name="Comma 110 2 2" xfId="13639" xr:uid="{00000000-0005-0000-0000-00003D350000}"/>
    <cellStyle name="Comma 110 3" xfId="13640" xr:uid="{00000000-0005-0000-0000-00003E350000}"/>
    <cellStyle name="Comma 111" xfId="13641" xr:uid="{00000000-0005-0000-0000-00003F350000}"/>
    <cellStyle name="Comma 111 2" xfId="13642" xr:uid="{00000000-0005-0000-0000-000040350000}"/>
    <cellStyle name="Comma 111 2 2" xfId="13643" xr:uid="{00000000-0005-0000-0000-000041350000}"/>
    <cellStyle name="Comma 111 3" xfId="13644" xr:uid="{00000000-0005-0000-0000-000042350000}"/>
    <cellStyle name="Comma 112" xfId="13645" xr:uid="{00000000-0005-0000-0000-000043350000}"/>
    <cellStyle name="Comma 112 2" xfId="13646" xr:uid="{00000000-0005-0000-0000-000044350000}"/>
    <cellStyle name="Comma 112 2 2" xfId="13647" xr:uid="{00000000-0005-0000-0000-000045350000}"/>
    <cellStyle name="Comma 112 3" xfId="13648" xr:uid="{00000000-0005-0000-0000-000046350000}"/>
    <cellStyle name="Comma 113" xfId="13649" xr:uid="{00000000-0005-0000-0000-000047350000}"/>
    <cellStyle name="Comma 113 2" xfId="13650" xr:uid="{00000000-0005-0000-0000-000048350000}"/>
    <cellStyle name="Comma 113 2 2" xfId="13651" xr:uid="{00000000-0005-0000-0000-000049350000}"/>
    <cellStyle name="Comma 113 3" xfId="13652" xr:uid="{00000000-0005-0000-0000-00004A350000}"/>
    <cellStyle name="Comma 114" xfId="13653" xr:uid="{00000000-0005-0000-0000-00004B350000}"/>
    <cellStyle name="Comma 114 2" xfId="13654" xr:uid="{00000000-0005-0000-0000-00004C350000}"/>
    <cellStyle name="Comma 114 2 2" xfId="13655" xr:uid="{00000000-0005-0000-0000-00004D350000}"/>
    <cellStyle name="Comma 114 3" xfId="13656" xr:uid="{00000000-0005-0000-0000-00004E350000}"/>
    <cellStyle name="Comma 115" xfId="13657" xr:uid="{00000000-0005-0000-0000-00004F350000}"/>
    <cellStyle name="Comma 115 2" xfId="13658" xr:uid="{00000000-0005-0000-0000-000050350000}"/>
    <cellStyle name="Comma 115 2 2" xfId="13659" xr:uid="{00000000-0005-0000-0000-000051350000}"/>
    <cellStyle name="Comma 115 3" xfId="13660" xr:uid="{00000000-0005-0000-0000-000052350000}"/>
    <cellStyle name="Comma 116" xfId="13661" xr:uid="{00000000-0005-0000-0000-000053350000}"/>
    <cellStyle name="Comma 116 2" xfId="13662" xr:uid="{00000000-0005-0000-0000-000054350000}"/>
    <cellStyle name="Comma 116 2 2" xfId="13663" xr:uid="{00000000-0005-0000-0000-000055350000}"/>
    <cellStyle name="Comma 116 3" xfId="13664" xr:uid="{00000000-0005-0000-0000-000056350000}"/>
    <cellStyle name="Comma 117" xfId="13665" xr:uid="{00000000-0005-0000-0000-000057350000}"/>
    <cellStyle name="Comma 117 2" xfId="13666" xr:uid="{00000000-0005-0000-0000-000058350000}"/>
    <cellStyle name="Comma 117 2 2" xfId="13667" xr:uid="{00000000-0005-0000-0000-000059350000}"/>
    <cellStyle name="Comma 117 3" xfId="13668" xr:uid="{00000000-0005-0000-0000-00005A350000}"/>
    <cellStyle name="Comma 118" xfId="13669" xr:uid="{00000000-0005-0000-0000-00005B350000}"/>
    <cellStyle name="Comma 118 2" xfId="13670" xr:uid="{00000000-0005-0000-0000-00005C350000}"/>
    <cellStyle name="Comma 118 2 2" xfId="13671" xr:uid="{00000000-0005-0000-0000-00005D350000}"/>
    <cellStyle name="Comma 118 3" xfId="13672" xr:uid="{00000000-0005-0000-0000-00005E350000}"/>
    <cellStyle name="Comma 119" xfId="13673" xr:uid="{00000000-0005-0000-0000-00005F350000}"/>
    <cellStyle name="Comma 119 2" xfId="13674" xr:uid="{00000000-0005-0000-0000-000060350000}"/>
    <cellStyle name="Comma 119 2 2" xfId="13675" xr:uid="{00000000-0005-0000-0000-000061350000}"/>
    <cellStyle name="Comma 119 3" xfId="13676" xr:uid="{00000000-0005-0000-0000-000062350000}"/>
    <cellStyle name="Comma 12" xfId="13677" xr:uid="{00000000-0005-0000-0000-000063350000}"/>
    <cellStyle name="Comma 12 2" xfId="13678" xr:uid="{00000000-0005-0000-0000-000064350000}"/>
    <cellStyle name="Comma 120" xfId="13679" xr:uid="{00000000-0005-0000-0000-000065350000}"/>
    <cellStyle name="Comma 120 2" xfId="13680" xr:uid="{00000000-0005-0000-0000-000066350000}"/>
    <cellStyle name="Comma 120 2 2" xfId="13681" xr:uid="{00000000-0005-0000-0000-000067350000}"/>
    <cellStyle name="Comma 120 3" xfId="13682" xr:uid="{00000000-0005-0000-0000-000068350000}"/>
    <cellStyle name="Comma 121" xfId="13683" xr:uid="{00000000-0005-0000-0000-000069350000}"/>
    <cellStyle name="Comma 121 2" xfId="13684" xr:uid="{00000000-0005-0000-0000-00006A350000}"/>
    <cellStyle name="Comma 121 2 2" xfId="13685" xr:uid="{00000000-0005-0000-0000-00006B350000}"/>
    <cellStyle name="Comma 121 3" xfId="13686" xr:uid="{00000000-0005-0000-0000-00006C350000}"/>
    <cellStyle name="Comma 122" xfId="13687" xr:uid="{00000000-0005-0000-0000-00006D350000}"/>
    <cellStyle name="Comma 122 2" xfId="13688" xr:uid="{00000000-0005-0000-0000-00006E350000}"/>
    <cellStyle name="Comma 123" xfId="13689" xr:uid="{00000000-0005-0000-0000-00006F350000}"/>
    <cellStyle name="Comma 123 2" xfId="13690" xr:uid="{00000000-0005-0000-0000-000070350000}"/>
    <cellStyle name="Comma 124" xfId="13691" xr:uid="{00000000-0005-0000-0000-000071350000}"/>
    <cellStyle name="Comma 124 2" xfId="13692" xr:uid="{00000000-0005-0000-0000-000072350000}"/>
    <cellStyle name="Comma 125" xfId="13693" xr:uid="{00000000-0005-0000-0000-000073350000}"/>
    <cellStyle name="Comma 125 2" xfId="13694" xr:uid="{00000000-0005-0000-0000-000074350000}"/>
    <cellStyle name="Comma 126" xfId="13695" xr:uid="{00000000-0005-0000-0000-000075350000}"/>
    <cellStyle name="Comma 126 2" xfId="13696" xr:uid="{00000000-0005-0000-0000-000076350000}"/>
    <cellStyle name="Comma 127" xfId="13697" xr:uid="{00000000-0005-0000-0000-000077350000}"/>
    <cellStyle name="Comma 127 2" xfId="13698" xr:uid="{00000000-0005-0000-0000-000078350000}"/>
    <cellStyle name="Comma 128" xfId="13699" xr:uid="{00000000-0005-0000-0000-000079350000}"/>
    <cellStyle name="Comma 128 2" xfId="13700" xr:uid="{00000000-0005-0000-0000-00007A350000}"/>
    <cellStyle name="Comma 129" xfId="13701" xr:uid="{00000000-0005-0000-0000-00007B350000}"/>
    <cellStyle name="Comma 129 2" xfId="13702" xr:uid="{00000000-0005-0000-0000-00007C350000}"/>
    <cellStyle name="Comma 129 2 2" xfId="13703" xr:uid="{00000000-0005-0000-0000-00007D350000}"/>
    <cellStyle name="Comma 129 3" xfId="13704" xr:uid="{00000000-0005-0000-0000-00007E350000}"/>
    <cellStyle name="Comma 13" xfId="13705" xr:uid="{00000000-0005-0000-0000-00007F350000}"/>
    <cellStyle name="Comma 13 2" xfId="13706" xr:uid="{00000000-0005-0000-0000-000080350000}"/>
    <cellStyle name="Comma 130" xfId="13707" xr:uid="{00000000-0005-0000-0000-000081350000}"/>
    <cellStyle name="Comma 130 2" xfId="13708" xr:uid="{00000000-0005-0000-0000-000082350000}"/>
    <cellStyle name="Comma 130 2 2" xfId="13709" xr:uid="{00000000-0005-0000-0000-000083350000}"/>
    <cellStyle name="Comma 130 3" xfId="13710" xr:uid="{00000000-0005-0000-0000-000084350000}"/>
    <cellStyle name="Comma 131" xfId="13711" xr:uid="{00000000-0005-0000-0000-000085350000}"/>
    <cellStyle name="Comma 131 2" xfId="13712" xr:uid="{00000000-0005-0000-0000-000086350000}"/>
    <cellStyle name="Comma 131 2 2" xfId="13713" xr:uid="{00000000-0005-0000-0000-000087350000}"/>
    <cellStyle name="Comma 131 3" xfId="13714" xr:uid="{00000000-0005-0000-0000-000088350000}"/>
    <cellStyle name="Comma 132" xfId="13715" xr:uid="{00000000-0005-0000-0000-000089350000}"/>
    <cellStyle name="Comma 132 2" xfId="13716" xr:uid="{00000000-0005-0000-0000-00008A350000}"/>
    <cellStyle name="Comma 132 2 2" xfId="13717" xr:uid="{00000000-0005-0000-0000-00008B350000}"/>
    <cellStyle name="Comma 132 3" xfId="13718" xr:uid="{00000000-0005-0000-0000-00008C350000}"/>
    <cellStyle name="Comma 133" xfId="13719" xr:uid="{00000000-0005-0000-0000-00008D350000}"/>
    <cellStyle name="Comma 133 2" xfId="13720" xr:uid="{00000000-0005-0000-0000-00008E350000}"/>
    <cellStyle name="Comma 134" xfId="13721" xr:uid="{00000000-0005-0000-0000-00008F350000}"/>
    <cellStyle name="Comma 134 2" xfId="13722" xr:uid="{00000000-0005-0000-0000-000090350000}"/>
    <cellStyle name="Comma 135" xfId="13723" xr:uid="{00000000-0005-0000-0000-000091350000}"/>
    <cellStyle name="Comma 135 2" xfId="13724" xr:uid="{00000000-0005-0000-0000-000092350000}"/>
    <cellStyle name="Comma 136" xfId="13725" xr:uid="{00000000-0005-0000-0000-000093350000}"/>
    <cellStyle name="Comma 136 2" xfId="13726" xr:uid="{00000000-0005-0000-0000-000094350000}"/>
    <cellStyle name="Comma 137" xfId="13727" xr:uid="{00000000-0005-0000-0000-000095350000}"/>
    <cellStyle name="Comma 137 2" xfId="13728" xr:uid="{00000000-0005-0000-0000-000096350000}"/>
    <cellStyle name="Comma 138" xfId="13729" xr:uid="{00000000-0005-0000-0000-000097350000}"/>
    <cellStyle name="Comma 138 2" xfId="13730" xr:uid="{00000000-0005-0000-0000-000098350000}"/>
    <cellStyle name="Comma 139" xfId="13731" xr:uid="{00000000-0005-0000-0000-000099350000}"/>
    <cellStyle name="Comma 139 2" xfId="13732" xr:uid="{00000000-0005-0000-0000-00009A350000}"/>
    <cellStyle name="Comma 14" xfId="13733" xr:uid="{00000000-0005-0000-0000-00009B350000}"/>
    <cellStyle name="Comma 14 2" xfId="13734" xr:uid="{00000000-0005-0000-0000-00009C350000}"/>
    <cellStyle name="Comma 14 3" xfId="13735" xr:uid="{00000000-0005-0000-0000-00009D350000}"/>
    <cellStyle name="Comma 14 4" xfId="13736" xr:uid="{00000000-0005-0000-0000-00009E350000}"/>
    <cellStyle name="Comma 14 4 2" xfId="13737" xr:uid="{00000000-0005-0000-0000-00009F350000}"/>
    <cellStyle name="Comma 14 5" xfId="13738" xr:uid="{00000000-0005-0000-0000-0000A0350000}"/>
    <cellStyle name="Comma 140" xfId="13739" xr:uid="{00000000-0005-0000-0000-0000A1350000}"/>
    <cellStyle name="Comma 140 2" xfId="13740" xr:uid="{00000000-0005-0000-0000-0000A2350000}"/>
    <cellStyle name="Comma 140 2 2" xfId="13741" xr:uid="{00000000-0005-0000-0000-0000A3350000}"/>
    <cellStyle name="Comma 140 3" xfId="13742" xr:uid="{00000000-0005-0000-0000-0000A4350000}"/>
    <cellStyle name="Comma 141" xfId="13743" xr:uid="{00000000-0005-0000-0000-0000A5350000}"/>
    <cellStyle name="Comma 141 2" xfId="13744" xr:uid="{00000000-0005-0000-0000-0000A6350000}"/>
    <cellStyle name="Comma 141 2 2" xfId="13745" xr:uid="{00000000-0005-0000-0000-0000A7350000}"/>
    <cellStyle name="Comma 141 3" xfId="13746" xr:uid="{00000000-0005-0000-0000-0000A8350000}"/>
    <cellStyle name="Comma 142" xfId="13747" xr:uid="{00000000-0005-0000-0000-0000A9350000}"/>
    <cellStyle name="Comma 142 2" xfId="13748" xr:uid="{00000000-0005-0000-0000-0000AA350000}"/>
    <cellStyle name="Comma 142 2 2" xfId="13749" xr:uid="{00000000-0005-0000-0000-0000AB350000}"/>
    <cellStyle name="Comma 142 3" xfId="13750" xr:uid="{00000000-0005-0000-0000-0000AC350000}"/>
    <cellStyle name="Comma 143" xfId="13751" xr:uid="{00000000-0005-0000-0000-0000AD350000}"/>
    <cellStyle name="Comma 143 2" xfId="13752" xr:uid="{00000000-0005-0000-0000-0000AE350000}"/>
    <cellStyle name="Comma 143 2 2" xfId="13753" xr:uid="{00000000-0005-0000-0000-0000AF350000}"/>
    <cellStyle name="Comma 143 3" xfId="13754" xr:uid="{00000000-0005-0000-0000-0000B0350000}"/>
    <cellStyle name="Comma 144" xfId="13755" xr:uid="{00000000-0005-0000-0000-0000B1350000}"/>
    <cellStyle name="Comma 144 2" xfId="13756" xr:uid="{00000000-0005-0000-0000-0000B2350000}"/>
    <cellStyle name="Comma 144 2 2" xfId="13757" xr:uid="{00000000-0005-0000-0000-0000B3350000}"/>
    <cellStyle name="Comma 144 3" xfId="13758" xr:uid="{00000000-0005-0000-0000-0000B4350000}"/>
    <cellStyle name="Comma 145" xfId="13759" xr:uid="{00000000-0005-0000-0000-0000B5350000}"/>
    <cellStyle name="Comma 145 2" xfId="13760" xr:uid="{00000000-0005-0000-0000-0000B6350000}"/>
    <cellStyle name="Comma 145 2 2" xfId="13761" xr:uid="{00000000-0005-0000-0000-0000B7350000}"/>
    <cellStyle name="Comma 145 3" xfId="13762" xr:uid="{00000000-0005-0000-0000-0000B8350000}"/>
    <cellStyle name="Comma 146" xfId="13763" xr:uid="{00000000-0005-0000-0000-0000B9350000}"/>
    <cellStyle name="Comma 146 2" xfId="13764" xr:uid="{00000000-0005-0000-0000-0000BA350000}"/>
    <cellStyle name="Comma 147" xfId="13765" xr:uid="{00000000-0005-0000-0000-0000BB350000}"/>
    <cellStyle name="Comma 147 2" xfId="13766" xr:uid="{00000000-0005-0000-0000-0000BC350000}"/>
    <cellStyle name="Comma 148" xfId="13767" xr:uid="{00000000-0005-0000-0000-0000BD350000}"/>
    <cellStyle name="Comma 148 2" xfId="13768" xr:uid="{00000000-0005-0000-0000-0000BE350000}"/>
    <cellStyle name="Comma 149" xfId="13769" xr:uid="{00000000-0005-0000-0000-0000BF350000}"/>
    <cellStyle name="Comma 149 2" xfId="13770" xr:uid="{00000000-0005-0000-0000-0000C0350000}"/>
    <cellStyle name="Comma 15" xfId="13771" xr:uid="{00000000-0005-0000-0000-0000C1350000}"/>
    <cellStyle name="Comma 15 2" xfId="13772" xr:uid="{00000000-0005-0000-0000-0000C2350000}"/>
    <cellStyle name="Comma 150" xfId="13773" xr:uid="{00000000-0005-0000-0000-0000C3350000}"/>
    <cellStyle name="Comma 150 2" xfId="13774" xr:uid="{00000000-0005-0000-0000-0000C4350000}"/>
    <cellStyle name="Comma 151" xfId="13775" xr:uid="{00000000-0005-0000-0000-0000C5350000}"/>
    <cellStyle name="Comma 151 2" xfId="13776" xr:uid="{00000000-0005-0000-0000-0000C6350000}"/>
    <cellStyle name="Comma 152" xfId="13777" xr:uid="{00000000-0005-0000-0000-0000C7350000}"/>
    <cellStyle name="Comma 152 2" xfId="13778" xr:uid="{00000000-0005-0000-0000-0000C8350000}"/>
    <cellStyle name="Comma 153" xfId="13779" xr:uid="{00000000-0005-0000-0000-0000C9350000}"/>
    <cellStyle name="Comma 153 2" xfId="13780" xr:uid="{00000000-0005-0000-0000-0000CA350000}"/>
    <cellStyle name="Comma 154" xfId="13781" xr:uid="{00000000-0005-0000-0000-0000CB350000}"/>
    <cellStyle name="Comma 154 2" xfId="13782" xr:uid="{00000000-0005-0000-0000-0000CC350000}"/>
    <cellStyle name="Comma 155" xfId="13783" xr:uid="{00000000-0005-0000-0000-0000CD350000}"/>
    <cellStyle name="Comma 155 2" xfId="13784" xr:uid="{00000000-0005-0000-0000-0000CE350000}"/>
    <cellStyle name="Comma 156" xfId="13785" xr:uid="{00000000-0005-0000-0000-0000CF350000}"/>
    <cellStyle name="Comma 156 2" xfId="13786" xr:uid="{00000000-0005-0000-0000-0000D0350000}"/>
    <cellStyle name="Comma 157" xfId="13787" xr:uid="{00000000-0005-0000-0000-0000D1350000}"/>
    <cellStyle name="Comma 157 2" xfId="13788" xr:uid="{00000000-0005-0000-0000-0000D2350000}"/>
    <cellStyle name="Comma 158" xfId="13789" xr:uid="{00000000-0005-0000-0000-0000D3350000}"/>
    <cellStyle name="Comma 158 2" xfId="13790" xr:uid="{00000000-0005-0000-0000-0000D4350000}"/>
    <cellStyle name="Comma 159" xfId="13791" xr:uid="{00000000-0005-0000-0000-0000D5350000}"/>
    <cellStyle name="Comma 159 2" xfId="13792" xr:uid="{00000000-0005-0000-0000-0000D6350000}"/>
    <cellStyle name="Comma 159 2 2" xfId="13793" xr:uid="{00000000-0005-0000-0000-0000D7350000}"/>
    <cellStyle name="Comma 159 3" xfId="13794" xr:uid="{00000000-0005-0000-0000-0000D8350000}"/>
    <cellStyle name="Comma 16" xfId="13795" xr:uid="{00000000-0005-0000-0000-0000D9350000}"/>
    <cellStyle name="Comma 16 2" xfId="13796" xr:uid="{00000000-0005-0000-0000-0000DA350000}"/>
    <cellStyle name="Comma 16 2 2" xfId="13797" xr:uid="{00000000-0005-0000-0000-0000DB350000}"/>
    <cellStyle name="Comma 16 3" xfId="13798" xr:uid="{00000000-0005-0000-0000-0000DC350000}"/>
    <cellStyle name="Comma 16 3 2" xfId="13799" xr:uid="{00000000-0005-0000-0000-0000DD350000}"/>
    <cellStyle name="Comma 16 3 2 2" xfId="13800" xr:uid="{00000000-0005-0000-0000-0000DE350000}"/>
    <cellStyle name="Comma 16 3 2 3" xfId="13801" xr:uid="{00000000-0005-0000-0000-0000DF350000}"/>
    <cellStyle name="Comma 16 3 3" xfId="13802" xr:uid="{00000000-0005-0000-0000-0000E0350000}"/>
    <cellStyle name="Comma 16 4" xfId="13803" xr:uid="{00000000-0005-0000-0000-0000E1350000}"/>
    <cellStyle name="Comma 16 5" xfId="13804" xr:uid="{00000000-0005-0000-0000-0000E2350000}"/>
    <cellStyle name="Comma 160" xfId="13805" xr:uid="{00000000-0005-0000-0000-0000E3350000}"/>
    <cellStyle name="Comma 160 2" xfId="13806" xr:uid="{00000000-0005-0000-0000-0000E4350000}"/>
    <cellStyle name="Comma 160 2 2" xfId="13807" xr:uid="{00000000-0005-0000-0000-0000E5350000}"/>
    <cellStyle name="Comma 160 3" xfId="13808" xr:uid="{00000000-0005-0000-0000-0000E6350000}"/>
    <cellStyle name="Comma 161" xfId="13809" xr:uid="{00000000-0005-0000-0000-0000E7350000}"/>
    <cellStyle name="Comma 161 2" xfId="13810" xr:uid="{00000000-0005-0000-0000-0000E8350000}"/>
    <cellStyle name="Comma 161 2 2" xfId="13811" xr:uid="{00000000-0005-0000-0000-0000E9350000}"/>
    <cellStyle name="Comma 161 3" xfId="13812" xr:uid="{00000000-0005-0000-0000-0000EA350000}"/>
    <cellStyle name="Comma 162" xfId="13813" xr:uid="{00000000-0005-0000-0000-0000EB350000}"/>
    <cellStyle name="Comma 162 2" xfId="13814" xr:uid="{00000000-0005-0000-0000-0000EC350000}"/>
    <cellStyle name="Comma 163" xfId="13815" xr:uid="{00000000-0005-0000-0000-0000ED350000}"/>
    <cellStyle name="Comma 163 2" xfId="13816" xr:uid="{00000000-0005-0000-0000-0000EE350000}"/>
    <cellStyle name="Comma 164" xfId="13817" xr:uid="{00000000-0005-0000-0000-0000EF350000}"/>
    <cellStyle name="Comma 164 2" xfId="13818" xr:uid="{00000000-0005-0000-0000-0000F0350000}"/>
    <cellStyle name="Comma 165" xfId="13819" xr:uid="{00000000-0005-0000-0000-0000F1350000}"/>
    <cellStyle name="Comma 165 2" xfId="13820" xr:uid="{00000000-0005-0000-0000-0000F2350000}"/>
    <cellStyle name="Comma 166" xfId="13821" xr:uid="{00000000-0005-0000-0000-0000F3350000}"/>
    <cellStyle name="Comma 167" xfId="13822" xr:uid="{00000000-0005-0000-0000-0000F4350000}"/>
    <cellStyle name="Comma 168" xfId="13823" xr:uid="{00000000-0005-0000-0000-0000F5350000}"/>
    <cellStyle name="Comma 17" xfId="13824" xr:uid="{00000000-0005-0000-0000-0000F6350000}"/>
    <cellStyle name="Comma 17 2" xfId="13825" xr:uid="{00000000-0005-0000-0000-0000F7350000}"/>
    <cellStyle name="Comma 17 2 2" xfId="13826" xr:uid="{00000000-0005-0000-0000-0000F8350000}"/>
    <cellStyle name="Comma 17 3" xfId="13827" xr:uid="{00000000-0005-0000-0000-0000F9350000}"/>
    <cellStyle name="Comma 17 3 2" xfId="13828" xr:uid="{00000000-0005-0000-0000-0000FA350000}"/>
    <cellStyle name="Comma 17 3 2 2" xfId="13829" xr:uid="{00000000-0005-0000-0000-0000FB350000}"/>
    <cellStyle name="Comma 17 3 2 3" xfId="13830" xr:uid="{00000000-0005-0000-0000-0000FC350000}"/>
    <cellStyle name="Comma 17 3 3" xfId="13831" xr:uid="{00000000-0005-0000-0000-0000FD350000}"/>
    <cellStyle name="Comma 17 4" xfId="13832" xr:uid="{00000000-0005-0000-0000-0000FE350000}"/>
    <cellStyle name="Comma 17 5" xfId="13833" xr:uid="{00000000-0005-0000-0000-0000FF350000}"/>
    <cellStyle name="Comma 18" xfId="13834" xr:uid="{00000000-0005-0000-0000-000000360000}"/>
    <cellStyle name="Comma 18 2" xfId="13835" xr:uid="{00000000-0005-0000-0000-000001360000}"/>
    <cellStyle name="Comma 18 2 2" xfId="13836" xr:uid="{00000000-0005-0000-0000-000002360000}"/>
    <cellStyle name="Comma 18 3" xfId="13837" xr:uid="{00000000-0005-0000-0000-000003360000}"/>
    <cellStyle name="Comma 18 3 2" xfId="13838" xr:uid="{00000000-0005-0000-0000-000004360000}"/>
    <cellStyle name="Comma 18 3 2 2" xfId="13839" xr:uid="{00000000-0005-0000-0000-000005360000}"/>
    <cellStyle name="Comma 18 3 2 3" xfId="13840" xr:uid="{00000000-0005-0000-0000-000006360000}"/>
    <cellStyle name="Comma 18 3 3" xfId="13841" xr:uid="{00000000-0005-0000-0000-000007360000}"/>
    <cellStyle name="Comma 18 4" xfId="13842" xr:uid="{00000000-0005-0000-0000-000008360000}"/>
    <cellStyle name="Comma 18 5" xfId="13843" xr:uid="{00000000-0005-0000-0000-000009360000}"/>
    <cellStyle name="Comma 19" xfId="13844" xr:uid="{00000000-0005-0000-0000-00000A360000}"/>
    <cellStyle name="Comma 19 2" xfId="13845" xr:uid="{00000000-0005-0000-0000-00000B360000}"/>
    <cellStyle name="Comma 19 2 2" xfId="13846" xr:uid="{00000000-0005-0000-0000-00000C360000}"/>
    <cellStyle name="Comma 19 3" xfId="13847" xr:uid="{00000000-0005-0000-0000-00000D360000}"/>
    <cellStyle name="Comma 19 3 2" xfId="13848" xr:uid="{00000000-0005-0000-0000-00000E360000}"/>
    <cellStyle name="Comma 19 3 2 2" xfId="13849" xr:uid="{00000000-0005-0000-0000-00000F360000}"/>
    <cellStyle name="Comma 19 3 2 3" xfId="13850" xr:uid="{00000000-0005-0000-0000-000010360000}"/>
    <cellStyle name="Comma 19 3 3" xfId="13851" xr:uid="{00000000-0005-0000-0000-000011360000}"/>
    <cellStyle name="Comma 19 4" xfId="13852" xr:uid="{00000000-0005-0000-0000-000012360000}"/>
    <cellStyle name="Comma 19 5" xfId="13853" xr:uid="{00000000-0005-0000-0000-000013360000}"/>
    <cellStyle name="Comma 2" xfId="13854" xr:uid="{00000000-0005-0000-0000-000014360000}"/>
    <cellStyle name="Comma 2 10" xfId="13855" xr:uid="{00000000-0005-0000-0000-000015360000}"/>
    <cellStyle name="Comma 2 10 2" xfId="13856" xr:uid="{00000000-0005-0000-0000-000016360000}"/>
    <cellStyle name="Comma 2 10 2 2" xfId="13857" xr:uid="{00000000-0005-0000-0000-000017360000}"/>
    <cellStyle name="Comma 2 10 3" xfId="13858" xr:uid="{00000000-0005-0000-0000-000018360000}"/>
    <cellStyle name="Comma 2 11" xfId="13859" xr:uid="{00000000-0005-0000-0000-000019360000}"/>
    <cellStyle name="Comma 2 11 2" xfId="13860" xr:uid="{00000000-0005-0000-0000-00001A360000}"/>
    <cellStyle name="Comma 2 11 2 2" xfId="13861" xr:uid="{00000000-0005-0000-0000-00001B360000}"/>
    <cellStyle name="Comma 2 11 3" xfId="13862" xr:uid="{00000000-0005-0000-0000-00001C360000}"/>
    <cellStyle name="Comma 2 12" xfId="13863" xr:uid="{00000000-0005-0000-0000-00001D360000}"/>
    <cellStyle name="Comma 2 12 2" xfId="13864" xr:uid="{00000000-0005-0000-0000-00001E360000}"/>
    <cellStyle name="Comma 2 12 2 2" xfId="13865" xr:uid="{00000000-0005-0000-0000-00001F360000}"/>
    <cellStyle name="Comma 2 12 3" xfId="13866" xr:uid="{00000000-0005-0000-0000-000020360000}"/>
    <cellStyle name="Comma 2 13" xfId="13867" xr:uid="{00000000-0005-0000-0000-000021360000}"/>
    <cellStyle name="Comma 2 13 2" xfId="13868" xr:uid="{00000000-0005-0000-0000-000022360000}"/>
    <cellStyle name="Comma 2 13 2 2" xfId="13869" xr:uid="{00000000-0005-0000-0000-000023360000}"/>
    <cellStyle name="Comma 2 13 3" xfId="13870" xr:uid="{00000000-0005-0000-0000-000024360000}"/>
    <cellStyle name="Comma 2 14" xfId="13871" xr:uid="{00000000-0005-0000-0000-000025360000}"/>
    <cellStyle name="Comma 2 14 2" xfId="13872" xr:uid="{00000000-0005-0000-0000-000026360000}"/>
    <cellStyle name="Comma 2 14 2 2" xfId="13873" xr:uid="{00000000-0005-0000-0000-000027360000}"/>
    <cellStyle name="Comma 2 14 3" xfId="13874" xr:uid="{00000000-0005-0000-0000-000028360000}"/>
    <cellStyle name="Comma 2 15" xfId="13875" xr:uid="{00000000-0005-0000-0000-000029360000}"/>
    <cellStyle name="Comma 2 15 2" xfId="13876" xr:uid="{00000000-0005-0000-0000-00002A360000}"/>
    <cellStyle name="Comma 2 15 2 2" xfId="13877" xr:uid="{00000000-0005-0000-0000-00002B360000}"/>
    <cellStyle name="Comma 2 15 3" xfId="13878" xr:uid="{00000000-0005-0000-0000-00002C360000}"/>
    <cellStyle name="Comma 2 16" xfId="13879" xr:uid="{00000000-0005-0000-0000-00002D360000}"/>
    <cellStyle name="Comma 2 16 2" xfId="13880" xr:uid="{00000000-0005-0000-0000-00002E360000}"/>
    <cellStyle name="Comma 2 16 2 2" xfId="13881" xr:uid="{00000000-0005-0000-0000-00002F360000}"/>
    <cellStyle name="Comma 2 16 3" xfId="13882" xr:uid="{00000000-0005-0000-0000-000030360000}"/>
    <cellStyle name="Comma 2 17" xfId="13883" xr:uid="{00000000-0005-0000-0000-000031360000}"/>
    <cellStyle name="Comma 2 17 2" xfId="13884" xr:uid="{00000000-0005-0000-0000-000032360000}"/>
    <cellStyle name="Comma 2 17 2 2" xfId="13885" xr:uid="{00000000-0005-0000-0000-000033360000}"/>
    <cellStyle name="Comma 2 17 3" xfId="13886" xr:uid="{00000000-0005-0000-0000-000034360000}"/>
    <cellStyle name="Comma 2 18" xfId="13887" xr:uid="{00000000-0005-0000-0000-000035360000}"/>
    <cellStyle name="Comma 2 18 2" xfId="13888" xr:uid="{00000000-0005-0000-0000-000036360000}"/>
    <cellStyle name="Comma 2 18 2 2" xfId="13889" xr:uid="{00000000-0005-0000-0000-000037360000}"/>
    <cellStyle name="Comma 2 18 3" xfId="13890" xr:uid="{00000000-0005-0000-0000-000038360000}"/>
    <cellStyle name="Comma 2 19" xfId="13891" xr:uid="{00000000-0005-0000-0000-000039360000}"/>
    <cellStyle name="Comma 2 19 2" xfId="13892" xr:uid="{00000000-0005-0000-0000-00003A360000}"/>
    <cellStyle name="Comma 2 19 2 2" xfId="13893" xr:uid="{00000000-0005-0000-0000-00003B360000}"/>
    <cellStyle name="Comma 2 19 3" xfId="13894" xr:uid="{00000000-0005-0000-0000-00003C360000}"/>
    <cellStyle name="Comma 2 2" xfId="13895" xr:uid="{00000000-0005-0000-0000-00003D360000}"/>
    <cellStyle name="Comma 2 2 2" xfId="13896" xr:uid="{00000000-0005-0000-0000-00003E360000}"/>
    <cellStyle name="Comma 2 2 2 2" xfId="13897" xr:uid="{00000000-0005-0000-0000-00003F360000}"/>
    <cellStyle name="Comma 2 2 2 2 2" xfId="13898" xr:uid="{00000000-0005-0000-0000-000040360000}"/>
    <cellStyle name="Comma 2 2 2 3" xfId="13899" xr:uid="{00000000-0005-0000-0000-000041360000}"/>
    <cellStyle name="Comma 2 2 2 4" xfId="13900" xr:uid="{00000000-0005-0000-0000-000042360000}"/>
    <cellStyle name="Comma 2 2 2 4 2" xfId="13901" xr:uid="{00000000-0005-0000-0000-000043360000}"/>
    <cellStyle name="Comma 2 2 2 5" xfId="13902" xr:uid="{00000000-0005-0000-0000-000044360000}"/>
    <cellStyle name="Comma 2 2 2 5 2" xfId="13903" xr:uid="{00000000-0005-0000-0000-000045360000}"/>
    <cellStyle name="Comma 2 2 2 6" xfId="13904" xr:uid="{00000000-0005-0000-0000-000046360000}"/>
    <cellStyle name="Comma 2 2 3" xfId="13905" xr:uid="{00000000-0005-0000-0000-000047360000}"/>
    <cellStyle name="Comma 2 2 3 2" xfId="13906" xr:uid="{00000000-0005-0000-0000-000048360000}"/>
    <cellStyle name="Comma 2 2 3 2 2" xfId="13907" xr:uid="{00000000-0005-0000-0000-000049360000}"/>
    <cellStyle name="Comma 2 2 3 3" xfId="13908" xr:uid="{00000000-0005-0000-0000-00004A360000}"/>
    <cellStyle name="Comma 2 2 3 3 2" xfId="13909" xr:uid="{00000000-0005-0000-0000-00004B360000}"/>
    <cellStyle name="Comma 2 2 4" xfId="13910" xr:uid="{00000000-0005-0000-0000-00004C360000}"/>
    <cellStyle name="Comma 2 2 4 2" xfId="13911" xr:uid="{00000000-0005-0000-0000-00004D360000}"/>
    <cellStyle name="Comma 2 2 4 2 2" xfId="13912" xr:uid="{00000000-0005-0000-0000-00004E360000}"/>
    <cellStyle name="Comma 2 2 4 3" xfId="13913" xr:uid="{00000000-0005-0000-0000-00004F360000}"/>
    <cellStyle name="Comma 2 2 4 3 2" xfId="13914" xr:uid="{00000000-0005-0000-0000-000050360000}"/>
    <cellStyle name="Comma 2 2 5" xfId="13915" xr:uid="{00000000-0005-0000-0000-000051360000}"/>
    <cellStyle name="Comma 2 2 6" xfId="13916" xr:uid="{00000000-0005-0000-0000-000052360000}"/>
    <cellStyle name="Comma 2 2 6 2" xfId="13917" xr:uid="{00000000-0005-0000-0000-000053360000}"/>
    <cellStyle name="Comma 2 20" xfId="13918" xr:uid="{00000000-0005-0000-0000-000054360000}"/>
    <cellStyle name="Comma 2 20 2" xfId="13919" xr:uid="{00000000-0005-0000-0000-000055360000}"/>
    <cellStyle name="Comma 2 20 2 2" xfId="13920" xr:uid="{00000000-0005-0000-0000-000056360000}"/>
    <cellStyle name="Comma 2 20 3" xfId="13921" xr:uid="{00000000-0005-0000-0000-000057360000}"/>
    <cellStyle name="Comma 2 21" xfId="13922" xr:uid="{00000000-0005-0000-0000-000058360000}"/>
    <cellStyle name="Comma 2 21 2" xfId="13923" xr:uid="{00000000-0005-0000-0000-000059360000}"/>
    <cellStyle name="Comma 2 21 2 2" xfId="13924" xr:uid="{00000000-0005-0000-0000-00005A360000}"/>
    <cellStyle name="Comma 2 21 3" xfId="13925" xr:uid="{00000000-0005-0000-0000-00005B360000}"/>
    <cellStyle name="Comma 2 22" xfId="13926" xr:uid="{00000000-0005-0000-0000-00005C360000}"/>
    <cellStyle name="Comma 2 22 2" xfId="13927" xr:uid="{00000000-0005-0000-0000-00005D360000}"/>
    <cellStyle name="Comma 2 22 2 2" xfId="13928" xr:uid="{00000000-0005-0000-0000-00005E360000}"/>
    <cellStyle name="Comma 2 22 3" xfId="13929" xr:uid="{00000000-0005-0000-0000-00005F360000}"/>
    <cellStyle name="Comma 2 23" xfId="13930" xr:uid="{00000000-0005-0000-0000-000060360000}"/>
    <cellStyle name="Comma 2 23 2" xfId="13931" xr:uid="{00000000-0005-0000-0000-000061360000}"/>
    <cellStyle name="Comma 2 23 2 2" xfId="13932" xr:uid="{00000000-0005-0000-0000-000062360000}"/>
    <cellStyle name="Comma 2 23 3" xfId="13933" xr:uid="{00000000-0005-0000-0000-000063360000}"/>
    <cellStyle name="Comma 2 24" xfId="13934" xr:uid="{00000000-0005-0000-0000-000064360000}"/>
    <cellStyle name="Comma 2 24 2" xfId="13935" xr:uid="{00000000-0005-0000-0000-000065360000}"/>
    <cellStyle name="Comma 2 24 2 2" xfId="13936" xr:uid="{00000000-0005-0000-0000-000066360000}"/>
    <cellStyle name="Comma 2 24 3" xfId="13937" xr:uid="{00000000-0005-0000-0000-000067360000}"/>
    <cellStyle name="Comma 2 25" xfId="13938" xr:uid="{00000000-0005-0000-0000-000068360000}"/>
    <cellStyle name="Comma 2 25 2" xfId="13939" xr:uid="{00000000-0005-0000-0000-000069360000}"/>
    <cellStyle name="Comma 2 25 2 2" xfId="13940" xr:uid="{00000000-0005-0000-0000-00006A360000}"/>
    <cellStyle name="Comma 2 25 3" xfId="13941" xr:uid="{00000000-0005-0000-0000-00006B360000}"/>
    <cellStyle name="Comma 2 26" xfId="13942" xr:uid="{00000000-0005-0000-0000-00006C360000}"/>
    <cellStyle name="Comma 2 26 2" xfId="13943" xr:uid="{00000000-0005-0000-0000-00006D360000}"/>
    <cellStyle name="Comma 2 26 2 2" xfId="13944" xr:uid="{00000000-0005-0000-0000-00006E360000}"/>
    <cellStyle name="Comma 2 26 3" xfId="13945" xr:uid="{00000000-0005-0000-0000-00006F360000}"/>
    <cellStyle name="Comma 2 27" xfId="13946" xr:uid="{00000000-0005-0000-0000-000070360000}"/>
    <cellStyle name="Comma 2 27 2" xfId="13947" xr:uid="{00000000-0005-0000-0000-000071360000}"/>
    <cellStyle name="Comma 2 27 2 2" xfId="13948" xr:uid="{00000000-0005-0000-0000-000072360000}"/>
    <cellStyle name="Comma 2 27 3" xfId="13949" xr:uid="{00000000-0005-0000-0000-000073360000}"/>
    <cellStyle name="Comma 2 28" xfId="13950" xr:uid="{00000000-0005-0000-0000-000074360000}"/>
    <cellStyle name="Comma 2 28 2" xfId="13951" xr:uid="{00000000-0005-0000-0000-000075360000}"/>
    <cellStyle name="Comma 2 28 2 2" xfId="13952" xr:uid="{00000000-0005-0000-0000-000076360000}"/>
    <cellStyle name="Comma 2 28 3" xfId="13953" xr:uid="{00000000-0005-0000-0000-000077360000}"/>
    <cellStyle name="Comma 2 29" xfId="13954" xr:uid="{00000000-0005-0000-0000-000078360000}"/>
    <cellStyle name="Comma 2 29 2" xfId="13955" xr:uid="{00000000-0005-0000-0000-000079360000}"/>
    <cellStyle name="Comma 2 29 2 2" xfId="13956" xr:uid="{00000000-0005-0000-0000-00007A360000}"/>
    <cellStyle name="Comma 2 29 3" xfId="13957" xr:uid="{00000000-0005-0000-0000-00007B360000}"/>
    <cellStyle name="Comma 2 3" xfId="13958" xr:uid="{00000000-0005-0000-0000-00007C360000}"/>
    <cellStyle name="Comma 2 3 2" xfId="13959" xr:uid="{00000000-0005-0000-0000-00007D360000}"/>
    <cellStyle name="Comma 2 3 2 2" xfId="13960" xr:uid="{00000000-0005-0000-0000-00007E360000}"/>
    <cellStyle name="Comma 2 3 3" xfId="13961" xr:uid="{00000000-0005-0000-0000-00007F360000}"/>
    <cellStyle name="Comma 2 3 4" xfId="13962" xr:uid="{00000000-0005-0000-0000-000080360000}"/>
    <cellStyle name="Comma 2 3 5" xfId="13963" xr:uid="{00000000-0005-0000-0000-000081360000}"/>
    <cellStyle name="Comma 2 3 6" xfId="13964" xr:uid="{00000000-0005-0000-0000-000082360000}"/>
    <cellStyle name="Comma 2 3 6 2" xfId="13965" xr:uid="{00000000-0005-0000-0000-000083360000}"/>
    <cellStyle name="Comma 2 30" xfId="13966" xr:uid="{00000000-0005-0000-0000-000084360000}"/>
    <cellStyle name="Comma 2 30 2" xfId="13967" xr:uid="{00000000-0005-0000-0000-000085360000}"/>
    <cellStyle name="Comma 2 30 2 2" xfId="13968" xr:uid="{00000000-0005-0000-0000-000086360000}"/>
    <cellStyle name="Comma 2 30 3" xfId="13969" xr:uid="{00000000-0005-0000-0000-000087360000}"/>
    <cellStyle name="Comma 2 31" xfId="13970" xr:uid="{00000000-0005-0000-0000-000088360000}"/>
    <cellStyle name="Comma 2 31 2" xfId="13971" xr:uid="{00000000-0005-0000-0000-000089360000}"/>
    <cellStyle name="Comma 2 31 2 2" xfId="13972" xr:uid="{00000000-0005-0000-0000-00008A360000}"/>
    <cellStyle name="Comma 2 31 3" xfId="13973" xr:uid="{00000000-0005-0000-0000-00008B360000}"/>
    <cellStyle name="Comma 2 32" xfId="13974" xr:uid="{00000000-0005-0000-0000-00008C360000}"/>
    <cellStyle name="Comma 2 32 2" xfId="13975" xr:uid="{00000000-0005-0000-0000-00008D360000}"/>
    <cellStyle name="Comma 2 32 2 2" xfId="13976" xr:uid="{00000000-0005-0000-0000-00008E360000}"/>
    <cellStyle name="Comma 2 32 3" xfId="13977" xr:uid="{00000000-0005-0000-0000-00008F360000}"/>
    <cellStyle name="Comma 2 33" xfId="13978" xr:uid="{00000000-0005-0000-0000-000090360000}"/>
    <cellStyle name="Comma 2 33 2" xfId="13979" xr:uid="{00000000-0005-0000-0000-000091360000}"/>
    <cellStyle name="Comma 2 33 2 2" xfId="13980" xr:uid="{00000000-0005-0000-0000-000092360000}"/>
    <cellStyle name="Comma 2 33 3" xfId="13981" xr:uid="{00000000-0005-0000-0000-000093360000}"/>
    <cellStyle name="Comma 2 34" xfId="13982" xr:uid="{00000000-0005-0000-0000-000094360000}"/>
    <cellStyle name="Comma 2 34 2" xfId="13983" xr:uid="{00000000-0005-0000-0000-000095360000}"/>
    <cellStyle name="Comma 2 34 2 2" xfId="13984" xr:uid="{00000000-0005-0000-0000-000096360000}"/>
    <cellStyle name="Comma 2 34 3" xfId="13985" xr:uid="{00000000-0005-0000-0000-000097360000}"/>
    <cellStyle name="Comma 2 35" xfId="13986" xr:uid="{00000000-0005-0000-0000-000098360000}"/>
    <cellStyle name="Comma 2 35 2" xfId="13987" xr:uid="{00000000-0005-0000-0000-000099360000}"/>
    <cellStyle name="Comma 2 35 2 2" xfId="13988" xr:uid="{00000000-0005-0000-0000-00009A360000}"/>
    <cellStyle name="Comma 2 35 3" xfId="13989" xr:uid="{00000000-0005-0000-0000-00009B360000}"/>
    <cellStyle name="Comma 2 36" xfId="13990" xr:uid="{00000000-0005-0000-0000-00009C360000}"/>
    <cellStyle name="Comma 2 36 2" xfId="13991" xr:uid="{00000000-0005-0000-0000-00009D360000}"/>
    <cellStyle name="Comma 2 36 2 2" xfId="13992" xr:uid="{00000000-0005-0000-0000-00009E360000}"/>
    <cellStyle name="Comma 2 36 3" xfId="13993" xr:uid="{00000000-0005-0000-0000-00009F360000}"/>
    <cellStyle name="Comma 2 37" xfId="13994" xr:uid="{00000000-0005-0000-0000-0000A0360000}"/>
    <cellStyle name="Comma 2 37 2" xfId="13995" xr:uid="{00000000-0005-0000-0000-0000A1360000}"/>
    <cellStyle name="Comma 2 37 2 2" xfId="13996" xr:uid="{00000000-0005-0000-0000-0000A2360000}"/>
    <cellStyle name="Comma 2 37 3" xfId="13997" xr:uid="{00000000-0005-0000-0000-0000A3360000}"/>
    <cellStyle name="Comma 2 38" xfId="13998" xr:uid="{00000000-0005-0000-0000-0000A4360000}"/>
    <cellStyle name="Comma 2 38 2" xfId="13999" xr:uid="{00000000-0005-0000-0000-0000A5360000}"/>
    <cellStyle name="Comma 2 38 2 2" xfId="14000" xr:uid="{00000000-0005-0000-0000-0000A6360000}"/>
    <cellStyle name="Comma 2 38 3" xfId="14001" xr:uid="{00000000-0005-0000-0000-0000A7360000}"/>
    <cellStyle name="Comma 2 39" xfId="14002" xr:uid="{00000000-0005-0000-0000-0000A8360000}"/>
    <cellStyle name="Comma 2 39 2" xfId="14003" xr:uid="{00000000-0005-0000-0000-0000A9360000}"/>
    <cellStyle name="Comma 2 39 2 2" xfId="14004" xr:uid="{00000000-0005-0000-0000-0000AA360000}"/>
    <cellStyle name="Comma 2 39 3" xfId="14005" xr:uid="{00000000-0005-0000-0000-0000AB360000}"/>
    <cellStyle name="Comma 2 4" xfId="14006" xr:uid="{00000000-0005-0000-0000-0000AC360000}"/>
    <cellStyle name="Comma 2 4 2" xfId="14007" xr:uid="{00000000-0005-0000-0000-0000AD360000}"/>
    <cellStyle name="Comma 2 4 2 2" xfId="14008" xr:uid="{00000000-0005-0000-0000-0000AE360000}"/>
    <cellStyle name="Comma 2 4 3" xfId="14009" xr:uid="{00000000-0005-0000-0000-0000AF360000}"/>
    <cellStyle name="Comma 2 40" xfId="14010" xr:uid="{00000000-0005-0000-0000-0000B0360000}"/>
    <cellStyle name="Comma 2 40 2" xfId="14011" xr:uid="{00000000-0005-0000-0000-0000B1360000}"/>
    <cellStyle name="Comma 2 40 2 2" xfId="14012" xr:uid="{00000000-0005-0000-0000-0000B2360000}"/>
    <cellStyle name="Comma 2 40 3" xfId="14013" xr:uid="{00000000-0005-0000-0000-0000B3360000}"/>
    <cellStyle name="Comma 2 41" xfId="14014" xr:uid="{00000000-0005-0000-0000-0000B4360000}"/>
    <cellStyle name="Comma 2 41 2" xfId="14015" xr:uid="{00000000-0005-0000-0000-0000B5360000}"/>
    <cellStyle name="Comma 2 41 2 2" xfId="14016" xr:uid="{00000000-0005-0000-0000-0000B6360000}"/>
    <cellStyle name="Comma 2 41 3" xfId="14017" xr:uid="{00000000-0005-0000-0000-0000B7360000}"/>
    <cellStyle name="Comma 2 42" xfId="14018" xr:uid="{00000000-0005-0000-0000-0000B8360000}"/>
    <cellStyle name="Comma 2 42 2" xfId="14019" xr:uid="{00000000-0005-0000-0000-0000B9360000}"/>
    <cellStyle name="Comma 2 42 2 2" xfId="14020" xr:uid="{00000000-0005-0000-0000-0000BA360000}"/>
    <cellStyle name="Comma 2 42 3" xfId="14021" xr:uid="{00000000-0005-0000-0000-0000BB360000}"/>
    <cellStyle name="Comma 2 43" xfId="14022" xr:uid="{00000000-0005-0000-0000-0000BC360000}"/>
    <cellStyle name="Comma 2 43 2" xfId="14023" xr:uid="{00000000-0005-0000-0000-0000BD360000}"/>
    <cellStyle name="Comma 2 43 2 2" xfId="14024" xr:uid="{00000000-0005-0000-0000-0000BE360000}"/>
    <cellStyle name="Comma 2 43 3" xfId="14025" xr:uid="{00000000-0005-0000-0000-0000BF360000}"/>
    <cellStyle name="Comma 2 44" xfId="14026" xr:uid="{00000000-0005-0000-0000-0000C0360000}"/>
    <cellStyle name="Comma 2 44 2" xfId="14027" xr:uid="{00000000-0005-0000-0000-0000C1360000}"/>
    <cellStyle name="Comma 2 44 2 2" xfId="14028" xr:uid="{00000000-0005-0000-0000-0000C2360000}"/>
    <cellStyle name="Comma 2 44 3" xfId="14029" xr:uid="{00000000-0005-0000-0000-0000C3360000}"/>
    <cellStyle name="Comma 2 45" xfId="14030" xr:uid="{00000000-0005-0000-0000-0000C4360000}"/>
    <cellStyle name="Comma 2 45 2" xfId="14031" xr:uid="{00000000-0005-0000-0000-0000C5360000}"/>
    <cellStyle name="Comma 2 45 2 2" xfId="14032" xr:uid="{00000000-0005-0000-0000-0000C6360000}"/>
    <cellStyle name="Comma 2 45 3" xfId="14033" xr:uid="{00000000-0005-0000-0000-0000C7360000}"/>
    <cellStyle name="Comma 2 46" xfId="14034" xr:uid="{00000000-0005-0000-0000-0000C8360000}"/>
    <cellStyle name="Comma 2 46 2" xfId="14035" xr:uid="{00000000-0005-0000-0000-0000C9360000}"/>
    <cellStyle name="Comma 2 46 2 2" xfId="14036" xr:uid="{00000000-0005-0000-0000-0000CA360000}"/>
    <cellStyle name="Comma 2 46 3" xfId="14037" xr:uid="{00000000-0005-0000-0000-0000CB360000}"/>
    <cellStyle name="Comma 2 47" xfId="14038" xr:uid="{00000000-0005-0000-0000-0000CC360000}"/>
    <cellStyle name="Comma 2 47 2" xfId="14039" xr:uid="{00000000-0005-0000-0000-0000CD360000}"/>
    <cellStyle name="Comma 2 47 2 2" xfId="14040" xr:uid="{00000000-0005-0000-0000-0000CE360000}"/>
    <cellStyle name="Comma 2 47 3" xfId="14041" xr:uid="{00000000-0005-0000-0000-0000CF360000}"/>
    <cellStyle name="Comma 2 48" xfId="14042" xr:uid="{00000000-0005-0000-0000-0000D0360000}"/>
    <cellStyle name="Comma 2 48 2" xfId="14043" xr:uid="{00000000-0005-0000-0000-0000D1360000}"/>
    <cellStyle name="Comma 2 48 2 2" xfId="14044" xr:uid="{00000000-0005-0000-0000-0000D2360000}"/>
    <cellStyle name="Comma 2 48 3" xfId="14045" xr:uid="{00000000-0005-0000-0000-0000D3360000}"/>
    <cellStyle name="Comma 2 49" xfId="14046" xr:uid="{00000000-0005-0000-0000-0000D4360000}"/>
    <cellStyle name="Comma 2 49 2" xfId="14047" xr:uid="{00000000-0005-0000-0000-0000D5360000}"/>
    <cellStyle name="Comma 2 49 2 2" xfId="14048" xr:uid="{00000000-0005-0000-0000-0000D6360000}"/>
    <cellStyle name="Comma 2 49 3" xfId="14049" xr:uid="{00000000-0005-0000-0000-0000D7360000}"/>
    <cellStyle name="Comma 2 5" xfId="14050" xr:uid="{00000000-0005-0000-0000-0000D8360000}"/>
    <cellStyle name="Comma 2 5 2" xfId="14051" xr:uid="{00000000-0005-0000-0000-0000D9360000}"/>
    <cellStyle name="Comma 2 5 2 2" xfId="14052" xr:uid="{00000000-0005-0000-0000-0000DA360000}"/>
    <cellStyle name="Comma 2 5 3" xfId="14053" xr:uid="{00000000-0005-0000-0000-0000DB360000}"/>
    <cellStyle name="Comma 2 50" xfId="14054" xr:uid="{00000000-0005-0000-0000-0000DC360000}"/>
    <cellStyle name="Comma 2 50 2" xfId="14055" xr:uid="{00000000-0005-0000-0000-0000DD360000}"/>
    <cellStyle name="Comma 2 50 2 2" xfId="14056" xr:uid="{00000000-0005-0000-0000-0000DE360000}"/>
    <cellStyle name="Comma 2 50 3" xfId="14057" xr:uid="{00000000-0005-0000-0000-0000DF360000}"/>
    <cellStyle name="Comma 2 51" xfId="14058" xr:uid="{00000000-0005-0000-0000-0000E0360000}"/>
    <cellStyle name="Comma 2 51 2" xfId="14059" xr:uid="{00000000-0005-0000-0000-0000E1360000}"/>
    <cellStyle name="Comma 2 51 2 2" xfId="14060" xr:uid="{00000000-0005-0000-0000-0000E2360000}"/>
    <cellStyle name="Comma 2 51 3" xfId="14061" xr:uid="{00000000-0005-0000-0000-0000E3360000}"/>
    <cellStyle name="Comma 2 52" xfId="14062" xr:uid="{00000000-0005-0000-0000-0000E4360000}"/>
    <cellStyle name="Comma 2 52 2" xfId="14063" xr:uid="{00000000-0005-0000-0000-0000E5360000}"/>
    <cellStyle name="Comma 2 52 2 2" xfId="14064" xr:uid="{00000000-0005-0000-0000-0000E6360000}"/>
    <cellStyle name="Comma 2 52 3" xfId="14065" xr:uid="{00000000-0005-0000-0000-0000E7360000}"/>
    <cellStyle name="Comma 2 53" xfId="14066" xr:uid="{00000000-0005-0000-0000-0000E8360000}"/>
    <cellStyle name="Comma 2 53 2" xfId="14067" xr:uid="{00000000-0005-0000-0000-0000E9360000}"/>
    <cellStyle name="Comma 2 53 2 2" xfId="14068" xr:uid="{00000000-0005-0000-0000-0000EA360000}"/>
    <cellStyle name="Comma 2 53 3" xfId="14069" xr:uid="{00000000-0005-0000-0000-0000EB360000}"/>
    <cellStyle name="Comma 2 54" xfId="14070" xr:uid="{00000000-0005-0000-0000-0000EC360000}"/>
    <cellStyle name="Comma 2 54 2" xfId="14071" xr:uid="{00000000-0005-0000-0000-0000ED360000}"/>
    <cellStyle name="Comma 2 54 2 2" xfId="14072" xr:uid="{00000000-0005-0000-0000-0000EE360000}"/>
    <cellStyle name="Comma 2 54 3" xfId="14073" xr:uid="{00000000-0005-0000-0000-0000EF360000}"/>
    <cellStyle name="Comma 2 55" xfId="14074" xr:uid="{00000000-0005-0000-0000-0000F0360000}"/>
    <cellStyle name="Comma 2 55 2" xfId="14075" xr:uid="{00000000-0005-0000-0000-0000F1360000}"/>
    <cellStyle name="Comma 2 55 2 2" xfId="14076" xr:uid="{00000000-0005-0000-0000-0000F2360000}"/>
    <cellStyle name="Comma 2 55 3" xfId="14077" xr:uid="{00000000-0005-0000-0000-0000F3360000}"/>
    <cellStyle name="Comma 2 56" xfId="14078" xr:uid="{00000000-0005-0000-0000-0000F4360000}"/>
    <cellStyle name="Comma 2 56 2" xfId="14079" xr:uid="{00000000-0005-0000-0000-0000F5360000}"/>
    <cellStyle name="Comma 2 56 2 2" xfId="14080" xr:uid="{00000000-0005-0000-0000-0000F6360000}"/>
    <cellStyle name="Comma 2 56 3" xfId="14081" xr:uid="{00000000-0005-0000-0000-0000F7360000}"/>
    <cellStyle name="Comma 2 57" xfId="14082" xr:uid="{00000000-0005-0000-0000-0000F8360000}"/>
    <cellStyle name="Comma 2 57 2" xfId="14083" xr:uid="{00000000-0005-0000-0000-0000F9360000}"/>
    <cellStyle name="Comma 2 57 2 2" xfId="14084" xr:uid="{00000000-0005-0000-0000-0000FA360000}"/>
    <cellStyle name="Comma 2 57 3" xfId="14085" xr:uid="{00000000-0005-0000-0000-0000FB360000}"/>
    <cellStyle name="Comma 2 58" xfId="14086" xr:uid="{00000000-0005-0000-0000-0000FC360000}"/>
    <cellStyle name="Comma 2 58 2" xfId="14087" xr:uid="{00000000-0005-0000-0000-0000FD360000}"/>
    <cellStyle name="Comma 2 58 2 2" xfId="14088" xr:uid="{00000000-0005-0000-0000-0000FE360000}"/>
    <cellStyle name="Comma 2 58 3" xfId="14089" xr:uid="{00000000-0005-0000-0000-0000FF360000}"/>
    <cellStyle name="Comma 2 59" xfId="14090" xr:uid="{00000000-0005-0000-0000-000000370000}"/>
    <cellStyle name="Comma 2 59 2" xfId="14091" xr:uid="{00000000-0005-0000-0000-000001370000}"/>
    <cellStyle name="Comma 2 59 2 2" xfId="14092" xr:uid="{00000000-0005-0000-0000-000002370000}"/>
    <cellStyle name="Comma 2 59 3" xfId="14093" xr:uid="{00000000-0005-0000-0000-000003370000}"/>
    <cellStyle name="Comma 2 6" xfId="14094" xr:uid="{00000000-0005-0000-0000-000004370000}"/>
    <cellStyle name="Comma 2 6 2" xfId="14095" xr:uid="{00000000-0005-0000-0000-000005370000}"/>
    <cellStyle name="Comma 2 6 2 2" xfId="14096" xr:uid="{00000000-0005-0000-0000-000006370000}"/>
    <cellStyle name="Comma 2 6 3" xfId="14097" xr:uid="{00000000-0005-0000-0000-000007370000}"/>
    <cellStyle name="Comma 2 60" xfId="14098" xr:uid="{00000000-0005-0000-0000-000008370000}"/>
    <cellStyle name="Comma 2 60 2" xfId="14099" xr:uid="{00000000-0005-0000-0000-000009370000}"/>
    <cellStyle name="Comma 2 60 2 2" xfId="14100" xr:uid="{00000000-0005-0000-0000-00000A370000}"/>
    <cellStyle name="Comma 2 60 3" xfId="14101" xr:uid="{00000000-0005-0000-0000-00000B370000}"/>
    <cellStyle name="Comma 2 61" xfId="14102" xr:uid="{00000000-0005-0000-0000-00000C370000}"/>
    <cellStyle name="Comma 2 61 2" xfId="14103" xr:uid="{00000000-0005-0000-0000-00000D370000}"/>
    <cellStyle name="Comma 2 61 2 2" xfId="14104" xr:uid="{00000000-0005-0000-0000-00000E370000}"/>
    <cellStyle name="Comma 2 61 3" xfId="14105" xr:uid="{00000000-0005-0000-0000-00000F370000}"/>
    <cellStyle name="Comma 2 62" xfId="14106" xr:uid="{00000000-0005-0000-0000-000010370000}"/>
    <cellStyle name="Comma 2 62 2" xfId="14107" xr:uid="{00000000-0005-0000-0000-000011370000}"/>
    <cellStyle name="Comma 2 62 2 2" xfId="14108" xr:uid="{00000000-0005-0000-0000-000012370000}"/>
    <cellStyle name="Comma 2 62 3" xfId="14109" xr:uid="{00000000-0005-0000-0000-000013370000}"/>
    <cellStyle name="Comma 2 63" xfId="14110" xr:uid="{00000000-0005-0000-0000-000014370000}"/>
    <cellStyle name="Comma 2 63 2" xfId="14111" xr:uid="{00000000-0005-0000-0000-000015370000}"/>
    <cellStyle name="Comma 2 63 2 2" xfId="14112" xr:uid="{00000000-0005-0000-0000-000016370000}"/>
    <cellStyle name="Comma 2 63 3" xfId="14113" xr:uid="{00000000-0005-0000-0000-000017370000}"/>
    <cellStyle name="Comma 2 64" xfId="14114" xr:uid="{00000000-0005-0000-0000-000018370000}"/>
    <cellStyle name="Comma 2 64 2" xfId="14115" xr:uid="{00000000-0005-0000-0000-000019370000}"/>
    <cellStyle name="Comma 2 64 2 2" xfId="14116" xr:uid="{00000000-0005-0000-0000-00001A370000}"/>
    <cellStyle name="Comma 2 64 3" xfId="14117" xr:uid="{00000000-0005-0000-0000-00001B370000}"/>
    <cellStyle name="Comma 2 65" xfId="14118" xr:uid="{00000000-0005-0000-0000-00001C370000}"/>
    <cellStyle name="Comma 2 65 2" xfId="14119" xr:uid="{00000000-0005-0000-0000-00001D370000}"/>
    <cellStyle name="Comma 2 65 2 2" xfId="14120" xr:uid="{00000000-0005-0000-0000-00001E370000}"/>
    <cellStyle name="Comma 2 65 3" xfId="14121" xr:uid="{00000000-0005-0000-0000-00001F370000}"/>
    <cellStyle name="Comma 2 66" xfId="14122" xr:uid="{00000000-0005-0000-0000-000020370000}"/>
    <cellStyle name="Comma 2 66 2" xfId="14123" xr:uid="{00000000-0005-0000-0000-000021370000}"/>
    <cellStyle name="Comma 2 66 2 2" xfId="14124" xr:uid="{00000000-0005-0000-0000-000022370000}"/>
    <cellStyle name="Comma 2 66 3" xfId="14125" xr:uid="{00000000-0005-0000-0000-000023370000}"/>
    <cellStyle name="Comma 2 67" xfId="14126" xr:uid="{00000000-0005-0000-0000-000024370000}"/>
    <cellStyle name="Comma 2 67 2" xfId="14127" xr:uid="{00000000-0005-0000-0000-000025370000}"/>
    <cellStyle name="Comma 2 67 2 2" xfId="14128" xr:uid="{00000000-0005-0000-0000-000026370000}"/>
    <cellStyle name="Comma 2 67 3" xfId="14129" xr:uid="{00000000-0005-0000-0000-000027370000}"/>
    <cellStyle name="Comma 2 68" xfId="14130" xr:uid="{00000000-0005-0000-0000-000028370000}"/>
    <cellStyle name="Comma 2 68 2" xfId="14131" xr:uid="{00000000-0005-0000-0000-000029370000}"/>
    <cellStyle name="Comma 2 68 2 2" xfId="14132" xr:uid="{00000000-0005-0000-0000-00002A370000}"/>
    <cellStyle name="Comma 2 68 3" xfId="14133" xr:uid="{00000000-0005-0000-0000-00002B370000}"/>
    <cellStyle name="Comma 2 69" xfId="14134" xr:uid="{00000000-0005-0000-0000-00002C370000}"/>
    <cellStyle name="Comma 2 69 2" xfId="14135" xr:uid="{00000000-0005-0000-0000-00002D370000}"/>
    <cellStyle name="Comma 2 69 2 2" xfId="14136" xr:uid="{00000000-0005-0000-0000-00002E370000}"/>
    <cellStyle name="Comma 2 69 3" xfId="14137" xr:uid="{00000000-0005-0000-0000-00002F370000}"/>
    <cellStyle name="Comma 2 7" xfId="14138" xr:uid="{00000000-0005-0000-0000-000030370000}"/>
    <cellStyle name="Comma 2 7 2" xfId="14139" xr:uid="{00000000-0005-0000-0000-000031370000}"/>
    <cellStyle name="Comma 2 7 2 2" xfId="14140" xr:uid="{00000000-0005-0000-0000-000032370000}"/>
    <cellStyle name="Comma 2 7 3" xfId="14141" xr:uid="{00000000-0005-0000-0000-000033370000}"/>
    <cellStyle name="Comma 2 70" xfId="14142" xr:uid="{00000000-0005-0000-0000-000034370000}"/>
    <cellStyle name="Comma 2 70 2" xfId="14143" xr:uid="{00000000-0005-0000-0000-000035370000}"/>
    <cellStyle name="Comma 2 70 2 2" xfId="14144" xr:uid="{00000000-0005-0000-0000-000036370000}"/>
    <cellStyle name="Comma 2 70 3" xfId="14145" xr:uid="{00000000-0005-0000-0000-000037370000}"/>
    <cellStyle name="Comma 2 71" xfId="14146" xr:uid="{00000000-0005-0000-0000-000038370000}"/>
    <cellStyle name="Comma 2 71 2" xfId="14147" xr:uid="{00000000-0005-0000-0000-000039370000}"/>
    <cellStyle name="Comma 2 71 2 2" xfId="14148" xr:uid="{00000000-0005-0000-0000-00003A370000}"/>
    <cellStyle name="Comma 2 71 3" xfId="14149" xr:uid="{00000000-0005-0000-0000-00003B370000}"/>
    <cellStyle name="Comma 2 72" xfId="14150" xr:uid="{00000000-0005-0000-0000-00003C370000}"/>
    <cellStyle name="Comma 2 72 2" xfId="14151" xr:uid="{00000000-0005-0000-0000-00003D370000}"/>
    <cellStyle name="Comma 2 72 2 2" xfId="14152" xr:uid="{00000000-0005-0000-0000-00003E370000}"/>
    <cellStyle name="Comma 2 72 3" xfId="14153" xr:uid="{00000000-0005-0000-0000-00003F370000}"/>
    <cellStyle name="Comma 2 73" xfId="14154" xr:uid="{00000000-0005-0000-0000-000040370000}"/>
    <cellStyle name="Comma 2 73 2" xfId="14155" xr:uid="{00000000-0005-0000-0000-000041370000}"/>
    <cellStyle name="Comma 2 73 2 2" xfId="14156" xr:uid="{00000000-0005-0000-0000-000042370000}"/>
    <cellStyle name="Comma 2 73 3" xfId="14157" xr:uid="{00000000-0005-0000-0000-000043370000}"/>
    <cellStyle name="Comma 2 74" xfId="14158" xr:uid="{00000000-0005-0000-0000-000044370000}"/>
    <cellStyle name="Comma 2 74 2" xfId="14159" xr:uid="{00000000-0005-0000-0000-000045370000}"/>
    <cellStyle name="Comma 2 74 2 2" xfId="14160" xr:uid="{00000000-0005-0000-0000-000046370000}"/>
    <cellStyle name="Comma 2 74 3" xfId="14161" xr:uid="{00000000-0005-0000-0000-000047370000}"/>
    <cellStyle name="Comma 2 75" xfId="14162" xr:uid="{00000000-0005-0000-0000-000048370000}"/>
    <cellStyle name="Comma 2 75 2" xfId="14163" xr:uid="{00000000-0005-0000-0000-000049370000}"/>
    <cellStyle name="Comma 2 75 2 2" xfId="14164" xr:uid="{00000000-0005-0000-0000-00004A370000}"/>
    <cellStyle name="Comma 2 75 3" xfId="14165" xr:uid="{00000000-0005-0000-0000-00004B370000}"/>
    <cellStyle name="Comma 2 76" xfId="14166" xr:uid="{00000000-0005-0000-0000-00004C370000}"/>
    <cellStyle name="Comma 2 76 2" xfId="14167" xr:uid="{00000000-0005-0000-0000-00004D370000}"/>
    <cellStyle name="Comma 2 76 2 2" xfId="14168" xr:uid="{00000000-0005-0000-0000-00004E370000}"/>
    <cellStyle name="Comma 2 76 3" xfId="14169" xr:uid="{00000000-0005-0000-0000-00004F370000}"/>
    <cellStyle name="Comma 2 77" xfId="14170" xr:uid="{00000000-0005-0000-0000-000050370000}"/>
    <cellStyle name="Comma 2 77 2" xfId="14171" xr:uid="{00000000-0005-0000-0000-000051370000}"/>
    <cellStyle name="Comma 2 77 2 2" xfId="14172" xr:uid="{00000000-0005-0000-0000-000052370000}"/>
    <cellStyle name="Comma 2 77 3" xfId="14173" xr:uid="{00000000-0005-0000-0000-000053370000}"/>
    <cellStyle name="Comma 2 78" xfId="14174" xr:uid="{00000000-0005-0000-0000-000054370000}"/>
    <cellStyle name="Comma 2 78 2" xfId="14175" xr:uid="{00000000-0005-0000-0000-000055370000}"/>
    <cellStyle name="Comma 2 78 2 2" xfId="14176" xr:uid="{00000000-0005-0000-0000-000056370000}"/>
    <cellStyle name="Comma 2 78 3" xfId="14177" xr:uid="{00000000-0005-0000-0000-000057370000}"/>
    <cellStyle name="Comma 2 79" xfId="14178" xr:uid="{00000000-0005-0000-0000-000058370000}"/>
    <cellStyle name="Comma 2 79 2" xfId="14179" xr:uid="{00000000-0005-0000-0000-000059370000}"/>
    <cellStyle name="Comma 2 79 2 2" xfId="14180" xr:uid="{00000000-0005-0000-0000-00005A370000}"/>
    <cellStyle name="Comma 2 79 3" xfId="14181" xr:uid="{00000000-0005-0000-0000-00005B370000}"/>
    <cellStyle name="Comma 2 8" xfId="14182" xr:uid="{00000000-0005-0000-0000-00005C370000}"/>
    <cellStyle name="Comma 2 8 2" xfId="14183" xr:uid="{00000000-0005-0000-0000-00005D370000}"/>
    <cellStyle name="Comma 2 8 2 2" xfId="14184" xr:uid="{00000000-0005-0000-0000-00005E370000}"/>
    <cellStyle name="Comma 2 8 3" xfId="14185" xr:uid="{00000000-0005-0000-0000-00005F370000}"/>
    <cellStyle name="Comma 2 80" xfId="14186" xr:uid="{00000000-0005-0000-0000-000060370000}"/>
    <cellStyle name="Comma 2 80 2" xfId="14187" xr:uid="{00000000-0005-0000-0000-000061370000}"/>
    <cellStyle name="Comma 2 80 2 2" xfId="14188" xr:uid="{00000000-0005-0000-0000-000062370000}"/>
    <cellStyle name="Comma 2 80 3" xfId="14189" xr:uid="{00000000-0005-0000-0000-000063370000}"/>
    <cellStyle name="Comma 2 81" xfId="14190" xr:uid="{00000000-0005-0000-0000-000064370000}"/>
    <cellStyle name="Comma 2 81 2" xfId="14191" xr:uid="{00000000-0005-0000-0000-000065370000}"/>
    <cellStyle name="Comma 2 81 2 2" xfId="14192" xr:uid="{00000000-0005-0000-0000-000066370000}"/>
    <cellStyle name="Comma 2 81 3" xfId="14193" xr:uid="{00000000-0005-0000-0000-000067370000}"/>
    <cellStyle name="Comma 2 82" xfId="14194" xr:uid="{00000000-0005-0000-0000-000068370000}"/>
    <cellStyle name="Comma 2 82 2" xfId="14195" xr:uid="{00000000-0005-0000-0000-000069370000}"/>
    <cellStyle name="Comma 2 82 2 2" xfId="14196" xr:uid="{00000000-0005-0000-0000-00006A370000}"/>
    <cellStyle name="Comma 2 82 3" xfId="14197" xr:uid="{00000000-0005-0000-0000-00006B370000}"/>
    <cellStyle name="Comma 2 83" xfId="14198" xr:uid="{00000000-0005-0000-0000-00006C370000}"/>
    <cellStyle name="Comma 2 83 2" xfId="14199" xr:uid="{00000000-0005-0000-0000-00006D370000}"/>
    <cellStyle name="Comma 2 83 2 2" xfId="14200" xr:uid="{00000000-0005-0000-0000-00006E370000}"/>
    <cellStyle name="Comma 2 83 3" xfId="14201" xr:uid="{00000000-0005-0000-0000-00006F370000}"/>
    <cellStyle name="Comma 2 84" xfId="14202" xr:uid="{00000000-0005-0000-0000-000070370000}"/>
    <cellStyle name="Comma 2 84 2" xfId="14203" xr:uid="{00000000-0005-0000-0000-000071370000}"/>
    <cellStyle name="Comma 2 84 2 2" xfId="14204" xr:uid="{00000000-0005-0000-0000-000072370000}"/>
    <cellStyle name="Comma 2 84 3" xfId="14205" xr:uid="{00000000-0005-0000-0000-000073370000}"/>
    <cellStyle name="Comma 2 85" xfId="14206" xr:uid="{00000000-0005-0000-0000-000074370000}"/>
    <cellStyle name="Comma 2 85 2" xfId="14207" xr:uid="{00000000-0005-0000-0000-000075370000}"/>
    <cellStyle name="Comma 2 85 2 2" xfId="14208" xr:uid="{00000000-0005-0000-0000-000076370000}"/>
    <cellStyle name="Comma 2 85 3" xfId="14209" xr:uid="{00000000-0005-0000-0000-000077370000}"/>
    <cellStyle name="Comma 2 86" xfId="14210" xr:uid="{00000000-0005-0000-0000-000078370000}"/>
    <cellStyle name="Comma 2 86 2" xfId="14211" xr:uid="{00000000-0005-0000-0000-000079370000}"/>
    <cellStyle name="Comma 2 86 2 2" xfId="14212" xr:uid="{00000000-0005-0000-0000-00007A370000}"/>
    <cellStyle name="Comma 2 86 3" xfId="14213" xr:uid="{00000000-0005-0000-0000-00007B370000}"/>
    <cellStyle name="Comma 2 87" xfId="14214" xr:uid="{00000000-0005-0000-0000-00007C370000}"/>
    <cellStyle name="Comma 2 87 2" xfId="14215" xr:uid="{00000000-0005-0000-0000-00007D370000}"/>
    <cellStyle name="Comma 2 87 2 2" xfId="14216" xr:uid="{00000000-0005-0000-0000-00007E370000}"/>
    <cellStyle name="Comma 2 87 3" xfId="14217" xr:uid="{00000000-0005-0000-0000-00007F370000}"/>
    <cellStyle name="Comma 2 88" xfId="14218" xr:uid="{00000000-0005-0000-0000-000080370000}"/>
    <cellStyle name="Comma 2 88 2" xfId="14219" xr:uid="{00000000-0005-0000-0000-000081370000}"/>
    <cellStyle name="Comma 2 88 2 2" xfId="14220" xr:uid="{00000000-0005-0000-0000-000082370000}"/>
    <cellStyle name="Comma 2 88 3" xfId="14221" xr:uid="{00000000-0005-0000-0000-000083370000}"/>
    <cellStyle name="Comma 2 89" xfId="14222" xr:uid="{00000000-0005-0000-0000-000084370000}"/>
    <cellStyle name="Comma 2 89 2" xfId="14223" xr:uid="{00000000-0005-0000-0000-000085370000}"/>
    <cellStyle name="Comma 2 9" xfId="14224" xr:uid="{00000000-0005-0000-0000-000086370000}"/>
    <cellStyle name="Comma 2 9 2" xfId="14225" xr:uid="{00000000-0005-0000-0000-000087370000}"/>
    <cellStyle name="Comma 2 9 2 2" xfId="14226" xr:uid="{00000000-0005-0000-0000-000088370000}"/>
    <cellStyle name="Comma 2 9 3" xfId="14227" xr:uid="{00000000-0005-0000-0000-000089370000}"/>
    <cellStyle name="Comma 2 90" xfId="14228" xr:uid="{00000000-0005-0000-0000-00008A370000}"/>
    <cellStyle name="Comma 2 91" xfId="14229" xr:uid="{00000000-0005-0000-0000-00008B370000}"/>
    <cellStyle name="Comma 2 91 2" xfId="14230" xr:uid="{00000000-0005-0000-0000-00008C370000}"/>
    <cellStyle name="Comma 2 91 2 2" xfId="14231" xr:uid="{00000000-0005-0000-0000-00008D370000}"/>
    <cellStyle name="Comma 2 91 2 3" xfId="14232" xr:uid="{00000000-0005-0000-0000-00008E370000}"/>
    <cellStyle name="Comma 2 91 3" xfId="14233" xr:uid="{00000000-0005-0000-0000-00008F370000}"/>
    <cellStyle name="Comma 2 92" xfId="14234" xr:uid="{00000000-0005-0000-0000-000090370000}"/>
    <cellStyle name="Comma 2 92 2" xfId="14235" xr:uid="{00000000-0005-0000-0000-000091370000}"/>
    <cellStyle name="Comma 2 93" xfId="14236" xr:uid="{00000000-0005-0000-0000-000092370000}"/>
    <cellStyle name="Comma 2 93 2" xfId="14237" xr:uid="{00000000-0005-0000-0000-000093370000}"/>
    <cellStyle name="Comma 2 94" xfId="14238" xr:uid="{00000000-0005-0000-0000-000094370000}"/>
    <cellStyle name="Comma 2 94 2" xfId="14239" xr:uid="{00000000-0005-0000-0000-000095370000}"/>
    <cellStyle name="Comma 2 95" xfId="14240" xr:uid="{00000000-0005-0000-0000-000096370000}"/>
    <cellStyle name="Comma 2 96" xfId="53087" xr:uid="{7B1AB93E-5C8F-42DB-AB06-90104BCE2912}"/>
    <cellStyle name="Comma 20" xfId="14241" xr:uid="{00000000-0005-0000-0000-000097370000}"/>
    <cellStyle name="Comma 20 2" xfId="14242" xr:uid="{00000000-0005-0000-0000-000098370000}"/>
    <cellStyle name="Comma 20 2 2" xfId="14243" xr:uid="{00000000-0005-0000-0000-000099370000}"/>
    <cellStyle name="Comma 20 3" xfId="14244" xr:uid="{00000000-0005-0000-0000-00009A370000}"/>
    <cellStyle name="Comma 20 3 2" xfId="14245" xr:uid="{00000000-0005-0000-0000-00009B370000}"/>
    <cellStyle name="Comma 20 3 2 2" xfId="14246" xr:uid="{00000000-0005-0000-0000-00009C370000}"/>
    <cellStyle name="Comma 20 3 2 3" xfId="14247" xr:uid="{00000000-0005-0000-0000-00009D370000}"/>
    <cellStyle name="Comma 20 3 3" xfId="14248" xr:uid="{00000000-0005-0000-0000-00009E370000}"/>
    <cellStyle name="Comma 20 4" xfId="14249" xr:uid="{00000000-0005-0000-0000-00009F370000}"/>
    <cellStyle name="Comma 20 5" xfId="14250" xr:uid="{00000000-0005-0000-0000-0000A0370000}"/>
    <cellStyle name="Comma 21" xfId="14251" xr:uid="{00000000-0005-0000-0000-0000A1370000}"/>
    <cellStyle name="Comma 21 2" xfId="14252" xr:uid="{00000000-0005-0000-0000-0000A2370000}"/>
    <cellStyle name="Comma 21 2 2" xfId="14253" xr:uid="{00000000-0005-0000-0000-0000A3370000}"/>
    <cellStyle name="Comma 21 3" xfId="14254" xr:uid="{00000000-0005-0000-0000-0000A4370000}"/>
    <cellStyle name="Comma 21 3 2" xfId="14255" xr:uid="{00000000-0005-0000-0000-0000A5370000}"/>
    <cellStyle name="Comma 21 3 2 2" xfId="14256" xr:uid="{00000000-0005-0000-0000-0000A6370000}"/>
    <cellStyle name="Comma 21 3 2 3" xfId="14257" xr:uid="{00000000-0005-0000-0000-0000A7370000}"/>
    <cellStyle name="Comma 21 3 3" xfId="14258" xr:uid="{00000000-0005-0000-0000-0000A8370000}"/>
    <cellStyle name="Comma 21 4" xfId="14259" xr:uid="{00000000-0005-0000-0000-0000A9370000}"/>
    <cellStyle name="Comma 21 5" xfId="14260" xr:uid="{00000000-0005-0000-0000-0000AA370000}"/>
    <cellStyle name="Comma 22" xfId="14261" xr:uid="{00000000-0005-0000-0000-0000AB370000}"/>
    <cellStyle name="Comma 22 2" xfId="14262" xr:uid="{00000000-0005-0000-0000-0000AC370000}"/>
    <cellStyle name="Comma 23" xfId="14263" xr:uid="{00000000-0005-0000-0000-0000AD370000}"/>
    <cellStyle name="Comma 23 2" xfId="14264" xr:uid="{00000000-0005-0000-0000-0000AE370000}"/>
    <cellStyle name="Comma 24" xfId="14265" xr:uid="{00000000-0005-0000-0000-0000AF370000}"/>
    <cellStyle name="Comma 24 2" xfId="14266" xr:uid="{00000000-0005-0000-0000-0000B0370000}"/>
    <cellStyle name="Comma 25" xfId="14267" xr:uid="{00000000-0005-0000-0000-0000B1370000}"/>
    <cellStyle name="Comma 25 2" xfId="14268" xr:uid="{00000000-0005-0000-0000-0000B2370000}"/>
    <cellStyle name="Comma 26" xfId="14269" xr:uid="{00000000-0005-0000-0000-0000B3370000}"/>
    <cellStyle name="Comma 26 2" xfId="14270" xr:uid="{00000000-0005-0000-0000-0000B4370000}"/>
    <cellStyle name="Comma 26 3" xfId="14271" xr:uid="{00000000-0005-0000-0000-0000B5370000}"/>
    <cellStyle name="Comma 26 4" xfId="14272" xr:uid="{00000000-0005-0000-0000-0000B6370000}"/>
    <cellStyle name="Comma 26 4 2" xfId="14273" xr:uid="{00000000-0005-0000-0000-0000B7370000}"/>
    <cellStyle name="Comma 27" xfId="14274" xr:uid="{00000000-0005-0000-0000-0000B8370000}"/>
    <cellStyle name="Comma 27 2" xfId="14275" xr:uid="{00000000-0005-0000-0000-0000B9370000}"/>
    <cellStyle name="Comma 28" xfId="14276" xr:uid="{00000000-0005-0000-0000-0000BA370000}"/>
    <cellStyle name="Comma 28 2" xfId="14277" xr:uid="{00000000-0005-0000-0000-0000BB370000}"/>
    <cellStyle name="Comma 29" xfId="14278" xr:uid="{00000000-0005-0000-0000-0000BC370000}"/>
    <cellStyle name="Comma 29 2" xfId="14279" xr:uid="{00000000-0005-0000-0000-0000BD370000}"/>
    <cellStyle name="Comma 3" xfId="14280" xr:uid="{00000000-0005-0000-0000-0000BE370000}"/>
    <cellStyle name="Comma 3 10" xfId="14281" xr:uid="{00000000-0005-0000-0000-0000BF370000}"/>
    <cellStyle name="Comma 3 10 2" xfId="14282" xr:uid="{00000000-0005-0000-0000-0000C0370000}"/>
    <cellStyle name="Comma 3 11" xfId="14283" xr:uid="{00000000-0005-0000-0000-0000C1370000}"/>
    <cellStyle name="Comma 3 11 2" xfId="14284" xr:uid="{00000000-0005-0000-0000-0000C2370000}"/>
    <cellStyle name="Comma 3 2" xfId="14285" xr:uid="{00000000-0005-0000-0000-0000C3370000}"/>
    <cellStyle name="Comma 3 2 2" xfId="14286" xr:uid="{00000000-0005-0000-0000-0000C4370000}"/>
    <cellStyle name="Comma 3 2 2 2" xfId="14287" xr:uid="{00000000-0005-0000-0000-0000C5370000}"/>
    <cellStyle name="Comma 3 2 3" xfId="14288" xr:uid="{00000000-0005-0000-0000-0000C6370000}"/>
    <cellStyle name="Comma 3 2 3 2" xfId="14289" xr:uid="{00000000-0005-0000-0000-0000C7370000}"/>
    <cellStyle name="Comma 3 2 4" xfId="14290" xr:uid="{00000000-0005-0000-0000-0000C8370000}"/>
    <cellStyle name="Comma 3 2 4 2" xfId="14291" xr:uid="{00000000-0005-0000-0000-0000C9370000}"/>
    <cellStyle name="Comma 3 2 5" xfId="14292" xr:uid="{00000000-0005-0000-0000-0000CA370000}"/>
    <cellStyle name="Comma 3 3" xfId="14293" xr:uid="{00000000-0005-0000-0000-0000CB370000}"/>
    <cellStyle name="Comma 3 3 2" xfId="14294" xr:uid="{00000000-0005-0000-0000-0000CC370000}"/>
    <cellStyle name="Comma 3 3 2 2" xfId="14295" xr:uid="{00000000-0005-0000-0000-0000CD370000}"/>
    <cellStyle name="Comma 3 3 2 2 2" xfId="14296" xr:uid="{00000000-0005-0000-0000-0000CE370000}"/>
    <cellStyle name="Comma 3 3 3" xfId="14297" xr:uid="{00000000-0005-0000-0000-0000CF370000}"/>
    <cellStyle name="Comma 3 3 4" xfId="14298" xr:uid="{00000000-0005-0000-0000-0000D0370000}"/>
    <cellStyle name="Comma 3 3 4 2" xfId="14299" xr:uid="{00000000-0005-0000-0000-0000D1370000}"/>
    <cellStyle name="Comma 3 4" xfId="14300" xr:uid="{00000000-0005-0000-0000-0000D2370000}"/>
    <cellStyle name="Comma 3 4 2" xfId="14301" xr:uid="{00000000-0005-0000-0000-0000D3370000}"/>
    <cellStyle name="Comma 3 4 3" xfId="14302" xr:uid="{00000000-0005-0000-0000-0000D4370000}"/>
    <cellStyle name="Comma 3 4 4" xfId="14303" xr:uid="{00000000-0005-0000-0000-0000D5370000}"/>
    <cellStyle name="Comma 3 4 4 2" xfId="14304" xr:uid="{00000000-0005-0000-0000-0000D6370000}"/>
    <cellStyle name="Comma 3 4 5" xfId="14305" xr:uid="{00000000-0005-0000-0000-0000D7370000}"/>
    <cellStyle name="Comma 3 4 5 2" xfId="14306" xr:uid="{00000000-0005-0000-0000-0000D8370000}"/>
    <cellStyle name="Comma 3 5" xfId="14307" xr:uid="{00000000-0005-0000-0000-0000D9370000}"/>
    <cellStyle name="Comma 3 5 2" xfId="14308" xr:uid="{00000000-0005-0000-0000-0000DA370000}"/>
    <cellStyle name="Comma 3 5 3" xfId="14309" xr:uid="{00000000-0005-0000-0000-0000DB370000}"/>
    <cellStyle name="Comma 3 5 3 2" xfId="14310" xr:uid="{00000000-0005-0000-0000-0000DC370000}"/>
    <cellStyle name="Comma 3 5 4" xfId="14311" xr:uid="{00000000-0005-0000-0000-0000DD370000}"/>
    <cellStyle name="Comma 3 5 4 2" xfId="14312" xr:uid="{00000000-0005-0000-0000-0000DE370000}"/>
    <cellStyle name="Comma 3 6" xfId="14313" xr:uid="{00000000-0005-0000-0000-0000DF370000}"/>
    <cellStyle name="Comma 3 6 2" xfId="14314" xr:uid="{00000000-0005-0000-0000-0000E0370000}"/>
    <cellStyle name="Comma 3 6 3" xfId="14315" xr:uid="{00000000-0005-0000-0000-0000E1370000}"/>
    <cellStyle name="Comma 3 6 3 2" xfId="14316" xr:uid="{00000000-0005-0000-0000-0000E2370000}"/>
    <cellStyle name="Comma 3 6 4" xfId="14317" xr:uid="{00000000-0005-0000-0000-0000E3370000}"/>
    <cellStyle name="Comma 3 6 4 2" xfId="14318" xr:uid="{00000000-0005-0000-0000-0000E4370000}"/>
    <cellStyle name="Comma 3 7" xfId="14319" xr:uid="{00000000-0005-0000-0000-0000E5370000}"/>
    <cellStyle name="Comma 3 7 2" xfId="14320" xr:uid="{00000000-0005-0000-0000-0000E6370000}"/>
    <cellStyle name="Comma 3 7 3" xfId="14321" xr:uid="{00000000-0005-0000-0000-0000E7370000}"/>
    <cellStyle name="Comma 3 7 4" xfId="14322" xr:uid="{00000000-0005-0000-0000-0000E8370000}"/>
    <cellStyle name="Comma 3 7 4 2" xfId="14323" xr:uid="{00000000-0005-0000-0000-0000E9370000}"/>
    <cellStyle name="Comma 3 7 5" xfId="14324" xr:uid="{00000000-0005-0000-0000-0000EA370000}"/>
    <cellStyle name="Comma 3 7 5 2" xfId="14325" xr:uid="{00000000-0005-0000-0000-0000EB370000}"/>
    <cellStyle name="Comma 3 8" xfId="14326" xr:uid="{00000000-0005-0000-0000-0000EC370000}"/>
    <cellStyle name="Comma 3 8 2" xfId="14327" xr:uid="{00000000-0005-0000-0000-0000ED370000}"/>
    <cellStyle name="Comma 3 8 3" xfId="14328" xr:uid="{00000000-0005-0000-0000-0000EE370000}"/>
    <cellStyle name="Comma 3 9" xfId="14329" xr:uid="{00000000-0005-0000-0000-0000EF370000}"/>
    <cellStyle name="Comma 3 9 2" xfId="14330" xr:uid="{00000000-0005-0000-0000-0000F0370000}"/>
    <cellStyle name="Comma 3 9 3" xfId="14331" xr:uid="{00000000-0005-0000-0000-0000F1370000}"/>
    <cellStyle name="Comma 30" xfId="14332" xr:uid="{00000000-0005-0000-0000-0000F2370000}"/>
    <cellStyle name="Comma 30 2" xfId="14333" xr:uid="{00000000-0005-0000-0000-0000F3370000}"/>
    <cellStyle name="Comma 31" xfId="14334" xr:uid="{00000000-0005-0000-0000-0000F4370000}"/>
    <cellStyle name="Comma 31 2" xfId="14335" xr:uid="{00000000-0005-0000-0000-0000F5370000}"/>
    <cellStyle name="Comma 32" xfId="14336" xr:uid="{00000000-0005-0000-0000-0000F6370000}"/>
    <cellStyle name="Comma 32 2" xfId="14337" xr:uid="{00000000-0005-0000-0000-0000F7370000}"/>
    <cellStyle name="Comma 33" xfId="14338" xr:uid="{00000000-0005-0000-0000-0000F8370000}"/>
    <cellStyle name="Comma 33 2" xfId="14339" xr:uid="{00000000-0005-0000-0000-0000F9370000}"/>
    <cellStyle name="Comma 34" xfId="14340" xr:uid="{00000000-0005-0000-0000-0000FA370000}"/>
    <cellStyle name="Comma 34 2" xfId="14341" xr:uid="{00000000-0005-0000-0000-0000FB370000}"/>
    <cellStyle name="Comma 35" xfId="14342" xr:uid="{00000000-0005-0000-0000-0000FC370000}"/>
    <cellStyle name="Comma 35 2" xfId="14343" xr:uid="{00000000-0005-0000-0000-0000FD370000}"/>
    <cellStyle name="Comma 36" xfId="14344" xr:uid="{00000000-0005-0000-0000-0000FE370000}"/>
    <cellStyle name="Comma 36 2" xfId="14345" xr:uid="{00000000-0005-0000-0000-0000FF370000}"/>
    <cellStyle name="Comma 37" xfId="14346" xr:uid="{00000000-0005-0000-0000-000000380000}"/>
    <cellStyle name="Comma 37 2" xfId="14347" xr:uid="{00000000-0005-0000-0000-000001380000}"/>
    <cellStyle name="Comma 38" xfId="14348" xr:uid="{00000000-0005-0000-0000-000002380000}"/>
    <cellStyle name="Comma 38 2" xfId="14349" xr:uid="{00000000-0005-0000-0000-000003380000}"/>
    <cellStyle name="Comma 39" xfId="14350" xr:uid="{00000000-0005-0000-0000-000004380000}"/>
    <cellStyle name="Comma 39 2" xfId="14351" xr:uid="{00000000-0005-0000-0000-000005380000}"/>
    <cellStyle name="Comma 4" xfId="14352" xr:uid="{00000000-0005-0000-0000-000006380000}"/>
    <cellStyle name="Comma 4 2" xfId="14353" xr:uid="{00000000-0005-0000-0000-000007380000}"/>
    <cellStyle name="Comma 4 2 2" xfId="14354" xr:uid="{00000000-0005-0000-0000-000008380000}"/>
    <cellStyle name="Comma 4 2 3" xfId="14355" xr:uid="{00000000-0005-0000-0000-000009380000}"/>
    <cellStyle name="Comma 4 3" xfId="14356" xr:uid="{00000000-0005-0000-0000-00000A380000}"/>
    <cellStyle name="Comma 4 3 2" xfId="14357" xr:uid="{00000000-0005-0000-0000-00000B380000}"/>
    <cellStyle name="Comma 4 4" xfId="14358" xr:uid="{00000000-0005-0000-0000-00000C380000}"/>
    <cellStyle name="Comma 40" xfId="14359" xr:uid="{00000000-0005-0000-0000-00000D380000}"/>
    <cellStyle name="Comma 40 2" xfId="14360" xr:uid="{00000000-0005-0000-0000-00000E380000}"/>
    <cellStyle name="Comma 41" xfId="14361" xr:uid="{00000000-0005-0000-0000-00000F380000}"/>
    <cellStyle name="Comma 41 2" xfId="14362" xr:uid="{00000000-0005-0000-0000-000010380000}"/>
    <cellStyle name="Comma 42" xfId="14363" xr:uid="{00000000-0005-0000-0000-000011380000}"/>
    <cellStyle name="Comma 42 2" xfId="14364" xr:uid="{00000000-0005-0000-0000-000012380000}"/>
    <cellStyle name="Comma 43" xfId="14365" xr:uid="{00000000-0005-0000-0000-000013380000}"/>
    <cellStyle name="Comma 43 2" xfId="14366" xr:uid="{00000000-0005-0000-0000-000014380000}"/>
    <cellStyle name="Comma 44" xfId="14367" xr:uid="{00000000-0005-0000-0000-000015380000}"/>
    <cellStyle name="Comma 44 2" xfId="14368" xr:uid="{00000000-0005-0000-0000-000016380000}"/>
    <cellStyle name="Comma 45" xfId="14369" xr:uid="{00000000-0005-0000-0000-000017380000}"/>
    <cellStyle name="Comma 45 2" xfId="14370" xr:uid="{00000000-0005-0000-0000-000018380000}"/>
    <cellStyle name="Comma 46" xfId="14371" xr:uid="{00000000-0005-0000-0000-000019380000}"/>
    <cellStyle name="Comma 46 2" xfId="14372" xr:uid="{00000000-0005-0000-0000-00001A380000}"/>
    <cellStyle name="Comma 47" xfId="14373" xr:uid="{00000000-0005-0000-0000-00001B380000}"/>
    <cellStyle name="Comma 47 2" xfId="14374" xr:uid="{00000000-0005-0000-0000-00001C380000}"/>
    <cellStyle name="Comma 48" xfId="14375" xr:uid="{00000000-0005-0000-0000-00001D380000}"/>
    <cellStyle name="Comma 48 2" xfId="14376" xr:uid="{00000000-0005-0000-0000-00001E380000}"/>
    <cellStyle name="Comma 49" xfId="14377" xr:uid="{00000000-0005-0000-0000-00001F380000}"/>
    <cellStyle name="Comma 49 2" xfId="14378" xr:uid="{00000000-0005-0000-0000-000020380000}"/>
    <cellStyle name="Comma 5" xfId="14379" xr:uid="{00000000-0005-0000-0000-000021380000}"/>
    <cellStyle name="Comma 5 2" xfId="14380" xr:uid="{00000000-0005-0000-0000-000022380000}"/>
    <cellStyle name="Comma 5 2 2" xfId="14381" xr:uid="{00000000-0005-0000-0000-000023380000}"/>
    <cellStyle name="Comma 5 3" xfId="14382" xr:uid="{00000000-0005-0000-0000-000024380000}"/>
    <cellStyle name="Comma 5 3 2" xfId="14383" xr:uid="{00000000-0005-0000-0000-000025380000}"/>
    <cellStyle name="Comma 50" xfId="14384" xr:uid="{00000000-0005-0000-0000-000026380000}"/>
    <cellStyle name="Comma 50 2" xfId="14385" xr:uid="{00000000-0005-0000-0000-000027380000}"/>
    <cellStyle name="Comma 51" xfId="14386" xr:uid="{00000000-0005-0000-0000-000028380000}"/>
    <cellStyle name="Comma 51 2" xfId="14387" xr:uid="{00000000-0005-0000-0000-000029380000}"/>
    <cellStyle name="Comma 52" xfId="14388" xr:uid="{00000000-0005-0000-0000-00002A380000}"/>
    <cellStyle name="Comma 52 2" xfId="14389" xr:uid="{00000000-0005-0000-0000-00002B380000}"/>
    <cellStyle name="Comma 53" xfId="14390" xr:uid="{00000000-0005-0000-0000-00002C380000}"/>
    <cellStyle name="Comma 53 2" xfId="14391" xr:uid="{00000000-0005-0000-0000-00002D380000}"/>
    <cellStyle name="Comma 54" xfId="14392" xr:uid="{00000000-0005-0000-0000-00002E380000}"/>
    <cellStyle name="Comma 54 2" xfId="14393" xr:uid="{00000000-0005-0000-0000-00002F380000}"/>
    <cellStyle name="Comma 55" xfId="14394" xr:uid="{00000000-0005-0000-0000-000030380000}"/>
    <cellStyle name="Comma 55 2" xfId="14395" xr:uid="{00000000-0005-0000-0000-000031380000}"/>
    <cellStyle name="Comma 56" xfId="14396" xr:uid="{00000000-0005-0000-0000-000032380000}"/>
    <cellStyle name="Comma 56 2" xfId="14397" xr:uid="{00000000-0005-0000-0000-000033380000}"/>
    <cellStyle name="Comma 57" xfId="14398" xr:uid="{00000000-0005-0000-0000-000034380000}"/>
    <cellStyle name="Comma 57 2" xfId="14399" xr:uid="{00000000-0005-0000-0000-000035380000}"/>
    <cellStyle name="Comma 58" xfId="14400" xr:uid="{00000000-0005-0000-0000-000036380000}"/>
    <cellStyle name="Comma 58 2" xfId="14401" xr:uid="{00000000-0005-0000-0000-000037380000}"/>
    <cellStyle name="Comma 59" xfId="14402" xr:uid="{00000000-0005-0000-0000-000038380000}"/>
    <cellStyle name="Comma 59 2" xfId="14403" xr:uid="{00000000-0005-0000-0000-000039380000}"/>
    <cellStyle name="Comma 6" xfId="14404" xr:uid="{00000000-0005-0000-0000-00003A380000}"/>
    <cellStyle name="Comma 6 2" xfId="14405" xr:uid="{00000000-0005-0000-0000-00003B380000}"/>
    <cellStyle name="Comma 6 3" xfId="14406" xr:uid="{00000000-0005-0000-0000-00003C380000}"/>
    <cellStyle name="Comma 60" xfId="14407" xr:uid="{00000000-0005-0000-0000-00003D380000}"/>
    <cellStyle name="Comma 60 2" xfId="14408" xr:uid="{00000000-0005-0000-0000-00003E380000}"/>
    <cellStyle name="Comma 61" xfId="14409" xr:uid="{00000000-0005-0000-0000-00003F380000}"/>
    <cellStyle name="Comma 61 2" xfId="14410" xr:uid="{00000000-0005-0000-0000-000040380000}"/>
    <cellStyle name="Comma 62" xfId="14411" xr:uid="{00000000-0005-0000-0000-000041380000}"/>
    <cellStyle name="Comma 62 2" xfId="14412" xr:uid="{00000000-0005-0000-0000-000042380000}"/>
    <cellStyle name="Comma 63" xfId="14413" xr:uid="{00000000-0005-0000-0000-000043380000}"/>
    <cellStyle name="Comma 63 2" xfId="14414" xr:uid="{00000000-0005-0000-0000-000044380000}"/>
    <cellStyle name="Comma 64" xfId="14415" xr:uid="{00000000-0005-0000-0000-000045380000}"/>
    <cellStyle name="Comma 64 2" xfId="14416" xr:uid="{00000000-0005-0000-0000-000046380000}"/>
    <cellStyle name="Comma 64 3" xfId="14417" xr:uid="{00000000-0005-0000-0000-000047380000}"/>
    <cellStyle name="Comma 64 4" xfId="14418" xr:uid="{00000000-0005-0000-0000-000048380000}"/>
    <cellStyle name="Comma 64 4 2" xfId="14419" xr:uid="{00000000-0005-0000-0000-000049380000}"/>
    <cellStyle name="Comma 65" xfId="14420" xr:uid="{00000000-0005-0000-0000-00004A380000}"/>
    <cellStyle name="Comma 65 2" xfId="14421" xr:uid="{00000000-0005-0000-0000-00004B380000}"/>
    <cellStyle name="Comma 65 3" xfId="14422" xr:uid="{00000000-0005-0000-0000-00004C380000}"/>
    <cellStyle name="Comma 65 3 2" xfId="14423" xr:uid="{00000000-0005-0000-0000-00004D380000}"/>
    <cellStyle name="Comma 66" xfId="14424" xr:uid="{00000000-0005-0000-0000-00004E380000}"/>
    <cellStyle name="Comma 66 2" xfId="14425" xr:uid="{00000000-0005-0000-0000-00004F380000}"/>
    <cellStyle name="Comma 66 3" xfId="14426" xr:uid="{00000000-0005-0000-0000-000050380000}"/>
    <cellStyle name="Comma 66 3 2" xfId="14427" xr:uid="{00000000-0005-0000-0000-000051380000}"/>
    <cellStyle name="Comma 67" xfId="14428" xr:uid="{00000000-0005-0000-0000-000052380000}"/>
    <cellStyle name="Comma 67 2" xfId="14429" xr:uid="{00000000-0005-0000-0000-000053380000}"/>
    <cellStyle name="Comma 68" xfId="14430" xr:uid="{00000000-0005-0000-0000-000054380000}"/>
    <cellStyle name="Comma 68 2" xfId="14431" xr:uid="{00000000-0005-0000-0000-000055380000}"/>
    <cellStyle name="Comma 69" xfId="14432" xr:uid="{00000000-0005-0000-0000-000056380000}"/>
    <cellStyle name="Comma 69 2" xfId="14433" xr:uid="{00000000-0005-0000-0000-000057380000}"/>
    <cellStyle name="Comma 7" xfId="14434" xr:uid="{00000000-0005-0000-0000-000058380000}"/>
    <cellStyle name="Comma 7 2" xfId="14435" xr:uid="{00000000-0005-0000-0000-000059380000}"/>
    <cellStyle name="Comma 7 2 2" xfId="14436" xr:uid="{00000000-0005-0000-0000-00005A380000}"/>
    <cellStyle name="Comma 7 2 2 2" xfId="14437" xr:uid="{00000000-0005-0000-0000-00005B380000}"/>
    <cellStyle name="Comma 7 2 3" xfId="14438" xr:uid="{00000000-0005-0000-0000-00005C380000}"/>
    <cellStyle name="Comma 7 3" xfId="14439" xr:uid="{00000000-0005-0000-0000-00005D380000}"/>
    <cellStyle name="Comma 7 3 2" xfId="14440" xr:uid="{00000000-0005-0000-0000-00005E380000}"/>
    <cellStyle name="Comma 7 3 2 2" xfId="14441" xr:uid="{00000000-0005-0000-0000-00005F380000}"/>
    <cellStyle name="Comma 7 3 3" xfId="14442" xr:uid="{00000000-0005-0000-0000-000060380000}"/>
    <cellStyle name="Comma 7 4" xfId="14443" xr:uid="{00000000-0005-0000-0000-000061380000}"/>
    <cellStyle name="Comma 7 4 2" xfId="14444" xr:uid="{00000000-0005-0000-0000-000062380000}"/>
    <cellStyle name="Comma 7 4 2 2" xfId="14445" xr:uid="{00000000-0005-0000-0000-000063380000}"/>
    <cellStyle name="Comma 7 4 3" xfId="14446" xr:uid="{00000000-0005-0000-0000-000064380000}"/>
    <cellStyle name="Comma 7 5" xfId="14447" xr:uid="{00000000-0005-0000-0000-000065380000}"/>
    <cellStyle name="Comma 7 5 2" xfId="14448" xr:uid="{00000000-0005-0000-0000-000066380000}"/>
    <cellStyle name="Comma 7 5 2 2" xfId="14449" xr:uid="{00000000-0005-0000-0000-000067380000}"/>
    <cellStyle name="Comma 7 5 3" xfId="14450" xr:uid="{00000000-0005-0000-0000-000068380000}"/>
    <cellStyle name="Comma 7 6" xfId="14451" xr:uid="{00000000-0005-0000-0000-000069380000}"/>
    <cellStyle name="Comma 70" xfId="14452" xr:uid="{00000000-0005-0000-0000-00006A380000}"/>
    <cellStyle name="Comma 70 2" xfId="14453" xr:uid="{00000000-0005-0000-0000-00006B380000}"/>
    <cellStyle name="Comma 71" xfId="14454" xr:uid="{00000000-0005-0000-0000-00006C380000}"/>
    <cellStyle name="Comma 71 2" xfId="14455" xr:uid="{00000000-0005-0000-0000-00006D380000}"/>
    <cellStyle name="Comma 72" xfId="14456" xr:uid="{00000000-0005-0000-0000-00006E380000}"/>
    <cellStyle name="Comma 72 2" xfId="14457" xr:uid="{00000000-0005-0000-0000-00006F380000}"/>
    <cellStyle name="Comma 73" xfId="14458" xr:uid="{00000000-0005-0000-0000-000070380000}"/>
    <cellStyle name="Comma 73 2" xfId="14459" xr:uid="{00000000-0005-0000-0000-000071380000}"/>
    <cellStyle name="Comma 73 2 2" xfId="14460" xr:uid="{00000000-0005-0000-0000-000072380000}"/>
    <cellStyle name="Comma 73 3" xfId="14461" xr:uid="{00000000-0005-0000-0000-000073380000}"/>
    <cellStyle name="Comma 74" xfId="14462" xr:uid="{00000000-0005-0000-0000-000074380000}"/>
    <cellStyle name="Comma 74 2" xfId="14463" xr:uid="{00000000-0005-0000-0000-000075380000}"/>
    <cellStyle name="Comma 74 2 2" xfId="14464" xr:uid="{00000000-0005-0000-0000-000076380000}"/>
    <cellStyle name="Comma 74 3" xfId="14465" xr:uid="{00000000-0005-0000-0000-000077380000}"/>
    <cellStyle name="Comma 75" xfId="14466" xr:uid="{00000000-0005-0000-0000-000078380000}"/>
    <cellStyle name="Comma 75 2" xfId="14467" xr:uid="{00000000-0005-0000-0000-000079380000}"/>
    <cellStyle name="Comma 75 2 2" xfId="14468" xr:uid="{00000000-0005-0000-0000-00007A380000}"/>
    <cellStyle name="Comma 75 3" xfId="14469" xr:uid="{00000000-0005-0000-0000-00007B380000}"/>
    <cellStyle name="Comma 76" xfId="14470" xr:uid="{00000000-0005-0000-0000-00007C380000}"/>
    <cellStyle name="Comma 76 2" xfId="14471" xr:uid="{00000000-0005-0000-0000-00007D380000}"/>
    <cellStyle name="Comma 76 2 2" xfId="14472" xr:uid="{00000000-0005-0000-0000-00007E380000}"/>
    <cellStyle name="Comma 76 3" xfId="14473" xr:uid="{00000000-0005-0000-0000-00007F380000}"/>
    <cellStyle name="Comma 77" xfId="14474" xr:uid="{00000000-0005-0000-0000-000080380000}"/>
    <cellStyle name="Comma 77 2" xfId="14475" xr:uid="{00000000-0005-0000-0000-000081380000}"/>
    <cellStyle name="Comma 78" xfId="14476" xr:uid="{00000000-0005-0000-0000-000082380000}"/>
    <cellStyle name="Comma 78 2" xfId="14477" xr:uid="{00000000-0005-0000-0000-000083380000}"/>
    <cellStyle name="Comma 78 3" xfId="14478" xr:uid="{00000000-0005-0000-0000-000084380000}"/>
    <cellStyle name="Comma 78 4" xfId="14479" xr:uid="{00000000-0005-0000-0000-000085380000}"/>
    <cellStyle name="Comma 78 4 2" xfId="14480" xr:uid="{00000000-0005-0000-0000-000086380000}"/>
    <cellStyle name="Comma 79" xfId="14481" xr:uid="{00000000-0005-0000-0000-000087380000}"/>
    <cellStyle name="Comma 79 2" xfId="14482" xr:uid="{00000000-0005-0000-0000-000088380000}"/>
    <cellStyle name="Comma 79 3" xfId="14483" xr:uid="{00000000-0005-0000-0000-000089380000}"/>
    <cellStyle name="Comma 8" xfId="14484" xr:uid="{00000000-0005-0000-0000-00008A380000}"/>
    <cellStyle name="Comma 8 2" xfId="14485" xr:uid="{00000000-0005-0000-0000-00008B380000}"/>
    <cellStyle name="Comma 80" xfId="14486" xr:uid="{00000000-0005-0000-0000-00008C380000}"/>
    <cellStyle name="Comma 80 2" xfId="14487" xr:uid="{00000000-0005-0000-0000-00008D380000}"/>
    <cellStyle name="Comma 80 3" xfId="14488" xr:uid="{00000000-0005-0000-0000-00008E380000}"/>
    <cellStyle name="Comma 81" xfId="14489" xr:uid="{00000000-0005-0000-0000-00008F380000}"/>
    <cellStyle name="Comma 81 2" xfId="14490" xr:uid="{00000000-0005-0000-0000-000090380000}"/>
    <cellStyle name="Comma 81 3" xfId="14491" xr:uid="{00000000-0005-0000-0000-000091380000}"/>
    <cellStyle name="Comma 82" xfId="14492" xr:uid="{00000000-0005-0000-0000-000092380000}"/>
    <cellStyle name="Comma 82 2" xfId="14493" xr:uid="{00000000-0005-0000-0000-000093380000}"/>
    <cellStyle name="Comma 82 3" xfId="14494" xr:uid="{00000000-0005-0000-0000-000094380000}"/>
    <cellStyle name="Comma 83" xfId="14495" xr:uid="{00000000-0005-0000-0000-000095380000}"/>
    <cellStyle name="Comma 83 2" xfId="14496" xr:uid="{00000000-0005-0000-0000-000096380000}"/>
    <cellStyle name="Comma 83 3" xfId="14497" xr:uid="{00000000-0005-0000-0000-000097380000}"/>
    <cellStyle name="Comma 84" xfId="14498" xr:uid="{00000000-0005-0000-0000-000098380000}"/>
    <cellStyle name="Comma 84 2" xfId="14499" xr:uid="{00000000-0005-0000-0000-000099380000}"/>
    <cellStyle name="Comma 84 3" xfId="14500" xr:uid="{00000000-0005-0000-0000-00009A380000}"/>
    <cellStyle name="Comma 85" xfId="14501" xr:uid="{00000000-0005-0000-0000-00009B380000}"/>
    <cellStyle name="Comma 85 2" xfId="14502" xr:uid="{00000000-0005-0000-0000-00009C380000}"/>
    <cellStyle name="Comma 85 3" xfId="14503" xr:uid="{00000000-0005-0000-0000-00009D380000}"/>
    <cellStyle name="Comma 86" xfId="14504" xr:uid="{00000000-0005-0000-0000-00009E380000}"/>
    <cellStyle name="Comma 86 2" xfId="14505" xr:uid="{00000000-0005-0000-0000-00009F380000}"/>
    <cellStyle name="Comma 86 2 2" xfId="14506" xr:uid="{00000000-0005-0000-0000-0000A0380000}"/>
    <cellStyle name="Comma 86 3" xfId="14507" xr:uid="{00000000-0005-0000-0000-0000A1380000}"/>
    <cellStyle name="Comma 87" xfId="14508" xr:uid="{00000000-0005-0000-0000-0000A2380000}"/>
    <cellStyle name="Comma 87 2" xfId="14509" xr:uid="{00000000-0005-0000-0000-0000A3380000}"/>
    <cellStyle name="Comma 87 2 2" xfId="14510" xr:uid="{00000000-0005-0000-0000-0000A4380000}"/>
    <cellStyle name="Comma 87 3" xfId="14511" xr:uid="{00000000-0005-0000-0000-0000A5380000}"/>
    <cellStyle name="Comma 88" xfId="14512" xr:uid="{00000000-0005-0000-0000-0000A6380000}"/>
    <cellStyle name="Comma 88 2" xfId="14513" xr:uid="{00000000-0005-0000-0000-0000A7380000}"/>
    <cellStyle name="Comma 88 2 2" xfId="14514" xr:uid="{00000000-0005-0000-0000-0000A8380000}"/>
    <cellStyle name="Comma 88 3" xfId="14515" xr:uid="{00000000-0005-0000-0000-0000A9380000}"/>
    <cellStyle name="Comma 89" xfId="14516" xr:uid="{00000000-0005-0000-0000-0000AA380000}"/>
    <cellStyle name="Comma 89 2" xfId="14517" xr:uid="{00000000-0005-0000-0000-0000AB380000}"/>
    <cellStyle name="Comma 89 2 2" xfId="14518" xr:uid="{00000000-0005-0000-0000-0000AC380000}"/>
    <cellStyle name="Comma 89 3" xfId="14519" xr:uid="{00000000-0005-0000-0000-0000AD380000}"/>
    <cellStyle name="Comma 9" xfId="14520" xr:uid="{00000000-0005-0000-0000-0000AE380000}"/>
    <cellStyle name="Comma 9 2" xfId="14521" xr:uid="{00000000-0005-0000-0000-0000AF380000}"/>
    <cellStyle name="Comma 9 3" xfId="14522" xr:uid="{00000000-0005-0000-0000-0000B0380000}"/>
    <cellStyle name="Comma 9 4" xfId="14523" xr:uid="{00000000-0005-0000-0000-0000B1380000}"/>
    <cellStyle name="Comma 9 4 2" xfId="14524" xr:uid="{00000000-0005-0000-0000-0000B2380000}"/>
    <cellStyle name="Comma 9 5" xfId="14525" xr:uid="{00000000-0005-0000-0000-0000B3380000}"/>
    <cellStyle name="Comma 90" xfId="14526" xr:uid="{00000000-0005-0000-0000-0000B4380000}"/>
    <cellStyle name="Comma 90 2" xfId="14527" xr:uid="{00000000-0005-0000-0000-0000B5380000}"/>
    <cellStyle name="Comma 90 2 2" xfId="14528" xr:uid="{00000000-0005-0000-0000-0000B6380000}"/>
    <cellStyle name="Comma 90 3" xfId="14529" xr:uid="{00000000-0005-0000-0000-0000B7380000}"/>
    <cellStyle name="Comma 91" xfId="14530" xr:uid="{00000000-0005-0000-0000-0000B8380000}"/>
    <cellStyle name="Comma 91 2" xfId="14531" xr:uid="{00000000-0005-0000-0000-0000B9380000}"/>
    <cellStyle name="Comma 92" xfId="14532" xr:uid="{00000000-0005-0000-0000-0000BA380000}"/>
    <cellStyle name="Comma 92 2" xfId="14533" xr:uid="{00000000-0005-0000-0000-0000BB380000}"/>
    <cellStyle name="Comma 92 2 2" xfId="14534" xr:uid="{00000000-0005-0000-0000-0000BC380000}"/>
    <cellStyle name="Comma 92 3" xfId="14535" xr:uid="{00000000-0005-0000-0000-0000BD380000}"/>
    <cellStyle name="Comma 92 3 2" xfId="14536" xr:uid="{00000000-0005-0000-0000-0000BE380000}"/>
    <cellStyle name="Comma 93" xfId="14537" xr:uid="{00000000-0005-0000-0000-0000BF380000}"/>
    <cellStyle name="Comma 93 2" xfId="14538" xr:uid="{00000000-0005-0000-0000-0000C0380000}"/>
    <cellStyle name="Comma 93 2 2" xfId="14539" xr:uid="{00000000-0005-0000-0000-0000C1380000}"/>
    <cellStyle name="Comma 93 3" xfId="14540" xr:uid="{00000000-0005-0000-0000-0000C2380000}"/>
    <cellStyle name="Comma 93 3 2" xfId="14541" xr:uid="{00000000-0005-0000-0000-0000C3380000}"/>
    <cellStyle name="Comma 94" xfId="14542" xr:uid="{00000000-0005-0000-0000-0000C4380000}"/>
    <cellStyle name="Comma 94 2" xfId="14543" xr:uid="{00000000-0005-0000-0000-0000C5380000}"/>
    <cellStyle name="Comma 94 2 2" xfId="14544" xr:uid="{00000000-0005-0000-0000-0000C6380000}"/>
    <cellStyle name="Comma 94 3" xfId="14545" xr:uid="{00000000-0005-0000-0000-0000C7380000}"/>
    <cellStyle name="Comma 94 3 2" xfId="14546" xr:uid="{00000000-0005-0000-0000-0000C8380000}"/>
    <cellStyle name="Comma 95" xfId="14547" xr:uid="{00000000-0005-0000-0000-0000C9380000}"/>
    <cellStyle name="Comma 95 2" xfId="14548" xr:uid="{00000000-0005-0000-0000-0000CA380000}"/>
    <cellStyle name="Comma 96" xfId="14549" xr:uid="{00000000-0005-0000-0000-0000CB380000}"/>
    <cellStyle name="Comma 96 2" xfId="14550" xr:uid="{00000000-0005-0000-0000-0000CC380000}"/>
    <cellStyle name="Comma 97" xfId="14551" xr:uid="{00000000-0005-0000-0000-0000CD380000}"/>
    <cellStyle name="Comma 97 2" xfId="14552" xr:uid="{00000000-0005-0000-0000-0000CE380000}"/>
    <cellStyle name="Comma 98" xfId="14553" xr:uid="{00000000-0005-0000-0000-0000CF380000}"/>
    <cellStyle name="Comma 98 2" xfId="14554" xr:uid="{00000000-0005-0000-0000-0000D0380000}"/>
    <cellStyle name="Comma 99" xfId="14555" xr:uid="{00000000-0005-0000-0000-0000D1380000}"/>
    <cellStyle name="Comma 99 2" xfId="14556" xr:uid="{00000000-0005-0000-0000-0000D2380000}"/>
    <cellStyle name="Comma0 - Modelo1" xfId="14557" xr:uid="{00000000-0005-0000-0000-0000D3380000}"/>
    <cellStyle name="Comma0 - Style1" xfId="14558" xr:uid="{00000000-0005-0000-0000-0000D4380000}"/>
    <cellStyle name="Comma1 - Modelo2" xfId="14559" xr:uid="{00000000-0005-0000-0000-0000D5380000}"/>
    <cellStyle name="Comma1 - Style2" xfId="14560" xr:uid="{00000000-0005-0000-0000-0000D6380000}"/>
    <cellStyle name="Currency [00]" xfId="14561" xr:uid="{00000000-0005-0000-0000-0000D7380000}"/>
    <cellStyle name="Currency 0" xfId="14562" xr:uid="{00000000-0005-0000-0000-0000D8380000}"/>
    <cellStyle name="Currency 10" xfId="14563" xr:uid="{00000000-0005-0000-0000-0000D9380000}"/>
    <cellStyle name="Currency 10 2" xfId="14564" xr:uid="{00000000-0005-0000-0000-0000DA380000}"/>
    <cellStyle name="Currency 10 2 2" xfId="14565" xr:uid="{00000000-0005-0000-0000-0000DB380000}"/>
    <cellStyle name="Currency 10 2 2 2" xfId="14566" xr:uid="{00000000-0005-0000-0000-0000DC380000}"/>
    <cellStyle name="Currency 10 2 3" xfId="14567" xr:uid="{00000000-0005-0000-0000-0000DD380000}"/>
    <cellStyle name="Currency 10 3" xfId="14568" xr:uid="{00000000-0005-0000-0000-0000DE380000}"/>
    <cellStyle name="Currency 10 3 2" xfId="14569" xr:uid="{00000000-0005-0000-0000-0000DF380000}"/>
    <cellStyle name="Currency 10 3 2 2" xfId="14570" xr:uid="{00000000-0005-0000-0000-0000E0380000}"/>
    <cellStyle name="Currency 10 3 3" xfId="14571" xr:uid="{00000000-0005-0000-0000-0000E1380000}"/>
    <cellStyle name="Currency 10 3 3 2" xfId="14572" xr:uid="{00000000-0005-0000-0000-0000E2380000}"/>
    <cellStyle name="Currency 10 4" xfId="14573" xr:uid="{00000000-0005-0000-0000-0000E3380000}"/>
    <cellStyle name="Currency 10 4 2" xfId="14574" xr:uid="{00000000-0005-0000-0000-0000E4380000}"/>
    <cellStyle name="Currency 10 4 2 2" xfId="14575" xr:uid="{00000000-0005-0000-0000-0000E5380000}"/>
    <cellStyle name="Currency 10 4 3" xfId="14576" xr:uid="{00000000-0005-0000-0000-0000E6380000}"/>
    <cellStyle name="Currency 10 4 3 2" xfId="14577" xr:uid="{00000000-0005-0000-0000-0000E7380000}"/>
    <cellStyle name="Currency 10 5" xfId="14578" xr:uid="{00000000-0005-0000-0000-0000E8380000}"/>
    <cellStyle name="Currency 10 5 2" xfId="14579" xr:uid="{00000000-0005-0000-0000-0000E9380000}"/>
    <cellStyle name="Currency 10 5 2 2" xfId="14580" xr:uid="{00000000-0005-0000-0000-0000EA380000}"/>
    <cellStyle name="Currency 10 5 3" xfId="14581" xr:uid="{00000000-0005-0000-0000-0000EB380000}"/>
    <cellStyle name="Currency 10 5 3 2" xfId="14582" xr:uid="{00000000-0005-0000-0000-0000EC380000}"/>
    <cellStyle name="Currency 100" xfId="14583" xr:uid="{00000000-0005-0000-0000-0000ED380000}"/>
    <cellStyle name="Currency 100 2" xfId="14584" xr:uid="{00000000-0005-0000-0000-0000EE380000}"/>
    <cellStyle name="Currency 101" xfId="14585" xr:uid="{00000000-0005-0000-0000-0000EF380000}"/>
    <cellStyle name="Currency 101 2" xfId="14586" xr:uid="{00000000-0005-0000-0000-0000F0380000}"/>
    <cellStyle name="Currency 102" xfId="14587" xr:uid="{00000000-0005-0000-0000-0000F1380000}"/>
    <cellStyle name="Currency 102 2" xfId="14588" xr:uid="{00000000-0005-0000-0000-0000F2380000}"/>
    <cellStyle name="Currency 103" xfId="14589" xr:uid="{00000000-0005-0000-0000-0000F3380000}"/>
    <cellStyle name="Currency 103 2" xfId="14590" xr:uid="{00000000-0005-0000-0000-0000F4380000}"/>
    <cellStyle name="Currency 104" xfId="14591" xr:uid="{00000000-0005-0000-0000-0000F5380000}"/>
    <cellStyle name="Currency 104 2" xfId="14592" xr:uid="{00000000-0005-0000-0000-0000F6380000}"/>
    <cellStyle name="Currency 105" xfId="14593" xr:uid="{00000000-0005-0000-0000-0000F7380000}"/>
    <cellStyle name="Currency 105 2" xfId="14594" xr:uid="{00000000-0005-0000-0000-0000F8380000}"/>
    <cellStyle name="Currency 106" xfId="14595" xr:uid="{00000000-0005-0000-0000-0000F9380000}"/>
    <cellStyle name="Currency 106 2" xfId="14596" xr:uid="{00000000-0005-0000-0000-0000FA380000}"/>
    <cellStyle name="Currency 107" xfId="14597" xr:uid="{00000000-0005-0000-0000-0000FB380000}"/>
    <cellStyle name="Currency 107 2" xfId="14598" xr:uid="{00000000-0005-0000-0000-0000FC380000}"/>
    <cellStyle name="Currency 108" xfId="14599" xr:uid="{00000000-0005-0000-0000-0000FD380000}"/>
    <cellStyle name="Currency 108 2" xfId="14600" xr:uid="{00000000-0005-0000-0000-0000FE380000}"/>
    <cellStyle name="Currency 108 2 2" xfId="14601" xr:uid="{00000000-0005-0000-0000-0000FF380000}"/>
    <cellStyle name="Currency 108 3" xfId="14602" xr:uid="{00000000-0005-0000-0000-000000390000}"/>
    <cellStyle name="Currency 109" xfId="14603" xr:uid="{00000000-0005-0000-0000-000001390000}"/>
    <cellStyle name="Currency 109 2" xfId="14604" xr:uid="{00000000-0005-0000-0000-000002390000}"/>
    <cellStyle name="Currency 109 2 2" xfId="14605" xr:uid="{00000000-0005-0000-0000-000003390000}"/>
    <cellStyle name="Currency 109 3" xfId="14606" xr:uid="{00000000-0005-0000-0000-000004390000}"/>
    <cellStyle name="Currency 11" xfId="14607" xr:uid="{00000000-0005-0000-0000-000005390000}"/>
    <cellStyle name="Currency 11 2" xfId="14608" xr:uid="{00000000-0005-0000-0000-000006390000}"/>
    <cellStyle name="Currency 11 3" xfId="14609" xr:uid="{00000000-0005-0000-0000-000007390000}"/>
    <cellStyle name="Currency 11 4" xfId="14610" xr:uid="{00000000-0005-0000-0000-000008390000}"/>
    <cellStyle name="Currency 11 4 2" xfId="14611" xr:uid="{00000000-0005-0000-0000-000009390000}"/>
    <cellStyle name="Currency 11 5" xfId="14612" xr:uid="{00000000-0005-0000-0000-00000A390000}"/>
    <cellStyle name="Currency 110" xfId="14613" xr:uid="{00000000-0005-0000-0000-00000B390000}"/>
    <cellStyle name="Currency 110 2" xfId="14614" xr:uid="{00000000-0005-0000-0000-00000C390000}"/>
    <cellStyle name="Currency 110 2 2" xfId="14615" xr:uid="{00000000-0005-0000-0000-00000D390000}"/>
    <cellStyle name="Currency 110 3" xfId="14616" xr:uid="{00000000-0005-0000-0000-00000E390000}"/>
    <cellStyle name="Currency 111" xfId="14617" xr:uid="{00000000-0005-0000-0000-00000F390000}"/>
    <cellStyle name="Currency 111 2" xfId="14618" xr:uid="{00000000-0005-0000-0000-000010390000}"/>
    <cellStyle name="Currency 111 2 2" xfId="14619" xr:uid="{00000000-0005-0000-0000-000011390000}"/>
    <cellStyle name="Currency 111 3" xfId="14620" xr:uid="{00000000-0005-0000-0000-000012390000}"/>
    <cellStyle name="Currency 112" xfId="14621" xr:uid="{00000000-0005-0000-0000-000013390000}"/>
    <cellStyle name="Currency 112 2" xfId="14622" xr:uid="{00000000-0005-0000-0000-000014390000}"/>
    <cellStyle name="Currency 112 2 2" xfId="14623" xr:uid="{00000000-0005-0000-0000-000015390000}"/>
    <cellStyle name="Currency 112 3" xfId="14624" xr:uid="{00000000-0005-0000-0000-000016390000}"/>
    <cellStyle name="Currency 113" xfId="14625" xr:uid="{00000000-0005-0000-0000-000017390000}"/>
    <cellStyle name="Currency 113 2" xfId="14626" xr:uid="{00000000-0005-0000-0000-000018390000}"/>
    <cellStyle name="Currency 113 2 2" xfId="14627" xr:uid="{00000000-0005-0000-0000-000019390000}"/>
    <cellStyle name="Currency 113 3" xfId="14628" xr:uid="{00000000-0005-0000-0000-00001A390000}"/>
    <cellStyle name="Currency 114" xfId="14629" xr:uid="{00000000-0005-0000-0000-00001B390000}"/>
    <cellStyle name="Currency 114 2" xfId="14630" xr:uid="{00000000-0005-0000-0000-00001C390000}"/>
    <cellStyle name="Currency 114 2 2" xfId="14631" xr:uid="{00000000-0005-0000-0000-00001D390000}"/>
    <cellStyle name="Currency 114 3" xfId="14632" xr:uid="{00000000-0005-0000-0000-00001E390000}"/>
    <cellStyle name="Currency 115" xfId="14633" xr:uid="{00000000-0005-0000-0000-00001F390000}"/>
    <cellStyle name="Currency 115 2" xfId="14634" xr:uid="{00000000-0005-0000-0000-000020390000}"/>
    <cellStyle name="Currency 115 2 2" xfId="14635" xr:uid="{00000000-0005-0000-0000-000021390000}"/>
    <cellStyle name="Currency 115 3" xfId="14636" xr:uid="{00000000-0005-0000-0000-000022390000}"/>
    <cellStyle name="Currency 116" xfId="14637" xr:uid="{00000000-0005-0000-0000-000023390000}"/>
    <cellStyle name="Currency 116 2" xfId="14638" xr:uid="{00000000-0005-0000-0000-000024390000}"/>
    <cellStyle name="Currency 116 2 2" xfId="14639" xr:uid="{00000000-0005-0000-0000-000025390000}"/>
    <cellStyle name="Currency 116 3" xfId="14640" xr:uid="{00000000-0005-0000-0000-000026390000}"/>
    <cellStyle name="Currency 117" xfId="14641" xr:uid="{00000000-0005-0000-0000-000027390000}"/>
    <cellStyle name="Currency 117 2" xfId="14642" xr:uid="{00000000-0005-0000-0000-000028390000}"/>
    <cellStyle name="Currency 117 2 2" xfId="14643" xr:uid="{00000000-0005-0000-0000-000029390000}"/>
    <cellStyle name="Currency 117 3" xfId="14644" xr:uid="{00000000-0005-0000-0000-00002A390000}"/>
    <cellStyle name="Currency 118" xfId="14645" xr:uid="{00000000-0005-0000-0000-00002B390000}"/>
    <cellStyle name="Currency 118 2" xfId="14646" xr:uid="{00000000-0005-0000-0000-00002C390000}"/>
    <cellStyle name="Currency 118 2 2" xfId="14647" xr:uid="{00000000-0005-0000-0000-00002D390000}"/>
    <cellStyle name="Currency 118 3" xfId="14648" xr:uid="{00000000-0005-0000-0000-00002E390000}"/>
    <cellStyle name="Currency 119" xfId="14649" xr:uid="{00000000-0005-0000-0000-00002F390000}"/>
    <cellStyle name="Currency 119 2" xfId="14650" xr:uid="{00000000-0005-0000-0000-000030390000}"/>
    <cellStyle name="Currency 119 2 2" xfId="14651" xr:uid="{00000000-0005-0000-0000-000031390000}"/>
    <cellStyle name="Currency 119 3" xfId="14652" xr:uid="{00000000-0005-0000-0000-000032390000}"/>
    <cellStyle name="Currency 12" xfId="14653" xr:uid="{00000000-0005-0000-0000-000033390000}"/>
    <cellStyle name="Currency 12 2" xfId="14654" xr:uid="{00000000-0005-0000-0000-000034390000}"/>
    <cellStyle name="Currency 12 3" xfId="14655" xr:uid="{00000000-0005-0000-0000-000035390000}"/>
    <cellStyle name="Currency 12 4" xfId="14656" xr:uid="{00000000-0005-0000-0000-000036390000}"/>
    <cellStyle name="Currency 12 4 2" xfId="14657" xr:uid="{00000000-0005-0000-0000-000037390000}"/>
    <cellStyle name="Currency 12 5" xfId="14658" xr:uid="{00000000-0005-0000-0000-000038390000}"/>
    <cellStyle name="Currency 120" xfId="14659" xr:uid="{00000000-0005-0000-0000-000039390000}"/>
    <cellStyle name="Currency 120 2" xfId="14660" xr:uid="{00000000-0005-0000-0000-00003A390000}"/>
    <cellStyle name="Currency 120 2 2" xfId="14661" xr:uid="{00000000-0005-0000-0000-00003B390000}"/>
    <cellStyle name="Currency 120 3" xfId="14662" xr:uid="{00000000-0005-0000-0000-00003C390000}"/>
    <cellStyle name="Currency 121" xfId="14663" xr:uid="{00000000-0005-0000-0000-00003D390000}"/>
    <cellStyle name="Currency 121 2" xfId="14664" xr:uid="{00000000-0005-0000-0000-00003E390000}"/>
    <cellStyle name="Currency 122" xfId="14665" xr:uid="{00000000-0005-0000-0000-00003F390000}"/>
    <cellStyle name="Currency 122 2" xfId="14666" xr:uid="{00000000-0005-0000-0000-000040390000}"/>
    <cellStyle name="Currency 123" xfId="14667" xr:uid="{00000000-0005-0000-0000-000041390000}"/>
    <cellStyle name="Currency 123 2" xfId="14668" xr:uid="{00000000-0005-0000-0000-000042390000}"/>
    <cellStyle name="Currency 124" xfId="14669" xr:uid="{00000000-0005-0000-0000-000043390000}"/>
    <cellStyle name="Currency 124 2" xfId="14670" xr:uid="{00000000-0005-0000-0000-000044390000}"/>
    <cellStyle name="Currency 125" xfId="14671" xr:uid="{00000000-0005-0000-0000-000045390000}"/>
    <cellStyle name="Currency 125 2" xfId="14672" xr:uid="{00000000-0005-0000-0000-000046390000}"/>
    <cellStyle name="Currency 126" xfId="14673" xr:uid="{00000000-0005-0000-0000-000047390000}"/>
    <cellStyle name="Currency 126 2" xfId="14674" xr:uid="{00000000-0005-0000-0000-000048390000}"/>
    <cellStyle name="Currency 127" xfId="14675" xr:uid="{00000000-0005-0000-0000-000049390000}"/>
    <cellStyle name="Currency 127 2" xfId="14676" xr:uid="{00000000-0005-0000-0000-00004A390000}"/>
    <cellStyle name="Currency 128" xfId="14677" xr:uid="{00000000-0005-0000-0000-00004B390000}"/>
    <cellStyle name="Currency 128 2" xfId="14678" xr:uid="{00000000-0005-0000-0000-00004C390000}"/>
    <cellStyle name="Currency 128 2 2" xfId="14679" xr:uid="{00000000-0005-0000-0000-00004D390000}"/>
    <cellStyle name="Currency 128 3" xfId="14680" xr:uid="{00000000-0005-0000-0000-00004E390000}"/>
    <cellStyle name="Currency 129" xfId="14681" xr:uid="{00000000-0005-0000-0000-00004F390000}"/>
    <cellStyle name="Currency 129 2" xfId="14682" xr:uid="{00000000-0005-0000-0000-000050390000}"/>
    <cellStyle name="Currency 129 2 2" xfId="14683" xr:uid="{00000000-0005-0000-0000-000051390000}"/>
    <cellStyle name="Currency 129 3" xfId="14684" xr:uid="{00000000-0005-0000-0000-000052390000}"/>
    <cellStyle name="Currency 13" xfId="14685" xr:uid="{00000000-0005-0000-0000-000053390000}"/>
    <cellStyle name="Currency 13 2" xfId="14686" xr:uid="{00000000-0005-0000-0000-000054390000}"/>
    <cellStyle name="Currency 13 3" xfId="14687" xr:uid="{00000000-0005-0000-0000-000055390000}"/>
    <cellStyle name="Currency 13 4" xfId="14688" xr:uid="{00000000-0005-0000-0000-000056390000}"/>
    <cellStyle name="Currency 13 5" xfId="14689" xr:uid="{00000000-0005-0000-0000-000057390000}"/>
    <cellStyle name="Currency 13 5 2" xfId="14690" xr:uid="{00000000-0005-0000-0000-000058390000}"/>
    <cellStyle name="Currency 13 6" xfId="14691" xr:uid="{00000000-0005-0000-0000-000059390000}"/>
    <cellStyle name="Currency 130" xfId="14692" xr:uid="{00000000-0005-0000-0000-00005A390000}"/>
    <cellStyle name="Currency 130 2" xfId="14693" xr:uid="{00000000-0005-0000-0000-00005B390000}"/>
    <cellStyle name="Currency 130 2 2" xfId="14694" xr:uid="{00000000-0005-0000-0000-00005C390000}"/>
    <cellStyle name="Currency 130 3" xfId="14695" xr:uid="{00000000-0005-0000-0000-00005D390000}"/>
    <cellStyle name="Currency 131" xfId="14696" xr:uid="{00000000-0005-0000-0000-00005E390000}"/>
    <cellStyle name="Currency 131 2" xfId="14697" xr:uid="{00000000-0005-0000-0000-00005F390000}"/>
    <cellStyle name="Currency 131 2 2" xfId="14698" xr:uid="{00000000-0005-0000-0000-000060390000}"/>
    <cellStyle name="Currency 131 3" xfId="14699" xr:uid="{00000000-0005-0000-0000-000061390000}"/>
    <cellStyle name="Currency 132" xfId="14700" xr:uid="{00000000-0005-0000-0000-000062390000}"/>
    <cellStyle name="Currency 132 2" xfId="14701" xr:uid="{00000000-0005-0000-0000-000063390000}"/>
    <cellStyle name="Currency 133" xfId="14702" xr:uid="{00000000-0005-0000-0000-000064390000}"/>
    <cellStyle name="Currency 133 2" xfId="14703" xr:uid="{00000000-0005-0000-0000-000065390000}"/>
    <cellStyle name="Currency 134" xfId="14704" xr:uid="{00000000-0005-0000-0000-000066390000}"/>
    <cellStyle name="Currency 134 2" xfId="14705" xr:uid="{00000000-0005-0000-0000-000067390000}"/>
    <cellStyle name="Currency 135" xfId="14706" xr:uid="{00000000-0005-0000-0000-000068390000}"/>
    <cellStyle name="Currency 135 2" xfId="14707" xr:uid="{00000000-0005-0000-0000-000069390000}"/>
    <cellStyle name="Currency 136" xfId="14708" xr:uid="{00000000-0005-0000-0000-00006A390000}"/>
    <cellStyle name="Currency 136 2" xfId="14709" xr:uid="{00000000-0005-0000-0000-00006B390000}"/>
    <cellStyle name="Currency 137" xfId="14710" xr:uid="{00000000-0005-0000-0000-00006C390000}"/>
    <cellStyle name="Currency 137 2" xfId="14711" xr:uid="{00000000-0005-0000-0000-00006D390000}"/>
    <cellStyle name="Currency 138" xfId="14712" xr:uid="{00000000-0005-0000-0000-00006E390000}"/>
    <cellStyle name="Currency 138 2" xfId="14713" xr:uid="{00000000-0005-0000-0000-00006F390000}"/>
    <cellStyle name="Currency 139" xfId="14714" xr:uid="{00000000-0005-0000-0000-000070390000}"/>
    <cellStyle name="Currency 139 2" xfId="14715" xr:uid="{00000000-0005-0000-0000-000071390000}"/>
    <cellStyle name="Currency 139 2 2" xfId="14716" xr:uid="{00000000-0005-0000-0000-000072390000}"/>
    <cellStyle name="Currency 139 3" xfId="14717" xr:uid="{00000000-0005-0000-0000-000073390000}"/>
    <cellStyle name="Currency 14" xfId="14718" xr:uid="{00000000-0005-0000-0000-000074390000}"/>
    <cellStyle name="Currency 14 2" xfId="14719" xr:uid="{00000000-0005-0000-0000-000075390000}"/>
    <cellStyle name="Currency 140" xfId="14720" xr:uid="{00000000-0005-0000-0000-000076390000}"/>
    <cellStyle name="Currency 140 2" xfId="14721" xr:uid="{00000000-0005-0000-0000-000077390000}"/>
    <cellStyle name="Currency 140 2 2" xfId="14722" xr:uid="{00000000-0005-0000-0000-000078390000}"/>
    <cellStyle name="Currency 140 3" xfId="14723" xr:uid="{00000000-0005-0000-0000-000079390000}"/>
    <cellStyle name="Currency 141" xfId="14724" xr:uid="{00000000-0005-0000-0000-00007A390000}"/>
    <cellStyle name="Currency 141 2" xfId="14725" xr:uid="{00000000-0005-0000-0000-00007B390000}"/>
    <cellStyle name="Currency 141 2 2" xfId="14726" xr:uid="{00000000-0005-0000-0000-00007C390000}"/>
    <cellStyle name="Currency 141 3" xfId="14727" xr:uid="{00000000-0005-0000-0000-00007D390000}"/>
    <cellStyle name="Currency 142" xfId="14728" xr:uid="{00000000-0005-0000-0000-00007E390000}"/>
    <cellStyle name="Currency 142 2" xfId="14729" xr:uid="{00000000-0005-0000-0000-00007F390000}"/>
    <cellStyle name="Currency 142 2 2" xfId="14730" xr:uid="{00000000-0005-0000-0000-000080390000}"/>
    <cellStyle name="Currency 142 3" xfId="14731" xr:uid="{00000000-0005-0000-0000-000081390000}"/>
    <cellStyle name="Currency 143" xfId="14732" xr:uid="{00000000-0005-0000-0000-000082390000}"/>
    <cellStyle name="Currency 143 2" xfId="14733" xr:uid="{00000000-0005-0000-0000-000083390000}"/>
    <cellStyle name="Currency 143 2 2" xfId="14734" xr:uid="{00000000-0005-0000-0000-000084390000}"/>
    <cellStyle name="Currency 143 3" xfId="14735" xr:uid="{00000000-0005-0000-0000-000085390000}"/>
    <cellStyle name="Currency 144" xfId="14736" xr:uid="{00000000-0005-0000-0000-000086390000}"/>
    <cellStyle name="Currency 144 2" xfId="14737" xr:uid="{00000000-0005-0000-0000-000087390000}"/>
    <cellStyle name="Currency 144 2 2" xfId="14738" xr:uid="{00000000-0005-0000-0000-000088390000}"/>
    <cellStyle name="Currency 144 3" xfId="14739" xr:uid="{00000000-0005-0000-0000-000089390000}"/>
    <cellStyle name="Currency 145" xfId="14740" xr:uid="{00000000-0005-0000-0000-00008A390000}"/>
    <cellStyle name="Currency 145 2" xfId="14741" xr:uid="{00000000-0005-0000-0000-00008B390000}"/>
    <cellStyle name="Currency 146" xfId="14742" xr:uid="{00000000-0005-0000-0000-00008C390000}"/>
    <cellStyle name="Currency 146 2" xfId="14743" xr:uid="{00000000-0005-0000-0000-00008D390000}"/>
    <cellStyle name="Currency 147" xfId="14744" xr:uid="{00000000-0005-0000-0000-00008E390000}"/>
    <cellStyle name="Currency 147 2" xfId="14745" xr:uid="{00000000-0005-0000-0000-00008F390000}"/>
    <cellStyle name="Currency 148" xfId="14746" xr:uid="{00000000-0005-0000-0000-000090390000}"/>
    <cellStyle name="Currency 148 2" xfId="14747" xr:uid="{00000000-0005-0000-0000-000091390000}"/>
    <cellStyle name="Currency 149" xfId="14748" xr:uid="{00000000-0005-0000-0000-000092390000}"/>
    <cellStyle name="Currency 149 2" xfId="14749" xr:uid="{00000000-0005-0000-0000-000093390000}"/>
    <cellStyle name="Currency 15" xfId="14750" xr:uid="{00000000-0005-0000-0000-000094390000}"/>
    <cellStyle name="Currency 15 2" xfId="14751" xr:uid="{00000000-0005-0000-0000-000095390000}"/>
    <cellStyle name="Currency 150" xfId="14752" xr:uid="{00000000-0005-0000-0000-000096390000}"/>
    <cellStyle name="Currency 150 2" xfId="14753" xr:uid="{00000000-0005-0000-0000-000097390000}"/>
    <cellStyle name="Currency 151" xfId="14754" xr:uid="{00000000-0005-0000-0000-000098390000}"/>
    <cellStyle name="Currency 151 2" xfId="14755" xr:uid="{00000000-0005-0000-0000-000099390000}"/>
    <cellStyle name="Currency 152" xfId="14756" xr:uid="{00000000-0005-0000-0000-00009A390000}"/>
    <cellStyle name="Currency 152 2" xfId="14757" xr:uid="{00000000-0005-0000-0000-00009B390000}"/>
    <cellStyle name="Currency 153" xfId="14758" xr:uid="{00000000-0005-0000-0000-00009C390000}"/>
    <cellStyle name="Currency 153 2" xfId="14759" xr:uid="{00000000-0005-0000-0000-00009D390000}"/>
    <cellStyle name="Currency 154" xfId="14760" xr:uid="{00000000-0005-0000-0000-00009E390000}"/>
    <cellStyle name="Currency 154 2" xfId="14761" xr:uid="{00000000-0005-0000-0000-00009F390000}"/>
    <cellStyle name="Currency 155" xfId="14762" xr:uid="{00000000-0005-0000-0000-0000A0390000}"/>
    <cellStyle name="Currency 155 2" xfId="14763" xr:uid="{00000000-0005-0000-0000-0000A1390000}"/>
    <cellStyle name="Currency 156" xfId="14764" xr:uid="{00000000-0005-0000-0000-0000A2390000}"/>
    <cellStyle name="Currency 156 2" xfId="14765" xr:uid="{00000000-0005-0000-0000-0000A3390000}"/>
    <cellStyle name="Currency 157" xfId="14766" xr:uid="{00000000-0005-0000-0000-0000A4390000}"/>
    <cellStyle name="Currency 157 2" xfId="14767" xr:uid="{00000000-0005-0000-0000-0000A5390000}"/>
    <cellStyle name="Currency 158" xfId="14768" xr:uid="{00000000-0005-0000-0000-0000A6390000}"/>
    <cellStyle name="Currency 158 2" xfId="14769" xr:uid="{00000000-0005-0000-0000-0000A7390000}"/>
    <cellStyle name="Currency 158 2 2" xfId="14770" xr:uid="{00000000-0005-0000-0000-0000A8390000}"/>
    <cellStyle name="Currency 158 3" xfId="14771" xr:uid="{00000000-0005-0000-0000-0000A9390000}"/>
    <cellStyle name="Currency 159" xfId="14772" xr:uid="{00000000-0005-0000-0000-0000AA390000}"/>
    <cellStyle name="Currency 159 2" xfId="14773" xr:uid="{00000000-0005-0000-0000-0000AB390000}"/>
    <cellStyle name="Currency 159 2 2" xfId="14774" xr:uid="{00000000-0005-0000-0000-0000AC390000}"/>
    <cellStyle name="Currency 159 3" xfId="14775" xr:uid="{00000000-0005-0000-0000-0000AD390000}"/>
    <cellStyle name="Currency 16" xfId="14776" xr:uid="{00000000-0005-0000-0000-0000AE390000}"/>
    <cellStyle name="Currency 16 2" xfId="14777" xr:uid="{00000000-0005-0000-0000-0000AF390000}"/>
    <cellStyle name="Currency 16 3" xfId="14778" xr:uid="{00000000-0005-0000-0000-0000B0390000}"/>
    <cellStyle name="Currency 16 3 2" xfId="14779" xr:uid="{00000000-0005-0000-0000-0000B1390000}"/>
    <cellStyle name="Currency 160" xfId="14780" xr:uid="{00000000-0005-0000-0000-0000B2390000}"/>
    <cellStyle name="Currency 160 2" xfId="14781" xr:uid="{00000000-0005-0000-0000-0000B3390000}"/>
    <cellStyle name="Currency 160 2 2" xfId="14782" xr:uid="{00000000-0005-0000-0000-0000B4390000}"/>
    <cellStyle name="Currency 160 3" xfId="14783" xr:uid="{00000000-0005-0000-0000-0000B5390000}"/>
    <cellStyle name="Currency 161" xfId="14784" xr:uid="{00000000-0005-0000-0000-0000B6390000}"/>
    <cellStyle name="Currency 161 2" xfId="14785" xr:uid="{00000000-0005-0000-0000-0000B7390000}"/>
    <cellStyle name="Currency 162" xfId="14786" xr:uid="{00000000-0005-0000-0000-0000B8390000}"/>
    <cellStyle name="Currency 162 2" xfId="14787" xr:uid="{00000000-0005-0000-0000-0000B9390000}"/>
    <cellStyle name="Currency 163" xfId="14788" xr:uid="{00000000-0005-0000-0000-0000BA390000}"/>
    <cellStyle name="Currency 163 2" xfId="14789" xr:uid="{00000000-0005-0000-0000-0000BB390000}"/>
    <cellStyle name="Currency 164" xfId="14790" xr:uid="{00000000-0005-0000-0000-0000BC390000}"/>
    <cellStyle name="Currency 164 2" xfId="14791" xr:uid="{00000000-0005-0000-0000-0000BD390000}"/>
    <cellStyle name="Currency 165" xfId="14792" xr:uid="{00000000-0005-0000-0000-0000BE390000}"/>
    <cellStyle name="Currency 17" xfId="14793" xr:uid="{00000000-0005-0000-0000-0000BF390000}"/>
    <cellStyle name="Currency 17 2" xfId="14794" xr:uid="{00000000-0005-0000-0000-0000C0390000}"/>
    <cellStyle name="Currency 18" xfId="14795" xr:uid="{00000000-0005-0000-0000-0000C1390000}"/>
    <cellStyle name="Currency 18 2" xfId="14796" xr:uid="{00000000-0005-0000-0000-0000C2390000}"/>
    <cellStyle name="Currency 18 2 2" xfId="14797" xr:uid="{00000000-0005-0000-0000-0000C3390000}"/>
    <cellStyle name="Currency 18 3" xfId="14798" xr:uid="{00000000-0005-0000-0000-0000C4390000}"/>
    <cellStyle name="Currency 18 3 2" xfId="14799" xr:uid="{00000000-0005-0000-0000-0000C5390000}"/>
    <cellStyle name="Currency 18 3 2 2" xfId="14800" xr:uid="{00000000-0005-0000-0000-0000C6390000}"/>
    <cellStyle name="Currency 18 3 2 3" xfId="14801" xr:uid="{00000000-0005-0000-0000-0000C7390000}"/>
    <cellStyle name="Currency 18 3 3" xfId="14802" xr:uid="{00000000-0005-0000-0000-0000C8390000}"/>
    <cellStyle name="Currency 18 4" xfId="14803" xr:uid="{00000000-0005-0000-0000-0000C9390000}"/>
    <cellStyle name="Currency 18 5" xfId="14804" xr:uid="{00000000-0005-0000-0000-0000CA390000}"/>
    <cellStyle name="Currency 19" xfId="14805" xr:uid="{00000000-0005-0000-0000-0000CB390000}"/>
    <cellStyle name="Currency 19 2" xfId="14806" xr:uid="{00000000-0005-0000-0000-0000CC390000}"/>
    <cellStyle name="Currency 19 2 2" xfId="14807" xr:uid="{00000000-0005-0000-0000-0000CD390000}"/>
    <cellStyle name="Currency 19 3" xfId="14808" xr:uid="{00000000-0005-0000-0000-0000CE390000}"/>
    <cellStyle name="Currency 19 3 2" xfId="14809" xr:uid="{00000000-0005-0000-0000-0000CF390000}"/>
    <cellStyle name="Currency 19 3 2 2" xfId="14810" xr:uid="{00000000-0005-0000-0000-0000D0390000}"/>
    <cellStyle name="Currency 19 3 2 3" xfId="14811" xr:uid="{00000000-0005-0000-0000-0000D1390000}"/>
    <cellStyle name="Currency 19 3 3" xfId="14812" xr:uid="{00000000-0005-0000-0000-0000D2390000}"/>
    <cellStyle name="Currency 19 4" xfId="14813" xr:uid="{00000000-0005-0000-0000-0000D3390000}"/>
    <cellStyle name="Currency 19 5" xfId="14814" xr:uid="{00000000-0005-0000-0000-0000D4390000}"/>
    <cellStyle name="Currency 2" xfId="14815" xr:uid="{00000000-0005-0000-0000-0000D5390000}"/>
    <cellStyle name="Currency 2 10" xfId="14816" xr:uid="{00000000-0005-0000-0000-0000D6390000}"/>
    <cellStyle name="Currency 2 10 2" xfId="14817" xr:uid="{00000000-0005-0000-0000-0000D7390000}"/>
    <cellStyle name="Currency 2 10 2 2" xfId="14818" xr:uid="{00000000-0005-0000-0000-0000D8390000}"/>
    <cellStyle name="Currency 2 10 3" xfId="14819" xr:uid="{00000000-0005-0000-0000-0000D9390000}"/>
    <cellStyle name="Currency 2 11" xfId="14820" xr:uid="{00000000-0005-0000-0000-0000DA390000}"/>
    <cellStyle name="Currency 2 11 2" xfId="14821" xr:uid="{00000000-0005-0000-0000-0000DB390000}"/>
    <cellStyle name="Currency 2 11 2 2" xfId="14822" xr:uid="{00000000-0005-0000-0000-0000DC390000}"/>
    <cellStyle name="Currency 2 11 3" xfId="14823" xr:uid="{00000000-0005-0000-0000-0000DD390000}"/>
    <cellStyle name="Currency 2 12" xfId="14824" xr:uid="{00000000-0005-0000-0000-0000DE390000}"/>
    <cellStyle name="Currency 2 12 2" xfId="14825" xr:uid="{00000000-0005-0000-0000-0000DF390000}"/>
    <cellStyle name="Currency 2 12 2 2" xfId="14826" xr:uid="{00000000-0005-0000-0000-0000E0390000}"/>
    <cellStyle name="Currency 2 12 3" xfId="14827" xr:uid="{00000000-0005-0000-0000-0000E1390000}"/>
    <cellStyle name="Currency 2 13" xfId="14828" xr:uid="{00000000-0005-0000-0000-0000E2390000}"/>
    <cellStyle name="Currency 2 13 2" xfId="14829" xr:uid="{00000000-0005-0000-0000-0000E3390000}"/>
    <cellStyle name="Currency 2 13 2 2" xfId="14830" xr:uid="{00000000-0005-0000-0000-0000E4390000}"/>
    <cellStyle name="Currency 2 13 3" xfId="14831" xr:uid="{00000000-0005-0000-0000-0000E5390000}"/>
    <cellStyle name="Currency 2 14" xfId="14832" xr:uid="{00000000-0005-0000-0000-0000E6390000}"/>
    <cellStyle name="Currency 2 14 2" xfId="14833" xr:uid="{00000000-0005-0000-0000-0000E7390000}"/>
    <cellStyle name="Currency 2 14 2 2" xfId="14834" xr:uid="{00000000-0005-0000-0000-0000E8390000}"/>
    <cellStyle name="Currency 2 14 3" xfId="14835" xr:uid="{00000000-0005-0000-0000-0000E9390000}"/>
    <cellStyle name="Currency 2 15" xfId="14836" xr:uid="{00000000-0005-0000-0000-0000EA390000}"/>
    <cellStyle name="Currency 2 15 2" xfId="14837" xr:uid="{00000000-0005-0000-0000-0000EB390000}"/>
    <cellStyle name="Currency 2 15 2 2" xfId="14838" xr:uid="{00000000-0005-0000-0000-0000EC390000}"/>
    <cellStyle name="Currency 2 15 3" xfId="14839" xr:uid="{00000000-0005-0000-0000-0000ED390000}"/>
    <cellStyle name="Currency 2 16" xfId="14840" xr:uid="{00000000-0005-0000-0000-0000EE390000}"/>
    <cellStyle name="Currency 2 16 2" xfId="14841" xr:uid="{00000000-0005-0000-0000-0000EF390000}"/>
    <cellStyle name="Currency 2 16 2 2" xfId="14842" xr:uid="{00000000-0005-0000-0000-0000F0390000}"/>
    <cellStyle name="Currency 2 16 3" xfId="14843" xr:uid="{00000000-0005-0000-0000-0000F1390000}"/>
    <cellStyle name="Currency 2 17" xfId="14844" xr:uid="{00000000-0005-0000-0000-0000F2390000}"/>
    <cellStyle name="Currency 2 17 2" xfId="14845" xr:uid="{00000000-0005-0000-0000-0000F3390000}"/>
    <cellStyle name="Currency 2 17 2 2" xfId="14846" xr:uid="{00000000-0005-0000-0000-0000F4390000}"/>
    <cellStyle name="Currency 2 17 3" xfId="14847" xr:uid="{00000000-0005-0000-0000-0000F5390000}"/>
    <cellStyle name="Currency 2 18" xfId="14848" xr:uid="{00000000-0005-0000-0000-0000F6390000}"/>
    <cellStyle name="Currency 2 18 2" xfId="14849" xr:uid="{00000000-0005-0000-0000-0000F7390000}"/>
    <cellStyle name="Currency 2 18 2 2" xfId="14850" xr:uid="{00000000-0005-0000-0000-0000F8390000}"/>
    <cellStyle name="Currency 2 18 3" xfId="14851" xr:uid="{00000000-0005-0000-0000-0000F9390000}"/>
    <cellStyle name="Currency 2 19" xfId="14852" xr:uid="{00000000-0005-0000-0000-0000FA390000}"/>
    <cellStyle name="Currency 2 19 2" xfId="14853" xr:uid="{00000000-0005-0000-0000-0000FB390000}"/>
    <cellStyle name="Currency 2 19 2 2" xfId="14854" xr:uid="{00000000-0005-0000-0000-0000FC390000}"/>
    <cellStyle name="Currency 2 19 3" xfId="14855" xr:uid="{00000000-0005-0000-0000-0000FD390000}"/>
    <cellStyle name="Currency 2 2" xfId="14856" xr:uid="{00000000-0005-0000-0000-0000FE390000}"/>
    <cellStyle name="Currency 2 2 2" xfId="14857" xr:uid="{00000000-0005-0000-0000-0000FF390000}"/>
    <cellStyle name="Currency 2 2 2 2" xfId="14858" xr:uid="{00000000-0005-0000-0000-0000003A0000}"/>
    <cellStyle name="Currency 2 2 2 2 2" xfId="14859" xr:uid="{00000000-0005-0000-0000-0000013A0000}"/>
    <cellStyle name="Currency 2 2 2 3" xfId="14860" xr:uid="{00000000-0005-0000-0000-0000023A0000}"/>
    <cellStyle name="Currency 2 2 2 4" xfId="14861" xr:uid="{00000000-0005-0000-0000-0000033A0000}"/>
    <cellStyle name="Currency 2 2 2 4 2" xfId="14862" xr:uid="{00000000-0005-0000-0000-0000043A0000}"/>
    <cellStyle name="Currency 2 2 2 5" xfId="14863" xr:uid="{00000000-0005-0000-0000-0000053A0000}"/>
    <cellStyle name="Currency 2 2 3" xfId="14864" xr:uid="{00000000-0005-0000-0000-0000063A0000}"/>
    <cellStyle name="Currency 2 2 3 2" xfId="14865" xr:uid="{00000000-0005-0000-0000-0000073A0000}"/>
    <cellStyle name="Currency 2 2 3 2 2" xfId="14866" xr:uid="{00000000-0005-0000-0000-0000083A0000}"/>
    <cellStyle name="Currency 2 2 4" xfId="14867" xr:uid="{00000000-0005-0000-0000-0000093A0000}"/>
    <cellStyle name="Currency 2 2 5" xfId="14868" xr:uid="{00000000-0005-0000-0000-00000A3A0000}"/>
    <cellStyle name="Currency 2 2 6" xfId="14869" xr:uid="{00000000-0005-0000-0000-00000B3A0000}"/>
    <cellStyle name="Currency 2 2 6 2" xfId="14870" xr:uid="{00000000-0005-0000-0000-00000C3A0000}"/>
    <cellStyle name="Currency 2 20" xfId="14871" xr:uid="{00000000-0005-0000-0000-00000D3A0000}"/>
    <cellStyle name="Currency 2 20 2" xfId="14872" xr:uid="{00000000-0005-0000-0000-00000E3A0000}"/>
    <cellStyle name="Currency 2 20 2 2" xfId="14873" xr:uid="{00000000-0005-0000-0000-00000F3A0000}"/>
    <cellStyle name="Currency 2 20 3" xfId="14874" xr:uid="{00000000-0005-0000-0000-0000103A0000}"/>
    <cellStyle name="Currency 2 21" xfId="14875" xr:uid="{00000000-0005-0000-0000-0000113A0000}"/>
    <cellStyle name="Currency 2 21 2" xfId="14876" xr:uid="{00000000-0005-0000-0000-0000123A0000}"/>
    <cellStyle name="Currency 2 21 2 2" xfId="14877" xr:uid="{00000000-0005-0000-0000-0000133A0000}"/>
    <cellStyle name="Currency 2 21 3" xfId="14878" xr:uid="{00000000-0005-0000-0000-0000143A0000}"/>
    <cellStyle name="Currency 2 22" xfId="14879" xr:uid="{00000000-0005-0000-0000-0000153A0000}"/>
    <cellStyle name="Currency 2 22 2" xfId="14880" xr:uid="{00000000-0005-0000-0000-0000163A0000}"/>
    <cellStyle name="Currency 2 22 2 2" xfId="14881" xr:uid="{00000000-0005-0000-0000-0000173A0000}"/>
    <cellStyle name="Currency 2 22 3" xfId="14882" xr:uid="{00000000-0005-0000-0000-0000183A0000}"/>
    <cellStyle name="Currency 2 23" xfId="14883" xr:uid="{00000000-0005-0000-0000-0000193A0000}"/>
    <cellStyle name="Currency 2 23 2" xfId="14884" xr:uid="{00000000-0005-0000-0000-00001A3A0000}"/>
    <cellStyle name="Currency 2 23 2 2" xfId="14885" xr:uid="{00000000-0005-0000-0000-00001B3A0000}"/>
    <cellStyle name="Currency 2 23 3" xfId="14886" xr:uid="{00000000-0005-0000-0000-00001C3A0000}"/>
    <cellStyle name="Currency 2 24" xfId="14887" xr:uid="{00000000-0005-0000-0000-00001D3A0000}"/>
    <cellStyle name="Currency 2 24 2" xfId="14888" xr:uid="{00000000-0005-0000-0000-00001E3A0000}"/>
    <cellStyle name="Currency 2 24 2 2" xfId="14889" xr:uid="{00000000-0005-0000-0000-00001F3A0000}"/>
    <cellStyle name="Currency 2 24 3" xfId="14890" xr:uid="{00000000-0005-0000-0000-0000203A0000}"/>
    <cellStyle name="Currency 2 25" xfId="14891" xr:uid="{00000000-0005-0000-0000-0000213A0000}"/>
    <cellStyle name="Currency 2 25 2" xfId="14892" xr:uid="{00000000-0005-0000-0000-0000223A0000}"/>
    <cellStyle name="Currency 2 25 2 2" xfId="14893" xr:uid="{00000000-0005-0000-0000-0000233A0000}"/>
    <cellStyle name="Currency 2 25 3" xfId="14894" xr:uid="{00000000-0005-0000-0000-0000243A0000}"/>
    <cellStyle name="Currency 2 26" xfId="14895" xr:uid="{00000000-0005-0000-0000-0000253A0000}"/>
    <cellStyle name="Currency 2 26 2" xfId="14896" xr:uid="{00000000-0005-0000-0000-0000263A0000}"/>
    <cellStyle name="Currency 2 26 2 2" xfId="14897" xr:uid="{00000000-0005-0000-0000-0000273A0000}"/>
    <cellStyle name="Currency 2 26 3" xfId="14898" xr:uid="{00000000-0005-0000-0000-0000283A0000}"/>
    <cellStyle name="Currency 2 27" xfId="14899" xr:uid="{00000000-0005-0000-0000-0000293A0000}"/>
    <cellStyle name="Currency 2 27 2" xfId="14900" xr:uid="{00000000-0005-0000-0000-00002A3A0000}"/>
    <cellStyle name="Currency 2 27 2 2" xfId="14901" xr:uid="{00000000-0005-0000-0000-00002B3A0000}"/>
    <cellStyle name="Currency 2 27 3" xfId="14902" xr:uid="{00000000-0005-0000-0000-00002C3A0000}"/>
    <cellStyle name="Currency 2 28" xfId="14903" xr:uid="{00000000-0005-0000-0000-00002D3A0000}"/>
    <cellStyle name="Currency 2 28 2" xfId="14904" xr:uid="{00000000-0005-0000-0000-00002E3A0000}"/>
    <cellStyle name="Currency 2 28 2 2" xfId="14905" xr:uid="{00000000-0005-0000-0000-00002F3A0000}"/>
    <cellStyle name="Currency 2 28 3" xfId="14906" xr:uid="{00000000-0005-0000-0000-0000303A0000}"/>
    <cellStyle name="Currency 2 29" xfId="14907" xr:uid="{00000000-0005-0000-0000-0000313A0000}"/>
    <cellStyle name="Currency 2 29 2" xfId="14908" xr:uid="{00000000-0005-0000-0000-0000323A0000}"/>
    <cellStyle name="Currency 2 29 2 2" xfId="14909" xr:uid="{00000000-0005-0000-0000-0000333A0000}"/>
    <cellStyle name="Currency 2 29 3" xfId="14910" xr:uid="{00000000-0005-0000-0000-0000343A0000}"/>
    <cellStyle name="Currency 2 3" xfId="14911" xr:uid="{00000000-0005-0000-0000-0000353A0000}"/>
    <cellStyle name="Currency 2 3 2" xfId="14912" xr:uid="{00000000-0005-0000-0000-0000363A0000}"/>
    <cellStyle name="Currency 2 3 2 2" xfId="14913" xr:uid="{00000000-0005-0000-0000-0000373A0000}"/>
    <cellStyle name="Currency 2 3 3" xfId="14914" xr:uid="{00000000-0005-0000-0000-0000383A0000}"/>
    <cellStyle name="Currency 2 3 4" xfId="14915" xr:uid="{00000000-0005-0000-0000-0000393A0000}"/>
    <cellStyle name="Currency 2 3 5" xfId="14916" xr:uid="{00000000-0005-0000-0000-00003A3A0000}"/>
    <cellStyle name="Currency 2 3 6" xfId="14917" xr:uid="{00000000-0005-0000-0000-00003B3A0000}"/>
    <cellStyle name="Currency 2 3 6 2" xfId="14918" xr:uid="{00000000-0005-0000-0000-00003C3A0000}"/>
    <cellStyle name="Currency 2 30" xfId="14919" xr:uid="{00000000-0005-0000-0000-00003D3A0000}"/>
    <cellStyle name="Currency 2 30 2" xfId="14920" xr:uid="{00000000-0005-0000-0000-00003E3A0000}"/>
    <cellStyle name="Currency 2 30 2 2" xfId="14921" xr:uid="{00000000-0005-0000-0000-00003F3A0000}"/>
    <cellStyle name="Currency 2 30 3" xfId="14922" xr:uid="{00000000-0005-0000-0000-0000403A0000}"/>
    <cellStyle name="Currency 2 31" xfId="14923" xr:uid="{00000000-0005-0000-0000-0000413A0000}"/>
    <cellStyle name="Currency 2 31 2" xfId="14924" xr:uid="{00000000-0005-0000-0000-0000423A0000}"/>
    <cellStyle name="Currency 2 31 2 2" xfId="14925" xr:uid="{00000000-0005-0000-0000-0000433A0000}"/>
    <cellStyle name="Currency 2 31 3" xfId="14926" xr:uid="{00000000-0005-0000-0000-0000443A0000}"/>
    <cellStyle name="Currency 2 32" xfId="14927" xr:uid="{00000000-0005-0000-0000-0000453A0000}"/>
    <cellStyle name="Currency 2 32 2" xfId="14928" xr:uid="{00000000-0005-0000-0000-0000463A0000}"/>
    <cellStyle name="Currency 2 32 2 2" xfId="14929" xr:uid="{00000000-0005-0000-0000-0000473A0000}"/>
    <cellStyle name="Currency 2 32 3" xfId="14930" xr:uid="{00000000-0005-0000-0000-0000483A0000}"/>
    <cellStyle name="Currency 2 33" xfId="14931" xr:uid="{00000000-0005-0000-0000-0000493A0000}"/>
    <cellStyle name="Currency 2 33 2" xfId="14932" xr:uid="{00000000-0005-0000-0000-00004A3A0000}"/>
    <cellStyle name="Currency 2 33 2 2" xfId="14933" xr:uid="{00000000-0005-0000-0000-00004B3A0000}"/>
    <cellStyle name="Currency 2 33 3" xfId="14934" xr:uid="{00000000-0005-0000-0000-00004C3A0000}"/>
    <cellStyle name="Currency 2 34" xfId="14935" xr:uid="{00000000-0005-0000-0000-00004D3A0000}"/>
    <cellStyle name="Currency 2 34 2" xfId="14936" xr:uid="{00000000-0005-0000-0000-00004E3A0000}"/>
    <cellStyle name="Currency 2 34 2 2" xfId="14937" xr:uid="{00000000-0005-0000-0000-00004F3A0000}"/>
    <cellStyle name="Currency 2 34 3" xfId="14938" xr:uid="{00000000-0005-0000-0000-0000503A0000}"/>
    <cellStyle name="Currency 2 35" xfId="14939" xr:uid="{00000000-0005-0000-0000-0000513A0000}"/>
    <cellStyle name="Currency 2 35 2" xfId="14940" xr:uid="{00000000-0005-0000-0000-0000523A0000}"/>
    <cellStyle name="Currency 2 35 2 2" xfId="14941" xr:uid="{00000000-0005-0000-0000-0000533A0000}"/>
    <cellStyle name="Currency 2 35 3" xfId="14942" xr:uid="{00000000-0005-0000-0000-0000543A0000}"/>
    <cellStyle name="Currency 2 36" xfId="14943" xr:uid="{00000000-0005-0000-0000-0000553A0000}"/>
    <cellStyle name="Currency 2 36 2" xfId="14944" xr:uid="{00000000-0005-0000-0000-0000563A0000}"/>
    <cellStyle name="Currency 2 36 2 2" xfId="14945" xr:uid="{00000000-0005-0000-0000-0000573A0000}"/>
    <cellStyle name="Currency 2 36 3" xfId="14946" xr:uid="{00000000-0005-0000-0000-0000583A0000}"/>
    <cellStyle name="Currency 2 37" xfId="14947" xr:uid="{00000000-0005-0000-0000-0000593A0000}"/>
    <cellStyle name="Currency 2 37 2" xfId="14948" xr:uid="{00000000-0005-0000-0000-00005A3A0000}"/>
    <cellStyle name="Currency 2 37 2 2" xfId="14949" xr:uid="{00000000-0005-0000-0000-00005B3A0000}"/>
    <cellStyle name="Currency 2 37 3" xfId="14950" xr:uid="{00000000-0005-0000-0000-00005C3A0000}"/>
    <cellStyle name="Currency 2 38" xfId="14951" xr:uid="{00000000-0005-0000-0000-00005D3A0000}"/>
    <cellStyle name="Currency 2 38 2" xfId="14952" xr:uid="{00000000-0005-0000-0000-00005E3A0000}"/>
    <cellStyle name="Currency 2 38 2 2" xfId="14953" xr:uid="{00000000-0005-0000-0000-00005F3A0000}"/>
    <cellStyle name="Currency 2 38 3" xfId="14954" xr:uid="{00000000-0005-0000-0000-0000603A0000}"/>
    <cellStyle name="Currency 2 39" xfId="14955" xr:uid="{00000000-0005-0000-0000-0000613A0000}"/>
    <cellStyle name="Currency 2 39 2" xfId="14956" xr:uid="{00000000-0005-0000-0000-0000623A0000}"/>
    <cellStyle name="Currency 2 39 2 2" xfId="14957" xr:uid="{00000000-0005-0000-0000-0000633A0000}"/>
    <cellStyle name="Currency 2 39 3" xfId="14958" xr:uid="{00000000-0005-0000-0000-0000643A0000}"/>
    <cellStyle name="Currency 2 4" xfId="14959" xr:uid="{00000000-0005-0000-0000-0000653A0000}"/>
    <cellStyle name="Currency 2 4 2" xfId="14960" xr:uid="{00000000-0005-0000-0000-0000663A0000}"/>
    <cellStyle name="Currency 2 4 2 2" xfId="14961" xr:uid="{00000000-0005-0000-0000-0000673A0000}"/>
    <cellStyle name="Currency 2 4 3" xfId="14962" xr:uid="{00000000-0005-0000-0000-0000683A0000}"/>
    <cellStyle name="Currency 2 40" xfId="14963" xr:uid="{00000000-0005-0000-0000-0000693A0000}"/>
    <cellStyle name="Currency 2 40 2" xfId="14964" xr:uid="{00000000-0005-0000-0000-00006A3A0000}"/>
    <cellStyle name="Currency 2 40 2 2" xfId="14965" xr:uid="{00000000-0005-0000-0000-00006B3A0000}"/>
    <cellStyle name="Currency 2 40 3" xfId="14966" xr:uid="{00000000-0005-0000-0000-00006C3A0000}"/>
    <cellStyle name="Currency 2 41" xfId="14967" xr:uid="{00000000-0005-0000-0000-00006D3A0000}"/>
    <cellStyle name="Currency 2 41 2" xfId="14968" xr:uid="{00000000-0005-0000-0000-00006E3A0000}"/>
    <cellStyle name="Currency 2 41 2 2" xfId="14969" xr:uid="{00000000-0005-0000-0000-00006F3A0000}"/>
    <cellStyle name="Currency 2 41 3" xfId="14970" xr:uid="{00000000-0005-0000-0000-0000703A0000}"/>
    <cellStyle name="Currency 2 42" xfId="14971" xr:uid="{00000000-0005-0000-0000-0000713A0000}"/>
    <cellStyle name="Currency 2 42 2" xfId="14972" xr:uid="{00000000-0005-0000-0000-0000723A0000}"/>
    <cellStyle name="Currency 2 42 2 2" xfId="14973" xr:uid="{00000000-0005-0000-0000-0000733A0000}"/>
    <cellStyle name="Currency 2 42 3" xfId="14974" xr:uid="{00000000-0005-0000-0000-0000743A0000}"/>
    <cellStyle name="Currency 2 43" xfId="14975" xr:uid="{00000000-0005-0000-0000-0000753A0000}"/>
    <cellStyle name="Currency 2 43 2" xfId="14976" xr:uid="{00000000-0005-0000-0000-0000763A0000}"/>
    <cellStyle name="Currency 2 43 2 2" xfId="14977" xr:uid="{00000000-0005-0000-0000-0000773A0000}"/>
    <cellStyle name="Currency 2 43 3" xfId="14978" xr:uid="{00000000-0005-0000-0000-0000783A0000}"/>
    <cellStyle name="Currency 2 44" xfId="14979" xr:uid="{00000000-0005-0000-0000-0000793A0000}"/>
    <cellStyle name="Currency 2 44 2" xfId="14980" xr:uid="{00000000-0005-0000-0000-00007A3A0000}"/>
    <cellStyle name="Currency 2 44 2 2" xfId="14981" xr:uid="{00000000-0005-0000-0000-00007B3A0000}"/>
    <cellStyle name="Currency 2 44 3" xfId="14982" xr:uid="{00000000-0005-0000-0000-00007C3A0000}"/>
    <cellStyle name="Currency 2 45" xfId="14983" xr:uid="{00000000-0005-0000-0000-00007D3A0000}"/>
    <cellStyle name="Currency 2 45 2" xfId="14984" xr:uid="{00000000-0005-0000-0000-00007E3A0000}"/>
    <cellStyle name="Currency 2 45 2 2" xfId="14985" xr:uid="{00000000-0005-0000-0000-00007F3A0000}"/>
    <cellStyle name="Currency 2 45 3" xfId="14986" xr:uid="{00000000-0005-0000-0000-0000803A0000}"/>
    <cellStyle name="Currency 2 46" xfId="14987" xr:uid="{00000000-0005-0000-0000-0000813A0000}"/>
    <cellStyle name="Currency 2 46 2" xfId="14988" xr:uid="{00000000-0005-0000-0000-0000823A0000}"/>
    <cellStyle name="Currency 2 46 2 2" xfId="14989" xr:uid="{00000000-0005-0000-0000-0000833A0000}"/>
    <cellStyle name="Currency 2 46 3" xfId="14990" xr:uid="{00000000-0005-0000-0000-0000843A0000}"/>
    <cellStyle name="Currency 2 47" xfId="14991" xr:uid="{00000000-0005-0000-0000-0000853A0000}"/>
    <cellStyle name="Currency 2 47 2" xfId="14992" xr:uid="{00000000-0005-0000-0000-0000863A0000}"/>
    <cellStyle name="Currency 2 47 2 2" xfId="14993" xr:uid="{00000000-0005-0000-0000-0000873A0000}"/>
    <cellStyle name="Currency 2 47 3" xfId="14994" xr:uid="{00000000-0005-0000-0000-0000883A0000}"/>
    <cellStyle name="Currency 2 48" xfId="14995" xr:uid="{00000000-0005-0000-0000-0000893A0000}"/>
    <cellStyle name="Currency 2 48 2" xfId="14996" xr:uid="{00000000-0005-0000-0000-00008A3A0000}"/>
    <cellStyle name="Currency 2 48 2 2" xfId="14997" xr:uid="{00000000-0005-0000-0000-00008B3A0000}"/>
    <cellStyle name="Currency 2 48 3" xfId="14998" xr:uid="{00000000-0005-0000-0000-00008C3A0000}"/>
    <cellStyle name="Currency 2 49" xfId="14999" xr:uid="{00000000-0005-0000-0000-00008D3A0000}"/>
    <cellStyle name="Currency 2 49 2" xfId="15000" xr:uid="{00000000-0005-0000-0000-00008E3A0000}"/>
    <cellStyle name="Currency 2 49 2 2" xfId="15001" xr:uid="{00000000-0005-0000-0000-00008F3A0000}"/>
    <cellStyle name="Currency 2 49 3" xfId="15002" xr:uid="{00000000-0005-0000-0000-0000903A0000}"/>
    <cellStyle name="Currency 2 5" xfId="15003" xr:uid="{00000000-0005-0000-0000-0000913A0000}"/>
    <cellStyle name="Currency 2 5 2" xfId="15004" xr:uid="{00000000-0005-0000-0000-0000923A0000}"/>
    <cellStyle name="Currency 2 5 2 2" xfId="15005" xr:uid="{00000000-0005-0000-0000-0000933A0000}"/>
    <cellStyle name="Currency 2 5 3" xfId="15006" xr:uid="{00000000-0005-0000-0000-0000943A0000}"/>
    <cellStyle name="Currency 2 50" xfId="15007" xr:uid="{00000000-0005-0000-0000-0000953A0000}"/>
    <cellStyle name="Currency 2 50 2" xfId="15008" xr:uid="{00000000-0005-0000-0000-0000963A0000}"/>
    <cellStyle name="Currency 2 50 2 2" xfId="15009" xr:uid="{00000000-0005-0000-0000-0000973A0000}"/>
    <cellStyle name="Currency 2 50 3" xfId="15010" xr:uid="{00000000-0005-0000-0000-0000983A0000}"/>
    <cellStyle name="Currency 2 51" xfId="15011" xr:uid="{00000000-0005-0000-0000-0000993A0000}"/>
    <cellStyle name="Currency 2 51 2" xfId="15012" xr:uid="{00000000-0005-0000-0000-00009A3A0000}"/>
    <cellStyle name="Currency 2 51 2 2" xfId="15013" xr:uid="{00000000-0005-0000-0000-00009B3A0000}"/>
    <cellStyle name="Currency 2 51 3" xfId="15014" xr:uid="{00000000-0005-0000-0000-00009C3A0000}"/>
    <cellStyle name="Currency 2 52" xfId="15015" xr:uid="{00000000-0005-0000-0000-00009D3A0000}"/>
    <cellStyle name="Currency 2 52 2" xfId="15016" xr:uid="{00000000-0005-0000-0000-00009E3A0000}"/>
    <cellStyle name="Currency 2 52 2 2" xfId="15017" xr:uid="{00000000-0005-0000-0000-00009F3A0000}"/>
    <cellStyle name="Currency 2 52 3" xfId="15018" xr:uid="{00000000-0005-0000-0000-0000A03A0000}"/>
    <cellStyle name="Currency 2 53" xfId="15019" xr:uid="{00000000-0005-0000-0000-0000A13A0000}"/>
    <cellStyle name="Currency 2 53 2" xfId="15020" xr:uid="{00000000-0005-0000-0000-0000A23A0000}"/>
    <cellStyle name="Currency 2 53 2 2" xfId="15021" xr:uid="{00000000-0005-0000-0000-0000A33A0000}"/>
    <cellStyle name="Currency 2 53 3" xfId="15022" xr:uid="{00000000-0005-0000-0000-0000A43A0000}"/>
    <cellStyle name="Currency 2 54" xfId="15023" xr:uid="{00000000-0005-0000-0000-0000A53A0000}"/>
    <cellStyle name="Currency 2 54 2" xfId="15024" xr:uid="{00000000-0005-0000-0000-0000A63A0000}"/>
    <cellStyle name="Currency 2 54 2 2" xfId="15025" xr:uid="{00000000-0005-0000-0000-0000A73A0000}"/>
    <cellStyle name="Currency 2 54 3" xfId="15026" xr:uid="{00000000-0005-0000-0000-0000A83A0000}"/>
    <cellStyle name="Currency 2 55" xfId="15027" xr:uid="{00000000-0005-0000-0000-0000A93A0000}"/>
    <cellStyle name="Currency 2 55 2" xfId="15028" xr:uid="{00000000-0005-0000-0000-0000AA3A0000}"/>
    <cellStyle name="Currency 2 55 2 2" xfId="15029" xr:uid="{00000000-0005-0000-0000-0000AB3A0000}"/>
    <cellStyle name="Currency 2 55 3" xfId="15030" xr:uid="{00000000-0005-0000-0000-0000AC3A0000}"/>
    <cellStyle name="Currency 2 56" xfId="15031" xr:uid="{00000000-0005-0000-0000-0000AD3A0000}"/>
    <cellStyle name="Currency 2 56 2" xfId="15032" xr:uid="{00000000-0005-0000-0000-0000AE3A0000}"/>
    <cellStyle name="Currency 2 56 2 2" xfId="15033" xr:uid="{00000000-0005-0000-0000-0000AF3A0000}"/>
    <cellStyle name="Currency 2 56 3" xfId="15034" xr:uid="{00000000-0005-0000-0000-0000B03A0000}"/>
    <cellStyle name="Currency 2 57" xfId="15035" xr:uid="{00000000-0005-0000-0000-0000B13A0000}"/>
    <cellStyle name="Currency 2 57 2" xfId="15036" xr:uid="{00000000-0005-0000-0000-0000B23A0000}"/>
    <cellStyle name="Currency 2 57 2 2" xfId="15037" xr:uid="{00000000-0005-0000-0000-0000B33A0000}"/>
    <cellStyle name="Currency 2 57 3" xfId="15038" xr:uid="{00000000-0005-0000-0000-0000B43A0000}"/>
    <cellStyle name="Currency 2 58" xfId="15039" xr:uid="{00000000-0005-0000-0000-0000B53A0000}"/>
    <cellStyle name="Currency 2 58 2" xfId="15040" xr:uid="{00000000-0005-0000-0000-0000B63A0000}"/>
    <cellStyle name="Currency 2 58 2 2" xfId="15041" xr:uid="{00000000-0005-0000-0000-0000B73A0000}"/>
    <cellStyle name="Currency 2 58 3" xfId="15042" xr:uid="{00000000-0005-0000-0000-0000B83A0000}"/>
    <cellStyle name="Currency 2 59" xfId="15043" xr:uid="{00000000-0005-0000-0000-0000B93A0000}"/>
    <cellStyle name="Currency 2 59 2" xfId="15044" xr:uid="{00000000-0005-0000-0000-0000BA3A0000}"/>
    <cellStyle name="Currency 2 59 2 2" xfId="15045" xr:uid="{00000000-0005-0000-0000-0000BB3A0000}"/>
    <cellStyle name="Currency 2 59 3" xfId="15046" xr:uid="{00000000-0005-0000-0000-0000BC3A0000}"/>
    <cellStyle name="Currency 2 6" xfId="15047" xr:uid="{00000000-0005-0000-0000-0000BD3A0000}"/>
    <cellStyle name="Currency 2 6 2" xfId="15048" xr:uid="{00000000-0005-0000-0000-0000BE3A0000}"/>
    <cellStyle name="Currency 2 6 2 2" xfId="15049" xr:uid="{00000000-0005-0000-0000-0000BF3A0000}"/>
    <cellStyle name="Currency 2 6 3" xfId="15050" xr:uid="{00000000-0005-0000-0000-0000C03A0000}"/>
    <cellStyle name="Currency 2 60" xfId="15051" xr:uid="{00000000-0005-0000-0000-0000C13A0000}"/>
    <cellStyle name="Currency 2 60 2" xfId="15052" xr:uid="{00000000-0005-0000-0000-0000C23A0000}"/>
    <cellStyle name="Currency 2 60 2 2" xfId="15053" xr:uid="{00000000-0005-0000-0000-0000C33A0000}"/>
    <cellStyle name="Currency 2 60 3" xfId="15054" xr:uid="{00000000-0005-0000-0000-0000C43A0000}"/>
    <cellStyle name="Currency 2 61" xfId="15055" xr:uid="{00000000-0005-0000-0000-0000C53A0000}"/>
    <cellStyle name="Currency 2 61 2" xfId="15056" xr:uid="{00000000-0005-0000-0000-0000C63A0000}"/>
    <cellStyle name="Currency 2 61 2 2" xfId="15057" xr:uid="{00000000-0005-0000-0000-0000C73A0000}"/>
    <cellStyle name="Currency 2 61 3" xfId="15058" xr:uid="{00000000-0005-0000-0000-0000C83A0000}"/>
    <cellStyle name="Currency 2 62" xfId="15059" xr:uid="{00000000-0005-0000-0000-0000C93A0000}"/>
    <cellStyle name="Currency 2 62 2" xfId="15060" xr:uid="{00000000-0005-0000-0000-0000CA3A0000}"/>
    <cellStyle name="Currency 2 62 2 2" xfId="15061" xr:uid="{00000000-0005-0000-0000-0000CB3A0000}"/>
    <cellStyle name="Currency 2 62 3" xfId="15062" xr:uid="{00000000-0005-0000-0000-0000CC3A0000}"/>
    <cellStyle name="Currency 2 63" xfId="15063" xr:uid="{00000000-0005-0000-0000-0000CD3A0000}"/>
    <cellStyle name="Currency 2 63 2" xfId="15064" xr:uid="{00000000-0005-0000-0000-0000CE3A0000}"/>
    <cellStyle name="Currency 2 63 2 2" xfId="15065" xr:uid="{00000000-0005-0000-0000-0000CF3A0000}"/>
    <cellStyle name="Currency 2 63 3" xfId="15066" xr:uid="{00000000-0005-0000-0000-0000D03A0000}"/>
    <cellStyle name="Currency 2 64" xfId="15067" xr:uid="{00000000-0005-0000-0000-0000D13A0000}"/>
    <cellStyle name="Currency 2 64 2" xfId="15068" xr:uid="{00000000-0005-0000-0000-0000D23A0000}"/>
    <cellStyle name="Currency 2 64 2 2" xfId="15069" xr:uid="{00000000-0005-0000-0000-0000D33A0000}"/>
    <cellStyle name="Currency 2 64 3" xfId="15070" xr:uid="{00000000-0005-0000-0000-0000D43A0000}"/>
    <cellStyle name="Currency 2 65" xfId="15071" xr:uid="{00000000-0005-0000-0000-0000D53A0000}"/>
    <cellStyle name="Currency 2 65 2" xfId="15072" xr:uid="{00000000-0005-0000-0000-0000D63A0000}"/>
    <cellStyle name="Currency 2 65 2 2" xfId="15073" xr:uid="{00000000-0005-0000-0000-0000D73A0000}"/>
    <cellStyle name="Currency 2 65 3" xfId="15074" xr:uid="{00000000-0005-0000-0000-0000D83A0000}"/>
    <cellStyle name="Currency 2 66" xfId="15075" xr:uid="{00000000-0005-0000-0000-0000D93A0000}"/>
    <cellStyle name="Currency 2 66 2" xfId="15076" xr:uid="{00000000-0005-0000-0000-0000DA3A0000}"/>
    <cellStyle name="Currency 2 66 2 2" xfId="15077" xr:uid="{00000000-0005-0000-0000-0000DB3A0000}"/>
    <cellStyle name="Currency 2 66 3" xfId="15078" xr:uid="{00000000-0005-0000-0000-0000DC3A0000}"/>
    <cellStyle name="Currency 2 67" xfId="15079" xr:uid="{00000000-0005-0000-0000-0000DD3A0000}"/>
    <cellStyle name="Currency 2 67 2" xfId="15080" xr:uid="{00000000-0005-0000-0000-0000DE3A0000}"/>
    <cellStyle name="Currency 2 67 2 2" xfId="15081" xr:uid="{00000000-0005-0000-0000-0000DF3A0000}"/>
    <cellStyle name="Currency 2 67 3" xfId="15082" xr:uid="{00000000-0005-0000-0000-0000E03A0000}"/>
    <cellStyle name="Currency 2 68" xfId="15083" xr:uid="{00000000-0005-0000-0000-0000E13A0000}"/>
    <cellStyle name="Currency 2 68 2" xfId="15084" xr:uid="{00000000-0005-0000-0000-0000E23A0000}"/>
    <cellStyle name="Currency 2 68 2 2" xfId="15085" xr:uid="{00000000-0005-0000-0000-0000E33A0000}"/>
    <cellStyle name="Currency 2 68 3" xfId="15086" xr:uid="{00000000-0005-0000-0000-0000E43A0000}"/>
    <cellStyle name="Currency 2 69" xfId="15087" xr:uid="{00000000-0005-0000-0000-0000E53A0000}"/>
    <cellStyle name="Currency 2 69 2" xfId="15088" xr:uid="{00000000-0005-0000-0000-0000E63A0000}"/>
    <cellStyle name="Currency 2 69 2 2" xfId="15089" xr:uid="{00000000-0005-0000-0000-0000E73A0000}"/>
    <cellStyle name="Currency 2 69 3" xfId="15090" xr:uid="{00000000-0005-0000-0000-0000E83A0000}"/>
    <cellStyle name="Currency 2 7" xfId="15091" xr:uid="{00000000-0005-0000-0000-0000E93A0000}"/>
    <cellStyle name="Currency 2 7 2" xfId="15092" xr:uid="{00000000-0005-0000-0000-0000EA3A0000}"/>
    <cellStyle name="Currency 2 7 2 2" xfId="15093" xr:uid="{00000000-0005-0000-0000-0000EB3A0000}"/>
    <cellStyle name="Currency 2 7 3" xfId="15094" xr:uid="{00000000-0005-0000-0000-0000EC3A0000}"/>
    <cellStyle name="Currency 2 70" xfId="15095" xr:uid="{00000000-0005-0000-0000-0000ED3A0000}"/>
    <cellStyle name="Currency 2 70 2" xfId="15096" xr:uid="{00000000-0005-0000-0000-0000EE3A0000}"/>
    <cellStyle name="Currency 2 70 2 2" xfId="15097" xr:uid="{00000000-0005-0000-0000-0000EF3A0000}"/>
    <cellStyle name="Currency 2 70 3" xfId="15098" xr:uid="{00000000-0005-0000-0000-0000F03A0000}"/>
    <cellStyle name="Currency 2 71" xfId="15099" xr:uid="{00000000-0005-0000-0000-0000F13A0000}"/>
    <cellStyle name="Currency 2 71 2" xfId="15100" xr:uid="{00000000-0005-0000-0000-0000F23A0000}"/>
    <cellStyle name="Currency 2 71 2 2" xfId="15101" xr:uid="{00000000-0005-0000-0000-0000F33A0000}"/>
    <cellStyle name="Currency 2 71 3" xfId="15102" xr:uid="{00000000-0005-0000-0000-0000F43A0000}"/>
    <cellStyle name="Currency 2 72" xfId="15103" xr:uid="{00000000-0005-0000-0000-0000F53A0000}"/>
    <cellStyle name="Currency 2 72 2" xfId="15104" xr:uid="{00000000-0005-0000-0000-0000F63A0000}"/>
    <cellStyle name="Currency 2 72 2 2" xfId="15105" xr:uid="{00000000-0005-0000-0000-0000F73A0000}"/>
    <cellStyle name="Currency 2 72 3" xfId="15106" xr:uid="{00000000-0005-0000-0000-0000F83A0000}"/>
    <cellStyle name="Currency 2 73" xfId="15107" xr:uid="{00000000-0005-0000-0000-0000F93A0000}"/>
    <cellStyle name="Currency 2 73 2" xfId="15108" xr:uid="{00000000-0005-0000-0000-0000FA3A0000}"/>
    <cellStyle name="Currency 2 73 2 2" xfId="15109" xr:uid="{00000000-0005-0000-0000-0000FB3A0000}"/>
    <cellStyle name="Currency 2 73 3" xfId="15110" xr:uid="{00000000-0005-0000-0000-0000FC3A0000}"/>
    <cellStyle name="Currency 2 74" xfId="15111" xr:uid="{00000000-0005-0000-0000-0000FD3A0000}"/>
    <cellStyle name="Currency 2 74 2" xfId="15112" xr:uid="{00000000-0005-0000-0000-0000FE3A0000}"/>
    <cellStyle name="Currency 2 74 2 2" xfId="15113" xr:uid="{00000000-0005-0000-0000-0000FF3A0000}"/>
    <cellStyle name="Currency 2 74 3" xfId="15114" xr:uid="{00000000-0005-0000-0000-0000003B0000}"/>
    <cellStyle name="Currency 2 75" xfId="15115" xr:uid="{00000000-0005-0000-0000-0000013B0000}"/>
    <cellStyle name="Currency 2 75 2" xfId="15116" xr:uid="{00000000-0005-0000-0000-0000023B0000}"/>
    <cellStyle name="Currency 2 75 2 2" xfId="15117" xr:uid="{00000000-0005-0000-0000-0000033B0000}"/>
    <cellStyle name="Currency 2 75 3" xfId="15118" xr:uid="{00000000-0005-0000-0000-0000043B0000}"/>
    <cellStyle name="Currency 2 76" xfId="15119" xr:uid="{00000000-0005-0000-0000-0000053B0000}"/>
    <cellStyle name="Currency 2 76 2" xfId="15120" xr:uid="{00000000-0005-0000-0000-0000063B0000}"/>
    <cellStyle name="Currency 2 76 2 2" xfId="15121" xr:uid="{00000000-0005-0000-0000-0000073B0000}"/>
    <cellStyle name="Currency 2 76 3" xfId="15122" xr:uid="{00000000-0005-0000-0000-0000083B0000}"/>
    <cellStyle name="Currency 2 77" xfId="15123" xr:uid="{00000000-0005-0000-0000-0000093B0000}"/>
    <cellStyle name="Currency 2 77 2" xfId="15124" xr:uid="{00000000-0005-0000-0000-00000A3B0000}"/>
    <cellStyle name="Currency 2 77 2 2" xfId="15125" xr:uid="{00000000-0005-0000-0000-00000B3B0000}"/>
    <cellStyle name="Currency 2 77 3" xfId="15126" xr:uid="{00000000-0005-0000-0000-00000C3B0000}"/>
    <cellStyle name="Currency 2 78" xfId="15127" xr:uid="{00000000-0005-0000-0000-00000D3B0000}"/>
    <cellStyle name="Currency 2 78 2" xfId="15128" xr:uid="{00000000-0005-0000-0000-00000E3B0000}"/>
    <cellStyle name="Currency 2 78 2 2" xfId="15129" xr:uid="{00000000-0005-0000-0000-00000F3B0000}"/>
    <cellStyle name="Currency 2 78 3" xfId="15130" xr:uid="{00000000-0005-0000-0000-0000103B0000}"/>
    <cellStyle name="Currency 2 79" xfId="15131" xr:uid="{00000000-0005-0000-0000-0000113B0000}"/>
    <cellStyle name="Currency 2 79 2" xfId="15132" xr:uid="{00000000-0005-0000-0000-0000123B0000}"/>
    <cellStyle name="Currency 2 79 2 2" xfId="15133" xr:uid="{00000000-0005-0000-0000-0000133B0000}"/>
    <cellStyle name="Currency 2 79 3" xfId="15134" xr:uid="{00000000-0005-0000-0000-0000143B0000}"/>
    <cellStyle name="Currency 2 8" xfId="15135" xr:uid="{00000000-0005-0000-0000-0000153B0000}"/>
    <cellStyle name="Currency 2 8 2" xfId="15136" xr:uid="{00000000-0005-0000-0000-0000163B0000}"/>
    <cellStyle name="Currency 2 8 2 2" xfId="15137" xr:uid="{00000000-0005-0000-0000-0000173B0000}"/>
    <cellStyle name="Currency 2 8 3" xfId="15138" xr:uid="{00000000-0005-0000-0000-0000183B0000}"/>
    <cellStyle name="Currency 2 80" xfId="15139" xr:uid="{00000000-0005-0000-0000-0000193B0000}"/>
    <cellStyle name="Currency 2 80 2" xfId="15140" xr:uid="{00000000-0005-0000-0000-00001A3B0000}"/>
    <cellStyle name="Currency 2 80 2 2" xfId="15141" xr:uid="{00000000-0005-0000-0000-00001B3B0000}"/>
    <cellStyle name="Currency 2 80 3" xfId="15142" xr:uid="{00000000-0005-0000-0000-00001C3B0000}"/>
    <cellStyle name="Currency 2 81" xfId="15143" xr:uid="{00000000-0005-0000-0000-00001D3B0000}"/>
    <cellStyle name="Currency 2 81 2" xfId="15144" xr:uid="{00000000-0005-0000-0000-00001E3B0000}"/>
    <cellStyle name="Currency 2 81 2 2" xfId="15145" xr:uid="{00000000-0005-0000-0000-00001F3B0000}"/>
    <cellStyle name="Currency 2 81 3" xfId="15146" xr:uid="{00000000-0005-0000-0000-0000203B0000}"/>
    <cellStyle name="Currency 2 82" xfId="15147" xr:uid="{00000000-0005-0000-0000-0000213B0000}"/>
    <cellStyle name="Currency 2 82 2" xfId="15148" xr:uid="{00000000-0005-0000-0000-0000223B0000}"/>
    <cellStyle name="Currency 2 82 2 2" xfId="15149" xr:uid="{00000000-0005-0000-0000-0000233B0000}"/>
    <cellStyle name="Currency 2 82 3" xfId="15150" xr:uid="{00000000-0005-0000-0000-0000243B0000}"/>
    <cellStyle name="Currency 2 83" xfId="15151" xr:uid="{00000000-0005-0000-0000-0000253B0000}"/>
    <cellStyle name="Currency 2 83 2" xfId="15152" xr:uid="{00000000-0005-0000-0000-0000263B0000}"/>
    <cellStyle name="Currency 2 83 2 2" xfId="15153" xr:uid="{00000000-0005-0000-0000-0000273B0000}"/>
    <cellStyle name="Currency 2 83 3" xfId="15154" xr:uid="{00000000-0005-0000-0000-0000283B0000}"/>
    <cellStyle name="Currency 2 84" xfId="15155" xr:uid="{00000000-0005-0000-0000-0000293B0000}"/>
    <cellStyle name="Currency 2 84 2" xfId="15156" xr:uid="{00000000-0005-0000-0000-00002A3B0000}"/>
    <cellStyle name="Currency 2 84 2 2" xfId="15157" xr:uid="{00000000-0005-0000-0000-00002B3B0000}"/>
    <cellStyle name="Currency 2 84 3" xfId="15158" xr:uid="{00000000-0005-0000-0000-00002C3B0000}"/>
    <cellStyle name="Currency 2 85" xfId="15159" xr:uid="{00000000-0005-0000-0000-00002D3B0000}"/>
    <cellStyle name="Currency 2 85 2" xfId="15160" xr:uid="{00000000-0005-0000-0000-00002E3B0000}"/>
    <cellStyle name="Currency 2 85 2 2" xfId="15161" xr:uid="{00000000-0005-0000-0000-00002F3B0000}"/>
    <cellStyle name="Currency 2 85 3" xfId="15162" xr:uid="{00000000-0005-0000-0000-0000303B0000}"/>
    <cellStyle name="Currency 2 86" xfId="15163" xr:uid="{00000000-0005-0000-0000-0000313B0000}"/>
    <cellStyle name="Currency 2 86 2" xfId="15164" xr:uid="{00000000-0005-0000-0000-0000323B0000}"/>
    <cellStyle name="Currency 2 86 2 2" xfId="15165" xr:uid="{00000000-0005-0000-0000-0000333B0000}"/>
    <cellStyle name="Currency 2 86 3" xfId="15166" xr:uid="{00000000-0005-0000-0000-0000343B0000}"/>
    <cellStyle name="Currency 2 87" xfId="15167" xr:uid="{00000000-0005-0000-0000-0000353B0000}"/>
    <cellStyle name="Currency 2 87 2" xfId="15168" xr:uid="{00000000-0005-0000-0000-0000363B0000}"/>
    <cellStyle name="Currency 2 87 2 2" xfId="15169" xr:uid="{00000000-0005-0000-0000-0000373B0000}"/>
    <cellStyle name="Currency 2 87 3" xfId="15170" xr:uid="{00000000-0005-0000-0000-0000383B0000}"/>
    <cellStyle name="Currency 2 88" xfId="15171" xr:uid="{00000000-0005-0000-0000-0000393B0000}"/>
    <cellStyle name="Currency 2 88 2" xfId="15172" xr:uid="{00000000-0005-0000-0000-00003A3B0000}"/>
    <cellStyle name="Currency 2 88 2 2" xfId="15173" xr:uid="{00000000-0005-0000-0000-00003B3B0000}"/>
    <cellStyle name="Currency 2 88 3" xfId="15174" xr:uid="{00000000-0005-0000-0000-00003C3B0000}"/>
    <cellStyle name="Currency 2 89" xfId="15175" xr:uid="{00000000-0005-0000-0000-00003D3B0000}"/>
    <cellStyle name="Currency 2 89 2" xfId="15176" xr:uid="{00000000-0005-0000-0000-00003E3B0000}"/>
    <cellStyle name="Currency 2 89 3" xfId="15177" xr:uid="{00000000-0005-0000-0000-00003F3B0000}"/>
    <cellStyle name="Currency 2 89 3 2" xfId="15178" xr:uid="{00000000-0005-0000-0000-0000403B0000}"/>
    <cellStyle name="Currency 2 9" xfId="15179" xr:uid="{00000000-0005-0000-0000-0000413B0000}"/>
    <cellStyle name="Currency 2 9 2" xfId="15180" xr:uid="{00000000-0005-0000-0000-0000423B0000}"/>
    <cellStyle name="Currency 2 9 2 2" xfId="15181" xr:uid="{00000000-0005-0000-0000-0000433B0000}"/>
    <cellStyle name="Currency 2 9 3" xfId="15182" xr:uid="{00000000-0005-0000-0000-0000443B0000}"/>
    <cellStyle name="Currency 2 90" xfId="15183" xr:uid="{00000000-0005-0000-0000-0000453B0000}"/>
    <cellStyle name="Currency 2 90 2" xfId="15184" xr:uid="{00000000-0005-0000-0000-0000463B0000}"/>
    <cellStyle name="Currency 2 90 2 2" xfId="15185" xr:uid="{00000000-0005-0000-0000-0000473B0000}"/>
    <cellStyle name="Currency 2 90 2 3" xfId="15186" xr:uid="{00000000-0005-0000-0000-0000483B0000}"/>
    <cellStyle name="Currency 2 90 3" xfId="15187" xr:uid="{00000000-0005-0000-0000-0000493B0000}"/>
    <cellStyle name="Currency 2 90 4" xfId="15188" xr:uid="{00000000-0005-0000-0000-00004A3B0000}"/>
    <cellStyle name="Currency 2 91" xfId="15189" xr:uid="{00000000-0005-0000-0000-00004B3B0000}"/>
    <cellStyle name="Currency 2 91 2" xfId="15190" xr:uid="{00000000-0005-0000-0000-00004C3B0000}"/>
    <cellStyle name="Currency 2 92" xfId="15191" xr:uid="{00000000-0005-0000-0000-00004D3B0000}"/>
    <cellStyle name="Currency 2 92 2" xfId="15192" xr:uid="{00000000-0005-0000-0000-00004E3B0000}"/>
    <cellStyle name="Currency 2 93" xfId="15193" xr:uid="{00000000-0005-0000-0000-00004F3B0000}"/>
    <cellStyle name="Currency 2 93 2" xfId="15194" xr:uid="{00000000-0005-0000-0000-0000503B0000}"/>
    <cellStyle name="Currency 2 94" xfId="15195" xr:uid="{00000000-0005-0000-0000-0000513B0000}"/>
    <cellStyle name="Currency 20" xfId="15196" xr:uid="{00000000-0005-0000-0000-0000523B0000}"/>
    <cellStyle name="Currency 20 2" xfId="15197" xr:uid="{00000000-0005-0000-0000-0000533B0000}"/>
    <cellStyle name="Currency 20 2 2" xfId="15198" xr:uid="{00000000-0005-0000-0000-0000543B0000}"/>
    <cellStyle name="Currency 20 3" xfId="15199" xr:uid="{00000000-0005-0000-0000-0000553B0000}"/>
    <cellStyle name="Currency 20 3 2" xfId="15200" xr:uid="{00000000-0005-0000-0000-0000563B0000}"/>
    <cellStyle name="Currency 20 3 2 2" xfId="15201" xr:uid="{00000000-0005-0000-0000-0000573B0000}"/>
    <cellStyle name="Currency 20 3 2 3" xfId="15202" xr:uid="{00000000-0005-0000-0000-0000583B0000}"/>
    <cellStyle name="Currency 20 3 3" xfId="15203" xr:uid="{00000000-0005-0000-0000-0000593B0000}"/>
    <cellStyle name="Currency 20 4" xfId="15204" xr:uid="{00000000-0005-0000-0000-00005A3B0000}"/>
    <cellStyle name="Currency 20 5" xfId="15205" xr:uid="{00000000-0005-0000-0000-00005B3B0000}"/>
    <cellStyle name="Currency 21" xfId="15206" xr:uid="{00000000-0005-0000-0000-00005C3B0000}"/>
    <cellStyle name="Currency 21 2" xfId="15207" xr:uid="{00000000-0005-0000-0000-00005D3B0000}"/>
    <cellStyle name="Currency 21 2 2" xfId="15208" xr:uid="{00000000-0005-0000-0000-00005E3B0000}"/>
    <cellStyle name="Currency 21 3" xfId="15209" xr:uid="{00000000-0005-0000-0000-00005F3B0000}"/>
    <cellStyle name="Currency 21 3 2" xfId="15210" xr:uid="{00000000-0005-0000-0000-0000603B0000}"/>
    <cellStyle name="Currency 21 3 2 2" xfId="15211" xr:uid="{00000000-0005-0000-0000-0000613B0000}"/>
    <cellStyle name="Currency 21 3 2 3" xfId="15212" xr:uid="{00000000-0005-0000-0000-0000623B0000}"/>
    <cellStyle name="Currency 21 3 3" xfId="15213" xr:uid="{00000000-0005-0000-0000-0000633B0000}"/>
    <cellStyle name="Currency 21 4" xfId="15214" xr:uid="{00000000-0005-0000-0000-0000643B0000}"/>
    <cellStyle name="Currency 21 5" xfId="15215" xr:uid="{00000000-0005-0000-0000-0000653B0000}"/>
    <cellStyle name="Currency 22" xfId="15216" xr:uid="{00000000-0005-0000-0000-0000663B0000}"/>
    <cellStyle name="Currency 22 2" xfId="15217" xr:uid="{00000000-0005-0000-0000-0000673B0000}"/>
    <cellStyle name="Currency 22 2 2" xfId="15218" xr:uid="{00000000-0005-0000-0000-0000683B0000}"/>
    <cellStyle name="Currency 22 3" xfId="15219" xr:uid="{00000000-0005-0000-0000-0000693B0000}"/>
    <cellStyle name="Currency 22 3 2" xfId="15220" xr:uid="{00000000-0005-0000-0000-00006A3B0000}"/>
    <cellStyle name="Currency 22 3 2 2" xfId="15221" xr:uid="{00000000-0005-0000-0000-00006B3B0000}"/>
    <cellStyle name="Currency 22 3 2 3" xfId="15222" xr:uid="{00000000-0005-0000-0000-00006C3B0000}"/>
    <cellStyle name="Currency 22 3 3" xfId="15223" xr:uid="{00000000-0005-0000-0000-00006D3B0000}"/>
    <cellStyle name="Currency 22 4" xfId="15224" xr:uid="{00000000-0005-0000-0000-00006E3B0000}"/>
    <cellStyle name="Currency 22 5" xfId="15225" xr:uid="{00000000-0005-0000-0000-00006F3B0000}"/>
    <cellStyle name="Currency 23" xfId="15226" xr:uid="{00000000-0005-0000-0000-0000703B0000}"/>
    <cellStyle name="Currency 23 2" xfId="15227" xr:uid="{00000000-0005-0000-0000-0000713B0000}"/>
    <cellStyle name="Currency 23 2 2" xfId="15228" xr:uid="{00000000-0005-0000-0000-0000723B0000}"/>
    <cellStyle name="Currency 23 3" xfId="15229" xr:uid="{00000000-0005-0000-0000-0000733B0000}"/>
    <cellStyle name="Currency 23 3 2" xfId="15230" xr:uid="{00000000-0005-0000-0000-0000743B0000}"/>
    <cellStyle name="Currency 23 3 2 2" xfId="15231" xr:uid="{00000000-0005-0000-0000-0000753B0000}"/>
    <cellStyle name="Currency 23 3 2 3" xfId="15232" xr:uid="{00000000-0005-0000-0000-0000763B0000}"/>
    <cellStyle name="Currency 23 3 3" xfId="15233" xr:uid="{00000000-0005-0000-0000-0000773B0000}"/>
    <cellStyle name="Currency 23 4" xfId="15234" xr:uid="{00000000-0005-0000-0000-0000783B0000}"/>
    <cellStyle name="Currency 23 5" xfId="15235" xr:uid="{00000000-0005-0000-0000-0000793B0000}"/>
    <cellStyle name="Currency 24" xfId="15236" xr:uid="{00000000-0005-0000-0000-00007A3B0000}"/>
    <cellStyle name="Currency 24 2" xfId="15237" xr:uid="{00000000-0005-0000-0000-00007B3B0000}"/>
    <cellStyle name="Currency 25" xfId="15238" xr:uid="{00000000-0005-0000-0000-00007C3B0000}"/>
    <cellStyle name="Currency 25 2" xfId="15239" xr:uid="{00000000-0005-0000-0000-00007D3B0000}"/>
    <cellStyle name="Currency 26" xfId="15240" xr:uid="{00000000-0005-0000-0000-00007E3B0000}"/>
    <cellStyle name="Currency 26 2" xfId="15241" xr:uid="{00000000-0005-0000-0000-00007F3B0000}"/>
    <cellStyle name="Currency 27" xfId="15242" xr:uid="{00000000-0005-0000-0000-0000803B0000}"/>
    <cellStyle name="Currency 27 2" xfId="15243" xr:uid="{00000000-0005-0000-0000-0000813B0000}"/>
    <cellStyle name="Currency 28" xfId="15244" xr:uid="{00000000-0005-0000-0000-0000823B0000}"/>
    <cellStyle name="Currency 28 2" xfId="15245" xr:uid="{00000000-0005-0000-0000-0000833B0000}"/>
    <cellStyle name="Currency 29" xfId="15246" xr:uid="{00000000-0005-0000-0000-0000843B0000}"/>
    <cellStyle name="Currency 29 2" xfId="15247" xr:uid="{00000000-0005-0000-0000-0000853B0000}"/>
    <cellStyle name="Currency 3" xfId="15248" xr:uid="{00000000-0005-0000-0000-0000863B0000}"/>
    <cellStyle name="Currency 3 10" xfId="15249" xr:uid="{00000000-0005-0000-0000-0000873B0000}"/>
    <cellStyle name="Currency 3 10 2" xfId="15250" xr:uid="{00000000-0005-0000-0000-0000883B0000}"/>
    <cellStyle name="Currency 3 11" xfId="15251" xr:uid="{00000000-0005-0000-0000-0000893B0000}"/>
    <cellStyle name="Currency 3 11 2" xfId="15252" xr:uid="{00000000-0005-0000-0000-00008A3B0000}"/>
    <cellStyle name="Currency 3 2" xfId="15253" xr:uid="{00000000-0005-0000-0000-00008B3B0000}"/>
    <cellStyle name="Currency 3 2 2" xfId="15254" xr:uid="{00000000-0005-0000-0000-00008C3B0000}"/>
    <cellStyle name="Currency 3 2 2 2" xfId="15255" xr:uid="{00000000-0005-0000-0000-00008D3B0000}"/>
    <cellStyle name="Currency 3 2 2 2 2" xfId="15256" xr:uid="{00000000-0005-0000-0000-00008E3B0000}"/>
    <cellStyle name="Currency 3 2 2 3" xfId="15257" xr:uid="{00000000-0005-0000-0000-00008F3B0000}"/>
    <cellStyle name="Currency 3 2 3" xfId="15258" xr:uid="{00000000-0005-0000-0000-0000903B0000}"/>
    <cellStyle name="Currency 3 2 3 2" xfId="15259" xr:uid="{00000000-0005-0000-0000-0000913B0000}"/>
    <cellStyle name="Currency 3 2 4" xfId="15260" xr:uid="{00000000-0005-0000-0000-0000923B0000}"/>
    <cellStyle name="Currency 3 2 4 2" xfId="15261" xr:uid="{00000000-0005-0000-0000-0000933B0000}"/>
    <cellStyle name="Currency 3 2 5" xfId="15262" xr:uid="{00000000-0005-0000-0000-0000943B0000}"/>
    <cellStyle name="Currency 3 2 5 2" xfId="15263" xr:uid="{00000000-0005-0000-0000-0000953B0000}"/>
    <cellStyle name="Currency 3 2 6" xfId="15264" xr:uid="{00000000-0005-0000-0000-0000963B0000}"/>
    <cellStyle name="Currency 3 3" xfId="15265" xr:uid="{00000000-0005-0000-0000-0000973B0000}"/>
    <cellStyle name="Currency 3 3 2" xfId="15266" xr:uid="{00000000-0005-0000-0000-0000983B0000}"/>
    <cellStyle name="Currency 3 3 3" xfId="15267" xr:uid="{00000000-0005-0000-0000-0000993B0000}"/>
    <cellStyle name="Currency 3 3 3 2" xfId="15268" xr:uid="{00000000-0005-0000-0000-00009A3B0000}"/>
    <cellStyle name="Currency 3 3 4" xfId="15269" xr:uid="{00000000-0005-0000-0000-00009B3B0000}"/>
    <cellStyle name="Currency 3 3 4 2" xfId="15270" xr:uid="{00000000-0005-0000-0000-00009C3B0000}"/>
    <cellStyle name="Currency 3 3 5" xfId="15271" xr:uid="{00000000-0005-0000-0000-00009D3B0000}"/>
    <cellStyle name="Currency 3 3 5 2" xfId="15272" xr:uid="{00000000-0005-0000-0000-00009E3B0000}"/>
    <cellStyle name="Currency 3 4" xfId="15273" xr:uid="{00000000-0005-0000-0000-00009F3B0000}"/>
    <cellStyle name="Currency 3 4 2" xfId="15274" xr:uid="{00000000-0005-0000-0000-0000A03B0000}"/>
    <cellStyle name="Currency 3 4 3" xfId="15275" xr:uid="{00000000-0005-0000-0000-0000A13B0000}"/>
    <cellStyle name="Currency 3 5" xfId="15276" xr:uid="{00000000-0005-0000-0000-0000A23B0000}"/>
    <cellStyle name="Currency 3 5 2" xfId="15277" xr:uid="{00000000-0005-0000-0000-0000A33B0000}"/>
    <cellStyle name="Currency 3 6" xfId="15278" xr:uid="{00000000-0005-0000-0000-0000A43B0000}"/>
    <cellStyle name="Currency 3 6 2" xfId="15279" xr:uid="{00000000-0005-0000-0000-0000A53B0000}"/>
    <cellStyle name="Currency 3 7" xfId="15280" xr:uid="{00000000-0005-0000-0000-0000A63B0000}"/>
    <cellStyle name="Currency 3 7 2" xfId="15281" xr:uid="{00000000-0005-0000-0000-0000A73B0000}"/>
    <cellStyle name="Currency 3 7 3" xfId="15282" xr:uid="{00000000-0005-0000-0000-0000A83B0000}"/>
    <cellStyle name="Currency 3 8" xfId="15283" xr:uid="{00000000-0005-0000-0000-0000A93B0000}"/>
    <cellStyle name="Currency 3 8 2" xfId="15284" xr:uid="{00000000-0005-0000-0000-0000AA3B0000}"/>
    <cellStyle name="Currency 3 8 3" xfId="15285" xr:uid="{00000000-0005-0000-0000-0000AB3B0000}"/>
    <cellStyle name="Currency 3 9" xfId="15286" xr:uid="{00000000-0005-0000-0000-0000AC3B0000}"/>
    <cellStyle name="Currency 3 9 2" xfId="15287" xr:uid="{00000000-0005-0000-0000-0000AD3B0000}"/>
    <cellStyle name="Currency 3 9 3" xfId="15288" xr:uid="{00000000-0005-0000-0000-0000AE3B0000}"/>
    <cellStyle name="Currency 30" xfId="15289" xr:uid="{00000000-0005-0000-0000-0000AF3B0000}"/>
    <cellStyle name="Currency 30 2" xfId="15290" xr:uid="{00000000-0005-0000-0000-0000B03B0000}"/>
    <cellStyle name="Currency 31" xfId="15291" xr:uid="{00000000-0005-0000-0000-0000B13B0000}"/>
    <cellStyle name="Currency 31 2" xfId="15292" xr:uid="{00000000-0005-0000-0000-0000B23B0000}"/>
    <cellStyle name="Currency 32" xfId="15293" xr:uid="{00000000-0005-0000-0000-0000B33B0000}"/>
    <cellStyle name="Currency 32 2" xfId="15294" xr:uid="{00000000-0005-0000-0000-0000B43B0000}"/>
    <cellStyle name="Currency 33" xfId="15295" xr:uid="{00000000-0005-0000-0000-0000B53B0000}"/>
    <cellStyle name="Currency 33 2" xfId="15296" xr:uid="{00000000-0005-0000-0000-0000B63B0000}"/>
    <cellStyle name="Currency 34" xfId="15297" xr:uid="{00000000-0005-0000-0000-0000B73B0000}"/>
    <cellStyle name="Currency 34 2" xfId="15298" xr:uid="{00000000-0005-0000-0000-0000B83B0000}"/>
    <cellStyle name="Currency 35" xfId="15299" xr:uid="{00000000-0005-0000-0000-0000B93B0000}"/>
    <cellStyle name="Currency 35 2" xfId="15300" xr:uid="{00000000-0005-0000-0000-0000BA3B0000}"/>
    <cellStyle name="Currency 36" xfId="15301" xr:uid="{00000000-0005-0000-0000-0000BB3B0000}"/>
    <cellStyle name="Currency 36 2" xfId="15302" xr:uid="{00000000-0005-0000-0000-0000BC3B0000}"/>
    <cellStyle name="Currency 37" xfId="15303" xr:uid="{00000000-0005-0000-0000-0000BD3B0000}"/>
    <cellStyle name="Currency 37 2" xfId="15304" xr:uid="{00000000-0005-0000-0000-0000BE3B0000}"/>
    <cellStyle name="Currency 38" xfId="15305" xr:uid="{00000000-0005-0000-0000-0000BF3B0000}"/>
    <cellStyle name="Currency 38 2" xfId="15306" xr:uid="{00000000-0005-0000-0000-0000C03B0000}"/>
    <cellStyle name="Currency 39" xfId="15307" xr:uid="{00000000-0005-0000-0000-0000C13B0000}"/>
    <cellStyle name="Currency 39 2" xfId="15308" xr:uid="{00000000-0005-0000-0000-0000C23B0000}"/>
    <cellStyle name="Currency 4" xfId="15309" xr:uid="{00000000-0005-0000-0000-0000C33B0000}"/>
    <cellStyle name="Currency 4 10" xfId="15310" xr:uid="{00000000-0005-0000-0000-0000C43B0000}"/>
    <cellStyle name="Currency 4 10 2" xfId="15311" xr:uid="{00000000-0005-0000-0000-0000C53B0000}"/>
    <cellStyle name="Currency 4 11" xfId="15312" xr:uid="{00000000-0005-0000-0000-0000C63B0000}"/>
    <cellStyle name="Currency 4 11 2" xfId="15313" xr:uid="{00000000-0005-0000-0000-0000C73B0000}"/>
    <cellStyle name="Currency 4 2" xfId="15314" xr:uid="{00000000-0005-0000-0000-0000C83B0000}"/>
    <cellStyle name="Currency 4 2 2" xfId="15315" xr:uid="{00000000-0005-0000-0000-0000C93B0000}"/>
    <cellStyle name="Currency 4 2 3" xfId="15316" xr:uid="{00000000-0005-0000-0000-0000CA3B0000}"/>
    <cellStyle name="Currency 4 2 4" xfId="15317" xr:uid="{00000000-0005-0000-0000-0000CB3B0000}"/>
    <cellStyle name="Currency 4 2 4 2" xfId="15318" xr:uid="{00000000-0005-0000-0000-0000CC3B0000}"/>
    <cellStyle name="Currency 4 2 5" xfId="15319" xr:uid="{00000000-0005-0000-0000-0000CD3B0000}"/>
    <cellStyle name="Currency 4 2 6" xfId="15320" xr:uid="{00000000-0005-0000-0000-0000CE3B0000}"/>
    <cellStyle name="Currency 4 2 6 2" xfId="15321" xr:uid="{00000000-0005-0000-0000-0000CF3B0000}"/>
    <cellStyle name="Currency 4 2 7" xfId="15322" xr:uid="{00000000-0005-0000-0000-0000D03B0000}"/>
    <cellStyle name="Currency 4 2 7 2" xfId="15323" xr:uid="{00000000-0005-0000-0000-0000D13B0000}"/>
    <cellStyle name="Currency 4 3" xfId="15324" xr:uid="{00000000-0005-0000-0000-0000D23B0000}"/>
    <cellStyle name="Currency 4 3 2" xfId="15325" xr:uid="{00000000-0005-0000-0000-0000D33B0000}"/>
    <cellStyle name="Currency 4 3 3" xfId="15326" xr:uid="{00000000-0005-0000-0000-0000D43B0000}"/>
    <cellStyle name="Currency 4 3 4" xfId="15327" xr:uid="{00000000-0005-0000-0000-0000D53B0000}"/>
    <cellStyle name="Currency 4 4" xfId="15328" xr:uid="{00000000-0005-0000-0000-0000D63B0000}"/>
    <cellStyle name="Currency 4 4 2" xfId="15329" xr:uid="{00000000-0005-0000-0000-0000D73B0000}"/>
    <cellStyle name="Currency 4 5" xfId="15330" xr:uid="{00000000-0005-0000-0000-0000D83B0000}"/>
    <cellStyle name="Currency 4 5 2" xfId="15331" xr:uid="{00000000-0005-0000-0000-0000D93B0000}"/>
    <cellStyle name="Currency 4 6" xfId="15332" xr:uid="{00000000-0005-0000-0000-0000DA3B0000}"/>
    <cellStyle name="Currency 4 6 2" xfId="15333" xr:uid="{00000000-0005-0000-0000-0000DB3B0000}"/>
    <cellStyle name="Currency 4 7" xfId="15334" xr:uid="{00000000-0005-0000-0000-0000DC3B0000}"/>
    <cellStyle name="Currency 4 7 2" xfId="15335" xr:uid="{00000000-0005-0000-0000-0000DD3B0000}"/>
    <cellStyle name="Currency 4 7 3" xfId="15336" xr:uid="{00000000-0005-0000-0000-0000DE3B0000}"/>
    <cellStyle name="Currency 4 8" xfId="15337" xr:uid="{00000000-0005-0000-0000-0000DF3B0000}"/>
    <cellStyle name="Currency 4 8 2" xfId="15338" xr:uid="{00000000-0005-0000-0000-0000E03B0000}"/>
    <cellStyle name="Currency 4 8 3" xfId="15339" xr:uid="{00000000-0005-0000-0000-0000E13B0000}"/>
    <cellStyle name="Currency 4 9" xfId="15340" xr:uid="{00000000-0005-0000-0000-0000E23B0000}"/>
    <cellStyle name="Currency 4 9 2" xfId="15341" xr:uid="{00000000-0005-0000-0000-0000E33B0000}"/>
    <cellStyle name="Currency 40" xfId="15342" xr:uid="{00000000-0005-0000-0000-0000E43B0000}"/>
    <cellStyle name="Currency 40 2" xfId="15343" xr:uid="{00000000-0005-0000-0000-0000E53B0000}"/>
    <cellStyle name="Currency 41" xfId="15344" xr:uid="{00000000-0005-0000-0000-0000E63B0000}"/>
    <cellStyle name="Currency 41 2" xfId="15345" xr:uid="{00000000-0005-0000-0000-0000E73B0000}"/>
    <cellStyle name="Currency 42" xfId="15346" xr:uid="{00000000-0005-0000-0000-0000E83B0000}"/>
    <cellStyle name="Currency 42 2" xfId="15347" xr:uid="{00000000-0005-0000-0000-0000E93B0000}"/>
    <cellStyle name="Currency 43" xfId="15348" xr:uid="{00000000-0005-0000-0000-0000EA3B0000}"/>
    <cellStyle name="Currency 43 2" xfId="15349" xr:uid="{00000000-0005-0000-0000-0000EB3B0000}"/>
    <cellStyle name="Currency 44" xfId="15350" xr:uid="{00000000-0005-0000-0000-0000EC3B0000}"/>
    <cellStyle name="Currency 44 2" xfId="15351" xr:uid="{00000000-0005-0000-0000-0000ED3B0000}"/>
    <cellStyle name="Currency 45" xfId="15352" xr:uid="{00000000-0005-0000-0000-0000EE3B0000}"/>
    <cellStyle name="Currency 45 2" xfId="15353" xr:uid="{00000000-0005-0000-0000-0000EF3B0000}"/>
    <cellStyle name="Currency 46" xfId="15354" xr:uid="{00000000-0005-0000-0000-0000F03B0000}"/>
    <cellStyle name="Currency 46 2" xfId="15355" xr:uid="{00000000-0005-0000-0000-0000F13B0000}"/>
    <cellStyle name="Currency 47" xfId="15356" xr:uid="{00000000-0005-0000-0000-0000F23B0000}"/>
    <cellStyle name="Currency 47 2" xfId="15357" xr:uid="{00000000-0005-0000-0000-0000F33B0000}"/>
    <cellStyle name="Currency 48" xfId="15358" xr:uid="{00000000-0005-0000-0000-0000F43B0000}"/>
    <cellStyle name="Currency 48 2" xfId="15359" xr:uid="{00000000-0005-0000-0000-0000F53B0000}"/>
    <cellStyle name="Currency 49" xfId="15360" xr:uid="{00000000-0005-0000-0000-0000F63B0000}"/>
    <cellStyle name="Currency 49 2" xfId="15361" xr:uid="{00000000-0005-0000-0000-0000F73B0000}"/>
    <cellStyle name="Currency 5" xfId="15362" xr:uid="{00000000-0005-0000-0000-0000F83B0000}"/>
    <cellStyle name="Currency 5 10" xfId="15363" xr:uid="{00000000-0005-0000-0000-0000F93B0000}"/>
    <cellStyle name="Currency 5 10 2" xfId="15364" xr:uid="{00000000-0005-0000-0000-0000FA3B0000}"/>
    <cellStyle name="Currency 5 11" xfId="15365" xr:uid="{00000000-0005-0000-0000-0000FB3B0000}"/>
    <cellStyle name="Currency 5 11 2" xfId="15366" xr:uid="{00000000-0005-0000-0000-0000FC3B0000}"/>
    <cellStyle name="Currency 5 2" xfId="15367" xr:uid="{00000000-0005-0000-0000-0000FD3B0000}"/>
    <cellStyle name="Currency 5 2 2" xfId="15368" xr:uid="{00000000-0005-0000-0000-0000FE3B0000}"/>
    <cellStyle name="Currency 5 2 3" xfId="15369" xr:uid="{00000000-0005-0000-0000-0000FF3B0000}"/>
    <cellStyle name="Currency 5 2 4" xfId="15370" xr:uid="{00000000-0005-0000-0000-0000003C0000}"/>
    <cellStyle name="Currency 5 2 4 2" xfId="15371" xr:uid="{00000000-0005-0000-0000-0000013C0000}"/>
    <cellStyle name="Currency 5 2 5" xfId="15372" xr:uid="{00000000-0005-0000-0000-0000023C0000}"/>
    <cellStyle name="Currency 5 2 6" xfId="15373" xr:uid="{00000000-0005-0000-0000-0000033C0000}"/>
    <cellStyle name="Currency 5 2 6 2" xfId="15374" xr:uid="{00000000-0005-0000-0000-0000043C0000}"/>
    <cellStyle name="Currency 5 2 7" xfId="15375" xr:uid="{00000000-0005-0000-0000-0000053C0000}"/>
    <cellStyle name="Currency 5 2 7 2" xfId="15376" xr:uid="{00000000-0005-0000-0000-0000063C0000}"/>
    <cellStyle name="Currency 5 3" xfId="15377" xr:uid="{00000000-0005-0000-0000-0000073C0000}"/>
    <cellStyle name="Currency 5 3 2" xfId="15378" xr:uid="{00000000-0005-0000-0000-0000083C0000}"/>
    <cellStyle name="Currency 5 3 3" xfId="15379" xr:uid="{00000000-0005-0000-0000-0000093C0000}"/>
    <cellStyle name="Currency 5 3 4" xfId="15380" xr:uid="{00000000-0005-0000-0000-00000A3C0000}"/>
    <cellStyle name="Currency 5 4" xfId="15381" xr:uid="{00000000-0005-0000-0000-00000B3C0000}"/>
    <cellStyle name="Currency 5 4 2" xfId="15382" xr:uid="{00000000-0005-0000-0000-00000C3C0000}"/>
    <cellStyle name="Currency 5 5" xfId="15383" xr:uid="{00000000-0005-0000-0000-00000D3C0000}"/>
    <cellStyle name="Currency 5 5 2" xfId="15384" xr:uid="{00000000-0005-0000-0000-00000E3C0000}"/>
    <cellStyle name="Currency 5 6" xfId="15385" xr:uid="{00000000-0005-0000-0000-00000F3C0000}"/>
    <cellStyle name="Currency 5 6 2" xfId="15386" xr:uid="{00000000-0005-0000-0000-0000103C0000}"/>
    <cellStyle name="Currency 5 7" xfId="15387" xr:uid="{00000000-0005-0000-0000-0000113C0000}"/>
    <cellStyle name="Currency 5 7 2" xfId="15388" xr:uid="{00000000-0005-0000-0000-0000123C0000}"/>
    <cellStyle name="Currency 5 7 3" xfId="15389" xr:uid="{00000000-0005-0000-0000-0000133C0000}"/>
    <cellStyle name="Currency 5 8" xfId="15390" xr:uid="{00000000-0005-0000-0000-0000143C0000}"/>
    <cellStyle name="Currency 5 8 2" xfId="15391" xr:uid="{00000000-0005-0000-0000-0000153C0000}"/>
    <cellStyle name="Currency 5 8 3" xfId="15392" xr:uid="{00000000-0005-0000-0000-0000163C0000}"/>
    <cellStyle name="Currency 5 9" xfId="15393" xr:uid="{00000000-0005-0000-0000-0000173C0000}"/>
    <cellStyle name="Currency 5 9 2" xfId="15394" xr:uid="{00000000-0005-0000-0000-0000183C0000}"/>
    <cellStyle name="Currency 50" xfId="15395" xr:uid="{00000000-0005-0000-0000-0000193C0000}"/>
    <cellStyle name="Currency 50 2" xfId="15396" xr:uid="{00000000-0005-0000-0000-00001A3C0000}"/>
    <cellStyle name="Currency 51" xfId="15397" xr:uid="{00000000-0005-0000-0000-00001B3C0000}"/>
    <cellStyle name="Currency 51 2" xfId="15398" xr:uid="{00000000-0005-0000-0000-00001C3C0000}"/>
    <cellStyle name="Currency 52" xfId="15399" xr:uid="{00000000-0005-0000-0000-00001D3C0000}"/>
    <cellStyle name="Currency 52 2" xfId="15400" xr:uid="{00000000-0005-0000-0000-00001E3C0000}"/>
    <cellStyle name="Currency 53" xfId="15401" xr:uid="{00000000-0005-0000-0000-00001F3C0000}"/>
    <cellStyle name="Currency 53 2" xfId="15402" xr:uid="{00000000-0005-0000-0000-0000203C0000}"/>
    <cellStyle name="Currency 54" xfId="15403" xr:uid="{00000000-0005-0000-0000-0000213C0000}"/>
    <cellStyle name="Currency 54 2" xfId="15404" xr:uid="{00000000-0005-0000-0000-0000223C0000}"/>
    <cellStyle name="Currency 55" xfId="15405" xr:uid="{00000000-0005-0000-0000-0000233C0000}"/>
    <cellStyle name="Currency 55 2" xfId="15406" xr:uid="{00000000-0005-0000-0000-0000243C0000}"/>
    <cellStyle name="Currency 56" xfId="15407" xr:uid="{00000000-0005-0000-0000-0000253C0000}"/>
    <cellStyle name="Currency 56 2" xfId="15408" xr:uid="{00000000-0005-0000-0000-0000263C0000}"/>
    <cellStyle name="Currency 57" xfId="15409" xr:uid="{00000000-0005-0000-0000-0000273C0000}"/>
    <cellStyle name="Currency 57 2" xfId="15410" xr:uid="{00000000-0005-0000-0000-0000283C0000}"/>
    <cellStyle name="Currency 58" xfId="15411" xr:uid="{00000000-0005-0000-0000-0000293C0000}"/>
    <cellStyle name="Currency 58 2" xfId="15412" xr:uid="{00000000-0005-0000-0000-00002A3C0000}"/>
    <cellStyle name="Currency 59" xfId="15413" xr:uid="{00000000-0005-0000-0000-00002B3C0000}"/>
    <cellStyle name="Currency 59 2" xfId="15414" xr:uid="{00000000-0005-0000-0000-00002C3C0000}"/>
    <cellStyle name="Currency 6" xfId="15415" xr:uid="{00000000-0005-0000-0000-00002D3C0000}"/>
    <cellStyle name="Currency 6 2" xfId="15416" xr:uid="{00000000-0005-0000-0000-00002E3C0000}"/>
    <cellStyle name="Currency 6 2 2" xfId="15417" xr:uid="{00000000-0005-0000-0000-00002F3C0000}"/>
    <cellStyle name="Currency 6 3" xfId="15418" xr:uid="{00000000-0005-0000-0000-0000303C0000}"/>
    <cellStyle name="Currency 6 3 2" xfId="15419" xr:uid="{00000000-0005-0000-0000-0000313C0000}"/>
    <cellStyle name="Currency 6 4" xfId="15420" xr:uid="{00000000-0005-0000-0000-0000323C0000}"/>
    <cellStyle name="Currency 6 5" xfId="15421" xr:uid="{00000000-0005-0000-0000-0000333C0000}"/>
    <cellStyle name="Currency 6 5 2" xfId="15422" xr:uid="{00000000-0005-0000-0000-0000343C0000}"/>
    <cellStyle name="Currency 6 5 2 2" xfId="15423" xr:uid="{00000000-0005-0000-0000-0000353C0000}"/>
    <cellStyle name="Currency 6 5 2 3" xfId="15424" xr:uid="{00000000-0005-0000-0000-0000363C0000}"/>
    <cellStyle name="Currency 6 5 3" xfId="15425" xr:uid="{00000000-0005-0000-0000-0000373C0000}"/>
    <cellStyle name="Currency 6 6" xfId="15426" xr:uid="{00000000-0005-0000-0000-0000383C0000}"/>
    <cellStyle name="Currency 6 7" xfId="15427" xr:uid="{00000000-0005-0000-0000-0000393C0000}"/>
    <cellStyle name="Currency 60" xfId="15428" xr:uid="{00000000-0005-0000-0000-00003A3C0000}"/>
    <cellStyle name="Currency 60 2" xfId="15429" xr:uid="{00000000-0005-0000-0000-00003B3C0000}"/>
    <cellStyle name="Currency 61" xfId="15430" xr:uid="{00000000-0005-0000-0000-00003C3C0000}"/>
    <cellStyle name="Currency 61 2" xfId="15431" xr:uid="{00000000-0005-0000-0000-00003D3C0000}"/>
    <cellStyle name="Currency 62" xfId="15432" xr:uid="{00000000-0005-0000-0000-00003E3C0000}"/>
    <cellStyle name="Currency 62 2" xfId="15433" xr:uid="{00000000-0005-0000-0000-00003F3C0000}"/>
    <cellStyle name="Currency 63" xfId="15434" xr:uid="{00000000-0005-0000-0000-0000403C0000}"/>
    <cellStyle name="Currency 63 2" xfId="15435" xr:uid="{00000000-0005-0000-0000-0000413C0000}"/>
    <cellStyle name="Currency 64" xfId="15436" xr:uid="{00000000-0005-0000-0000-0000423C0000}"/>
    <cellStyle name="Currency 64 2" xfId="15437" xr:uid="{00000000-0005-0000-0000-0000433C0000}"/>
    <cellStyle name="Currency 64 3" xfId="15438" xr:uid="{00000000-0005-0000-0000-0000443C0000}"/>
    <cellStyle name="Currency 64 3 2" xfId="15439" xr:uid="{00000000-0005-0000-0000-0000453C0000}"/>
    <cellStyle name="Currency 65" xfId="15440" xr:uid="{00000000-0005-0000-0000-0000463C0000}"/>
    <cellStyle name="Currency 65 2" xfId="15441" xr:uid="{00000000-0005-0000-0000-0000473C0000}"/>
    <cellStyle name="Currency 65 3" xfId="15442" xr:uid="{00000000-0005-0000-0000-0000483C0000}"/>
    <cellStyle name="Currency 65 3 2" xfId="15443" xr:uid="{00000000-0005-0000-0000-0000493C0000}"/>
    <cellStyle name="Currency 66" xfId="15444" xr:uid="{00000000-0005-0000-0000-00004A3C0000}"/>
    <cellStyle name="Currency 66 2" xfId="15445" xr:uid="{00000000-0005-0000-0000-00004B3C0000}"/>
    <cellStyle name="Currency 67" xfId="15446" xr:uid="{00000000-0005-0000-0000-00004C3C0000}"/>
    <cellStyle name="Currency 67 2" xfId="15447" xr:uid="{00000000-0005-0000-0000-00004D3C0000}"/>
    <cellStyle name="Currency 68" xfId="15448" xr:uid="{00000000-0005-0000-0000-00004E3C0000}"/>
    <cellStyle name="Currency 68 2" xfId="15449" xr:uid="{00000000-0005-0000-0000-00004F3C0000}"/>
    <cellStyle name="Currency 69" xfId="15450" xr:uid="{00000000-0005-0000-0000-0000503C0000}"/>
    <cellStyle name="Currency 69 2" xfId="15451" xr:uid="{00000000-0005-0000-0000-0000513C0000}"/>
    <cellStyle name="Currency 7" xfId="15452" xr:uid="{00000000-0005-0000-0000-0000523C0000}"/>
    <cellStyle name="Currency 7 2" xfId="15453" xr:uid="{00000000-0005-0000-0000-0000533C0000}"/>
    <cellStyle name="Currency 7 2 2" xfId="15454" xr:uid="{00000000-0005-0000-0000-0000543C0000}"/>
    <cellStyle name="Currency 7 2 2 2" xfId="15455" xr:uid="{00000000-0005-0000-0000-0000553C0000}"/>
    <cellStyle name="Currency 7 2 3" xfId="15456" xr:uid="{00000000-0005-0000-0000-0000563C0000}"/>
    <cellStyle name="Currency 7 3" xfId="15457" xr:uid="{00000000-0005-0000-0000-0000573C0000}"/>
    <cellStyle name="Currency 7 3 2" xfId="15458" xr:uid="{00000000-0005-0000-0000-0000583C0000}"/>
    <cellStyle name="Currency 7 3 2 2" xfId="15459" xr:uid="{00000000-0005-0000-0000-0000593C0000}"/>
    <cellStyle name="Currency 7 3 3" xfId="15460" xr:uid="{00000000-0005-0000-0000-00005A3C0000}"/>
    <cellStyle name="Currency 7 3 3 2" xfId="15461" xr:uid="{00000000-0005-0000-0000-00005B3C0000}"/>
    <cellStyle name="Currency 7 3 4" xfId="15462" xr:uid="{00000000-0005-0000-0000-00005C3C0000}"/>
    <cellStyle name="Currency 7 4" xfId="15463" xr:uid="{00000000-0005-0000-0000-00005D3C0000}"/>
    <cellStyle name="Currency 7 4 2" xfId="15464" xr:uid="{00000000-0005-0000-0000-00005E3C0000}"/>
    <cellStyle name="Currency 7 4 2 2" xfId="15465" xr:uid="{00000000-0005-0000-0000-00005F3C0000}"/>
    <cellStyle name="Currency 7 4 3" xfId="15466" xr:uid="{00000000-0005-0000-0000-0000603C0000}"/>
    <cellStyle name="Currency 7 4 3 2" xfId="15467" xr:uid="{00000000-0005-0000-0000-0000613C0000}"/>
    <cellStyle name="Currency 7 4 4" xfId="15468" xr:uid="{00000000-0005-0000-0000-0000623C0000}"/>
    <cellStyle name="Currency 7 5" xfId="15469" xr:uid="{00000000-0005-0000-0000-0000633C0000}"/>
    <cellStyle name="Currency 7 5 2" xfId="15470" xr:uid="{00000000-0005-0000-0000-0000643C0000}"/>
    <cellStyle name="Currency 7 5 2 2" xfId="15471" xr:uid="{00000000-0005-0000-0000-0000653C0000}"/>
    <cellStyle name="Currency 7 5 3" xfId="15472" xr:uid="{00000000-0005-0000-0000-0000663C0000}"/>
    <cellStyle name="Currency 70" xfId="15473" xr:uid="{00000000-0005-0000-0000-0000673C0000}"/>
    <cellStyle name="Currency 70 2" xfId="15474" xr:uid="{00000000-0005-0000-0000-0000683C0000}"/>
    <cellStyle name="Currency 71" xfId="15475" xr:uid="{00000000-0005-0000-0000-0000693C0000}"/>
    <cellStyle name="Currency 71 2" xfId="15476" xr:uid="{00000000-0005-0000-0000-00006A3C0000}"/>
    <cellStyle name="Currency 72" xfId="15477" xr:uid="{00000000-0005-0000-0000-00006B3C0000}"/>
    <cellStyle name="Currency 72 2" xfId="15478" xr:uid="{00000000-0005-0000-0000-00006C3C0000}"/>
    <cellStyle name="Currency 72 2 2" xfId="15479" xr:uid="{00000000-0005-0000-0000-00006D3C0000}"/>
    <cellStyle name="Currency 72 3" xfId="15480" xr:uid="{00000000-0005-0000-0000-00006E3C0000}"/>
    <cellStyle name="Currency 73" xfId="15481" xr:uid="{00000000-0005-0000-0000-00006F3C0000}"/>
    <cellStyle name="Currency 73 2" xfId="15482" xr:uid="{00000000-0005-0000-0000-0000703C0000}"/>
    <cellStyle name="Currency 73 2 2" xfId="15483" xr:uid="{00000000-0005-0000-0000-0000713C0000}"/>
    <cellStyle name="Currency 73 3" xfId="15484" xr:uid="{00000000-0005-0000-0000-0000723C0000}"/>
    <cellStyle name="Currency 74" xfId="15485" xr:uid="{00000000-0005-0000-0000-0000733C0000}"/>
    <cellStyle name="Currency 74 2" xfId="15486" xr:uid="{00000000-0005-0000-0000-0000743C0000}"/>
    <cellStyle name="Currency 74 2 2" xfId="15487" xr:uid="{00000000-0005-0000-0000-0000753C0000}"/>
    <cellStyle name="Currency 74 3" xfId="15488" xr:uid="{00000000-0005-0000-0000-0000763C0000}"/>
    <cellStyle name="Currency 75" xfId="15489" xr:uid="{00000000-0005-0000-0000-0000773C0000}"/>
    <cellStyle name="Currency 75 2" xfId="15490" xr:uid="{00000000-0005-0000-0000-0000783C0000}"/>
    <cellStyle name="Currency 75 2 2" xfId="15491" xr:uid="{00000000-0005-0000-0000-0000793C0000}"/>
    <cellStyle name="Currency 75 3" xfId="15492" xr:uid="{00000000-0005-0000-0000-00007A3C0000}"/>
    <cellStyle name="Currency 76" xfId="15493" xr:uid="{00000000-0005-0000-0000-00007B3C0000}"/>
    <cellStyle name="Currency 76 2" xfId="15494" xr:uid="{00000000-0005-0000-0000-00007C3C0000}"/>
    <cellStyle name="Currency 77" xfId="15495" xr:uid="{00000000-0005-0000-0000-00007D3C0000}"/>
    <cellStyle name="Currency 77 2" xfId="15496" xr:uid="{00000000-0005-0000-0000-00007E3C0000}"/>
    <cellStyle name="Currency 77 3" xfId="15497" xr:uid="{00000000-0005-0000-0000-00007F3C0000}"/>
    <cellStyle name="Currency 77 4" xfId="15498" xr:uid="{00000000-0005-0000-0000-0000803C0000}"/>
    <cellStyle name="Currency 77 4 2" xfId="15499" xr:uid="{00000000-0005-0000-0000-0000813C0000}"/>
    <cellStyle name="Currency 78" xfId="15500" xr:uid="{00000000-0005-0000-0000-0000823C0000}"/>
    <cellStyle name="Currency 78 2" xfId="15501" xr:uid="{00000000-0005-0000-0000-0000833C0000}"/>
    <cellStyle name="Currency 78 3" xfId="15502" xr:uid="{00000000-0005-0000-0000-0000843C0000}"/>
    <cellStyle name="Currency 78 4" xfId="15503" xr:uid="{00000000-0005-0000-0000-0000853C0000}"/>
    <cellStyle name="Currency 78 4 2" xfId="15504" xr:uid="{00000000-0005-0000-0000-0000863C0000}"/>
    <cellStyle name="Currency 79" xfId="15505" xr:uid="{00000000-0005-0000-0000-0000873C0000}"/>
    <cellStyle name="Currency 79 2" xfId="15506" xr:uid="{00000000-0005-0000-0000-0000883C0000}"/>
    <cellStyle name="Currency 79 3" xfId="15507" xr:uid="{00000000-0005-0000-0000-0000893C0000}"/>
    <cellStyle name="Currency 8" xfId="15508" xr:uid="{00000000-0005-0000-0000-00008A3C0000}"/>
    <cellStyle name="Currency 8 2" xfId="15509" xr:uid="{00000000-0005-0000-0000-00008B3C0000}"/>
    <cellStyle name="Currency 8 2 2" xfId="15510" xr:uid="{00000000-0005-0000-0000-00008C3C0000}"/>
    <cellStyle name="Currency 80" xfId="15511" xr:uid="{00000000-0005-0000-0000-00008D3C0000}"/>
    <cellStyle name="Currency 80 2" xfId="15512" xr:uid="{00000000-0005-0000-0000-00008E3C0000}"/>
    <cellStyle name="Currency 80 3" xfId="15513" xr:uid="{00000000-0005-0000-0000-00008F3C0000}"/>
    <cellStyle name="Currency 81" xfId="15514" xr:uid="{00000000-0005-0000-0000-0000903C0000}"/>
    <cellStyle name="Currency 81 2" xfId="15515" xr:uid="{00000000-0005-0000-0000-0000913C0000}"/>
    <cellStyle name="Currency 81 3" xfId="15516" xr:uid="{00000000-0005-0000-0000-0000923C0000}"/>
    <cellStyle name="Currency 82" xfId="15517" xr:uid="{00000000-0005-0000-0000-0000933C0000}"/>
    <cellStyle name="Currency 82 2" xfId="15518" xr:uid="{00000000-0005-0000-0000-0000943C0000}"/>
    <cellStyle name="Currency 82 3" xfId="15519" xr:uid="{00000000-0005-0000-0000-0000953C0000}"/>
    <cellStyle name="Currency 83" xfId="15520" xr:uid="{00000000-0005-0000-0000-0000963C0000}"/>
    <cellStyle name="Currency 83 2" xfId="15521" xr:uid="{00000000-0005-0000-0000-0000973C0000}"/>
    <cellStyle name="Currency 83 3" xfId="15522" xr:uid="{00000000-0005-0000-0000-0000983C0000}"/>
    <cellStyle name="Currency 84" xfId="15523" xr:uid="{00000000-0005-0000-0000-0000993C0000}"/>
    <cellStyle name="Currency 84 2" xfId="15524" xr:uid="{00000000-0005-0000-0000-00009A3C0000}"/>
    <cellStyle name="Currency 84 3" xfId="15525" xr:uid="{00000000-0005-0000-0000-00009B3C0000}"/>
    <cellStyle name="Currency 85" xfId="15526" xr:uid="{00000000-0005-0000-0000-00009C3C0000}"/>
    <cellStyle name="Currency 85 2" xfId="15527" xr:uid="{00000000-0005-0000-0000-00009D3C0000}"/>
    <cellStyle name="Currency 85 2 2" xfId="15528" xr:uid="{00000000-0005-0000-0000-00009E3C0000}"/>
    <cellStyle name="Currency 85 3" xfId="15529" xr:uid="{00000000-0005-0000-0000-00009F3C0000}"/>
    <cellStyle name="Currency 86" xfId="15530" xr:uid="{00000000-0005-0000-0000-0000A03C0000}"/>
    <cellStyle name="Currency 86 2" xfId="15531" xr:uid="{00000000-0005-0000-0000-0000A13C0000}"/>
    <cellStyle name="Currency 86 2 2" xfId="15532" xr:uid="{00000000-0005-0000-0000-0000A23C0000}"/>
    <cellStyle name="Currency 86 3" xfId="15533" xr:uid="{00000000-0005-0000-0000-0000A33C0000}"/>
    <cellStyle name="Currency 87" xfId="15534" xr:uid="{00000000-0005-0000-0000-0000A43C0000}"/>
    <cellStyle name="Currency 87 2" xfId="15535" xr:uid="{00000000-0005-0000-0000-0000A53C0000}"/>
    <cellStyle name="Currency 87 2 2" xfId="15536" xr:uid="{00000000-0005-0000-0000-0000A63C0000}"/>
    <cellStyle name="Currency 87 3" xfId="15537" xr:uid="{00000000-0005-0000-0000-0000A73C0000}"/>
    <cellStyle name="Currency 88" xfId="15538" xr:uid="{00000000-0005-0000-0000-0000A83C0000}"/>
    <cellStyle name="Currency 88 2" xfId="15539" xr:uid="{00000000-0005-0000-0000-0000A93C0000}"/>
    <cellStyle name="Currency 88 2 2" xfId="15540" xr:uid="{00000000-0005-0000-0000-0000AA3C0000}"/>
    <cellStyle name="Currency 88 3" xfId="15541" xr:uid="{00000000-0005-0000-0000-0000AB3C0000}"/>
    <cellStyle name="Currency 89" xfId="15542" xr:uid="{00000000-0005-0000-0000-0000AC3C0000}"/>
    <cellStyle name="Currency 89 2" xfId="15543" xr:uid="{00000000-0005-0000-0000-0000AD3C0000}"/>
    <cellStyle name="Currency 89 2 2" xfId="15544" xr:uid="{00000000-0005-0000-0000-0000AE3C0000}"/>
    <cellStyle name="Currency 89 3" xfId="15545" xr:uid="{00000000-0005-0000-0000-0000AF3C0000}"/>
    <cellStyle name="Currency 9" xfId="15546" xr:uid="{00000000-0005-0000-0000-0000B03C0000}"/>
    <cellStyle name="Currency 9 2" xfId="15547" xr:uid="{00000000-0005-0000-0000-0000B13C0000}"/>
    <cellStyle name="Currency 9 2 2" xfId="15548" xr:uid="{00000000-0005-0000-0000-0000B23C0000}"/>
    <cellStyle name="Currency 90" xfId="15549" xr:uid="{00000000-0005-0000-0000-0000B33C0000}"/>
    <cellStyle name="Currency 90 2" xfId="15550" xr:uid="{00000000-0005-0000-0000-0000B43C0000}"/>
    <cellStyle name="Currency 91" xfId="15551" xr:uid="{00000000-0005-0000-0000-0000B53C0000}"/>
    <cellStyle name="Currency 91 2" xfId="15552" xr:uid="{00000000-0005-0000-0000-0000B63C0000}"/>
    <cellStyle name="Currency 91 2 2" xfId="15553" xr:uid="{00000000-0005-0000-0000-0000B73C0000}"/>
    <cellStyle name="Currency 91 3" xfId="15554" xr:uid="{00000000-0005-0000-0000-0000B83C0000}"/>
    <cellStyle name="Currency 91 3 2" xfId="15555" xr:uid="{00000000-0005-0000-0000-0000B93C0000}"/>
    <cellStyle name="Currency 92" xfId="15556" xr:uid="{00000000-0005-0000-0000-0000BA3C0000}"/>
    <cellStyle name="Currency 92 2" xfId="15557" xr:uid="{00000000-0005-0000-0000-0000BB3C0000}"/>
    <cellStyle name="Currency 92 2 2" xfId="15558" xr:uid="{00000000-0005-0000-0000-0000BC3C0000}"/>
    <cellStyle name="Currency 92 3" xfId="15559" xr:uid="{00000000-0005-0000-0000-0000BD3C0000}"/>
    <cellStyle name="Currency 92 3 2" xfId="15560" xr:uid="{00000000-0005-0000-0000-0000BE3C0000}"/>
    <cellStyle name="Currency 93" xfId="15561" xr:uid="{00000000-0005-0000-0000-0000BF3C0000}"/>
    <cellStyle name="Currency 93 2" xfId="15562" xr:uid="{00000000-0005-0000-0000-0000C03C0000}"/>
    <cellStyle name="Currency 93 2 2" xfId="15563" xr:uid="{00000000-0005-0000-0000-0000C13C0000}"/>
    <cellStyle name="Currency 93 3" xfId="15564" xr:uid="{00000000-0005-0000-0000-0000C23C0000}"/>
    <cellStyle name="Currency 93 3 2" xfId="15565" xr:uid="{00000000-0005-0000-0000-0000C33C0000}"/>
    <cellStyle name="Currency 94" xfId="15566" xr:uid="{00000000-0005-0000-0000-0000C43C0000}"/>
    <cellStyle name="Currency 94 2" xfId="15567" xr:uid="{00000000-0005-0000-0000-0000C53C0000}"/>
    <cellStyle name="Currency 95" xfId="15568" xr:uid="{00000000-0005-0000-0000-0000C63C0000}"/>
    <cellStyle name="Currency 95 2" xfId="15569" xr:uid="{00000000-0005-0000-0000-0000C73C0000}"/>
    <cellStyle name="Currency 96" xfId="15570" xr:uid="{00000000-0005-0000-0000-0000C83C0000}"/>
    <cellStyle name="Currency 96 2" xfId="15571" xr:uid="{00000000-0005-0000-0000-0000C93C0000}"/>
    <cellStyle name="Currency 97" xfId="15572" xr:uid="{00000000-0005-0000-0000-0000CA3C0000}"/>
    <cellStyle name="Currency 97 2" xfId="15573" xr:uid="{00000000-0005-0000-0000-0000CB3C0000}"/>
    <cellStyle name="Currency 98" xfId="15574" xr:uid="{00000000-0005-0000-0000-0000CC3C0000}"/>
    <cellStyle name="Currency 98 2" xfId="15575" xr:uid="{00000000-0005-0000-0000-0000CD3C0000}"/>
    <cellStyle name="Currency 99" xfId="15576" xr:uid="{00000000-0005-0000-0000-0000CE3C0000}"/>
    <cellStyle name="Currency 99 2" xfId="15577" xr:uid="{00000000-0005-0000-0000-0000CF3C0000}"/>
    <cellStyle name="Custom - Style8" xfId="15578" xr:uid="{00000000-0005-0000-0000-0000D03C0000}"/>
    <cellStyle name="Data" xfId="15579" xr:uid="{00000000-0005-0000-0000-0000D13C0000}"/>
    <cellStyle name="Data   - Style2" xfId="15580" xr:uid="{00000000-0005-0000-0000-0000D23C0000}"/>
    <cellStyle name="Date" xfId="15581" xr:uid="{00000000-0005-0000-0000-0000D33C0000}"/>
    <cellStyle name="Date 2" xfId="15582" xr:uid="{00000000-0005-0000-0000-0000D43C0000}"/>
    <cellStyle name="Date Aligned" xfId="15583" xr:uid="{00000000-0005-0000-0000-0000D53C0000}"/>
    <cellStyle name="Date Short" xfId="15584" xr:uid="{00000000-0005-0000-0000-0000D63C0000}"/>
    <cellStyle name="Date Short 2" xfId="15585" xr:uid="{00000000-0005-0000-0000-0000D73C0000}"/>
    <cellStyle name="DELTA" xfId="15586" xr:uid="{00000000-0005-0000-0000-0000D83C0000}"/>
    <cellStyle name="Dia" xfId="15587" xr:uid="{00000000-0005-0000-0000-0000D93C0000}"/>
    <cellStyle name="Dotted Line" xfId="15588" xr:uid="{00000000-0005-0000-0000-0000DA3C0000}"/>
    <cellStyle name="Encabez1" xfId="15589" xr:uid="{00000000-0005-0000-0000-0000DB3C0000}"/>
    <cellStyle name="Encabez2" xfId="15590" xr:uid="{00000000-0005-0000-0000-0000DC3C0000}"/>
    <cellStyle name="Enter Currency (0)" xfId="15591" xr:uid="{00000000-0005-0000-0000-0000DD3C0000}"/>
    <cellStyle name="Enter Currency (2)" xfId="15592" xr:uid="{00000000-0005-0000-0000-0000DE3C0000}"/>
    <cellStyle name="Enter Units (0)" xfId="15593" xr:uid="{00000000-0005-0000-0000-0000DF3C0000}"/>
    <cellStyle name="Enter Units (1)" xfId="15594" xr:uid="{00000000-0005-0000-0000-0000E03C0000}"/>
    <cellStyle name="Enter Units (2)" xfId="15595" xr:uid="{00000000-0005-0000-0000-0000E13C0000}"/>
    <cellStyle name="Entries" xfId="15596" xr:uid="{00000000-0005-0000-0000-0000E23C0000}"/>
    <cellStyle name="Euro" xfId="15597" xr:uid="{00000000-0005-0000-0000-0000E33C0000}"/>
    <cellStyle name="Euro 2" xfId="15598" xr:uid="{00000000-0005-0000-0000-0000E43C0000}"/>
    <cellStyle name="Explanatory Text 2" xfId="15599" xr:uid="{00000000-0005-0000-0000-0000E53C0000}"/>
    <cellStyle name="Explanatory Text 2 2" xfId="15600" xr:uid="{00000000-0005-0000-0000-0000E63C0000}"/>
    <cellStyle name="Explanatory Text 2 3" xfId="15601" xr:uid="{00000000-0005-0000-0000-0000E73C0000}"/>
    <cellStyle name="Explanatory Text 3" xfId="15602" xr:uid="{00000000-0005-0000-0000-0000E83C0000}"/>
    <cellStyle name="Explanatory Text 3 2" xfId="15603" xr:uid="{00000000-0005-0000-0000-0000E93C0000}"/>
    <cellStyle name="Explanatory Text 4" xfId="15604" xr:uid="{00000000-0005-0000-0000-0000EA3C0000}"/>
    <cellStyle name="Explanatory Text 5" xfId="15605" xr:uid="{00000000-0005-0000-0000-0000EB3C0000}"/>
    <cellStyle name="Explanatory Text 6" xfId="15606" xr:uid="{00000000-0005-0000-0000-0000EC3C0000}"/>
    <cellStyle name="Explanatory Text 7" xfId="15607" xr:uid="{00000000-0005-0000-0000-0000ED3C0000}"/>
    <cellStyle name="Explanatory Text 8" xfId="15608" xr:uid="{00000000-0005-0000-0000-0000EE3C0000}"/>
    <cellStyle name="F2" xfId="15609" xr:uid="{00000000-0005-0000-0000-0000EF3C0000}"/>
    <cellStyle name="F3" xfId="15610" xr:uid="{00000000-0005-0000-0000-0000F03C0000}"/>
    <cellStyle name="F4" xfId="15611" xr:uid="{00000000-0005-0000-0000-0000F13C0000}"/>
    <cellStyle name="F5" xfId="15612" xr:uid="{00000000-0005-0000-0000-0000F23C0000}"/>
    <cellStyle name="F6" xfId="15613" xr:uid="{00000000-0005-0000-0000-0000F33C0000}"/>
    <cellStyle name="F7" xfId="15614" xr:uid="{00000000-0005-0000-0000-0000F43C0000}"/>
    <cellStyle name="F8" xfId="15615" xr:uid="{00000000-0005-0000-0000-0000F53C0000}"/>
    <cellStyle name="Fijo" xfId="15616" xr:uid="{00000000-0005-0000-0000-0000F63C0000}"/>
    <cellStyle name="Financiero" xfId="15617" xr:uid="{00000000-0005-0000-0000-0000F73C0000}"/>
    <cellStyle name="Footnote" xfId="15618" xr:uid="{00000000-0005-0000-0000-0000F83C0000}"/>
    <cellStyle name="FRxAmtStyle" xfId="15619" xr:uid="{00000000-0005-0000-0000-0000F93C0000}"/>
    <cellStyle name="FRxAmtStyle 2" xfId="15620" xr:uid="{00000000-0005-0000-0000-0000FA3C0000}"/>
    <cellStyle name="FRxAmtStyle 3" xfId="15621" xr:uid="{00000000-0005-0000-0000-0000FB3C0000}"/>
    <cellStyle name="FRxAmtStyle 4" xfId="15622" xr:uid="{00000000-0005-0000-0000-0000FC3C0000}"/>
    <cellStyle name="FRxAmtStyle 4 2" xfId="15623" xr:uid="{00000000-0005-0000-0000-0000FD3C0000}"/>
    <cellStyle name="FRxAmtStyle 5" xfId="15624" xr:uid="{00000000-0005-0000-0000-0000FE3C0000}"/>
    <cellStyle name="FRxAmtStyle 5 2" xfId="15625" xr:uid="{00000000-0005-0000-0000-0000FF3C0000}"/>
    <cellStyle name="FRxAmtStyle 6" xfId="15626" xr:uid="{00000000-0005-0000-0000-0000003D0000}"/>
    <cellStyle name="FRxAmtStyle 6 2" xfId="15627" xr:uid="{00000000-0005-0000-0000-0000013D0000}"/>
    <cellStyle name="FRxAmtStyle 6 3" xfId="15628" xr:uid="{00000000-0005-0000-0000-0000023D0000}"/>
    <cellStyle name="FRxCurrStyle" xfId="15629" xr:uid="{00000000-0005-0000-0000-0000033D0000}"/>
    <cellStyle name="FRxCurrStyle 2" xfId="15630" xr:uid="{00000000-0005-0000-0000-0000043D0000}"/>
    <cellStyle name="FRxPcntStyle" xfId="15631" xr:uid="{00000000-0005-0000-0000-0000053D0000}"/>
    <cellStyle name="FRxPcntStyle 2" xfId="15632" xr:uid="{00000000-0005-0000-0000-0000063D0000}"/>
    <cellStyle name="Good" xfId="1" builtinId="26"/>
    <cellStyle name="Good 2" xfId="15633" xr:uid="{00000000-0005-0000-0000-0000083D0000}"/>
    <cellStyle name="Good 2 2" xfId="15634" xr:uid="{00000000-0005-0000-0000-0000093D0000}"/>
    <cellStyle name="Good 2 3" xfId="15635" xr:uid="{00000000-0005-0000-0000-00000A3D0000}"/>
    <cellStyle name="Good 2 4" xfId="53088" xr:uid="{FE242030-D935-43A1-B5C0-BE76E1CDB946}"/>
    <cellStyle name="Good 3" xfId="15636" xr:uid="{00000000-0005-0000-0000-00000B3D0000}"/>
    <cellStyle name="Good 3 2" xfId="15637" xr:uid="{00000000-0005-0000-0000-00000C3D0000}"/>
    <cellStyle name="Good 4" xfId="15638" xr:uid="{00000000-0005-0000-0000-00000D3D0000}"/>
    <cellStyle name="Good 5" xfId="15639" xr:uid="{00000000-0005-0000-0000-00000E3D0000}"/>
    <cellStyle name="Good 6" xfId="15640" xr:uid="{00000000-0005-0000-0000-00000F3D0000}"/>
    <cellStyle name="Good 7" xfId="15641" xr:uid="{00000000-0005-0000-0000-0000103D0000}"/>
    <cellStyle name="Good 8" xfId="15642" xr:uid="{00000000-0005-0000-0000-0000113D0000}"/>
    <cellStyle name="Good 9" xfId="15643" xr:uid="{00000000-0005-0000-0000-0000123D0000}"/>
    <cellStyle name="Grey" xfId="15644" xr:uid="{00000000-0005-0000-0000-0000133D0000}"/>
    <cellStyle name="Grey 2" xfId="15645" xr:uid="{00000000-0005-0000-0000-0000143D0000}"/>
    <cellStyle name="Hard Percent" xfId="15646" xr:uid="{00000000-0005-0000-0000-0000153D0000}"/>
    <cellStyle name="HEADER" xfId="15647" xr:uid="{00000000-0005-0000-0000-0000163D0000}"/>
    <cellStyle name="Header1" xfId="15648" xr:uid="{00000000-0005-0000-0000-0000173D0000}"/>
    <cellStyle name="Header2" xfId="15649" xr:uid="{00000000-0005-0000-0000-0000183D0000}"/>
    <cellStyle name="Heading" xfId="15650" xr:uid="{00000000-0005-0000-0000-0000193D0000}"/>
    <cellStyle name="Heading 1" xfId="5" builtinId="16"/>
    <cellStyle name="Heading 1 2" xfId="15651" xr:uid="{00000000-0005-0000-0000-00001B3D0000}"/>
    <cellStyle name="Heading 1 2 2" xfId="15652" xr:uid="{00000000-0005-0000-0000-00001C3D0000}"/>
    <cellStyle name="Heading 1 2 2 2" xfId="15653" xr:uid="{00000000-0005-0000-0000-00001D3D0000}"/>
    <cellStyle name="Heading 1 2 3" xfId="15654" xr:uid="{00000000-0005-0000-0000-00001E3D0000}"/>
    <cellStyle name="Heading 1 3" xfId="15655" xr:uid="{00000000-0005-0000-0000-00001F3D0000}"/>
    <cellStyle name="Heading 1 4" xfId="15656" xr:uid="{00000000-0005-0000-0000-0000203D0000}"/>
    <cellStyle name="Heading 1 5" xfId="15657" xr:uid="{00000000-0005-0000-0000-0000213D0000}"/>
    <cellStyle name="Heading 1 6" xfId="15658" xr:uid="{00000000-0005-0000-0000-0000223D0000}"/>
    <cellStyle name="Heading 1 7" xfId="15659" xr:uid="{00000000-0005-0000-0000-0000233D0000}"/>
    <cellStyle name="Heading 1 8" xfId="15660" xr:uid="{00000000-0005-0000-0000-0000243D0000}"/>
    <cellStyle name="Heading 2" xfId="4" builtinId="17"/>
    <cellStyle name="Heading 2 2" xfId="15661" xr:uid="{00000000-0005-0000-0000-0000263D0000}"/>
    <cellStyle name="Heading 2 2 2" xfId="15662" xr:uid="{00000000-0005-0000-0000-0000273D0000}"/>
    <cellStyle name="Heading 2 2 2 2" xfId="15663" xr:uid="{00000000-0005-0000-0000-0000283D0000}"/>
    <cellStyle name="Heading 2 2 3" xfId="15664" xr:uid="{00000000-0005-0000-0000-0000293D0000}"/>
    <cellStyle name="Heading 2 3" xfId="15665" xr:uid="{00000000-0005-0000-0000-00002A3D0000}"/>
    <cellStyle name="Heading 2 4" xfId="15666" xr:uid="{00000000-0005-0000-0000-00002B3D0000}"/>
    <cellStyle name="Heading 2 5" xfId="15667" xr:uid="{00000000-0005-0000-0000-00002C3D0000}"/>
    <cellStyle name="Heading 2 6" xfId="15668" xr:uid="{00000000-0005-0000-0000-00002D3D0000}"/>
    <cellStyle name="Heading 2 7" xfId="15669" xr:uid="{00000000-0005-0000-0000-00002E3D0000}"/>
    <cellStyle name="Heading 2 8" xfId="15670" xr:uid="{00000000-0005-0000-0000-00002F3D0000}"/>
    <cellStyle name="Heading 3" xfId="3" builtinId="18"/>
    <cellStyle name="Heading 3 2" xfId="15671" xr:uid="{00000000-0005-0000-0000-0000313D0000}"/>
    <cellStyle name="Heading 3 2 2" xfId="15672" xr:uid="{00000000-0005-0000-0000-0000323D0000}"/>
    <cellStyle name="Heading 3 2 2 2" xfId="15673" xr:uid="{00000000-0005-0000-0000-0000333D0000}"/>
    <cellStyle name="Heading 3 2 3" xfId="15674" xr:uid="{00000000-0005-0000-0000-0000343D0000}"/>
    <cellStyle name="Heading 3 3" xfId="15675" xr:uid="{00000000-0005-0000-0000-0000353D0000}"/>
    <cellStyle name="Heading 3 4" xfId="15676" xr:uid="{00000000-0005-0000-0000-0000363D0000}"/>
    <cellStyle name="Heading 3 5" xfId="15677" xr:uid="{00000000-0005-0000-0000-0000373D0000}"/>
    <cellStyle name="Heading 3 6" xfId="15678" xr:uid="{00000000-0005-0000-0000-0000383D0000}"/>
    <cellStyle name="Heading 3 7" xfId="15679" xr:uid="{00000000-0005-0000-0000-0000393D0000}"/>
    <cellStyle name="Heading 3 8" xfId="15680" xr:uid="{00000000-0005-0000-0000-00003A3D0000}"/>
    <cellStyle name="Heading 4" xfId="2" builtinId="19"/>
    <cellStyle name="Heading 4 2" xfId="15681" xr:uid="{00000000-0005-0000-0000-00003C3D0000}"/>
    <cellStyle name="Heading 4 2 2" xfId="15682" xr:uid="{00000000-0005-0000-0000-00003D3D0000}"/>
    <cellStyle name="Heading 4 2 2 2" xfId="15683" xr:uid="{00000000-0005-0000-0000-00003E3D0000}"/>
    <cellStyle name="Heading 4 2 3" xfId="15684" xr:uid="{00000000-0005-0000-0000-00003F3D0000}"/>
    <cellStyle name="Heading 4 3" xfId="15685" xr:uid="{00000000-0005-0000-0000-0000403D0000}"/>
    <cellStyle name="Heading 4 4" xfId="15686" xr:uid="{00000000-0005-0000-0000-0000413D0000}"/>
    <cellStyle name="Heading 4 5" xfId="15687" xr:uid="{00000000-0005-0000-0000-0000423D0000}"/>
    <cellStyle name="Heading 4 6" xfId="15688" xr:uid="{00000000-0005-0000-0000-0000433D0000}"/>
    <cellStyle name="Heading 4 7" xfId="15689" xr:uid="{00000000-0005-0000-0000-0000443D0000}"/>
    <cellStyle name="Heading 4 8" xfId="15690" xr:uid="{00000000-0005-0000-0000-0000453D0000}"/>
    <cellStyle name="Hyperlink 2" xfId="15691" xr:uid="{00000000-0005-0000-0000-0000463D0000}"/>
    <cellStyle name="Hyperlink 2 2" xfId="15692" xr:uid="{00000000-0005-0000-0000-0000473D0000}"/>
    <cellStyle name="Hyperlink 3" xfId="15693" xr:uid="{00000000-0005-0000-0000-0000483D0000}"/>
    <cellStyle name="Input [yellow]" xfId="15694" xr:uid="{00000000-0005-0000-0000-0000493D0000}"/>
    <cellStyle name="Input [yellow] 2" xfId="15695" xr:uid="{00000000-0005-0000-0000-00004A3D0000}"/>
    <cellStyle name="Input 10" xfId="15696" xr:uid="{00000000-0005-0000-0000-00004B3D0000}"/>
    <cellStyle name="Input 11" xfId="15697" xr:uid="{00000000-0005-0000-0000-00004C3D0000}"/>
    <cellStyle name="Input 12" xfId="15698" xr:uid="{00000000-0005-0000-0000-00004D3D0000}"/>
    <cellStyle name="Input 13" xfId="15699" xr:uid="{00000000-0005-0000-0000-00004E3D0000}"/>
    <cellStyle name="Input 14" xfId="15700" xr:uid="{00000000-0005-0000-0000-00004F3D0000}"/>
    <cellStyle name="Input 15" xfId="15701" xr:uid="{00000000-0005-0000-0000-0000503D0000}"/>
    <cellStyle name="Input 16" xfId="15702" xr:uid="{00000000-0005-0000-0000-0000513D0000}"/>
    <cellStyle name="Input 17" xfId="15703" xr:uid="{00000000-0005-0000-0000-0000523D0000}"/>
    <cellStyle name="Input 18" xfId="15704" xr:uid="{00000000-0005-0000-0000-0000533D0000}"/>
    <cellStyle name="Input 19" xfId="15705" xr:uid="{00000000-0005-0000-0000-0000543D0000}"/>
    <cellStyle name="Input 2" xfId="15706" xr:uid="{00000000-0005-0000-0000-0000553D0000}"/>
    <cellStyle name="Input 2 2" xfId="15707" xr:uid="{00000000-0005-0000-0000-0000563D0000}"/>
    <cellStyle name="Input 2 3" xfId="15708" xr:uid="{00000000-0005-0000-0000-0000573D0000}"/>
    <cellStyle name="Input 2 4" xfId="15709" xr:uid="{00000000-0005-0000-0000-0000583D0000}"/>
    <cellStyle name="Input 20" xfId="15710" xr:uid="{00000000-0005-0000-0000-0000593D0000}"/>
    <cellStyle name="Input 21" xfId="15711" xr:uid="{00000000-0005-0000-0000-00005A3D0000}"/>
    <cellStyle name="Input 22" xfId="15712" xr:uid="{00000000-0005-0000-0000-00005B3D0000}"/>
    <cellStyle name="Input 23" xfId="15713" xr:uid="{00000000-0005-0000-0000-00005C3D0000}"/>
    <cellStyle name="Input 24" xfId="15714" xr:uid="{00000000-0005-0000-0000-00005D3D0000}"/>
    <cellStyle name="Input 25" xfId="15715" xr:uid="{00000000-0005-0000-0000-00005E3D0000}"/>
    <cellStyle name="Input 26" xfId="15716" xr:uid="{00000000-0005-0000-0000-00005F3D0000}"/>
    <cellStyle name="Input 27" xfId="15717" xr:uid="{00000000-0005-0000-0000-0000603D0000}"/>
    <cellStyle name="Input 28" xfId="15718" xr:uid="{00000000-0005-0000-0000-0000613D0000}"/>
    <cellStyle name="Input 29" xfId="15719" xr:uid="{00000000-0005-0000-0000-0000623D0000}"/>
    <cellStyle name="Input 3" xfId="15720" xr:uid="{00000000-0005-0000-0000-0000633D0000}"/>
    <cellStyle name="Input 3 2" xfId="15721" xr:uid="{00000000-0005-0000-0000-0000643D0000}"/>
    <cellStyle name="Input 30" xfId="15722" xr:uid="{00000000-0005-0000-0000-0000653D0000}"/>
    <cellStyle name="Input 31" xfId="15723" xr:uid="{00000000-0005-0000-0000-0000663D0000}"/>
    <cellStyle name="Input 32" xfId="15724" xr:uid="{00000000-0005-0000-0000-0000673D0000}"/>
    <cellStyle name="Input 33" xfId="15725" xr:uid="{00000000-0005-0000-0000-0000683D0000}"/>
    <cellStyle name="Input 34" xfId="15726" xr:uid="{00000000-0005-0000-0000-0000693D0000}"/>
    <cellStyle name="Input 35" xfId="15727" xr:uid="{00000000-0005-0000-0000-00006A3D0000}"/>
    <cellStyle name="Input 36" xfId="15728" xr:uid="{00000000-0005-0000-0000-00006B3D0000}"/>
    <cellStyle name="Input 37" xfId="15729" xr:uid="{00000000-0005-0000-0000-00006C3D0000}"/>
    <cellStyle name="Input 38" xfId="15730" xr:uid="{00000000-0005-0000-0000-00006D3D0000}"/>
    <cellStyle name="Input 39" xfId="15731" xr:uid="{00000000-0005-0000-0000-00006E3D0000}"/>
    <cellStyle name="Input 4" xfId="15732" xr:uid="{00000000-0005-0000-0000-00006F3D0000}"/>
    <cellStyle name="Input 4 2" xfId="15733" xr:uid="{00000000-0005-0000-0000-0000703D0000}"/>
    <cellStyle name="Input 40" xfId="15734" xr:uid="{00000000-0005-0000-0000-0000713D0000}"/>
    <cellStyle name="Input 41" xfId="15735" xr:uid="{00000000-0005-0000-0000-0000723D0000}"/>
    <cellStyle name="Input 42" xfId="15736" xr:uid="{00000000-0005-0000-0000-0000733D0000}"/>
    <cellStyle name="Input 43" xfId="15737" xr:uid="{00000000-0005-0000-0000-0000743D0000}"/>
    <cellStyle name="Input 44" xfId="15738" xr:uid="{00000000-0005-0000-0000-0000753D0000}"/>
    <cellStyle name="Input 45" xfId="15739" xr:uid="{00000000-0005-0000-0000-0000763D0000}"/>
    <cellStyle name="Input 46" xfId="15740" xr:uid="{00000000-0005-0000-0000-0000773D0000}"/>
    <cellStyle name="Input 5" xfId="15741" xr:uid="{00000000-0005-0000-0000-0000783D0000}"/>
    <cellStyle name="Input 6" xfId="15742" xr:uid="{00000000-0005-0000-0000-0000793D0000}"/>
    <cellStyle name="Input 7" xfId="15743" xr:uid="{00000000-0005-0000-0000-00007A3D0000}"/>
    <cellStyle name="Input 8" xfId="15744" xr:uid="{00000000-0005-0000-0000-00007B3D0000}"/>
    <cellStyle name="Input 9" xfId="15745" xr:uid="{00000000-0005-0000-0000-00007C3D0000}"/>
    <cellStyle name="Labels - Style3" xfId="15746" xr:uid="{00000000-0005-0000-0000-00007D3D0000}"/>
    <cellStyle name="Link Currency (0)" xfId="15747" xr:uid="{00000000-0005-0000-0000-00007E3D0000}"/>
    <cellStyle name="Link Currency (2)" xfId="15748" xr:uid="{00000000-0005-0000-0000-00007F3D0000}"/>
    <cellStyle name="Link Units (0)" xfId="15749" xr:uid="{00000000-0005-0000-0000-0000803D0000}"/>
    <cellStyle name="Link Units (1)" xfId="15750" xr:uid="{00000000-0005-0000-0000-0000813D0000}"/>
    <cellStyle name="Link Units (2)" xfId="15751" xr:uid="{00000000-0005-0000-0000-0000823D0000}"/>
    <cellStyle name="Linked Cell 2" xfId="15752" xr:uid="{00000000-0005-0000-0000-0000833D0000}"/>
    <cellStyle name="Linked Cell 2 2" xfId="15753" xr:uid="{00000000-0005-0000-0000-0000843D0000}"/>
    <cellStyle name="Linked Cell 2 3" xfId="15754" xr:uid="{00000000-0005-0000-0000-0000853D0000}"/>
    <cellStyle name="Linked Cell 3" xfId="15755" xr:uid="{00000000-0005-0000-0000-0000863D0000}"/>
    <cellStyle name="Linked Cell 3 2" xfId="15756" xr:uid="{00000000-0005-0000-0000-0000873D0000}"/>
    <cellStyle name="Linked Cell 4" xfId="15757" xr:uid="{00000000-0005-0000-0000-0000883D0000}"/>
    <cellStyle name="Linked Cell 5" xfId="15758" xr:uid="{00000000-0005-0000-0000-0000893D0000}"/>
    <cellStyle name="Linked Cell 6" xfId="15759" xr:uid="{00000000-0005-0000-0000-00008A3D0000}"/>
    <cellStyle name="Linked Cell 7" xfId="15760" xr:uid="{00000000-0005-0000-0000-00008B3D0000}"/>
    <cellStyle name="Linked Cell 8" xfId="15761" xr:uid="{00000000-0005-0000-0000-00008C3D0000}"/>
    <cellStyle name="Millares [0]_10 AVERIAS MASIVAS + ANT" xfId="15762" xr:uid="{00000000-0005-0000-0000-00008D3D0000}"/>
    <cellStyle name="Millares_10 AVERIAS MASIVAS + ANT" xfId="15763" xr:uid="{00000000-0005-0000-0000-00008E3D0000}"/>
    <cellStyle name="Model" xfId="15764" xr:uid="{00000000-0005-0000-0000-00008F3D0000}"/>
    <cellStyle name="Moneda [0]_10 AVERIAS MASIVAS + ANT" xfId="15765" xr:uid="{00000000-0005-0000-0000-0000903D0000}"/>
    <cellStyle name="Moneda_10 AVERIAS MASIVAS + ANT" xfId="15766" xr:uid="{00000000-0005-0000-0000-0000913D0000}"/>
    <cellStyle name="Monetario" xfId="15767" xr:uid="{00000000-0005-0000-0000-0000923D0000}"/>
    <cellStyle name="Multiple" xfId="15768" xr:uid="{00000000-0005-0000-0000-0000933D0000}"/>
    <cellStyle name="Neutral 2" xfId="15769" xr:uid="{00000000-0005-0000-0000-0000943D0000}"/>
    <cellStyle name="Neutral 2 2" xfId="15770" xr:uid="{00000000-0005-0000-0000-0000953D0000}"/>
    <cellStyle name="Neutral 2 3" xfId="15771" xr:uid="{00000000-0005-0000-0000-0000963D0000}"/>
    <cellStyle name="Neutral 3" xfId="15772" xr:uid="{00000000-0005-0000-0000-0000973D0000}"/>
    <cellStyle name="Neutral 3 2" xfId="15773" xr:uid="{00000000-0005-0000-0000-0000983D0000}"/>
    <cellStyle name="Neutral 4" xfId="15774" xr:uid="{00000000-0005-0000-0000-0000993D0000}"/>
    <cellStyle name="Neutral 5" xfId="15775" xr:uid="{00000000-0005-0000-0000-00009A3D0000}"/>
    <cellStyle name="Neutral 6" xfId="15776" xr:uid="{00000000-0005-0000-0000-00009B3D0000}"/>
    <cellStyle name="Neutral 7" xfId="15777" xr:uid="{00000000-0005-0000-0000-00009C3D0000}"/>
    <cellStyle name="Neutral 8" xfId="15778" xr:uid="{00000000-0005-0000-0000-00009D3D0000}"/>
    <cellStyle name="no dec" xfId="15779" xr:uid="{00000000-0005-0000-0000-00009E3D0000}"/>
    <cellStyle name="Normal" xfId="0" builtinId="0"/>
    <cellStyle name="Normal - Style1" xfId="15780" xr:uid="{00000000-0005-0000-0000-0000A03D0000}"/>
    <cellStyle name="Normal 10" xfId="15781" xr:uid="{00000000-0005-0000-0000-0000A13D0000}"/>
    <cellStyle name="Normal 10 2" xfId="15782" xr:uid="{00000000-0005-0000-0000-0000A23D0000}"/>
    <cellStyle name="Normal 10 2 2" xfId="15783" xr:uid="{00000000-0005-0000-0000-0000A33D0000}"/>
    <cellStyle name="Normal 10 2 2 2" xfId="15784" xr:uid="{00000000-0005-0000-0000-0000A43D0000}"/>
    <cellStyle name="Normal 10 2 2 3" xfId="15785" xr:uid="{00000000-0005-0000-0000-0000A53D0000}"/>
    <cellStyle name="Normal 10 2 3" xfId="15786" xr:uid="{00000000-0005-0000-0000-0000A63D0000}"/>
    <cellStyle name="Normal 10 2 4" xfId="15787" xr:uid="{00000000-0005-0000-0000-0000A73D0000}"/>
    <cellStyle name="Normal 10 2 5" xfId="15788" xr:uid="{00000000-0005-0000-0000-0000A83D0000}"/>
    <cellStyle name="Normal 10 3" xfId="15789" xr:uid="{00000000-0005-0000-0000-0000A93D0000}"/>
    <cellStyle name="Normal 10 3 2" xfId="15790" xr:uid="{00000000-0005-0000-0000-0000AA3D0000}"/>
    <cellStyle name="Normal 10 3 2 2" xfId="15791" xr:uid="{00000000-0005-0000-0000-0000AB3D0000}"/>
    <cellStyle name="Normal 10 3 3" xfId="15792" xr:uid="{00000000-0005-0000-0000-0000AC3D0000}"/>
    <cellStyle name="Normal 10 3 4" xfId="15793" xr:uid="{00000000-0005-0000-0000-0000AD3D0000}"/>
    <cellStyle name="Normal 10 4" xfId="15794" xr:uid="{00000000-0005-0000-0000-0000AE3D0000}"/>
    <cellStyle name="Normal 10 4 2" xfId="15795" xr:uid="{00000000-0005-0000-0000-0000AF3D0000}"/>
    <cellStyle name="Normal 10 5" xfId="15796" xr:uid="{00000000-0005-0000-0000-0000B03D0000}"/>
    <cellStyle name="Normal 10 5 2" xfId="15797" xr:uid="{00000000-0005-0000-0000-0000B13D0000}"/>
    <cellStyle name="Normal 10 6" xfId="15798" xr:uid="{00000000-0005-0000-0000-0000B23D0000}"/>
    <cellStyle name="Normal 10 7" xfId="15799" xr:uid="{00000000-0005-0000-0000-0000B33D0000}"/>
    <cellStyle name="Normal 10 8" xfId="15800" xr:uid="{00000000-0005-0000-0000-0000B43D0000}"/>
    <cellStyle name="Normal 100" xfId="15801" xr:uid="{00000000-0005-0000-0000-0000B53D0000}"/>
    <cellStyle name="Normal 100 2" xfId="15802" xr:uid="{00000000-0005-0000-0000-0000B63D0000}"/>
    <cellStyle name="Normal 100 2 2" xfId="15803" xr:uid="{00000000-0005-0000-0000-0000B73D0000}"/>
    <cellStyle name="Normal 100 2 2 2" xfId="15804" xr:uid="{00000000-0005-0000-0000-0000B83D0000}"/>
    <cellStyle name="Normal 100 2 3" xfId="15805" xr:uid="{00000000-0005-0000-0000-0000B93D0000}"/>
    <cellStyle name="Normal 100 2 4" xfId="15806" xr:uid="{00000000-0005-0000-0000-0000BA3D0000}"/>
    <cellStyle name="Normal 100 2 4 2" xfId="15807" xr:uid="{00000000-0005-0000-0000-0000BB3D0000}"/>
    <cellStyle name="Normal 100 3" xfId="15808" xr:uid="{00000000-0005-0000-0000-0000BC3D0000}"/>
    <cellStyle name="Normal 101" xfId="15809" xr:uid="{00000000-0005-0000-0000-0000BD3D0000}"/>
    <cellStyle name="Normal 101 2" xfId="15810" xr:uid="{00000000-0005-0000-0000-0000BE3D0000}"/>
    <cellStyle name="Normal 102" xfId="15811" xr:uid="{00000000-0005-0000-0000-0000BF3D0000}"/>
    <cellStyle name="Normal 102 2" xfId="15812" xr:uid="{00000000-0005-0000-0000-0000C03D0000}"/>
    <cellStyle name="Normal 103" xfId="15813" xr:uid="{00000000-0005-0000-0000-0000C13D0000}"/>
    <cellStyle name="Normal 103 2" xfId="15814" xr:uid="{00000000-0005-0000-0000-0000C23D0000}"/>
    <cellStyle name="Normal 104" xfId="15815" xr:uid="{00000000-0005-0000-0000-0000C33D0000}"/>
    <cellStyle name="Normal 104 2" xfId="15816" xr:uid="{00000000-0005-0000-0000-0000C43D0000}"/>
    <cellStyle name="Normal 105" xfId="15817" xr:uid="{00000000-0005-0000-0000-0000C53D0000}"/>
    <cellStyle name="Normal 106" xfId="15818" xr:uid="{00000000-0005-0000-0000-0000C63D0000}"/>
    <cellStyle name="Normal 107" xfId="15819" xr:uid="{00000000-0005-0000-0000-0000C73D0000}"/>
    <cellStyle name="Normal 108" xfId="15820" xr:uid="{00000000-0005-0000-0000-0000C83D0000}"/>
    <cellStyle name="Normal 108 2" xfId="15821" xr:uid="{00000000-0005-0000-0000-0000C93D0000}"/>
    <cellStyle name="Normal 109" xfId="15822" xr:uid="{00000000-0005-0000-0000-0000CA3D0000}"/>
    <cellStyle name="Normal 109 2" xfId="15823" xr:uid="{00000000-0005-0000-0000-0000CB3D0000}"/>
    <cellStyle name="Normal 11" xfId="15824" xr:uid="{00000000-0005-0000-0000-0000CC3D0000}"/>
    <cellStyle name="Normal 11 2" xfId="15825" xr:uid="{00000000-0005-0000-0000-0000CD3D0000}"/>
    <cellStyle name="Normal 11 2 2" xfId="15826" xr:uid="{00000000-0005-0000-0000-0000CE3D0000}"/>
    <cellStyle name="Normal 11 2 3" xfId="15827" xr:uid="{00000000-0005-0000-0000-0000CF3D0000}"/>
    <cellStyle name="Normal 11 3" xfId="15828" xr:uid="{00000000-0005-0000-0000-0000D03D0000}"/>
    <cellStyle name="Normal 11 4" xfId="15829" xr:uid="{00000000-0005-0000-0000-0000D13D0000}"/>
    <cellStyle name="Normal 11 5" xfId="15830" xr:uid="{00000000-0005-0000-0000-0000D23D0000}"/>
    <cellStyle name="Normal 11 6" xfId="15831" xr:uid="{00000000-0005-0000-0000-0000D33D0000}"/>
    <cellStyle name="Normal 110" xfId="15832" xr:uid="{00000000-0005-0000-0000-0000D43D0000}"/>
    <cellStyle name="Normal 110 2" xfId="15833" xr:uid="{00000000-0005-0000-0000-0000D53D0000}"/>
    <cellStyle name="Normal 111" xfId="15834" xr:uid="{00000000-0005-0000-0000-0000D63D0000}"/>
    <cellStyle name="Normal 112" xfId="15835" xr:uid="{00000000-0005-0000-0000-0000D73D0000}"/>
    <cellStyle name="Normal 112 2" xfId="15836" xr:uid="{00000000-0005-0000-0000-0000D83D0000}"/>
    <cellStyle name="Normal 113" xfId="15837" xr:uid="{00000000-0005-0000-0000-0000D93D0000}"/>
    <cellStyle name="Normal 114" xfId="15838" xr:uid="{00000000-0005-0000-0000-0000DA3D0000}"/>
    <cellStyle name="Normal 115" xfId="15839" xr:uid="{00000000-0005-0000-0000-0000DB3D0000}"/>
    <cellStyle name="Normal 115 2" xfId="15840" xr:uid="{00000000-0005-0000-0000-0000DC3D0000}"/>
    <cellStyle name="Normal 115 2 2" xfId="15841" xr:uid="{00000000-0005-0000-0000-0000DD3D0000}"/>
    <cellStyle name="Normal 115 3" xfId="15842" xr:uid="{00000000-0005-0000-0000-0000DE3D0000}"/>
    <cellStyle name="Normal 115 4" xfId="15843" xr:uid="{00000000-0005-0000-0000-0000DF3D0000}"/>
    <cellStyle name="Normal 116" xfId="15844" xr:uid="{00000000-0005-0000-0000-0000E03D0000}"/>
    <cellStyle name="Normal 116 2" xfId="15845" xr:uid="{00000000-0005-0000-0000-0000E13D0000}"/>
    <cellStyle name="Normal 116 2 2" xfId="15846" xr:uid="{00000000-0005-0000-0000-0000E23D0000}"/>
    <cellStyle name="Normal 116 3" xfId="15847" xr:uid="{00000000-0005-0000-0000-0000E33D0000}"/>
    <cellStyle name="Normal 116 4" xfId="15848" xr:uid="{00000000-0005-0000-0000-0000E43D0000}"/>
    <cellStyle name="Normal 117" xfId="15849" xr:uid="{00000000-0005-0000-0000-0000E53D0000}"/>
    <cellStyle name="Normal 117 2" xfId="15850" xr:uid="{00000000-0005-0000-0000-0000E63D0000}"/>
    <cellStyle name="Normal 117 2 2" xfId="15851" xr:uid="{00000000-0005-0000-0000-0000E73D0000}"/>
    <cellStyle name="Normal 117 3" xfId="15852" xr:uid="{00000000-0005-0000-0000-0000E83D0000}"/>
    <cellStyle name="Normal 117 4" xfId="15853" xr:uid="{00000000-0005-0000-0000-0000E93D0000}"/>
    <cellStyle name="Normal 118" xfId="15854" xr:uid="{00000000-0005-0000-0000-0000EA3D0000}"/>
    <cellStyle name="Normal 118 2" xfId="15855" xr:uid="{00000000-0005-0000-0000-0000EB3D0000}"/>
    <cellStyle name="Normal 118 2 2" xfId="15856" xr:uid="{00000000-0005-0000-0000-0000EC3D0000}"/>
    <cellStyle name="Normal 118 3" xfId="15857" xr:uid="{00000000-0005-0000-0000-0000ED3D0000}"/>
    <cellStyle name="Normal 118 4" xfId="15858" xr:uid="{00000000-0005-0000-0000-0000EE3D0000}"/>
    <cellStyle name="Normal 119" xfId="15859" xr:uid="{00000000-0005-0000-0000-0000EF3D0000}"/>
    <cellStyle name="Normal 119 2" xfId="15860" xr:uid="{00000000-0005-0000-0000-0000F03D0000}"/>
    <cellStyle name="Normal 12" xfId="15861" xr:uid="{00000000-0005-0000-0000-0000F13D0000}"/>
    <cellStyle name="Normal 12 2" xfId="15862" xr:uid="{00000000-0005-0000-0000-0000F23D0000}"/>
    <cellStyle name="Normal 12 2 2" xfId="15863" xr:uid="{00000000-0005-0000-0000-0000F33D0000}"/>
    <cellStyle name="Normal 12 2 2 2" xfId="15864" xr:uid="{00000000-0005-0000-0000-0000F43D0000}"/>
    <cellStyle name="Normal 12 2 3" xfId="15865" xr:uid="{00000000-0005-0000-0000-0000F53D0000}"/>
    <cellStyle name="Normal 12 2 4" xfId="15866" xr:uid="{00000000-0005-0000-0000-0000F63D0000}"/>
    <cellStyle name="Normal 12 3" xfId="15867" xr:uid="{00000000-0005-0000-0000-0000F73D0000}"/>
    <cellStyle name="Normal 12 3 2" xfId="15868" xr:uid="{00000000-0005-0000-0000-0000F83D0000}"/>
    <cellStyle name="Normal 12 3 2 2" xfId="15869" xr:uid="{00000000-0005-0000-0000-0000F93D0000}"/>
    <cellStyle name="Normal 12 3 3" xfId="15870" xr:uid="{00000000-0005-0000-0000-0000FA3D0000}"/>
    <cellStyle name="Normal 12 3 4" xfId="15871" xr:uid="{00000000-0005-0000-0000-0000FB3D0000}"/>
    <cellStyle name="Normal 12 4" xfId="15872" xr:uid="{00000000-0005-0000-0000-0000FC3D0000}"/>
    <cellStyle name="Normal 12 4 2" xfId="15873" xr:uid="{00000000-0005-0000-0000-0000FD3D0000}"/>
    <cellStyle name="Normal 12 4 2 2" xfId="15874" xr:uid="{00000000-0005-0000-0000-0000FE3D0000}"/>
    <cellStyle name="Normal 12 4 3" xfId="15875" xr:uid="{00000000-0005-0000-0000-0000FF3D0000}"/>
    <cellStyle name="Normal 12 5" xfId="15876" xr:uid="{00000000-0005-0000-0000-0000003E0000}"/>
    <cellStyle name="Normal 12 5 2" xfId="15877" xr:uid="{00000000-0005-0000-0000-0000013E0000}"/>
    <cellStyle name="Normal 12 5 2 2" xfId="15878" xr:uid="{00000000-0005-0000-0000-0000023E0000}"/>
    <cellStyle name="Normal 12 5 3" xfId="15879" xr:uid="{00000000-0005-0000-0000-0000033E0000}"/>
    <cellStyle name="Normal 12 6" xfId="15880" xr:uid="{00000000-0005-0000-0000-0000043E0000}"/>
    <cellStyle name="Normal 12 6 2" xfId="15881" xr:uid="{00000000-0005-0000-0000-0000053E0000}"/>
    <cellStyle name="Normal 12 6 2 2" xfId="15882" xr:uid="{00000000-0005-0000-0000-0000063E0000}"/>
    <cellStyle name="Normal 12 6 3" xfId="15883" xr:uid="{00000000-0005-0000-0000-0000073E0000}"/>
    <cellStyle name="Normal 12 7" xfId="15884" xr:uid="{00000000-0005-0000-0000-0000083E0000}"/>
    <cellStyle name="Normal 12 7 2" xfId="15885" xr:uid="{00000000-0005-0000-0000-0000093E0000}"/>
    <cellStyle name="Normal 12 7 2 2" xfId="15886" xr:uid="{00000000-0005-0000-0000-00000A3E0000}"/>
    <cellStyle name="Normal 12 7 3" xfId="15887" xr:uid="{00000000-0005-0000-0000-00000B3E0000}"/>
    <cellStyle name="Normal 12 8" xfId="15888" xr:uid="{00000000-0005-0000-0000-00000C3E0000}"/>
    <cellStyle name="Normal 12 8 2" xfId="15889" xr:uid="{00000000-0005-0000-0000-00000D3E0000}"/>
    <cellStyle name="Normal 120" xfId="15890" xr:uid="{00000000-0005-0000-0000-00000E3E0000}"/>
    <cellStyle name="Normal 120 2" xfId="15891" xr:uid="{00000000-0005-0000-0000-00000F3E0000}"/>
    <cellStyle name="Normal 121" xfId="15892" xr:uid="{00000000-0005-0000-0000-0000103E0000}"/>
    <cellStyle name="Normal 121 2" xfId="15893" xr:uid="{00000000-0005-0000-0000-0000113E0000}"/>
    <cellStyle name="Normal 122" xfId="15894" xr:uid="{00000000-0005-0000-0000-0000123E0000}"/>
    <cellStyle name="Normal 122 2" xfId="15895" xr:uid="{00000000-0005-0000-0000-0000133E0000}"/>
    <cellStyle name="Normal 123" xfId="15896" xr:uid="{00000000-0005-0000-0000-0000143E0000}"/>
    <cellStyle name="Normal 123 2" xfId="15897" xr:uid="{00000000-0005-0000-0000-0000153E0000}"/>
    <cellStyle name="Normal 124" xfId="15898" xr:uid="{00000000-0005-0000-0000-0000163E0000}"/>
    <cellStyle name="Normal 124 2" xfId="15899" xr:uid="{00000000-0005-0000-0000-0000173E0000}"/>
    <cellStyle name="Normal 125" xfId="15900" xr:uid="{00000000-0005-0000-0000-0000183E0000}"/>
    <cellStyle name="Normal 126" xfId="15901" xr:uid="{00000000-0005-0000-0000-0000193E0000}"/>
    <cellStyle name="Normal 126 2" xfId="15902" xr:uid="{00000000-0005-0000-0000-00001A3E0000}"/>
    <cellStyle name="Normal 127" xfId="15903" xr:uid="{00000000-0005-0000-0000-00001B3E0000}"/>
    <cellStyle name="Normal 127 2" xfId="15904" xr:uid="{00000000-0005-0000-0000-00001C3E0000}"/>
    <cellStyle name="Normal 128" xfId="15905" xr:uid="{00000000-0005-0000-0000-00001D3E0000}"/>
    <cellStyle name="Normal 128 2" xfId="15906" xr:uid="{00000000-0005-0000-0000-00001E3E0000}"/>
    <cellStyle name="Normal 129" xfId="15907" xr:uid="{00000000-0005-0000-0000-00001F3E0000}"/>
    <cellStyle name="Normal 129 2" xfId="15908" xr:uid="{00000000-0005-0000-0000-0000203E0000}"/>
    <cellStyle name="Normal 13" xfId="15909" xr:uid="{00000000-0005-0000-0000-0000213E0000}"/>
    <cellStyle name="Normal 13 2" xfId="15910" xr:uid="{00000000-0005-0000-0000-0000223E0000}"/>
    <cellStyle name="Normal 13 2 2" xfId="15911" xr:uid="{00000000-0005-0000-0000-0000233E0000}"/>
    <cellStyle name="Normal 13 2 2 2" xfId="15912" xr:uid="{00000000-0005-0000-0000-0000243E0000}"/>
    <cellStyle name="Normal 13 2 3" xfId="15913" xr:uid="{00000000-0005-0000-0000-0000253E0000}"/>
    <cellStyle name="Normal 13 2 4" xfId="15914" xr:uid="{00000000-0005-0000-0000-0000263E0000}"/>
    <cellStyle name="Normal 13 3" xfId="15915" xr:uid="{00000000-0005-0000-0000-0000273E0000}"/>
    <cellStyle name="Normal 13 3 2" xfId="15916" xr:uid="{00000000-0005-0000-0000-0000283E0000}"/>
    <cellStyle name="Normal 13 3 2 2" xfId="15917" xr:uid="{00000000-0005-0000-0000-0000293E0000}"/>
    <cellStyle name="Normal 13 3 3" xfId="15918" xr:uid="{00000000-0005-0000-0000-00002A3E0000}"/>
    <cellStyle name="Normal 13 3 4" xfId="15919" xr:uid="{00000000-0005-0000-0000-00002B3E0000}"/>
    <cellStyle name="Normal 13 4" xfId="15920" xr:uid="{00000000-0005-0000-0000-00002C3E0000}"/>
    <cellStyle name="Normal 13 4 2" xfId="15921" xr:uid="{00000000-0005-0000-0000-00002D3E0000}"/>
    <cellStyle name="Normal 13 5" xfId="15922" xr:uid="{00000000-0005-0000-0000-00002E3E0000}"/>
    <cellStyle name="Normal 13 5 2" xfId="15923" xr:uid="{00000000-0005-0000-0000-00002F3E0000}"/>
    <cellStyle name="Normal 13 6" xfId="15924" xr:uid="{00000000-0005-0000-0000-0000303E0000}"/>
    <cellStyle name="Normal 13 7" xfId="15925" xr:uid="{00000000-0005-0000-0000-0000313E0000}"/>
    <cellStyle name="Normal 13 8" xfId="15926" xr:uid="{00000000-0005-0000-0000-0000323E0000}"/>
    <cellStyle name="Normal 130" xfId="15927" xr:uid="{00000000-0005-0000-0000-0000333E0000}"/>
    <cellStyle name="Normal 130 2" xfId="15928" xr:uid="{00000000-0005-0000-0000-0000343E0000}"/>
    <cellStyle name="Normal 131" xfId="15929" xr:uid="{00000000-0005-0000-0000-0000353E0000}"/>
    <cellStyle name="Normal 131 2" xfId="15930" xr:uid="{00000000-0005-0000-0000-0000363E0000}"/>
    <cellStyle name="Normal 132" xfId="15931" xr:uid="{00000000-0005-0000-0000-0000373E0000}"/>
    <cellStyle name="Normal 132 2" xfId="15932" xr:uid="{00000000-0005-0000-0000-0000383E0000}"/>
    <cellStyle name="Normal 133" xfId="15933" xr:uid="{00000000-0005-0000-0000-0000393E0000}"/>
    <cellStyle name="Normal 133 2" xfId="15934" xr:uid="{00000000-0005-0000-0000-00003A3E0000}"/>
    <cellStyle name="Normal 134" xfId="15935" xr:uid="{00000000-0005-0000-0000-00003B3E0000}"/>
    <cellStyle name="Normal 134 2" xfId="15936" xr:uid="{00000000-0005-0000-0000-00003C3E0000}"/>
    <cellStyle name="Normal 135" xfId="15937" xr:uid="{00000000-0005-0000-0000-00003D3E0000}"/>
    <cellStyle name="Normal 135 2" xfId="15938" xr:uid="{00000000-0005-0000-0000-00003E3E0000}"/>
    <cellStyle name="Normal 136" xfId="15939" xr:uid="{00000000-0005-0000-0000-00003F3E0000}"/>
    <cellStyle name="Normal 136 2" xfId="15940" xr:uid="{00000000-0005-0000-0000-0000403E0000}"/>
    <cellStyle name="Normal 137" xfId="15941" xr:uid="{00000000-0005-0000-0000-0000413E0000}"/>
    <cellStyle name="Normal 137 2" xfId="15942" xr:uid="{00000000-0005-0000-0000-0000423E0000}"/>
    <cellStyle name="Normal 138" xfId="15943" xr:uid="{00000000-0005-0000-0000-0000433E0000}"/>
    <cellStyle name="Normal 138 2" xfId="15944" xr:uid="{00000000-0005-0000-0000-0000443E0000}"/>
    <cellStyle name="Normal 139" xfId="15945" xr:uid="{00000000-0005-0000-0000-0000453E0000}"/>
    <cellStyle name="Normal 139 2" xfId="15946" xr:uid="{00000000-0005-0000-0000-0000463E0000}"/>
    <cellStyle name="Normal 14" xfId="15947" xr:uid="{00000000-0005-0000-0000-0000473E0000}"/>
    <cellStyle name="Normal 14 2" xfId="15948" xr:uid="{00000000-0005-0000-0000-0000483E0000}"/>
    <cellStyle name="Normal 14 2 2" xfId="15949" xr:uid="{00000000-0005-0000-0000-0000493E0000}"/>
    <cellStyle name="Normal 14 3" xfId="15950" xr:uid="{00000000-0005-0000-0000-00004A3E0000}"/>
    <cellStyle name="Normal 14 4" xfId="15951" xr:uid="{00000000-0005-0000-0000-00004B3E0000}"/>
    <cellStyle name="Normal 140" xfId="15952" xr:uid="{00000000-0005-0000-0000-00004C3E0000}"/>
    <cellStyle name="Normal 140 2" xfId="15953" xr:uid="{00000000-0005-0000-0000-00004D3E0000}"/>
    <cellStyle name="Normal 141" xfId="15954" xr:uid="{00000000-0005-0000-0000-00004E3E0000}"/>
    <cellStyle name="Normal 141 2" xfId="15955" xr:uid="{00000000-0005-0000-0000-00004F3E0000}"/>
    <cellStyle name="Normal 142" xfId="15956" xr:uid="{00000000-0005-0000-0000-0000503E0000}"/>
    <cellStyle name="Normal 142 2" xfId="15957" xr:uid="{00000000-0005-0000-0000-0000513E0000}"/>
    <cellStyle name="Normal 143" xfId="15958" xr:uid="{00000000-0005-0000-0000-0000523E0000}"/>
    <cellStyle name="Normal 143 2" xfId="15959" xr:uid="{00000000-0005-0000-0000-0000533E0000}"/>
    <cellStyle name="Normal 144" xfId="15960" xr:uid="{00000000-0005-0000-0000-0000543E0000}"/>
    <cellStyle name="Normal 144 2" xfId="15961" xr:uid="{00000000-0005-0000-0000-0000553E0000}"/>
    <cellStyle name="Normal 145" xfId="15962" xr:uid="{00000000-0005-0000-0000-0000563E0000}"/>
    <cellStyle name="Normal 145 2" xfId="15963" xr:uid="{00000000-0005-0000-0000-0000573E0000}"/>
    <cellStyle name="Normal 146" xfId="15964" xr:uid="{00000000-0005-0000-0000-0000583E0000}"/>
    <cellStyle name="Normal 146 2" xfId="15965" xr:uid="{00000000-0005-0000-0000-0000593E0000}"/>
    <cellStyle name="Normal 147" xfId="15966" xr:uid="{00000000-0005-0000-0000-00005A3E0000}"/>
    <cellStyle name="Normal 147 2" xfId="15967" xr:uid="{00000000-0005-0000-0000-00005B3E0000}"/>
    <cellStyle name="Normal 148" xfId="15968" xr:uid="{00000000-0005-0000-0000-00005C3E0000}"/>
    <cellStyle name="Normal 148 2" xfId="15969" xr:uid="{00000000-0005-0000-0000-00005D3E0000}"/>
    <cellStyle name="Normal 149" xfId="15970" xr:uid="{00000000-0005-0000-0000-00005E3E0000}"/>
    <cellStyle name="Normal 149 2" xfId="15971" xr:uid="{00000000-0005-0000-0000-00005F3E0000}"/>
    <cellStyle name="Normal 15" xfId="15972" xr:uid="{00000000-0005-0000-0000-0000603E0000}"/>
    <cellStyle name="Normal 15 2" xfId="15973" xr:uid="{00000000-0005-0000-0000-0000613E0000}"/>
    <cellStyle name="Normal 15 2 2" xfId="15974" xr:uid="{00000000-0005-0000-0000-0000623E0000}"/>
    <cellStyle name="Normal 15 3" xfId="15975" xr:uid="{00000000-0005-0000-0000-0000633E0000}"/>
    <cellStyle name="Normal 15 3 2" xfId="15976" xr:uid="{00000000-0005-0000-0000-0000643E0000}"/>
    <cellStyle name="Normal 15 4" xfId="15977" xr:uid="{00000000-0005-0000-0000-0000653E0000}"/>
    <cellStyle name="Normal 150" xfId="15978" xr:uid="{00000000-0005-0000-0000-0000663E0000}"/>
    <cellStyle name="Normal 150 2" xfId="15979" xr:uid="{00000000-0005-0000-0000-0000673E0000}"/>
    <cellStyle name="Normal 151" xfId="15980" xr:uid="{00000000-0005-0000-0000-0000683E0000}"/>
    <cellStyle name="Normal 151 2" xfId="15981" xr:uid="{00000000-0005-0000-0000-0000693E0000}"/>
    <cellStyle name="Normal 152" xfId="15982" xr:uid="{00000000-0005-0000-0000-00006A3E0000}"/>
    <cellStyle name="Normal 152 2" xfId="15983" xr:uid="{00000000-0005-0000-0000-00006B3E0000}"/>
    <cellStyle name="Normal 153" xfId="15984" xr:uid="{00000000-0005-0000-0000-00006C3E0000}"/>
    <cellStyle name="Normal 153 2" xfId="15985" xr:uid="{00000000-0005-0000-0000-00006D3E0000}"/>
    <cellStyle name="Normal 154" xfId="15986" xr:uid="{00000000-0005-0000-0000-00006E3E0000}"/>
    <cellStyle name="Normal 154 2" xfId="15987" xr:uid="{00000000-0005-0000-0000-00006F3E0000}"/>
    <cellStyle name="Normal 155" xfId="15988" xr:uid="{00000000-0005-0000-0000-0000703E0000}"/>
    <cellStyle name="Normal 155 2" xfId="15989" xr:uid="{00000000-0005-0000-0000-0000713E0000}"/>
    <cellStyle name="Normal 156" xfId="15990" xr:uid="{00000000-0005-0000-0000-0000723E0000}"/>
    <cellStyle name="Normal 156 2" xfId="15991" xr:uid="{00000000-0005-0000-0000-0000733E0000}"/>
    <cellStyle name="Normal 157" xfId="15992" xr:uid="{00000000-0005-0000-0000-0000743E0000}"/>
    <cellStyle name="Normal 157 2" xfId="15993" xr:uid="{00000000-0005-0000-0000-0000753E0000}"/>
    <cellStyle name="Normal 158" xfId="15994" xr:uid="{00000000-0005-0000-0000-0000763E0000}"/>
    <cellStyle name="Normal 158 2" xfId="15995" xr:uid="{00000000-0005-0000-0000-0000773E0000}"/>
    <cellStyle name="Normal 159" xfId="15996" xr:uid="{00000000-0005-0000-0000-0000783E0000}"/>
    <cellStyle name="Normal 159 2" xfId="15997" xr:uid="{00000000-0005-0000-0000-0000793E0000}"/>
    <cellStyle name="Normal 16" xfId="15998" xr:uid="{00000000-0005-0000-0000-00007A3E0000}"/>
    <cellStyle name="Normal 16 2" xfId="15999" xr:uid="{00000000-0005-0000-0000-00007B3E0000}"/>
    <cellStyle name="Normal 16 2 2" xfId="16000" xr:uid="{00000000-0005-0000-0000-00007C3E0000}"/>
    <cellStyle name="Normal 16 3" xfId="16001" xr:uid="{00000000-0005-0000-0000-00007D3E0000}"/>
    <cellStyle name="Normal 16 3 2" xfId="16002" xr:uid="{00000000-0005-0000-0000-00007E3E0000}"/>
    <cellStyle name="Normal 16 4" xfId="16003" xr:uid="{00000000-0005-0000-0000-00007F3E0000}"/>
    <cellStyle name="Normal 160" xfId="16004" xr:uid="{00000000-0005-0000-0000-0000803E0000}"/>
    <cellStyle name="Normal 160 2" xfId="16005" xr:uid="{00000000-0005-0000-0000-0000813E0000}"/>
    <cellStyle name="Normal 161" xfId="16006" xr:uid="{00000000-0005-0000-0000-0000823E0000}"/>
    <cellStyle name="Normal 161 2" xfId="16007" xr:uid="{00000000-0005-0000-0000-0000833E0000}"/>
    <cellStyle name="Normal 162" xfId="16008" xr:uid="{00000000-0005-0000-0000-0000843E0000}"/>
    <cellStyle name="Normal 163" xfId="16009" xr:uid="{00000000-0005-0000-0000-0000853E0000}"/>
    <cellStyle name="Normal 164" xfId="16010" xr:uid="{00000000-0005-0000-0000-0000863E0000}"/>
    <cellStyle name="Normal 165" xfId="16011" xr:uid="{00000000-0005-0000-0000-0000873E0000}"/>
    <cellStyle name="Normal 165 2" xfId="16012" xr:uid="{00000000-0005-0000-0000-0000883E0000}"/>
    <cellStyle name="Normal 166" xfId="16013" xr:uid="{00000000-0005-0000-0000-0000893E0000}"/>
    <cellStyle name="Normal 166 2" xfId="16014" xr:uid="{00000000-0005-0000-0000-00008A3E0000}"/>
    <cellStyle name="Normal 167" xfId="16015" xr:uid="{00000000-0005-0000-0000-00008B3E0000}"/>
    <cellStyle name="Normal 167 2" xfId="16016" xr:uid="{00000000-0005-0000-0000-00008C3E0000}"/>
    <cellStyle name="Normal 168" xfId="16017" xr:uid="{00000000-0005-0000-0000-00008D3E0000}"/>
    <cellStyle name="Normal 168 2" xfId="16018" xr:uid="{00000000-0005-0000-0000-00008E3E0000}"/>
    <cellStyle name="Normal 169" xfId="16019" xr:uid="{00000000-0005-0000-0000-00008F3E0000}"/>
    <cellStyle name="Normal 169 2" xfId="16020" xr:uid="{00000000-0005-0000-0000-0000903E0000}"/>
    <cellStyle name="Normal 17" xfId="16021" xr:uid="{00000000-0005-0000-0000-0000913E0000}"/>
    <cellStyle name="Normal 17 2" xfId="16022" xr:uid="{00000000-0005-0000-0000-0000923E0000}"/>
    <cellStyle name="Normal 17 2 2" xfId="16023" xr:uid="{00000000-0005-0000-0000-0000933E0000}"/>
    <cellStyle name="Normal 17 3" xfId="16024" xr:uid="{00000000-0005-0000-0000-0000943E0000}"/>
    <cellStyle name="Normal 170" xfId="16025" xr:uid="{00000000-0005-0000-0000-0000953E0000}"/>
    <cellStyle name="Normal 170 2" xfId="16026" xr:uid="{00000000-0005-0000-0000-0000963E0000}"/>
    <cellStyle name="Normal 171" xfId="16027" xr:uid="{00000000-0005-0000-0000-0000973E0000}"/>
    <cellStyle name="Normal 172" xfId="16028" xr:uid="{00000000-0005-0000-0000-0000983E0000}"/>
    <cellStyle name="Normal 173" xfId="16029" xr:uid="{00000000-0005-0000-0000-0000993E0000}"/>
    <cellStyle name="Normal 174" xfId="16030" xr:uid="{00000000-0005-0000-0000-00009A3E0000}"/>
    <cellStyle name="Normal 175" xfId="16031" xr:uid="{00000000-0005-0000-0000-00009B3E0000}"/>
    <cellStyle name="Normal 176" xfId="16032" xr:uid="{00000000-0005-0000-0000-00009C3E0000}"/>
    <cellStyle name="Normal 177" xfId="16033" xr:uid="{00000000-0005-0000-0000-00009D3E0000}"/>
    <cellStyle name="Normal 178" xfId="16034" xr:uid="{00000000-0005-0000-0000-00009E3E0000}"/>
    <cellStyle name="Normal 179" xfId="16035" xr:uid="{00000000-0005-0000-0000-00009F3E0000}"/>
    <cellStyle name="Normal 179 2" xfId="16036" xr:uid="{00000000-0005-0000-0000-0000A03E0000}"/>
    <cellStyle name="Normal 18" xfId="16037" xr:uid="{00000000-0005-0000-0000-0000A13E0000}"/>
    <cellStyle name="Normal 18 2" xfId="16038" xr:uid="{00000000-0005-0000-0000-0000A23E0000}"/>
    <cellStyle name="Normal 18 2 2" xfId="16039" xr:uid="{00000000-0005-0000-0000-0000A33E0000}"/>
    <cellStyle name="Normal 18 3" xfId="16040" xr:uid="{00000000-0005-0000-0000-0000A43E0000}"/>
    <cellStyle name="Normal 180" xfId="16041" xr:uid="{00000000-0005-0000-0000-0000A53E0000}"/>
    <cellStyle name="Normal 180 2" xfId="16042" xr:uid="{00000000-0005-0000-0000-0000A63E0000}"/>
    <cellStyle name="Normal 180 3" xfId="16043" xr:uid="{00000000-0005-0000-0000-0000A73E0000}"/>
    <cellStyle name="Normal 180 3 2" xfId="16044" xr:uid="{00000000-0005-0000-0000-0000A83E0000}"/>
    <cellStyle name="Normal 181" xfId="16045" xr:uid="{00000000-0005-0000-0000-0000A93E0000}"/>
    <cellStyle name="Normal 181 2" xfId="16046" xr:uid="{00000000-0005-0000-0000-0000AA3E0000}"/>
    <cellStyle name="Normal 181 3" xfId="16047" xr:uid="{00000000-0005-0000-0000-0000AB3E0000}"/>
    <cellStyle name="Normal 181 3 2" xfId="16048" xr:uid="{00000000-0005-0000-0000-0000AC3E0000}"/>
    <cellStyle name="Normal 182" xfId="16049" xr:uid="{00000000-0005-0000-0000-0000AD3E0000}"/>
    <cellStyle name="Normal 182 2" xfId="16050" xr:uid="{00000000-0005-0000-0000-0000AE3E0000}"/>
    <cellStyle name="Normal 182 3" xfId="16051" xr:uid="{00000000-0005-0000-0000-0000AF3E0000}"/>
    <cellStyle name="Normal 182 3 2" xfId="16052" xr:uid="{00000000-0005-0000-0000-0000B03E0000}"/>
    <cellStyle name="Normal 183" xfId="16053" xr:uid="{00000000-0005-0000-0000-0000B13E0000}"/>
    <cellStyle name="Normal 183 2" xfId="16054" xr:uid="{00000000-0005-0000-0000-0000B23E0000}"/>
    <cellStyle name="Normal 184" xfId="16055" xr:uid="{00000000-0005-0000-0000-0000B33E0000}"/>
    <cellStyle name="Normal 184 2" xfId="16056" xr:uid="{00000000-0005-0000-0000-0000B43E0000}"/>
    <cellStyle name="Normal 185" xfId="16057" xr:uid="{00000000-0005-0000-0000-0000B53E0000}"/>
    <cellStyle name="Normal 185 2" xfId="16058" xr:uid="{00000000-0005-0000-0000-0000B63E0000}"/>
    <cellStyle name="Normal 186" xfId="16059" xr:uid="{00000000-0005-0000-0000-0000B73E0000}"/>
    <cellStyle name="Normal 186 2" xfId="16060" xr:uid="{00000000-0005-0000-0000-0000B83E0000}"/>
    <cellStyle name="Normal 187" xfId="16061" xr:uid="{00000000-0005-0000-0000-0000B93E0000}"/>
    <cellStyle name="Normal 187 2" xfId="16062" xr:uid="{00000000-0005-0000-0000-0000BA3E0000}"/>
    <cellStyle name="Normal 188" xfId="16063" xr:uid="{00000000-0005-0000-0000-0000BB3E0000}"/>
    <cellStyle name="Normal 188 2" xfId="16064" xr:uid="{00000000-0005-0000-0000-0000BC3E0000}"/>
    <cellStyle name="Normal 189" xfId="16065" xr:uid="{00000000-0005-0000-0000-0000BD3E0000}"/>
    <cellStyle name="Normal 189 2" xfId="16066" xr:uid="{00000000-0005-0000-0000-0000BE3E0000}"/>
    <cellStyle name="Normal 19" xfId="16067" xr:uid="{00000000-0005-0000-0000-0000BF3E0000}"/>
    <cellStyle name="Normal 19 2" xfId="16068" xr:uid="{00000000-0005-0000-0000-0000C03E0000}"/>
    <cellStyle name="Normal 19 2 2" xfId="16069" xr:uid="{00000000-0005-0000-0000-0000C13E0000}"/>
    <cellStyle name="Normal 19 3" xfId="16070" xr:uid="{00000000-0005-0000-0000-0000C23E0000}"/>
    <cellStyle name="Normal 190" xfId="16071" xr:uid="{00000000-0005-0000-0000-0000C33E0000}"/>
    <cellStyle name="Normal 190 2" xfId="16072" xr:uid="{00000000-0005-0000-0000-0000C43E0000}"/>
    <cellStyle name="Normal 191" xfId="16073" xr:uid="{00000000-0005-0000-0000-0000C53E0000}"/>
    <cellStyle name="Normal 191 2" xfId="16074" xr:uid="{00000000-0005-0000-0000-0000C63E0000}"/>
    <cellStyle name="Normal 192" xfId="16075" xr:uid="{00000000-0005-0000-0000-0000C73E0000}"/>
    <cellStyle name="Normal 192 2" xfId="16076" xr:uid="{00000000-0005-0000-0000-0000C83E0000}"/>
    <cellStyle name="Normal 193" xfId="16077" xr:uid="{00000000-0005-0000-0000-0000C93E0000}"/>
    <cellStyle name="Normal 193 2" xfId="16078" xr:uid="{00000000-0005-0000-0000-0000CA3E0000}"/>
    <cellStyle name="Normal 194" xfId="16079" xr:uid="{00000000-0005-0000-0000-0000CB3E0000}"/>
    <cellStyle name="Normal 194 2" xfId="16080" xr:uid="{00000000-0005-0000-0000-0000CC3E0000}"/>
    <cellStyle name="Normal 195" xfId="16081" xr:uid="{00000000-0005-0000-0000-0000CD3E0000}"/>
    <cellStyle name="Normal 195 2" xfId="16082" xr:uid="{00000000-0005-0000-0000-0000CE3E0000}"/>
    <cellStyle name="Normal 196" xfId="16083" xr:uid="{00000000-0005-0000-0000-0000CF3E0000}"/>
    <cellStyle name="Normal 196 2" xfId="16084" xr:uid="{00000000-0005-0000-0000-0000D03E0000}"/>
    <cellStyle name="Normal 197" xfId="16085" xr:uid="{00000000-0005-0000-0000-0000D13E0000}"/>
    <cellStyle name="Normal 197 2" xfId="16086" xr:uid="{00000000-0005-0000-0000-0000D23E0000}"/>
    <cellStyle name="Normal 198" xfId="16087" xr:uid="{00000000-0005-0000-0000-0000D33E0000}"/>
    <cellStyle name="Normal 198 2" xfId="16088" xr:uid="{00000000-0005-0000-0000-0000D43E0000}"/>
    <cellStyle name="Normal 199" xfId="16089" xr:uid="{00000000-0005-0000-0000-0000D53E0000}"/>
    <cellStyle name="Normal 199 2" xfId="16090" xr:uid="{00000000-0005-0000-0000-0000D63E0000}"/>
    <cellStyle name="Normal 2" xfId="16091" xr:uid="{00000000-0005-0000-0000-0000D73E0000}"/>
    <cellStyle name="Normal 2 10" xfId="16092" xr:uid="{00000000-0005-0000-0000-0000D83E0000}"/>
    <cellStyle name="Normal 2 10 10" xfId="16093" xr:uid="{00000000-0005-0000-0000-0000D93E0000}"/>
    <cellStyle name="Normal 2 10 10 2" xfId="16094" xr:uid="{00000000-0005-0000-0000-0000DA3E0000}"/>
    <cellStyle name="Normal 2 10 11" xfId="16095" xr:uid="{00000000-0005-0000-0000-0000DB3E0000}"/>
    <cellStyle name="Normal 2 10 11 2" xfId="16096" xr:uid="{00000000-0005-0000-0000-0000DC3E0000}"/>
    <cellStyle name="Normal 2 10 12" xfId="16097" xr:uid="{00000000-0005-0000-0000-0000DD3E0000}"/>
    <cellStyle name="Normal 2 10 12 2" xfId="16098" xr:uid="{00000000-0005-0000-0000-0000DE3E0000}"/>
    <cellStyle name="Normal 2 10 13" xfId="16099" xr:uid="{00000000-0005-0000-0000-0000DF3E0000}"/>
    <cellStyle name="Normal 2 10 13 2" xfId="16100" xr:uid="{00000000-0005-0000-0000-0000E03E0000}"/>
    <cellStyle name="Normal 2 10 14" xfId="16101" xr:uid="{00000000-0005-0000-0000-0000E13E0000}"/>
    <cellStyle name="Normal 2 10 14 2" xfId="16102" xr:uid="{00000000-0005-0000-0000-0000E23E0000}"/>
    <cellStyle name="Normal 2 10 15" xfId="16103" xr:uid="{00000000-0005-0000-0000-0000E33E0000}"/>
    <cellStyle name="Normal 2 10 15 2" xfId="16104" xr:uid="{00000000-0005-0000-0000-0000E43E0000}"/>
    <cellStyle name="Normal 2 10 16" xfId="16105" xr:uid="{00000000-0005-0000-0000-0000E53E0000}"/>
    <cellStyle name="Normal 2 10 16 2" xfId="16106" xr:uid="{00000000-0005-0000-0000-0000E63E0000}"/>
    <cellStyle name="Normal 2 10 17" xfId="16107" xr:uid="{00000000-0005-0000-0000-0000E73E0000}"/>
    <cellStyle name="Normal 2 10 18" xfId="16108" xr:uid="{00000000-0005-0000-0000-0000E83E0000}"/>
    <cellStyle name="Normal 2 10 2" xfId="16109" xr:uid="{00000000-0005-0000-0000-0000E93E0000}"/>
    <cellStyle name="Normal 2 10 2 10" xfId="16110" xr:uid="{00000000-0005-0000-0000-0000EA3E0000}"/>
    <cellStyle name="Normal 2 10 2 10 2" xfId="16111" xr:uid="{00000000-0005-0000-0000-0000EB3E0000}"/>
    <cellStyle name="Normal 2 10 2 11" xfId="16112" xr:uid="{00000000-0005-0000-0000-0000EC3E0000}"/>
    <cellStyle name="Normal 2 10 2 11 2" xfId="16113" xr:uid="{00000000-0005-0000-0000-0000ED3E0000}"/>
    <cellStyle name="Normal 2 10 2 12" xfId="16114" xr:uid="{00000000-0005-0000-0000-0000EE3E0000}"/>
    <cellStyle name="Normal 2 10 2 12 2" xfId="16115" xr:uid="{00000000-0005-0000-0000-0000EF3E0000}"/>
    <cellStyle name="Normal 2 10 2 13" xfId="16116" xr:uid="{00000000-0005-0000-0000-0000F03E0000}"/>
    <cellStyle name="Normal 2 10 2 13 2" xfId="16117" xr:uid="{00000000-0005-0000-0000-0000F13E0000}"/>
    <cellStyle name="Normal 2 10 2 14" xfId="16118" xr:uid="{00000000-0005-0000-0000-0000F23E0000}"/>
    <cellStyle name="Normal 2 10 2 14 2" xfId="16119" xr:uid="{00000000-0005-0000-0000-0000F33E0000}"/>
    <cellStyle name="Normal 2 10 2 15" xfId="16120" xr:uid="{00000000-0005-0000-0000-0000F43E0000}"/>
    <cellStyle name="Normal 2 10 2 15 2" xfId="16121" xr:uid="{00000000-0005-0000-0000-0000F53E0000}"/>
    <cellStyle name="Normal 2 10 2 16" xfId="16122" xr:uid="{00000000-0005-0000-0000-0000F63E0000}"/>
    <cellStyle name="Normal 2 10 2 17" xfId="16123" xr:uid="{00000000-0005-0000-0000-0000F73E0000}"/>
    <cellStyle name="Normal 2 10 2 2" xfId="16124" xr:uid="{00000000-0005-0000-0000-0000F83E0000}"/>
    <cellStyle name="Normal 2 10 2 2 10" xfId="16125" xr:uid="{00000000-0005-0000-0000-0000F93E0000}"/>
    <cellStyle name="Normal 2 10 2 2 11" xfId="16126" xr:uid="{00000000-0005-0000-0000-0000FA3E0000}"/>
    <cellStyle name="Normal 2 10 2 2 2" xfId="16127" xr:uid="{00000000-0005-0000-0000-0000FB3E0000}"/>
    <cellStyle name="Normal 2 10 2 2 2 2" xfId="16128" xr:uid="{00000000-0005-0000-0000-0000FC3E0000}"/>
    <cellStyle name="Normal 2 10 2 2 3" xfId="16129" xr:uid="{00000000-0005-0000-0000-0000FD3E0000}"/>
    <cellStyle name="Normal 2 10 2 2 3 2" xfId="16130" xr:uid="{00000000-0005-0000-0000-0000FE3E0000}"/>
    <cellStyle name="Normal 2 10 2 2 4" xfId="16131" xr:uid="{00000000-0005-0000-0000-0000FF3E0000}"/>
    <cellStyle name="Normal 2 10 2 2 4 2" xfId="16132" xr:uid="{00000000-0005-0000-0000-0000003F0000}"/>
    <cellStyle name="Normal 2 10 2 2 5" xfId="16133" xr:uid="{00000000-0005-0000-0000-0000013F0000}"/>
    <cellStyle name="Normal 2 10 2 2 5 2" xfId="16134" xr:uid="{00000000-0005-0000-0000-0000023F0000}"/>
    <cellStyle name="Normal 2 10 2 2 6" xfId="16135" xr:uid="{00000000-0005-0000-0000-0000033F0000}"/>
    <cellStyle name="Normal 2 10 2 2 6 2" xfId="16136" xr:uid="{00000000-0005-0000-0000-0000043F0000}"/>
    <cellStyle name="Normal 2 10 2 2 7" xfId="16137" xr:uid="{00000000-0005-0000-0000-0000053F0000}"/>
    <cellStyle name="Normal 2 10 2 2 7 2" xfId="16138" xr:uid="{00000000-0005-0000-0000-0000063F0000}"/>
    <cellStyle name="Normal 2 10 2 2 8" xfId="16139" xr:uid="{00000000-0005-0000-0000-0000073F0000}"/>
    <cellStyle name="Normal 2 10 2 2 8 2" xfId="16140" xr:uid="{00000000-0005-0000-0000-0000083F0000}"/>
    <cellStyle name="Normal 2 10 2 2 9" xfId="16141" xr:uid="{00000000-0005-0000-0000-0000093F0000}"/>
    <cellStyle name="Normal 2 10 2 2 9 2" xfId="16142" xr:uid="{00000000-0005-0000-0000-00000A3F0000}"/>
    <cellStyle name="Normal 2 10 2 3" xfId="16143" xr:uid="{00000000-0005-0000-0000-00000B3F0000}"/>
    <cellStyle name="Normal 2 10 2 3 10" xfId="16144" xr:uid="{00000000-0005-0000-0000-00000C3F0000}"/>
    <cellStyle name="Normal 2 10 2 3 11" xfId="16145" xr:uid="{00000000-0005-0000-0000-00000D3F0000}"/>
    <cellStyle name="Normal 2 10 2 3 2" xfId="16146" xr:uid="{00000000-0005-0000-0000-00000E3F0000}"/>
    <cellStyle name="Normal 2 10 2 3 2 2" xfId="16147" xr:uid="{00000000-0005-0000-0000-00000F3F0000}"/>
    <cellStyle name="Normal 2 10 2 3 3" xfId="16148" xr:uid="{00000000-0005-0000-0000-0000103F0000}"/>
    <cellStyle name="Normal 2 10 2 3 3 2" xfId="16149" xr:uid="{00000000-0005-0000-0000-0000113F0000}"/>
    <cellStyle name="Normal 2 10 2 3 4" xfId="16150" xr:uid="{00000000-0005-0000-0000-0000123F0000}"/>
    <cellStyle name="Normal 2 10 2 3 4 2" xfId="16151" xr:uid="{00000000-0005-0000-0000-0000133F0000}"/>
    <cellStyle name="Normal 2 10 2 3 5" xfId="16152" xr:uid="{00000000-0005-0000-0000-0000143F0000}"/>
    <cellStyle name="Normal 2 10 2 3 5 2" xfId="16153" xr:uid="{00000000-0005-0000-0000-0000153F0000}"/>
    <cellStyle name="Normal 2 10 2 3 6" xfId="16154" xr:uid="{00000000-0005-0000-0000-0000163F0000}"/>
    <cellStyle name="Normal 2 10 2 3 6 2" xfId="16155" xr:uid="{00000000-0005-0000-0000-0000173F0000}"/>
    <cellStyle name="Normal 2 10 2 3 7" xfId="16156" xr:uid="{00000000-0005-0000-0000-0000183F0000}"/>
    <cellStyle name="Normal 2 10 2 3 7 2" xfId="16157" xr:uid="{00000000-0005-0000-0000-0000193F0000}"/>
    <cellStyle name="Normal 2 10 2 3 8" xfId="16158" xr:uid="{00000000-0005-0000-0000-00001A3F0000}"/>
    <cellStyle name="Normal 2 10 2 3 8 2" xfId="16159" xr:uid="{00000000-0005-0000-0000-00001B3F0000}"/>
    <cellStyle name="Normal 2 10 2 3 9" xfId="16160" xr:uid="{00000000-0005-0000-0000-00001C3F0000}"/>
    <cellStyle name="Normal 2 10 2 3 9 2" xfId="16161" xr:uid="{00000000-0005-0000-0000-00001D3F0000}"/>
    <cellStyle name="Normal 2 10 2 4" xfId="16162" xr:uid="{00000000-0005-0000-0000-00001E3F0000}"/>
    <cellStyle name="Normal 2 10 2 4 10" xfId="16163" xr:uid="{00000000-0005-0000-0000-00001F3F0000}"/>
    <cellStyle name="Normal 2 10 2 4 11" xfId="16164" xr:uid="{00000000-0005-0000-0000-0000203F0000}"/>
    <cellStyle name="Normal 2 10 2 4 2" xfId="16165" xr:uid="{00000000-0005-0000-0000-0000213F0000}"/>
    <cellStyle name="Normal 2 10 2 4 2 2" xfId="16166" xr:uid="{00000000-0005-0000-0000-0000223F0000}"/>
    <cellStyle name="Normal 2 10 2 4 3" xfId="16167" xr:uid="{00000000-0005-0000-0000-0000233F0000}"/>
    <cellStyle name="Normal 2 10 2 4 3 2" xfId="16168" xr:uid="{00000000-0005-0000-0000-0000243F0000}"/>
    <cellStyle name="Normal 2 10 2 4 4" xfId="16169" xr:uid="{00000000-0005-0000-0000-0000253F0000}"/>
    <cellStyle name="Normal 2 10 2 4 4 2" xfId="16170" xr:uid="{00000000-0005-0000-0000-0000263F0000}"/>
    <cellStyle name="Normal 2 10 2 4 5" xfId="16171" xr:uid="{00000000-0005-0000-0000-0000273F0000}"/>
    <cellStyle name="Normal 2 10 2 4 5 2" xfId="16172" xr:uid="{00000000-0005-0000-0000-0000283F0000}"/>
    <cellStyle name="Normal 2 10 2 4 6" xfId="16173" xr:uid="{00000000-0005-0000-0000-0000293F0000}"/>
    <cellStyle name="Normal 2 10 2 4 6 2" xfId="16174" xr:uid="{00000000-0005-0000-0000-00002A3F0000}"/>
    <cellStyle name="Normal 2 10 2 4 7" xfId="16175" xr:uid="{00000000-0005-0000-0000-00002B3F0000}"/>
    <cellStyle name="Normal 2 10 2 4 7 2" xfId="16176" xr:uid="{00000000-0005-0000-0000-00002C3F0000}"/>
    <cellStyle name="Normal 2 10 2 4 8" xfId="16177" xr:uid="{00000000-0005-0000-0000-00002D3F0000}"/>
    <cellStyle name="Normal 2 10 2 4 8 2" xfId="16178" xr:uid="{00000000-0005-0000-0000-00002E3F0000}"/>
    <cellStyle name="Normal 2 10 2 4 9" xfId="16179" xr:uid="{00000000-0005-0000-0000-00002F3F0000}"/>
    <cellStyle name="Normal 2 10 2 4 9 2" xfId="16180" xr:uid="{00000000-0005-0000-0000-0000303F0000}"/>
    <cellStyle name="Normal 2 10 2 5" xfId="16181" xr:uid="{00000000-0005-0000-0000-0000313F0000}"/>
    <cellStyle name="Normal 2 10 2 5 10" xfId="16182" xr:uid="{00000000-0005-0000-0000-0000323F0000}"/>
    <cellStyle name="Normal 2 10 2 5 11" xfId="16183" xr:uid="{00000000-0005-0000-0000-0000333F0000}"/>
    <cellStyle name="Normal 2 10 2 5 2" xfId="16184" xr:uid="{00000000-0005-0000-0000-0000343F0000}"/>
    <cellStyle name="Normal 2 10 2 5 2 2" xfId="16185" xr:uid="{00000000-0005-0000-0000-0000353F0000}"/>
    <cellStyle name="Normal 2 10 2 5 3" xfId="16186" xr:uid="{00000000-0005-0000-0000-0000363F0000}"/>
    <cellStyle name="Normal 2 10 2 5 3 2" xfId="16187" xr:uid="{00000000-0005-0000-0000-0000373F0000}"/>
    <cellStyle name="Normal 2 10 2 5 4" xfId="16188" xr:uid="{00000000-0005-0000-0000-0000383F0000}"/>
    <cellStyle name="Normal 2 10 2 5 4 2" xfId="16189" xr:uid="{00000000-0005-0000-0000-0000393F0000}"/>
    <cellStyle name="Normal 2 10 2 5 5" xfId="16190" xr:uid="{00000000-0005-0000-0000-00003A3F0000}"/>
    <cellStyle name="Normal 2 10 2 5 5 2" xfId="16191" xr:uid="{00000000-0005-0000-0000-00003B3F0000}"/>
    <cellStyle name="Normal 2 10 2 5 6" xfId="16192" xr:uid="{00000000-0005-0000-0000-00003C3F0000}"/>
    <cellStyle name="Normal 2 10 2 5 6 2" xfId="16193" xr:uid="{00000000-0005-0000-0000-00003D3F0000}"/>
    <cellStyle name="Normal 2 10 2 5 7" xfId="16194" xr:uid="{00000000-0005-0000-0000-00003E3F0000}"/>
    <cellStyle name="Normal 2 10 2 5 7 2" xfId="16195" xr:uid="{00000000-0005-0000-0000-00003F3F0000}"/>
    <cellStyle name="Normal 2 10 2 5 8" xfId="16196" xr:uid="{00000000-0005-0000-0000-0000403F0000}"/>
    <cellStyle name="Normal 2 10 2 5 8 2" xfId="16197" xr:uid="{00000000-0005-0000-0000-0000413F0000}"/>
    <cellStyle name="Normal 2 10 2 5 9" xfId="16198" xr:uid="{00000000-0005-0000-0000-0000423F0000}"/>
    <cellStyle name="Normal 2 10 2 5 9 2" xfId="16199" xr:uid="{00000000-0005-0000-0000-0000433F0000}"/>
    <cellStyle name="Normal 2 10 2 6" xfId="16200" xr:uid="{00000000-0005-0000-0000-0000443F0000}"/>
    <cellStyle name="Normal 2 10 2 6 10" xfId="16201" xr:uid="{00000000-0005-0000-0000-0000453F0000}"/>
    <cellStyle name="Normal 2 10 2 6 11" xfId="16202" xr:uid="{00000000-0005-0000-0000-0000463F0000}"/>
    <cellStyle name="Normal 2 10 2 6 2" xfId="16203" xr:uid="{00000000-0005-0000-0000-0000473F0000}"/>
    <cellStyle name="Normal 2 10 2 6 2 2" xfId="16204" xr:uid="{00000000-0005-0000-0000-0000483F0000}"/>
    <cellStyle name="Normal 2 10 2 6 3" xfId="16205" xr:uid="{00000000-0005-0000-0000-0000493F0000}"/>
    <cellStyle name="Normal 2 10 2 6 3 2" xfId="16206" xr:uid="{00000000-0005-0000-0000-00004A3F0000}"/>
    <cellStyle name="Normal 2 10 2 6 4" xfId="16207" xr:uid="{00000000-0005-0000-0000-00004B3F0000}"/>
    <cellStyle name="Normal 2 10 2 6 4 2" xfId="16208" xr:uid="{00000000-0005-0000-0000-00004C3F0000}"/>
    <cellStyle name="Normal 2 10 2 6 5" xfId="16209" xr:uid="{00000000-0005-0000-0000-00004D3F0000}"/>
    <cellStyle name="Normal 2 10 2 6 5 2" xfId="16210" xr:uid="{00000000-0005-0000-0000-00004E3F0000}"/>
    <cellStyle name="Normal 2 10 2 6 6" xfId="16211" xr:uid="{00000000-0005-0000-0000-00004F3F0000}"/>
    <cellStyle name="Normal 2 10 2 6 6 2" xfId="16212" xr:uid="{00000000-0005-0000-0000-0000503F0000}"/>
    <cellStyle name="Normal 2 10 2 6 7" xfId="16213" xr:uid="{00000000-0005-0000-0000-0000513F0000}"/>
    <cellStyle name="Normal 2 10 2 6 7 2" xfId="16214" xr:uid="{00000000-0005-0000-0000-0000523F0000}"/>
    <cellStyle name="Normal 2 10 2 6 8" xfId="16215" xr:uid="{00000000-0005-0000-0000-0000533F0000}"/>
    <cellStyle name="Normal 2 10 2 6 8 2" xfId="16216" xr:uid="{00000000-0005-0000-0000-0000543F0000}"/>
    <cellStyle name="Normal 2 10 2 6 9" xfId="16217" xr:uid="{00000000-0005-0000-0000-0000553F0000}"/>
    <cellStyle name="Normal 2 10 2 6 9 2" xfId="16218" xr:uid="{00000000-0005-0000-0000-0000563F0000}"/>
    <cellStyle name="Normal 2 10 2 7" xfId="16219" xr:uid="{00000000-0005-0000-0000-0000573F0000}"/>
    <cellStyle name="Normal 2 10 2 7 10" xfId="16220" xr:uid="{00000000-0005-0000-0000-0000583F0000}"/>
    <cellStyle name="Normal 2 10 2 7 2" xfId="16221" xr:uid="{00000000-0005-0000-0000-0000593F0000}"/>
    <cellStyle name="Normal 2 10 2 7 2 2" xfId="16222" xr:uid="{00000000-0005-0000-0000-00005A3F0000}"/>
    <cellStyle name="Normal 2 10 2 7 3" xfId="16223" xr:uid="{00000000-0005-0000-0000-00005B3F0000}"/>
    <cellStyle name="Normal 2 10 2 7 3 2" xfId="16224" xr:uid="{00000000-0005-0000-0000-00005C3F0000}"/>
    <cellStyle name="Normal 2 10 2 7 4" xfId="16225" xr:uid="{00000000-0005-0000-0000-00005D3F0000}"/>
    <cellStyle name="Normal 2 10 2 7 4 2" xfId="16226" xr:uid="{00000000-0005-0000-0000-00005E3F0000}"/>
    <cellStyle name="Normal 2 10 2 7 5" xfId="16227" xr:uid="{00000000-0005-0000-0000-00005F3F0000}"/>
    <cellStyle name="Normal 2 10 2 7 5 2" xfId="16228" xr:uid="{00000000-0005-0000-0000-0000603F0000}"/>
    <cellStyle name="Normal 2 10 2 7 6" xfId="16229" xr:uid="{00000000-0005-0000-0000-0000613F0000}"/>
    <cellStyle name="Normal 2 10 2 7 6 2" xfId="16230" xr:uid="{00000000-0005-0000-0000-0000623F0000}"/>
    <cellStyle name="Normal 2 10 2 7 7" xfId="16231" xr:uid="{00000000-0005-0000-0000-0000633F0000}"/>
    <cellStyle name="Normal 2 10 2 7 7 2" xfId="16232" xr:uid="{00000000-0005-0000-0000-0000643F0000}"/>
    <cellStyle name="Normal 2 10 2 7 8" xfId="16233" xr:uid="{00000000-0005-0000-0000-0000653F0000}"/>
    <cellStyle name="Normal 2 10 2 7 8 2" xfId="16234" xr:uid="{00000000-0005-0000-0000-0000663F0000}"/>
    <cellStyle name="Normal 2 10 2 7 9" xfId="16235" xr:uid="{00000000-0005-0000-0000-0000673F0000}"/>
    <cellStyle name="Normal 2 10 2 8" xfId="16236" xr:uid="{00000000-0005-0000-0000-0000683F0000}"/>
    <cellStyle name="Normal 2 10 2 8 2" xfId="16237" xr:uid="{00000000-0005-0000-0000-0000693F0000}"/>
    <cellStyle name="Normal 2 10 2 9" xfId="16238" xr:uid="{00000000-0005-0000-0000-00006A3F0000}"/>
    <cellStyle name="Normal 2 10 2 9 2" xfId="16239" xr:uid="{00000000-0005-0000-0000-00006B3F0000}"/>
    <cellStyle name="Normal 2 10 3" xfId="16240" xr:uid="{00000000-0005-0000-0000-00006C3F0000}"/>
    <cellStyle name="Normal 2 10 3 10" xfId="16241" xr:uid="{00000000-0005-0000-0000-00006D3F0000}"/>
    <cellStyle name="Normal 2 10 3 11" xfId="16242" xr:uid="{00000000-0005-0000-0000-00006E3F0000}"/>
    <cellStyle name="Normal 2 10 3 2" xfId="16243" xr:uid="{00000000-0005-0000-0000-00006F3F0000}"/>
    <cellStyle name="Normal 2 10 3 2 2" xfId="16244" xr:uid="{00000000-0005-0000-0000-0000703F0000}"/>
    <cellStyle name="Normal 2 10 3 3" xfId="16245" xr:uid="{00000000-0005-0000-0000-0000713F0000}"/>
    <cellStyle name="Normal 2 10 3 3 2" xfId="16246" xr:uid="{00000000-0005-0000-0000-0000723F0000}"/>
    <cellStyle name="Normal 2 10 3 4" xfId="16247" xr:uid="{00000000-0005-0000-0000-0000733F0000}"/>
    <cellStyle name="Normal 2 10 3 4 2" xfId="16248" xr:uid="{00000000-0005-0000-0000-0000743F0000}"/>
    <cellStyle name="Normal 2 10 3 5" xfId="16249" xr:uid="{00000000-0005-0000-0000-0000753F0000}"/>
    <cellStyle name="Normal 2 10 3 5 2" xfId="16250" xr:uid="{00000000-0005-0000-0000-0000763F0000}"/>
    <cellStyle name="Normal 2 10 3 6" xfId="16251" xr:uid="{00000000-0005-0000-0000-0000773F0000}"/>
    <cellStyle name="Normal 2 10 3 6 2" xfId="16252" xr:uid="{00000000-0005-0000-0000-0000783F0000}"/>
    <cellStyle name="Normal 2 10 3 7" xfId="16253" xr:uid="{00000000-0005-0000-0000-0000793F0000}"/>
    <cellStyle name="Normal 2 10 3 7 2" xfId="16254" xr:uid="{00000000-0005-0000-0000-00007A3F0000}"/>
    <cellStyle name="Normal 2 10 3 8" xfId="16255" xr:uid="{00000000-0005-0000-0000-00007B3F0000}"/>
    <cellStyle name="Normal 2 10 3 8 2" xfId="16256" xr:uid="{00000000-0005-0000-0000-00007C3F0000}"/>
    <cellStyle name="Normal 2 10 3 9" xfId="16257" xr:uid="{00000000-0005-0000-0000-00007D3F0000}"/>
    <cellStyle name="Normal 2 10 3 9 2" xfId="16258" xr:uid="{00000000-0005-0000-0000-00007E3F0000}"/>
    <cellStyle name="Normal 2 10 4" xfId="16259" xr:uid="{00000000-0005-0000-0000-00007F3F0000}"/>
    <cellStyle name="Normal 2 10 4 10" xfId="16260" xr:uid="{00000000-0005-0000-0000-0000803F0000}"/>
    <cellStyle name="Normal 2 10 4 11" xfId="16261" xr:uid="{00000000-0005-0000-0000-0000813F0000}"/>
    <cellStyle name="Normal 2 10 4 2" xfId="16262" xr:uid="{00000000-0005-0000-0000-0000823F0000}"/>
    <cellStyle name="Normal 2 10 4 2 2" xfId="16263" xr:uid="{00000000-0005-0000-0000-0000833F0000}"/>
    <cellStyle name="Normal 2 10 4 3" xfId="16264" xr:uid="{00000000-0005-0000-0000-0000843F0000}"/>
    <cellStyle name="Normal 2 10 4 3 2" xfId="16265" xr:uid="{00000000-0005-0000-0000-0000853F0000}"/>
    <cellStyle name="Normal 2 10 4 4" xfId="16266" xr:uid="{00000000-0005-0000-0000-0000863F0000}"/>
    <cellStyle name="Normal 2 10 4 4 2" xfId="16267" xr:uid="{00000000-0005-0000-0000-0000873F0000}"/>
    <cellStyle name="Normal 2 10 4 5" xfId="16268" xr:uid="{00000000-0005-0000-0000-0000883F0000}"/>
    <cellStyle name="Normal 2 10 4 5 2" xfId="16269" xr:uid="{00000000-0005-0000-0000-0000893F0000}"/>
    <cellStyle name="Normal 2 10 4 6" xfId="16270" xr:uid="{00000000-0005-0000-0000-00008A3F0000}"/>
    <cellStyle name="Normal 2 10 4 6 2" xfId="16271" xr:uid="{00000000-0005-0000-0000-00008B3F0000}"/>
    <cellStyle name="Normal 2 10 4 7" xfId="16272" xr:uid="{00000000-0005-0000-0000-00008C3F0000}"/>
    <cellStyle name="Normal 2 10 4 7 2" xfId="16273" xr:uid="{00000000-0005-0000-0000-00008D3F0000}"/>
    <cellStyle name="Normal 2 10 4 8" xfId="16274" xr:uid="{00000000-0005-0000-0000-00008E3F0000}"/>
    <cellStyle name="Normal 2 10 4 8 2" xfId="16275" xr:uid="{00000000-0005-0000-0000-00008F3F0000}"/>
    <cellStyle name="Normal 2 10 4 9" xfId="16276" xr:uid="{00000000-0005-0000-0000-0000903F0000}"/>
    <cellStyle name="Normal 2 10 4 9 2" xfId="16277" xr:uid="{00000000-0005-0000-0000-0000913F0000}"/>
    <cellStyle name="Normal 2 10 5" xfId="16278" xr:uid="{00000000-0005-0000-0000-0000923F0000}"/>
    <cellStyle name="Normal 2 10 5 10" xfId="16279" xr:uid="{00000000-0005-0000-0000-0000933F0000}"/>
    <cellStyle name="Normal 2 10 5 11" xfId="16280" xr:uid="{00000000-0005-0000-0000-0000943F0000}"/>
    <cellStyle name="Normal 2 10 5 2" xfId="16281" xr:uid="{00000000-0005-0000-0000-0000953F0000}"/>
    <cellStyle name="Normal 2 10 5 2 2" xfId="16282" xr:uid="{00000000-0005-0000-0000-0000963F0000}"/>
    <cellStyle name="Normal 2 10 5 3" xfId="16283" xr:uid="{00000000-0005-0000-0000-0000973F0000}"/>
    <cellStyle name="Normal 2 10 5 3 2" xfId="16284" xr:uid="{00000000-0005-0000-0000-0000983F0000}"/>
    <cellStyle name="Normal 2 10 5 4" xfId="16285" xr:uid="{00000000-0005-0000-0000-0000993F0000}"/>
    <cellStyle name="Normal 2 10 5 4 2" xfId="16286" xr:uid="{00000000-0005-0000-0000-00009A3F0000}"/>
    <cellStyle name="Normal 2 10 5 5" xfId="16287" xr:uid="{00000000-0005-0000-0000-00009B3F0000}"/>
    <cellStyle name="Normal 2 10 5 5 2" xfId="16288" xr:uid="{00000000-0005-0000-0000-00009C3F0000}"/>
    <cellStyle name="Normal 2 10 5 6" xfId="16289" xr:uid="{00000000-0005-0000-0000-00009D3F0000}"/>
    <cellStyle name="Normal 2 10 5 6 2" xfId="16290" xr:uid="{00000000-0005-0000-0000-00009E3F0000}"/>
    <cellStyle name="Normal 2 10 5 7" xfId="16291" xr:uid="{00000000-0005-0000-0000-00009F3F0000}"/>
    <cellStyle name="Normal 2 10 5 7 2" xfId="16292" xr:uid="{00000000-0005-0000-0000-0000A03F0000}"/>
    <cellStyle name="Normal 2 10 5 8" xfId="16293" xr:uid="{00000000-0005-0000-0000-0000A13F0000}"/>
    <cellStyle name="Normal 2 10 5 8 2" xfId="16294" xr:uid="{00000000-0005-0000-0000-0000A23F0000}"/>
    <cellStyle name="Normal 2 10 5 9" xfId="16295" xr:uid="{00000000-0005-0000-0000-0000A33F0000}"/>
    <cellStyle name="Normal 2 10 5 9 2" xfId="16296" xr:uid="{00000000-0005-0000-0000-0000A43F0000}"/>
    <cellStyle name="Normal 2 10 6" xfId="16297" xr:uid="{00000000-0005-0000-0000-0000A53F0000}"/>
    <cellStyle name="Normal 2 10 6 10" xfId="16298" xr:uid="{00000000-0005-0000-0000-0000A63F0000}"/>
    <cellStyle name="Normal 2 10 6 11" xfId="16299" xr:uid="{00000000-0005-0000-0000-0000A73F0000}"/>
    <cellStyle name="Normal 2 10 6 2" xfId="16300" xr:uid="{00000000-0005-0000-0000-0000A83F0000}"/>
    <cellStyle name="Normal 2 10 6 2 2" xfId="16301" xr:uid="{00000000-0005-0000-0000-0000A93F0000}"/>
    <cellStyle name="Normal 2 10 6 3" xfId="16302" xr:uid="{00000000-0005-0000-0000-0000AA3F0000}"/>
    <cellStyle name="Normal 2 10 6 3 2" xfId="16303" xr:uid="{00000000-0005-0000-0000-0000AB3F0000}"/>
    <cellStyle name="Normal 2 10 6 4" xfId="16304" xr:uid="{00000000-0005-0000-0000-0000AC3F0000}"/>
    <cellStyle name="Normal 2 10 6 4 2" xfId="16305" xr:uid="{00000000-0005-0000-0000-0000AD3F0000}"/>
    <cellStyle name="Normal 2 10 6 5" xfId="16306" xr:uid="{00000000-0005-0000-0000-0000AE3F0000}"/>
    <cellStyle name="Normal 2 10 6 5 2" xfId="16307" xr:uid="{00000000-0005-0000-0000-0000AF3F0000}"/>
    <cellStyle name="Normal 2 10 6 6" xfId="16308" xr:uid="{00000000-0005-0000-0000-0000B03F0000}"/>
    <cellStyle name="Normal 2 10 6 6 2" xfId="16309" xr:uid="{00000000-0005-0000-0000-0000B13F0000}"/>
    <cellStyle name="Normal 2 10 6 7" xfId="16310" xr:uid="{00000000-0005-0000-0000-0000B23F0000}"/>
    <cellStyle name="Normal 2 10 6 7 2" xfId="16311" xr:uid="{00000000-0005-0000-0000-0000B33F0000}"/>
    <cellStyle name="Normal 2 10 6 8" xfId="16312" xr:uid="{00000000-0005-0000-0000-0000B43F0000}"/>
    <cellStyle name="Normal 2 10 6 8 2" xfId="16313" xr:uid="{00000000-0005-0000-0000-0000B53F0000}"/>
    <cellStyle name="Normal 2 10 6 9" xfId="16314" xr:uid="{00000000-0005-0000-0000-0000B63F0000}"/>
    <cellStyle name="Normal 2 10 6 9 2" xfId="16315" xr:uid="{00000000-0005-0000-0000-0000B73F0000}"/>
    <cellStyle name="Normal 2 10 7" xfId="16316" xr:uid="{00000000-0005-0000-0000-0000B83F0000}"/>
    <cellStyle name="Normal 2 10 7 10" xfId="16317" xr:uid="{00000000-0005-0000-0000-0000B93F0000}"/>
    <cellStyle name="Normal 2 10 7 11" xfId="16318" xr:uid="{00000000-0005-0000-0000-0000BA3F0000}"/>
    <cellStyle name="Normal 2 10 7 2" xfId="16319" xr:uid="{00000000-0005-0000-0000-0000BB3F0000}"/>
    <cellStyle name="Normal 2 10 7 2 2" xfId="16320" xr:uid="{00000000-0005-0000-0000-0000BC3F0000}"/>
    <cellStyle name="Normal 2 10 7 3" xfId="16321" xr:uid="{00000000-0005-0000-0000-0000BD3F0000}"/>
    <cellStyle name="Normal 2 10 7 3 2" xfId="16322" xr:uid="{00000000-0005-0000-0000-0000BE3F0000}"/>
    <cellStyle name="Normal 2 10 7 4" xfId="16323" xr:uid="{00000000-0005-0000-0000-0000BF3F0000}"/>
    <cellStyle name="Normal 2 10 7 4 2" xfId="16324" xr:uid="{00000000-0005-0000-0000-0000C03F0000}"/>
    <cellStyle name="Normal 2 10 7 5" xfId="16325" xr:uid="{00000000-0005-0000-0000-0000C13F0000}"/>
    <cellStyle name="Normal 2 10 7 5 2" xfId="16326" xr:uid="{00000000-0005-0000-0000-0000C23F0000}"/>
    <cellStyle name="Normal 2 10 7 6" xfId="16327" xr:uid="{00000000-0005-0000-0000-0000C33F0000}"/>
    <cellStyle name="Normal 2 10 7 6 2" xfId="16328" xr:uid="{00000000-0005-0000-0000-0000C43F0000}"/>
    <cellStyle name="Normal 2 10 7 7" xfId="16329" xr:uid="{00000000-0005-0000-0000-0000C53F0000}"/>
    <cellStyle name="Normal 2 10 7 7 2" xfId="16330" xr:uid="{00000000-0005-0000-0000-0000C63F0000}"/>
    <cellStyle name="Normal 2 10 7 8" xfId="16331" xr:uid="{00000000-0005-0000-0000-0000C73F0000}"/>
    <cellStyle name="Normal 2 10 7 8 2" xfId="16332" xr:uid="{00000000-0005-0000-0000-0000C83F0000}"/>
    <cellStyle name="Normal 2 10 7 9" xfId="16333" xr:uid="{00000000-0005-0000-0000-0000C93F0000}"/>
    <cellStyle name="Normal 2 10 7 9 2" xfId="16334" xr:uid="{00000000-0005-0000-0000-0000CA3F0000}"/>
    <cellStyle name="Normal 2 10 8" xfId="16335" xr:uid="{00000000-0005-0000-0000-0000CB3F0000}"/>
    <cellStyle name="Normal 2 10 8 10" xfId="16336" xr:uid="{00000000-0005-0000-0000-0000CC3F0000}"/>
    <cellStyle name="Normal 2 10 8 2" xfId="16337" xr:uid="{00000000-0005-0000-0000-0000CD3F0000}"/>
    <cellStyle name="Normal 2 10 8 2 2" xfId="16338" xr:uid="{00000000-0005-0000-0000-0000CE3F0000}"/>
    <cellStyle name="Normal 2 10 8 3" xfId="16339" xr:uid="{00000000-0005-0000-0000-0000CF3F0000}"/>
    <cellStyle name="Normal 2 10 8 3 2" xfId="16340" xr:uid="{00000000-0005-0000-0000-0000D03F0000}"/>
    <cellStyle name="Normal 2 10 8 4" xfId="16341" xr:uid="{00000000-0005-0000-0000-0000D13F0000}"/>
    <cellStyle name="Normal 2 10 8 4 2" xfId="16342" xr:uid="{00000000-0005-0000-0000-0000D23F0000}"/>
    <cellStyle name="Normal 2 10 8 5" xfId="16343" xr:uid="{00000000-0005-0000-0000-0000D33F0000}"/>
    <cellStyle name="Normal 2 10 8 5 2" xfId="16344" xr:uid="{00000000-0005-0000-0000-0000D43F0000}"/>
    <cellStyle name="Normal 2 10 8 6" xfId="16345" xr:uid="{00000000-0005-0000-0000-0000D53F0000}"/>
    <cellStyle name="Normal 2 10 8 6 2" xfId="16346" xr:uid="{00000000-0005-0000-0000-0000D63F0000}"/>
    <cellStyle name="Normal 2 10 8 7" xfId="16347" xr:uid="{00000000-0005-0000-0000-0000D73F0000}"/>
    <cellStyle name="Normal 2 10 8 7 2" xfId="16348" xr:uid="{00000000-0005-0000-0000-0000D83F0000}"/>
    <cellStyle name="Normal 2 10 8 8" xfId="16349" xr:uid="{00000000-0005-0000-0000-0000D93F0000}"/>
    <cellStyle name="Normal 2 10 8 8 2" xfId="16350" xr:uid="{00000000-0005-0000-0000-0000DA3F0000}"/>
    <cellStyle name="Normal 2 10 8 9" xfId="16351" xr:uid="{00000000-0005-0000-0000-0000DB3F0000}"/>
    <cellStyle name="Normal 2 10 9" xfId="16352" xr:uid="{00000000-0005-0000-0000-0000DC3F0000}"/>
    <cellStyle name="Normal 2 10 9 2" xfId="16353" xr:uid="{00000000-0005-0000-0000-0000DD3F0000}"/>
    <cellStyle name="Normal 2 11" xfId="16354" xr:uid="{00000000-0005-0000-0000-0000DE3F0000}"/>
    <cellStyle name="Normal 2 11 10" xfId="16355" xr:uid="{00000000-0005-0000-0000-0000DF3F0000}"/>
    <cellStyle name="Normal 2 11 10 2" xfId="16356" xr:uid="{00000000-0005-0000-0000-0000E03F0000}"/>
    <cellStyle name="Normal 2 11 11" xfId="16357" xr:uid="{00000000-0005-0000-0000-0000E13F0000}"/>
    <cellStyle name="Normal 2 11 11 2" xfId="16358" xr:uid="{00000000-0005-0000-0000-0000E23F0000}"/>
    <cellStyle name="Normal 2 11 12" xfId="16359" xr:uid="{00000000-0005-0000-0000-0000E33F0000}"/>
    <cellStyle name="Normal 2 11 12 2" xfId="16360" xr:uid="{00000000-0005-0000-0000-0000E43F0000}"/>
    <cellStyle name="Normal 2 11 13" xfId="16361" xr:uid="{00000000-0005-0000-0000-0000E53F0000}"/>
    <cellStyle name="Normal 2 11 14" xfId="16362" xr:uid="{00000000-0005-0000-0000-0000E63F0000}"/>
    <cellStyle name="Normal 2 11 2" xfId="16363" xr:uid="{00000000-0005-0000-0000-0000E73F0000}"/>
    <cellStyle name="Normal 2 11 2 10" xfId="16364" xr:uid="{00000000-0005-0000-0000-0000E83F0000}"/>
    <cellStyle name="Normal 2 11 2 11" xfId="16365" xr:uid="{00000000-0005-0000-0000-0000E93F0000}"/>
    <cellStyle name="Normal 2 11 2 2" xfId="16366" xr:uid="{00000000-0005-0000-0000-0000EA3F0000}"/>
    <cellStyle name="Normal 2 11 2 2 2" xfId="16367" xr:uid="{00000000-0005-0000-0000-0000EB3F0000}"/>
    <cellStyle name="Normal 2 11 2 3" xfId="16368" xr:uid="{00000000-0005-0000-0000-0000EC3F0000}"/>
    <cellStyle name="Normal 2 11 2 3 2" xfId="16369" xr:uid="{00000000-0005-0000-0000-0000ED3F0000}"/>
    <cellStyle name="Normal 2 11 2 4" xfId="16370" xr:uid="{00000000-0005-0000-0000-0000EE3F0000}"/>
    <cellStyle name="Normal 2 11 2 4 2" xfId="16371" xr:uid="{00000000-0005-0000-0000-0000EF3F0000}"/>
    <cellStyle name="Normal 2 11 2 5" xfId="16372" xr:uid="{00000000-0005-0000-0000-0000F03F0000}"/>
    <cellStyle name="Normal 2 11 2 5 2" xfId="16373" xr:uid="{00000000-0005-0000-0000-0000F13F0000}"/>
    <cellStyle name="Normal 2 11 2 6" xfId="16374" xr:uid="{00000000-0005-0000-0000-0000F23F0000}"/>
    <cellStyle name="Normal 2 11 2 6 2" xfId="16375" xr:uid="{00000000-0005-0000-0000-0000F33F0000}"/>
    <cellStyle name="Normal 2 11 2 7" xfId="16376" xr:uid="{00000000-0005-0000-0000-0000F43F0000}"/>
    <cellStyle name="Normal 2 11 2 7 2" xfId="16377" xr:uid="{00000000-0005-0000-0000-0000F53F0000}"/>
    <cellStyle name="Normal 2 11 2 8" xfId="16378" xr:uid="{00000000-0005-0000-0000-0000F63F0000}"/>
    <cellStyle name="Normal 2 11 2 8 2" xfId="16379" xr:uid="{00000000-0005-0000-0000-0000F73F0000}"/>
    <cellStyle name="Normal 2 11 2 9" xfId="16380" xr:uid="{00000000-0005-0000-0000-0000F83F0000}"/>
    <cellStyle name="Normal 2 11 2 9 2" xfId="16381" xr:uid="{00000000-0005-0000-0000-0000F93F0000}"/>
    <cellStyle name="Normal 2 11 3" xfId="16382" xr:uid="{00000000-0005-0000-0000-0000FA3F0000}"/>
    <cellStyle name="Normal 2 11 3 10" xfId="16383" xr:uid="{00000000-0005-0000-0000-0000FB3F0000}"/>
    <cellStyle name="Normal 2 11 3 11" xfId="16384" xr:uid="{00000000-0005-0000-0000-0000FC3F0000}"/>
    <cellStyle name="Normal 2 11 3 2" xfId="16385" xr:uid="{00000000-0005-0000-0000-0000FD3F0000}"/>
    <cellStyle name="Normal 2 11 3 2 2" xfId="16386" xr:uid="{00000000-0005-0000-0000-0000FE3F0000}"/>
    <cellStyle name="Normal 2 11 3 3" xfId="16387" xr:uid="{00000000-0005-0000-0000-0000FF3F0000}"/>
    <cellStyle name="Normal 2 11 3 3 2" xfId="16388" xr:uid="{00000000-0005-0000-0000-000000400000}"/>
    <cellStyle name="Normal 2 11 3 4" xfId="16389" xr:uid="{00000000-0005-0000-0000-000001400000}"/>
    <cellStyle name="Normal 2 11 3 4 2" xfId="16390" xr:uid="{00000000-0005-0000-0000-000002400000}"/>
    <cellStyle name="Normal 2 11 3 5" xfId="16391" xr:uid="{00000000-0005-0000-0000-000003400000}"/>
    <cellStyle name="Normal 2 11 3 5 2" xfId="16392" xr:uid="{00000000-0005-0000-0000-000004400000}"/>
    <cellStyle name="Normal 2 11 3 6" xfId="16393" xr:uid="{00000000-0005-0000-0000-000005400000}"/>
    <cellStyle name="Normal 2 11 3 6 2" xfId="16394" xr:uid="{00000000-0005-0000-0000-000006400000}"/>
    <cellStyle name="Normal 2 11 3 7" xfId="16395" xr:uid="{00000000-0005-0000-0000-000007400000}"/>
    <cellStyle name="Normal 2 11 3 7 2" xfId="16396" xr:uid="{00000000-0005-0000-0000-000008400000}"/>
    <cellStyle name="Normal 2 11 3 8" xfId="16397" xr:uid="{00000000-0005-0000-0000-000009400000}"/>
    <cellStyle name="Normal 2 11 3 8 2" xfId="16398" xr:uid="{00000000-0005-0000-0000-00000A400000}"/>
    <cellStyle name="Normal 2 11 3 9" xfId="16399" xr:uid="{00000000-0005-0000-0000-00000B400000}"/>
    <cellStyle name="Normal 2 11 3 9 2" xfId="16400" xr:uid="{00000000-0005-0000-0000-00000C400000}"/>
    <cellStyle name="Normal 2 11 4" xfId="16401" xr:uid="{00000000-0005-0000-0000-00000D400000}"/>
    <cellStyle name="Normal 2 11 4 10" xfId="16402" xr:uid="{00000000-0005-0000-0000-00000E400000}"/>
    <cellStyle name="Normal 2 11 4 2" xfId="16403" xr:uid="{00000000-0005-0000-0000-00000F400000}"/>
    <cellStyle name="Normal 2 11 4 2 2" xfId="16404" xr:uid="{00000000-0005-0000-0000-000010400000}"/>
    <cellStyle name="Normal 2 11 4 3" xfId="16405" xr:uid="{00000000-0005-0000-0000-000011400000}"/>
    <cellStyle name="Normal 2 11 4 3 2" xfId="16406" xr:uid="{00000000-0005-0000-0000-000012400000}"/>
    <cellStyle name="Normal 2 11 4 4" xfId="16407" xr:uid="{00000000-0005-0000-0000-000013400000}"/>
    <cellStyle name="Normal 2 11 4 4 2" xfId="16408" xr:uid="{00000000-0005-0000-0000-000014400000}"/>
    <cellStyle name="Normal 2 11 4 5" xfId="16409" xr:uid="{00000000-0005-0000-0000-000015400000}"/>
    <cellStyle name="Normal 2 11 4 5 2" xfId="16410" xr:uid="{00000000-0005-0000-0000-000016400000}"/>
    <cellStyle name="Normal 2 11 4 6" xfId="16411" xr:uid="{00000000-0005-0000-0000-000017400000}"/>
    <cellStyle name="Normal 2 11 4 6 2" xfId="16412" xr:uid="{00000000-0005-0000-0000-000018400000}"/>
    <cellStyle name="Normal 2 11 4 7" xfId="16413" xr:uid="{00000000-0005-0000-0000-000019400000}"/>
    <cellStyle name="Normal 2 11 4 7 2" xfId="16414" xr:uid="{00000000-0005-0000-0000-00001A400000}"/>
    <cellStyle name="Normal 2 11 4 8" xfId="16415" xr:uid="{00000000-0005-0000-0000-00001B400000}"/>
    <cellStyle name="Normal 2 11 4 8 2" xfId="16416" xr:uid="{00000000-0005-0000-0000-00001C400000}"/>
    <cellStyle name="Normal 2 11 4 9" xfId="16417" xr:uid="{00000000-0005-0000-0000-00001D400000}"/>
    <cellStyle name="Normal 2 11 5" xfId="16418" xr:uid="{00000000-0005-0000-0000-00001E400000}"/>
    <cellStyle name="Normal 2 11 5 2" xfId="16419" xr:uid="{00000000-0005-0000-0000-00001F400000}"/>
    <cellStyle name="Normal 2 11 6" xfId="16420" xr:uid="{00000000-0005-0000-0000-000020400000}"/>
    <cellStyle name="Normal 2 11 6 2" xfId="16421" xr:uid="{00000000-0005-0000-0000-000021400000}"/>
    <cellStyle name="Normal 2 11 7" xfId="16422" xr:uid="{00000000-0005-0000-0000-000022400000}"/>
    <cellStyle name="Normal 2 11 7 2" xfId="16423" xr:uid="{00000000-0005-0000-0000-000023400000}"/>
    <cellStyle name="Normal 2 11 8" xfId="16424" xr:uid="{00000000-0005-0000-0000-000024400000}"/>
    <cellStyle name="Normal 2 11 8 2" xfId="16425" xr:uid="{00000000-0005-0000-0000-000025400000}"/>
    <cellStyle name="Normal 2 11 9" xfId="16426" xr:uid="{00000000-0005-0000-0000-000026400000}"/>
    <cellStyle name="Normal 2 11 9 2" xfId="16427" xr:uid="{00000000-0005-0000-0000-000027400000}"/>
    <cellStyle name="Normal 2 12" xfId="16428" xr:uid="{00000000-0005-0000-0000-000028400000}"/>
    <cellStyle name="Normal 2 12 2" xfId="16429" xr:uid="{00000000-0005-0000-0000-000029400000}"/>
    <cellStyle name="Normal 2 12 2 2" xfId="16430" xr:uid="{00000000-0005-0000-0000-00002A400000}"/>
    <cellStyle name="Normal 2 12 3" xfId="16431" xr:uid="{00000000-0005-0000-0000-00002B400000}"/>
    <cellStyle name="Normal 2 12 3 2" xfId="16432" xr:uid="{00000000-0005-0000-0000-00002C400000}"/>
    <cellStyle name="Normal 2 12 4" xfId="16433" xr:uid="{00000000-0005-0000-0000-00002D400000}"/>
    <cellStyle name="Normal 2 12 4 2" xfId="16434" xr:uid="{00000000-0005-0000-0000-00002E400000}"/>
    <cellStyle name="Normal 2 12 5" xfId="16435" xr:uid="{00000000-0005-0000-0000-00002F400000}"/>
    <cellStyle name="Normal 2 12 5 2" xfId="16436" xr:uid="{00000000-0005-0000-0000-000030400000}"/>
    <cellStyle name="Normal 2 12 6" xfId="16437" xr:uid="{00000000-0005-0000-0000-000031400000}"/>
    <cellStyle name="Normal 2 12 7" xfId="16438" xr:uid="{00000000-0005-0000-0000-000032400000}"/>
    <cellStyle name="Normal 2 13" xfId="16439" xr:uid="{00000000-0005-0000-0000-000033400000}"/>
    <cellStyle name="Normal 2 13 2" xfId="16440" xr:uid="{00000000-0005-0000-0000-000034400000}"/>
    <cellStyle name="Normal 2 13 2 2" xfId="16441" xr:uid="{00000000-0005-0000-0000-000035400000}"/>
    <cellStyle name="Normal 2 13 3" xfId="16442" xr:uid="{00000000-0005-0000-0000-000036400000}"/>
    <cellStyle name="Normal 2 13 3 2" xfId="16443" xr:uid="{00000000-0005-0000-0000-000037400000}"/>
    <cellStyle name="Normal 2 13 4" xfId="16444" xr:uid="{00000000-0005-0000-0000-000038400000}"/>
    <cellStyle name="Normal 2 13 5" xfId="16445" xr:uid="{00000000-0005-0000-0000-000039400000}"/>
    <cellStyle name="Normal 2 14" xfId="16446" xr:uid="{00000000-0005-0000-0000-00003A400000}"/>
    <cellStyle name="Normal 2 14 2" xfId="16447" xr:uid="{00000000-0005-0000-0000-00003B400000}"/>
    <cellStyle name="Normal 2 15" xfId="16448" xr:uid="{00000000-0005-0000-0000-00003C400000}"/>
    <cellStyle name="Normal 2 16" xfId="16449" xr:uid="{00000000-0005-0000-0000-00003D400000}"/>
    <cellStyle name="Normal 2 17" xfId="16450" xr:uid="{00000000-0005-0000-0000-00003E400000}"/>
    <cellStyle name="Normal 2 18" xfId="16451" xr:uid="{00000000-0005-0000-0000-00003F400000}"/>
    <cellStyle name="Normal 2 19" xfId="16452" xr:uid="{00000000-0005-0000-0000-000040400000}"/>
    <cellStyle name="Normal 2 2" xfId="16453" xr:uid="{00000000-0005-0000-0000-000041400000}"/>
    <cellStyle name="Normal 2 2 10" xfId="16454" xr:uid="{00000000-0005-0000-0000-000042400000}"/>
    <cellStyle name="Normal 2 2 11" xfId="16455" xr:uid="{00000000-0005-0000-0000-000043400000}"/>
    <cellStyle name="Normal 2 2 12" xfId="16456" xr:uid="{00000000-0005-0000-0000-000044400000}"/>
    <cellStyle name="Normal 2 2 13" xfId="16457" xr:uid="{00000000-0005-0000-0000-000045400000}"/>
    <cellStyle name="Normal 2 2 14" xfId="16458" xr:uid="{00000000-0005-0000-0000-000046400000}"/>
    <cellStyle name="Normal 2 2 15" xfId="16459" xr:uid="{00000000-0005-0000-0000-000047400000}"/>
    <cellStyle name="Normal 2 2 16" xfId="16460" xr:uid="{00000000-0005-0000-0000-000048400000}"/>
    <cellStyle name="Normal 2 2 17" xfId="16461" xr:uid="{00000000-0005-0000-0000-000049400000}"/>
    <cellStyle name="Normal 2 2 18" xfId="16462" xr:uid="{00000000-0005-0000-0000-00004A400000}"/>
    <cellStyle name="Normal 2 2 19" xfId="16463" xr:uid="{00000000-0005-0000-0000-00004B400000}"/>
    <cellStyle name="Normal 2 2 2" xfId="16464" xr:uid="{00000000-0005-0000-0000-00004C400000}"/>
    <cellStyle name="Normal 2 2 2 10" xfId="16465" xr:uid="{00000000-0005-0000-0000-00004D400000}"/>
    <cellStyle name="Normal 2 2 2 10 2" xfId="16466" xr:uid="{00000000-0005-0000-0000-00004E400000}"/>
    <cellStyle name="Normal 2 2 2 10 2 2" xfId="16467" xr:uid="{00000000-0005-0000-0000-00004F400000}"/>
    <cellStyle name="Normal 2 2 2 10 3" xfId="16468" xr:uid="{00000000-0005-0000-0000-000050400000}"/>
    <cellStyle name="Normal 2 2 2 11" xfId="16469" xr:uid="{00000000-0005-0000-0000-000051400000}"/>
    <cellStyle name="Normal 2 2 2 11 2" xfId="16470" xr:uid="{00000000-0005-0000-0000-000052400000}"/>
    <cellStyle name="Normal 2 2 2 11 2 2" xfId="16471" xr:uid="{00000000-0005-0000-0000-000053400000}"/>
    <cellStyle name="Normal 2 2 2 11 3" xfId="16472" xr:uid="{00000000-0005-0000-0000-000054400000}"/>
    <cellStyle name="Normal 2 2 2 12" xfId="16473" xr:uid="{00000000-0005-0000-0000-000055400000}"/>
    <cellStyle name="Normal 2 2 2 12 2" xfId="16474" xr:uid="{00000000-0005-0000-0000-000056400000}"/>
    <cellStyle name="Normal 2 2 2 12 2 2" xfId="16475" xr:uid="{00000000-0005-0000-0000-000057400000}"/>
    <cellStyle name="Normal 2 2 2 12 3" xfId="16476" xr:uid="{00000000-0005-0000-0000-000058400000}"/>
    <cellStyle name="Normal 2 2 2 13" xfId="16477" xr:uid="{00000000-0005-0000-0000-000059400000}"/>
    <cellStyle name="Normal 2 2 2 13 2" xfId="16478" xr:uid="{00000000-0005-0000-0000-00005A400000}"/>
    <cellStyle name="Normal 2 2 2 13 2 2" xfId="16479" xr:uid="{00000000-0005-0000-0000-00005B400000}"/>
    <cellStyle name="Normal 2 2 2 13 3" xfId="16480" xr:uid="{00000000-0005-0000-0000-00005C400000}"/>
    <cellStyle name="Normal 2 2 2 14" xfId="16481" xr:uid="{00000000-0005-0000-0000-00005D400000}"/>
    <cellStyle name="Normal 2 2 2 14 2" xfId="16482" xr:uid="{00000000-0005-0000-0000-00005E400000}"/>
    <cellStyle name="Normal 2 2 2 14 2 2" xfId="16483" xr:uid="{00000000-0005-0000-0000-00005F400000}"/>
    <cellStyle name="Normal 2 2 2 14 3" xfId="16484" xr:uid="{00000000-0005-0000-0000-000060400000}"/>
    <cellStyle name="Normal 2 2 2 15" xfId="16485" xr:uid="{00000000-0005-0000-0000-000061400000}"/>
    <cellStyle name="Normal 2 2 2 15 2" xfId="16486" xr:uid="{00000000-0005-0000-0000-000062400000}"/>
    <cellStyle name="Normal 2 2 2 15 2 2" xfId="16487" xr:uid="{00000000-0005-0000-0000-000063400000}"/>
    <cellStyle name="Normal 2 2 2 15 3" xfId="16488" xr:uid="{00000000-0005-0000-0000-000064400000}"/>
    <cellStyle name="Normal 2 2 2 16" xfId="16489" xr:uid="{00000000-0005-0000-0000-000065400000}"/>
    <cellStyle name="Normal 2 2 2 16 2" xfId="16490" xr:uid="{00000000-0005-0000-0000-000066400000}"/>
    <cellStyle name="Normal 2 2 2 16 2 2" xfId="16491" xr:uid="{00000000-0005-0000-0000-000067400000}"/>
    <cellStyle name="Normal 2 2 2 16 3" xfId="16492" xr:uid="{00000000-0005-0000-0000-000068400000}"/>
    <cellStyle name="Normal 2 2 2 17" xfId="16493" xr:uid="{00000000-0005-0000-0000-000069400000}"/>
    <cellStyle name="Normal 2 2 2 17 2" xfId="16494" xr:uid="{00000000-0005-0000-0000-00006A400000}"/>
    <cellStyle name="Normal 2 2 2 17 2 2" xfId="16495" xr:uid="{00000000-0005-0000-0000-00006B400000}"/>
    <cellStyle name="Normal 2 2 2 17 3" xfId="16496" xr:uid="{00000000-0005-0000-0000-00006C400000}"/>
    <cellStyle name="Normal 2 2 2 18" xfId="16497" xr:uid="{00000000-0005-0000-0000-00006D400000}"/>
    <cellStyle name="Normal 2 2 2 18 2" xfId="16498" xr:uid="{00000000-0005-0000-0000-00006E400000}"/>
    <cellStyle name="Normal 2 2 2 18 2 2" xfId="16499" xr:uid="{00000000-0005-0000-0000-00006F400000}"/>
    <cellStyle name="Normal 2 2 2 18 3" xfId="16500" xr:uid="{00000000-0005-0000-0000-000070400000}"/>
    <cellStyle name="Normal 2 2 2 19" xfId="16501" xr:uid="{00000000-0005-0000-0000-000071400000}"/>
    <cellStyle name="Normal 2 2 2 19 2" xfId="16502" xr:uid="{00000000-0005-0000-0000-000072400000}"/>
    <cellStyle name="Normal 2 2 2 19 2 2" xfId="16503" xr:uid="{00000000-0005-0000-0000-000073400000}"/>
    <cellStyle name="Normal 2 2 2 19 3" xfId="16504" xr:uid="{00000000-0005-0000-0000-000074400000}"/>
    <cellStyle name="Normal 2 2 2 2" xfId="16505" xr:uid="{00000000-0005-0000-0000-000075400000}"/>
    <cellStyle name="Normal 2 2 2 2 10" xfId="16506" xr:uid="{00000000-0005-0000-0000-000076400000}"/>
    <cellStyle name="Normal 2 2 2 2 11" xfId="16507" xr:uid="{00000000-0005-0000-0000-000077400000}"/>
    <cellStyle name="Normal 2 2 2 2 12" xfId="16508" xr:uid="{00000000-0005-0000-0000-000078400000}"/>
    <cellStyle name="Normal 2 2 2 2 13" xfId="16509" xr:uid="{00000000-0005-0000-0000-000079400000}"/>
    <cellStyle name="Normal 2 2 2 2 13 2" xfId="16510" xr:uid="{00000000-0005-0000-0000-00007A400000}"/>
    <cellStyle name="Normal 2 2 2 2 13 2 2" xfId="16511" xr:uid="{00000000-0005-0000-0000-00007B400000}"/>
    <cellStyle name="Normal 2 2 2 2 13 3" xfId="16512" xr:uid="{00000000-0005-0000-0000-00007C400000}"/>
    <cellStyle name="Normal 2 2 2 2 14" xfId="16513" xr:uid="{00000000-0005-0000-0000-00007D400000}"/>
    <cellStyle name="Normal 2 2 2 2 14 2" xfId="16514" xr:uid="{00000000-0005-0000-0000-00007E400000}"/>
    <cellStyle name="Normal 2 2 2 2 14 2 2" xfId="16515" xr:uid="{00000000-0005-0000-0000-00007F400000}"/>
    <cellStyle name="Normal 2 2 2 2 14 3" xfId="16516" xr:uid="{00000000-0005-0000-0000-000080400000}"/>
    <cellStyle name="Normal 2 2 2 2 15" xfId="16517" xr:uid="{00000000-0005-0000-0000-000081400000}"/>
    <cellStyle name="Normal 2 2 2 2 16" xfId="16518" xr:uid="{00000000-0005-0000-0000-000082400000}"/>
    <cellStyle name="Normal 2 2 2 2 2" xfId="16519" xr:uid="{00000000-0005-0000-0000-000083400000}"/>
    <cellStyle name="Normal 2 2 2 2 2 10" xfId="16520" xr:uid="{00000000-0005-0000-0000-000084400000}"/>
    <cellStyle name="Normal 2 2 2 2 2 10 2" xfId="16521" xr:uid="{00000000-0005-0000-0000-000085400000}"/>
    <cellStyle name="Normal 2 2 2 2 2 11" xfId="16522" xr:uid="{00000000-0005-0000-0000-000086400000}"/>
    <cellStyle name="Normal 2 2 2 2 2 2" xfId="16523" xr:uid="{00000000-0005-0000-0000-000087400000}"/>
    <cellStyle name="Normal 2 2 2 2 2 2 2" xfId="16524" xr:uid="{00000000-0005-0000-0000-000088400000}"/>
    <cellStyle name="Normal 2 2 2 2 2 2 2 2" xfId="16525" xr:uid="{00000000-0005-0000-0000-000089400000}"/>
    <cellStyle name="Normal 2 2 2 2 2 2 2 2 2" xfId="16526" xr:uid="{00000000-0005-0000-0000-00008A400000}"/>
    <cellStyle name="Normal 2 2 2 2 2 2 2 2 2 2" xfId="16527" xr:uid="{00000000-0005-0000-0000-00008B400000}"/>
    <cellStyle name="Normal 2 2 2 2 2 2 2 2 3" xfId="16528" xr:uid="{00000000-0005-0000-0000-00008C400000}"/>
    <cellStyle name="Normal 2 2 2 2 2 2 2 3" xfId="16529" xr:uid="{00000000-0005-0000-0000-00008D400000}"/>
    <cellStyle name="Normal 2 2 2 2 2 2 2 3 2" xfId="16530" xr:uid="{00000000-0005-0000-0000-00008E400000}"/>
    <cellStyle name="Normal 2 2 2 2 2 2 2 3 2 2" xfId="16531" xr:uid="{00000000-0005-0000-0000-00008F400000}"/>
    <cellStyle name="Normal 2 2 2 2 2 2 2 3 3" xfId="16532" xr:uid="{00000000-0005-0000-0000-000090400000}"/>
    <cellStyle name="Normal 2 2 2 2 2 2 3" xfId="16533" xr:uid="{00000000-0005-0000-0000-000091400000}"/>
    <cellStyle name="Normal 2 2 2 2 2 2 3 2" xfId="16534" xr:uid="{00000000-0005-0000-0000-000092400000}"/>
    <cellStyle name="Normal 2 2 2 2 2 2 3 2 2" xfId="16535" xr:uid="{00000000-0005-0000-0000-000093400000}"/>
    <cellStyle name="Normal 2 2 2 2 2 2 3 3" xfId="16536" xr:uid="{00000000-0005-0000-0000-000094400000}"/>
    <cellStyle name="Normal 2 2 2 2 2 2 4" xfId="16537" xr:uid="{00000000-0005-0000-0000-000095400000}"/>
    <cellStyle name="Normal 2 2 2 2 2 2 4 2" xfId="16538" xr:uid="{00000000-0005-0000-0000-000096400000}"/>
    <cellStyle name="Normal 2 2 2 2 2 2 4 2 2" xfId="16539" xr:uid="{00000000-0005-0000-0000-000097400000}"/>
    <cellStyle name="Normal 2 2 2 2 2 2 4 3" xfId="16540" xr:uid="{00000000-0005-0000-0000-000098400000}"/>
    <cellStyle name="Normal 2 2 2 2 2 2 5" xfId="16541" xr:uid="{00000000-0005-0000-0000-000099400000}"/>
    <cellStyle name="Normal 2 2 2 2 2 2 6" xfId="16542" xr:uid="{00000000-0005-0000-0000-00009A400000}"/>
    <cellStyle name="Normal 2 2 2 2 2 2 6 2" xfId="16543" xr:uid="{00000000-0005-0000-0000-00009B400000}"/>
    <cellStyle name="Normal 2 2 2 2 2 2 7" xfId="16544" xr:uid="{00000000-0005-0000-0000-00009C400000}"/>
    <cellStyle name="Normal 2 2 2 2 2 3" xfId="16545" xr:uid="{00000000-0005-0000-0000-00009D400000}"/>
    <cellStyle name="Normal 2 2 2 2 2 3 2" xfId="16546" xr:uid="{00000000-0005-0000-0000-00009E400000}"/>
    <cellStyle name="Normal 2 2 2 2 2 3 2 2" xfId="16547" xr:uid="{00000000-0005-0000-0000-00009F400000}"/>
    <cellStyle name="Normal 2 2 2 2 2 3 3" xfId="16548" xr:uid="{00000000-0005-0000-0000-0000A0400000}"/>
    <cellStyle name="Normal 2 2 2 2 2 4" xfId="16549" xr:uid="{00000000-0005-0000-0000-0000A1400000}"/>
    <cellStyle name="Normal 2 2 2 2 2 4 2" xfId="16550" xr:uid="{00000000-0005-0000-0000-0000A2400000}"/>
    <cellStyle name="Normal 2 2 2 2 2 4 2 2" xfId="16551" xr:uid="{00000000-0005-0000-0000-0000A3400000}"/>
    <cellStyle name="Normal 2 2 2 2 2 4 3" xfId="16552" xr:uid="{00000000-0005-0000-0000-0000A4400000}"/>
    <cellStyle name="Normal 2 2 2 2 2 5" xfId="16553" xr:uid="{00000000-0005-0000-0000-0000A5400000}"/>
    <cellStyle name="Normal 2 2 2 2 2 5 2" xfId="16554" xr:uid="{00000000-0005-0000-0000-0000A6400000}"/>
    <cellStyle name="Normal 2 2 2 2 2 5 2 2" xfId="16555" xr:uid="{00000000-0005-0000-0000-0000A7400000}"/>
    <cellStyle name="Normal 2 2 2 2 2 5 3" xfId="16556" xr:uid="{00000000-0005-0000-0000-0000A8400000}"/>
    <cellStyle name="Normal 2 2 2 2 2 6" xfId="16557" xr:uid="{00000000-0005-0000-0000-0000A9400000}"/>
    <cellStyle name="Normal 2 2 2 2 2 6 2" xfId="16558" xr:uid="{00000000-0005-0000-0000-0000AA400000}"/>
    <cellStyle name="Normal 2 2 2 2 2 6 2 2" xfId="16559" xr:uid="{00000000-0005-0000-0000-0000AB400000}"/>
    <cellStyle name="Normal 2 2 2 2 2 6 3" xfId="16560" xr:uid="{00000000-0005-0000-0000-0000AC400000}"/>
    <cellStyle name="Normal 2 2 2 2 2 7" xfId="16561" xr:uid="{00000000-0005-0000-0000-0000AD400000}"/>
    <cellStyle name="Normal 2 2 2 2 2 8" xfId="16562" xr:uid="{00000000-0005-0000-0000-0000AE400000}"/>
    <cellStyle name="Normal 2 2 2 2 2 9" xfId="16563" xr:uid="{00000000-0005-0000-0000-0000AF400000}"/>
    <cellStyle name="Normal 2 2 2 2 2 9 2" xfId="16564" xr:uid="{00000000-0005-0000-0000-0000B0400000}"/>
    <cellStyle name="Normal 2 2 2 2 2 9 2 2" xfId="16565" xr:uid="{00000000-0005-0000-0000-0000B1400000}"/>
    <cellStyle name="Normal 2 2 2 2 2 9 3" xfId="16566" xr:uid="{00000000-0005-0000-0000-0000B2400000}"/>
    <cellStyle name="Normal 2 2 2 2 3" xfId="16567" xr:uid="{00000000-0005-0000-0000-0000B3400000}"/>
    <cellStyle name="Normal 2 2 2 2 3 2" xfId="16568" xr:uid="{00000000-0005-0000-0000-0000B4400000}"/>
    <cellStyle name="Normal 2 2 2 2 3 2 2" xfId="16569" xr:uid="{00000000-0005-0000-0000-0000B5400000}"/>
    <cellStyle name="Normal 2 2 2 2 3 3" xfId="16570" xr:uid="{00000000-0005-0000-0000-0000B6400000}"/>
    <cellStyle name="Normal 2 2 2 2 4" xfId="16571" xr:uid="{00000000-0005-0000-0000-0000B7400000}"/>
    <cellStyle name="Normal 2 2 2 2 4 2" xfId="16572" xr:uid="{00000000-0005-0000-0000-0000B8400000}"/>
    <cellStyle name="Normal 2 2 2 2 4 2 2" xfId="16573" xr:uid="{00000000-0005-0000-0000-0000B9400000}"/>
    <cellStyle name="Normal 2 2 2 2 4 3" xfId="16574" xr:uid="{00000000-0005-0000-0000-0000BA400000}"/>
    <cellStyle name="Normal 2 2 2 2 5" xfId="16575" xr:uid="{00000000-0005-0000-0000-0000BB400000}"/>
    <cellStyle name="Normal 2 2 2 2 5 2" xfId="16576" xr:uid="{00000000-0005-0000-0000-0000BC400000}"/>
    <cellStyle name="Normal 2 2 2 2 5 2 2" xfId="16577" xr:uid="{00000000-0005-0000-0000-0000BD400000}"/>
    <cellStyle name="Normal 2 2 2 2 5 3" xfId="16578" xr:uid="{00000000-0005-0000-0000-0000BE400000}"/>
    <cellStyle name="Normal 2 2 2 2 6" xfId="16579" xr:uid="{00000000-0005-0000-0000-0000BF400000}"/>
    <cellStyle name="Normal 2 2 2 2 6 2" xfId="16580" xr:uid="{00000000-0005-0000-0000-0000C0400000}"/>
    <cellStyle name="Normal 2 2 2 2 6 2 2" xfId="16581" xr:uid="{00000000-0005-0000-0000-0000C1400000}"/>
    <cellStyle name="Normal 2 2 2 2 6 3" xfId="16582" xr:uid="{00000000-0005-0000-0000-0000C2400000}"/>
    <cellStyle name="Normal 2 2 2 2 7" xfId="16583" xr:uid="{00000000-0005-0000-0000-0000C3400000}"/>
    <cellStyle name="Normal 2 2 2 2 7 2" xfId="16584" xr:uid="{00000000-0005-0000-0000-0000C4400000}"/>
    <cellStyle name="Normal 2 2 2 2 7 2 2" xfId="16585" xr:uid="{00000000-0005-0000-0000-0000C5400000}"/>
    <cellStyle name="Normal 2 2 2 2 7 3" xfId="16586" xr:uid="{00000000-0005-0000-0000-0000C6400000}"/>
    <cellStyle name="Normal 2 2 2 2 8" xfId="16587" xr:uid="{00000000-0005-0000-0000-0000C7400000}"/>
    <cellStyle name="Normal 2 2 2 2 8 2" xfId="16588" xr:uid="{00000000-0005-0000-0000-0000C8400000}"/>
    <cellStyle name="Normal 2 2 2 2 8 2 2" xfId="16589" xr:uid="{00000000-0005-0000-0000-0000C9400000}"/>
    <cellStyle name="Normal 2 2 2 2 8 3" xfId="16590" xr:uid="{00000000-0005-0000-0000-0000CA400000}"/>
    <cellStyle name="Normal 2 2 2 2 9" xfId="16591" xr:uid="{00000000-0005-0000-0000-0000CB400000}"/>
    <cellStyle name="Normal 2 2 2 20" xfId="16592" xr:uid="{00000000-0005-0000-0000-0000CC400000}"/>
    <cellStyle name="Normal 2 2 2 20 2" xfId="16593" xr:uid="{00000000-0005-0000-0000-0000CD400000}"/>
    <cellStyle name="Normal 2 2 2 20 2 2" xfId="16594" xr:uid="{00000000-0005-0000-0000-0000CE400000}"/>
    <cellStyle name="Normal 2 2 2 20 3" xfId="16595" xr:uid="{00000000-0005-0000-0000-0000CF400000}"/>
    <cellStyle name="Normal 2 2 2 21" xfId="16596" xr:uid="{00000000-0005-0000-0000-0000D0400000}"/>
    <cellStyle name="Normal 2 2 2 21 2" xfId="16597" xr:uid="{00000000-0005-0000-0000-0000D1400000}"/>
    <cellStyle name="Normal 2 2 2 21 2 2" xfId="16598" xr:uid="{00000000-0005-0000-0000-0000D2400000}"/>
    <cellStyle name="Normal 2 2 2 21 3" xfId="16599" xr:uid="{00000000-0005-0000-0000-0000D3400000}"/>
    <cellStyle name="Normal 2 2 2 22" xfId="16600" xr:uid="{00000000-0005-0000-0000-0000D4400000}"/>
    <cellStyle name="Normal 2 2 2 22 2" xfId="16601" xr:uid="{00000000-0005-0000-0000-0000D5400000}"/>
    <cellStyle name="Normal 2 2 2 22 2 2" xfId="16602" xr:uid="{00000000-0005-0000-0000-0000D6400000}"/>
    <cellStyle name="Normal 2 2 2 22 3" xfId="16603" xr:uid="{00000000-0005-0000-0000-0000D7400000}"/>
    <cellStyle name="Normal 2 2 2 23" xfId="16604" xr:uid="{00000000-0005-0000-0000-0000D8400000}"/>
    <cellStyle name="Normal 2 2 2 23 2" xfId="16605" xr:uid="{00000000-0005-0000-0000-0000D9400000}"/>
    <cellStyle name="Normal 2 2 2 23 2 2" xfId="16606" xr:uid="{00000000-0005-0000-0000-0000DA400000}"/>
    <cellStyle name="Normal 2 2 2 23 3" xfId="16607" xr:uid="{00000000-0005-0000-0000-0000DB400000}"/>
    <cellStyle name="Normal 2 2 2 24" xfId="16608" xr:uid="{00000000-0005-0000-0000-0000DC400000}"/>
    <cellStyle name="Normal 2 2 2 24 2" xfId="16609" xr:uid="{00000000-0005-0000-0000-0000DD400000}"/>
    <cellStyle name="Normal 2 2 2 24 2 2" xfId="16610" xr:uid="{00000000-0005-0000-0000-0000DE400000}"/>
    <cellStyle name="Normal 2 2 2 24 3" xfId="16611" xr:uid="{00000000-0005-0000-0000-0000DF400000}"/>
    <cellStyle name="Normal 2 2 2 25" xfId="16612" xr:uid="{00000000-0005-0000-0000-0000E0400000}"/>
    <cellStyle name="Normal 2 2 2 25 2" xfId="16613" xr:uid="{00000000-0005-0000-0000-0000E1400000}"/>
    <cellStyle name="Normal 2 2 2 25 2 2" xfId="16614" xr:uid="{00000000-0005-0000-0000-0000E2400000}"/>
    <cellStyle name="Normal 2 2 2 25 3" xfId="16615" xr:uid="{00000000-0005-0000-0000-0000E3400000}"/>
    <cellStyle name="Normal 2 2 2 26" xfId="16616" xr:uid="{00000000-0005-0000-0000-0000E4400000}"/>
    <cellStyle name="Normal 2 2 2 26 2" xfId="16617" xr:uid="{00000000-0005-0000-0000-0000E5400000}"/>
    <cellStyle name="Normal 2 2 2 26 2 2" xfId="16618" xr:uid="{00000000-0005-0000-0000-0000E6400000}"/>
    <cellStyle name="Normal 2 2 2 26 3" xfId="16619" xr:uid="{00000000-0005-0000-0000-0000E7400000}"/>
    <cellStyle name="Normal 2 2 2 27" xfId="16620" xr:uid="{00000000-0005-0000-0000-0000E8400000}"/>
    <cellStyle name="Normal 2 2 2 27 2" xfId="16621" xr:uid="{00000000-0005-0000-0000-0000E9400000}"/>
    <cellStyle name="Normal 2 2 2 27 2 2" xfId="16622" xr:uid="{00000000-0005-0000-0000-0000EA400000}"/>
    <cellStyle name="Normal 2 2 2 27 3" xfId="16623" xr:uid="{00000000-0005-0000-0000-0000EB400000}"/>
    <cellStyle name="Normal 2 2 2 28" xfId="16624" xr:uid="{00000000-0005-0000-0000-0000EC400000}"/>
    <cellStyle name="Normal 2 2 2 28 2" xfId="16625" xr:uid="{00000000-0005-0000-0000-0000ED400000}"/>
    <cellStyle name="Normal 2 2 2 28 2 2" xfId="16626" xr:uid="{00000000-0005-0000-0000-0000EE400000}"/>
    <cellStyle name="Normal 2 2 2 28 3" xfId="16627" xr:uid="{00000000-0005-0000-0000-0000EF400000}"/>
    <cellStyle name="Normal 2 2 2 29" xfId="16628" xr:uid="{00000000-0005-0000-0000-0000F0400000}"/>
    <cellStyle name="Normal 2 2 2 29 2" xfId="16629" xr:uid="{00000000-0005-0000-0000-0000F1400000}"/>
    <cellStyle name="Normal 2 2 2 29 2 2" xfId="16630" xr:uid="{00000000-0005-0000-0000-0000F2400000}"/>
    <cellStyle name="Normal 2 2 2 29 3" xfId="16631" xr:uid="{00000000-0005-0000-0000-0000F3400000}"/>
    <cellStyle name="Normal 2 2 2 3" xfId="16632" xr:uid="{00000000-0005-0000-0000-0000F4400000}"/>
    <cellStyle name="Normal 2 2 2 3 2" xfId="16633" xr:uid="{00000000-0005-0000-0000-0000F5400000}"/>
    <cellStyle name="Normal 2 2 2 3 2 2" xfId="16634" xr:uid="{00000000-0005-0000-0000-0000F6400000}"/>
    <cellStyle name="Normal 2 2 2 3 3" xfId="16635" xr:uid="{00000000-0005-0000-0000-0000F7400000}"/>
    <cellStyle name="Normal 2 2 2 3 3 2" xfId="16636" xr:uid="{00000000-0005-0000-0000-0000F8400000}"/>
    <cellStyle name="Normal 2 2 2 30" xfId="16637" xr:uid="{00000000-0005-0000-0000-0000F9400000}"/>
    <cellStyle name="Normal 2 2 2 30 2" xfId="16638" xr:uid="{00000000-0005-0000-0000-0000FA400000}"/>
    <cellStyle name="Normal 2 2 2 30 2 2" xfId="16639" xr:uid="{00000000-0005-0000-0000-0000FB400000}"/>
    <cellStyle name="Normal 2 2 2 30 3" xfId="16640" xr:uid="{00000000-0005-0000-0000-0000FC400000}"/>
    <cellStyle name="Normal 2 2 2 31" xfId="16641" xr:uid="{00000000-0005-0000-0000-0000FD400000}"/>
    <cellStyle name="Normal 2 2 2 31 2" xfId="16642" xr:uid="{00000000-0005-0000-0000-0000FE400000}"/>
    <cellStyle name="Normal 2 2 2 31 2 2" xfId="16643" xr:uid="{00000000-0005-0000-0000-0000FF400000}"/>
    <cellStyle name="Normal 2 2 2 31 3" xfId="16644" xr:uid="{00000000-0005-0000-0000-000000410000}"/>
    <cellStyle name="Normal 2 2 2 32" xfId="16645" xr:uid="{00000000-0005-0000-0000-000001410000}"/>
    <cellStyle name="Normal 2 2 2 32 2" xfId="16646" xr:uid="{00000000-0005-0000-0000-000002410000}"/>
    <cellStyle name="Normal 2 2 2 32 2 2" xfId="16647" xr:uid="{00000000-0005-0000-0000-000003410000}"/>
    <cellStyle name="Normal 2 2 2 32 3" xfId="16648" xr:uid="{00000000-0005-0000-0000-000004410000}"/>
    <cellStyle name="Normal 2 2 2 33" xfId="16649" xr:uid="{00000000-0005-0000-0000-000005410000}"/>
    <cellStyle name="Normal 2 2 2 33 2" xfId="16650" xr:uid="{00000000-0005-0000-0000-000006410000}"/>
    <cellStyle name="Normal 2 2 2 33 2 2" xfId="16651" xr:uid="{00000000-0005-0000-0000-000007410000}"/>
    <cellStyle name="Normal 2 2 2 33 3" xfId="16652" xr:uid="{00000000-0005-0000-0000-000008410000}"/>
    <cellStyle name="Normal 2 2 2 34" xfId="16653" xr:uid="{00000000-0005-0000-0000-000009410000}"/>
    <cellStyle name="Normal 2 2 2 34 2" xfId="16654" xr:uid="{00000000-0005-0000-0000-00000A410000}"/>
    <cellStyle name="Normal 2 2 2 34 2 2" xfId="16655" xr:uid="{00000000-0005-0000-0000-00000B410000}"/>
    <cellStyle name="Normal 2 2 2 34 3" xfId="16656" xr:uid="{00000000-0005-0000-0000-00000C410000}"/>
    <cellStyle name="Normal 2 2 2 35" xfId="16657" xr:uid="{00000000-0005-0000-0000-00000D410000}"/>
    <cellStyle name="Normal 2 2 2 35 2" xfId="16658" xr:uid="{00000000-0005-0000-0000-00000E410000}"/>
    <cellStyle name="Normal 2 2 2 35 2 2" xfId="16659" xr:uid="{00000000-0005-0000-0000-00000F410000}"/>
    <cellStyle name="Normal 2 2 2 35 3" xfId="16660" xr:uid="{00000000-0005-0000-0000-000010410000}"/>
    <cellStyle name="Normal 2 2 2 36" xfId="16661" xr:uid="{00000000-0005-0000-0000-000011410000}"/>
    <cellStyle name="Normal 2 2 2 36 2" xfId="16662" xr:uid="{00000000-0005-0000-0000-000012410000}"/>
    <cellStyle name="Normal 2 2 2 36 2 2" xfId="16663" xr:uid="{00000000-0005-0000-0000-000013410000}"/>
    <cellStyle name="Normal 2 2 2 36 3" xfId="16664" xr:uid="{00000000-0005-0000-0000-000014410000}"/>
    <cellStyle name="Normal 2 2 2 37" xfId="16665" xr:uid="{00000000-0005-0000-0000-000015410000}"/>
    <cellStyle name="Normal 2 2 2 37 2" xfId="16666" xr:uid="{00000000-0005-0000-0000-000016410000}"/>
    <cellStyle name="Normal 2 2 2 37 3" xfId="16667" xr:uid="{00000000-0005-0000-0000-000017410000}"/>
    <cellStyle name="Normal 2 2 2 37 4" xfId="16668" xr:uid="{00000000-0005-0000-0000-000018410000}"/>
    <cellStyle name="Normal 2 2 2 37 5" xfId="16669" xr:uid="{00000000-0005-0000-0000-000019410000}"/>
    <cellStyle name="Normal 2 2 2 37 6" xfId="16670" xr:uid="{00000000-0005-0000-0000-00001A410000}"/>
    <cellStyle name="Normal 2 2 2 38" xfId="16671" xr:uid="{00000000-0005-0000-0000-00001B410000}"/>
    <cellStyle name="Normal 2 2 2 39" xfId="16672" xr:uid="{00000000-0005-0000-0000-00001C410000}"/>
    <cellStyle name="Normal 2 2 2 4" xfId="16673" xr:uid="{00000000-0005-0000-0000-00001D410000}"/>
    <cellStyle name="Normal 2 2 2 4 2" xfId="16674" xr:uid="{00000000-0005-0000-0000-00001E410000}"/>
    <cellStyle name="Normal 2 2 2 4 2 2" xfId="16675" xr:uid="{00000000-0005-0000-0000-00001F410000}"/>
    <cellStyle name="Normal 2 2 2 4 3" xfId="16676" xr:uid="{00000000-0005-0000-0000-000020410000}"/>
    <cellStyle name="Normal 2 2 2 40" xfId="16677" xr:uid="{00000000-0005-0000-0000-000021410000}"/>
    <cellStyle name="Normal 2 2 2 41" xfId="16678" xr:uid="{00000000-0005-0000-0000-000022410000}"/>
    <cellStyle name="Normal 2 2 2 42" xfId="16679" xr:uid="{00000000-0005-0000-0000-000023410000}"/>
    <cellStyle name="Normal 2 2 2 43" xfId="16680" xr:uid="{00000000-0005-0000-0000-000024410000}"/>
    <cellStyle name="Normal 2 2 2 43 2" xfId="16681" xr:uid="{00000000-0005-0000-0000-000025410000}"/>
    <cellStyle name="Normal 2 2 2 43 2 2" xfId="16682" xr:uid="{00000000-0005-0000-0000-000026410000}"/>
    <cellStyle name="Normal 2 2 2 43 3" xfId="16683" xr:uid="{00000000-0005-0000-0000-000027410000}"/>
    <cellStyle name="Normal 2 2 2 44" xfId="16684" xr:uid="{00000000-0005-0000-0000-000028410000}"/>
    <cellStyle name="Normal 2 2 2 44 2" xfId="16685" xr:uid="{00000000-0005-0000-0000-000029410000}"/>
    <cellStyle name="Normal 2 2 2 44 2 2" xfId="16686" xr:uid="{00000000-0005-0000-0000-00002A410000}"/>
    <cellStyle name="Normal 2 2 2 44 3" xfId="16687" xr:uid="{00000000-0005-0000-0000-00002B410000}"/>
    <cellStyle name="Normal 2 2 2 45" xfId="16688" xr:uid="{00000000-0005-0000-0000-00002C410000}"/>
    <cellStyle name="Normal 2 2 2 45 2" xfId="16689" xr:uid="{00000000-0005-0000-0000-00002D410000}"/>
    <cellStyle name="Normal 2 2 2 45 2 2" xfId="16690" xr:uid="{00000000-0005-0000-0000-00002E410000}"/>
    <cellStyle name="Normal 2 2 2 45 3" xfId="16691" xr:uid="{00000000-0005-0000-0000-00002F410000}"/>
    <cellStyle name="Normal 2 2 2 46" xfId="16692" xr:uid="{00000000-0005-0000-0000-000030410000}"/>
    <cellStyle name="Normal 2 2 2 46 2" xfId="16693" xr:uid="{00000000-0005-0000-0000-000031410000}"/>
    <cellStyle name="Normal 2 2 2 46 2 2" xfId="16694" xr:uid="{00000000-0005-0000-0000-000032410000}"/>
    <cellStyle name="Normal 2 2 2 46 3" xfId="16695" xr:uid="{00000000-0005-0000-0000-000033410000}"/>
    <cellStyle name="Normal 2 2 2 47" xfId="16696" xr:uid="{00000000-0005-0000-0000-000034410000}"/>
    <cellStyle name="Normal 2 2 2 48" xfId="16697" xr:uid="{00000000-0005-0000-0000-000035410000}"/>
    <cellStyle name="Normal 2 2 2 49" xfId="16698" xr:uid="{00000000-0005-0000-0000-000036410000}"/>
    <cellStyle name="Normal 2 2 2 49 2" xfId="16699" xr:uid="{00000000-0005-0000-0000-000037410000}"/>
    <cellStyle name="Normal 2 2 2 49 2 2" xfId="16700" xr:uid="{00000000-0005-0000-0000-000038410000}"/>
    <cellStyle name="Normal 2 2 2 49 3" xfId="16701" xr:uid="{00000000-0005-0000-0000-000039410000}"/>
    <cellStyle name="Normal 2 2 2 5" xfId="16702" xr:uid="{00000000-0005-0000-0000-00003A410000}"/>
    <cellStyle name="Normal 2 2 2 5 2" xfId="16703" xr:uid="{00000000-0005-0000-0000-00003B410000}"/>
    <cellStyle name="Normal 2 2 2 5 2 2" xfId="16704" xr:uid="{00000000-0005-0000-0000-00003C410000}"/>
    <cellStyle name="Normal 2 2 2 5 3" xfId="16705" xr:uid="{00000000-0005-0000-0000-00003D410000}"/>
    <cellStyle name="Normal 2 2 2 50" xfId="16706" xr:uid="{00000000-0005-0000-0000-00003E410000}"/>
    <cellStyle name="Normal 2 2 2 50 2" xfId="16707" xr:uid="{00000000-0005-0000-0000-00003F410000}"/>
    <cellStyle name="Normal 2 2 2 51" xfId="16708" xr:uid="{00000000-0005-0000-0000-000040410000}"/>
    <cellStyle name="Normal 2 2 2 51 2" xfId="16709" xr:uid="{00000000-0005-0000-0000-000041410000}"/>
    <cellStyle name="Normal 2 2 2 6" xfId="16710" xr:uid="{00000000-0005-0000-0000-000042410000}"/>
    <cellStyle name="Normal 2 2 2 6 2" xfId="16711" xr:uid="{00000000-0005-0000-0000-000043410000}"/>
    <cellStyle name="Normal 2 2 2 6 2 2" xfId="16712" xr:uid="{00000000-0005-0000-0000-000044410000}"/>
    <cellStyle name="Normal 2 2 2 6 3" xfId="16713" xr:uid="{00000000-0005-0000-0000-000045410000}"/>
    <cellStyle name="Normal 2 2 2 7" xfId="16714" xr:uid="{00000000-0005-0000-0000-000046410000}"/>
    <cellStyle name="Normal 2 2 2 7 2" xfId="16715" xr:uid="{00000000-0005-0000-0000-000047410000}"/>
    <cellStyle name="Normal 2 2 2 7 2 2" xfId="16716" xr:uid="{00000000-0005-0000-0000-000048410000}"/>
    <cellStyle name="Normal 2 2 2 7 3" xfId="16717" xr:uid="{00000000-0005-0000-0000-000049410000}"/>
    <cellStyle name="Normal 2 2 2 8" xfId="16718" xr:uid="{00000000-0005-0000-0000-00004A410000}"/>
    <cellStyle name="Normal 2 2 2 8 2" xfId="16719" xr:uid="{00000000-0005-0000-0000-00004B410000}"/>
    <cellStyle name="Normal 2 2 2 8 2 2" xfId="16720" xr:uid="{00000000-0005-0000-0000-00004C410000}"/>
    <cellStyle name="Normal 2 2 2 8 3" xfId="16721" xr:uid="{00000000-0005-0000-0000-00004D410000}"/>
    <cellStyle name="Normal 2 2 2 9" xfId="16722" xr:uid="{00000000-0005-0000-0000-00004E410000}"/>
    <cellStyle name="Normal 2 2 2 9 2" xfId="16723" xr:uid="{00000000-0005-0000-0000-00004F410000}"/>
    <cellStyle name="Normal 2 2 2 9 2 2" xfId="16724" xr:uid="{00000000-0005-0000-0000-000050410000}"/>
    <cellStyle name="Normal 2 2 2 9 3" xfId="16725" xr:uid="{00000000-0005-0000-0000-000051410000}"/>
    <cellStyle name="Normal 2 2 20" xfId="16726" xr:uid="{00000000-0005-0000-0000-000052410000}"/>
    <cellStyle name="Normal 2 2 21" xfId="16727" xr:uid="{00000000-0005-0000-0000-000053410000}"/>
    <cellStyle name="Normal 2 2 22" xfId="16728" xr:uid="{00000000-0005-0000-0000-000054410000}"/>
    <cellStyle name="Normal 2 2 23" xfId="16729" xr:uid="{00000000-0005-0000-0000-000055410000}"/>
    <cellStyle name="Normal 2 2 24" xfId="16730" xr:uid="{00000000-0005-0000-0000-000056410000}"/>
    <cellStyle name="Normal 2 2 25" xfId="16731" xr:uid="{00000000-0005-0000-0000-000057410000}"/>
    <cellStyle name="Normal 2 2 26" xfId="16732" xr:uid="{00000000-0005-0000-0000-000058410000}"/>
    <cellStyle name="Normal 2 2 27" xfId="16733" xr:uid="{00000000-0005-0000-0000-000059410000}"/>
    <cellStyle name="Normal 2 2 28" xfId="16734" xr:uid="{00000000-0005-0000-0000-00005A410000}"/>
    <cellStyle name="Normal 2 2 29" xfId="16735" xr:uid="{00000000-0005-0000-0000-00005B410000}"/>
    <cellStyle name="Normal 2 2 3" xfId="16736" xr:uid="{00000000-0005-0000-0000-00005C410000}"/>
    <cellStyle name="Normal 2 2 3 2" xfId="16737" xr:uid="{00000000-0005-0000-0000-00005D410000}"/>
    <cellStyle name="Normal 2 2 3 2 2" xfId="16738" xr:uid="{00000000-0005-0000-0000-00005E410000}"/>
    <cellStyle name="Normal 2 2 3 2 2 2" xfId="16739" xr:uid="{00000000-0005-0000-0000-00005F410000}"/>
    <cellStyle name="Normal 2 2 3 2 3" xfId="16740" xr:uid="{00000000-0005-0000-0000-000060410000}"/>
    <cellStyle name="Normal 2 2 3 3" xfId="16741" xr:uid="{00000000-0005-0000-0000-000061410000}"/>
    <cellStyle name="Normal 2 2 3 3 2" xfId="16742" xr:uid="{00000000-0005-0000-0000-000062410000}"/>
    <cellStyle name="Normal 2 2 3 4" xfId="16743" xr:uid="{00000000-0005-0000-0000-000063410000}"/>
    <cellStyle name="Normal 2 2 30" xfId="16744" xr:uid="{00000000-0005-0000-0000-000064410000}"/>
    <cellStyle name="Normal 2 2 31" xfId="16745" xr:uid="{00000000-0005-0000-0000-000065410000}"/>
    <cellStyle name="Normal 2 2 32" xfId="16746" xr:uid="{00000000-0005-0000-0000-000066410000}"/>
    <cellStyle name="Normal 2 2 33" xfId="16747" xr:uid="{00000000-0005-0000-0000-000067410000}"/>
    <cellStyle name="Normal 2 2 34" xfId="16748" xr:uid="{00000000-0005-0000-0000-000068410000}"/>
    <cellStyle name="Normal 2 2 35" xfId="16749" xr:uid="{00000000-0005-0000-0000-000069410000}"/>
    <cellStyle name="Normal 2 2 36" xfId="16750" xr:uid="{00000000-0005-0000-0000-00006A410000}"/>
    <cellStyle name="Normal 2 2 37" xfId="16751" xr:uid="{00000000-0005-0000-0000-00006B410000}"/>
    <cellStyle name="Normal 2 2 38" xfId="16752" xr:uid="{00000000-0005-0000-0000-00006C410000}"/>
    <cellStyle name="Normal 2 2 38 2" xfId="16753" xr:uid="{00000000-0005-0000-0000-00006D410000}"/>
    <cellStyle name="Normal 2 2 38 2 2" xfId="16754" xr:uid="{00000000-0005-0000-0000-00006E410000}"/>
    <cellStyle name="Normal 2 2 38 2 2 2" xfId="16755" xr:uid="{00000000-0005-0000-0000-00006F410000}"/>
    <cellStyle name="Normal 2 2 38 2 3" xfId="16756" xr:uid="{00000000-0005-0000-0000-000070410000}"/>
    <cellStyle name="Normal 2 2 38 3" xfId="16757" xr:uid="{00000000-0005-0000-0000-000071410000}"/>
    <cellStyle name="Normal 2 2 38 3 2" xfId="16758" xr:uid="{00000000-0005-0000-0000-000072410000}"/>
    <cellStyle name="Normal 2 2 38 3 2 2" xfId="16759" xr:uid="{00000000-0005-0000-0000-000073410000}"/>
    <cellStyle name="Normal 2 2 38 3 3" xfId="16760" xr:uid="{00000000-0005-0000-0000-000074410000}"/>
    <cellStyle name="Normal 2 2 38 4" xfId="16761" xr:uid="{00000000-0005-0000-0000-000075410000}"/>
    <cellStyle name="Normal 2 2 38 4 2" xfId="16762" xr:uid="{00000000-0005-0000-0000-000076410000}"/>
    <cellStyle name="Normal 2 2 38 4 2 2" xfId="16763" xr:uid="{00000000-0005-0000-0000-000077410000}"/>
    <cellStyle name="Normal 2 2 38 4 3" xfId="16764" xr:uid="{00000000-0005-0000-0000-000078410000}"/>
    <cellStyle name="Normal 2 2 38 5" xfId="16765" xr:uid="{00000000-0005-0000-0000-000079410000}"/>
    <cellStyle name="Normal 2 2 38 5 2" xfId="16766" xr:uid="{00000000-0005-0000-0000-00007A410000}"/>
    <cellStyle name="Normal 2 2 38 5 2 2" xfId="16767" xr:uid="{00000000-0005-0000-0000-00007B410000}"/>
    <cellStyle name="Normal 2 2 38 5 3" xfId="16768" xr:uid="{00000000-0005-0000-0000-00007C410000}"/>
    <cellStyle name="Normal 2 2 38 6" xfId="16769" xr:uid="{00000000-0005-0000-0000-00007D410000}"/>
    <cellStyle name="Normal 2 2 38 6 2" xfId="16770" xr:uid="{00000000-0005-0000-0000-00007E410000}"/>
    <cellStyle name="Normal 2 2 38 6 2 2" xfId="16771" xr:uid="{00000000-0005-0000-0000-00007F410000}"/>
    <cellStyle name="Normal 2 2 38 6 3" xfId="16772" xr:uid="{00000000-0005-0000-0000-000080410000}"/>
    <cellStyle name="Normal 2 2 38 7" xfId="16773" xr:uid="{00000000-0005-0000-0000-000081410000}"/>
    <cellStyle name="Normal 2 2 38 7 2" xfId="16774" xr:uid="{00000000-0005-0000-0000-000082410000}"/>
    <cellStyle name="Normal 2 2 38 8" xfId="16775" xr:uid="{00000000-0005-0000-0000-000083410000}"/>
    <cellStyle name="Normal 2 2 39" xfId="16776" xr:uid="{00000000-0005-0000-0000-000084410000}"/>
    <cellStyle name="Normal 2 2 39 2" xfId="16777" xr:uid="{00000000-0005-0000-0000-000085410000}"/>
    <cellStyle name="Normal 2 2 39 2 2" xfId="16778" xr:uid="{00000000-0005-0000-0000-000086410000}"/>
    <cellStyle name="Normal 2 2 39 3" xfId="16779" xr:uid="{00000000-0005-0000-0000-000087410000}"/>
    <cellStyle name="Normal 2 2 4" xfId="16780" xr:uid="{00000000-0005-0000-0000-000088410000}"/>
    <cellStyle name="Normal 2 2 4 2" xfId="16781" xr:uid="{00000000-0005-0000-0000-000089410000}"/>
    <cellStyle name="Normal 2 2 4 2 2" xfId="16782" xr:uid="{00000000-0005-0000-0000-00008A410000}"/>
    <cellStyle name="Normal 2 2 4 3" xfId="16783" xr:uid="{00000000-0005-0000-0000-00008B410000}"/>
    <cellStyle name="Normal 2 2 40" xfId="16784" xr:uid="{00000000-0005-0000-0000-00008C410000}"/>
    <cellStyle name="Normal 2 2 40 2" xfId="16785" xr:uid="{00000000-0005-0000-0000-00008D410000}"/>
    <cellStyle name="Normal 2 2 40 2 2" xfId="16786" xr:uid="{00000000-0005-0000-0000-00008E410000}"/>
    <cellStyle name="Normal 2 2 40 3" xfId="16787" xr:uid="{00000000-0005-0000-0000-00008F410000}"/>
    <cellStyle name="Normal 2 2 41" xfId="16788" xr:uid="{00000000-0005-0000-0000-000090410000}"/>
    <cellStyle name="Normal 2 2 41 2" xfId="16789" xr:uid="{00000000-0005-0000-0000-000091410000}"/>
    <cellStyle name="Normal 2 2 41 2 2" xfId="16790" xr:uid="{00000000-0005-0000-0000-000092410000}"/>
    <cellStyle name="Normal 2 2 41 3" xfId="16791" xr:uid="{00000000-0005-0000-0000-000093410000}"/>
    <cellStyle name="Normal 2 2 42" xfId="16792" xr:uid="{00000000-0005-0000-0000-000094410000}"/>
    <cellStyle name="Normal 2 2 42 2" xfId="16793" xr:uid="{00000000-0005-0000-0000-000095410000}"/>
    <cellStyle name="Normal 2 2 42 2 2" xfId="16794" xr:uid="{00000000-0005-0000-0000-000096410000}"/>
    <cellStyle name="Normal 2 2 42 3" xfId="16795" xr:uid="{00000000-0005-0000-0000-000097410000}"/>
    <cellStyle name="Normal 2 2 43" xfId="16796" xr:uid="{00000000-0005-0000-0000-000098410000}"/>
    <cellStyle name="Normal 2 2 43 2" xfId="16797" xr:uid="{00000000-0005-0000-0000-000099410000}"/>
    <cellStyle name="Normal 2 2 43 2 2" xfId="16798" xr:uid="{00000000-0005-0000-0000-00009A410000}"/>
    <cellStyle name="Normal 2 2 43 3" xfId="16799" xr:uid="{00000000-0005-0000-0000-00009B410000}"/>
    <cellStyle name="Normal 2 2 44" xfId="16800" xr:uid="{00000000-0005-0000-0000-00009C410000}"/>
    <cellStyle name="Normal 2 2 45" xfId="16801" xr:uid="{00000000-0005-0000-0000-00009D410000}"/>
    <cellStyle name="Normal 2 2 46" xfId="16802" xr:uid="{00000000-0005-0000-0000-00009E410000}"/>
    <cellStyle name="Normal 2 2 47" xfId="16803" xr:uid="{00000000-0005-0000-0000-00009F410000}"/>
    <cellStyle name="Normal 2 2 48" xfId="16804" xr:uid="{00000000-0005-0000-0000-0000A0410000}"/>
    <cellStyle name="Normal 2 2 48 2" xfId="16805" xr:uid="{00000000-0005-0000-0000-0000A1410000}"/>
    <cellStyle name="Normal 2 2 48 2 2" xfId="16806" xr:uid="{00000000-0005-0000-0000-0000A2410000}"/>
    <cellStyle name="Normal 2 2 48 3" xfId="16807" xr:uid="{00000000-0005-0000-0000-0000A3410000}"/>
    <cellStyle name="Normal 2 2 49" xfId="16808" xr:uid="{00000000-0005-0000-0000-0000A4410000}"/>
    <cellStyle name="Normal 2 2 49 2" xfId="16809" xr:uid="{00000000-0005-0000-0000-0000A5410000}"/>
    <cellStyle name="Normal 2 2 49 2 2" xfId="16810" xr:uid="{00000000-0005-0000-0000-0000A6410000}"/>
    <cellStyle name="Normal 2 2 49 3" xfId="16811" xr:uid="{00000000-0005-0000-0000-0000A7410000}"/>
    <cellStyle name="Normal 2 2 5" xfId="16812" xr:uid="{00000000-0005-0000-0000-0000A8410000}"/>
    <cellStyle name="Normal 2 2 5 2" xfId="16813" xr:uid="{00000000-0005-0000-0000-0000A9410000}"/>
    <cellStyle name="Normal 2 2 5 2 2" xfId="16814" xr:uid="{00000000-0005-0000-0000-0000AA410000}"/>
    <cellStyle name="Normal 2 2 5 3" xfId="16815" xr:uid="{00000000-0005-0000-0000-0000AB410000}"/>
    <cellStyle name="Normal 2 2 5 4" xfId="16816" xr:uid="{00000000-0005-0000-0000-0000AC410000}"/>
    <cellStyle name="Normal 2 2 50" xfId="16817" xr:uid="{00000000-0005-0000-0000-0000AD410000}"/>
    <cellStyle name="Normal 2 2 51" xfId="16818" xr:uid="{00000000-0005-0000-0000-0000AE410000}"/>
    <cellStyle name="Normal 2 2 6" xfId="16819" xr:uid="{00000000-0005-0000-0000-0000AF410000}"/>
    <cellStyle name="Normal 2 2 6 2" xfId="16820" xr:uid="{00000000-0005-0000-0000-0000B0410000}"/>
    <cellStyle name="Normal 2 2 7" xfId="16821" xr:uid="{00000000-0005-0000-0000-0000B1410000}"/>
    <cellStyle name="Normal 2 2 7 2" xfId="16822" xr:uid="{00000000-0005-0000-0000-0000B2410000}"/>
    <cellStyle name="Normal 2 2 8" xfId="16823" xr:uid="{00000000-0005-0000-0000-0000B3410000}"/>
    <cellStyle name="Normal 2 2 9" xfId="16824" xr:uid="{00000000-0005-0000-0000-0000B4410000}"/>
    <cellStyle name="Normal 2 20" xfId="16825" xr:uid="{00000000-0005-0000-0000-0000B5410000}"/>
    <cellStyle name="Normal 2 21" xfId="16826" xr:uid="{00000000-0005-0000-0000-0000B6410000}"/>
    <cellStyle name="Normal 2 22" xfId="16827" xr:uid="{00000000-0005-0000-0000-0000B7410000}"/>
    <cellStyle name="Normal 2 23" xfId="16828" xr:uid="{00000000-0005-0000-0000-0000B8410000}"/>
    <cellStyle name="Normal 2 24" xfId="16829" xr:uid="{00000000-0005-0000-0000-0000B9410000}"/>
    <cellStyle name="Normal 2 25" xfId="16830" xr:uid="{00000000-0005-0000-0000-0000BA410000}"/>
    <cellStyle name="Normal 2 26" xfId="16831" xr:uid="{00000000-0005-0000-0000-0000BB410000}"/>
    <cellStyle name="Normal 2 27" xfId="16832" xr:uid="{00000000-0005-0000-0000-0000BC410000}"/>
    <cellStyle name="Normal 2 28" xfId="16833" xr:uid="{00000000-0005-0000-0000-0000BD410000}"/>
    <cellStyle name="Normal 2 29" xfId="16834" xr:uid="{00000000-0005-0000-0000-0000BE410000}"/>
    <cellStyle name="Normal 2 3" xfId="16835" xr:uid="{00000000-0005-0000-0000-0000BF410000}"/>
    <cellStyle name="Normal 2 3 10" xfId="16836" xr:uid="{00000000-0005-0000-0000-0000C0410000}"/>
    <cellStyle name="Normal 2 3 11" xfId="16837" xr:uid="{00000000-0005-0000-0000-0000C1410000}"/>
    <cellStyle name="Normal 2 3 2" xfId="16838" xr:uid="{00000000-0005-0000-0000-0000C2410000}"/>
    <cellStyle name="Normal 2 3 2 2" xfId="16839" xr:uid="{00000000-0005-0000-0000-0000C3410000}"/>
    <cellStyle name="Normal 2 3 2 2 2" xfId="16840" xr:uid="{00000000-0005-0000-0000-0000C4410000}"/>
    <cellStyle name="Normal 2 3 2 2 3" xfId="16841" xr:uid="{00000000-0005-0000-0000-0000C5410000}"/>
    <cellStyle name="Normal 2 3 2 3" xfId="16842" xr:uid="{00000000-0005-0000-0000-0000C6410000}"/>
    <cellStyle name="Normal 2 3 2 4" xfId="16843" xr:uid="{00000000-0005-0000-0000-0000C7410000}"/>
    <cellStyle name="Normal 2 3 2 5" xfId="16844" xr:uid="{00000000-0005-0000-0000-0000C8410000}"/>
    <cellStyle name="Normal 2 3 3" xfId="16845" xr:uid="{00000000-0005-0000-0000-0000C9410000}"/>
    <cellStyle name="Normal 2 3 3 2" xfId="16846" xr:uid="{00000000-0005-0000-0000-0000CA410000}"/>
    <cellStyle name="Normal 2 3 3 2 2" xfId="16847" xr:uid="{00000000-0005-0000-0000-0000CB410000}"/>
    <cellStyle name="Normal 2 3 3 3" xfId="16848" xr:uid="{00000000-0005-0000-0000-0000CC410000}"/>
    <cellStyle name="Normal 2 3 3 4" xfId="16849" xr:uid="{00000000-0005-0000-0000-0000CD410000}"/>
    <cellStyle name="Normal 2 3 4" xfId="16850" xr:uid="{00000000-0005-0000-0000-0000CE410000}"/>
    <cellStyle name="Normal 2 3 4 2" xfId="16851" xr:uid="{00000000-0005-0000-0000-0000CF410000}"/>
    <cellStyle name="Normal 2 3 5" xfId="16852" xr:uid="{00000000-0005-0000-0000-0000D0410000}"/>
    <cellStyle name="Normal 2 3 5 2" xfId="16853" xr:uid="{00000000-0005-0000-0000-0000D1410000}"/>
    <cellStyle name="Normal 2 3 6" xfId="16854" xr:uid="{00000000-0005-0000-0000-0000D2410000}"/>
    <cellStyle name="Normal 2 3 7" xfId="16855" xr:uid="{00000000-0005-0000-0000-0000D3410000}"/>
    <cellStyle name="Normal 2 3 8" xfId="16856" xr:uid="{00000000-0005-0000-0000-0000D4410000}"/>
    <cellStyle name="Normal 2 3 9" xfId="16857" xr:uid="{00000000-0005-0000-0000-0000D5410000}"/>
    <cellStyle name="Normal 2 30" xfId="16858" xr:uid="{00000000-0005-0000-0000-0000D6410000}"/>
    <cellStyle name="Normal 2 31" xfId="16859" xr:uid="{00000000-0005-0000-0000-0000D7410000}"/>
    <cellStyle name="Normal 2 32" xfId="16860" xr:uid="{00000000-0005-0000-0000-0000D8410000}"/>
    <cellStyle name="Normal 2 33" xfId="16861" xr:uid="{00000000-0005-0000-0000-0000D9410000}"/>
    <cellStyle name="Normal 2 34" xfId="16862" xr:uid="{00000000-0005-0000-0000-0000DA410000}"/>
    <cellStyle name="Normal 2 35" xfId="16863" xr:uid="{00000000-0005-0000-0000-0000DB410000}"/>
    <cellStyle name="Normal 2 36" xfId="16864" xr:uid="{00000000-0005-0000-0000-0000DC410000}"/>
    <cellStyle name="Normal 2 37" xfId="16865" xr:uid="{00000000-0005-0000-0000-0000DD410000}"/>
    <cellStyle name="Normal 2 38" xfId="16866" xr:uid="{00000000-0005-0000-0000-0000DE410000}"/>
    <cellStyle name="Normal 2 39" xfId="16867" xr:uid="{00000000-0005-0000-0000-0000DF410000}"/>
    <cellStyle name="Normal 2 4" xfId="16868" xr:uid="{00000000-0005-0000-0000-0000E0410000}"/>
    <cellStyle name="Normal 2 4 2" xfId="16869" xr:uid="{00000000-0005-0000-0000-0000E1410000}"/>
    <cellStyle name="Normal 2 4 2 2" xfId="16870" xr:uid="{00000000-0005-0000-0000-0000E2410000}"/>
    <cellStyle name="Normal 2 4 2 2 2" xfId="16871" xr:uid="{00000000-0005-0000-0000-0000E3410000}"/>
    <cellStyle name="Normal 2 4 3" xfId="16872" xr:uid="{00000000-0005-0000-0000-0000E4410000}"/>
    <cellStyle name="Normal 2 4 4" xfId="16873" xr:uid="{00000000-0005-0000-0000-0000E5410000}"/>
    <cellStyle name="Normal 2 4 5" xfId="16874" xr:uid="{00000000-0005-0000-0000-0000E6410000}"/>
    <cellStyle name="Normal 2 4 5 2" xfId="16875" xr:uid="{00000000-0005-0000-0000-0000E7410000}"/>
    <cellStyle name="Normal 2 40" xfId="16876" xr:uid="{00000000-0005-0000-0000-0000E8410000}"/>
    <cellStyle name="Normal 2 41" xfId="16877" xr:uid="{00000000-0005-0000-0000-0000E9410000}"/>
    <cellStyle name="Normal 2 42" xfId="16878" xr:uid="{00000000-0005-0000-0000-0000EA410000}"/>
    <cellStyle name="Normal 2 43" xfId="16879" xr:uid="{00000000-0005-0000-0000-0000EB410000}"/>
    <cellStyle name="Normal 2 44" xfId="16880" xr:uid="{00000000-0005-0000-0000-0000EC410000}"/>
    <cellStyle name="Normal 2 45" xfId="16881" xr:uid="{00000000-0005-0000-0000-0000ED410000}"/>
    <cellStyle name="Normal 2 46" xfId="16882" xr:uid="{00000000-0005-0000-0000-0000EE410000}"/>
    <cellStyle name="Normal 2 47" xfId="16883" xr:uid="{00000000-0005-0000-0000-0000EF410000}"/>
    <cellStyle name="Normal 2 48" xfId="16884" xr:uid="{00000000-0005-0000-0000-0000F0410000}"/>
    <cellStyle name="Normal 2 49" xfId="16885" xr:uid="{00000000-0005-0000-0000-0000F1410000}"/>
    <cellStyle name="Normal 2 49 2" xfId="16886" xr:uid="{00000000-0005-0000-0000-0000F2410000}"/>
    <cellStyle name="Normal 2 49 2 2" xfId="16887" xr:uid="{00000000-0005-0000-0000-0000F3410000}"/>
    <cellStyle name="Normal 2 49 3" xfId="16888" xr:uid="{00000000-0005-0000-0000-0000F4410000}"/>
    <cellStyle name="Normal 2 5" xfId="16889" xr:uid="{00000000-0005-0000-0000-0000F5410000}"/>
    <cellStyle name="Normal 2 5 2" xfId="16890" xr:uid="{00000000-0005-0000-0000-0000F6410000}"/>
    <cellStyle name="Normal 2 5 2 2" xfId="16891" xr:uid="{00000000-0005-0000-0000-0000F7410000}"/>
    <cellStyle name="Normal 2 5 2 3" xfId="16892" xr:uid="{00000000-0005-0000-0000-0000F8410000}"/>
    <cellStyle name="Normal 2 5 2 4" xfId="16893" xr:uid="{00000000-0005-0000-0000-0000F9410000}"/>
    <cellStyle name="Normal 2 5 3" xfId="16894" xr:uid="{00000000-0005-0000-0000-0000FA410000}"/>
    <cellStyle name="Normal 2 5 3 2" xfId="16895" xr:uid="{00000000-0005-0000-0000-0000FB410000}"/>
    <cellStyle name="Normal 2 5 4" xfId="16896" xr:uid="{00000000-0005-0000-0000-0000FC410000}"/>
    <cellStyle name="Normal 2 50" xfId="16897" xr:uid="{00000000-0005-0000-0000-0000FD410000}"/>
    <cellStyle name="Normal 2 50 2" xfId="16898" xr:uid="{00000000-0005-0000-0000-0000FE410000}"/>
    <cellStyle name="Normal 2 50 2 2" xfId="16899" xr:uid="{00000000-0005-0000-0000-0000FF410000}"/>
    <cellStyle name="Normal 2 50 3" xfId="16900" xr:uid="{00000000-0005-0000-0000-000000420000}"/>
    <cellStyle name="Normal 2 51" xfId="16901" xr:uid="{00000000-0005-0000-0000-000001420000}"/>
    <cellStyle name="Normal 2 51 2" xfId="16902" xr:uid="{00000000-0005-0000-0000-000002420000}"/>
    <cellStyle name="Normal 2 51 2 2" xfId="16903" xr:uid="{00000000-0005-0000-0000-000003420000}"/>
    <cellStyle name="Normal 2 51 3" xfId="16904" xr:uid="{00000000-0005-0000-0000-000004420000}"/>
    <cellStyle name="Normal 2 52" xfId="16905" xr:uid="{00000000-0005-0000-0000-000005420000}"/>
    <cellStyle name="Normal 2 52 2" xfId="16906" xr:uid="{00000000-0005-0000-0000-000006420000}"/>
    <cellStyle name="Normal 2 52 2 2" xfId="16907" xr:uid="{00000000-0005-0000-0000-000007420000}"/>
    <cellStyle name="Normal 2 52 3" xfId="16908" xr:uid="{00000000-0005-0000-0000-000008420000}"/>
    <cellStyle name="Normal 2 53" xfId="16909" xr:uid="{00000000-0005-0000-0000-000009420000}"/>
    <cellStyle name="Normal 2 53 2" xfId="16910" xr:uid="{00000000-0005-0000-0000-00000A420000}"/>
    <cellStyle name="Normal 2 53 2 2" xfId="16911" xr:uid="{00000000-0005-0000-0000-00000B420000}"/>
    <cellStyle name="Normal 2 53 3" xfId="16912" xr:uid="{00000000-0005-0000-0000-00000C420000}"/>
    <cellStyle name="Normal 2 54" xfId="16913" xr:uid="{00000000-0005-0000-0000-00000D420000}"/>
    <cellStyle name="Normal 2 54 2" xfId="16914" xr:uid="{00000000-0005-0000-0000-00000E420000}"/>
    <cellStyle name="Normal 2 54 2 2" xfId="16915" xr:uid="{00000000-0005-0000-0000-00000F420000}"/>
    <cellStyle name="Normal 2 54 3" xfId="16916" xr:uid="{00000000-0005-0000-0000-000010420000}"/>
    <cellStyle name="Normal 2 55" xfId="16917" xr:uid="{00000000-0005-0000-0000-000011420000}"/>
    <cellStyle name="Normal 2 55 2" xfId="16918" xr:uid="{00000000-0005-0000-0000-000012420000}"/>
    <cellStyle name="Normal 2 55 2 2" xfId="16919" xr:uid="{00000000-0005-0000-0000-000013420000}"/>
    <cellStyle name="Normal 2 55 3" xfId="16920" xr:uid="{00000000-0005-0000-0000-000014420000}"/>
    <cellStyle name="Normal 2 56" xfId="16921" xr:uid="{00000000-0005-0000-0000-000015420000}"/>
    <cellStyle name="Normal 2 56 2" xfId="16922" xr:uid="{00000000-0005-0000-0000-000016420000}"/>
    <cellStyle name="Normal 2 56 2 2" xfId="16923" xr:uid="{00000000-0005-0000-0000-000017420000}"/>
    <cellStyle name="Normal 2 56 3" xfId="16924" xr:uid="{00000000-0005-0000-0000-000018420000}"/>
    <cellStyle name="Normal 2 57" xfId="16925" xr:uid="{00000000-0005-0000-0000-000019420000}"/>
    <cellStyle name="Normal 2 57 2" xfId="16926" xr:uid="{00000000-0005-0000-0000-00001A420000}"/>
    <cellStyle name="Normal 2 57 2 2" xfId="16927" xr:uid="{00000000-0005-0000-0000-00001B420000}"/>
    <cellStyle name="Normal 2 57 3" xfId="16928" xr:uid="{00000000-0005-0000-0000-00001C420000}"/>
    <cellStyle name="Normal 2 58" xfId="16929" xr:uid="{00000000-0005-0000-0000-00001D420000}"/>
    <cellStyle name="Normal 2 59" xfId="16930" xr:uid="{00000000-0005-0000-0000-00001E420000}"/>
    <cellStyle name="Normal 2 6" xfId="16931" xr:uid="{00000000-0005-0000-0000-00001F420000}"/>
    <cellStyle name="Normal 2 6 2" xfId="16932" xr:uid="{00000000-0005-0000-0000-000020420000}"/>
    <cellStyle name="Normal 2 6 2 2" xfId="16933" xr:uid="{00000000-0005-0000-0000-000021420000}"/>
    <cellStyle name="Normal 2 6 2 3" xfId="16934" xr:uid="{00000000-0005-0000-0000-000022420000}"/>
    <cellStyle name="Normal 2 6 3" xfId="16935" xr:uid="{00000000-0005-0000-0000-000023420000}"/>
    <cellStyle name="Normal 2 6 4" xfId="16936" xr:uid="{00000000-0005-0000-0000-000024420000}"/>
    <cellStyle name="Normal 2 60" xfId="16937" xr:uid="{00000000-0005-0000-0000-000025420000}"/>
    <cellStyle name="Normal 2 61" xfId="16938" xr:uid="{00000000-0005-0000-0000-000026420000}"/>
    <cellStyle name="Normal 2 62" xfId="16939" xr:uid="{00000000-0005-0000-0000-000027420000}"/>
    <cellStyle name="Normal 2 63" xfId="16940" xr:uid="{00000000-0005-0000-0000-000028420000}"/>
    <cellStyle name="Normal 2 64" xfId="16941" xr:uid="{00000000-0005-0000-0000-000029420000}"/>
    <cellStyle name="Normal 2 65" xfId="16942" xr:uid="{00000000-0005-0000-0000-00002A420000}"/>
    <cellStyle name="Normal 2 66" xfId="16943" xr:uid="{00000000-0005-0000-0000-00002B420000}"/>
    <cellStyle name="Normal 2 66 2" xfId="16944" xr:uid="{00000000-0005-0000-0000-00002C420000}"/>
    <cellStyle name="Normal 2 66 2 2" xfId="16945" xr:uid="{00000000-0005-0000-0000-00002D420000}"/>
    <cellStyle name="Normal 2 66 3" xfId="16946" xr:uid="{00000000-0005-0000-0000-00002E420000}"/>
    <cellStyle name="Normal 2 67" xfId="53084" xr:uid="{E75ACEFF-CE19-496B-8A80-241361FBC7F6}"/>
    <cellStyle name="Normal 2 7" xfId="16947" xr:uid="{00000000-0005-0000-0000-00002F420000}"/>
    <cellStyle name="Normal 2 7 2" xfId="16948" xr:uid="{00000000-0005-0000-0000-000030420000}"/>
    <cellStyle name="Normal 2 7 3" xfId="16949" xr:uid="{00000000-0005-0000-0000-000031420000}"/>
    <cellStyle name="Normal 2 7 4" xfId="16950" xr:uid="{00000000-0005-0000-0000-000032420000}"/>
    <cellStyle name="Normal 2 8" xfId="16951" xr:uid="{00000000-0005-0000-0000-000033420000}"/>
    <cellStyle name="Normal 2 8 2" xfId="16952" xr:uid="{00000000-0005-0000-0000-000034420000}"/>
    <cellStyle name="Normal 2 8 3" xfId="16953" xr:uid="{00000000-0005-0000-0000-000035420000}"/>
    <cellStyle name="Normal 2 8 4" xfId="16954" xr:uid="{00000000-0005-0000-0000-000036420000}"/>
    <cellStyle name="Normal 2 9" xfId="16955" xr:uid="{00000000-0005-0000-0000-000037420000}"/>
    <cellStyle name="Normal 2 9 2" xfId="16956" xr:uid="{00000000-0005-0000-0000-000038420000}"/>
    <cellStyle name="Normal 2 9 3" xfId="16957" xr:uid="{00000000-0005-0000-0000-000039420000}"/>
    <cellStyle name="Normal 2_Global Index Composition History(April Final) (2)" xfId="16958" xr:uid="{00000000-0005-0000-0000-00003A420000}"/>
    <cellStyle name="Normal 20" xfId="16959" xr:uid="{00000000-0005-0000-0000-00003B420000}"/>
    <cellStyle name="Normal 20 2" xfId="16960" xr:uid="{00000000-0005-0000-0000-00003C420000}"/>
    <cellStyle name="Normal 20 2 2" xfId="16961" xr:uid="{00000000-0005-0000-0000-00003D420000}"/>
    <cellStyle name="Normal 20 3" xfId="16962" xr:uid="{00000000-0005-0000-0000-00003E420000}"/>
    <cellStyle name="Normal 200" xfId="16963" xr:uid="{00000000-0005-0000-0000-00003F420000}"/>
    <cellStyle name="Normal 200 2" xfId="16964" xr:uid="{00000000-0005-0000-0000-000040420000}"/>
    <cellStyle name="Normal 201" xfId="16965" xr:uid="{00000000-0005-0000-0000-000041420000}"/>
    <cellStyle name="Normal 201 2" xfId="16966" xr:uid="{00000000-0005-0000-0000-000042420000}"/>
    <cellStyle name="Normal 202" xfId="16967" xr:uid="{00000000-0005-0000-0000-000043420000}"/>
    <cellStyle name="Normal 202 2" xfId="16968" xr:uid="{00000000-0005-0000-0000-000044420000}"/>
    <cellStyle name="Normal 203" xfId="16969" xr:uid="{00000000-0005-0000-0000-000045420000}"/>
    <cellStyle name="Normal 203 2" xfId="16970" xr:uid="{00000000-0005-0000-0000-000046420000}"/>
    <cellStyle name="Normal 204" xfId="16971" xr:uid="{00000000-0005-0000-0000-000047420000}"/>
    <cellStyle name="Normal 204 2" xfId="16972" xr:uid="{00000000-0005-0000-0000-000048420000}"/>
    <cellStyle name="Normal 205" xfId="16973" xr:uid="{00000000-0005-0000-0000-000049420000}"/>
    <cellStyle name="Normal 205 2" xfId="16974" xr:uid="{00000000-0005-0000-0000-00004A420000}"/>
    <cellStyle name="Normal 206" xfId="16975" xr:uid="{00000000-0005-0000-0000-00004B420000}"/>
    <cellStyle name="Normal 206 2" xfId="16976" xr:uid="{00000000-0005-0000-0000-00004C420000}"/>
    <cellStyle name="Normal 207" xfId="16977" xr:uid="{00000000-0005-0000-0000-00004D420000}"/>
    <cellStyle name="Normal 207 2" xfId="16978" xr:uid="{00000000-0005-0000-0000-00004E420000}"/>
    <cellStyle name="Normal 208" xfId="16979" xr:uid="{00000000-0005-0000-0000-00004F420000}"/>
    <cellStyle name="Normal 208 2" xfId="16980" xr:uid="{00000000-0005-0000-0000-000050420000}"/>
    <cellStyle name="Normal 209" xfId="16981" xr:uid="{00000000-0005-0000-0000-000051420000}"/>
    <cellStyle name="Normal 209 2" xfId="16982" xr:uid="{00000000-0005-0000-0000-000052420000}"/>
    <cellStyle name="Normal 21" xfId="16983" xr:uid="{00000000-0005-0000-0000-000053420000}"/>
    <cellStyle name="Normal 21 2" xfId="16984" xr:uid="{00000000-0005-0000-0000-000054420000}"/>
    <cellStyle name="Normal 21 2 2" xfId="16985" xr:uid="{00000000-0005-0000-0000-000055420000}"/>
    <cellStyle name="Normal 210" xfId="16986" xr:uid="{00000000-0005-0000-0000-000056420000}"/>
    <cellStyle name="Normal 210 2" xfId="16987" xr:uid="{00000000-0005-0000-0000-000057420000}"/>
    <cellStyle name="Normal 211" xfId="16988" xr:uid="{00000000-0005-0000-0000-000058420000}"/>
    <cellStyle name="Normal 212" xfId="16989" xr:uid="{00000000-0005-0000-0000-000059420000}"/>
    <cellStyle name="Normal 213" xfId="16990" xr:uid="{00000000-0005-0000-0000-00005A420000}"/>
    <cellStyle name="Normal 214" xfId="16991" xr:uid="{00000000-0005-0000-0000-00005B420000}"/>
    <cellStyle name="Normal 215" xfId="16992" xr:uid="{00000000-0005-0000-0000-00005C420000}"/>
    <cellStyle name="Normal 216" xfId="16993" xr:uid="{00000000-0005-0000-0000-00005D420000}"/>
    <cellStyle name="Normal 217" xfId="16994" xr:uid="{00000000-0005-0000-0000-00005E420000}"/>
    <cellStyle name="Normal 218" xfId="16995" xr:uid="{00000000-0005-0000-0000-00005F420000}"/>
    <cellStyle name="Normal 219" xfId="16996" xr:uid="{00000000-0005-0000-0000-000060420000}"/>
    <cellStyle name="Normal 22" xfId="16997" xr:uid="{00000000-0005-0000-0000-000061420000}"/>
    <cellStyle name="Normal 22 2" xfId="16998" xr:uid="{00000000-0005-0000-0000-000062420000}"/>
    <cellStyle name="Normal 22 2 2" xfId="16999" xr:uid="{00000000-0005-0000-0000-000063420000}"/>
    <cellStyle name="Normal 22 3" xfId="17000" xr:uid="{00000000-0005-0000-0000-000064420000}"/>
    <cellStyle name="Normal 220" xfId="17001" xr:uid="{00000000-0005-0000-0000-000065420000}"/>
    <cellStyle name="Normal 221" xfId="17002" xr:uid="{00000000-0005-0000-0000-000066420000}"/>
    <cellStyle name="Normal 222" xfId="17003" xr:uid="{00000000-0005-0000-0000-000067420000}"/>
    <cellStyle name="Normal 223" xfId="17004" xr:uid="{00000000-0005-0000-0000-000068420000}"/>
    <cellStyle name="Normal 224" xfId="17005" xr:uid="{00000000-0005-0000-0000-000069420000}"/>
    <cellStyle name="Normal 225" xfId="17006" xr:uid="{00000000-0005-0000-0000-00006A420000}"/>
    <cellStyle name="Normal 226" xfId="17007" xr:uid="{00000000-0005-0000-0000-00006B420000}"/>
    <cellStyle name="Normal 227" xfId="17008" xr:uid="{00000000-0005-0000-0000-00006C420000}"/>
    <cellStyle name="Normal 228" xfId="17009" xr:uid="{00000000-0005-0000-0000-00006D420000}"/>
    <cellStyle name="Normal 229" xfId="17010" xr:uid="{00000000-0005-0000-0000-00006E420000}"/>
    <cellStyle name="Normal 23" xfId="17011" xr:uid="{00000000-0005-0000-0000-00006F420000}"/>
    <cellStyle name="Normal 23 2" xfId="17012" xr:uid="{00000000-0005-0000-0000-000070420000}"/>
    <cellStyle name="Normal 23 2 2" xfId="17013" xr:uid="{00000000-0005-0000-0000-000071420000}"/>
    <cellStyle name="Normal 230" xfId="17014" xr:uid="{00000000-0005-0000-0000-000072420000}"/>
    <cellStyle name="Normal 230 2" xfId="17015" xr:uid="{00000000-0005-0000-0000-000073420000}"/>
    <cellStyle name="Normal 231" xfId="17016" xr:uid="{00000000-0005-0000-0000-000074420000}"/>
    <cellStyle name="Normal 231 2" xfId="17017" xr:uid="{00000000-0005-0000-0000-000075420000}"/>
    <cellStyle name="Normal 232" xfId="17018" xr:uid="{00000000-0005-0000-0000-000076420000}"/>
    <cellStyle name="Normal 233" xfId="17019" xr:uid="{00000000-0005-0000-0000-000077420000}"/>
    <cellStyle name="Normal 234" xfId="10" xr:uid="{00000000-0005-0000-0000-000078420000}"/>
    <cellStyle name="Normal 235" xfId="53085" xr:uid="{0147493C-7F7C-45F3-ACF1-4D97CA2675F7}"/>
    <cellStyle name="Normal 236" xfId="53089" xr:uid="{5B1348F5-D748-4B82-8C76-A50523E4279B}"/>
    <cellStyle name="Normal 24" xfId="17020" xr:uid="{00000000-0005-0000-0000-000079420000}"/>
    <cellStyle name="Normal 24 2" xfId="17021" xr:uid="{00000000-0005-0000-0000-00007A420000}"/>
    <cellStyle name="Normal 24 2 2" xfId="17022" xr:uid="{00000000-0005-0000-0000-00007B420000}"/>
    <cellStyle name="Normal 24 3" xfId="17023" xr:uid="{00000000-0005-0000-0000-00007C420000}"/>
    <cellStyle name="Normal 25" xfId="17024" xr:uid="{00000000-0005-0000-0000-00007D420000}"/>
    <cellStyle name="Normal 25 2" xfId="17025" xr:uid="{00000000-0005-0000-0000-00007E420000}"/>
    <cellStyle name="Normal 25 2 2" xfId="17026" xr:uid="{00000000-0005-0000-0000-00007F420000}"/>
    <cellStyle name="Normal 26" xfId="17027" xr:uid="{00000000-0005-0000-0000-000080420000}"/>
    <cellStyle name="Normal 26 2" xfId="17028" xr:uid="{00000000-0005-0000-0000-000081420000}"/>
    <cellStyle name="Normal 26 2 2" xfId="17029" xr:uid="{00000000-0005-0000-0000-000082420000}"/>
    <cellStyle name="Normal 27" xfId="17030" xr:uid="{00000000-0005-0000-0000-000083420000}"/>
    <cellStyle name="Normal 27 2" xfId="17031" xr:uid="{00000000-0005-0000-0000-000084420000}"/>
    <cellStyle name="Normal 27 2 2" xfId="17032" xr:uid="{00000000-0005-0000-0000-000085420000}"/>
    <cellStyle name="Normal 28" xfId="17033" xr:uid="{00000000-0005-0000-0000-000086420000}"/>
    <cellStyle name="Normal 28 2" xfId="17034" xr:uid="{00000000-0005-0000-0000-000087420000}"/>
    <cellStyle name="Normal 28 2 2" xfId="17035" xr:uid="{00000000-0005-0000-0000-000088420000}"/>
    <cellStyle name="Normal 28 3" xfId="17036" xr:uid="{00000000-0005-0000-0000-000089420000}"/>
    <cellStyle name="Normal 29" xfId="17037" xr:uid="{00000000-0005-0000-0000-00008A420000}"/>
    <cellStyle name="Normal 29 2" xfId="17038" xr:uid="{00000000-0005-0000-0000-00008B420000}"/>
    <cellStyle name="Normal 29 2 2" xfId="17039" xr:uid="{00000000-0005-0000-0000-00008C420000}"/>
    <cellStyle name="Normal 3" xfId="17040" xr:uid="{00000000-0005-0000-0000-00008D420000}"/>
    <cellStyle name="Normal 3 10" xfId="17041" xr:uid="{00000000-0005-0000-0000-00008E420000}"/>
    <cellStyle name="Normal 3 11" xfId="17042" xr:uid="{00000000-0005-0000-0000-00008F420000}"/>
    <cellStyle name="Normal 3 12" xfId="17043" xr:uid="{00000000-0005-0000-0000-000090420000}"/>
    <cellStyle name="Normal 3 13" xfId="17044" xr:uid="{00000000-0005-0000-0000-000091420000}"/>
    <cellStyle name="Normal 3 14" xfId="17045" xr:uid="{00000000-0005-0000-0000-000092420000}"/>
    <cellStyle name="Normal 3 15" xfId="17046" xr:uid="{00000000-0005-0000-0000-000093420000}"/>
    <cellStyle name="Normal 3 16" xfId="17047" xr:uid="{00000000-0005-0000-0000-000094420000}"/>
    <cellStyle name="Normal 3 17" xfId="17048" xr:uid="{00000000-0005-0000-0000-000095420000}"/>
    <cellStyle name="Normal 3 18" xfId="17049" xr:uid="{00000000-0005-0000-0000-000096420000}"/>
    <cellStyle name="Normal 3 19" xfId="17050" xr:uid="{00000000-0005-0000-0000-000097420000}"/>
    <cellStyle name="Normal 3 2" xfId="17051" xr:uid="{00000000-0005-0000-0000-000098420000}"/>
    <cellStyle name="Normal 3 2 10" xfId="17052" xr:uid="{00000000-0005-0000-0000-000099420000}"/>
    <cellStyle name="Normal 3 2 2" xfId="17053" xr:uid="{00000000-0005-0000-0000-00009A420000}"/>
    <cellStyle name="Normal 3 2 2 2" xfId="17054" xr:uid="{00000000-0005-0000-0000-00009B420000}"/>
    <cellStyle name="Normal 3 2 2 2 2" xfId="17055" xr:uid="{00000000-0005-0000-0000-00009C420000}"/>
    <cellStyle name="Normal 3 2 2 2 2 2" xfId="17056" xr:uid="{00000000-0005-0000-0000-00009D420000}"/>
    <cellStyle name="Normal 3 2 2 2 3" xfId="17057" xr:uid="{00000000-0005-0000-0000-00009E420000}"/>
    <cellStyle name="Normal 3 2 2 3" xfId="17058" xr:uid="{00000000-0005-0000-0000-00009F420000}"/>
    <cellStyle name="Normal 3 2 2 3 2" xfId="17059" xr:uid="{00000000-0005-0000-0000-0000A0420000}"/>
    <cellStyle name="Normal 3 2 2 3 2 2" xfId="17060" xr:uid="{00000000-0005-0000-0000-0000A1420000}"/>
    <cellStyle name="Normal 3 2 2 3 3" xfId="17061" xr:uid="{00000000-0005-0000-0000-0000A2420000}"/>
    <cellStyle name="Normal 3 2 2 4" xfId="17062" xr:uid="{00000000-0005-0000-0000-0000A3420000}"/>
    <cellStyle name="Normal 3 2 2 4 2" xfId="17063" xr:uid="{00000000-0005-0000-0000-0000A4420000}"/>
    <cellStyle name="Normal 3 2 2 5" xfId="17064" xr:uid="{00000000-0005-0000-0000-0000A5420000}"/>
    <cellStyle name="Normal 3 2 2 5 2" xfId="17065" xr:uid="{00000000-0005-0000-0000-0000A6420000}"/>
    <cellStyle name="Normal 3 2 2 6" xfId="17066" xr:uid="{00000000-0005-0000-0000-0000A7420000}"/>
    <cellStyle name="Normal 3 2 3" xfId="17067" xr:uid="{00000000-0005-0000-0000-0000A8420000}"/>
    <cellStyle name="Normal 3 2 3 2" xfId="17068" xr:uid="{00000000-0005-0000-0000-0000A9420000}"/>
    <cellStyle name="Normal 3 2 3 2 2" xfId="17069" xr:uid="{00000000-0005-0000-0000-0000AA420000}"/>
    <cellStyle name="Normal 3 2 3 3" xfId="17070" xr:uid="{00000000-0005-0000-0000-0000AB420000}"/>
    <cellStyle name="Normal 3 2 4" xfId="17071" xr:uid="{00000000-0005-0000-0000-0000AC420000}"/>
    <cellStyle name="Normal 3 2 4 2" xfId="17072" xr:uid="{00000000-0005-0000-0000-0000AD420000}"/>
    <cellStyle name="Normal 3 2 4 2 2" xfId="17073" xr:uid="{00000000-0005-0000-0000-0000AE420000}"/>
    <cellStyle name="Normal 3 2 4 3" xfId="17074" xr:uid="{00000000-0005-0000-0000-0000AF420000}"/>
    <cellStyle name="Normal 3 2 5" xfId="17075" xr:uid="{00000000-0005-0000-0000-0000B0420000}"/>
    <cellStyle name="Normal 3 2 5 2" xfId="17076" xr:uid="{00000000-0005-0000-0000-0000B1420000}"/>
    <cellStyle name="Normal 3 2 5 2 2" xfId="17077" xr:uid="{00000000-0005-0000-0000-0000B2420000}"/>
    <cellStyle name="Normal 3 2 5 3" xfId="17078" xr:uid="{00000000-0005-0000-0000-0000B3420000}"/>
    <cellStyle name="Normal 3 2 6" xfId="17079" xr:uid="{00000000-0005-0000-0000-0000B4420000}"/>
    <cellStyle name="Normal 3 2 6 2" xfId="17080" xr:uid="{00000000-0005-0000-0000-0000B5420000}"/>
    <cellStyle name="Normal 3 2 7" xfId="17081" xr:uid="{00000000-0005-0000-0000-0000B6420000}"/>
    <cellStyle name="Normal 3 2 7 2" xfId="17082" xr:uid="{00000000-0005-0000-0000-0000B7420000}"/>
    <cellStyle name="Normal 3 2 8" xfId="17083" xr:uid="{00000000-0005-0000-0000-0000B8420000}"/>
    <cellStyle name="Normal 3 2 9" xfId="17084" xr:uid="{00000000-0005-0000-0000-0000B9420000}"/>
    <cellStyle name="Normal 3 20" xfId="17085" xr:uid="{00000000-0005-0000-0000-0000BA420000}"/>
    <cellStyle name="Normal 3 21" xfId="17086" xr:uid="{00000000-0005-0000-0000-0000BB420000}"/>
    <cellStyle name="Normal 3 22" xfId="17087" xr:uid="{00000000-0005-0000-0000-0000BC420000}"/>
    <cellStyle name="Normal 3 23" xfId="17088" xr:uid="{00000000-0005-0000-0000-0000BD420000}"/>
    <cellStyle name="Normal 3 24" xfId="17089" xr:uid="{00000000-0005-0000-0000-0000BE420000}"/>
    <cellStyle name="Normal 3 25" xfId="17090" xr:uid="{00000000-0005-0000-0000-0000BF420000}"/>
    <cellStyle name="Normal 3 26" xfId="17091" xr:uid="{00000000-0005-0000-0000-0000C0420000}"/>
    <cellStyle name="Normal 3 27" xfId="17092" xr:uid="{00000000-0005-0000-0000-0000C1420000}"/>
    <cellStyle name="Normal 3 28" xfId="17093" xr:uid="{00000000-0005-0000-0000-0000C2420000}"/>
    <cellStyle name="Normal 3 29" xfId="17094" xr:uid="{00000000-0005-0000-0000-0000C3420000}"/>
    <cellStyle name="Normal 3 3" xfId="17095" xr:uid="{00000000-0005-0000-0000-0000C4420000}"/>
    <cellStyle name="Normal 3 3 2" xfId="17096" xr:uid="{00000000-0005-0000-0000-0000C5420000}"/>
    <cellStyle name="Normal 3 3 2 2" xfId="17097" xr:uid="{00000000-0005-0000-0000-0000C6420000}"/>
    <cellStyle name="Normal 3 3 2 2 2" xfId="17098" xr:uid="{00000000-0005-0000-0000-0000C7420000}"/>
    <cellStyle name="Normal 3 3 2 3" xfId="17099" xr:uid="{00000000-0005-0000-0000-0000C8420000}"/>
    <cellStyle name="Normal 3 3 3" xfId="17100" xr:uid="{00000000-0005-0000-0000-0000C9420000}"/>
    <cellStyle name="Normal 3 3 3 2" xfId="17101" xr:uid="{00000000-0005-0000-0000-0000CA420000}"/>
    <cellStyle name="Normal 3 3 3 2 2" xfId="17102" xr:uid="{00000000-0005-0000-0000-0000CB420000}"/>
    <cellStyle name="Normal 3 3 3 3" xfId="17103" xr:uid="{00000000-0005-0000-0000-0000CC420000}"/>
    <cellStyle name="Normal 3 3 4" xfId="17104" xr:uid="{00000000-0005-0000-0000-0000CD420000}"/>
    <cellStyle name="Normal 3 3 4 2" xfId="17105" xr:uid="{00000000-0005-0000-0000-0000CE420000}"/>
    <cellStyle name="Normal 3 3 5" xfId="17106" xr:uid="{00000000-0005-0000-0000-0000CF420000}"/>
    <cellStyle name="Normal 3 3 5 2" xfId="17107" xr:uid="{00000000-0005-0000-0000-0000D0420000}"/>
    <cellStyle name="Normal 3 3 6" xfId="17108" xr:uid="{00000000-0005-0000-0000-0000D1420000}"/>
    <cellStyle name="Normal 3 3 7" xfId="17109" xr:uid="{00000000-0005-0000-0000-0000D2420000}"/>
    <cellStyle name="Normal 3 30" xfId="17110" xr:uid="{00000000-0005-0000-0000-0000D3420000}"/>
    <cellStyle name="Normal 3 31" xfId="17111" xr:uid="{00000000-0005-0000-0000-0000D4420000}"/>
    <cellStyle name="Normal 3 32" xfId="17112" xr:uid="{00000000-0005-0000-0000-0000D5420000}"/>
    <cellStyle name="Normal 3 33" xfId="17113" xr:uid="{00000000-0005-0000-0000-0000D6420000}"/>
    <cellStyle name="Normal 3 34" xfId="17114" xr:uid="{00000000-0005-0000-0000-0000D7420000}"/>
    <cellStyle name="Normal 3 35" xfId="17115" xr:uid="{00000000-0005-0000-0000-0000D8420000}"/>
    <cellStyle name="Normal 3 36" xfId="17116" xr:uid="{00000000-0005-0000-0000-0000D9420000}"/>
    <cellStyle name="Normal 3 37" xfId="17117" xr:uid="{00000000-0005-0000-0000-0000DA420000}"/>
    <cellStyle name="Normal 3 38" xfId="17118" xr:uid="{00000000-0005-0000-0000-0000DB420000}"/>
    <cellStyle name="Normal 3 39" xfId="17119" xr:uid="{00000000-0005-0000-0000-0000DC420000}"/>
    <cellStyle name="Normal 3 39 2" xfId="17120" xr:uid="{00000000-0005-0000-0000-0000DD420000}"/>
    <cellStyle name="Normal 3 39 2 2" xfId="17121" xr:uid="{00000000-0005-0000-0000-0000DE420000}"/>
    <cellStyle name="Normal 3 39 2 2 2" xfId="17122" xr:uid="{00000000-0005-0000-0000-0000DF420000}"/>
    <cellStyle name="Normal 3 39 2 3" xfId="17123" xr:uid="{00000000-0005-0000-0000-0000E0420000}"/>
    <cellStyle name="Normal 3 39 3" xfId="17124" xr:uid="{00000000-0005-0000-0000-0000E1420000}"/>
    <cellStyle name="Normal 3 39 3 2" xfId="17125" xr:uid="{00000000-0005-0000-0000-0000E2420000}"/>
    <cellStyle name="Normal 3 39 3 2 2" xfId="17126" xr:uid="{00000000-0005-0000-0000-0000E3420000}"/>
    <cellStyle name="Normal 3 39 3 3" xfId="17127" xr:uid="{00000000-0005-0000-0000-0000E4420000}"/>
    <cellStyle name="Normal 3 39 4" xfId="17128" xr:uid="{00000000-0005-0000-0000-0000E5420000}"/>
    <cellStyle name="Normal 3 39 4 2" xfId="17129" xr:uid="{00000000-0005-0000-0000-0000E6420000}"/>
    <cellStyle name="Normal 3 39 4 2 2" xfId="17130" xr:uid="{00000000-0005-0000-0000-0000E7420000}"/>
    <cellStyle name="Normal 3 39 4 3" xfId="17131" xr:uid="{00000000-0005-0000-0000-0000E8420000}"/>
    <cellStyle name="Normal 3 39 5" xfId="17132" xr:uid="{00000000-0005-0000-0000-0000E9420000}"/>
    <cellStyle name="Normal 3 39 5 2" xfId="17133" xr:uid="{00000000-0005-0000-0000-0000EA420000}"/>
    <cellStyle name="Normal 3 39 5 2 2" xfId="17134" xr:uid="{00000000-0005-0000-0000-0000EB420000}"/>
    <cellStyle name="Normal 3 39 5 3" xfId="17135" xr:uid="{00000000-0005-0000-0000-0000EC420000}"/>
    <cellStyle name="Normal 3 39 6" xfId="17136" xr:uid="{00000000-0005-0000-0000-0000ED420000}"/>
    <cellStyle name="Normal 3 39 6 2" xfId="17137" xr:uid="{00000000-0005-0000-0000-0000EE420000}"/>
    <cellStyle name="Normal 3 39 6 2 2" xfId="17138" xr:uid="{00000000-0005-0000-0000-0000EF420000}"/>
    <cellStyle name="Normal 3 39 6 3" xfId="17139" xr:uid="{00000000-0005-0000-0000-0000F0420000}"/>
    <cellStyle name="Normal 3 39 7" xfId="17140" xr:uid="{00000000-0005-0000-0000-0000F1420000}"/>
    <cellStyle name="Normal 3 39 7 2" xfId="17141" xr:uid="{00000000-0005-0000-0000-0000F2420000}"/>
    <cellStyle name="Normal 3 39 8" xfId="17142" xr:uid="{00000000-0005-0000-0000-0000F3420000}"/>
    <cellStyle name="Normal 3 4" xfId="17143" xr:uid="{00000000-0005-0000-0000-0000F4420000}"/>
    <cellStyle name="Normal 3 4 2" xfId="17144" xr:uid="{00000000-0005-0000-0000-0000F5420000}"/>
    <cellStyle name="Normal 3 4 2 2" xfId="17145" xr:uid="{00000000-0005-0000-0000-0000F6420000}"/>
    <cellStyle name="Normal 3 4 3" xfId="17146" xr:uid="{00000000-0005-0000-0000-0000F7420000}"/>
    <cellStyle name="Normal 3 40" xfId="17147" xr:uid="{00000000-0005-0000-0000-0000F8420000}"/>
    <cellStyle name="Normal 3 40 2" xfId="17148" xr:uid="{00000000-0005-0000-0000-0000F9420000}"/>
    <cellStyle name="Normal 3 40 2 2" xfId="17149" xr:uid="{00000000-0005-0000-0000-0000FA420000}"/>
    <cellStyle name="Normal 3 40 3" xfId="17150" xr:uid="{00000000-0005-0000-0000-0000FB420000}"/>
    <cellStyle name="Normal 3 41" xfId="17151" xr:uid="{00000000-0005-0000-0000-0000FC420000}"/>
    <cellStyle name="Normal 3 41 2" xfId="17152" xr:uid="{00000000-0005-0000-0000-0000FD420000}"/>
    <cellStyle name="Normal 3 41 2 2" xfId="17153" xr:uid="{00000000-0005-0000-0000-0000FE420000}"/>
    <cellStyle name="Normal 3 41 3" xfId="17154" xr:uid="{00000000-0005-0000-0000-0000FF420000}"/>
    <cellStyle name="Normal 3 42" xfId="17155" xr:uid="{00000000-0005-0000-0000-000000430000}"/>
    <cellStyle name="Normal 3 42 2" xfId="17156" xr:uid="{00000000-0005-0000-0000-000001430000}"/>
    <cellStyle name="Normal 3 42 2 2" xfId="17157" xr:uid="{00000000-0005-0000-0000-000002430000}"/>
    <cellStyle name="Normal 3 42 3" xfId="17158" xr:uid="{00000000-0005-0000-0000-000003430000}"/>
    <cellStyle name="Normal 3 43" xfId="17159" xr:uid="{00000000-0005-0000-0000-000004430000}"/>
    <cellStyle name="Normal 3 43 2" xfId="17160" xr:uid="{00000000-0005-0000-0000-000005430000}"/>
    <cellStyle name="Normal 3 43 2 2" xfId="17161" xr:uid="{00000000-0005-0000-0000-000006430000}"/>
    <cellStyle name="Normal 3 43 3" xfId="17162" xr:uid="{00000000-0005-0000-0000-000007430000}"/>
    <cellStyle name="Normal 3 44" xfId="17163" xr:uid="{00000000-0005-0000-0000-000008430000}"/>
    <cellStyle name="Normal 3 44 2" xfId="17164" xr:uid="{00000000-0005-0000-0000-000009430000}"/>
    <cellStyle name="Normal 3 44 2 2" xfId="17165" xr:uid="{00000000-0005-0000-0000-00000A430000}"/>
    <cellStyle name="Normal 3 44 3" xfId="17166" xr:uid="{00000000-0005-0000-0000-00000B430000}"/>
    <cellStyle name="Normal 3 45" xfId="17167" xr:uid="{00000000-0005-0000-0000-00000C430000}"/>
    <cellStyle name="Normal 3 46" xfId="17168" xr:uid="{00000000-0005-0000-0000-00000D430000}"/>
    <cellStyle name="Normal 3 47" xfId="17169" xr:uid="{00000000-0005-0000-0000-00000E430000}"/>
    <cellStyle name="Normal 3 48" xfId="17170" xr:uid="{00000000-0005-0000-0000-00000F430000}"/>
    <cellStyle name="Normal 3 49" xfId="17171" xr:uid="{00000000-0005-0000-0000-000010430000}"/>
    <cellStyle name="Normal 3 49 2" xfId="17172" xr:uid="{00000000-0005-0000-0000-000011430000}"/>
    <cellStyle name="Normal 3 49 2 2" xfId="17173" xr:uid="{00000000-0005-0000-0000-000012430000}"/>
    <cellStyle name="Normal 3 49 3" xfId="17174" xr:uid="{00000000-0005-0000-0000-000013430000}"/>
    <cellStyle name="Normal 3 5" xfId="17175" xr:uid="{00000000-0005-0000-0000-000014430000}"/>
    <cellStyle name="Normal 3 5 2" xfId="17176" xr:uid="{00000000-0005-0000-0000-000015430000}"/>
    <cellStyle name="Normal 3 5 2 2" xfId="17177" xr:uid="{00000000-0005-0000-0000-000016430000}"/>
    <cellStyle name="Normal 3 5 2 2 2" xfId="17178" xr:uid="{00000000-0005-0000-0000-000017430000}"/>
    <cellStyle name="Normal 3 5 2 3" xfId="17179" xr:uid="{00000000-0005-0000-0000-000018430000}"/>
    <cellStyle name="Normal 3 5 3" xfId="17180" xr:uid="{00000000-0005-0000-0000-000019430000}"/>
    <cellStyle name="Normal 3 5 3 2" xfId="17181" xr:uid="{00000000-0005-0000-0000-00001A430000}"/>
    <cellStyle name="Normal 3 5 3 2 2" xfId="17182" xr:uid="{00000000-0005-0000-0000-00001B430000}"/>
    <cellStyle name="Normal 3 5 3 3" xfId="17183" xr:uid="{00000000-0005-0000-0000-00001C430000}"/>
    <cellStyle name="Normal 3 5 4" xfId="17184" xr:uid="{00000000-0005-0000-0000-00001D430000}"/>
    <cellStyle name="Normal 3 5 4 2" xfId="17185" xr:uid="{00000000-0005-0000-0000-00001E430000}"/>
    <cellStyle name="Normal 3 5 5" xfId="17186" xr:uid="{00000000-0005-0000-0000-00001F430000}"/>
    <cellStyle name="Normal 3 5 5 2" xfId="17187" xr:uid="{00000000-0005-0000-0000-000020430000}"/>
    <cellStyle name="Normal 3 5 6" xfId="17188" xr:uid="{00000000-0005-0000-0000-000021430000}"/>
    <cellStyle name="Normal 3 50" xfId="17189" xr:uid="{00000000-0005-0000-0000-000022430000}"/>
    <cellStyle name="Normal 3 50 2" xfId="17190" xr:uid="{00000000-0005-0000-0000-000023430000}"/>
    <cellStyle name="Normal 3 50 2 2" xfId="17191" xr:uid="{00000000-0005-0000-0000-000024430000}"/>
    <cellStyle name="Normal 3 50 3" xfId="17192" xr:uid="{00000000-0005-0000-0000-000025430000}"/>
    <cellStyle name="Normal 3 51" xfId="17193" xr:uid="{00000000-0005-0000-0000-000026430000}"/>
    <cellStyle name="Normal 3 51 2" xfId="17194" xr:uid="{00000000-0005-0000-0000-000027430000}"/>
    <cellStyle name="Normal 3 51 2 2" xfId="17195" xr:uid="{00000000-0005-0000-0000-000028430000}"/>
    <cellStyle name="Normal 3 51 3" xfId="17196" xr:uid="{00000000-0005-0000-0000-000029430000}"/>
    <cellStyle name="Normal 3 52" xfId="17197" xr:uid="{00000000-0005-0000-0000-00002A430000}"/>
    <cellStyle name="Normal 3 52 2" xfId="17198" xr:uid="{00000000-0005-0000-0000-00002B430000}"/>
    <cellStyle name="Normal 3 52 2 2" xfId="17199" xr:uid="{00000000-0005-0000-0000-00002C430000}"/>
    <cellStyle name="Normal 3 52 3" xfId="17200" xr:uid="{00000000-0005-0000-0000-00002D430000}"/>
    <cellStyle name="Normal 3 53" xfId="17201" xr:uid="{00000000-0005-0000-0000-00002E430000}"/>
    <cellStyle name="Normal 3 53 2" xfId="17202" xr:uid="{00000000-0005-0000-0000-00002F430000}"/>
    <cellStyle name="Normal 3 53 2 2" xfId="17203" xr:uid="{00000000-0005-0000-0000-000030430000}"/>
    <cellStyle name="Normal 3 53 3" xfId="17204" xr:uid="{00000000-0005-0000-0000-000031430000}"/>
    <cellStyle name="Normal 3 54" xfId="17205" xr:uid="{00000000-0005-0000-0000-000032430000}"/>
    <cellStyle name="Normal 3 54 2" xfId="17206" xr:uid="{00000000-0005-0000-0000-000033430000}"/>
    <cellStyle name="Normal 3 54 2 2" xfId="17207" xr:uid="{00000000-0005-0000-0000-000034430000}"/>
    <cellStyle name="Normal 3 54 3" xfId="17208" xr:uid="{00000000-0005-0000-0000-000035430000}"/>
    <cellStyle name="Normal 3 55" xfId="17209" xr:uid="{00000000-0005-0000-0000-000036430000}"/>
    <cellStyle name="Normal 3 55 2" xfId="17210" xr:uid="{00000000-0005-0000-0000-000037430000}"/>
    <cellStyle name="Normal 3 55 2 2" xfId="17211" xr:uid="{00000000-0005-0000-0000-000038430000}"/>
    <cellStyle name="Normal 3 55 3" xfId="17212" xr:uid="{00000000-0005-0000-0000-000039430000}"/>
    <cellStyle name="Normal 3 56" xfId="17213" xr:uid="{00000000-0005-0000-0000-00003A430000}"/>
    <cellStyle name="Normal 3 56 2" xfId="17214" xr:uid="{00000000-0005-0000-0000-00003B430000}"/>
    <cellStyle name="Normal 3 56 2 2" xfId="17215" xr:uid="{00000000-0005-0000-0000-00003C430000}"/>
    <cellStyle name="Normal 3 56 3" xfId="17216" xr:uid="{00000000-0005-0000-0000-00003D430000}"/>
    <cellStyle name="Normal 3 57" xfId="17217" xr:uid="{00000000-0005-0000-0000-00003E430000}"/>
    <cellStyle name="Normal 3 57 2" xfId="17218" xr:uid="{00000000-0005-0000-0000-00003F430000}"/>
    <cellStyle name="Normal 3 57 2 2" xfId="17219" xr:uid="{00000000-0005-0000-0000-000040430000}"/>
    <cellStyle name="Normal 3 57 3" xfId="17220" xr:uid="{00000000-0005-0000-0000-000041430000}"/>
    <cellStyle name="Normal 3 58" xfId="17221" xr:uid="{00000000-0005-0000-0000-000042430000}"/>
    <cellStyle name="Normal 3 58 2" xfId="17222" xr:uid="{00000000-0005-0000-0000-000043430000}"/>
    <cellStyle name="Normal 3 58 2 2" xfId="17223" xr:uid="{00000000-0005-0000-0000-000044430000}"/>
    <cellStyle name="Normal 3 58 3" xfId="17224" xr:uid="{00000000-0005-0000-0000-000045430000}"/>
    <cellStyle name="Normal 3 59" xfId="17225" xr:uid="{00000000-0005-0000-0000-000046430000}"/>
    <cellStyle name="Normal 3 59 2" xfId="17226" xr:uid="{00000000-0005-0000-0000-000047430000}"/>
    <cellStyle name="Normal 3 59 2 2" xfId="17227" xr:uid="{00000000-0005-0000-0000-000048430000}"/>
    <cellStyle name="Normal 3 59 3" xfId="17228" xr:uid="{00000000-0005-0000-0000-000049430000}"/>
    <cellStyle name="Normal 3 6" xfId="17229" xr:uid="{00000000-0005-0000-0000-00004A430000}"/>
    <cellStyle name="Normal 3 6 2" xfId="17230" xr:uid="{00000000-0005-0000-0000-00004B430000}"/>
    <cellStyle name="Normal 3 6 2 2" xfId="17231" xr:uid="{00000000-0005-0000-0000-00004C430000}"/>
    <cellStyle name="Normal 3 6 3" xfId="17232" xr:uid="{00000000-0005-0000-0000-00004D430000}"/>
    <cellStyle name="Normal 3 60" xfId="17233" xr:uid="{00000000-0005-0000-0000-00004E430000}"/>
    <cellStyle name="Normal 3 61" xfId="17234" xr:uid="{00000000-0005-0000-0000-00004F430000}"/>
    <cellStyle name="Normal 3 61 2" xfId="17235" xr:uid="{00000000-0005-0000-0000-000050430000}"/>
    <cellStyle name="Normal 3 62" xfId="17236" xr:uid="{00000000-0005-0000-0000-000051430000}"/>
    <cellStyle name="Normal 3 7" xfId="17237" xr:uid="{00000000-0005-0000-0000-000052430000}"/>
    <cellStyle name="Normal 3 7 2" xfId="17238" xr:uid="{00000000-0005-0000-0000-000053430000}"/>
    <cellStyle name="Normal 3 7 2 2" xfId="17239" xr:uid="{00000000-0005-0000-0000-000054430000}"/>
    <cellStyle name="Normal 3 7 3" xfId="17240" xr:uid="{00000000-0005-0000-0000-000055430000}"/>
    <cellStyle name="Normal 3 8" xfId="17241" xr:uid="{00000000-0005-0000-0000-000056430000}"/>
    <cellStyle name="Normal 3 8 2" xfId="17242" xr:uid="{00000000-0005-0000-0000-000057430000}"/>
    <cellStyle name="Normal 3 9" xfId="17243" xr:uid="{00000000-0005-0000-0000-000058430000}"/>
    <cellStyle name="Normal 3 9 2" xfId="17244" xr:uid="{00000000-0005-0000-0000-000059430000}"/>
    <cellStyle name="Normal 30" xfId="17245" xr:uid="{00000000-0005-0000-0000-00005A430000}"/>
    <cellStyle name="Normal 30 2" xfId="17246" xr:uid="{00000000-0005-0000-0000-00005B430000}"/>
    <cellStyle name="Normal 30 2 2" xfId="17247" xr:uid="{00000000-0005-0000-0000-00005C430000}"/>
    <cellStyle name="Normal 31" xfId="17248" xr:uid="{00000000-0005-0000-0000-00005D430000}"/>
    <cellStyle name="Normal 31 2" xfId="17249" xr:uid="{00000000-0005-0000-0000-00005E430000}"/>
    <cellStyle name="Normal 31 2 2" xfId="17250" xr:uid="{00000000-0005-0000-0000-00005F430000}"/>
    <cellStyle name="Normal 32" xfId="17251" xr:uid="{00000000-0005-0000-0000-000060430000}"/>
    <cellStyle name="Normal 32 2" xfId="17252" xr:uid="{00000000-0005-0000-0000-000061430000}"/>
    <cellStyle name="Normal 32 2 2" xfId="17253" xr:uid="{00000000-0005-0000-0000-000062430000}"/>
    <cellStyle name="Normal 33" xfId="17254" xr:uid="{00000000-0005-0000-0000-000063430000}"/>
    <cellStyle name="Normal 33 2" xfId="17255" xr:uid="{00000000-0005-0000-0000-000064430000}"/>
    <cellStyle name="Normal 33 2 2" xfId="17256" xr:uid="{00000000-0005-0000-0000-000065430000}"/>
    <cellStyle name="Normal 34" xfId="17257" xr:uid="{00000000-0005-0000-0000-000066430000}"/>
    <cellStyle name="Normal 34 2" xfId="17258" xr:uid="{00000000-0005-0000-0000-000067430000}"/>
    <cellStyle name="Normal 34 2 2" xfId="17259" xr:uid="{00000000-0005-0000-0000-000068430000}"/>
    <cellStyle name="Normal 35" xfId="17260" xr:uid="{00000000-0005-0000-0000-000069430000}"/>
    <cellStyle name="Normal 35 10" xfId="17261" xr:uid="{00000000-0005-0000-0000-00006A430000}"/>
    <cellStyle name="Normal 35 10 10" xfId="17262" xr:uid="{00000000-0005-0000-0000-00006B430000}"/>
    <cellStyle name="Normal 35 10 11" xfId="17263" xr:uid="{00000000-0005-0000-0000-00006C430000}"/>
    <cellStyle name="Normal 35 10 2" xfId="17264" xr:uid="{00000000-0005-0000-0000-00006D430000}"/>
    <cellStyle name="Normal 35 10 2 2" xfId="17265" xr:uid="{00000000-0005-0000-0000-00006E430000}"/>
    <cellStyle name="Normal 35 10 3" xfId="17266" xr:uid="{00000000-0005-0000-0000-00006F430000}"/>
    <cellStyle name="Normal 35 10 3 2" xfId="17267" xr:uid="{00000000-0005-0000-0000-000070430000}"/>
    <cellStyle name="Normal 35 10 4" xfId="17268" xr:uid="{00000000-0005-0000-0000-000071430000}"/>
    <cellStyle name="Normal 35 10 4 2" xfId="17269" xr:uid="{00000000-0005-0000-0000-000072430000}"/>
    <cellStyle name="Normal 35 10 5" xfId="17270" xr:uid="{00000000-0005-0000-0000-000073430000}"/>
    <cellStyle name="Normal 35 10 5 2" xfId="17271" xr:uid="{00000000-0005-0000-0000-000074430000}"/>
    <cellStyle name="Normal 35 10 6" xfId="17272" xr:uid="{00000000-0005-0000-0000-000075430000}"/>
    <cellStyle name="Normal 35 10 6 2" xfId="17273" xr:uid="{00000000-0005-0000-0000-000076430000}"/>
    <cellStyle name="Normal 35 10 7" xfId="17274" xr:uid="{00000000-0005-0000-0000-000077430000}"/>
    <cellStyle name="Normal 35 10 7 2" xfId="17275" xr:uid="{00000000-0005-0000-0000-000078430000}"/>
    <cellStyle name="Normal 35 10 8" xfId="17276" xr:uid="{00000000-0005-0000-0000-000079430000}"/>
    <cellStyle name="Normal 35 10 8 2" xfId="17277" xr:uid="{00000000-0005-0000-0000-00007A430000}"/>
    <cellStyle name="Normal 35 10 9" xfId="17278" xr:uid="{00000000-0005-0000-0000-00007B430000}"/>
    <cellStyle name="Normal 35 10 9 2" xfId="17279" xr:uid="{00000000-0005-0000-0000-00007C430000}"/>
    <cellStyle name="Normal 35 11" xfId="17280" xr:uid="{00000000-0005-0000-0000-00007D430000}"/>
    <cellStyle name="Normal 35 11 10" xfId="17281" xr:uid="{00000000-0005-0000-0000-00007E430000}"/>
    <cellStyle name="Normal 35 11 11" xfId="17282" xr:uid="{00000000-0005-0000-0000-00007F430000}"/>
    <cellStyle name="Normal 35 11 2" xfId="17283" xr:uid="{00000000-0005-0000-0000-000080430000}"/>
    <cellStyle name="Normal 35 11 2 2" xfId="17284" xr:uid="{00000000-0005-0000-0000-000081430000}"/>
    <cellStyle name="Normal 35 11 3" xfId="17285" xr:uid="{00000000-0005-0000-0000-000082430000}"/>
    <cellStyle name="Normal 35 11 3 2" xfId="17286" xr:uid="{00000000-0005-0000-0000-000083430000}"/>
    <cellStyle name="Normal 35 11 4" xfId="17287" xr:uid="{00000000-0005-0000-0000-000084430000}"/>
    <cellStyle name="Normal 35 11 4 2" xfId="17288" xr:uid="{00000000-0005-0000-0000-000085430000}"/>
    <cellStyle name="Normal 35 11 5" xfId="17289" xr:uid="{00000000-0005-0000-0000-000086430000}"/>
    <cellStyle name="Normal 35 11 5 2" xfId="17290" xr:uid="{00000000-0005-0000-0000-000087430000}"/>
    <cellStyle name="Normal 35 11 6" xfId="17291" xr:uid="{00000000-0005-0000-0000-000088430000}"/>
    <cellStyle name="Normal 35 11 6 2" xfId="17292" xr:uid="{00000000-0005-0000-0000-000089430000}"/>
    <cellStyle name="Normal 35 11 7" xfId="17293" xr:uid="{00000000-0005-0000-0000-00008A430000}"/>
    <cellStyle name="Normal 35 11 7 2" xfId="17294" xr:uid="{00000000-0005-0000-0000-00008B430000}"/>
    <cellStyle name="Normal 35 11 8" xfId="17295" xr:uid="{00000000-0005-0000-0000-00008C430000}"/>
    <cellStyle name="Normal 35 11 8 2" xfId="17296" xr:uid="{00000000-0005-0000-0000-00008D430000}"/>
    <cellStyle name="Normal 35 11 9" xfId="17297" xr:uid="{00000000-0005-0000-0000-00008E430000}"/>
    <cellStyle name="Normal 35 11 9 2" xfId="17298" xr:uid="{00000000-0005-0000-0000-00008F430000}"/>
    <cellStyle name="Normal 35 12" xfId="17299" xr:uid="{00000000-0005-0000-0000-000090430000}"/>
    <cellStyle name="Normal 35 12 10" xfId="17300" xr:uid="{00000000-0005-0000-0000-000091430000}"/>
    <cellStyle name="Normal 35 12 2" xfId="17301" xr:uid="{00000000-0005-0000-0000-000092430000}"/>
    <cellStyle name="Normal 35 12 2 2" xfId="17302" xr:uid="{00000000-0005-0000-0000-000093430000}"/>
    <cellStyle name="Normal 35 12 3" xfId="17303" xr:uid="{00000000-0005-0000-0000-000094430000}"/>
    <cellStyle name="Normal 35 12 3 2" xfId="17304" xr:uid="{00000000-0005-0000-0000-000095430000}"/>
    <cellStyle name="Normal 35 12 4" xfId="17305" xr:uid="{00000000-0005-0000-0000-000096430000}"/>
    <cellStyle name="Normal 35 12 4 2" xfId="17306" xr:uid="{00000000-0005-0000-0000-000097430000}"/>
    <cellStyle name="Normal 35 12 5" xfId="17307" xr:uid="{00000000-0005-0000-0000-000098430000}"/>
    <cellStyle name="Normal 35 12 5 2" xfId="17308" xr:uid="{00000000-0005-0000-0000-000099430000}"/>
    <cellStyle name="Normal 35 12 6" xfId="17309" xr:uid="{00000000-0005-0000-0000-00009A430000}"/>
    <cellStyle name="Normal 35 12 6 2" xfId="17310" xr:uid="{00000000-0005-0000-0000-00009B430000}"/>
    <cellStyle name="Normal 35 12 7" xfId="17311" xr:uid="{00000000-0005-0000-0000-00009C430000}"/>
    <cellStyle name="Normal 35 12 7 2" xfId="17312" xr:uid="{00000000-0005-0000-0000-00009D430000}"/>
    <cellStyle name="Normal 35 12 8" xfId="17313" xr:uid="{00000000-0005-0000-0000-00009E430000}"/>
    <cellStyle name="Normal 35 12 8 2" xfId="17314" xr:uid="{00000000-0005-0000-0000-00009F430000}"/>
    <cellStyle name="Normal 35 12 9" xfId="17315" xr:uid="{00000000-0005-0000-0000-0000A0430000}"/>
    <cellStyle name="Normal 35 13" xfId="17316" xr:uid="{00000000-0005-0000-0000-0000A1430000}"/>
    <cellStyle name="Normal 35 13 2" xfId="17317" xr:uid="{00000000-0005-0000-0000-0000A2430000}"/>
    <cellStyle name="Normal 35 14" xfId="17318" xr:uid="{00000000-0005-0000-0000-0000A3430000}"/>
    <cellStyle name="Normal 35 14 2" xfId="17319" xr:uid="{00000000-0005-0000-0000-0000A4430000}"/>
    <cellStyle name="Normal 35 15" xfId="17320" xr:uid="{00000000-0005-0000-0000-0000A5430000}"/>
    <cellStyle name="Normal 35 15 2" xfId="17321" xr:uid="{00000000-0005-0000-0000-0000A6430000}"/>
    <cellStyle name="Normal 35 16" xfId="17322" xr:uid="{00000000-0005-0000-0000-0000A7430000}"/>
    <cellStyle name="Normal 35 16 2" xfId="17323" xr:uid="{00000000-0005-0000-0000-0000A8430000}"/>
    <cellStyle name="Normal 35 17" xfId="17324" xr:uid="{00000000-0005-0000-0000-0000A9430000}"/>
    <cellStyle name="Normal 35 17 2" xfId="17325" xr:uid="{00000000-0005-0000-0000-0000AA430000}"/>
    <cellStyle name="Normal 35 18" xfId="17326" xr:uid="{00000000-0005-0000-0000-0000AB430000}"/>
    <cellStyle name="Normal 35 18 2" xfId="17327" xr:uid="{00000000-0005-0000-0000-0000AC430000}"/>
    <cellStyle name="Normal 35 19" xfId="17328" xr:uid="{00000000-0005-0000-0000-0000AD430000}"/>
    <cellStyle name="Normal 35 19 2" xfId="17329" xr:uid="{00000000-0005-0000-0000-0000AE430000}"/>
    <cellStyle name="Normal 35 2" xfId="17330" xr:uid="{00000000-0005-0000-0000-0000AF430000}"/>
    <cellStyle name="Normal 35 2 10" xfId="17331" xr:uid="{00000000-0005-0000-0000-0000B0430000}"/>
    <cellStyle name="Normal 35 2 10 2" xfId="17332" xr:uid="{00000000-0005-0000-0000-0000B1430000}"/>
    <cellStyle name="Normal 35 2 11" xfId="17333" xr:uid="{00000000-0005-0000-0000-0000B2430000}"/>
    <cellStyle name="Normal 35 2 11 2" xfId="17334" xr:uid="{00000000-0005-0000-0000-0000B3430000}"/>
    <cellStyle name="Normal 35 2 12" xfId="17335" xr:uid="{00000000-0005-0000-0000-0000B4430000}"/>
    <cellStyle name="Normal 35 2 12 2" xfId="17336" xr:uid="{00000000-0005-0000-0000-0000B5430000}"/>
    <cellStyle name="Normal 35 2 13" xfId="17337" xr:uid="{00000000-0005-0000-0000-0000B6430000}"/>
    <cellStyle name="Normal 35 2 13 2" xfId="17338" xr:uid="{00000000-0005-0000-0000-0000B7430000}"/>
    <cellStyle name="Normal 35 2 14" xfId="17339" xr:uid="{00000000-0005-0000-0000-0000B8430000}"/>
    <cellStyle name="Normal 35 2 14 2" xfId="17340" xr:uid="{00000000-0005-0000-0000-0000B9430000}"/>
    <cellStyle name="Normal 35 2 15" xfId="17341" xr:uid="{00000000-0005-0000-0000-0000BA430000}"/>
    <cellStyle name="Normal 35 2 15 2" xfId="17342" xr:uid="{00000000-0005-0000-0000-0000BB430000}"/>
    <cellStyle name="Normal 35 2 16" xfId="17343" xr:uid="{00000000-0005-0000-0000-0000BC430000}"/>
    <cellStyle name="Normal 35 2 16 2" xfId="17344" xr:uid="{00000000-0005-0000-0000-0000BD430000}"/>
    <cellStyle name="Normal 35 2 17" xfId="17345" xr:uid="{00000000-0005-0000-0000-0000BE430000}"/>
    <cellStyle name="Normal 35 2 18" xfId="17346" xr:uid="{00000000-0005-0000-0000-0000BF430000}"/>
    <cellStyle name="Normal 35 2 2" xfId="17347" xr:uid="{00000000-0005-0000-0000-0000C0430000}"/>
    <cellStyle name="Normal 35 2 2 10" xfId="17348" xr:uid="{00000000-0005-0000-0000-0000C1430000}"/>
    <cellStyle name="Normal 35 2 2 11" xfId="17349" xr:uid="{00000000-0005-0000-0000-0000C2430000}"/>
    <cellStyle name="Normal 35 2 2 2" xfId="17350" xr:uid="{00000000-0005-0000-0000-0000C3430000}"/>
    <cellStyle name="Normal 35 2 2 2 2" xfId="17351" xr:uid="{00000000-0005-0000-0000-0000C4430000}"/>
    <cellStyle name="Normal 35 2 2 3" xfId="17352" xr:uid="{00000000-0005-0000-0000-0000C5430000}"/>
    <cellStyle name="Normal 35 2 2 3 2" xfId="17353" xr:uid="{00000000-0005-0000-0000-0000C6430000}"/>
    <cellStyle name="Normal 35 2 2 4" xfId="17354" xr:uid="{00000000-0005-0000-0000-0000C7430000}"/>
    <cellStyle name="Normal 35 2 2 4 2" xfId="17355" xr:uid="{00000000-0005-0000-0000-0000C8430000}"/>
    <cellStyle name="Normal 35 2 2 5" xfId="17356" xr:uid="{00000000-0005-0000-0000-0000C9430000}"/>
    <cellStyle name="Normal 35 2 2 5 2" xfId="17357" xr:uid="{00000000-0005-0000-0000-0000CA430000}"/>
    <cellStyle name="Normal 35 2 2 6" xfId="17358" xr:uid="{00000000-0005-0000-0000-0000CB430000}"/>
    <cellStyle name="Normal 35 2 2 6 2" xfId="17359" xr:uid="{00000000-0005-0000-0000-0000CC430000}"/>
    <cellStyle name="Normal 35 2 2 7" xfId="17360" xr:uid="{00000000-0005-0000-0000-0000CD430000}"/>
    <cellStyle name="Normal 35 2 2 7 2" xfId="17361" xr:uid="{00000000-0005-0000-0000-0000CE430000}"/>
    <cellStyle name="Normal 35 2 2 8" xfId="17362" xr:uid="{00000000-0005-0000-0000-0000CF430000}"/>
    <cellStyle name="Normal 35 2 2 8 2" xfId="17363" xr:uid="{00000000-0005-0000-0000-0000D0430000}"/>
    <cellStyle name="Normal 35 2 2 9" xfId="17364" xr:uid="{00000000-0005-0000-0000-0000D1430000}"/>
    <cellStyle name="Normal 35 2 2 9 2" xfId="17365" xr:uid="{00000000-0005-0000-0000-0000D2430000}"/>
    <cellStyle name="Normal 35 2 3" xfId="17366" xr:uid="{00000000-0005-0000-0000-0000D3430000}"/>
    <cellStyle name="Normal 35 2 3 10" xfId="17367" xr:uid="{00000000-0005-0000-0000-0000D4430000}"/>
    <cellStyle name="Normal 35 2 3 11" xfId="17368" xr:uid="{00000000-0005-0000-0000-0000D5430000}"/>
    <cellStyle name="Normal 35 2 3 2" xfId="17369" xr:uid="{00000000-0005-0000-0000-0000D6430000}"/>
    <cellStyle name="Normal 35 2 3 2 2" xfId="17370" xr:uid="{00000000-0005-0000-0000-0000D7430000}"/>
    <cellStyle name="Normal 35 2 3 3" xfId="17371" xr:uid="{00000000-0005-0000-0000-0000D8430000}"/>
    <cellStyle name="Normal 35 2 3 3 2" xfId="17372" xr:uid="{00000000-0005-0000-0000-0000D9430000}"/>
    <cellStyle name="Normal 35 2 3 4" xfId="17373" xr:uid="{00000000-0005-0000-0000-0000DA430000}"/>
    <cellStyle name="Normal 35 2 3 4 2" xfId="17374" xr:uid="{00000000-0005-0000-0000-0000DB430000}"/>
    <cellStyle name="Normal 35 2 3 5" xfId="17375" xr:uid="{00000000-0005-0000-0000-0000DC430000}"/>
    <cellStyle name="Normal 35 2 3 5 2" xfId="17376" xr:uid="{00000000-0005-0000-0000-0000DD430000}"/>
    <cellStyle name="Normal 35 2 3 6" xfId="17377" xr:uid="{00000000-0005-0000-0000-0000DE430000}"/>
    <cellStyle name="Normal 35 2 3 6 2" xfId="17378" xr:uid="{00000000-0005-0000-0000-0000DF430000}"/>
    <cellStyle name="Normal 35 2 3 7" xfId="17379" xr:uid="{00000000-0005-0000-0000-0000E0430000}"/>
    <cellStyle name="Normal 35 2 3 7 2" xfId="17380" xr:uid="{00000000-0005-0000-0000-0000E1430000}"/>
    <cellStyle name="Normal 35 2 3 8" xfId="17381" xr:uid="{00000000-0005-0000-0000-0000E2430000}"/>
    <cellStyle name="Normal 35 2 3 8 2" xfId="17382" xr:uid="{00000000-0005-0000-0000-0000E3430000}"/>
    <cellStyle name="Normal 35 2 3 9" xfId="17383" xr:uid="{00000000-0005-0000-0000-0000E4430000}"/>
    <cellStyle name="Normal 35 2 3 9 2" xfId="17384" xr:uid="{00000000-0005-0000-0000-0000E5430000}"/>
    <cellStyle name="Normal 35 2 4" xfId="17385" xr:uid="{00000000-0005-0000-0000-0000E6430000}"/>
    <cellStyle name="Normal 35 2 4 10" xfId="17386" xr:uid="{00000000-0005-0000-0000-0000E7430000}"/>
    <cellStyle name="Normal 35 2 4 11" xfId="17387" xr:uid="{00000000-0005-0000-0000-0000E8430000}"/>
    <cellStyle name="Normal 35 2 4 2" xfId="17388" xr:uid="{00000000-0005-0000-0000-0000E9430000}"/>
    <cellStyle name="Normal 35 2 4 2 2" xfId="17389" xr:uid="{00000000-0005-0000-0000-0000EA430000}"/>
    <cellStyle name="Normal 35 2 4 3" xfId="17390" xr:uid="{00000000-0005-0000-0000-0000EB430000}"/>
    <cellStyle name="Normal 35 2 4 3 2" xfId="17391" xr:uid="{00000000-0005-0000-0000-0000EC430000}"/>
    <cellStyle name="Normal 35 2 4 4" xfId="17392" xr:uid="{00000000-0005-0000-0000-0000ED430000}"/>
    <cellStyle name="Normal 35 2 4 4 2" xfId="17393" xr:uid="{00000000-0005-0000-0000-0000EE430000}"/>
    <cellStyle name="Normal 35 2 4 5" xfId="17394" xr:uid="{00000000-0005-0000-0000-0000EF430000}"/>
    <cellStyle name="Normal 35 2 4 5 2" xfId="17395" xr:uid="{00000000-0005-0000-0000-0000F0430000}"/>
    <cellStyle name="Normal 35 2 4 6" xfId="17396" xr:uid="{00000000-0005-0000-0000-0000F1430000}"/>
    <cellStyle name="Normal 35 2 4 6 2" xfId="17397" xr:uid="{00000000-0005-0000-0000-0000F2430000}"/>
    <cellStyle name="Normal 35 2 4 7" xfId="17398" xr:uid="{00000000-0005-0000-0000-0000F3430000}"/>
    <cellStyle name="Normal 35 2 4 7 2" xfId="17399" xr:uid="{00000000-0005-0000-0000-0000F4430000}"/>
    <cellStyle name="Normal 35 2 4 8" xfId="17400" xr:uid="{00000000-0005-0000-0000-0000F5430000}"/>
    <cellStyle name="Normal 35 2 4 8 2" xfId="17401" xr:uid="{00000000-0005-0000-0000-0000F6430000}"/>
    <cellStyle name="Normal 35 2 4 9" xfId="17402" xr:uid="{00000000-0005-0000-0000-0000F7430000}"/>
    <cellStyle name="Normal 35 2 4 9 2" xfId="17403" xr:uid="{00000000-0005-0000-0000-0000F8430000}"/>
    <cellStyle name="Normal 35 2 5" xfId="17404" xr:uid="{00000000-0005-0000-0000-0000F9430000}"/>
    <cellStyle name="Normal 35 2 5 10" xfId="17405" xr:uid="{00000000-0005-0000-0000-0000FA430000}"/>
    <cellStyle name="Normal 35 2 5 11" xfId="17406" xr:uid="{00000000-0005-0000-0000-0000FB430000}"/>
    <cellStyle name="Normal 35 2 5 2" xfId="17407" xr:uid="{00000000-0005-0000-0000-0000FC430000}"/>
    <cellStyle name="Normal 35 2 5 2 2" xfId="17408" xr:uid="{00000000-0005-0000-0000-0000FD430000}"/>
    <cellStyle name="Normal 35 2 5 3" xfId="17409" xr:uid="{00000000-0005-0000-0000-0000FE430000}"/>
    <cellStyle name="Normal 35 2 5 3 2" xfId="17410" xr:uid="{00000000-0005-0000-0000-0000FF430000}"/>
    <cellStyle name="Normal 35 2 5 4" xfId="17411" xr:uid="{00000000-0005-0000-0000-000000440000}"/>
    <cellStyle name="Normal 35 2 5 4 2" xfId="17412" xr:uid="{00000000-0005-0000-0000-000001440000}"/>
    <cellStyle name="Normal 35 2 5 5" xfId="17413" xr:uid="{00000000-0005-0000-0000-000002440000}"/>
    <cellStyle name="Normal 35 2 5 5 2" xfId="17414" xr:uid="{00000000-0005-0000-0000-000003440000}"/>
    <cellStyle name="Normal 35 2 5 6" xfId="17415" xr:uid="{00000000-0005-0000-0000-000004440000}"/>
    <cellStyle name="Normal 35 2 5 6 2" xfId="17416" xr:uid="{00000000-0005-0000-0000-000005440000}"/>
    <cellStyle name="Normal 35 2 5 7" xfId="17417" xr:uid="{00000000-0005-0000-0000-000006440000}"/>
    <cellStyle name="Normal 35 2 5 7 2" xfId="17418" xr:uid="{00000000-0005-0000-0000-000007440000}"/>
    <cellStyle name="Normal 35 2 5 8" xfId="17419" xr:uid="{00000000-0005-0000-0000-000008440000}"/>
    <cellStyle name="Normal 35 2 5 8 2" xfId="17420" xr:uid="{00000000-0005-0000-0000-000009440000}"/>
    <cellStyle name="Normal 35 2 5 9" xfId="17421" xr:uid="{00000000-0005-0000-0000-00000A440000}"/>
    <cellStyle name="Normal 35 2 5 9 2" xfId="17422" xr:uid="{00000000-0005-0000-0000-00000B440000}"/>
    <cellStyle name="Normal 35 2 6" xfId="17423" xr:uid="{00000000-0005-0000-0000-00000C440000}"/>
    <cellStyle name="Normal 35 2 6 10" xfId="17424" xr:uid="{00000000-0005-0000-0000-00000D440000}"/>
    <cellStyle name="Normal 35 2 6 11" xfId="17425" xr:uid="{00000000-0005-0000-0000-00000E440000}"/>
    <cellStyle name="Normal 35 2 6 2" xfId="17426" xr:uid="{00000000-0005-0000-0000-00000F440000}"/>
    <cellStyle name="Normal 35 2 6 2 2" xfId="17427" xr:uid="{00000000-0005-0000-0000-000010440000}"/>
    <cellStyle name="Normal 35 2 6 3" xfId="17428" xr:uid="{00000000-0005-0000-0000-000011440000}"/>
    <cellStyle name="Normal 35 2 6 3 2" xfId="17429" xr:uid="{00000000-0005-0000-0000-000012440000}"/>
    <cellStyle name="Normal 35 2 6 4" xfId="17430" xr:uid="{00000000-0005-0000-0000-000013440000}"/>
    <cellStyle name="Normal 35 2 6 4 2" xfId="17431" xr:uid="{00000000-0005-0000-0000-000014440000}"/>
    <cellStyle name="Normal 35 2 6 5" xfId="17432" xr:uid="{00000000-0005-0000-0000-000015440000}"/>
    <cellStyle name="Normal 35 2 6 5 2" xfId="17433" xr:uid="{00000000-0005-0000-0000-000016440000}"/>
    <cellStyle name="Normal 35 2 6 6" xfId="17434" xr:uid="{00000000-0005-0000-0000-000017440000}"/>
    <cellStyle name="Normal 35 2 6 6 2" xfId="17435" xr:uid="{00000000-0005-0000-0000-000018440000}"/>
    <cellStyle name="Normal 35 2 6 7" xfId="17436" xr:uid="{00000000-0005-0000-0000-000019440000}"/>
    <cellStyle name="Normal 35 2 6 7 2" xfId="17437" xr:uid="{00000000-0005-0000-0000-00001A440000}"/>
    <cellStyle name="Normal 35 2 6 8" xfId="17438" xr:uid="{00000000-0005-0000-0000-00001B440000}"/>
    <cellStyle name="Normal 35 2 6 8 2" xfId="17439" xr:uid="{00000000-0005-0000-0000-00001C440000}"/>
    <cellStyle name="Normal 35 2 6 9" xfId="17440" xr:uid="{00000000-0005-0000-0000-00001D440000}"/>
    <cellStyle name="Normal 35 2 6 9 2" xfId="17441" xr:uid="{00000000-0005-0000-0000-00001E440000}"/>
    <cellStyle name="Normal 35 2 7" xfId="17442" xr:uid="{00000000-0005-0000-0000-00001F440000}"/>
    <cellStyle name="Normal 35 2 7 10" xfId="17443" xr:uid="{00000000-0005-0000-0000-000020440000}"/>
    <cellStyle name="Normal 35 2 7 11" xfId="17444" xr:uid="{00000000-0005-0000-0000-000021440000}"/>
    <cellStyle name="Normal 35 2 7 2" xfId="17445" xr:uid="{00000000-0005-0000-0000-000022440000}"/>
    <cellStyle name="Normal 35 2 7 2 2" xfId="17446" xr:uid="{00000000-0005-0000-0000-000023440000}"/>
    <cellStyle name="Normal 35 2 7 3" xfId="17447" xr:uid="{00000000-0005-0000-0000-000024440000}"/>
    <cellStyle name="Normal 35 2 7 3 2" xfId="17448" xr:uid="{00000000-0005-0000-0000-000025440000}"/>
    <cellStyle name="Normal 35 2 7 4" xfId="17449" xr:uid="{00000000-0005-0000-0000-000026440000}"/>
    <cellStyle name="Normal 35 2 7 4 2" xfId="17450" xr:uid="{00000000-0005-0000-0000-000027440000}"/>
    <cellStyle name="Normal 35 2 7 5" xfId="17451" xr:uid="{00000000-0005-0000-0000-000028440000}"/>
    <cellStyle name="Normal 35 2 7 5 2" xfId="17452" xr:uid="{00000000-0005-0000-0000-000029440000}"/>
    <cellStyle name="Normal 35 2 7 6" xfId="17453" xr:uid="{00000000-0005-0000-0000-00002A440000}"/>
    <cellStyle name="Normal 35 2 7 6 2" xfId="17454" xr:uid="{00000000-0005-0000-0000-00002B440000}"/>
    <cellStyle name="Normal 35 2 7 7" xfId="17455" xr:uid="{00000000-0005-0000-0000-00002C440000}"/>
    <cellStyle name="Normal 35 2 7 7 2" xfId="17456" xr:uid="{00000000-0005-0000-0000-00002D440000}"/>
    <cellStyle name="Normal 35 2 7 8" xfId="17457" xr:uid="{00000000-0005-0000-0000-00002E440000}"/>
    <cellStyle name="Normal 35 2 7 8 2" xfId="17458" xr:uid="{00000000-0005-0000-0000-00002F440000}"/>
    <cellStyle name="Normal 35 2 7 9" xfId="17459" xr:uid="{00000000-0005-0000-0000-000030440000}"/>
    <cellStyle name="Normal 35 2 7 9 2" xfId="17460" xr:uid="{00000000-0005-0000-0000-000031440000}"/>
    <cellStyle name="Normal 35 2 8" xfId="17461" xr:uid="{00000000-0005-0000-0000-000032440000}"/>
    <cellStyle name="Normal 35 2 8 10" xfId="17462" xr:uid="{00000000-0005-0000-0000-000033440000}"/>
    <cellStyle name="Normal 35 2 8 2" xfId="17463" xr:uid="{00000000-0005-0000-0000-000034440000}"/>
    <cellStyle name="Normal 35 2 8 2 2" xfId="17464" xr:uid="{00000000-0005-0000-0000-000035440000}"/>
    <cellStyle name="Normal 35 2 8 3" xfId="17465" xr:uid="{00000000-0005-0000-0000-000036440000}"/>
    <cellStyle name="Normal 35 2 8 3 2" xfId="17466" xr:uid="{00000000-0005-0000-0000-000037440000}"/>
    <cellStyle name="Normal 35 2 8 4" xfId="17467" xr:uid="{00000000-0005-0000-0000-000038440000}"/>
    <cellStyle name="Normal 35 2 8 4 2" xfId="17468" xr:uid="{00000000-0005-0000-0000-000039440000}"/>
    <cellStyle name="Normal 35 2 8 5" xfId="17469" xr:uid="{00000000-0005-0000-0000-00003A440000}"/>
    <cellStyle name="Normal 35 2 8 5 2" xfId="17470" xr:uid="{00000000-0005-0000-0000-00003B440000}"/>
    <cellStyle name="Normal 35 2 8 6" xfId="17471" xr:uid="{00000000-0005-0000-0000-00003C440000}"/>
    <cellStyle name="Normal 35 2 8 6 2" xfId="17472" xr:uid="{00000000-0005-0000-0000-00003D440000}"/>
    <cellStyle name="Normal 35 2 8 7" xfId="17473" xr:uid="{00000000-0005-0000-0000-00003E440000}"/>
    <cellStyle name="Normal 35 2 8 7 2" xfId="17474" xr:uid="{00000000-0005-0000-0000-00003F440000}"/>
    <cellStyle name="Normal 35 2 8 8" xfId="17475" xr:uid="{00000000-0005-0000-0000-000040440000}"/>
    <cellStyle name="Normal 35 2 8 8 2" xfId="17476" xr:uid="{00000000-0005-0000-0000-000041440000}"/>
    <cellStyle name="Normal 35 2 8 9" xfId="17477" xr:uid="{00000000-0005-0000-0000-000042440000}"/>
    <cellStyle name="Normal 35 2 9" xfId="17478" xr:uid="{00000000-0005-0000-0000-000043440000}"/>
    <cellStyle name="Normal 35 2 9 2" xfId="17479" xr:uid="{00000000-0005-0000-0000-000044440000}"/>
    <cellStyle name="Normal 35 20" xfId="17480" xr:uid="{00000000-0005-0000-0000-000045440000}"/>
    <cellStyle name="Normal 35 20 2" xfId="17481" xr:uid="{00000000-0005-0000-0000-000046440000}"/>
    <cellStyle name="Normal 35 21" xfId="17482" xr:uid="{00000000-0005-0000-0000-000047440000}"/>
    <cellStyle name="Normal 35 22" xfId="17483" xr:uid="{00000000-0005-0000-0000-000048440000}"/>
    <cellStyle name="Normal 35 3" xfId="17484" xr:uid="{00000000-0005-0000-0000-000049440000}"/>
    <cellStyle name="Normal 35 3 10" xfId="17485" xr:uid="{00000000-0005-0000-0000-00004A440000}"/>
    <cellStyle name="Normal 35 3 10 2" xfId="17486" xr:uid="{00000000-0005-0000-0000-00004B440000}"/>
    <cellStyle name="Normal 35 3 11" xfId="17487" xr:uid="{00000000-0005-0000-0000-00004C440000}"/>
    <cellStyle name="Normal 35 3 11 2" xfId="17488" xr:uid="{00000000-0005-0000-0000-00004D440000}"/>
    <cellStyle name="Normal 35 3 12" xfId="17489" xr:uid="{00000000-0005-0000-0000-00004E440000}"/>
    <cellStyle name="Normal 35 3 12 2" xfId="17490" xr:uid="{00000000-0005-0000-0000-00004F440000}"/>
    <cellStyle name="Normal 35 3 13" xfId="17491" xr:uid="{00000000-0005-0000-0000-000050440000}"/>
    <cellStyle name="Normal 35 3 13 2" xfId="17492" xr:uid="{00000000-0005-0000-0000-000051440000}"/>
    <cellStyle name="Normal 35 3 14" xfId="17493" xr:uid="{00000000-0005-0000-0000-000052440000}"/>
    <cellStyle name="Normal 35 3 14 2" xfId="17494" xr:uid="{00000000-0005-0000-0000-000053440000}"/>
    <cellStyle name="Normal 35 3 15" xfId="17495" xr:uid="{00000000-0005-0000-0000-000054440000}"/>
    <cellStyle name="Normal 35 3 15 2" xfId="17496" xr:uid="{00000000-0005-0000-0000-000055440000}"/>
    <cellStyle name="Normal 35 3 16" xfId="17497" xr:uid="{00000000-0005-0000-0000-000056440000}"/>
    <cellStyle name="Normal 35 3 16 2" xfId="17498" xr:uid="{00000000-0005-0000-0000-000057440000}"/>
    <cellStyle name="Normal 35 3 17" xfId="17499" xr:uid="{00000000-0005-0000-0000-000058440000}"/>
    <cellStyle name="Normal 35 3 18" xfId="17500" xr:uid="{00000000-0005-0000-0000-000059440000}"/>
    <cellStyle name="Normal 35 3 2" xfId="17501" xr:uid="{00000000-0005-0000-0000-00005A440000}"/>
    <cellStyle name="Normal 35 3 2 10" xfId="17502" xr:uid="{00000000-0005-0000-0000-00005B440000}"/>
    <cellStyle name="Normal 35 3 2 11" xfId="17503" xr:uid="{00000000-0005-0000-0000-00005C440000}"/>
    <cellStyle name="Normal 35 3 2 2" xfId="17504" xr:uid="{00000000-0005-0000-0000-00005D440000}"/>
    <cellStyle name="Normal 35 3 2 2 2" xfId="17505" xr:uid="{00000000-0005-0000-0000-00005E440000}"/>
    <cellStyle name="Normal 35 3 2 3" xfId="17506" xr:uid="{00000000-0005-0000-0000-00005F440000}"/>
    <cellStyle name="Normal 35 3 2 3 2" xfId="17507" xr:uid="{00000000-0005-0000-0000-000060440000}"/>
    <cellStyle name="Normal 35 3 2 4" xfId="17508" xr:uid="{00000000-0005-0000-0000-000061440000}"/>
    <cellStyle name="Normal 35 3 2 4 2" xfId="17509" xr:uid="{00000000-0005-0000-0000-000062440000}"/>
    <cellStyle name="Normal 35 3 2 5" xfId="17510" xr:uid="{00000000-0005-0000-0000-000063440000}"/>
    <cellStyle name="Normal 35 3 2 5 2" xfId="17511" xr:uid="{00000000-0005-0000-0000-000064440000}"/>
    <cellStyle name="Normal 35 3 2 6" xfId="17512" xr:uid="{00000000-0005-0000-0000-000065440000}"/>
    <cellStyle name="Normal 35 3 2 6 2" xfId="17513" xr:uid="{00000000-0005-0000-0000-000066440000}"/>
    <cellStyle name="Normal 35 3 2 7" xfId="17514" xr:uid="{00000000-0005-0000-0000-000067440000}"/>
    <cellStyle name="Normal 35 3 2 7 2" xfId="17515" xr:uid="{00000000-0005-0000-0000-000068440000}"/>
    <cellStyle name="Normal 35 3 2 8" xfId="17516" xr:uid="{00000000-0005-0000-0000-000069440000}"/>
    <cellStyle name="Normal 35 3 2 8 2" xfId="17517" xr:uid="{00000000-0005-0000-0000-00006A440000}"/>
    <cellStyle name="Normal 35 3 2 9" xfId="17518" xr:uid="{00000000-0005-0000-0000-00006B440000}"/>
    <cellStyle name="Normal 35 3 2 9 2" xfId="17519" xr:uid="{00000000-0005-0000-0000-00006C440000}"/>
    <cellStyle name="Normal 35 3 3" xfId="17520" xr:uid="{00000000-0005-0000-0000-00006D440000}"/>
    <cellStyle name="Normal 35 3 3 10" xfId="17521" xr:uid="{00000000-0005-0000-0000-00006E440000}"/>
    <cellStyle name="Normal 35 3 3 11" xfId="17522" xr:uid="{00000000-0005-0000-0000-00006F440000}"/>
    <cellStyle name="Normal 35 3 3 2" xfId="17523" xr:uid="{00000000-0005-0000-0000-000070440000}"/>
    <cellStyle name="Normal 35 3 3 2 2" xfId="17524" xr:uid="{00000000-0005-0000-0000-000071440000}"/>
    <cellStyle name="Normal 35 3 3 3" xfId="17525" xr:uid="{00000000-0005-0000-0000-000072440000}"/>
    <cellStyle name="Normal 35 3 3 3 2" xfId="17526" xr:uid="{00000000-0005-0000-0000-000073440000}"/>
    <cellStyle name="Normal 35 3 3 4" xfId="17527" xr:uid="{00000000-0005-0000-0000-000074440000}"/>
    <cellStyle name="Normal 35 3 3 4 2" xfId="17528" xr:uid="{00000000-0005-0000-0000-000075440000}"/>
    <cellStyle name="Normal 35 3 3 5" xfId="17529" xr:uid="{00000000-0005-0000-0000-000076440000}"/>
    <cellStyle name="Normal 35 3 3 5 2" xfId="17530" xr:uid="{00000000-0005-0000-0000-000077440000}"/>
    <cellStyle name="Normal 35 3 3 6" xfId="17531" xr:uid="{00000000-0005-0000-0000-000078440000}"/>
    <cellStyle name="Normal 35 3 3 6 2" xfId="17532" xr:uid="{00000000-0005-0000-0000-000079440000}"/>
    <cellStyle name="Normal 35 3 3 7" xfId="17533" xr:uid="{00000000-0005-0000-0000-00007A440000}"/>
    <cellStyle name="Normal 35 3 3 7 2" xfId="17534" xr:uid="{00000000-0005-0000-0000-00007B440000}"/>
    <cellStyle name="Normal 35 3 3 8" xfId="17535" xr:uid="{00000000-0005-0000-0000-00007C440000}"/>
    <cellStyle name="Normal 35 3 3 8 2" xfId="17536" xr:uid="{00000000-0005-0000-0000-00007D440000}"/>
    <cellStyle name="Normal 35 3 3 9" xfId="17537" xr:uid="{00000000-0005-0000-0000-00007E440000}"/>
    <cellStyle name="Normal 35 3 3 9 2" xfId="17538" xr:uid="{00000000-0005-0000-0000-00007F440000}"/>
    <cellStyle name="Normal 35 3 4" xfId="17539" xr:uid="{00000000-0005-0000-0000-000080440000}"/>
    <cellStyle name="Normal 35 3 4 10" xfId="17540" xr:uid="{00000000-0005-0000-0000-000081440000}"/>
    <cellStyle name="Normal 35 3 4 11" xfId="17541" xr:uid="{00000000-0005-0000-0000-000082440000}"/>
    <cellStyle name="Normal 35 3 4 2" xfId="17542" xr:uid="{00000000-0005-0000-0000-000083440000}"/>
    <cellStyle name="Normal 35 3 4 2 2" xfId="17543" xr:uid="{00000000-0005-0000-0000-000084440000}"/>
    <cellStyle name="Normal 35 3 4 3" xfId="17544" xr:uid="{00000000-0005-0000-0000-000085440000}"/>
    <cellStyle name="Normal 35 3 4 3 2" xfId="17545" xr:uid="{00000000-0005-0000-0000-000086440000}"/>
    <cellStyle name="Normal 35 3 4 4" xfId="17546" xr:uid="{00000000-0005-0000-0000-000087440000}"/>
    <cellStyle name="Normal 35 3 4 4 2" xfId="17547" xr:uid="{00000000-0005-0000-0000-000088440000}"/>
    <cellStyle name="Normal 35 3 4 5" xfId="17548" xr:uid="{00000000-0005-0000-0000-000089440000}"/>
    <cellStyle name="Normal 35 3 4 5 2" xfId="17549" xr:uid="{00000000-0005-0000-0000-00008A440000}"/>
    <cellStyle name="Normal 35 3 4 6" xfId="17550" xr:uid="{00000000-0005-0000-0000-00008B440000}"/>
    <cellStyle name="Normal 35 3 4 6 2" xfId="17551" xr:uid="{00000000-0005-0000-0000-00008C440000}"/>
    <cellStyle name="Normal 35 3 4 7" xfId="17552" xr:uid="{00000000-0005-0000-0000-00008D440000}"/>
    <cellStyle name="Normal 35 3 4 7 2" xfId="17553" xr:uid="{00000000-0005-0000-0000-00008E440000}"/>
    <cellStyle name="Normal 35 3 4 8" xfId="17554" xr:uid="{00000000-0005-0000-0000-00008F440000}"/>
    <cellStyle name="Normal 35 3 4 8 2" xfId="17555" xr:uid="{00000000-0005-0000-0000-000090440000}"/>
    <cellStyle name="Normal 35 3 4 9" xfId="17556" xr:uid="{00000000-0005-0000-0000-000091440000}"/>
    <cellStyle name="Normal 35 3 4 9 2" xfId="17557" xr:uid="{00000000-0005-0000-0000-000092440000}"/>
    <cellStyle name="Normal 35 3 5" xfId="17558" xr:uid="{00000000-0005-0000-0000-000093440000}"/>
    <cellStyle name="Normal 35 3 5 10" xfId="17559" xr:uid="{00000000-0005-0000-0000-000094440000}"/>
    <cellStyle name="Normal 35 3 5 11" xfId="17560" xr:uid="{00000000-0005-0000-0000-000095440000}"/>
    <cellStyle name="Normal 35 3 5 2" xfId="17561" xr:uid="{00000000-0005-0000-0000-000096440000}"/>
    <cellStyle name="Normal 35 3 5 2 2" xfId="17562" xr:uid="{00000000-0005-0000-0000-000097440000}"/>
    <cellStyle name="Normal 35 3 5 3" xfId="17563" xr:uid="{00000000-0005-0000-0000-000098440000}"/>
    <cellStyle name="Normal 35 3 5 3 2" xfId="17564" xr:uid="{00000000-0005-0000-0000-000099440000}"/>
    <cellStyle name="Normal 35 3 5 4" xfId="17565" xr:uid="{00000000-0005-0000-0000-00009A440000}"/>
    <cellStyle name="Normal 35 3 5 4 2" xfId="17566" xr:uid="{00000000-0005-0000-0000-00009B440000}"/>
    <cellStyle name="Normal 35 3 5 5" xfId="17567" xr:uid="{00000000-0005-0000-0000-00009C440000}"/>
    <cellStyle name="Normal 35 3 5 5 2" xfId="17568" xr:uid="{00000000-0005-0000-0000-00009D440000}"/>
    <cellStyle name="Normal 35 3 5 6" xfId="17569" xr:uid="{00000000-0005-0000-0000-00009E440000}"/>
    <cellStyle name="Normal 35 3 5 6 2" xfId="17570" xr:uid="{00000000-0005-0000-0000-00009F440000}"/>
    <cellStyle name="Normal 35 3 5 7" xfId="17571" xr:uid="{00000000-0005-0000-0000-0000A0440000}"/>
    <cellStyle name="Normal 35 3 5 7 2" xfId="17572" xr:uid="{00000000-0005-0000-0000-0000A1440000}"/>
    <cellStyle name="Normal 35 3 5 8" xfId="17573" xr:uid="{00000000-0005-0000-0000-0000A2440000}"/>
    <cellStyle name="Normal 35 3 5 8 2" xfId="17574" xr:uid="{00000000-0005-0000-0000-0000A3440000}"/>
    <cellStyle name="Normal 35 3 5 9" xfId="17575" xr:uid="{00000000-0005-0000-0000-0000A4440000}"/>
    <cellStyle name="Normal 35 3 5 9 2" xfId="17576" xr:uid="{00000000-0005-0000-0000-0000A5440000}"/>
    <cellStyle name="Normal 35 3 6" xfId="17577" xr:uid="{00000000-0005-0000-0000-0000A6440000}"/>
    <cellStyle name="Normal 35 3 6 10" xfId="17578" xr:uid="{00000000-0005-0000-0000-0000A7440000}"/>
    <cellStyle name="Normal 35 3 6 11" xfId="17579" xr:uid="{00000000-0005-0000-0000-0000A8440000}"/>
    <cellStyle name="Normal 35 3 6 2" xfId="17580" xr:uid="{00000000-0005-0000-0000-0000A9440000}"/>
    <cellStyle name="Normal 35 3 6 2 2" xfId="17581" xr:uid="{00000000-0005-0000-0000-0000AA440000}"/>
    <cellStyle name="Normal 35 3 6 3" xfId="17582" xr:uid="{00000000-0005-0000-0000-0000AB440000}"/>
    <cellStyle name="Normal 35 3 6 3 2" xfId="17583" xr:uid="{00000000-0005-0000-0000-0000AC440000}"/>
    <cellStyle name="Normal 35 3 6 4" xfId="17584" xr:uid="{00000000-0005-0000-0000-0000AD440000}"/>
    <cellStyle name="Normal 35 3 6 4 2" xfId="17585" xr:uid="{00000000-0005-0000-0000-0000AE440000}"/>
    <cellStyle name="Normal 35 3 6 5" xfId="17586" xr:uid="{00000000-0005-0000-0000-0000AF440000}"/>
    <cellStyle name="Normal 35 3 6 5 2" xfId="17587" xr:uid="{00000000-0005-0000-0000-0000B0440000}"/>
    <cellStyle name="Normal 35 3 6 6" xfId="17588" xr:uid="{00000000-0005-0000-0000-0000B1440000}"/>
    <cellStyle name="Normal 35 3 6 6 2" xfId="17589" xr:uid="{00000000-0005-0000-0000-0000B2440000}"/>
    <cellStyle name="Normal 35 3 6 7" xfId="17590" xr:uid="{00000000-0005-0000-0000-0000B3440000}"/>
    <cellStyle name="Normal 35 3 6 7 2" xfId="17591" xr:uid="{00000000-0005-0000-0000-0000B4440000}"/>
    <cellStyle name="Normal 35 3 6 8" xfId="17592" xr:uid="{00000000-0005-0000-0000-0000B5440000}"/>
    <cellStyle name="Normal 35 3 6 8 2" xfId="17593" xr:uid="{00000000-0005-0000-0000-0000B6440000}"/>
    <cellStyle name="Normal 35 3 6 9" xfId="17594" xr:uid="{00000000-0005-0000-0000-0000B7440000}"/>
    <cellStyle name="Normal 35 3 6 9 2" xfId="17595" xr:uid="{00000000-0005-0000-0000-0000B8440000}"/>
    <cellStyle name="Normal 35 3 7" xfId="17596" xr:uid="{00000000-0005-0000-0000-0000B9440000}"/>
    <cellStyle name="Normal 35 3 7 10" xfId="17597" xr:uid="{00000000-0005-0000-0000-0000BA440000}"/>
    <cellStyle name="Normal 35 3 7 11" xfId="17598" xr:uid="{00000000-0005-0000-0000-0000BB440000}"/>
    <cellStyle name="Normal 35 3 7 2" xfId="17599" xr:uid="{00000000-0005-0000-0000-0000BC440000}"/>
    <cellStyle name="Normal 35 3 7 2 2" xfId="17600" xr:uid="{00000000-0005-0000-0000-0000BD440000}"/>
    <cellStyle name="Normal 35 3 7 3" xfId="17601" xr:uid="{00000000-0005-0000-0000-0000BE440000}"/>
    <cellStyle name="Normal 35 3 7 3 2" xfId="17602" xr:uid="{00000000-0005-0000-0000-0000BF440000}"/>
    <cellStyle name="Normal 35 3 7 4" xfId="17603" xr:uid="{00000000-0005-0000-0000-0000C0440000}"/>
    <cellStyle name="Normal 35 3 7 4 2" xfId="17604" xr:uid="{00000000-0005-0000-0000-0000C1440000}"/>
    <cellStyle name="Normal 35 3 7 5" xfId="17605" xr:uid="{00000000-0005-0000-0000-0000C2440000}"/>
    <cellStyle name="Normal 35 3 7 5 2" xfId="17606" xr:uid="{00000000-0005-0000-0000-0000C3440000}"/>
    <cellStyle name="Normal 35 3 7 6" xfId="17607" xr:uid="{00000000-0005-0000-0000-0000C4440000}"/>
    <cellStyle name="Normal 35 3 7 6 2" xfId="17608" xr:uid="{00000000-0005-0000-0000-0000C5440000}"/>
    <cellStyle name="Normal 35 3 7 7" xfId="17609" xr:uid="{00000000-0005-0000-0000-0000C6440000}"/>
    <cellStyle name="Normal 35 3 7 7 2" xfId="17610" xr:uid="{00000000-0005-0000-0000-0000C7440000}"/>
    <cellStyle name="Normal 35 3 7 8" xfId="17611" xr:uid="{00000000-0005-0000-0000-0000C8440000}"/>
    <cellStyle name="Normal 35 3 7 8 2" xfId="17612" xr:uid="{00000000-0005-0000-0000-0000C9440000}"/>
    <cellStyle name="Normal 35 3 7 9" xfId="17613" xr:uid="{00000000-0005-0000-0000-0000CA440000}"/>
    <cellStyle name="Normal 35 3 7 9 2" xfId="17614" xr:uid="{00000000-0005-0000-0000-0000CB440000}"/>
    <cellStyle name="Normal 35 3 8" xfId="17615" xr:uid="{00000000-0005-0000-0000-0000CC440000}"/>
    <cellStyle name="Normal 35 3 8 10" xfId="17616" xr:uid="{00000000-0005-0000-0000-0000CD440000}"/>
    <cellStyle name="Normal 35 3 8 2" xfId="17617" xr:uid="{00000000-0005-0000-0000-0000CE440000}"/>
    <cellStyle name="Normal 35 3 8 2 2" xfId="17618" xr:uid="{00000000-0005-0000-0000-0000CF440000}"/>
    <cellStyle name="Normal 35 3 8 3" xfId="17619" xr:uid="{00000000-0005-0000-0000-0000D0440000}"/>
    <cellStyle name="Normal 35 3 8 3 2" xfId="17620" xr:uid="{00000000-0005-0000-0000-0000D1440000}"/>
    <cellStyle name="Normal 35 3 8 4" xfId="17621" xr:uid="{00000000-0005-0000-0000-0000D2440000}"/>
    <cellStyle name="Normal 35 3 8 4 2" xfId="17622" xr:uid="{00000000-0005-0000-0000-0000D3440000}"/>
    <cellStyle name="Normal 35 3 8 5" xfId="17623" xr:uid="{00000000-0005-0000-0000-0000D4440000}"/>
    <cellStyle name="Normal 35 3 8 5 2" xfId="17624" xr:uid="{00000000-0005-0000-0000-0000D5440000}"/>
    <cellStyle name="Normal 35 3 8 6" xfId="17625" xr:uid="{00000000-0005-0000-0000-0000D6440000}"/>
    <cellStyle name="Normal 35 3 8 6 2" xfId="17626" xr:uid="{00000000-0005-0000-0000-0000D7440000}"/>
    <cellStyle name="Normal 35 3 8 7" xfId="17627" xr:uid="{00000000-0005-0000-0000-0000D8440000}"/>
    <cellStyle name="Normal 35 3 8 7 2" xfId="17628" xr:uid="{00000000-0005-0000-0000-0000D9440000}"/>
    <cellStyle name="Normal 35 3 8 8" xfId="17629" xr:uid="{00000000-0005-0000-0000-0000DA440000}"/>
    <cellStyle name="Normal 35 3 8 8 2" xfId="17630" xr:uid="{00000000-0005-0000-0000-0000DB440000}"/>
    <cellStyle name="Normal 35 3 8 9" xfId="17631" xr:uid="{00000000-0005-0000-0000-0000DC440000}"/>
    <cellStyle name="Normal 35 3 9" xfId="17632" xr:uid="{00000000-0005-0000-0000-0000DD440000}"/>
    <cellStyle name="Normal 35 3 9 2" xfId="17633" xr:uid="{00000000-0005-0000-0000-0000DE440000}"/>
    <cellStyle name="Normal 35 4" xfId="17634" xr:uid="{00000000-0005-0000-0000-0000DF440000}"/>
    <cellStyle name="Normal 35 4 10" xfId="17635" xr:uid="{00000000-0005-0000-0000-0000E0440000}"/>
    <cellStyle name="Normal 35 4 10 2" xfId="17636" xr:uid="{00000000-0005-0000-0000-0000E1440000}"/>
    <cellStyle name="Normal 35 4 11" xfId="17637" xr:uid="{00000000-0005-0000-0000-0000E2440000}"/>
    <cellStyle name="Normal 35 4 11 2" xfId="17638" xr:uid="{00000000-0005-0000-0000-0000E3440000}"/>
    <cellStyle name="Normal 35 4 12" xfId="17639" xr:uid="{00000000-0005-0000-0000-0000E4440000}"/>
    <cellStyle name="Normal 35 4 12 2" xfId="17640" xr:uid="{00000000-0005-0000-0000-0000E5440000}"/>
    <cellStyle name="Normal 35 4 13" xfId="17641" xr:uid="{00000000-0005-0000-0000-0000E6440000}"/>
    <cellStyle name="Normal 35 4 13 2" xfId="17642" xr:uid="{00000000-0005-0000-0000-0000E7440000}"/>
    <cellStyle name="Normal 35 4 14" xfId="17643" xr:uid="{00000000-0005-0000-0000-0000E8440000}"/>
    <cellStyle name="Normal 35 4 14 2" xfId="17644" xr:uid="{00000000-0005-0000-0000-0000E9440000}"/>
    <cellStyle name="Normal 35 4 15" xfId="17645" xr:uid="{00000000-0005-0000-0000-0000EA440000}"/>
    <cellStyle name="Normal 35 4 15 2" xfId="17646" xr:uid="{00000000-0005-0000-0000-0000EB440000}"/>
    <cellStyle name="Normal 35 4 16" xfId="17647" xr:uid="{00000000-0005-0000-0000-0000EC440000}"/>
    <cellStyle name="Normal 35 4 16 2" xfId="17648" xr:uid="{00000000-0005-0000-0000-0000ED440000}"/>
    <cellStyle name="Normal 35 4 17" xfId="17649" xr:uid="{00000000-0005-0000-0000-0000EE440000}"/>
    <cellStyle name="Normal 35 4 18" xfId="17650" xr:uid="{00000000-0005-0000-0000-0000EF440000}"/>
    <cellStyle name="Normal 35 4 2" xfId="17651" xr:uid="{00000000-0005-0000-0000-0000F0440000}"/>
    <cellStyle name="Normal 35 4 2 10" xfId="17652" xr:uid="{00000000-0005-0000-0000-0000F1440000}"/>
    <cellStyle name="Normal 35 4 2 11" xfId="17653" xr:uid="{00000000-0005-0000-0000-0000F2440000}"/>
    <cellStyle name="Normal 35 4 2 2" xfId="17654" xr:uid="{00000000-0005-0000-0000-0000F3440000}"/>
    <cellStyle name="Normal 35 4 2 2 2" xfId="17655" xr:uid="{00000000-0005-0000-0000-0000F4440000}"/>
    <cellStyle name="Normal 35 4 2 3" xfId="17656" xr:uid="{00000000-0005-0000-0000-0000F5440000}"/>
    <cellStyle name="Normal 35 4 2 3 2" xfId="17657" xr:uid="{00000000-0005-0000-0000-0000F6440000}"/>
    <cellStyle name="Normal 35 4 2 4" xfId="17658" xr:uid="{00000000-0005-0000-0000-0000F7440000}"/>
    <cellStyle name="Normal 35 4 2 4 2" xfId="17659" xr:uid="{00000000-0005-0000-0000-0000F8440000}"/>
    <cellStyle name="Normal 35 4 2 5" xfId="17660" xr:uid="{00000000-0005-0000-0000-0000F9440000}"/>
    <cellStyle name="Normal 35 4 2 5 2" xfId="17661" xr:uid="{00000000-0005-0000-0000-0000FA440000}"/>
    <cellStyle name="Normal 35 4 2 6" xfId="17662" xr:uid="{00000000-0005-0000-0000-0000FB440000}"/>
    <cellStyle name="Normal 35 4 2 6 2" xfId="17663" xr:uid="{00000000-0005-0000-0000-0000FC440000}"/>
    <cellStyle name="Normal 35 4 2 7" xfId="17664" xr:uid="{00000000-0005-0000-0000-0000FD440000}"/>
    <cellStyle name="Normal 35 4 2 7 2" xfId="17665" xr:uid="{00000000-0005-0000-0000-0000FE440000}"/>
    <cellStyle name="Normal 35 4 2 8" xfId="17666" xr:uid="{00000000-0005-0000-0000-0000FF440000}"/>
    <cellStyle name="Normal 35 4 2 8 2" xfId="17667" xr:uid="{00000000-0005-0000-0000-000000450000}"/>
    <cellStyle name="Normal 35 4 2 9" xfId="17668" xr:uid="{00000000-0005-0000-0000-000001450000}"/>
    <cellStyle name="Normal 35 4 2 9 2" xfId="17669" xr:uid="{00000000-0005-0000-0000-000002450000}"/>
    <cellStyle name="Normal 35 4 3" xfId="17670" xr:uid="{00000000-0005-0000-0000-000003450000}"/>
    <cellStyle name="Normal 35 4 3 10" xfId="17671" xr:uid="{00000000-0005-0000-0000-000004450000}"/>
    <cellStyle name="Normal 35 4 3 11" xfId="17672" xr:uid="{00000000-0005-0000-0000-000005450000}"/>
    <cellStyle name="Normal 35 4 3 2" xfId="17673" xr:uid="{00000000-0005-0000-0000-000006450000}"/>
    <cellStyle name="Normal 35 4 3 2 2" xfId="17674" xr:uid="{00000000-0005-0000-0000-000007450000}"/>
    <cellStyle name="Normal 35 4 3 3" xfId="17675" xr:uid="{00000000-0005-0000-0000-000008450000}"/>
    <cellStyle name="Normal 35 4 3 3 2" xfId="17676" xr:uid="{00000000-0005-0000-0000-000009450000}"/>
    <cellStyle name="Normal 35 4 3 4" xfId="17677" xr:uid="{00000000-0005-0000-0000-00000A450000}"/>
    <cellStyle name="Normal 35 4 3 4 2" xfId="17678" xr:uid="{00000000-0005-0000-0000-00000B450000}"/>
    <cellStyle name="Normal 35 4 3 5" xfId="17679" xr:uid="{00000000-0005-0000-0000-00000C450000}"/>
    <cellStyle name="Normal 35 4 3 5 2" xfId="17680" xr:uid="{00000000-0005-0000-0000-00000D450000}"/>
    <cellStyle name="Normal 35 4 3 6" xfId="17681" xr:uid="{00000000-0005-0000-0000-00000E450000}"/>
    <cellStyle name="Normal 35 4 3 6 2" xfId="17682" xr:uid="{00000000-0005-0000-0000-00000F450000}"/>
    <cellStyle name="Normal 35 4 3 7" xfId="17683" xr:uid="{00000000-0005-0000-0000-000010450000}"/>
    <cellStyle name="Normal 35 4 3 7 2" xfId="17684" xr:uid="{00000000-0005-0000-0000-000011450000}"/>
    <cellStyle name="Normal 35 4 3 8" xfId="17685" xr:uid="{00000000-0005-0000-0000-000012450000}"/>
    <cellStyle name="Normal 35 4 3 8 2" xfId="17686" xr:uid="{00000000-0005-0000-0000-000013450000}"/>
    <cellStyle name="Normal 35 4 3 9" xfId="17687" xr:uid="{00000000-0005-0000-0000-000014450000}"/>
    <cellStyle name="Normal 35 4 3 9 2" xfId="17688" xr:uid="{00000000-0005-0000-0000-000015450000}"/>
    <cellStyle name="Normal 35 4 4" xfId="17689" xr:uid="{00000000-0005-0000-0000-000016450000}"/>
    <cellStyle name="Normal 35 4 4 10" xfId="17690" xr:uid="{00000000-0005-0000-0000-000017450000}"/>
    <cellStyle name="Normal 35 4 4 11" xfId="17691" xr:uid="{00000000-0005-0000-0000-000018450000}"/>
    <cellStyle name="Normal 35 4 4 2" xfId="17692" xr:uid="{00000000-0005-0000-0000-000019450000}"/>
    <cellStyle name="Normal 35 4 4 2 2" xfId="17693" xr:uid="{00000000-0005-0000-0000-00001A450000}"/>
    <cellStyle name="Normal 35 4 4 3" xfId="17694" xr:uid="{00000000-0005-0000-0000-00001B450000}"/>
    <cellStyle name="Normal 35 4 4 3 2" xfId="17695" xr:uid="{00000000-0005-0000-0000-00001C450000}"/>
    <cellStyle name="Normal 35 4 4 4" xfId="17696" xr:uid="{00000000-0005-0000-0000-00001D450000}"/>
    <cellStyle name="Normal 35 4 4 4 2" xfId="17697" xr:uid="{00000000-0005-0000-0000-00001E450000}"/>
    <cellStyle name="Normal 35 4 4 5" xfId="17698" xr:uid="{00000000-0005-0000-0000-00001F450000}"/>
    <cellStyle name="Normal 35 4 4 5 2" xfId="17699" xr:uid="{00000000-0005-0000-0000-000020450000}"/>
    <cellStyle name="Normal 35 4 4 6" xfId="17700" xr:uid="{00000000-0005-0000-0000-000021450000}"/>
    <cellStyle name="Normal 35 4 4 6 2" xfId="17701" xr:uid="{00000000-0005-0000-0000-000022450000}"/>
    <cellStyle name="Normal 35 4 4 7" xfId="17702" xr:uid="{00000000-0005-0000-0000-000023450000}"/>
    <cellStyle name="Normal 35 4 4 7 2" xfId="17703" xr:uid="{00000000-0005-0000-0000-000024450000}"/>
    <cellStyle name="Normal 35 4 4 8" xfId="17704" xr:uid="{00000000-0005-0000-0000-000025450000}"/>
    <cellStyle name="Normal 35 4 4 8 2" xfId="17705" xr:uid="{00000000-0005-0000-0000-000026450000}"/>
    <cellStyle name="Normal 35 4 4 9" xfId="17706" xr:uid="{00000000-0005-0000-0000-000027450000}"/>
    <cellStyle name="Normal 35 4 4 9 2" xfId="17707" xr:uid="{00000000-0005-0000-0000-000028450000}"/>
    <cellStyle name="Normal 35 4 5" xfId="17708" xr:uid="{00000000-0005-0000-0000-000029450000}"/>
    <cellStyle name="Normal 35 4 5 10" xfId="17709" xr:uid="{00000000-0005-0000-0000-00002A450000}"/>
    <cellStyle name="Normal 35 4 5 11" xfId="17710" xr:uid="{00000000-0005-0000-0000-00002B450000}"/>
    <cellStyle name="Normal 35 4 5 2" xfId="17711" xr:uid="{00000000-0005-0000-0000-00002C450000}"/>
    <cellStyle name="Normal 35 4 5 2 2" xfId="17712" xr:uid="{00000000-0005-0000-0000-00002D450000}"/>
    <cellStyle name="Normal 35 4 5 3" xfId="17713" xr:uid="{00000000-0005-0000-0000-00002E450000}"/>
    <cellStyle name="Normal 35 4 5 3 2" xfId="17714" xr:uid="{00000000-0005-0000-0000-00002F450000}"/>
    <cellStyle name="Normal 35 4 5 4" xfId="17715" xr:uid="{00000000-0005-0000-0000-000030450000}"/>
    <cellStyle name="Normal 35 4 5 4 2" xfId="17716" xr:uid="{00000000-0005-0000-0000-000031450000}"/>
    <cellStyle name="Normal 35 4 5 5" xfId="17717" xr:uid="{00000000-0005-0000-0000-000032450000}"/>
    <cellStyle name="Normal 35 4 5 5 2" xfId="17718" xr:uid="{00000000-0005-0000-0000-000033450000}"/>
    <cellStyle name="Normal 35 4 5 6" xfId="17719" xr:uid="{00000000-0005-0000-0000-000034450000}"/>
    <cellStyle name="Normal 35 4 5 6 2" xfId="17720" xr:uid="{00000000-0005-0000-0000-000035450000}"/>
    <cellStyle name="Normal 35 4 5 7" xfId="17721" xr:uid="{00000000-0005-0000-0000-000036450000}"/>
    <cellStyle name="Normal 35 4 5 7 2" xfId="17722" xr:uid="{00000000-0005-0000-0000-000037450000}"/>
    <cellStyle name="Normal 35 4 5 8" xfId="17723" xr:uid="{00000000-0005-0000-0000-000038450000}"/>
    <cellStyle name="Normal 35 4 5 8 2" xfId="17724" xr:uid="{00000000-0005-0000-0000-000039450000}"/>
    <cellStyle name="Normal 35 4 5 9" xfId="17725" xr:uid="{00000000-0005-0000-0000-00003A450000}"/>
    <cellStyle name="Normal 35 4 5 9 2" xfId="17726" xr:uid="{00000000-0005-0000-0000-00003B450000}"/>
    <cellStyle name="Normal 35 4 6" xfId="17727" xr:uid="{00000000-0005-0000-0000-00003C450000}"/>
    <cellStyle name="Normal 35 4 6 10" xfId="17728" xr:uid="{00000000-0005-0000-0000-00003D450000}"/>
    <cellStyle name="Normal 35 4 6 11" xfId="17729" xr:uid="{00000000-0005-0000-0000-00003E450000}"/>
    <cellStyle name="Normal 35 4 6 2" xfId="17730" xr:uid="{00000000-0005-0000-0000-00003F450000}"/>
    <cellStyle name="Normal 35 4 6 2 2" xfId="17731" xr:uid="{00000000-0005-0000-0000-000040450000}"/>
    <cellStyle name="Normal 35 4 6 3" xfId="17732" xr:uid="{00000000-0005-0000-0000-000041450000}"/>
    <cellStyle name="Normal 35 4 6 3 2" xfId="17733" xr:uid="{00000000-0005-0000-0000-000042450000}"/>
    <cellStyle name="Normal 35 4 6 4" xfId="17734" xr:uid="{00000000-0005-0000-0000-000043450000}"/>
    <cellStyle name="Normal 35 4 6 4 2" xfId="17735" xr:uid="{00000000-0005-0000-0000-000044450000}"/>
    <cellStyle name="Normal 35 4 6 5" xfId="17736" xr:uid="{00000000-0005-0000-0000-000045450000}"/>
    <cellStyle name="Normal 35 4 6 5 2" xfId="17737" xr:uid="{00000000-0005-0000-0000-000046450000}"/>
    <cellStyle name="Normal 35 4 6 6" xfId="17738" xr:uid="{00000000-0005-0000-0000-000047450000}"/>
    <cellStyle name="Normal 35 4 6 6 2" xfId="17739" xr:uid="{00000000-0005-0000-0000-000048450000}"/>
    <cellStyle name="Normal 35 4 6 7" xfId="17740" xr:uid="{00000000-0005-0000-0000-000049450000}"/>
    <cellStyle name="Normal 35 4 6 7 2" xfId="17741" xr:uid="{00000000-0005-0000-0000-00004A450000}"/>
    <cellStyle name="Normal 35 4 6 8" xfId="17742" xr:uid="{00000000-0005-0000-0000-00004B450000}"/>
    <cellStyle name="Normal 35 4 6 8 2" xfId="17743" xr:uid="{00000000-0005-0000-0000-00004C450000}"/>
    <cellStyle name="Normal 35 4 6 9" xfId="17744" xr:uid="{00000000-0005-0000-0000-00004D450000}"/>
    <cellStyle name="Normal 35 4 6 9 2" xfId="17745" xr:uid="{00000000-0005-0000-0000-00004E450000}"/>
    <cellStyle name="Normal 35 4 7" xfId="17746" xr:uid="{00000000-0005-0000-0000-00004F450000}"/>
    <cellStyle name="Normal 35 4 7 10" xfId="17747" xr:uid="{00000000-0005-0000-0000-000050450000}"/>
    <cellStyle name="Normal 35 4 7 11" xfId="17748" xr:uid="{00000000-0005-0000-0000-000051450000}"/>
    <cellStyle name="Normal 35 4 7 2" xfId="17749" xr:uid="{00000000-0005-0000-0000-000052450000}"/>
    <cellStyle name="Normal 35 4 7 2 2" xfId="17750" xr:uid="{00000000-0005-0000-0000-000053450000}"/>
    <cellStyle name="Normal 35 4 7 3" xfId="17751" xr:uid="{00000000-0005-0000-0000-000054450000}"/>
    <cellStyle name="Normal 35 4 7 3 2" xfId="17752" xr:uid="{00000000-0005-0000-0000-000055450000}"/>
    <cellStyle name="Normal 35 4 7 4" xfId="17753" xr:uid="{00000000-0005-0000-0000-000056450000}"/>
    <cellStyle name="Normal 35 4 7 4 2" xfId="17754" xr:uid="{00000000-0005-0000-0000-000057450000}"/>
    <cellStyle name="Normal 35 4 7 5" xfId="17755" xr:uid="{00000000-0005-0000-0000-000058450000}"/>
    <cellStyle name="Normal 35 4 7 5 2" xfId="17756" xr:uid="{00000000-0005-0000-0000-000059450000}"/>
    <cellStyle name="Normal 35 4 7 6" xfId="17757" xr:uid="{00000000-0005-0000-0000-00005A450000}"/>
    <cellStyle name="Normal 35 4 7 6 2" xfId="17758" xr:uid="{00000000-0005-0000-0000-00005B450000}"/>
    <cellStyle name="Normal 35 4 7 7" xfId="17759" xr:uid="{00000000-0005-0000-0000-00005C450000}"/>
    <cellStyle name="Normal 35 4 7 7 2" xfId="17760" xr:uid="{00000000-0005-0000-0000-00005D450000}"/>
    <cellStyle name="Normal 35 4 7 8" xfId="17761" xr:uid="{00000000-0005-0000-0000-00005E450000}"/>
    <cellStyle name="Normal 35 4 7 8 2" xfId="17762" xr:uid="{00000000-0005-0000-0000-00005F450000}"/>
    <cellStyle name="Normal 35 4 7 9" xfId="17763" xr:uid="{00000000-0005-0000-0000-000060450000}"/>
    <cellStyle name="Normal 35 4 7 9 2" xfId="17764" xr:uid="{00000000-0005-0000-0000-000061450000}"/>
    <cellStyle name="Normal 35 4 8" xfId="17765" xr:uid="{00000000-0005-0000-0000-000062450000}"/>
    <cellStyle name="Normal 35 4 8 10" xfId="17766" xr:uid="{00000000-0005-0000-0000-000063450000}"/>
    <cellStyle name="Normal 35 4 8 2" xfId="17767" xr:uid="{00000000-0005-0000-0000-000064450000}"/>
    <cellStyle name="Normal 35 4 8 2 2" xfId="17768" xr:uid="{00000000-0005-0000-0000-000065450000}"/>
    <cellStyle name="Normal 35 4 8 3" xfId="17769" xr:uid="{00000000-0005-0000-0000-000066450000}"/>
    <cellStyle name="Normal 35 4 8 3 2" xfId="17770" xr:uid="{00000000-0005-0000-0000-000067450000}"/>
    <cellStyle name="Normal 35 4 8 4" xfId="17771" xr:uid="{00000000-0005-0000-0000-000068450000}"/>
    <cellStyle name="Normal 35 4 8 4 2" xfId="17772" xr:uid="{00000000-0005-0000-0000-000069450000}"/>
    <cellStyle name="Normal 35 4 8 5" xfId="17773" xr:uid="{00000000-0005-0000-0000-00006A450000}"/>
    <cellStyle name="Normal 35 4 8 5 2" xfId="17774" xr:uid="{00000000-0005-0000-0000-00006B450000}"/>
    <cellStyle name="Normal 35 4 8 6" xfId="17775" xr:uid="{00000000-0005-0000-0000-00006C450000}"/>
    <cellStyle name="Normal 35 4 8 6 2" xfId="17776" xr:uid="{00000000-0005-0000-0000-00006D450000}"/>
    <cellStyle name="Normal 35 4 8 7" xfId="17777" xr:uid="{00000000-0005-0000-0000-00006E450000}"/>
    <cellStyle name="Normal 35 4 8 7 2" xfId="17778" xr:uid="{00000000-0005-0000-0000-00006F450000}"/>
    <cellStyle name="Normal 35 4 8 8" xfId="17779" xr:uid="{00000000-0005-0000-0000-000070450000}"/>
    <cellStyle name="Normal 35 4 8 8 2" xfId="17780" xr:uid="{00000000-0005-0000-0000-000071450000}"/>
    <cellStyle name="Normal 35 4 8 9" xfId="17781" xr:uid="{00000000-0005-0000-0000-000072450000}"/>
    <cellStyle name="Normal 35 4 9" xfId="17782" xr:uid="{00000000-0005-0000-0000-000073450000}"/>
    <cellStyle name="Normal 35 4 9 2" xfId="17783" xr:uid="{00000000-0005-0000-0000-000074450000}"/>
    <cellStyle name="Normal 35 5" xfId="17784" xr:uid="{00000000-0005-0000-0000-000075450000}"/>
    <cellStyle name="Normal 35 5 10" xfId="17785" xr:uid="{00000000-0005-0000-0000-000076450000}"/>
    <cellStyle name="Normal 35 5 10 2" xfId="17786" xr:uid="{00000000-0005-0000-0000-000077450000}"/>
    <cellStyle name="Normal 35 5 11" xfId="17787" xr:uid="{00000000-0005-0000-0000-000078450000}"/>
    <cellStyle name="Normal 35 5 11 2" xfId="17788" xr:uid="{00000000-0005-0000-0000-000079450000}"/>
    <cellStyle name="Normal 35 5 12" xfId="17789" xr:uid="{00000000-0005-0000-0000-00007A450000}"/>
    <cellStyle name="Normal 35 5 12 2" xfId="17790" xr:uid="{00000000-0005-0000-0000-00007B450000}"/>
    <cellStyle name="Normal 35 5 13" xfId="17791" xr:uid="{00000000-0005-0000-0000-00007C450000}"/>
    <cellStyle name="Normal 35 5 13 2" xfId="17792" xr:uid="{00000000-0005-0000-0000-00007D450000}"/>
    <cellStyle name="Normal 35 5 14" xfId="17793" xr:uid="{00000000-0005-0000-0000-00007E450000}"/>
    <cellStyle name="Normal 35 5 14 2" xfId="17794" xr:uid="{00000000-0005-0000-0000-00007F450000}"/>
    <cellStyle name="Normal 35 5 15" xfId="17795" xr:uid="{00000000-0005-0000-0000-000080450000}"/>
    <cellStyle name="Normal 35 5 15 2" xfId="17796" xr:uid="{00000000-0005-0000-0000-000081450000}"/>
    <cellStyle name="Normal 35 5 16" xfId="17797" xr:uid="{00000000-0005-0000-0000-000082450000}"/>
    <cellStyle name="Normal 35 5 17" xfId="17798" xr:uid="{00000000-0005-0000-0000-000083450000}"/>
    <cellStyle name="Normal 35 5 2" xfId="17799" xr:uid="{00000000-0005-0000-0000-000084450000}"/>
    <cellStyle name="Normal 35 5 2 10" xfId="17800" xr:uid="{00000000-0005-0000-0000-000085450000}"/>
    <cellStyle name="Normal 35 5 2 11" xfId="17801" xr:uid="{00000000-0005-0000-0000-000086450000}"/>
    <cellStyle name="Normal 35 5 2 2" xfId="17802" xr:uid="{00000000-0005-0000-0000-000087450000}"/>
    <cellStyle name="Normal 35 5 2 2 2" xfId="17803" xr:uid="{00000000-0005-0000-0000-000088450000}"/>
    <cellStyle name="Normal 35 5 2 3" xfId="17804" xr:uid="{00000000-0005-0000-0000-000089450000}"/>
    <cellStyle name="Normal 35 5 2 3 2" xfId="17805" xr:uid="{00000000-0005-0000-0000-00008A450000}"/>
    <cellStyle name="Normal 35 5 2 4" xfId="17806" xr:uid="{00000000-0005-0000-0000-00008B450000}"/>
    <cellStyle name="Normal 35 5 2 4 2" xfId="17807" xr:uid="{00000000-0005-0000-0000-00008C450000}"/>
    <cellStyle name="Normal 35 5 2 5" xfId="17808" xr:uid="{00000000-0005-0000-0000-00008D450000}"/>
    <cellStyle name="Normal 35 5 2 5 2" xfId="17809" xr:uid="{00000000-0005-0000-0000-00008E450000}"/>
    <cellStyle name="Normal 35 5 2 6" xfId="17810" xr:uid="{00000000-0005-0000-0000-00008F450000}"/>
    <cellStyle name="Normal 35 5 2 6 2" xfId="17811" xr:uid="{00000000-0005-0000-0000-000090450000}"/>
    <cellStyle name="Normal 35 5 2 7" xfId="17812" xr:uid="{00000000-0005-0000-0000-000091450000}"/>
    <cellStyle name="Normal 35 5 2 7 2" xfId="17813" xr:uid="{00000000-0005-0000-0000-000092450000}"/>
    <cellStyle name="Normal 35 5 2 8" xfId="17814" xr:uid="{00000000-0005-0000-0000-000093450000}"/>
    <cellStyle name="Normal 35 5 2 8 2" xfId="17815" xr:uid="{00000000-0005-0000-0000-000094450000}"/>
    <cellStyle name="Normal 35 5 2 9" xfId="17816" xr:uid="{00000000-0005-0000-0000-000095450000}"/>
    <cellStyle name="Normal 35 5 2 9 2" xfId="17817" xr:uid="{00000000-0005-0000-0000-000096450000}"/>
    <cellStyle name="Normal 35 5 3" xfId="17818" xr:uid="{00000000-0005-0000-0000-000097450000}"/>
    <cellStyle name="Normal 35 5 3 10" xfId="17819" xr:uid="{00000000-0005-0000-0000-000098450000}"/>
    <cellStyle name="Normal 35 5 3 11" xfId="17820" xr:uid="{00000000-0005-0000-0000-000099450000}"/>
    <cellStyle name="Normal 35 5 3 2" xfId="17821" xr:uid="{00000000-0005-0000-0000-00009A450000}"/>
    <cellStyle name="Normal 35 5 3 2 2" xfId="17822" xr:uid="{00000000-0005-0000-0000-00009B450000}"/>
    <cellStyle name="Normal 35 5 3 3" xfId="17823" xr:uid="{00000000-0005-0000-0000-00009C450000}"/>
    <cellStyle name="Normal 35 5 3 3 2" xfId="17824" xr:uid="{00000000-0005-0000-0000-00009D450000}"/>
    <cellStyle name="Normal 35 5 3 4" xfId="17825" xr:uid="{00000000-0005-0000-0000-00009E450000}"/>
    <cellStyle name="Normal 35 5 3 4 2" xfId="17826" xr:uid="{00000000-0005-0000-0000-00009F450000}"/>
    <cellStyle name="Normal 35 5 3 5" xfId="17827" xr:uid="{00000000-0005-0000-0000-0000A0450000}"/>
    <cellStyle name="Normal 35 5 3 5 2" xfId="17828" xr:uid="{00000000-0005-0000-0000-0000A1450000}"/>
    <cellStyle name="Normal 35 5 3 6" xfId="17829" xr:uid="{00000000-0005-0000-0000-0000A2450000}"/>
    <cellStyle name="Normal 35 5 3 6 2" xfId="17830" xr:uid="{00000000-0005-0000-0000-0000A3450000}"/>
    <cellStyle name="Normal 35 5 3 7" xfId="17831" xr:uid="{00000000-0005-0000-0000-0000A4450000}"/>
    <cellStyle name="Normal 35 5 3 7 2" xfId="17832" xr:uid="{00000000-0005-0000-0000-0000A5450000}"/>
    <cellStyle name="Normal 35 5 3 8" xfId="17833" xr:uid="{00000000-0005-0000-0000-0000A6450000}"/>
    <cellStyle name="Normal 35 5 3 8 2" xfId="17834" xr:uid="{00000000-0005-0000-0000-0000A7450000}"/>
    <cellStyle name="Normal 35 5 3 9" xfId="17835" xr:uid="{00000000-0005-0000-0000-0000A8450000}"/>
    <cellStyle name="Normal 35 5 3 9 2" xfId="17836" xr:uid="{00000000-0005-0000-0000-0000A9450000}"/>
    <cellStyle name="Normal 35 5 4" xfId="17837" xr:uid="{00000000-0005-0000-0000-0000AA450000}"/>
    <cellStyle name="Normal 35 5 4 10" xfId="17838" xr:uid="{00000000-0005-0000-0000-0000AB450000}"/>
    <cellStyle name="Normal 35 5 4 11" xfId="17839" xr:uid="{00000000-0005-0000-0000-0000AC450000}"/>
    <cellStyle name="Normal 35 5 4 2" xfId="17840" xr:uid="{00000000-0005-0000-0000-0000AD450000}"/>
    <cellStyle name="Normal 35 5 4 2 2" xfId="17841" xr:uid="{00000000-0005-0000-0000-0000AE450000}"/>
    <cellStyle name="Normal 35 5 4 3" xfId="17842" xr:uid="{00000000-0005-0000-0000-0000AF450000}"/>
    <cellStyle name="Normal 35 5 4 3 2" xfId="17843" xr:uid="{00000000-0005-0000-0000-0000B0450000}"/>
    <cellStyle name="Normal 35 5 4 4" xfId="17844" xr:uid="{00000000-0005-0000-0000-0000B1450000}"/>
    <cellStyle name="Normal 35 5 4 4 2" xfId="17845" xr:uid="{00000000-0005-0000-0000-0000B2450000}"/>
    <cellStyle name="Normal 35 5 4 5" xfId="17846" xr:uid="{00000000-0005-0000-0000-0000B3450000}"/>
    <cellStyle name="Normal 35 5 4 5 2" xfId="17847" xr:uid="{00000000-0005-0000-0000-0000B4450000}"/>
    <cellStyle name="Normal 35 5 4 6" xfId="17848" xr:uid="{00000000-0005-0000-0000-0000B5450000}"/>
    <cellStyle name="Normal 35 5 4 6 2" xfId="17849" xr:uid="{00000000-0005-0000-0000-0000B6450000}"/>
    <cellStyle name="Normal 35 5 4 7" xfId="17850" xr:uid="{00000000-0005-0000-0000-0000B7450000}"/>
    <cellStyle name="Normal 35 5 4 7 2" xfId="17851" xr:uid="{00000000-0005-0000-0000-0000B8450000}"/>
    <cellStyle name="Normal 35 5 4 8" xfId="17852" xr:uid="{00000000-0005-0000-0000-0000B9450000}"/>
    <cellStyle name="Normal 35 5 4 8 2" xfId="17853" xr:uid="{00000000-0005-0000-0000-0000BA450000}"/>
    <cellStyle name="Normal 35 5 4 9" xfId="17854" xr:uid="{00000000-0005-0000-0000-0000BB450000}"/>
    <cellStyle name="Normal 35 5 4 9 2" xfId="17855" xr:uid="{00000000-0005-0000-0000-0000BC450000}"/>
    <cellStyle name="Normal 35 5 5" xfId="17856" xr:uid="{00000000-0005-0000-0000-0000BD450000}"/>
    <cellStyle name="Normal 35 5 5 10" xfId="17857" xr:uid="{00000000-0005-0000-0000-0000BE450000}"/>
    <cellStyle name="Normal 35 5 5 11" xfId="17858" xr:uid="{00000000-0005-0000-0000-0000BF450000}"/>
    <cellStyle name="Normal 35 5 5 2" xfId="17859" xr:uid="{00000000-0005-0000-0000-0000C0450000}"/>
    <cellStyle name="Normal 35 5 5 2 2" xfId="17860" xr:uid="{00000000-0005-0000-0000-0000C1450000}"/>
    <cellStyle name="Normal 35 5 5 3" xfId="17861" xr:uid="{00000000-0005-0000-0000-0000C2450000}"/>
    <cellStyle name="Normal 35 5 5 3 2" xfId="17862" xr:uid="{00000000-0005-0000-0000-0000C3450000}"/>
    <cellStyle name="Normal 35 5 5 4" xfId="17863" xr:uid="{00000000-0005-0000-0000-0000C4450000}"/>
    <cellStyle name="Normal 35 5 5 4 2" xfId="17864" xr:uid="{00000000-0005-0000-0000-0000C5450000}"/>
    <cellStyle name="Normal 35 5 5 5" xfId="17865" xr:uid="{00000000-0005-0000-0000-0000C6450000}"/>
    <cellStyle name="Normal 35 5 5 5 2" xfId="17866" xr:uid="{00000000-0005-0000-0000-0000C7450000}"/>
    <cellStyle name="Normal 35 5 5 6" xfId="17867" xr:uid="{00000000-0005-0000-0000-0000C8450000}"/>
    <cellStyle name="Normal 35 5 5 6 2" xfId="17868" xr:uid="{00000000-0005-0000-0000-0000C9450000}"/>
    <cellStyle name="Normal 35 5 5 7" xfId="17869" xr:uid="{00000000-0005-0000-0000-0000CA450000}"/>
    <cellStyle name="Normal 35 5 5 7 2" xfId="17870" xr:uid="{00000000-0005-0000-0000-0000CB450000}"/>
    <cellStyle name="Normal 35 5 5 8" xfId="17871" xr:uid="{00000000-0005-0000-0000-0000CC450000}"/>
    <cellStyle name="Normal 35 5 5 8 2" xfId="17872" xr:uid="{00000000-0005-0000-0000-0000CD450000}"/>
    <cellStyle name="Normal 35 5 5 9" xfId="17873" xr:uid="{00000000-0005-0000-0000-0000CE450000}"/>
    <cellStyle name="Normal 35 5 5 9 2" xfId="17874" xr:uid="{00000000-0005-0000-0000-0000CF450000}"/>
    <cellStyle name="Normal 35 5 6" xfId="17875" xr:uid="{00000000-0005-0000-0000-0000D0450000}"/>
    <cellStyle name="Normal 35 5 6 10" xfId="17876" xr:uid="{00000000-0005-0000-0000-0000D1450000}"/>
    <cellStyle name="Normal 35 5 6 11" xfId="17877" xr:uid="{00000000-0005-0000-0000-0000D2450000}"/>
    <cellStyle name="Normal 35 5 6 2" xfId="17878" xr:uid="{00000000-0005-0000-0000-0000D3450000}"/>
    <cellStyle name="Normal 35 5 6 2 2" xfId="17879" xr:uid="{00000000-0005-0000-0000-0000D4450000}"/>
    <cellStyle name="Normal 35 5 6 3" xfId="17880" xr:uid="{00000000-0005-0000-0000-0000D5450000}"/>
    <cellStyle name="Normal 35 5 6 3 2" xfId="17881" xr:uid="{00000000-0005-0000-0000-0000D6450000}"/>
    <cellStyle name="Normal 35 5 6 4" xfId="17882" xr:uid="{00000000-0005-0000-0000-0000D7450000}"/>
    <cellStyle name="Normal 35 5 6 4 2" xfId="17883" xr:uid="{00000000-0005-0000-0000-0000D8450000}"/>
    <cellStyle name="Normal 35 5 6 5" xfId="17884" xr:uid="{00000000-0005-0000-0000-0000D9450000}"/>
    <cellStyle name="Normal 35 5 6 5 2" xfId="17885" xr:uid="{00000000-0005-0000-0000-0000DA450000}"/>
    <cellStyle name="Normal 35 5 6 6" xfId="17886" xr:uid="{00000000-0005-0000-0000-0000DB450000}"/>
    <cellStyle name="Normal 35 5 6 6 2" xfId="17887" xr:uid="{00000000-0005-0000-0000-0000DC450000}"/>
    <cellStyle name="Normal 35 5 6 7" xfId="17888" xr:uid="{00000000-0005-0000-0000-0000DD450000}"/>
    <cellStyle name="Normal 35 5 6 7 2" xfId="17889" xr:uid="{00000000-0005-0000-0000-0000DE450000}"/>
    <cellStyle name="Normal 35 5 6 8" xfId="17890" xr:uid="{00000000-0005-0000-0000-0000DF450000}"/>
    <cellStyle name="Normal 35 5 6 8 2" xfId="17891" xr:uid="{00000000-0005-0000-0000-0000E0450000}"/>
    <cellStyle name="Normal 35 5 6 9" xfId="17892" xr:uid="{00000000-0005-0000-0000-0000E1450000}"/>
    <cellStyle name="Normal 35 5 6 9 2" xfId="17893" xr:uid="{00000000-0005-0000-0000-0000E2450000}"/>
    <cellStyle name="Normal 35 5 7" xfId="17894" xr:uid="{00000000-0005-0000-0000-0000E3450000}"/>
    <cellStyle name="Normal 35 5 7 10" xfId="17895" xr:uid="{00000000-0005-0000-0000-0000E4450000}"/>
    <cellStyle name="Normal 35 5 7 2" xfId="17896" xr:uid="{00000000-0005-0000-0000-0000E5450000}"/>
    <cellStyle name="Normal 35 5 7 2 2" xfId="17897" xr:uid="{00000000-0005-0000-0000-0000E6450000}"/>
    <cellStyle name="Normal 35 5 7 3" xfId="17898" xr:uid="{00000000-0005-0000-0000-0000E7450000}"/>
    <cellStyle name="Normal 35 5 7 3 2" xfId="17899" xr:uid="{00000000-0005-0000-0000-0000E8450000}"/>
    <cellStyle name="Normal 35 5 7 4" xfId="17900" xr:uid="{00000000-0005-0000-0000-0000E9450000}"/>
    <cellStyle name="Normal 35 5 7 4 2" xfId="17901" xr:uid="{00000000-0005-0000-0000-0000EA450000}"/>
    <cellStyle name="Normal 35 5 7 5" xfId="17902" xr:uid="{00000000-0005-0000-0000-0000EB450000}"/>
    <cellStyle name="Normal 35 5 7 5 2" xfId="17903" xr:uid="{00000000-0005-0000-0000-0000EC450000}"/>
    <cellStyle name="Normal 35 5 7 6" xfId="17904" xr:uid="{00000000-0005-0000-0000-0000ED450000}"/>
    <cellStyle name="Normal 35 5 7 6 2" xfId="17905" xr:uid="{00000000-0005-0000-0000-0000EE450000}"/>
    <cellStyle name="Normal 35 5 7 7" xfId="17906" xr:uid="{00000000-0005-0000-0000-0000EF450000}"/>
    <cellStyle name="Normal 35 5 7 7 2" xfId="17907" xr:uid="{00000000-0005-0000-0000-0000F0450000}"/>
    <cellStyle name="Normal 35 5 7 8" xfId="17908" xr:uid="{00000000-0005-0000-0000-0000F1450000}"/>
    <cellStyle name="Normal 35 5 7 8 2" xfId="17909" xr:uid="{00000000-0005-0000-0000-0000F2450000}"/>
    <cellStyle name="Normal 35 5 7 9" xfId="17910" xr:uid="{00000000-0005-0000-0000-0000F3450000}"/>
    <cellStyle name="Normal 35 5 8" xfId="17911" xr:uid="{00000000-0005-0000-0000-0000F4450000}"/>
    <cellStyle name="Normal 35 5 8 2" xfId="17912" xr:uid="{00000000-0005-0000-0000-0000F5450000}"/>
    <cellStyle name="Normal 35 5 9" xfId="17913" xr:uid="{00000000-0005-0000-0000-0000F6450000}"/>
    <cellStyle name="Normal 35 5 9 2" xfId="17914" xr:uid="{00000000-0005-0000-0000-0000F7450000}"/>
    <cellStyle name="Normal 35 6" xfId="17915" xr:uid="{00000000-0005-0000-0000-0000F8450000}"/>
    <cellStyle name="Normal 35 6 10" xfId="17916" xr:uid="{00000000-0005-0000-0000-0000F9450000}"/>
    <cellStyle name="Normal 35 6 10 2" xfId="17917" xr:uid="{00000000-0005-0000-0000-0000FA450000}"/>
    <cellStyle name="Normal 35 6 11" xfId="17918" xr:uid="{00000000-0005-0000-0000-0000FB450000}"/>
    <cellStyle name="Normal 35 6 11 2" xfId="17919" xr:uid="{00000000-0005-0000-0000-0000FC450000}"/>
    <cellStyle name="Normal 35 6 12" xfId="17920" xr:uid="{00000000-0005-0000-0000-0000FD450000}"/>
    <cellStyle name="Normal 35 6 12 2" xfId="17921" xr:uid="{00000000-0005-0000-0000-0000FE450000}"/>
    <cellStyle name="Normal 35 6 13" xfId="17922" xr:uid="{00000000-0005-0000-0000-0000FF450000}"/>
    <cellStyle name="Normal 35 6 13 2" xfId="17923" xr:uid="{00000000-0005-0000-0000-000000460000}"/>
    <cellStyle name="Normal 35 6 14" xfId="17924" xr:uid="{00000000-0005-0000-0000-000001460000}"/>
    <cellStyle name="Normal 35 6 14 2" xfId="17925" xr:uid="{00000000-0005-0000-0000-000002460000}"/>
    <cellStyle name="Normal 35 6 15" xfId="17926" xr:uid="{00000000-0005-0000-0000-000003460000}"/>
    <cellStyle name="Normal 35 6 15 2" xfId="17927" xr:uid="{00000000-0005-0000-0000-000004460000}"/>
    <cellStyle name="Normal 35 6 16" xfId="17928" xr:uid="{00000000-0005-0000-0000-000005460000}"/>
    <cellStyle name="Normal 35 6 17" xfId="17929" xr:uid="{00000000-0005-0000-0000-000006460000}"/>
    <cellStyle name="Normal 35 6 2" xfId="17930" xr:uid="{00000000-0005-0000-0000-000007460000}"/>
    <cellStyle name="Normal 35 6 2 10" xfId="17931" xr:uid="{00000000-0005-0000-0000-000008460000}"/>
    <cellStyle name="Normal 35 6 2 11" xfId="17932" xr:uid="{00000000-0005-0000-0000-000009460000}"/>
    <cellStyle name="Normal 35 6 2 2" xfId="17933" xr:uid="{00000000-0005-0000-0000-00000A460000}"/>
    <cellStyle name="Normal 35 6 2 2 2" xfId="17934" xr:uid="{00000000-0005-0000-0000-00000B460000}"/>
    <cellStyle name="Normal 35 6 2 3" xfId="17935" xr:uid="{00000000-0005-0000-0000-00000C460000}"/>
    <cellStyle name="Normal 35 6 2 3 2" xfId="17936" xr:uid="{00000000-0005-0000-0000-00000D460000}"/>
    <cellStyle name="Normal 35 6 2 4" xfId="17937" xr:uid="{00000000-0005-0000-0000-00000E460000}"/>
    <cellStyle name="Normal 35 6 2 4 2" xfId="17938" xr:uid="{00000000-0005-0000-0000-00000F460000}"/>
    <cellStyle name="Normal 35 6 2 5" xfId="17939" xr:uid="{00000000-0005-0000-0000-000010460000}"/>
    <cellStyle name="Normal 35 6 2 5 2" xfId="17940" xr:uid="{00000000-0005-0000-0000-000011460000}"/>
    <cellStyle name="Normal 35 6 2 6" xfId="17941" xr:uid="{00000000-0005-0000-0000-000012460000}"/>
    <cellStyle name="Normal 35 6 2 6 2" xfId="17942" xr:uid="{00000000-0005-0000-0000-000013460000}"/>
    <cellStyle name="Normal 35 6 2 7" xfId="17943" xr:uid="{00000000-0005-0000-0000-000014460000}"/>
    <cellStyle name="Normal 35 6 2 7 2" xfId="17944" xr:uid="{00000000-0005-0000-0000-000015460000}"/>
    <cellStyle name="Normal 35 6 2 8" xfId="17945" xr:uid="{00000000-0005-0000-0000-000016460000}"/>
    <cellStyle name="Normal 35 6 2 8 2" xfId="17946" xr:uid="{00000000-0005-0000-0000-000017460000}"/>
    <cellStyle name="Normal 35 6 2 9" xfId="17947" xr:uid="{00000000-0005-0000-0000-000018460000}"/>
    <cellStyle name="Normal 35 6 2 9 2" xfId="17948" xr:uid="{00000000-0005-0000-0000-000019460000}"/>
    <cellStyle name="Normal 35 6 3" xfId="17949" xr:uid="{00000000-0005-0000-0000-00001A460000}"/>
    <cellStyle name="Normal 35 6 3 10" xfId="17950" xr:uid="{00000000-0005-0000-0000-00001B460000}"/>
    <cellStyle name="Normal 35 6 3 11" xfId="17951" xr:uid="{00000000-0005-0000-0000-00001C460000}"/>
    <cellStyle name="Normal 35 6 3 2" xfId="17952" xr:uid="{00000000-0005-0000-0000-00001D460000}"/>
    <cellStyle name="Normal 35 6 3 2 2" xfId="17953" xr:uid="{00000000-0005-0000-0000-00001E460000}"/>
    <cellStyle name="Normal 35 6 3 3" xfId="17954" xr:uid="{00000000-0005-0000-0000-00001F460000}"/>
    <cellStyle name="Normal 35 6 3 3 2" xfId="17955" xr:uid="{00000000-0005-0000-0000-000020460000}"/>
    <cellStyle name="Normal 35 6 3 4" xfId="17956" xr:uid="{00000000-0005-0000-0000-000021460000}"/>
    <cellStyle name="Normal 35 6 3 4 2" xfId="17957" xr:uid="{00000000-0005-0000-0000-000022460000}"/>
    <cellStyle name="Normal 35 6 3 5" xfId="17958" xr:uid="{00000000-0005-0000-0000-000023460000}"/>
    <cellStyle name="Normal 35 6 3 5 2" xfId="17959" xr:uid="{00000000-0005-0000-0000-000024460000}"/>
    <cellStyle name="Normal 35 6 3 6" xfId="17960" xr:uid="{00000000-0005-0000-0000-000025460000}"/>
    <cellStyle name="Normal 35 6 3 6 2" xfId="17961" xr:uid="{00000000-0005-0000-0000-000026460000}"/>
    <cellStyle name="Normal 35 6 3 7" xfId="17962" xr:uid="{00000000-0005-0000-0000-000027460000}"/>
    <cellStyle name="Normal 35 6 3 7 2" xfId="17963" xr:uid="{00000000-0005-0000-0000-000028460000}"/>
    <cellStyle name="Normal 35 6 3 8" xfId="17964" xr:uid="{00000000-0005-0000-0000-000029460000}"/>
    <cellStyle name="Normal 35 6 3 8 2" xfId="17965" xr:uid="{00000000-0005-0000-0000-00002A460000}"/>
    <cellStyle name="Normal 35 6 3 9" xfId="17966" xr:uid="{00000000-0005-0000-0000-00002B460000}"/>
    <cellStyle name="Normal 35 6 3 9 2" xfId="17967" xr:uid="{00000000-0005-0000-0000-00002C460000}"/>
    <cellStyle name="Normal 35 6 4" xfId="17968" xr:uid="{00000000-0005-0000-0000-00002D460000}"/>
    <cellStyle name="Normal 35 6 4 10" xfId="17969" xr:uid="{00000000-0005-0000-0000-00002E460000}"/>
    <cellStyle name="Normal 35 6 4 11" xfId="17970" xr:uid="{00000000-0005-0000-0000-00002F460000}"/>
    <cellStyle name="Normal 35 6 4 2" xfId="17971" xr:uid="{00000000-0005-0000-0000-000030460000}"/>
    <cellStyle name="Normal 35 6 4 2 2" xfId="17972" xr:uid="{00000000-0005-0000-0000-000031460000}"/>
    <cellStyle name="Normal 35 6 4 3" xfId="17973" xr:uid="{00000000-0005-0000-0000-000032460000}"/>
    <cellStyle name="Normal 35 6 4 3 2" xfId="17974" xr:uid="{00000000-0005-0000-0000-000033460000}"/>
    <cellStyle name="Normal 35 6 4 4" xfId="17975" xr:uid="{00000000-0005-0000-0000-000034460000}"/>
    <cellStyle name="Normal 35 6 4 4 2" xfId="17976" xr:uid="{00000000-0005-0000-0000-000035460000}"/>
    <cellStyle name="Normal 35 6 4 5" xfId="17977" xr:uid="{00000000-0005-0000-0000-000036460000}"/>
    <cellStyle name="Normal 35 6 4 5 2" xfId="17978" xr:uid="{00000000-0005-0000-0000-000037460000}"/>
    <cellStyle name="Normal 35 6 4 6" xfId="17979" xr:uid="{00000000-0005-0000-0000-000038460000}"/>
    <cellStyle name="Normal 35 6 4 6 2" xfId="17980" xr:uid="{00000000-0005-0000-0000-000039460000}"/>
    <cellStyle name="Normal 35 6 4 7" xfId="17981" xr:uid="{00000000-0005-0000-0000-00003A460000}"/>
    <cellStyle name="Normal 35 6 4 7 2" xfId="17982" xr:uid="{00000000-0005-0000-0000-00003B460000}"/>
    <cellStyle name="Normal 35 6 4 8" xfId="17983" xr:uid="{00000000-0005-0000-0000-00003C460000}"/>
    <cellStyle name="Normal 35 6 4 8 2" xfId="17984" xr:uid="{00000000-0005-0000-0000-00003D460000}"/>
    <cellStyle name="Normal 35 6 4 9" xfId="17985" xr:uid="{00000000-0005-0000-0000-00003E460000}"/>
    <cellStyle name="Normal 35 6 4 9 2" xfId="17986" xr:uid="{00000000-0005-0000-0000-00003F460000}"/>
    <cellStyle name="Normal 35 6 5" xfId="17987" xr:uid="{00000000-0005-0000-0000-000040460000}"/>
    <cellStyle name="Normal 35 6 5 10" xfId="17988" xr:uid="{00000000-0005-0000-0000-000041460000}"/>
    <cellStyle name="Normal 35 6 5 11" xfId="17989" xr:uid="{00000000-0005-0000-0000-000042460000}"/>
    <cellStyle name="Normal 35 6 5 2" xfId="17990" xr:uid="{00000000-0005-0000-0000-000043460000}"/>
    <cellStyle name="Normal 35 6 5 2 2" xfId="17991" xr:uid="{00000000-0005-0000-0000-000044460000}"/>
    <cellStyle name="Normal 35 6 5 3" xfId="17992" xr:uid="{00000000-0005-0000-0000-000045460000}"/>
    <cellStyle name="Normal 35 6 5 3 2" xfId="17993" xr:uid="{00000000-0005-0000-0000-000046460000}"/>
    <cellStyle name="Normal 35 6 5 4" xfId="17994" xr:uid="{00000000-0005-0000-0000-000047460000}"/>
    <cellStyle name="Normal 35 6 5 4 2" xfId="17995" xr:uid="{00000000-0005-0000-0000-000048460000}"/>
    <cellStyle name="Normal 35 6 5 5" xfId="17996" xr:uid="{00000000-0005-0000-0000-000049460000}"/>
    <cellStyle name="Normal 35 6 5 5 2" xfId="17997" xr:uid="{00000000-0005-0000-0000-00004A460000}"/>
    <cellStyle name="Normal 35 6 5 6" xfId="17998" xr:uid="{00000000-0005-0000-0000-00004B460000}"/>
    <cellStyle name="Normal 35 6 5 6 2" xfId="17999" xr:uid="{00000000-0005-0000-0000-00004C460000}"/>
    <cellStyle name="Normal 35 6 5 7" xfId="18000" xr:uid="{00000000-0005-0000-0000-00004D460000}"/>
    <cellStyle name="Normal 35 6 5 7 2" xfId="18001" xr:uid="{00000000-0005-0000-0000-00004E460000}"/>
    <cellStyle name="Normal 35 6 5 8" xfId="18002" xr:uid="{00000000-0005-0000-0000-00004F460000}"/>
    <cellStyle name="Normal 35 6 5 8 2" xfId="18003" xr:uid="{00000000-0005-0000-0000-000050460000}"/>
    <cellStyle name="Normal 35 6 5 9" xfId="18004" xr:uid="{00000000-0005-0000-0000-000051460000}"/>
    <cellStyle name="Normal 35 6 5 9 2" xfId="18005" xr:uid="{00000000-0005-0000-0000-000052460000}"/>
    <cellStyle name="Normal 35 6 6" xfId="18006" xr:uid="{00000000-0005-0000-0000-000053460000}"/>
    <cellStyle name="Normal 35 6 6 10" xfId="18007" xr:uid="{00000000-0005-0000-0000-000054460000}"/>
    <cellStyle name="Normal 35 6 6 11" xfId="18008" xr:uid="{00000000-0005-0000-0000-000055460000}"/>
    <cellStyle name="Normal 35 6 6 2" xfId="18009" xr:uid="{00000000-0005-0000-0000-000056460000}"/>
    <cellStyle name="Normal 35 6 6 2 2" xfId="18010" xr:uid="{00000000-0005-0000-0000-000057460000}"/>
    <cellStyle name="Normal 35 6 6 3" xfId="18011" xr:uid="{00000000-0005-0000-0000-000058460000}"/>
    <cellStyle name="Normal 35 6 6 3 2" xfId="18012" xr:uid="{00000000-0005-0000-0000-000059460000}"/>
    <cellStyle name="Normal 35 6 6 4" xfId="18013" xr:uid="{00000000-0005-0000-0000-00005A460000}"/>
    <cellStyle name="Normal 35 6 6 4 2" xfId="18014" xr:uid="{00000000-0005-0000-0000-00005B460000}"/>
    <cellStyle name="Normal 35 6 6 5" xfId="18015" xr:uid="{00000000-0005-0000-0000-00005C460000}"/>
    <cellStyle name="Normal 35 6 6 5 2" xfId="18016" xr:uid="{00000000-0005-0000-0000-00005D460000}"/>
    <cellStyle name="Normal 35 6 6 6" xfId="18017" xr:uid="{00000000-0005-0000-0000-00005E460000}"/>
    <cellStyle name="Normal 35 6 6 6 2" xfId="18018" xr:uid="{00000000-0005-0000-0000-00005F460000}"/>
    <cellStyle name="Normal 35 6 6 7" xfId="18019" xr:uid="{00000000-0005-0000-0000-000060460000}"/>
    <cellStyle name="Normal 35 6 6 7 2" xfId="18020" xr:uid="{00000000-0005-0000-0000-000061460000}"/>
    <cellStyle name="Normal 35 6 6 8" xfId="18021" xr:uid="{00000000-0005-0000-0000-000062460000}"/>
    <cellStyle name="Normal 35 6 6 8 2" xfId="18022" xr:uid="{00000000-0005-0000-0000-000063460000}"/>
    <cellStyle name="Normal 35 6 6 9" xfId="18023" xr:uid="{00000000-0005-0000-0000-000064460000}"/>
    <cellStyle name="Normal 35 6 6 9 2" xfId="18024" xr:uid="{00000000-0005-0000-0000-000065460000}"/>
    <cellStyle name="Normal 35 6 7" xfId="18025" xr:uid="{00000000-0005-0000-0000-000066460000}"/>
    <cellStyle name="Normal 35 6 7 10" xfId="18026" xr:uid="{00000000-0005-0000-0000-000067460000}"/>
    <cellStyle name="Normal 35 6 7 2" xfId="18027" xr:uid="{00000000-0005-0000-0000-000068460000}"/>
    <cellStyle name="Normal 35 6 7 2 2" xfId="18028" xr:uid="{00000000-0005-0000-0000-000069460000}"/>
    <cellStyle name="Normal 35 6 7 3" xfId="18029" xr:uid="{00000000-0005-0000-0000-00006A460000}"/>
    <cellStyle name="Normal 35 6 7 3 2" xfId="18030" xr:uid="{00000000-0005-0000-0000-00006B460000}"/>
    <cellStyle name="Normal 35 6 7 4" xfId="18031" xr:uid="{00000000-0005-0000-0000-00006C460000}"/>
    <cellStyle name="Normal 35 6 7 4 2" xfId="18032" xr:uid="{00000000-0005-0000-0000-00006D460000}"/>
    <cellStyle name="Normal 35 6 7 5" xfId="18033" xr:uid="{00000000-0005-0000-0000-00006E460000}"/>
    <cellStyle name="Normal 35 6 7 5 2" xfId="18034" xr:uid="{00000000-0005-0000-0000-00006F460000}"/>
    <cellStyle name="Normal 35 6 7 6" xfId="18035" xr:uid="{00000000-0005-0000-0000-000070460000}"/>
    <cellStyle name="Normal 35 6 7 6 2" xfId="18036" xr:uid="{00000000-0005-0000-0000-000071460000}"/>
    <cellStyle name="Normal 35 6 7 7" xfId="18037" xr:uid="{00000000-0005-0000-0000-000072460000}"/>
    <cellStyle name="Normal 35 6 7 7 2" xfId="18038" xr:uid="{00000000-0005-0000-0000-000073460000}"/>
    <cellStyle name="Normal 35 6 7 8" xfId="18039" xr:uid="{00000000-0005-0000-0000-000074460000}"/>
    <cellStyle name="Normal 35 6 7 8 2" xfId="18040" xr:uid="{00000000-0005-0000-0000-000075460000}"/>
    <cellStyle name="Normal 35 6 7 9" xfId="18041" xr:uid="{00000000-0005-0000-0000-000076460000}"/>
    <cellStyle name="Normal 35 6 8" xfId="18042" xr:uid="{00000000-0005-0000-0000-000077460000}"/>
    <cellStyle name="Normal 35 6 8 2" xfId="18043" xr:uid="{00000000-0005-0000-0000-000078460000}"/>
    <cellStyle name="Normal 35 6 9" xfId="18044" xr:uid="{00000000-0005-0000-0000-000079460000}"/>
    <cellStyle name="Normal 35 6 9 2" xfId="18045" xr:uid="{00000000-0005-0000-0000-00007A460000}"/>
    <cellStyle name="Normal 35 7" xfId="18046" xr:uid="{00000000-0005-0000-0000-00007B460000}"/>
    <cellStyle name="Normal 35 7 10" xfId="18047" xr:uid="{00000000-0005-0000-0000-00007C460000}"/>
    <cellStyle name="Normal 35 7 11" xfId="18048" xr:uid="{00000000-0005-0000-0000-00007D460000}"/>
    <cellStyle name="Normal 35 7 2" xfId="18049" xr:uid="{00000000-0005-0000-0000-00007E460000}"/>
    <cellStyle name="Normal 35 7 2 2" xfId="18050" xr:uid="{00000000-0005-0000-0000-00007F460000}"/>
    <cellStyle name="Normal 35 7 3" xfId="18051" xr:uid="{00000000-0005-0000-0000-000080460000}"/>
    <cellStyle name="Normal 35 7 3 2" xfId="18052" xr:uid="{00000000-0005-0000-0000-000081460000}"/>
    <cellStyle name="Normal 35 7 4" xfId="18053" xr:uid="{00000000-0005-0000-0000-000082460000}"/>
    <cellStyle name="Normal 35 7 4 2" xfId="18054" xr:uid="{00000000-0005-0000-0000-000083460000}"/>
    <cellStyle name="Normal 35 7 5" xfId="18055" xr:uid="{00000000-0005-0000-0000-000084460000}"/>
    <cellStyle name="Normal 35 7 5 2" xfId="18056" xr:uid="{00000000-0005-0000-0000-000085460000}"/>
    <cellStyle name="Normal 35 7 6" xfId="18057" xr:uid="{00000000-0005-0000-0000-000086460000}"/>
    <cellStyle name="Normal 35 7 6 2" xfId="18058" xr:uid="{00000000-0005-0000-0000-000087460000}"/>
    <cellStyle name="Normal 35 7 7" xfId="18059" xr:uid="{00000000-0005-0000-0000-000088460000}"/>
    <cellStyle name="Normal 35 7 7 2" xfId="18060" xr:uid="{00000000-0005-0000-0000-000089460000}"/>
    <cellStyle name="Normal 35 7 8" xfId="18061" xr:uid="{00000000-0005-0000-0000-00008A460000}"/>
    <cellStyle name="Normal 35 7 8 2" xfId="18062" xr:uid="{00000000-0005-0000-0000-00008B460000}"/>
    <cellStyle name="Normal 35 7 9" xfId="18063" xr:uid="{00000000-0005-0000-0000-00008C460000}"/>
    <cellStyle name="Normal 35 7 9 2" xfId="18064" xr:uid="{00000000-0005-0000-0000-00008D460000}"/>
    <cellStyle name="Normal 35 8" xfId="18065" xr:uid="{00000000-0005-0000-0000-00008E460000}"/>
    <cellStyle name="Normal 35 8 10" xfId="18066" xr:uid="{00000000-0005-0000-0000-00008F460000}"/>
    <cellStyle name="Normal 35 8 11" xfId="18067" xr:uid="{00000000-0005-0000-0000-000090460000}"/>
    <cellStyle name="Normal 35 8 2" xfId="18068" xr:uid="{00000000-0005-0000-0000-000091460000}"/>
    <cellStyle name="Normal 35 8 2 2" xfId="18069" xr:uid="{00000000-0005-0000-0000-000092460000}"/>
    <cellStyle name="Normal 35 8 3" xfId="18070" xr:uid="{00000000-0005-0000-0000-000093460000}"/>
    <cellStyle name="Normal 35 8 3 2" xfId="18071" xr:uid="{00000000-0005-0000-0000-000094460000}"/>
    <cellStyle name="Normal 35 8 4" xfId="18072" xr:uid="{00000000-0005-0000-0000-000095460000}"/>
    <cellStyle name="Normal 35 8 4 2" xfId="18073" xr:uid="{00000000-0005-0000-0000-000096460000}"/>
    <cellStyle name="Normal 35 8 5" xfId="18074" xr:uid="{00000000-0005-0000-0000-000097460000}"/>
    <cellStyle name="Normal 35 8 5 2" xfId="18075" xr:uid="{00000000-0005-0000-0000-000098460000}"/>
    <cellStyle name="Normal 35 8 6" xfId="18076" xr:uid="{00000000-0005-0000-0000-000099460000}"/>
    <cellStyle name="Normal 35 8 6 2" xfId="18077" xr:uid="{00000000-0005-0000-0000-00009A460000}"/>
    <cellStyle name="Normal 35 8 7" xfId="18078" xr:uid="{00000000-0005-0000-0000-00009B460000}"/>
    <cellStyle name="Normal 35 8 7 2" xfId="18079" xr:uid="{00000000-0005-0000-0000-00009C460000}"/>
    <cellStyle name="Normal 35 8 8" xfId="18080" xr:uid="{00000000-0005-0000-0000-00009D460000}"/>
    <cellStyle name="Normal 35 8 8 2" xfId="18081" xr:uid="{00000000-0005-0000-0000-00009E460000}"/>
    <cellStyle name="Normal 35 8 9" xfId="18082" xr:uid="{00000000-0005-0000-0000-00009F460000}"/>
    <cellStyle name="Normal 35 8 9 2" xfId="18083" xr:uid="{00000000-0005-0000-0000-0000A0460000}"/>
    <cellStyle name="Normal 35 9" xfId="18084" xr:uid="{00000000-0005-0000-0000-0000A1460000}"/>
    <cellStyle name="Normal 35 9 10" xfId="18085" xr:uid="{00000000-0005-0000-0000-0000A2460000}"/>
    <cellStyle name="Normal 35 9 11" xfId="18086" xr:uid="{00000000-0005-0000-0000-0000A3460000}"/>
    <cellStyle name="Normal 35 9 2" xfId="18087" xr:uid="{00000000-0005-0000-0000-0000A4460000}"/>
    <cellStyle name="Normal 35 9 2 2" xfId="18088" xr:uid="{00000000-0005-0000-0000-0000A5460000}"/>
    <cellStyle name="Normal 35 9 3" xfId="18089" xr:uid="{00000000-0005-0000-0000-0000A6460000}"/>
    <cellStyle name="Normal 35 9 3 2" xfId="18090" xr:uid="{00000000-0005-0000-0000-0000A7460000}"/>
    <cellStyle name="Normal 35 9 4" xfId="18091" xr:uid="{00000000-0005-0000-0000-0000A8460000}"/>
    <cellStyle name="Normal 35 9 4 2" xfId="18092" xr:uid="{00000000-0005-0000-0000-0000A9460000}"/>
    <cellStyle name="Normal 35 9 5" xfId="18093" xr:uid="{00000000-0005-0000-0000-0000AA460000}"/>
    <cellStyle name="Normal 35 9 5 2" xfId="18094" xr:uid="{00000000-0005-0000-0000-0000AB460000}"/>
    <cellStyle name="Normal 35 9 6" xfId="18095" xr:uid="{00000000-0005-0000-0000-0000AC460000}"/>
    <cellStyle name="Normal 35 9 6 2" xfId="18096" xr:uid="{00000000-0005-0000-0000-0000AD460000}"/>
    <cellStyle name="Normal 35 9 7" xfId="18097" xr:uid="{00000000-0005-0000-0000-0000AE460000}"/>
    <cellStyle name="Normal 35 9 7 2" xfId="18098" xr:uid="{00000000-0005-0000-0000-0000AF460000}"/>
    <cellStyle name="Normal 35 9 8" xfId="18099" xr:uid="{00000000-0005-0000-0000-0000B0460000}"/>
    <cellStyle name="Normal 35 9 8 2" xfId="18100" xr:uid="{00000000-0005-0000-0000-0000B1460000}"/>
    <cellStyle name="Normal 35 9 9" xfId="18101" xr:uid="{00000000-0005-0000-0000-0000B2460000}"/>
    <cellStyle name="Normal 35 9 9 2" xfId="18102" xr:uid="{00000000-0005-0000-0000-0000B3460000}"/>
    <cellStyle name="Normal 36" xfId="18103" xr:uid="{00000000-0005-0000-0000-0000B4460000}"/>
    <cellStyle name="Normal 36 10" xfId="18104" xr:uid="{00000000-0005-0000-0000-0000B5460000}"/>
    <cellStyle name="Normal 36 10 10" xfId="18105" xr:uid="{00000000-0005-0000-0000-0000B6460000}"/>
    <cellStyle name="Normal 36 10 11" xfId="18106" xr:uid="{00000000-0005-0000-0000-0000B7460000}"/>
    <cellStyle name="Normal 36 10 2" xfId="18107" xr:uid="{00000000-0005-0000-0000-0000B8460000}"/>
    <cellStyle name="Normal 36 10 2 2" xfId="18108" xr:uid="{00000000-0005-0000-0000-0000B9460000}"/>
    <cellStyle name="Normal 36 10 3" xfId="18109" xr:uid="{00000000-0005-0000-0000-0000BA460000}"/>
    <cellStyle name="Normal 36 10 3 2" xfId="18110" xr:uid="{00000000-0005-0000-0000-0000BB460000}"/>
    <cellStyle name="Normal 36 10 4" xfId="18111" xr:uid="{00000000-0005-0000-0000-0000BC460000}"/>
    <cellStyle name="Normal 36 10 4 2" xfId="18112" xr:uid="{00000000-0005-0000-0000-0000BD460000}"/>
    <cellStyle name="Normal 36 10 5" xfId="18113" xr:uid="{00000000-0005-0000-0000-0000BE460000}"/>
    <cellStyle name="Normal 36 10 5 2" xfId="18114" xr:uid="{00000000-0005-0000-0000-0000BF460000}"/>
    <cellStyle name="Normal 36 10 6" xfId="18115" xr:uid="{00000000-0005-0000-0000-0000C0460000}"/>
    <cellStyle name="Normal 36 10 6 2" xfId="18116" xr:uid="{00000000-0005-0000-0000-0000C1460000}"/>
    <cellStyle name="Normal 36 10 7" xfId="18117" xr:uid="{00000000-0005-0000-0000-0000C2460000}"/>
    <cellStyle name="Normal 36 10 7 2" xfId="18118" xr:uid="{00000000-0005-0000-0000-0000C3460000}"/>
    <cellStyle name="Normal 36 10 8" xfId="18119" xr:uid="{00000000-0005-0000-0000-0000C4460000}"/>
    <cellStyle name="Normal 36 10 8 2" xfId="18120" xr:uid="{00000000-0005-0000-0000-0000C5460000}"/>
    <cellStyle name="Normal 36 10 9" xfId="18121" xr:uid="{00000000-0005-0000-0000-0000C6460000}"/>
    <cellStyle name="Normal 36 10 9 2" xfId="18122" xr:uid="{00000000-0005-0000-0000-0000C7460000}"/>
    <cellStyle name="Normal 36 11" xfId="18123" xr:uid="{00000000-0005-0000-0000-0000C8460000}"/>
    <cellStyle name="Normal 36 11 10" xfId="18124" xr:uid="{00000000-0005-0000-0000-0000C9460000}"/>
    <cellStyle name="Normal 36 11 11" xfId="18125" xr:uid="{00000000-0005-0000-0000-0000CA460000}"/>
    <cellStyle name="Normal 36 11 2" xfId="18126" xr:uid="{00000000-0005-0000-0000-0000CB460000}"/>
    <cellStyle name="Normal 36 11 2 2" xfId="18127" xr:uid="{00000000-0005-0000-0000-0000CC460000}"/>
    <cellStyle name="Normal 36 11 3" xfId="18128" xr:uid="{00000000-0005-0000-0000-0000CD460000}"/>
    <cellStyle name="Normal 36 11 3 2" xfId="18129" xr:uid="{00000000-0005-0000-0000-0000CE460000}"/>
    <cellStyle name="Normal 36 11 4" xfId="18130" xr:uid="{00000000-0005-0000-0000-0000CF460000}"/>
    <cellStyle name="Normal 36 11 4 2" xfId="18131" xr:uid="{00000000-0005-0000-0000-0000D0460000}"/>
    <cellStyle name="Normal 36 11 5" xfId="18132" xr:uid="{00000000-0005-0000-0000-0000D1460000}"/>
    <cellStyle name="Normal 36 11 5 2" xfId="18133" xr:uid="{00000000-0005-0000-0000-0000D2460000}"/>
    <cellStyle name="Normal 36 11 6" xfId="18134" xr:uid="{00000000-0005-0000-0000-0000D3460000}"/>
    <cellStyle name="Normal 36 11 6 2" xfId="18135" xr:uid="{00000000-0005-0000-0000-0000D4460000}"/>
    <cellStyle name="Normal 36 11 7" xfId="18136" xr:uid="{00000000-0005-0000-0000-0000D5460000}"/>
    <cellStyle name="Normal 36 11 7 2" xfId="18137" xr:uid="{00000000-0005-0000-0000-0000D6460000}"/>
    <cellStyle name="Normal 36 11 8" xfId="18138" xr:uid="{00000000-0005-0000-0000-0000D7460000}"/>
    <cellStyle name="Normal 36 11 8 2" xfId="18139" xr:uid="{00000000-0005-0000-0000-0000D8460000}"/>
    <cellStyle name="Normal 36 11 9" xfId="18140" xr:uid="{00000000-0005-0000-0000-0000D9460000}"/>
    <cellStyle name="Normal 36 11 9 2" xfId="18141" xr:uid="{00000000-0005-0000-0000-0000DA460000}"/>
    <cellStyle name="Normal 36 12" xfId="18142" xr:uid="{00000000-0005-0000-0000-0000DB460000}"/>
    <cellStyle name="Normal 36 12 10" xfId="18143" xr:uid="{00000000-0005-0000-0000-0000DC460000}"/>
    <cellStyle name="Normal 36 12 2" xfId="18144" xr:uid="{00000000-0005-0000-0000-0000DD460000}"/>
    <cellStyle name="Normal 36 12 2 2" xfId="18145" xr:uid="{00000000-0005-0000-0000-0000DE460000}"/>
    <cellStyle name="Normal 36 12 3" xfId="18146" xr:uid="{00000000-0005-0000-0000-0000DF460000}"/>
    <cellStyle name="Normal 36 12 3 2" xfId="18147" xr:uid="{00000000-0005-0000-0000-0000E0460000}"/>
    <cellStyle name="Normal 36 12 4" xfId="18148" xr:uid="{00000000-0005-0000-0000-0000E1460000}"/>
    <cellStyle name="Normal 36 12 4 2" xfId="18149" xr:uid="{00000000-0005-0000-0000-0000E2460000}"/>
    <cellStyle name="Normal 36 12 5" xfId="18150" xr:uid="{00000000-0005-0000-0000-0000E3460000}"/>
    <cellStyle name="Normal 36 12 5 2" xfId="18151" xr:uid="{00000000-0005-0000-0000-0000E4460000}"/>
    <cellStyle name="Normal 36 12 6" xfId="18152" xr:uid="{00000000-0005-0000-0000-0000E5460000}"/>
    <cellStyle name="Normal 36 12 6 2" xfId="18153" xr:uid="{00000000-0005-0000-0000-0000E6460000}"/>
    <cellStyle name="Normal 36 12 7" xfId="18154" xr:uid="{00000000-0005-0000-0000-0000E7460000}"/>
    <cellStyle name="Normal 36 12 7 2" xfId="18155" xr:uid="{00000000-0005-0000-0000-0000E8460000}"/>
    <cellStyle name="Normal 36 12 8" xfId="18156" xr:uid="{00000000-0005-0000-0000-0000E9460000}"/>
    <cellStyle name="Normal 36 12 8 2" xfId="18157" xr:uid="{00000000-0005-0000-0000-0000EA460000}"/>
    <cellStyle name="Normal 36 12 9" xfId="18158" xr:uid="{00000000-0005-0000-0000-0000EB460000}"/>
    <cellStyle name="Normal 36 13" xfId="18159" xr:uid="{00000000-0005-0000-0000-0000EC460000}"/>
    <cellStyle name="Normal 36 13 2" xfId="18160" xr:uid="{00000000-0005-0000-0000-0000ED460000}"/>
    <cellStyle name="Normal 36 14" xfId="18161" xr:uid="{00000000-0005-0000-0000-0000EE460000}"/>
    <cellStyle name="Normal 36 14 2" xfId="18162" xr:uid="{00000000-0005-0000-0000-0000EF460000}"/>
    <cellStyle name="Normal 36 15" xfId="18163" xr:uid="{00000000-0005-0000-0000-0000F0460000}"/>
    <cellStyle name="Normal 36 15 2" xfId="18164" xr:uid="{00000000-0005-0000-0000-0000F1460000}"/>
    <cellStyle name="Normal 36 16" xfId="18165" xr:uid="{00000000-0005-0000-0000-0000F2460000}"/>
    <cellStyle name="Normal 36 16 2" xfId="18166" xr:uid="{00000000-0005-0000-0000-0000F3460000}"/>
    <cellStyle name="Normal 36 17" xfId="18167" xr:uid="{00000000-0005-0000-0000-0000F4460000}"/>
    <cellStyle name="Normal 36 17 2" xfId="18168" xr:uid="{00000000-0005-0000-0000-0000F5460000}"/>
    <cellStyle name="Normal 36 18" xfId="18169" xr:uid="{00000000-0005-0000-0000-0000F6460000}"/>
    <cellStyle name="Normal 36 18 2" xfId="18170" xr:uid="{00000000-0005-0000-0000-0000F7460000}"/>
    <cellStyle name="Normal 36 19" xfId="18171" xr:uid="{00000000-0005-0000-0000-0000F8460000}"/>
    <cellStyle name="Normal 36 19 2" xfId="18172" xr:uid="{00000000-0005-0000-0000-0000F9460000}"/>
    <cellStyle name="Normal 36 2" xfId="18173" xr:uid="{00000000-0005-0000-0000-0000FA460000}"/>
    <cellStyle name="Normal 36 2 10" xfId="18174" xr:uid="{00000000-0005-0000-0000-0000FB460000}"/>
    <cellStyle name="Normal 36 2 10 2" xfId="18175" xr:uid="{00000000-0005-0000-0000-0000FC460000}"/>
    <cellStyle name="Normal 36 2 11" xfId="18176" xr:uid="{00000000-0005-0000-0000-0000FD460000}"/>
    <cellStyle name="Normal 36 2 11 2" xfId="18177" xr:uid="{00000000-0005-0000-0000-0000FE460000}"/>
    <cellStyle name="Normal 36 2 12" xfId="18178" xr:uid="{00000000-0005-0000-0000-0000FF460000}"/>
    <cellStyle name="Normal 36 2 12 2" xfId="18179" xr:uid="{00000000-0005-0000-0000-000000470000}"/>
    <cellStyle name="Normal 36 2 13" xfId="18180" xr:uid="{00000000-0005-0000-0000-000001470000}"/>
    <cellStyle name="Normal 36 2 13 2" xfId="18181" xr:uid="{00000000-0005-0000-0000-000002470000}"/>
    <cellStyle name="Normal 36 2 14" xfId="18182" xr:uid="{00000000-0005-0000-0000-000003470000}"/>
    <cellStyle name="Normal 36 2 14 2" xfId="18183" xr:uid="{00000000-0005-0000-0000-000004470000}"/>
    <cellStyle name="Normal 36 2 15" xfId="18184" xr:uid="{00000000-0005-0000-0000-000005470000}"/>
    <cellStyle name="Normal 36 2 15 2" xfId="18185" xr:uid="{00000000-0005-0000-0000-000006470000}"/>
    <cellStyle name="Normal 36 2 16" xfId="18186" xr:uid="{00000000-0005-0000-0000-000007470000}"/>
    <cellStyle name="Normal 36 2 16 2" xfId="18187" xr:uid="{00000000-0005-0000-0000-000008470000}"/>
    <cellStyle name="Normal 36 2 17" xfId="18188" xr:uid="{00000000-0005-0000-0000-000009470000}"/>
    <cellStyle name="Normal 36 2 18" xfId="18189" xr:uid="{00000000-0005-0000-0000-00000A470000}"/>
    <cellStyle name="Normal 36 2 2" xfId="18190" xr:uid="{00000000-0005-0000-0000-00000B470000}"/>
    <cellStyle name="Normal 36 2 2 10" xfId="18191" xr:uid="{00000000-0005-0000-0000-00000C470000}"/>
    <cellStyle name="Normal 36 2 2 11" xfId="18192" xr:uid="{00000000-0005-0000-0000-00000D470000}"/>
    <cellStyle name="Normal 36 2 2 2" xfId="18193" xr:uid="{00000000-0005-0000-0000-00000E470000}"/>
    <cellStyle name="Normal 36 2 2 2 2" xfId="18194" xr:uid="{00000000-0005-0000-0000-00000F470000}"/>
    <cellStyle name="Normal 36 2 2 3" xfId="18195" xr:uid="{00000000-0005-0000-0000-000010470000}"/>
    <cellStyle name="Normal 36 2 2 3 2" xfId="18196" xr:uid="{00000000-0005-0000-0000-000011470000}"/>
    <cellStyle name="Normal 36 2 2 4" xfId="18197" xr:uid="{00000000-0005-0000-0000-000012470000}"/>
    <cellStyle name="Normal 36 2 2 4 2" xfId="18198" xr:uid="{00000000-0005-0000-0000-000013470000}"/>
    <cellStyle name="Normal 36 2 2 5" xfId="18199" xr:uid="{00000000-0005-0000-0000-000014470000}"/>
    <cellStyle name="Normal 36 2 2 5 2" xfId="18200" xr:uid="{00000000-0005-0000-0000-000015470000}"/>
    <cellStyle name="Normal 36 2 2 6" xfId="18201" xr:uid="{00000000-0005-0000-0000-000016470000}"/>
    <cellStyle name="Normal 36 2 2 6 2" xfId="18202" xr:uid="{00000000-0005-0000-0000-000017470000}"/>
    <cellStyle name="Normal 36 2 2 7" xfId="18203" xr:uid="{00000000-0005-0000-0000-000018470000}"/>
    <cellStyle name="Normal 36 2 2 7 2" xfId="18204" xr:uid="{00000000-0005-0000-0000-000019470000}"/>
    <cellStyle name="Normal 36 2 2 8" xfId="18205" xr:uid="{00000000-0005-0000-0000-00001A470000}"/>
    <cellStyle name="Normal 36 2 2 8 2" xfId="18206" xr:uid="{00000000-0005-0000-0000-00001B470000}"/>
    <cellStyle name="Normal 36 2 2 9" xfId="18207" xr:uid="{00000000-0005-0000-0000-00001C470000}"/>
    <cellStyle name="Normal 36 2 2 9 2" xfId="18208" xr:uid="{00000000-0005-0000-0000-00001D470000}"/>
    <cellStyle name="Normal 36 2 3" xfId="18209" xr:uid="{00000000-0005-0000-0000-00001E470000}"/>
    <cellStyle name="Normal 36 2 3 10" xfId="18210" xr:uid="{00000000-0005-0000-0000-00001F470000}"/>
    <cellStyle name="Normal 36 2 3 11" xfId="18211" xr:uid="{00000000-0005-0000-0000-000020470000}"/>
    <cellStyle name="Normal 36 2 3 2" xfId="18212" xr:uid="{00000000-0005-0000-0000-000021470000}"/>
    <cellStyle name="Normal 36 2 3 2 2" xfId="18213" xr:uid="{00000000-0005-0000-0000-000022470000}"/>
    <cellStyle name="Normal 36 2 3 3" xfId="18214" xr:uid="{00000000-0005-0000-0000-000023470000}"/>
    <cellStyle name="Normal 36 2 3 3 2" xfId="18215" xr:uid="{00000000-0005-0000-0000-000024470000}"/>
    <cellStyle name="Normal 36 2 3 4" xfId="18216" xr:uid="{00000000-0005-0000-0000-000025470000}"/>
    <cellStyle name="Normal 36 2 3 4 2" xfId="18217" xr:uid="{00000000-0005-0000-0000-000026470000}"/>
    <cellStyle name="Normal 36 2 3 5" xfId="18218" xr:uid="{00000000-0005-0000-0000-000027470000}"/>
    <cellStyle name="Normal 36 2 3 5 2" xfId="18219" xr:uid="{00000000-0005-0000-0000-000028470000}"/>
    <cellStyle name="Normal 36 2 3 6" xfId="18220" xr:uid="{00000000-0005-0000-0000-000029470000}"/>
    <cellStyle name="Normal 36 2 3 6 2" xfId="18221" xr:uid="{00000000-0005-0000-0000-00002A470000}"/>
    <cellStyle name="Normal 36 2 3 7" xfId="18222" xr:uid="{00000000-0005-0000-0000-00002B470000}"/>
    <cellStyle name="Normal 36 2 3 7 2" xfId="18223" xr:uid="{00000000-0005-0000-0000-00002C470000}"/>
    <cellStyle name="Normal 36 2 3 8" xfId="18224" xr:uid="{00000000-0005-0000-0000-00002D470000}"/>
    <cellStyle name="Normal 36 2 3 8 2" xfId="18225" xr:uid="{00000000-0005-0000-0000-00002E470000}"/>
    <cellStyle name="Normal 36 2 3 9" xfId="18226" xr:uid="{00000000-0005-0000-0000-00002F470000}"/>
    <cellStyle name="Normal 36 2 3 9 2" xfId="18227" xr:uid="{00000000-0005-0000-0000-000030470000}"/>
    <cellStyle name="Normal 36 2 4" xfId="18228" xr:uid="{00000000-0005-0000-0000-000031470000}"/>
    <cellStyle name="Normal 36 2 4 10" xfId="18229" xr:uid="{00000000-0005-0000-0000-000032470000}"/>
    <cellStyle name="Normal 36 2 4 11" xfId="18230" xr:uid="{00000000-0005-0000-0000-000033470000}"/>
    <cellStyle name="Normal 36 2 4 2" xfId="18231" xr:uid="{00000000-0005-0000-0000-000034470000}"/>
    <cellStyle name="Normal 36 2 4 2 2" xfId="18232" xr:uid="{00000000-0005-0000-0000-000035470000}"/>
    <cellStyle name="Normal 36 2 4 3" xfId="18233" xr:uid="{00000000-0005-0000-0000-000036470000}"/>
    <cellStyle name="Normal 36 2 4 3 2" xfId="18234" xr:uid="{00000000-0005-0000-0000-000037470000}"/>
    <cellStyle name="Normal 36 2 4 4" xfId="18235" xr:uid="{00000000-0005-0000-0000-000038470000}"/>
    <cellStyle name="Normal 36 2 4 4 2" xfId="18236" xr:uid="{00000000-0005-0000-0000-000039470000}"/>
    <cellStyle name="Normal 36 2 4 5" xfId="18237" xr:uid="{00000000-0005-0000-0000-00003A470000}"/>
    <cellStyle name="Normal 36 2 4 5 2" xfId="18238" xr:uid="{00000000-0005-0000-0000-00003B470000}"/>
    <cellStyle name="Normal 36 2 4 6" xfId="18239" xr:uid="{00000000-0005-0000-0000-00003C470000}"/>
    <cellStyle name="Normal 36 2 4 6 2" xfId="18240" xr:uid="{00000000-0005-0000-0000-00003D470000}"/>
    <cellStyle name="Normal 36 2 4 7" xfId="18241" xr:uid="{00000000-0005-0000-0000-00003E470000}"/>
    <cellStyle name="Normal 36 2 4 7 2" xfId="18242" xr:uid="{00000000-0005-0000-0000-00003F470000}"/>
    <cellStyle name="Normal 36 2 4 8" xfId="18243" xr:uid="{00000000-0005-0000-0000-000040470000}"/>
    <cellStyle name="Normal 36 2 4 8 2" xfId="18244" xr:uid="{00000000-0005-0000-0000-000041470000}"/>
    <cellStyle name="Normal 36 2 4 9" xfId="18245" xr:uid="{00000000-0005-0000-0000-000042470000}"/>
    <cellStyle name="Normal 36 2 4 9 2" xfId="18246" xr:uid="{00000000-0005-0000-0000-000043470000}"/>
    <cellStyle name="Normal 36 2 5" xfId="18247" xr:uid="{00000000-0005-0000-0000-000044470000}"/>
    <cellStyle name="Normal 36 2 5 10" xfId="18248" xr:uid="{00000000-0005-0000-0000-000045470000}"/>
    <cellStyle name="Normal 36 2 5 11" xfId="18249" xr:uid="{00000000-0005-0000-0000-000046470000}"/>
    <cellStyle name="Normal 36 2 5 2" xfId="18250" xr:uid="{00000000-0005-0000-0000-000047470000}"/>
    <cellStyle name="Normal 36 2 5 2 2" xfId="18251" xr:uid="{00000000-0005-0000-0000-000048470000}"/>
    <cellStyle name="Normal 36 2 5 3" xfId="18252" xr:uid="{00000000-0005-0000-0000-000049470000}"/>
    <cellStyle name="Normal 36 2 5 3 2" xfId="18253" xr:uid="{00000000-0005-0000-0000-00004A470000}"/>
    <cellStyle name="Normal 36 2 5 4" xfId="18254" xr:uid="{00000000-0005-0000-0000-00004B470000}"/>
    <cellStyle name="Normal 36 2 5 4 2" xfId="18255" xr:uid="{00000000-0005-0000-0000-00004C470000}"/>
    <cellStyle name="Normal 36 2 5 5" xfId="18256" xr:uid="{00000000-0005-0000-0000-00004D470000}"/>
    <cellStyle name="Normal 36 2 5 5 2" xfId="18257" xr:uid="{00000000-0005-0000-0000-00004E470000}"/>
    <cellStyle name="Normal 36 2 5 6" xfId="18258" xr:uid="{00000000-0005-0000-0000-00004F470000}"/>
    <cellStyle name="Normal 36 2 5 6 2" xfId="18259" xr:uid="{00000000-0005-0000-0000-000050470000}"/>
    <cellStyle name="Normal 36 2 5 7" xfId="18260" xr:uid="{00000000-0005-0000-0000-000051470000}"/>
    <cellStyle name="Normal 36 2 5 7 2" xfId="18261" xr:uid="{00000000-0005-0000-0000-000052470000}"/>
    <cellStyle name="Normal 36 2 5 8" xfId="18262" xr:uid="{00000000-0005-0000-0000-000053470000}"/>
    <cellStyle name="Normal 36 2 5 8 2" xfId="18263" xr:uid="{00000000-0005-0000-0000-000054470000}"/>
    <cellStyle name="Normal 36 2 5 9" xfId="18264" xr:uid="{00000000-0005-0000-0000-000055470000}"/>
    <cellStyle name="Normal 36 2 5 9 2" xfId="18265" xr:uid="{00000000-0005-0000-0000-000056470000}"/>
    <cellStyle name="Normal 36 2 6" xfId="18266" xr:uid="{00000000-0005-0000-0000-000057470000}"/>
    <cellStyle name="Normal 36 2 6 10" xfId="18267" xr:uid="{00000000-0005-0000-0000-000058470000}"/>
    <cellStyle name="Normal 36 2 6 11" xfId="18268" xr:uid="{00000000-0005-0000-0000-000059470000}"/>
    <cellStyle name="Normal 36 2 6 2" xfId="18269" xr:uid="{00000000-0005-0000-0000-00005A470000}"/>
    <cellStyle name="Normal 36 2 6 2 2" xfId="18270" xr:uid="{00000000-0005-0000-0000-00005B470000}"/>
    <cellStyle name="Normal 36 2 6 3" xfId="18271" xr:uid="{00000000-0005-0000-0000-00005C470000}"/>
    <cellStyle name="Normal 36 2 6 3 2" xfId="18272" xr:uid="{00000000-0005-0000-0000-00005D470000}"/>
    <cellStyle name="Normal 36 2 6 4" xfId="18273" xr:uid="{00000000-0005-0000-0000-00005E470000}"/>
    <cellStyle name="Normal 36 2 6 4 2" xfId="18274" xr:uid="{00000000-0005-0000-0000-00005F470000}"/>
    <cellStyle name="Normal 36 2 6 5" xfId="18275" xr:uid="{00000000-0005-0000-0000-000060470000}"/>
    <cellStyle name="Normal 36 2 6 5 2" xfId="18276" xr:uid="{00000000-0005-0000-0000-000061470000}"/>
    <cellStyle name="Normal 36 2 6 6" xfId="18277" xr:uid="{00000000-0005-0000-0000-000062470000}"/>
    <cellStyle name="Normal 36 2 6 6 2" xfId="18278" xr:uid="{00000000-0005-0000-0000-000063470000}"/>
    <cellStyle name="Normal 36 2 6 7" xfId="18279" xr:uid="{00000000-0005-0000-0000-000064470000}"/>
    <cellStyle name="Normal 36 2 6 7 2" xfId="18280" xr:uid="{00000000-0005-0000-0000-000065470000}"/>
    <cellStyle name="Normal 36 2 6 8" xfId="18281" xr:uid="{00000000-0005-0000-0000-000066470000}"/>
    <cellStyle name="Normal 36 2 6 8 2" xfId="18282" xr:uid="{00000000-0005-0000-0000-000067470000}"/>
    <cellStyle name="Normal 36 2 6 9" xfId="18283" xr:uid="{00000000-0005-0000-0000-000068470000}"/>
    <cellStyle name="Normal 36 2 6 9 2" xfId="18284" xr:uid="{00000000-0005-0000-0000-000069470000}"/>
    <cellStyle name="Normal 36 2 7" xfId="18285" xr:uid="{00000000-0005-0000-0000-00006A470000}"/>
    <cellStyle name="Normal 36 2 7 10" xfId="18286" xr:uid="{00000000-0005-0000-0000-00006B470000}"/>
    <cellStyle name="Normal 36 2 7 11" xfId="18287" xr:uid="{00000000-0005-0000-0000-00006C470000}"/>
    <cellStyle name="Normal 36 2 7 2" xfId="18288" xr:uid="{00000000-0005-0000-0000-00006D470000}"/>
    <cellStyle name="Normal 36 2 7 2 2" xfId="18289" xr:uid="{00000000-0005-0000-0000-00006E470000}"/>
    <cellStyle name="Normal 36 2 7 3" xfId="18290" xr:uid="{00000000-0005-0000-0000-00006F470000}"/>
    <cellStyle name="Normal 36 2 7 3 2" xfId="18291" xr:uid="{00000000-0005-0000-0000-000070470000}"/>
    <cellStyle name="Normal 36 2 7 4" xfId="18292" xr:uid="{00000000-0005-0000-0000-000071470000}"/>
    <cellStyle name="Normal 36 2 7 4 2" xfId="18293" xr:uid="{00000000-0005-0000-0000-000072470000}"/>
    <cellStyle name="Normal 36 2 7 5" xfId="18294" xr:uid="{00000000-0005-0000-0000-000073470000}"/>
    <cellStyle name="Normal 36 2 7 5 2" xfId="18295" xr:uid="{00000000-0005-0000-0000-000074470000}"/>
    <cellStyle name="Normal 36 2 7 6" xfId="18296" xr:uid="{00000000-0005-0000-0000-000075470000}"/>
    <cellStyle name="Normal 36 2 7 6 2" xfId="18297" xr:uid="{00000000-0005-0000-0000-000076470000}"/>
    <cellStyle name="Normal 36 2 7 7" xfId="18298" xr:uid="{00000000-0005-0000-0000-000077470000}"/>
    <cellStyle name="Normal 36 2 7 7 2" xfId="18299" xr:uid="{00000000-0005-0000-0000-000078470000}"/>
    <cellStyle name="Normal 36 2 7 8" xfId="18300" xr:uid="{00000000-0005-0000-0000-000079470000}"/>
    <cellStyle name="Normal 36 2 7 8 2" xfId="18301" xr:uid="{00000000-0005-0000-0000-00007A470000}"/>
    <cellStyle name="Normal 36 2 7 9" xfId="18302" xr:uid="{00000000-0005-0000-0000-00007B470000}"/>
    <cellStyle name="Normal 36 2 7 9 2" xfId="18303" xr:uid="{00000000-0005-0000-0000-00007C470000}"/>
    <cellStyle name="Normal 36 2 8" xfId="18304" xr:uid="{00000000-0005-0000-0000-00007D470000}"/>
    <cellStyle name="Normal 36 2 8 10" xfId="18305" xr:uid="{00000000-0005-0000-0000-00007E470000}"/>
    <cellStyle name="Normal 36 2 8 2" xfId="18306" xr:uid="{00000000-0005-0000-0000-00007F470000}"/>
    <cellStyle name="Normal 36 2 8 2 2" xfId="18307" xr:uid="{00000000-0005-0000-0000-000080470000}"/>
    <cellStyle name="Normal 36 2 8 3" xfId="18308" xr:uid="{00000000-0005-0000-0000-000081470000}"/>
    <cellStyle name="Normal 36 2 8 3 2" xfId="18309" xr:uid="{00000000-0005-0000-0000-000082470000}"/>
    <cellStyle name="Normal 36 2 8 4" xfId="18310" xr:uid="{00000000-0005-0000-0000-000083470000}"/>
    <cellStyle name="Normal 36 2 8 4 2" xfId="18311" xr:uid="{00000000-0005-0000-0000-000084470000}"/>
    <cellStyle name="Normal 36 2 8 5" xfId="18312" xr:uid="{00000000-0005-0000-0000-000085470000}"/>
    <cellStyle name="Normal 36 2 8 5 2" xfId="18313" xr:uid="{00000000-0005-0000-0000-000086470000}"/>
    <cellStyle name="Normal 36 2 8 6" xfId="18314" xr:uid="{00000000-0005-0000-0000-000087470000}"/>
    <cellStyle name="Normal 36 2 8 6 2" xfId="18315" xr:uid="{00000000-0005-0000-0000-000088470000}"/>
    <cellStyle name="Normal 36 2 8 7" xfId="18316" xr:uid="{00000000-0005-0000-0000-000089470000}"/>
    <cellStyle name="Normal 36 2 8 7 2" xfId="18317" xr:uid="{00000000-0005-0000-0000-00008A470000}"/>
    <cellStyle name="Normal 36 2 8 8" xfId="18318" xr:uid="{00000000-0005-0000-0000-00008B470000}"/>
    <cellStyle name="Normal 36 2 8 8 2" xfId="18319" xr:uid="{00000000-0005-0000-0000-00008C470000}"/>
    <cellStyle name="Normal 36 2 8 9" xfId="18320" xr:uid="{00000000-0005-0000-0000-00008D470000}"/>
    <cellStyle name="Normal 36 2 9" xfId="18321" xr:uid="{00000000-0005-0000-0000-00008E470000}"/>
    <cellStyle name="Normal 36 2 9 2" xfId="18322" xr:uid="{00000000-0005-0000-0000-00008F470000}"/>
    <cellStyle name="Normal 36 20" xfId="18323" xr:uid="{00000000-0005-0000-0000-000090470000}"/>
    <cellStyle name="Normal 36 20 2" xfId="18324" xr:uid="{00000000-0005-0000-0000-000091470000}"/>
    <cellStyle name="Normal 36 21" xfId="18325" xr:uid="{00000000-0005-0000-0000-000092470000}"/>
    <cellStyle name="Normal 36 22" xfId="18326" xr:uid="{00000000-0005-0000-0000-000093470000}"/>
    <cellStyle name="Normal 36 3" xfId="18327" xr:uid="{00000000-0005-0000-0000-000094470000}"/>
    <cellStyle name="Normal 36 3 10" xfId="18328" xr:uid="{00000000-0005-0000-0000-000095470000}"/>
    <cellStyle name="Normal 36 3 10 2" xfId="18329" xr:uid="{00000000-0005-0000-0000-000096470000}"/>
    <cellStyle name="Normal 36 3 11" xfId="18330" xr:uid="{00000000-0005-0000-0000-000097470000}"/>
    <cellStyle name="Normal 36 3 11 2" xfId="18331" xr:uid="{00000000-0005-0000-0000-000098470000}"/>
    <cellStyle name="Normal 36 3 12" xfId="18332" xr:uid="{00000000-0005-0000-0000-000099470000}"/>
    <cellStyle name="Normal 36 3 12 2" xfId="18333" xr:uid="{00000000-0005-0000-0000-00009A470000}"/>
    <cellStyle name="Normal 36 3 13" xfId="18334" xr:uid="{00000000-0005-0000-0000-00009B470000}"/>
    <cellStyle name="Normal 36 3 13 2" xfId="18335" xr:uid="{00000000-0005-0000-0000-00009C470000}"/>
    <cellStyle name="Normal 36 3 14" xfId="18336" xr:uid="{00000000-0005-0000-0000-00009D470000}"/>
    <cellStyle name="Normal 36 3 14 2" xfId="18337" xr:uid="{00000000-0005-0000-0000-00009E470000}"/>
    <cellStyle name="Normal 36 3 15" xfId="18338" xr:uid="{00000000-0005-0000-0000-00009F470000}"/>
    <cellStyle name="Normal 36 3 15 2" xfId="18339" xr:uid="{00000000-0005-0000-0000-0000A0470000}"/>
    <cellStyle name="Normal 36 3 16" xfId="18340" xr:uid="{00000000-0005-0000-0000-0000A1470000}"/>
    <cellStyle name="Normal 36 3 16 2" xfId="18341" xr:uid="{00000000-0005-0000-0000-0000A2470000}"/>
    <cellStyle name="Normal 36 3 17" xfId="18342" xr:uid="{00000000-0005-0000-0000-0000A3470000}"/>
    <cellStyle name="Normal 36 3 18" xfId="18343" xr:uid="{00000000-0005-0000-0000-0000A4470000}"/>
    <cellStyle name="Normal 36 3 2" xfId="18344" xr:uid="{00000000-0005-0000-0000-0000A5470000}"/>
    <cellStyle name="Normal 36 3 2 10" xfId="18345" xr:uid="{00000000-0005-0000-0000-0000A6470000}"/>
    <cellStyle name="Normal 36 3 2 11" xfId="18346" xr:uid="{00000000-0005-0000-0000-0000A7470000}"/>
    <cellStyle name="Normal 36 3 2 2" xfId="18347" xr:uid="{00000000-0005-0000-0000-0000A8470000}"/>
    <cellStyle name="Normal 36 3 2 2 2" xfId="18348" xr:uid="{00000000-0005-0000-0000-0000A9470000}"/>
    <cellStyle name="Normal 36 3 2 3" xfId="18349" xr:uid="{00000000-0005-0000-0000-0000AA470000}"/>
    <cellStyle name="Normal 36 3 2 3 2" xfId="18350" xr:uid="{00000000-0005-0000-0000-0000AB470000}"/>
    <cellStyle name="Normal 36 3 2 4" xfId="18351" xr:uid="{00000000-0005-0000-0000-0000AC470000}"/>
    <cellStyle name="Normal 36 3 2 4 2" xfId="18352" xr:uid="{00000000-0005-0000-0000-0000AD470000}"/>
    <cellStyle name="Normal 36 3 2 5" xfId="18353" xr:uid="{00000000-0005-0000-0000-0000AE470000}"/>
    <cellStyle name="Normal 36 3 2 5 2" xfId="18354" xr:uid="{00000000-0005-0000-0000-0000AF470000}"/>
    <cellStyle name="Normal 36 3 2 6" xfId="18355" xr:uid="{00000000-0005-0000-0000-0000B0470000}"/>
    <cellStyle name="Normal 36 3 2 6 2" xfId="18356" xr:uid="{00000000-0005-0000-0000-0000B1470000}"/>
    <cellStyle name="Normal 36 3 2 7" xfId="18357" xr:uid="{00000000-0005-0000-0000-0000B2470000}"/>
    <cellStyle name="Normal 36 3 2 7 2" xfId="18358" xr:uid="{00000000-0005-0000-0000-0000B3470000}"/>
    <cellStyle name="Normal 36 3 2 8" xfId="18359" xr:uid="{00000000-0005-0000-0000-0000B4470000}"/>
    <cellStyle name="Normal 36 3 2 8 2" xfId="18360" xr:uid="{00000000-0005-0000-0000-0000B5470000}"/>
    <cellStyle name="Normal 36 3 2 9" xfId="18361" xr:uid="{00000000-0005-0000-0000-0000B6470000}"/>
    <cellStyle name="Normal 36 3 2 9 2" xfId="18362" xr:uid="{00000000-0005-0000-0000-0000B7470000}"/>
    <cellStyle name="Normal 36 3 3" xfId="18363" xr:uid="{00000000-0005-0000-0000-0000B8470000}"/>
    <cellStyle name="Normal 36 3 3 10" xfId="18364" xr:uid="{00000000-0005-0000-0000-0000B9470000}"/>
    <cellStyle name="Normal 36 3 3 11" xfId="18365" xr:uid="{00000000-0005-0000-0000-0000BA470000}"/>
    <cellStyle name="Normal 36 3 3 2" xfId="18366" xr:uid="{00000000-0005-0000-0000-0000BB470000}"/>
    <cellStyle name="Normal 36 3 3 2 2" xfId="18367" xr:uid="{00000000-0005-0000-0000-0000BC470000}"/>
    <cellStyle name="Normal 36 3 3 3" xfId="18368" xr:uid="{00000000-0005-0000-0000-0000BD470000}"/>
    <cellStyle name="Normal 36 3 3 3 2" xfId="18369" xr:uid="{00000000-0005-0000-0000-0000BE470000}"/>
    <cellStyle name="Normal 36 3 3 4" xfId="18370" xr:uid="{00000000-0005-0000-0000-0000BF470000}"/>
    <cellStyle name="Normal 36 3 3 4 2" xfId="18371" xr:uid="{00000000-0005-0000-0000-0000C0470000}"/>
    <cellStyle name="Normal 36 3 3 5" xfId="18372" xr:uid="{00000000-0005-0000-0000-0000C1470000}"/>
    <cellStyle name="Normal 36 3 3 5 2" xfId="18373" xr:uid="{00000000-0005-0000-0000-0000C2470000}"/>
    <cellStyle name="Normal 36 3 3 6" xfId="18374" xr:uid="{00000000-0005-0000-0000-0000C3470000}"/>
    <cellStyle name="Normal 36 3 3 6 2" xfId="18375" xr:uid="{00000000-0005-0000-0000-0000C4470000}"/>
    <cellStyle name="Normal 36 3 3 7" xfId="18376" xr:uid="{00000000-0005-0000-0000-0000C5470000}"/>
    <cellStyle name="Normal 36 3 3 7 2" xfId="18377" xr:uid="{00000000-0005-0000-0000-0000C6470000}"/>
    <cellStyle name="Normal 36 3 3 8" xfId="18378" xr:uid="{00000000-0005-0000-0000-0000C7470000}"/>
    <cellStyle name="Normal 36 3 3 8 2" xfId="18379" xr:uid="{00000000-0005-0000-0000-0000C8470000}"/>
    <cellStyle name="Normal 36 3 3 9" xfId="18380" xr:uid="{00000000-0005-0000-0000-0000C9470000}"/>
    <cellStyle name="Normal 36 3 3 9 2" xfId="18381" xr:uid="{00000000-0005-0000-0000-0000CA470000}"/>
    <cellStyle name="Normal 36 3 4" xfId="18382" xr:uid="{00000000-0005-0000-0000-0000CB470000}"/>
    <cellStyle name="Normal 36 3 4 10" xfId="18383" xr:uid="{00000000-0005-0000-0000-0000CC470000}"/>
    <cellStyle name="Normal 36 3 4 11" xfId="18384" xr:uid="{00000000-0005-0000-0000-0000CD470000}"/>
    <cellStyle name="Normal 36 3 4 2" xfId="18385" xr:uid="{00000000-0005-0000-0000-0000CE470000}"/>
    <cellStyle name="Normal 36 3 4 2 2" xfId="18386" xr:uid="{00000000-0005-0000-0000-0000CF470000}"/>
    <cellStyle name="Normal 36 3 4 3" xfId="18387" xr:uid="{00000000-0005-0000-0000-0000D0470000}"/>
    <cellStyle name="Normal 36 3 4 3 2" xfId="18388" xr:uid="{00000000-0005-0000-0000-0000D1470000}"/>
    <cellStyle name="Normal 36 3 4 4" xfId="18389" xr:uid="{00000000-0005-0000-0000-0000D2470000}"/>
    <cellStyle name="Normal 36 3 4 4 2" xfId="18390" xr:uid="{00000000-0005-0000-0000-0000D3470000}"/>
    <cellStyle name="Normal 36 3 4 5" xfId="18391" xr:uid="{00000000-0005-0000-0000-0000D4470000}"/>
    <cellStyle name="Normal 36 3 4 5 2" xfId="18392" xr:uid="{00000000-0005-0000-0000-0000D5470000}"/>
    <cellStyle name="Normal 36 3 4 6" xfId="18393" xr:uid="{00000000-0005-0000-0000-0000D6470000}"/>
    <cellStyle name="Normal 36 3 4 6 2" xfId="18394" xr:uid="{00000000-0005-0000-0000-0000D7470000}"/>
    <cellStyle name="Normal 36 3 4 7" xfId="18395" xr:uid="{00000000-0005-0000-0000-0000D8470000}"/>
    <cellStyle name="Normal 36 3 4 7 2" xfId="18396" xr:uid="{00000000-0005-0000-0000-0000D9470000}"/>
    <cellStyle name="Normal 36 3 4 8" xfId="18397" xr:uid="{00000000-0005-0000-0000-0000DA470000}"/>
    <cellStyle name="Normal 36 3 4 8 2" xfId="18398" xr:uid="{00000000-0005-0000-0000-0000DB470000}"/>
    <cellStyle name="Normal 36 3 4 9" xfId="18399" xr:uid="{00000000-0005-0000-0000-0000DC470000}"/>
    <cellStyle name="Normal 36 3 4 9 2" xfId="18400" xr:uid="{00000000-0005-0000-0000-0000DD470000}"/>
    <cellStyle name="Normal 36 3 5" xfId="18401" xr:uid="{00000000-0005-0000-0000-0000DE470000}"/>
    <cellStyle name="Normal 36 3 5 10" xfId="18402" xr:uid="{00000000-0005-0000-0000-0000DF470000}"/>
    <cellStyle name="Normal 36 3 5 11" xfId="18403" xr:uid="{00000000-0005-0000-0000-0000E0470000}"/>
    <cellStyle name="Normal 36 3 5 2" xfId="18404" xr:uid="{00000000-0005-0000-0000-0000E1470000}"/>
    <cellStyle name="Normal 36 3 5 2 2" xfId="18405" xr:uid="{00000000-0005-0000-0000-0000E2470000}"/>
    <cellStyle name="Normal 36 3 5 3" xfId="18406" xr:uid="{00000000-0005-0000-0000-0000E3470000}"/>
    <cellStyle name="Normal 36 3 5 3 2" xfId="18407" xr:uid="{00000000-0005-0000-0000-0000E4470000}"/>
    <cellStyle name="Normal 36 3 5 4" xfId="18408" xr:uid="{00000000-0005-0000-0000-0000E5470000}"/>
    <cellStyle name="Normal 36 3 5 4 2" xfId="18409" xr:uid="{00000000-0005-0000-0000-0000E6470000}"/>
    <cellStyle name="Normal 36 3 5 5" xfId="18410" xr:uid="{00000000-0005-0000-0000-0000E7470000}"/>
    <cellStyle name="Normal 36 3 5 5 2" xfId="18411" xr:uid="{00000000-0005-0000-0000-0000E8470000}"/>
    <cellStyle name="Normal 36 3 5 6" xfId="18412" xr:uid="{00000000-0005-0000-0000-0000E9470000}"/>
    <cellStyle name="Normal 36 3 5 6 2" xfId="18413" xr:uid="{00000000-0005-0000-0000-0000EA470000}"/>
    <cellStyle name="Normal 36 3 5 7" xfId="18414" xr:uid="{00000000-0005-0000-0000-0000EB470000}"/>
    <cellStyle name="Normal 36 3 5 7 2" xfId="18415" xr:uid="{00000000-0005-0000-0000-0000EC470000}"/>
    <cellStyle name="Normal 36 3 5 8" xfId="18416" xr:uid="{00000000-0005-0000-0000-0000ED470000}"/>
    <cellStyle name="Normal 36 3 5 8 2" xfId="18417" xr:uid="{00000000-0005-0000-0000-0000EE470000}"/>
    <cellStyle name="Normal 36 3 5 9" xfId="18418" xr:uid="{00000000-0005-0000-0000-0000EF470000}"/>
    <cellStyle name="Normal 36 3 5 9 2" xfId="18419" xr:uid="{00000000-0005-0000-0000-0000F0470000}"/>
    <cellStyle name="Normal 36 3 6" xfId="18420" xr:uid="{00000000-0005-0000-0000-0000F1470000}"/>
    <cellStyle name="Normal 36 3 6 10" xfId="18421" xr:uid="{00000000-0005-0000-0000-0000F2470000}"/>
    <cellStyle name="Normal 36 3 6 11" xfId="18422" xr:uid="{00000000-0005-0000-0000-0000F3470000}"/>
    <cellStyle name="Normal 36 3 6 2" xfId="18423" xr:uid="{00000000-0005-0000-0000-0000F4470000}"/>
    <cellStyle name="Normal 36 3 6 2 2" xfId="18424" xr:uid="{00000000-0005-0000-0000-0000F5470000}"/>
    <cellStyle name="Normal 36 3 6 3" xfId="18425" xr:uid="{00000000-0005-0000-0000-0000F6470000}"/>
    <cellStyle name="Normal 36 3 6 3 2" xfId="18426" xr:uid="{00000000-0005-0000-0000-0000F7470000}"/>
    <cellStyle name="Normal 36 3 6 4" xfId="18427" xr:uid="{00000000-0005-0000-0000-0000F8470000}"/>
    <cellStyle name="Normal 36 3 6 4 2" xfId="18428" xr:uid="{00000000-0005-0000-0000-0000F9470000}"/>
    <cellStyle name="Normal 36 3 6 5" xfId="18429" xr:uid="{00000000-0005-0000-0000-0000FA470000}"/>
    <cellStyle name="Normal 36 3 6 5 2" xfId="18430" xr:uid="{00000000-0005-0000-0000-0000FB470000}"/>
    <cellStyle name="Normal 36 3 6 6" xfId="18431" xr:uid="{00000000-0005-0000-0000-0000FC470000}"/>
    <cellStyle name="Normal 36 3 6 6 2" xfId="18432" xr:uid="{00000000-0005-0000-0000-0000FD470000}"/>
    <cellStyle name="Normal 36 3 6 7" xfId="18433" xr:uid="{00000000-0005-0000-0000-0000FE470000}"/>
    <cellStyle name="Normal 36 3 6 7 2" xfId="18434" xr:uid="{00000000-0005-0000-0000-0000FF470000}"/>
    <cellStyle name="Normal 36 3 6 8" xfId="18435" xr:uid="{00000000-0005-0000-0000-000000480000}"/>
    <cellStyle name="Normal 36 3 6 8 2" xfId="18436" xr:uid="{00000000-0005-0000-0000-000001480000}"/>
    <cellStyle name="Normal 36 3 6 9" xfId="18437" xr:uid="{00000000-0005-0000-0000-000002480000}"/>
    <cellStyle name="Normal 36 3 6 9 2" xfId="18438" xr:uid="{00000000-0005-0000-0000-000003480000}"/>
    <cellStyle name="Normal 36 3 7" xfId="18439" xr:uid="{00000000-0005-0000-0000-000004480000}"/>
    <cellStyle name="Normal 36 3 7 10" xfId="18440" xr:uid="{00000000-0005-0000-0000-000005480000}"/>
    <cellStyle name="Normal 36 3 7 11" xfId="18441" xr:uid="{00000000-0005-0000-0000-000006480000}"/>
    <cellStyle name="Normal 36 3 7 2" xfId="18442" xr:uid="{00000000-0005-0000-0000-000007480000}"/>
    <cellStyle name="Normal 36 3 7 2 2" xfId="18443" xr:uid="{00000000-0005-0000-0000-000008480000}"/>
    <cellStyle name="Normal 36 3 7 3" xfId="18444" xr:uid="{00000000-0005-0000-0000-000009480000}"/>
    <cellStyle name="Normal 36 3 7 3 2" xfId="18445" xr:uid="{00000000-0005-0000-0000-00000A480000}"/>
    <cellStyle name="Normal 36 3 7 4" xfId="18446" xr:uid="{00000000-0005-0000-0000-00000B480000}"/>
    <cellStyle name="Normal 36 3 7 4 2" xfId="18447" xr:uid="{00000000-0005-0000-0000-00000C480000}"/>
    <cellStyle name="Normal 36 3 7 5" xfId="18448" xr:uid="{00000000-0005-0000-0000-00000D480000}"/>
    <cellStyle name="Normal 36 3 7 5 2" xfId="18449" xr:uid="{00000000-0005-0000-0000-00000E480000}"/>
    <cellStyle name="Normal 36 3 7 6" xfId="18450" xr:uid="{00000000-0005-0000-0000-00000F480000}"/>
    <cellStyle name="Normal 36 3 7 6 2" xfId="18451" xr:uid="{00000000-0005-0000-0000-000010480000}"/>
    <cellStyle name="Normal 36 3 7 7" xfId="18452" xr:uid="{00000000-0005-0000-0000-000011480000}"/>
    <cellStyle name="Normal 36 3 7 7 2" xfId="18453" xr:uid="{00000000-0005-0000-0000-000012480000}"/>
    <cellStyle name="Normal 36 3 7 8" xfId="18454" xr:uid="{00000000-0005-0000-0000-000013480000}"/>
    <cellStyle name="Normal 36 3 7 8 2" xfId="18455" xr:uid="{00000000-0005-0000-0000-000014480000}"/>
    <cellStyle name="Normal 36 3 7 9" xfId="18456" xr:uid="{00000000-0005-0000-0000-000015480000}"/>
    <cellStyle name="Normal 36 3 7 9 2" xfId="18457" xr:uid="{00000000-0005-0000-0000-000016480000}"/>
    <cellStyle name="Normal 36 3 8" xfId="18458" xr:uid="{00000000-0005-0000-0000-000017480000}"/>
    <cellStyle name="Normal 36 3 8 10" xfId="18459" xr:uid="{00000000-0005-0000-0000-000018480000}"/>
    <cellStyle name="Normal 36 3 8 2" xfId="18460" xr:uid="{00000000-0005-0000-0000-000019480000}"/>
    <cellStyle name="Normal 36 3 8 2 2" xfId="18461" xr:uid="{00000000-0005-0000-0000-00001A480000}"/>
    <cellStyle name="Normal 36 3 8 3" xfId="18462" xr:uid="{00000000-0005-0000-0000-00001B480000}"/>
    <cellStyle name="Normal 36 3 8 3 2" xfId="18463" xr:uid="{00000000-0005-0000-0000-00001C480000}"/>
    <cellStyle name="Normal 36 3 8 4" xfId="18464" xr:uid="{00000000-0005-0000-0000-00001D480000}"/>
    <cellStyle name="Normal 36 3 8 4 2" xfId="18465" xr:uid="{00000000-0005-0000-0000-00001E480000}"/>
    <cellStyle name="Normal 36 3 8 5" xfId="18466" xr:uid="{00000000-0005-0000-0000-00001F480000}"/>
    <cellStyle name="Normal 36 3 8 5 2" xfId="18467" xr:uid="{00000000-0005-0000-0000-000020480000}"/>
    <cellStyle name="Normal 36 3 8 6" xfId="18468" xr:uid="{00000000-0005-0000-0000-000021480000}"/>
    <cellStyle name="Normal 36 3 8 6 2" xfId="18469" xr:uid="{00000000-0005-0000-0000-000022480000}"/>
    <cellStyle name="Normal 36 3 8 7" xfId="18470" xr:uid="{00000000-0005-0000-0000-000023480000}"/>
    <cellStyle name="Normal 36 3 8 7 2" xfId="18471" xr:uid="{00000000-0005-0000-0000-000024480000}"/>
    <cellStyle name="Normal 36 3 8 8" xfId="18472" xr:uid="{00000000-0005-0000-0000-000025480000}"/>
    <cellStyle name="Normal 36 3 8 8 2" xfId="18473" xr:uid="{00000000-0005-0000-0000-000026480000}"/>
    <cellStyle name="Normal 36 3 8 9" xfId="18474" xr:uid="{00000000-0005-0000-0000-000027480000}"/>
    <cellStyle name="Normal 36 3 9" xfId="18475" xr:uid="{00000000-0005-0000-0000-000028480000}"/>
    <cellStyle name="Normal 36 3 9 2" xfId="18476" xr:uid="{00000000-0005-0000-0000-000029480000}"/>
    <cellStyle name="Normal 36 4" xfId="18477" xr:uid="{00000000-0005-0000-0000-00002A480000}"/>
    <cellStyle name="Normal 36 4 10" xfId="18478" xr:uid="{00000000-0005-0000-0000-00002B480000}"/>
    <cellStyle name="Normal 36 4 10 2" xfId="18479" xr:uid="{00000000-0005-0000-0000-00002C480000}"/>
    <cellStyle name="Normal 36 4 11" xfId="18480" xr:uid="{00000000-0005-0000-0000-00002D480000}"/>
    <cellStyle name="Normal 36 4 11 2" xfId="18481" xr:uid="{00000000-0005-0000-0000-00002E480000}"/>
    <cellStyle name="Normal 36 4 12" xfId="18482" xr:uid="{00000000-0005-0000-0000-00002F480000}"/>
    <cellStyle name="Normal 36 4 12 2" xfId="18483" xr:uid="{00000000-0005-0000-0000-000030480000}"/>
    <cellStyle name="Normal 36 4 13" xfId="18484" xr:uid="{00000000-0005-0000-0000-000031480000}"/>
    <cellStyle name="Normal 36 4 13 2" xfId="18485" xr:uid="{00000000-0005-0000-0000-000032480000}"/>
    <cellStyle name="Normal 36 4 14" xfId="18486" xr:uid="{00000000-0005-0000-0000-000033480000}"/>
    <cellStyle name="Normal 36 4 14 2" xfId="18487" xr:uid="{00000000-0005-0000-0000-000034480000}"/>
    <cellStyle name="Normal 36 4 15" xfId="18488" xr:uid="{00000000-0005-0000-0000-000035480000}"/>
    <cellStyle name="Normal 36 4 15 2" xfId="18489" xr:uid="{00000000-0005-0000-0000-000036480000}"/>
    <cellStyle name="Normal 36 4 16" xfId="18490" xr:uid="{00000000-0005-0000-0000-000037480000}"/>
    <cellStyle name="Normal 36 4 16 2" xfId="18491" xr:uid="{00000000-0005-0000-0000-000038480000}"/>
    <cellStyle name="Normal 36 4 17" xfId="18492" xr:uid="{00000000-0005-0000-0000-000039480000}"/>
    <cellStyle name="Normal 36 4 18" xfId="18493" xr:uid="{00000000-0005-0000-0000-00003A480000}"/>
    <cellStyle name="Normal 36 4 2" xfId="18494" xr:uid="{00000000-0005-0000-0000-00003B480000}"/>
    <cellStyle name="Normal 36 4 2 10" xfId="18495" xr:uid="{00000000-0005-0000-0000-00003C480000}"/>
    <cellStyle name="Normal 36 4 2 11" xfId="18496" xr:uid="{00000000-0005-0000-0000-00003D480000}"/>
    <cellStyle name="Normal 36 4 2 2" xfId="18497" xr:uid="{00000000-0005-0000-0000-00003E480000}"/>
    <cellStyle name="Normal 36 4 2 2 2" xfId="18498" xr:uid="{00000000-0005-0000-0000-00003F480000}"/>
    <cellStyle name="Normal 36 4 2 3" xfId="18499" xr:uid="{00000000-0005-0000-0000-000040480000}"/>
    <cellStyle name="Normal 36 4 2 3 2" xfId="18500" xr:uid="{00000000-0005-0000-0000-000041480000}"/>
    <cellStyle name="Normal 36 4 2 4" xfId="18501" xr:uid="{00000000-0005-0000-0000-000042480000}"/>
    <cellStyle name="Normal 36 4 2 4 2" xfId="18502" xr:uid="{00000000-0005-0000-0000-000043480000}"/>
    <cellStyle name="Normal 36 4 2 5" xfId="18503" xr:uid="{00000000-0005-0000-0000-000044480000}"/>
    <cellStyle name="Normal 36 4 2 5 2" xfId="18504" xr:uid="{00000000-0005-0000-0000-000045480000}"/>
    <cellStyle name="Normal 36 4 2 6" xfId="18505" xr:uid="{00000000-0005-0000-0000-000046480000}"/>
    <cellStyle name="Normal 36 4 2 6 2" xfId="18506" xr:uid="{00000000-0005-0000-0000-000047480000}"/>
    <cellStyle name="Normal 36 4 2 7" xfId="18507" xr:uid="{00000000-0005-0000-0000-000048480000}"/>
    <cellStyle name="Normal 36 4 2 7 2" xfId="18508" xr:uid="{00000000-0005-0000-0000-000049480000}"/>
    <cellStyle name="Normal 36 4 2 8" xfId="18509" xr:uid="{00000000-0005-0000-0000-00004A480000}"/>
    <cellStyle name="Normal 36 4 2 8 2" xfId="18510" xr:uid="{00000000-0005-0000-0000-00004B480000}"/>
    <cellStyle name="Normal 36 4 2 9" xfId="18511" xr:uid="{00000000-0005-0000-0000-00004C480000}"/>
    <cellStyle name="Normal 36 4 2 9 2" xfId="18512" xr:uid="{00000000-0005-0000-0000-00004D480000}"/>
    <cellStyle name="Normal 36 4 3" xfId="18513" xr:uid="{00000000-0005-0000-0000-00004E480000}"/>
    <cellStyle name="Normal 36 4 3 10" xfId="18514" xr:uid="{00000000-0005-0000-0000-00004F480000}"/>
    <cellStyle name="Normal 36 4 3 11" xfId="18515" xr:uid="{00000000-0005-0000-0000-000050480000}"/>
    <cellStyle name="Normal 36 4 3 2" xfId="18516" xr:uid="{00000000-0005-0000-0000-000051480000}"/>
    <cellStyle name="Normal 36 4 3 2 2" xfId="18517" xr:uid="{00000000-0005-0000-0000-000052480000}"/>
    <cellStyle name="Normal 36 4 3 3" xfId="18518" xr:uid="{00000000-0005-0000-0000-000053480000}"/>
    <cellStyle name="Normal 36 4 3 3 2" xfId="18519" xr:uid="{00000000-0005-0000-0000-000054480000}"/>
    <cellStyle name="Normal 36 4 3 4" xfId="18520" xr:uid="{00000000-0005-0000-0000-000055480000}"/>
    <cellStyle name="Normal 36 4 3 4 2" xfId="18521" xr:uid="{00000000-0005-0000-0000-000056480000}"/>
    <cellStyle name="Normal 36 4 3 5" xfId="18522" xr:uid="{00000000-0005-0000-0000-000057480000}"/>
    <cellStyle name="Normal 36 4 3 5 2" xfId="18523" xr:uid="{00000000-0005-0000-0000-000058480000}"/>
    <cellStyle name="Normal 36 4 3 6" xfId="18524" xr:uid="{00000000-0005-0000-0000-000059480000}"/>
    <cellStyle name="Normal 36 4 3 6 2" xfId="18525" xr:uid="{00000000-0005-0000-0000-00005A480000}"/>
    <cellStyle name="Normal 36 4 3 7" xfId="18526" xr:uid="{00000000-0005-0000-0000-00005B480000}"/>
    <cellStyle name="Normal 36 4 3 7 2" xfId="18527" xr:uid="{00000000-0005-0000-0000-00005C480000}"/>
    <cellStyle name="Normal 36 4 3 8" xfId="18528" xr:uid="{00000000-0005-0000-0000-00005D480000}"/>
    <cellStyle name="Normal 36 4 3 8 2" xfId="18529" xr:uid="{00000000-0005-0000-0000-00005E480000}"/>
    <cellStyle name="Normal 36 4 3 9" xfId="18530" xr:uid="{00000000-0005-0000-0000-00005F480000}"/>
    <cellStyle name="Normal 36 4 3 9 2" xfId="18531" xr:uid="{00000000-0005-0000-0000-000060480000}"/>
    <cellStyle name="Normal 36 4 4" xfId="18532" xr:uid="{00000000-0005-0000-0000-000061480000}"/>
    <cellStyle name="Normal 36 4 4 10" xfId="18533" xr:uid="{00000000-0005-0000-0000-000062480000}"/>
    <cellStyle name="Normal 36 4 4 11" xfId="18534" xr:uid="{00000000-0005-0000-0000-000063480000}"/>
    <cellStyle name="Normal 36 4 4 2" xfId="18535" xr:uid="{00000000-0005-0000-0000-000064480000}"/>
    <cellStyle name="Normal 36 4 4 2 2" xfId="18536" xr:uid="{00000000-0005-0000-0000-000065480000}"/>
    <cellStyle name="Normal 36 4 4 3" xfId="18537" xr:uid="{00000000-0005-0000-0000-000066480000}"/>
    <cellStyle name="Normal 36 4 4 3 2" xfId="18538" xr:uid="{00000000-0005-0000-0000-000067480000}"/>
    <cellStyle name="Normal 36 4 4 4" xfId="18539" xr:uid="{00000000-0005-0000-0000-000068480000}"/>
    <cellStyle name="Normal 36 4 4 4 2" xfId="18540" xr:uid="{00000000-0005-0000-0000-000069480000}"/>
    <cellStyle name="Normal 36 4 4 5" xfId="18541" xr:uid="{00000000-0005-0000-0000-00006A480000}"/>
    <cellStyle name="Normal 36 4 4 5 2" xfId="18542" xr:uid="{00000000-0005-0000-0000-00006B480000}"/>
    <cellStyle name="Normal 36 4 4 6" xfId="18543" xr:uid="{00000000-0005-0000-0000-00006C480000}"/>
    <cellStyle name="Normal 36 4 4 6 2" xfId="18544" xr:uid="{00000000-0005-0000-0000-00006D480000}"/>
    <cellStyle name="Normal 36 4 4 7" xfId="18545" xr:uid="{00000000-0005-0000-0000-00006E480000}"/>
    <cellStyle name="Normal 36 4 4 7 2" xfId="18546" xr:uid="{00000000-0005-0000-0000-00006F480000}"/>
    <cellStyle name="Normal 36 4 4 8" xfId="18547" xr:uid="{00000000-0005-0000-0000-000070480000}"/>
    <cellStyle name="Normal 36 4 4 8 2" xfId="18548" xr:uid="{00000000-0005-0000-0000-000071480000}"/>
    <cellStyle name="Normal 36 4 4 9" xfId="18549" xr:uid="{00000000-0005-0000-0000-000072480000}"/>
    <cellStyle name="Normal 36 4 4 9 2" xfId="18550" xr:uid="{00000000-0005-0000-0000-000073480000}"/>
    <cellStyle name="Normal 36 4 5" xfId="18551" xr:uid="{00000000-0005-0000-0000-000074480000}"/>
    <cellStyle name="Normal 36 4 5 10" xfId="18552" xr:uid="{00000000-0005-0000-0000-000075480000}"/>
    <cellStyle name="Normal 36 4 5 11" xfId="18553" xr:uid="{00000000-0005-0000-0000-000076480000}"/>
    <cellStyle name="Normal 36 4 5 2" xfId="18554" xr:uid="{00000000-0005-0000-0000-000077480000}"/>
    <cellStyle name="Normal 36 4 5 2 2" xfId="18555" xr:uid="{00000000-0005-0000-0000-000078480000}"/>
    <cellStyle name="Normal 36 4 5 3" xfId="18556" xr:uid="{00000000-0005-0000-0000-000079480000}"/>
    <cellStyle name="Normal 36 4 5 3 2" xfId="18557" xr:uid="{00000000-0005-0000-0000-00007A480000}"/>
    <cellStyle name="Normal 36 4 5 4" xfId="18558" xr:uid="{00000000-0005-0000-0000-00007B480000}"/>
    <cellStyle name="Normal 36 4 5 4 2" xfId="18559" xr:uid="{00000000-0005-0000-0000-00007C480000}"/>
    <cellStyle name="Normal 36 4 5 5" xfId="18560" xr:uid="{00000000-0005-0000-0000-00007D480000}"/>
    <cellStyle name="Normal 36 4 5 5 2" xfId="18561" xr:uid="{00000000-0005-0000-0000-00007E480000}"/>
    <cellStyle name="Normal 36 4 5 6" xfId="18562" xr:uid="{00000000-0005-0000-0000-00007F480000}"/>
    <cellStyle name="Normal 36 4 5 6 2" xfId="18563" xr:uid="{00000000-0005-0000-0000-000080480000}"/>
    <cellStyle name="Normal 36 4 5 7" xfId="18564" xr:uid="{00000000-0005-0000-0000-000081480000}"/>
    <cellStyle name="Normal 36 4 5 7 2" xfId="18565" xr:uid="{00000000-0005-0000-0000-000082480000}"/>
    <cellStyle name="Normal 36 4 5 8" xfId="18566" xr:uid="{00000000-0005-0000-0000-000083480000}"/>
    <cellStyle name="Normal 36 4 5 8 2" xfId="18567" xr:uid="{00000000-0005-0000-0000-000084480000}"/>
    <cellStyle name="Normal 36 4 5 9" xfId="18568" xr:uid="{00000000-0005-0000-0000-000085480000}"/>
    <cellStyle name="Normal 36 4 5 9 2" xfId="18569" xr:uid="{00000000-0005-0000-0000-000086480000}"/>
    <cellStyle name="Normal 36 4 6" xfId="18570" xr:uid="{00000000-0005-0000-0000-000087480000}"/>
    <cellStyle name="Normal 36 4 6 10" xfId="18571" xr:uid="{00000000-0005-0000-0000-000088480000}"/>
    <cellStyle name="Normal 36 4 6 11" xfId="18572" xr:uid="{00000000-0005-0000-0000-000089480000}"/>
    <cellStyle name="Normal 36 4 6 2" xfId="18573" xr:uid="{00000000-0005-0000-0000-00008A480000}"/>
    <cellStyle name="Normal 36 4 6 2 2" xfId="18574" xr:uid="{00000000-0005-0000-0000-00008B480000}"/>
    <cellStyle name="Normal 36 4 6 3" xfId="18575" xr:uid="{00000000-0005-0000-0000-00008C480000}"/>
    <cellStyle name="Normal 36 4 6 3 2" xfId="18576" xr:uid="{00000000-0005-0000-0000-00008D480000}"/>
    <cellStyle name="Normal 36 4 6 4" xfId="18577" xr:uid="{00000000-0005-0000-0000-00008E480000}"/>
    <cellStyle name="Normal 36 4 6 4 2" xfId="18578" xr:uid="{00000000-0005-0000-0000-00008F480000}"/>
    <cellStyle name="Normal 36 4 6 5" xfId="18579" xr:uid="{00000000-0005-0000-0000-000090480000}"/>
    <cellStyle name="Normal 36 4 6 5 2" xfId="18580" xr:uid="{00000000-0005-0000-0000-000091480000}"/>
    <cellStyle name="Normal 36 4 6 6" xfId="18581" xr:uid="{00000000-0005-0000-0000-000092480000}"/>
    <cellStyle name="Normal 36 4 6 6 2" xfId="18582" xr:uid="{00000000-0005-0000-0000-000093480000}"/>
    <cellStyle name="Normal 36 4 6 7" xfId="18583" xr:uid="{00000000-0005-0000-0000-000094480000}"/>
    <cellStyle name="Normal 36 4 6 7 2" xfId="18584" xr:uid="{00000000-0005-0000-0000-000095480000}"/>
    <cellStyle name="Normal 36 4 6 8" xfId="18585" xr:uid="{00000000-0005-0000-0000-000096480000}"/>
    <cellStyle name="Normal 36 4 6 8 2" xfId="18586" xr:uid="{00000000-0005-0000-0000-000097480000}"/>
    <cellStyle name="Normal 36 4 6 9" xfId="18587" xr:uid="{00000000-0005-0000-0000-000098480000}"/>
    <cellStyle name="Normal 36 4 6 9 2" xfId="18588" xr:uid="{00000000-0005-0000-0000-000099480000}"/>
    <cellStyle name="Normal 36 4 7" xfId="18589" xr:uid="{00000000-0005-0000-0000-00009A480000}"/>
    <cellStyle name="Normal 36 4 7 10" xfId="18590" xr:uid="{00000000-0005-0000-0000-00009B480000}"/>
    <cellStyle name="Normal 36 4 7 11" xfId="18591" xr:uid="{00000000-0005-0000-0000-00009C480000}"/>
    <cellStyle name="Normal 36 4 7 2" xfId="18592" xr:uid="{00000000-0005-0000-0000-00009D480000}"/>
    <cellStyle name="Normal 36 4 7 2 2" xfId="18593" xr:uid="{00000000-0005-0000-0000-00009E480000}"/>
    <cellStyle name="Normal 36 4 7 3" xfId="18594" xr:uid="{00000000-0005-0000-0000-00009F480000}"/>
    <cellStyle name="Normal 36 4 7 3 2" xfId="18595" xr:uid="{00000000-0005-0000-0000-0000A0480000}"/>
    <cellStyle name="Normal 36 4 7 4" xfId="18596" xr:uid="{00000000-0005-0000-0000-0000A1480000}"/>
    <cellStyle name="Normal 36 4 7 4 2" xfId="18597" xr:uid="{00000000-0005-0000-0000-0000A2480000}"/>
    <cellStyle name="Normal 36 4 7 5" xfId="18598" xr:uid="{00000000-0005-0000-0000-0000A3480000}"/>
    <cellStyle name="Normal 36 4 7 5 2" xfId="18599" xr:uid="{00000000-0005-0000-0000-0000A4480000}"/>
    <cellStyle name="Normal 36 4 7 6" xfId="18600" xr:uid="{00000000-0005-0000-0000-0000A5480000}"/>
    <cellStyle name="Normal 36 4 7 6 2" xfId="18601" xr:uid="{00000000-0005-0000-0000-0000A6480000}"/>
    <cellStyle name="Normal 36 4 7 7" xfId="18602" xr:uid="{00000000-0005-0000-0000-0000A7480000}"/>
    <cellStyle name="Normal 36 4 7 7 2" xfId="18603" xr:uid="{00000000-0005-0000-0000-0000A8480000}"/>
    <cellStyle name="Normal 36 4 7 8" xfId="18604" xr:uid="{00000000-0005-0000-0000-0000A9480000}"/>
    <cellStyle name="Normal 36 4 7 8 2" xfId="18605" xr:uid="{00000000-0005-0000-0000-0000AA480000}"/>
    <cellStyle name="Normal 36 4 7 9" xfId="18606" xr:uid="{00000000-0005-0000-0000-0000AB480000}"/>
    <cellStyle name="Normal 36 4 7 9 2" xfId="18607" xr:uid="{00000000-0005-0000-0000-0000AC480000}"/>
    <cellStyle name="Normal 36 4 8" xfId="18608" xr:uid="{00000000-0005-0000-0000-0000AD480000}"/>
    <cellStyle name="Normal 36 4 8 10" xfId="18609" xr:uid="{00000000-0005-0000-0000-0000AE480000}"/>
    <cellStyle name="Normal 36 4 8 2" xfId="18610" xr:uid="{00000000-0005-0000-0000-0000AF480000}"/>
    <cellStyle name="Normal 36 4 8 2 2" xfId="18611" xr:uid="{00000000-0005-0000-0000-0000B0480000}"/>
    <cellStyle name="Normal 36 4 8 3" xfId="18612" xr:uid="{00000000-0005-0000-0000-0000B1480000}"/>
    <cellStyle name="Normal 36 4 8 3 2" xfId="18613" xr:uid="{00000000-0005-0000-0000-0000B2480000}"/>
    <cellStyle name="Normal 36 4 8 4" xfId="18614" xr:uid="{00000000-0005-0000-0000-0000B3480000}"/>
    <cellStyle name="Normal 36 4 8 4 2" xfId="18615" xr:uid="{00000000-0005-0000-0000-0000B4480000}"/>
    <cellStyle name="Normal 36 4 8 5" xfId="18616" xr:uid="{00000000-0005-0000-0000-0000B5480000}"/>
    <cellStyle name="Normal 36 4 8 5 2" xfId="18617" xr:uid="{00000000-0005-0000-0000-0000B6480000}"/>
    <cellStyle name="Normal 36 4 8 6" xfId="18618" xr:uid="{00000000-0005-0000-0000-0000B7480000}"/>
    <cellStyle name="Normal 36 4 8 6 2" xfId="18619" xr:uid="{00000000-0005-0000-0000-0000B8480000}"/>
    <cellStyle name="Normal 36 4 8 7" xfId="18620" xr:uid="{00000000-0005-0000-0000-0000B9480000}"/>
    <cellStyle name="Normal 36 4 8 7 2" xfId="18621" xr:uid="{00000000-0005-0000-0000-0000BA480000}"/>
    <cellStyle name="Normal 36 4 8 8" xfId="18622" xr:uid="{00000000-0005-0000-0000-0000BB480000}"/>
    <cellStyle name="Normal 36 4 8 8 2" xfId="18623" xr:uid="{00000000-0005-0000-0000-0000BC480000}"/>
    <cellStyle name="Normal 36 4 8 9" xfId="18624" xr:uid="{00000000-0005-0000-0000-0000BD480000}"/>
    <cellStyle name="Normal 36 4 9" xfId="18625" xr:uid="{00000000-0005-0000-0000-0000BE480000}"/>
    <cellStyle name="Normal 36 4 9 2" xfId="18626" xr:uid="{00000000-0005-0000-0000-0000BF480000}"/>
    <cellStyle name="Normal 36 5" xfId="18627" xr:uid="{00000000-0005-0000-0000-0000C0480000}"/>
    <cellStyle name="Normal 36 5 10" xfId="18628" xr:uid="{00000000-0005-0000-0000-0000C1480000}"/>
    <cellStyle name="Normal 36 5 10 2" xfId="18629" xr:uid="{00000000-0005-0000-0000-0000C2480000}"/>
    <cellStyle name="Normal 36 5 11" xfId="18630" xr:uid="{00000000-0005-0000-0000-0000C3480000}"/>
    <cellStyle name="Normal 36 5 11 2" xfId="18631" xr:uid="{00000000-0005-0000-0000-0000C4480000}"/>
    <cellStyle name="Normal 36 5 12" xfId="18632" xr:uid="{00000000-0005-0000-0000-0000C5480000}"/>
    <cellStyle name="Normal 36 5 12 2" xfId="18633" xr:uid="{00000000-0005-0000-0000-0000C6480000}"/>
    <cellStyle name="Normal 36 5 13" xfId="18634" xr:uid="{00000000-0005-0000-0000-0000C7480000}"/>
    <cellStyle name="Normal 36 5 13 2" xfId="18635" xr:uid="{00000000-0005-0000-0000-0000C8480000}"/>
    <cellStyle name="Normal 36 5 14" xfId="18636" xr:uid="{00000000-0005-0000-0000-0000C9480000}"/>
    <cellStyle name="Normal 36 5 14 2" xfId="18637" xr:uid="{00000000-0005-0000-0000-0000CA480000}"/>
    <cellStyle name="Normal 36 5 15" xfId="18638" xr:uid="{00000000-0005-0000-0000-0000CB480000}"/>
    <cellStyle name="Normal 36 5 15 2" xfId="18639" xr:uid="{00000000-0005-0000-0000-0000CC480000}"/>
    <cellStyle name="Normal 36 5 16" xfId="18640" xr:uid="{00000000-0005-0000-0000-0000CD480000}"/>
    <cellStyle name="Normal 36 5 17" xfId="18641" xr:uid="{00000000-0005-0000-0000-0000CE480000}"/>
    <cellStyle name="Normal 36 5 2" xfId="18642" xr:uid="{00000000-0005-0000-0000-0000CF480000}"/>
    <cellStyle name="Normal 36 5 2 10" xfId="18643" xr:uid="{00000000-0005-0000-0000-0000D0480000}"/>
    <cellStyle name="Normal 36 5 2 11" xfId="18644" xr:uid="{00000000-0005-0000-0000-0000D1480000}"/>
    <cellStyle name="Normal 36 5 2 2" xfId="18645" xr:uid="{00000000-0005-0000-0000-0000D2480000}"/>
    <cellStyle name="Normal 36 5 2 2 2" xfId="18646" xr:uid="{00000000-0005-0000-0000-0000D3480000}"/>
    <cellStyle name="Normal 36 5 2 3" xfId="18647" xr:uid="{00000000-0005-0000-0000-0000D4480000}"/>
    <cellStyle name="Normal 36 5 2 3 2" xfId="18648" xr:uid="{00000000-0005-0000-0000-0000D5480000}"/>
    <cellStyle name="Normal 36 5 2 4" xfId="18649" xr:uid="{00000000-0005-0000-0000-0000D6480000}"/>
    <cellStyle name="Normal 36 5 2 4 2" xfId="18650" xr:uid="{00000000-0005-0000-0000-0000D7480000}"/>
    <cellStyle name="Normal 36 5 2 5" xfId="18651" xr:uid="{00000000-0005-0000-0000-0000D8480000}"/>
    <cellStyle name="Normal 36 5 2 5 2" xfId="18652" xr:uid="{00000000-0005-0000-0000-0000D9480000}"/>
    <cellStyle name="Normal 36 5 2 6" xfId="18653" xr:uid="{00000000-0005-0000-0000-0000DA480000}"/>
    <cellStyle name="Normal 36 5 2 6 2" xfId="18654" xr:uid="{00000000-0005-0000-0000-0000DB480000}"/>
    <cellStyle name="Normal 36 5 2 7" xfId="18655" xr:uid="{00000000-0005-0000-0000-0000DC480000}"/>
    <cellStyle name="Normal 36 5 2 7 2" xfId="18656" xr:uid="{00000000-0005-0000-0000-0000DD480000}"/>
    <cellStyle name="Normal 36 5 2 8" xfId="18657" xr:uid="{00000000-0005-0000-0000-0000DE480000}"/>
    <cellStyle name="Normal 36 5 2 8 2" xfId="18658" xr:uid="{00000000-0005-0000-0000-0000DF480000}"/>
    <cellStyle name="Normal 36 5 2 9" xfId="18659" xr:uid="{00000000-0005-0000-0000-0000E0480000}"/>
    <cellStyle name="Normal 36 5 2 9 2" xfId="18660" xr:uid="{00000000-0005-0000-0000-0000E1480000}"/>
    <cellStyle name="Normal 36 5 3" xfId="18661" xr:uid="{00000000-0005-0000-0000-0000E2480000}"/>
    <cellStyle name="Normal 36 5 3 10" xfId="18662" xr:uid="{00000000-0005-0000-0000-0000E3480000}"/>
    <cellStyle name="Normal 36 5 3 11" xfId="18663" xr:uid="{00000000-0005-0000-0000-0000E4480000}"/>
    <cellStyle name="Normal 36 5 3 2" xfId="18664" xr:uid="{00000000-0005-0000-0000-0000E5480000}"/>
    <cellStyle name="Normal 36 5 3 2 2" xfId="18665" xr:uid="{00000000-0005-0000-0000-0000E6480000}"/>
    <cellStyle name="Normal 36 5 3 3" xfId="18666" xr:uid="{00000000-0005-0000-0000-0000E7480000}"/>
    <cellStyle name="Normal 36 5 3 3 2" xfId="18667" xr:uid="{00000000-0005-0000-0000-0000E8480000}"/>
    <cellStyle name="Normal 36 5 3 4" xfId="18668" xr:uid="{00000000-0005-0000-0000-0000E9480000}"/>
    <cellStyle name="Normal 36 5 3 4 2" xfId="18669" xr:uid="{00000000-0005-0000-0000-0000EA480000}"/>
    <cellStyle name="Normal 36 5 3 5" xfId="18670" xr:uid="{00000000-0005-0000-0000-0000EB480000}"/>
    <cellStyle name="Normal 36 5 3 5 2" xfId="18671" xr:uid="{00000000-0005-0000-0000-0000EC480000}"/>
    <cellStyle name="Normal 36 5 3 6" xfId="18672" xr:uid="{00000000-0005-0000-0000-0000ED480000}"/>
    <cellStyle name="Normal 36 5 3 6 2" xfId="18673" xr:uid="{00000000-0005-0000-0000-0000EE480000}"/>
    <cellStyle name="Normal 36 5 3 7" xfId="18674" xr:uid="{00000000-0005-0000-0000-0000EF480000}"/>
    <cellStyle name="Normal 36 5 3 7 2" xfId="18675" xr:uid="{00000000-0005-0000-0000-0000F0480000}"/>
    <cellStyle name="Normal 36 5 3 8" xfId="18676" xr:uid="{00000000-0005-0000-0000-0000F1480000}"/>
    <cellStyle name="Normal 36 5 3 8 2" xfId="18677" xr:uid="{00000000-0005-0000-0000-0000F2480000}"/>
    <cellStyle name="Normal 36 5 3 9" xfId="18678" xr:uid="{00000000-0005-0000-0000-0000F3480000}"/>
    <cellStyle name="Normal 36 5 3 9 2" xfId="18679" xr:uid="{00000000-0005-0000-0000-0000F4480000}"/>
    <cellStyle name="Normal 36 5 4" xfId="18680" xr:uid="{00000000-0005-0000-0000-0000F5480000}"/>
    <cellStyle name="Normal 36 5 4 10" xfId="18681" xr:uid="{00000000-0005-0000-0000-0000F6480000}"/>
    <cellStyle name="Normal 36 5 4 11" xfId="18682" xr:uid="{00000000-0005-0000-0000-0000F7480000}"/>
    <cellStyle name="Normal 36 5 4 2" xfId="18683" xr:uid="{00000000-0005-0000-0000-0000F8480000}"/>
    <cellStyle name="Normal 36 5 4 2 2" xfId="18684" xr:uid="{00000000-0005-0000-0000-0000F9480000}"/>
    <cellStyle name="Normal 36 5 4 3" xfId="18685" xr:uid="{00000000-0005-0000-0000-0000FA480000}"/>
    <cellStyle name="Normal 36 5 4 3 2" xfId="18686" xr:uid="{00000000-0005-0000-0000-0000FB480000}"/>
    <cellStyle name="Normal 36 5 4 4" xfId="18687" xr:uid="{00000000-0005-0000-0000-0000FC480000}"/>
    <cellStyle name="Normal 36 5 4 4 2" xfId="18688" xr:uid="{00000000-0005-0000-0000-0000FD480000}"/>
    <cellStyle name="Normal 36 5 4 5" xfId="18689" xr:uid="{00000000-0005-0000-0000-0000FE480000}"/>
    <cellStyle name="Normal 36 5 4 5 2" xfId="18690" xr:uid="{00000000-0005-0000-0000-0000FF480000}"/>
    <cellStyle name="Normal 36 5 4 6" xfId="18691" xr:uid="{00000000-0005-0000-0000-000000490000}"/>
    <cellStyle name="Normal 36 5 4 6 2" xfId="18692" xr:uid="{00000000-0005-0000-0000-000001490000}"/>
    <cellStyle name="Normal 36 5 4 7" xfId="18693" xr:uid="{00000000-0005-0000-0000-000002490000}"/>
    <cellStyle name="Normal 36 5 4 7 2" xfId="18694" xr:uid="{00000000-0005-0000-0000-000003490000}"/>
    <cellStyle name="Normal 36 5 4 8" xfId="18695" xr:uid="{00000000-0005-0000-0000-000004490000}"/>
    <cellStyle name="Normal 36 5 4 8 2" xfId="18696" xr:uid="{00000000-0005-0000-0000-000005490000}"/>
    <cellStyle name="Normal 36 5 4 9" xfId="18697" xr:uid="{00000000-0005-0000-0000-000006490000}"/>
    <cellStyle name="Normal 36 5 4 9 2" xfId="18698" xr:uid="{00000000-0005-0000-0000-000007490000}"/>
    <cellStyle name="Normal 36 5 5" xfId="18699" xr:uid="{00000000-0005-0000-0000-000008490000}"/>
    <cellStyle name="Normal 36 5 5 10" xfId="18700" xr:uid="{00000000-0005-0000-0000-000009490000}"/>
    <cellStyle name="Normal 36 5 5 11" xfId="18701" xr:uid="{00000000-0005-0000-0000-00000A490000}"/>
    <cellStyle name="Normal 36 5 5 2" xfId="18702" xr:uid="{00000000-0005-0000-0000-00000B490000}"/>
    <cellStyle name="Normal 36 5 5 2 2" xfId="18703" xr:uid="{00000000-0005-0000-0000-00000C490000}"/>
    <cellStyle name="Normal 36 5 5 3" xfId="18704" xr:uid="{00000000-0005-0000-0000-00000D490000}"/>
    <cellStyle name="Normal 36 5 5 3 2" xfId="18705" xr:uid="{00000000-0005-0000-0000-00000E490000}"/>
    <cellStyle name="Normal 36 5 5 4" xfId="18706" xr:uid="{00000000-0005-0000-0000-00000F490000}"/>
    <cellStyle name="Normal 36 5 5 4 2" xfId="18707" xr:uid="{00000000-0005-0000-0000-000010490000}"/>
    <cellStyle name="Normal 36 5 5 5" xfId="18708" xr:uid="{00000000-0005-0000-0000-000011490000}"/>
    <cellStyle name="Normal 36 5 5 5 2" xfId="18709" xr:uid="{00000000-0005-0000-0000-000012490000}"/>
    <cellStyle name="Normal 36 5 5 6" xfId="18710" xr:uid="{00000000-0005-0000-0000-000013490000}"/>
    <cellStyle name="Normal 36 5 5 6 2" xfId="18711" xr:uid="{00000000-0005-0000-0000-000014490000}"/>
    <cellStyle name="Normal 36 5 5 7" xfId="18712" xr:uid="{00000000-0005-0000-0000-000015490000}"/>
    <cellStyle name="Normal 36 5 5 7 2" xfId="18713" xr:uid="{00000000-0005-0000-0000-000016490000}"/>
    <cellStyle name="Normal 36 5 5 8" xfId="18714" xr:uid="{00000000-0005-0000-0000-000017490000}"/>
    <cellStyle name="Normal 36 5 5 8 2" xfId="18715" xr:uid="{00000000-0005-0000-0000-000018490000}"/>
    <cellStyle name="Normal 36 5 5 9" xfId="18716" xr:uid="{00000000-0005-0000-0000-000019490000}"/>
    <cellStyle name="Normal 36 5 5 9 2" xfId="18717" xr:uid="{00000000-0005-0000-0000-00001A490000}"/>
    <cellStyle name="Normal 36 5 6" xfId="18718" xr:uid="{00000000-0005-0000-0000-00001B490000}"/>
    <cellStyle name="Normal 36 5 6 10" xfId="18719" xr:uid="{00000000-0005-0000-0000-00001C490000}"/>
    <cellStyle name="Normal 36 5 6 11" xfId="18720" xr:uid="{00000000-0005-0000-0000-00001D490000}"/>
    <cellStyle name="Normal 36 5 6 2" xfId="18721" xr:uid="{00000000-0005-0000-0000-00001E490000}"/>
    <cellStyle name="Normal 36 5 6 2 2" xfId="18722" xr:uid="{00000000-0005-0000-0000-00001F490000}"/>
    <cellStyle name="Normal 36 5 6 3" xfId="18723" xr:uid="{00000000-0005-0000-0000-000020490000}"/>
    <cellStyle name="Normal 36 5 6 3 2" xfId="18724" xr:uid="{00000000-0005-0000-0000-000021490000}"/>
    <cellStyle name="Normal 36 5 6 4" xfId="18725" xr:uid="{00000000-0005-0000-0000-000022490000}"/>
    <cellStyle name="Normal 36 5 6 4 2" xfId="18726" xr:uid="{00000000-0005-0000-0000-000023490000}"/>
    <cellStyle name="Normal 36 5 6 5" xfId="18727" xr:uid="{00000000-0005-0000-0000-000024490000}"/>
    <cellStyle name="Normal 36 5 6 5 2" xfId="18728" xr:uid="{00000000-0005-0000-0000-000025490000}"/>
    <cellStyle name="Normal 36 5 6 6" xfId="18729" xr:uid="{00000000-0005-0000-0000-000026490000}"/>
    <cellStyle name="Normal 36 5 6 6 2" xfId="18730" xr:uid="{00000000-0005-0000-0000-000027490000}"/>
    <cellStyle name="Normal 36 5 6 7" xfId="18731" xr:uid="{00000000-0005-0000-0000-000028490000}"/>
    <cellStyle name="Normal 36 5 6 7 2" xfId="18732" xr:uid="{00000000-0005-0000-0000-000029490000}"/>
    <cellStyle name="Normal 36 5 6 8" xfId="18733" xr:uid="{00000000-0005-0000-0000-00002A490000}"/>
    <cellStyle name="Normal 36 5 6 8 2" xfId="18734" xr:uid="{00000000-0005-0000-0000-00002B490000}"/>
    <cellStyle name="Normal 36 5 6 9" xfId="18735" xr:uid="{00000000-0005-0000-0000-00002C490000}"/>
    <cellStyle name="Normal 36 5 6 9 2" xfId="18736" xr:uid="{00000000-0005-0000-0000-00002D490000}"/>
    <cellStyle name="Normal 36 5 7" xfId="18737" xr:uid="{00000000-0005-0000-0000-00002E490000}"/>
    <cellStyle name="Normal 36 5 7 10" xfId="18738" xr:uid="{00000000-0005-0000-0000-00002F490000}"/>
    <cellStyle name="Normal 36 5 7 2" xfId="18739" xr:uid="{00000000-0005-0000-0000-000030490000}"/>
    <cellStyle name="Normal 36 5 7 2 2" xfId="18740" xr:uid="{00000000-0005-0000-0000-000031490000}"/>
    <cellStyle name="Normal 36 5 7 3" xfId="18741" xr:uid="{00000000-0005-0000-0000-000032490000}"/>
    <cellStyle name="Normal 36 5 7 3 2" xfId="18742" xr:uid="{00000000-0005-0000-0000-000033490000}"/>
    <cellStyle name="Normal 36 5 7 4" xfId="18743" xr:uid="{00000000-0005-0000-0000-000034490000}"/>
    <cellStyle name="Normal 36 5 7 4 2" xfId="18744" xr:uid="{00000000-0005-0000-0000-000035490000}"/>
    <cellStyle name="Normal 36 5 7 5" xfId="18745" xr:uid="{00000000-0005-0000-0000-000036490000}"/>
    <cellStyle name="Normal 36 5 7 5 2" xfId="18746" xr:uid="{00000000-0005-0000-0000-000037490000}"/>
    <cellStyle name="Normal 36 5 7 6" xfId="18747" xr:uid="{00000000-0005-0000-0000-000038490000}"/>
    <cellStyle name="Normal 36 5 7 6 2" xfId="18748" xr:uid="{00000000-0005-0000-0000-000039490000}"/>
    <cellStyle name="Normal 36 5 7 7" xfId="18749" xr:uid="{00000000-0005-0000-0000-00003A490000}"/>
    <cellStyle name="Normal 36 5 7 7 2" xfId="18750" xr:uid="{00000000-0005-0000-0000-00003B490000}"/>
    <cellStyle name="Normal 36 5 7 8" xfId="18751" xr:uid="{00000000-0005-0000-0000-00003C490000}"/>
    <cellStyle name="Normal 36 5 7 8 2" xfId="18752" xr:uid="{00000000-0005-0000-0000-00003D490000}"/>
    <cellStyle name="Normal 36 5 7 9" xfId="18753" xr:uid="{00000000-0005-0000-0000-00003E490000}"/>
    <cellStyle name="Normal 36 5 8" xfId="18754" xr:uid="{00000000-0005-0000-0000-00003F490000}"/>
    <cellStyle name="Normal 36 5 8 2" xfId="18755" xr:uid="{00000000-0005-0000-0000-000040490000}"/>
    <cellStyle name="Normal 36 5 9" xfId="18756" xr:uid="{00000000-0005-0000-0000-000041490000}"/>
    <cellStyle name="Normal 36 5 9 2" xfId="18757" xr:uid="{00000000-0005-0000-0000-000042490000}"/>
    <cellStyle name="Normal 36 6" xfId="18758" xr:uid="{00000000-0005-0000-0000-000043490000}"/>
    <cellStyle name="Normal 36 6 10" xfId="18759" xr:uid="{00000000-0005-0000-0000-000044490000}"/>
    <cellStyle name="Normal 36 6 10 2" xfId="18760" xr:uid="{00000000-0005-0000-0000-000045490000}"/>
    <cellStyle name="Normal 36 6 11" xfId="18761" xr:uid="{00000000-0005-0000-0000-000046490000}"/>
    <cellStyle name="Normal 36 6 11 2" xfId="18762" xr:uid="{00000000-0005-0000-0000-000047490000}"/>
    <cellStyle name="Normal 36 6 12" xfId="18763" xr:uid="{00000000-0005-0000-0000-000048490000}"/>
    <cellStyle name="Normal 36 6 12 2" xfId="18764" xr:uid="{00000000-0005-0000-0000-000049490000}"/>
    <cellStyle name="Normal 36 6 13" xfId="18765" xr:uid="{00000000-0005-0000-0000-00004A490000}"/>
    <cellStyle name="Normal 36 6 13 2" xfId="18766" xr:uid="{00000000-0005-0000-0000-00004B490000}"/>
    <cellStyle name="Normal 36 6 14" xfId="18767" xr:uid="{00000000-0005-0000-0000-00004C490000}"/>
    <cellStyle name="Normal 36 6 14 2" xfId="18768" xr:uid="{00000000-0005-0000-0000-00004D490000}"/>
    <cellStyle name="Normal 36 6 15" xfId="18769" xr:uid="{00000000-0005-0000-0000-00004E490000}"/>
    <cellStyle name="Normal 36 6 15 2" xfId="18770" xr:uid="{00000000-0005-0000-0000-00004F490000}"/>
    <cellStyle name="Normal 36 6 16" xfId="18771" xr:uid="{00000000-0005-0000-0000-000050490000}"/>
    <cellStyle name="Normal 36 6 17" xfId="18772" xr:uid="{00000000-0005-0000-0000-000051490000}"/>
    <cellStyle name="Normal 36 6 2" xfId="18773" xr:uid="{00000000-0005-0000-0000-000052490000}"/>
    <cellStyle name="Normal 36 6 2 10" xfId="18774" xr:uid="{00000000-0005-0000-0000-000053490000}"/>
    <cellStyle name="Normal 36 6 2 11" xfId="18775" xr:uid="{00000000-0005-0000-0000-000054490000}"/>
    <cellStyle name="Normal 36 6 2 2" xfId="18776" xr:uid="{00000000-0005-0000-0000-000055490000}"/>
    <cellStyle name="Normal 36 6 2 2 2" xfId="18777" xr:uid="{00000000-0005-0000-0000-000056490000}"/>
    <cellStyle name="Normal 36 6 2 3" xfId="18778" xr:uid="{00000000-0005-0000-0000-000057490000}"/>
    <cellStyle name="Normal 36 6 2 3 2" xfId="18779" xr:uid="{00000000-0005-0000-0000-000058490000}"/>
    <cellStyle name="Normal 36 6 2 4" xfId="18780" xr:uid="{00000000-0005-0000-0000-000059490000}"/>
    <cellStyle name="Normal 36 6 2 4 2" xfId="18781" xr:uid="{00000000-0005-0000-0000-00005A490000}"/>
    <cellStyle name="Normal 36 6 2 5" xfId="18782" xr:uid="{00000000-0005-0000-0000-00005B490000}"/>
    <cellStyle name="Normal 36 6 2 5 2" xfId="18783" xr:uid="{00000000-0005-0000-0000-00005C490000}"/>
    <cellStyle name="Normal 36 6 2 6" xfId="18784" xr:uid="{00000000-0005-0000-0000-00005D490000}"/>
    <cellStyle name="Normal 36 6 2 6 2" xfId="18785" xr:uid="{00000000-0005-0000-0000-00005E490000}"/>
    <cellStyle name="Normal 36 6 2 7" xfId="18786" xr:uid="{00000000-0005-0000-0000-00005F490000}"/>
    <cellStyle name="Normal 36 6 2 7 2" xfId="18787" xr:uid="{00000000-0005-0000-0000-000060490000}"/>
    <cellStyle name="Normal 36 6 2 8" xfId="18788" xr:uid="{00000000-0005-0000-0000-000061490000}"/>
    <cellStyle name="Normal 36 6 2 8 2" xfId="18789" xr:uid="{00000000-0005-0000-0000-000062490000}"/>
    <cellStyle name="Normal 36 6 2 9" xfId="18790" xr:uid="{00000000-0005-0000-0000-000063490000}"/>
    <cellStyle name="Normal 36 6 2 9 2" xfId="18791" xr:uid="{00000000-0005-0000-0000-000064490000}"/>
    <cellStyle name="Normal 36 6 3" xfId="18792" xr:uid="{00000000-0005-0000-0000-000065490000}"/>
    <cellStyle name="Normal 36 6 3 10" xfId="18793" xr:uid="{00000000-0005-0000-0000-000066490000}"/>
    <cellStyle name="Normal 36 6 3 11" xfId="18794" xr:uid="{00000000-0005-0000-0000-000067490000}"/>
    <cellStyle name="Normal 36 6 3 2" xfId="18795" xr:uid="{00000000-0005-0000-0000-000068490000}"/>
    <cellStyle name="Normal 36 6 3 2 2" xfId="18796" xr:uid="{00000000-0005-0000-0000-000069490000}"/>
    <cellStyle name="Normal 36 6 3 3" xfId="18797" xr:uid="{00000000-0005-0000-0000-00006A490000}"/>
    <cellStyle name="Normal 36 6 3 3 2" xfId="18798" xr:uid="{00000000-0005-0000-0000-00006B490000}"/>
    <cellStyle name="Normal 36 6 3 4" xfId="18799" xr:uid="{00000000-0005-0000-0000-00006C490000}"/>
    <cellStyle name="Normal 36 6 3 4 2" xfId="18800" xr:uid="{00000000-0005-0000-0000-00006D490000}"/>
    <cellStyle name="Normal 36 6 3 5" xfId="18801" xr:uid="{00000000-0005-0000-0000-00006E490000}"/>
    <cellStyle name="Normal 36 6 3 5 2" xfId="18802" xr:uid="{00000000-0005-0000-0000-00006F490000}"/>
    <cellStyle name="Normal 36 6 3 6" xfId="18803" xr:uid="{00000000-0005-0000-0000-000070490000}"/>
    <cellStyle name="Normal 36 6 3 6 2" xfId="18804" xr:uid="{00000000-0005-0000-0000-000071490000}"/>
    <cellStyle name="Normal 36 6 3 7" xfId="18805" xr:uid="{00000000-0005-0000-0000-000072490000}"/>
    <cellStyle name="Normal 36 6 3 7 2" xfId="18806" xr:uid="{00000000-0005-0000-0000-000073490000}"/>
    <cellStyle name="Normal 36 6 3 8" xfId="18807" xr:uid="{00000000-0005-0000-0000-000074490000}"/>
    <cellStyle name="Normal 36 6 3 8 2" xfId="18808" xr:uid="{00000000-0005-0000-0000-000075490000}"/>
    <cellStyle name="Normal 36 6 3 9" xfId="18809" xr:uid="{00000000-0005-0000-0000-000076490000}"/>
    <cellStyle name="Normal 36 6 3 9 2" xfId="18810" xr:uid="{00000000-0005-0000-0000-000077490000}"/>
    <cellStyle name="Normal 36 6 4" xfId="18811" xr:uid="{00000000-0005-0000-0000-000078490000}"/>
    <cellStyle name="Normal 36 6 4 10" xfId="18812" xr:uid="{00000000-0005-0000-0000-000079490000}"/>
    <cellStyle name="Normal 36 6 4 11" xfId="18813" xr:uid="{00000000-0005-0000-0000-00007A490000}"/>
    <cellStyle name="Normal 36 6 4 2" xfId="18814" xr:uid="{00000000-0005-0000-0000-00007B490000}"/>
    <cellStyle name="Normal 36 6 4 2 2" xfId="18815" xr:uid="{00000000-0005-0000-0000-00007C490000}"/>
    <cellStyle name="Normal 36 6 4 3" xfId="18816" xr:uid="{00000000-0005-0000-0000-00007D490000}"/>
    <cellStyle name="Normal 36 6 4 3 2" xfId="18817" xr:uid="{00000000-0005-0000-0000-00007E490000}"/>
    <cellStyle name="Normal 36 6 4 4" xfId="18818" xr:uid="{00000000-0005-0000-0000-00007F490000}"/>
    <cellStyle name="Normal 36 6 4 4 2" xfId="18819" xr:uid="{00000000-0005-0000-0000-000080490000}"/>
    <cellStyle name="Normal 36 6 4 5" xfId="18820" xr:uid="{00000000-0005-0000-0000-000081490000}"/>
    <cellStyle name="Normal 36 6 4 5 2" xfId="18821" xr:uid="{00000000-0005-0000-0000-000082490000}"/>
    <cellStyle name="Normal 36 6 4 6" xfId="18822" xr:uid="{00000000-0005-0000-0000-000083490000}"/>
    <cellStyle name="Normal 36 6 4 6 2" xfId="18823" xr:uid="{00000000-0005-0000-0000-000084490000}"/>
    <cellStyle name="Normal 36 6 4 7" xfId="18824" xr:uid="{00000000-0005-0000-0000-000085490000}"/>
    <cellStyle name="Normal 36 6 4 7 2" xfId="18825" xr:uid="{00000000-0005-0000-0000-000086490000}"/>
    <cellStyle name="Normal 36 6 4 8" xfId="18826" xr:uid="{00000000-0005-0000-0000-000087490000}"/>
    <cellStyle name="Normal 36 6 4 8 2" xfId="18827" xr:uid="{00000000-0005-0000-0000-000088490000}"/>
    <cellStyle name="Normal 36 6 4 9" xfId="18828" xr:uid="{00000000-0005-0000-0000-000089490000}"/>
    <cellStyle name="Normal 36 6 4 9 2" xfId="18829" xr:uid="{00000000-0005-0000-0000-00008A490000}"/>
    <cellStyle name="Normal 36 6 5" xfId="18830" xr:uid="{00000000-0005-0000-0000-00008B490000}"/>
    <cellStyle name="Normal 36 6 5 10" xfId="18831" xr:uid="{00000000-0005-0000-0000-00008C490000}"/>
    <cellStyle name="Normal 36 6 5 11" xfId="18832" xr:uid="{00000000-0005-0000-0000-00008D490000}"/>
    <cellStyle name="Normal 36 6 5 2" xfId="18833" xr:uid="{00000000-0005-0000-0000-00008E490000}"/>
    <cellStyle name="Normal 36 6 5 2 2" xfId="18834" xr:uid="{00000000-0005-0000-0000-00008F490000}"/>
    <cellStyle name="Normal 36 6 5 3" xfId="18835" xr:uid="{00000000-0005-0000-0000-000090490000}"/>
    <cellStyle name="Normal 36 6 5 3 2" xfId="18836" xr:uid="{00000000-0005-0000-0000-000091490000}"/>
    <cellStyle name="Normal 36 6 5 4" xfId="18837" xr:uid="{00000000-0005-0000-0000-000092490000}"/>
    <cellStyle name="Normal 36 6 5 4 2" xfId="18838" xr:uid="{00000000-0005-0000-0000-000093490000}"/>
    <cellStyle name="Normal 36 6 5 5" xfId="18839" xr:uid="{00000000-0005-0000-0000-000094490000}"/>
    <cellStyle name="Normal 36 6 5 5 2" xfId="18840" xr:uid="{00000000-0005-0000-0000-000095490000}"/>
    <cellStyle name="Normal 36 6 5 6" xfId="18841" xr:uid="{00000000-0005-0000-0000-000096490000}"/>
    <cellStyle name="Normal 36 6 5 6 2" xfId="18842" xr:uid="{00000000-0005-0000-0000-000097490000}"/>
    <cellStyle name="Normal 36 6 5 7" xfId="18843" xr:uid="{00000000-0005-0000-0000-000098490000}"/>
    <cellStyle name="Normal 36 6 5 7 2" xfId="18844" xr:uid="{00000000-0005-0000-0000-000099490000}"/>
    <cellStyle name="Normal 36 6 5 8" xfId="18845" xr:uid="{00000000-0005-0000-0000-00009A490000}"/>
    <cellStyle name="Normal 36 6 5 8 2" xfId="18846" xr:uid="{00000000-0005-0000-0000-00009B490000}"/>
    <cellStyle name="Normal 36 6 5 9" xfId="18847" xr:uid="{00000000-0005-0000-0000-00009C490000}"/>
    <cellStyle name="Normal 36 6 5 9 2" xfId="18848" xr:uid="{00000000-0005-0000-0000-00009D490000}"/>
    <cellStyle name="Normal 36 6 6" xfId="18849" xr:uid="{00000000-0005-0000-0000-00009E490000}"/>
    <cellStyle name="Normal 36 6 6 10" xfId="18850" xr:uid="{00000000-0005-0000-0000-00009F490000}"/>
    <cellStyle name="Normal 36 6 6 11" xfId="18851" xr:uid="{00000000-0005-0000-0000-0000A0490000}"/>
    <cellStyle name="Normal 36 6 6 2" xfId="18852" xr:uid="{00000000-0005-0000-0000-0000A1490000}"/>
    <cellStyle name="Normal 36 6 6 2 2" xfId="18853" xr:uid="{00000000-0005-0000-0000-0000A2490000}"/>
    <cellStyle name="Normal 36 6 6 3" xfId="18854" xr:uid="{00000000-0005-0000-0000-0000A3490000}"/>
    <cellStyle name="Normal 36 6 6 3 2" xfId="18855" xr:uid="{00000000-0005-0000-0000-0000A4490000}"/>
    <cellStyle name="Normal 36 6 6 4" xfId="18856" xr:uid="{00000000-0005-0000-0000-0000A5490000}"/>
    <cellStyle name="Normal 36 6 6 4 2" xfId="18857" xr:uid="{00000000-0005-0000-0000-0000A6490000}"/>
    <cellStyle name="Normal 36 6 6 5" xfId="18858" xr:uid="{00000000-0005-0000-0000-0000A7490000}"/>
    <cellStyle name="Normal 36 6 6 5 2" xfId="18859" xr:uid="{00000000-0005-0000-0000-0000A8490000}"/>
    <cellStyle name="Normal 36 6 6 6" xfId="18860" xr:uid="{00000000-0005-0000-0000-0000A9490000}"/>
    <cellStyle name="Normal 36 6 6 6 2" xfId="18861" xr:uid="{00000000-0005-0000-0000-0000AA490000}"/>
    <cellStyle name="Normal 36 6 6 7" xfId="18862" xr:uid="{00000000-0005-0000-0000-0000AB490000}"/>
    <cellStyle name="Normal 36 6 6 7 2" xfId="18863" xr:uid="{00000000-0005-0000-0000-0000AC490000}"/>
    <cellStyle name="Normal 36 6 6 8" xfId="18864" xr:uid="{00000000-0005-0000-0000-0000AD490000}"/>
    <cellStyle name="Normal 36 6 6 8 2" xfId="18865" xr:uid="{00000000-0005-0000-0000-0000AE490000}"/>
    <cellStyle name="Normal 36 6 6 9" xfId="18866" xr:uid="{00000000-0005-0000-0000-0000AF490000}"/>
    <cellStyle name="Normal 36 6 6 9 2" xfId="18867" xr:uid="{00000000-0005-0000-0000-0000B0490000}"/>
    <cellStyle name="Normal 36 6 7" xfId="18868" xr:uid="{00000000-0005-0000-0000-0000B1490000}"/>
    <cellStyle name="Normal 36 6 7 10" xfId="18869" xr:uid="{00000000-0005-0000-0000-0000B2490000}"/>
    <cellStyle name="Normal 36 6 7 2" xfId="18870" xr:uid="{00000000-0005-0000-0000-0000B3490000}"/>
    <cellStyle name="Normal 36 6 7 2 2" xfId="18871" xr:uid="{00000000-0005-0000-0000-0000B4490000}"/>
    <cellStyle name="Normal 36 6 7 3" xfId="18872" xr:uid="{00000000-0005-0000-0000-0000B5490000}"/>
    <cellStyle name="Normal 36 6 7 3 2" xfId="18873" xr:uid="{00000000-0005-0000-0000-0000B6490000}"/>
    <cellStyle name="Normal 36 6 7 4" xfId="18874" xr:uid="{00000000-0005-0000-0000-0000B7490000}"/>
    <cellStyle name="Normal 36 6 7 4 2" xfId="18875" xr:uid="{00000000-0005-0000-0000-0000B8490000}"/>
    <cellStyle name="Normal 36 6 7 5" xfId="18876" xr:uid="{00000000-0005-0000-0000-0000B9490000}"/>
    <cellStyle name="Normal 36 6 7 5 2" xfId="18877" xr:uid="{00000000-0005-0000-0000-0000BA490000}"/>
    <cellStyle name="Normal 36 6 7 6" xfId="18878" xr:uid="{00000000-0005-0000-0000-0000BB490000}"/>
    <cellStyle name="Normal 36 6 7 6 2" xfId="18879" xr:uid="{00000000-0005-0000-0000-0000BC490000}"/>
    <cellStyle name="Normal 36 6 7 7" xfId="18880" xr:uid="{00000000-0005-0000-0000-0000BD490000}"/>
    <cellStyle name="Normal 36 6 7 7 2" xfId="18881" xr:uid="{00000000-0005-0000-0000-0000BE490000}"/>
    <cellStyle name="Normal 36 6 7 8" xfId="18882" xr:uid="{00000000-0005-0000-0000-0000BF490000}"/>
    <cellStyle name="Normal 36 6 7 8 2" xfId="18883" xr:uid="{00000000-0005-0000-0000-0000C0490000}"/>
    <cellStyle name="Normal 36 6 7 9" xfId="18884" xr:uid="{00000000-0005-0000-0000-0000C1490000}"/>
    <cellStyle name="Normal 36 6 8" xfId="18885" xr:uid="{00000000-0005-0000-0000-0000C2490000}"/>
    <cellStyle name="Normal 36 6 8 2" xfId="18886" xr:uid="{00000000-0005-0000-0000-0000C3490000}"/>
    <cellStyle name="Normal 36 6 9" xfId="18887" xr:uid="{00000000-0005-0000-0000-0000C4490000}"/>
    <cellStyle name="Normal 36 6 9 2" xfId="18888" xr:uid="{00000000-0005-0000-0000-0000C5490000}"/>
    <cellStyle name="Normal 36 7" xfId="18889" xr:uid="{00000000-0005-0000-0000-0000C6490000}"/>
    <cellStyle name="Normal 36 7 10" xfId="18890" xr:uid="{00000000-0005-0000-0000-0000C7490000}"/>
    <cellStyle name="Normal 36 7 11" xfId="18891" xr:uid="{00000000-0005-0000-0000-0000C8490000}"/>
    <cellStyle name="Normal 36 7 2" xfId="18892" xr:uid="{00000000-0005-0000-0000-0000C9490000}"/>
    <cellStyle name="Normal 36 7 2 2" xfId="18893" xr:uid="{00000000-0005-0000-0000-0000CA490000}"/>
    <cellStyle name="Normal 36 7 3" xfId="18894" xr:uid="{00000000-0005-0000-0000-0000CB490000}"/>
    <cellStyle name="Normal 36 7 3 2" xfId="18895" xr:uid="{00000000-0005-0000-0000-0000CC490000}"/>
    <cellStyle name="Normal 36 7 4" xfId="18896" xr:uid="{00000000-0005-0000-0000-0000CD490000}"/>
    <cellStyle name="Normal 36 7 4 2" xfId="18897" xr:uid="{00000000-0005-0000-0000-0000CE490000}"/>
    <cellStyle name="Normal 36 7 5" xfId="18898" xr:uid="{00000000-0005-0000-0000-0000CF490000}"/>
    <cellStyle name="Normal 36 7 5 2" xfId="18899" xr:uid="{00000000-0005-0000-0000-0000D0490000}"/>
    <cellStyle name="Normal 36 7 6" xfId="18900" xr:uid="{00000000-0005-0000-0000-0000D1490000}"/>
    <cellStyle name="Normal 36 7 6 2" xfId="18901" xr:uid="{00000000-0005-0000-0000-0000D2490000}"/>
    <cellStyle name="Normal 36 7 7" xfId="18902" xr:uid="{00000000-0005-0000-0000-0000D3490000}"/>
    <cellStyle name="Normal 36 7 7 2" xfId="18903" xr:uid="{00000000-0005-0000-0000-0000D4490000}"/>
    <cellStyle name="Normal 36 7 8" xfId="18904" xr:uid="{00000000-0005-0000-0000-0000D5490000}"/>
    <cellStyle name="Normal 36 7 8 2" xfId="18905" xr:uid="{00000000-0005-0000-0000-0000D6490000}"/>
    <cellStyle name="Normal 36 7 9" xfId="18906" xr:uid="{00000000-0005-0000-0000-0000D7490000}"/>
    <cellStyle name="Normal 36 7 9 2" xfId="18907" xr:uid="{00000000-0005-0000-0000-0000D8490000}"/>
    <cellStyle name="Normal 36 8" xfId="18908" xr:uid="{00000000-0005-0000-0000-0000D9490000}"/>
    <cellStyle name="Normal 36 8 10" xfId="18909" xr:uid="{00000000-0005-0000-0000-0000DA490000}"/>
    <cellStyle name="Normal 36 8 11" xfId="18910" xr:uid="{00000000-0005-0000-0000-0000DB490000}"/>
    <cellStyle name="Normal 36 8 2" xfId="18911" xr:uid="{00000000-0005-0000-0000-0000DC490000}"/>
    <cellStyle name="Normal 36 8 2 2" xfId="18912" xr:uid="{00000000-0005-0000-0000-0000DD490000}"/>
    <cellStyle name="Normal 36 8 3" xfId="18913" xr:uid="{00000000-0005-0000-0000-0000DE490000}"/>
    <cellStyle name="Normal 36 8 3 2" xfId="18914" xr:uid="{00000000-0005-0000-0000-0000DF490000}"/>
    <cellStyle name="Normal 36 8 4" xfId="18915" xr:uid="{00000000-0005-0000-0000-0000E0490000}"/>
    <cellStyle name="Normal 36 8 4 2" xfId="18916" xr:uid="{00000000-0005-0000-0000-0000E1490000}"/>
    <cellStyle name="Normal 36 8 5" xfId="18917" xr:uid="{00000000-0005-0000-0000-0000E2490000}"/>
    <cellStyle name="Normal 36 8 5 2" xfId="18918" xr:uid="{00000000-0005-0000-0000-0000E3490000}"/>
    <cellStyle name="Normal 36 8 6" xfId="18919" xr:uid="{00000000-0005-0000-0000-0000E4490000}"/>
    <cellStyle name="Normal 36 8 6 2" xfId="18920" xr:uid="{00000000-0005-0000-0000-0000E5490000}"/>
    <cellStyle name="Normal 36 8 7" xfId="18921" xr:uid="{00000000-0005-0000-0000-0000E6490000}"/>
    <cellStyle name="Normal 36 8 7 2" xfId="18922" xr:uid="{00000000-0005-0000-0000-0000E7490000}"/>
    <cellStyle name="Normal 36 8 8" xfId="18923" xr:uid="{00000000-0005-0000-0000-0000E8490000}"/>
    <cellStyle name="Normal 36 8 8 2" xfId="18924" xr:uid="{00000000-0005-0000-0000-0000E9490000}"/>
    <cellStyle name="Normal 36 8 9" xfId="18925" xr:uid="{00000000-0005-0000-0000-0000EA490000}"/>
    <cellStyle name="Normal 36 8 9 2" xfId="18926" xr:uid="{00000000-0005-0000-0000-0000EB490000}"/>
    <cellStyle name="Normal 36 9" xfId="18927" xr:uid="{00000000-0005-0000-0000-0000EC490000}"/>
    <cellStyle name="Normal 36 9 10" xfId="18928" xr:uid="{00000000-0005-0000-0000-0000ED490000}"/>
    <cellStyle name="Normal 36 9 11" xfId="18929" xr:uid="{00000000-0005-0000-0000-0000EE490000}"/>
    <cellStyle name="Normal 36 9 2" xfId="18930" xr:uid="{00000000-0005-0000-0000-0000EF490000}"/>
    <cellStyle name="Normal 36 9 2 2" xfId="18931" xr:uid="{00000000-0005-0000-0000-0000F0490000}"/>
    <cellStyle name="Normal 36 9 3" xfId="18932" xr:uid="{00000000-0005-0000-0000-0000F1490000}"/>
    <cellStyle name="Normal 36 9 3 2" xfId="18933" xr:uid="{00000000-0005-0000-0000-0000F2490000}"/>
    <cellStyle name="Normal 36 9 4" xfId="18934" xr:uid="{00000000-0005-0000-0000-0000F3490000}"/>
    <cellStyle name="Normal 36 9 4 2" xfId="18935" xr:uid="{00000000-0005-0000-0000-0000F4490000}"/>
    <cellStyle name="Normal 36 9 5" xfId="18936" xr:uid="{00000000-0005-0000-0000-0000F5490000}"/>
    <cellStyle name="Normal 36 9 5 2" xfId="18937" xr:uid="{00000000-0005-0000-0000-0000F6490000}"/>
    <cellStyle name="Normal 36 9 6" xfId="18938" xr:uid="{00000000-0005-0000-0000-0000F7490000}"/>
    <cellStyle name="Normal 36 9 6 2" xfId="18939" xr:uid="{00000000-0005-0000-0000-0000F8490000}"/>
    <cellStyle name="Normal 36 9 7" xfId="18940" xr:uid="{00000000-0005-0000-0000-0000F9490000}"/>
    <cellStyle name="Normal 36 9 7 2" xfId="18941" xr:uid="{00000000-0005-0000-0000-0000FA490000}"/>
    <cellStyle name="Normal 36 9 8" xfId="18942" xr:uid="{00000000-0005-0000-0000-0000FB490000}"/>
    <cellStyle name="Normal 36 9 8 2" xfId="18943" xr:uid="{00000000-0005-0000-0000-0000FC490000}"/>
    <cellStyle name="Normal 36 9 9" xfId="18944" xr:uid="{00000000-0005-0000-0000-0000FD490000}"/>
    <cellStyle name="Normal 36 9 9 2" xfId="18945" xr:uid="{00000000-0005-0000-0000-0000FE490000}"/>
    <cellStyle name="Normal 37" xfId="18946" xr:uid="{00000000-0005-0000-0000-0000FF490000}"/>
    <cellStyle name="Normal 37 10" xfId="18947" xr:uid="{00000000-0005-0000-0000-0000004A0000}"/>
    <cellStyle name="Normal 37 10 10" xfId="18948" xr:uid="{00000000-0005-0000-0000-0000014A0000}"/>
    <cellStyle name="Normal 37 10 11" xfId="18949" xr:uid="{00000000-0005-0000-0000-0000024A0000}"/>
    <cellStyle name="Normal 37 10 2" xfId="18950" xr:uid="{00000000-0005-0000-0000-0000034A0000}"/>
    <cellStyle name="Normal 37 10 2 2" xfId="18951" xr:uid="{00000000-0005-0000-0000-0000044A0000}"/>
    <cellStyle name="Normal 37 10 3" xfId="18952" xr:uid="{00000000-0005-0000-0000-0000054A0000}"/>
    <cellStyle name="Normal 37 10 3 2" xfId="18953" xr:uid="{00000000-0005-0000-0000-0000064A0000}"/>
    <cellStyle name="Normal 37 10 4" xfId="18954" xr:uid="{00000000-0005-0000-0000-0000074A0000}"/>
    <cellStyle name="Normal 37 10 4 2" xfId="18955" xr:uid="{00000000-0005-0000-0000-0000084A0000}"/>
    <cellStyle name="Normal 37 10 5" xfId="18956" xr:uid="{00000000-0005-0000-0000-0000094A0000}"/>
    <cellStyle name="Normal 37 10 5 2" xfId="18957" xr:uid="{00000000-0005-0000-0000-00000A4A0000}"/>
    <cellStyle name="Normal 37 10 6" xfId="18958" xr:uid="{00000000-0005-0000-0000-00000B4A0000}"/>
    <cellStyle name="Normal 37 10 6 2" xfId="18959" xr:uid="{00000000-0005-0000-0000-00000C4A0000}"/>
    <cellStyle name="Normal 37 10 7" xfId="18960" xr:uid="{00000000-0005-0000-0000-00000D4A0000}"/>
    <cellStyle name="Normal 37 10 7 2" xfId="18961" xr:uid="{00000000-0005-0000-0000-00000E4A0000}"/>
    <cellStyle name="Normal 37 10 8" xfId="18962" xr:uid="{00000000-0005-0000-0000-00000F4A0000}"/>
    <cellStyle name="Normal 37 10 8 2" xfId="18963" xr:uid="{00000000-0005-0000-0000-0000104A0000}"/>
    <cellStyle name="Normal 37 10 9" xfId="18964" xr:uid="{00000000-0005-0000-0000-0000114A0000}"/>
    <cellStyle name="Normal 37 10 9 2" xfId="18965" xr:uid="{00000000-0005-0000-0000-0000124A0000}"/>
    <cellStyle name="Normal 37 11" xfId="18966" xr:uid="{00000000-0005-0000-0000-0000134A0000}"/>
    <cellStyle name="Normal 37 11 10" xfId="18967" xr:uid="{00000000-0005-0000-0000-0000144A0000}"/>
    <cellStyle name="Normal 37 11 11" xfId="18968" xr:uid="{00000000-0005-0000-0000-0000154A0000}"/>
    <cellStyle name="Normal 37 11 2" xfId="18969" xr:uid="{00000000-0005-0000-0000-0000164A0000}"/>
    <cellStyle name="Normal 37 11 2 2" xfId="18970" xr:uid="{00000000-0005-0000-0000-0000174A0000}"/>
    <cellStyle name="Normal 37 11 3" xfId="18971" xr:uid="{00000000-0005-0000-0000-0000184A0000}"/>
    <cellStyle name="Normal 37 11 3 2" xfId="18972" xr:uid="{00000000-0005-0000-0000-0000194A0000}"/>
    <cellStyle name="Normal 37 11 4" xfId="18973" xr:uid="{00000000-0005-0000-0000-00001A4A0000}"/>
    <cellStyle name="Normal 37 11 4 2" xfId="18974" xr:uid="{00000000-0005-0000-0000-00001B4A0000}"/>
    <cellStyle name="Normal 37 11 5" xfId="18975" xr:uid="{00000000-0005-0000-0000-00001C4A0000}"/>
    <cellStyle name="Normal 37 11 5 2" xfId="18976" xr:uid="{00000000-0005-0000-0000-00001D4A0000}"/>
    <cellStyle name="Normal 37 11 6" xfId="18977" xr:uid="{00000000-0005-0000-0000-00001E4A0000}"/>
    <cellStyle name="Normal 37 11 6 2" xfId="18978" xr:uid="{00000000-0005-0000-0000-00001F4A0000}"/>
    <cellStyle name="Normal 37 11 7" xfId="18979" xr:uid="{00000000-0005-0000-0000-0000204A0000}"/>
    <cellStyle name="Normal 37 11 7 2" xfId="18980" xr:uid="{00000000-0005-0000-0000-0000214A0000}"/>
    <cellStyle name="Normal 37 11 8" xfId="18981" xr:uid="{00000000-0005-0000-0000-0000224A0000}"/>
    <cellStyle name="Normal 37 11 8 2" xfId="18982" xr:uid="{00000000-0005-0000-0000-0000234A0000}"/>
    <cellStyle name="Normal 37 11 9" xfId="18983" xr:uid="{00000000-0005-0000-0000-0000244A0000}"/>
    <cellStyle name="Normal 37 11 9 2" xfId="18984" xr:uid="{00000000-0005-0000-0000-0000254A0000}"/>
    <cellStyle name="Normal 37 12" xfId="18985" xr:uid="{00000000-0005-0000-0000-0000264A0000}"/>
    <cellStyle name="Normal 37 12 10" xfId="18986" xr:uid="{00000000-0005-0000-0000-0000274A0000}"/>
    <cellStyle name="Normal 37 12 2" xfId="18987" xr:uid="{00000000-0005-0000-0000-0000284A0000}"/>
    <cellStyle name="Normal 37 12 2 2" xfId="18988" xr:uid="{00000000-0005-0000-0000-0000294A0000}"/>
    <cellStyle name="Normal 37 12 3" xfId="18989" xr:uid="{00000000-0005-0000-0000-00002A4A0000}"/>
    <cellStyle name="Normal 37 12 3 2" xfId="18990" xr:uid="{00000000-0005-0000-0000-00002B4A0000}"/>
    <cellStyle name="Normal 37 12 4" xfId="18991" xr:uid="{00000000-0005-0000-0000-00002C4A0000}"/>
    <cellStyle name="Normal 37 12 4 2" xfId="18992" xr:uid="{00000000-0005-0000-0000-00002D4A0000}"/>
    <cellStyle name="Normal 37 12 5" xfId="18993" xr:uid="{00000000-0005-0000-0000-00002E4A0000}"/>
    <cellStyle name="Normal 37 12 5 2" xfId="18994" xr:uid="{00000000-0005-0000-0000-00002F4A0000}"/>
    <cellStyle name="Normal 37 12 6" xfId="18995" xr:uid="{00000000-0005-0000-0000-0000304A0000}"/>
    <cellStyle name="Normal 37 12 6 2" xfId="18996" xr:uid="{00000000-0005-0000-0000-0000314A0000}"/>
    <cellStyle name="Normal 37 12 7" xfId="18997" xr:uid="{00000000-0005-0000-0000-0000324A0000}"/>
    <cellStyle name="Normal 37 12 7 2" xfId="18998" xr:uid="{00000000-0005-0000-0000-0000334A0000}"/>
    <cellStyle name="Normal 37 12 8" xfId="18999" xr:uid="{00000000-0005-0000-0000-0000344A0000}"/>
    <cellStyle name="Normal 37 12 8 2" xfId="19000" xr:uid="{00000000-0005-0000-0000-0000354A0000}"/>
    <cellStyle name="Normal 37 12 9" xfId="19001" xr:uid="{00000000-0005-0000-0000-0000364A0000}"/>
    <cellStyle name="Normal 37 13" xfId="19002" xr:uid="{00000000-0005-0000-0000-0000374A0000}"/>
    <cellStyle name="Normal 37 13 2" xfId="19003" xr:uid="{00000000-0005-0000-0000-0000384A0000}"/>
    <cellStyle name="Normal 37 14" xfId="19004" xr:uid="{00000000-0005-0000-0000-0000394A0000}"/>
    <cellStyle name="Normal 37 14 2" xfId="19005" xr:uid="{00000000-0005-0000-0000-00003A4A0000}"/>
    <cellStyle name="Normal 37 15" xfId="19006" xr:uid="{00000000-0005-0000-0000-00003B4A0000}"/>
    <cellStyle name="Normal 37 15 2" xfId="19007" xr:uid="{00000000-0005-0000-0000-00003C4A0000}"/>
    <cellStyle name="Normal 37 16" xfId="19008" xr:uid="{00000000-0005-0000-0000-00003D4A0000}"/>
    <cellStyle name="Normal 37 16 2" xfId="19009" xr:uid="{00000000-0005-0000-0000-00003E4A0000}"/>
    <cellStyle name="Normal 37 17" xfId="19010" xr:uid="{00000000-0005-0000-0000-00003F4A0000}"/>
    <cellStyle name="Normal 37 17 2" xfId="19011" xr:uid="{00000000-0005-0000-0000-0000404A0000}"/>
    <cellStyle name="Normal 37 18" xfId="19012" xr:uid="{00000000-0005-0000-0000-0000414A0000}"/>
    <cellStyle name="Normal 37 18 2" xfId="19013" xr:uid="{00000000-0005-0000-0000-0000424A0000}"/>
    <cellStyle name="Normal 37 19" xfId="19014" xr:uid="{00000000-0005-0000-0000-0000434A0000}"/>
    <cellStyle name="Normal 37 19 2" xfId="19015" xr:uid="{00000000-0005-0000-0000-0000444A0000}"/>
    <cellStyle name="Normal 37 2" xfId="19016" xr:uid="{00000000-0005-0000-0000-0000454A0000}"/>
    <cellStyle name="Normal 37 2 10" xfId="19017" xr:uid="{00000000-0005-0000-0000-0000464A0000}"/>
    <cellStyle name="Normal 37 2 10 2" xfId="19018" xr:uid="{00000000-0005-0000-0000-0000474A0000}"/>
    <cellStyle name="Normal 37 2 11" xfId="19019" xr:uid="{00000000-0005-0000-0000-0000484A0000}"/>
    <cellStyle name="Normal 37 2 11 2" xfId="19020" xr:uid="{00000000-0005-0000-0000-0000494A0000}"/>
    <cellStyle name="Normal 37 2 12" xfId="19021" xr:uid="{00000000-0005-0000-0000-00004A4A0000}"/>
    <cellStyle name="Normal 37 2 12 2" xfId="19022" xr:uid="{00000000-0005-0000-0000-00004B4A0000}"/>
    <cellStyle name="Normal 37 2 13" xfId="19023" xr:uid="{00000000-0005-0000-0000-00004C4A0000}"/>
    <cellStyle name="Normal 37 2 13 2" xfId="19024" xr:uid="{00000000-0005-0000-0000-00004D4A0000}"/>
    <cellStyle name="Normal 37 2 14" xfId="19025" xr:uid="{00000000-0005-0000-0000-00004E4A0000}"/>
    <cellStyle name="Normal 37 2 14 2" xfId="19026" xr:uid="{00000000-0005-0000-0000-00004F4A0000}"/>
    <cellStyle name="Normal 37 2 15" xfId="19027" xr:uid="{00000000-0005-0000-0000-0000504A0000}"/>
    <cellStyle name="Normal 37 2 15 2" xfId="19028" xr:uid="{00000000-0005-0000-0000-0000514A0000}"/>
    <cellStyle name="Normal 37 2 16" xfId="19029" xr:uid="{00000000-0005-0000-0000-0000524A0000}"/>
    <cellStyle name="Normal 37 2 16 2" xfId="19030" xr:uid="{00000000-0005-0000-0000-0000534A0000}"/>
    <cellStyle name="Normal 37 2 17" xfId="19031" xr:uid="{00000000-0005-0000-0000-0000544A0000}"/>
    <cellStyle name="Normal 37 2 18" xfId="19032" xr:uid="{00000000-0005-0000-0000-0000554A0000}"/>
    <cellStyle name="Normal 37 2 2" xfId="19033" xr:uid="{00000000-0005-0000-0000-0000564A0000}"/>
    <cellStyle name="Normal 37 2 2 10" xfId="19034" xr:uid="{00000000-0005-0000-0000-0000574A0000}"/>
    <cellStyle name="Normal 37 2 2 11" xfId="19035" xr:uid="{00000000-0005-0000-0000-0000584A0000}"/>
    <cellStyle name="Normal 37 2 2 2" xfId="19036" xr:uid="{00000000-0005-0000-0000-0000594A0000}"/>
    <cellStyle name="Normal 37 2 2 2 2" xfId="19037" xr:uid="{00000000-0005-0000-0000-00005A4A0000}"/>
    <cellStyle name="Normal 37 2 2 3" xfId="19038" xr:uid="{00000000-0005-0000-0000-00005B4A0000}"/>
    <cellStyle name="Normal 37 2 2 3 2" xfId="19039" xr:uid="{00000000-0005-0000-0000-00005C4A0000}"/>
    <cellStyle name="Normal 37 2 2 4" xfId="19040" xr:uid="{00000000-0005-0000-0000-00005D4A0000}"/>
    <cellStyle name="Normal 37 2 2 4 2" xfId="19041" xr:uid="{00000000-0005-0000-0000-00005E4A0000}"/>
    <cellStyle name="Normal 37 2 2 5" xfId="19042" xr:uid="{00000000-0005-0000-0000-00005F4A0000}"/>
    <cellStyle name="Normal 37 2 2 5 2" xfId="19043" xr:uid="{00000000-0005-0000-0000-0000604A0000}"/>
    <cellStyle name="Normal 37 2 2 6" xfId="19044" xr:uid="{00000000-0005-0000-0000-0000614A0000}"/>
    <cellStyle name="Normal 37 2 2 6 2" xfId="19045" xr:uid="{00000000-0005-0000-0000-0000624A0000}"/>
    <cellStyle name="Normal 37 2 2 7" xfId="19046" xr:uid="{00000000-0005-0000-0000-0000634A0000}"/>
    <cellStyle name="Normal 37 2 2 7 2" xfId="19047" xr:uid="{00000000-0005-0000-0000-0000644A0000}"/>
    <cellStyle name="Normal 37 2 2 8" xfId="19048" xr:uid="{00000000-0005-0000-0000-0000654A0000}"/>
    <cellStyle name="Normal 37 2 2 8 2" xfId="19049" xr:uid="{00000000-0005-0000-0000-0000664A0000}"/>
    <cellStyle name="Normal 37 2 2 9" xfId="19050" xr:uid="{00000000-0005-0000-0000-0000674A0000}"/>
    <cellStyle name="Normal 37 2 2 9 2" xfId="19051" xr:uid="{00000000-0005-0000-0000-0000684A0000}"/>
    <cellStyle name="Normal 37 2 3" xfId="19052" xr:uid="{00000000-0005-0000-0000-0000694A0000}"/>
    <cellStyle name="Normal 37 2 3 10" xfId="19053" xr:uid="{00000000-0005-0000-0000-00006A4A0000}"/>
    <cellStyle name="Normal 37 2 3 11" xfId="19054" xr:uid="{00000000-0005-0000-0000-00006B4A0000}"/>
    <cellStyle name="Normal 37 2 3 2" xfId="19055" xr:uid="{00000000-0005-0000-0000-00006C4A0000}"/>
    <cellStyle name="Normal 37 2 3 2 2" xfId="19056" xr:uid="{00000000-0005-0000-0000-00006D4A0000}"/>
    <cellStyle name="Normal 37 2 3 3" xfId="19057" xr:uid="{00000000-0005-0000-0000-00006E4A0000}"/>
    <cellStyle name="Normal 37 2 3 3 2" xfId="19058" xr:uid="{00000000-0005-0000-0000-00006F4A0000}"/>
    <cellStyle name="Normal 37 2 3 4" xfId="19059" xr:uid="{00000000-0005-0000-0000-0000704A0000}"/>
    <cellStyle name="Normal 37 2 3 4 2" xfId="19060" xr:uid="{00000000-0005-0000-0000-0000714A0000}"/>
    <cellStyle name="Normal 37 2 3 5" xfId="19061" xr:uid="{00000000-0005-0000-0000-0000724A0000}"/>
    <cellStyle name="Normal 37 2 3 5 2" xfId="19062" xr:uid="{00000000-0005-0000-0000-0000734A0000}"/>
    <cellStyle name="Normal 37 2 3 6" xfId="19063" xr:uid="{00000000-0005-0000-0000-0000744A0000}"/>
    <cellStyle name="Normal 37 2 3 6 2" xfId="19064" xr:uid="{00000000-0005-0000-0000-0000754A0000}"/>
    <cellStyle name="Normal 37 2 3 7" xfId="19065" xr:uid="{00000000-0005-0000-0000-0000764A0000}"/>
    <cellStyle name="Normal 37 2 3 7 2" xfId="19066" xr:uid="{00000000-0005-0000-0000-0000774A0000}"/>
    <cellStyle name="Normal 37 2 3 8" xfId="19067" xr:uid="{00000000-0005-0000-0000-0000784A0000}"/>
    <cellStyle name="Normal 37 2 3 8 2" xfId="19068" xr:uid="{00000000-0005-0000-0000-0000794A0000}"/>
    <cellStyle name="Normal 37 2 3 9" xfId="19069" xr:uid="{00000000-0005-0000-0000-00007A4A0000}"/>
    <cellStyle name="Normal 37 2 3 9 2" xfId="19070" xr:uid="{00000000-0005-0000-0000-00007B4A0000}"/>
    <cellStyle name="Normal 37 2 4" xfId="19071" xr:uid="{00000000-0005-0000-0000-00007C4A0000}"/>
    <cellStyle name="Normal 37 2 4 10" xfId="19072" xr:uid="{00000000-0005-0000-0000-00007D4A0000}"/>
    <cellStyle name="Normal 37 2 4 11" xfId="19073" xr:uid="{00000000-0005-0000-0000-00007E4A0000}"/>
    <cellStyle name="Normal 37 2 4 2" xfId="19074" xr:uid="{00000000-0005-0000-0000-00007F4A0000}"/>
    <cellStyle name="Normal 37 2 4 2 2" xfId="19075" xr:uid="{00000000-0005-0000-0000-0000804A0000}"/>
    <cellStyle name="Normal 37 2 4 3" xfId="19076" xr:uid="{00000000-0005-0000-0000-0000814A0000}"/>
    <cellStyle name="Normal 37 2 4 3 2" xfId="19077" xr:uid="{00000000-0005-0000-0000-0000824A0000}"/>
    <cellStyle name="Normal 37 2 4 4" xfId="19078" xr:uid="{00000000-0005-0000-0000-0000834A0000}"/>
    <cellStyle name="Normal 37 2 4 4 2" xfId="19079" xr:uid="{00000000-0005-0000-0000-0000844A0000}"/>
    <cellStyle name="Normal 37 2 4 5" xfId="19080" xr:uid="{00000000-0005-0000-0000-0000854A0000}"/>
    <cellStyle name="Normal 37 2 4 5 2" xfId="19081" xr:uid="{00000000-0005-0000-0000-0000864A0000}"/>
    <cellStyle name="Normal 37 2 4 6" xfId="19082" xr:uid="{00000000-0005-0000-0000-0000874A0000}"/>
    <cellStyle name="Normal 37 2 4 6 2" xfId="19083" xr:uid="{00000000-0005-0000-0000-0000884A0000}"/>
    <cellStyle name="Normal 37 2 4 7" xfId="19084" xr:uid="{00000000-0005-0000-0000-0000894A0000}"/>
    <cellStyle name="Normal 37 2 4 7 2" xfId="19085" xr:uid="{00000000-0005-0000-0000-00008A4A0000}"/>
    <cellStyle name="Normal 37 2 4 8" xfId="19086" xr:uid="{00000000-0005-0000-0000-00008B4A0000}"/>
    <cellStyle name="Normal 37 2 4 8 2" xfId="19087" xr:uid="{00000000-0005-0000-0000-00008C4A0000}"/>
    <cellStyle name="Normal 37 2 4 9" xfId="19088" xr:uid="{00000000-0005-0000-0000-00008D4A0000}"/>
    <cellStyle name="Normal 37 2 4 9 2" xfId="19089" xr:uid="{00000000-0005-0000-0000-00008E4A0000}"/>
    <cellStyle name="Normal 37 2 5" xfId="19090" xr:uid="{00000000-0005-0000-0000-00008F4A0000}"/>
    <cellStyle name="Normal 37 2 5 10" xfId="19091" xr:uid="{00000000-0005-0000-0000-0000904A0000}"/>
    <cellStyle name="Normal 37 2 5 11" xfId="19092" xr:uid="{00000000-0005-0000-0000-0000914A0000}"/>
    <cellStyle name="Normal 37 2 5 2" xfId="19093" xr:uid="{00000000-0005-0000-0000-0000924A0000}"/>
    <cellStyle name="Normal 37 2 5 2 2" xfId="19094" xr:uid="{00000000-0005-0000-0000-0000934A0000}"/>
    <cellStyle name="Normal 37 2 5 3" xfId="19095" xr:uid="{00000000-0005-0000-0000-0000944A0000}"/>
    <cellStyle name="Normal 37 2 5 3 2" xfId="19096" xr:uid="{00000000-0005-0000-0000-0000954A0000}"/>
    <cellStyle name="Normal 37 2 5 4" xfId="19097" xr:uid="{00000000-0005-0000-0000-0000964A0000}"/>
    <cellStyle name="Normal 37 2 5 4 2" xfId="19098" xr:uid="{00000000-0005-0000-0000-0000974A0000}"/>
    <cellStyle name="Normal 37 2 5 5" xfId="19099" xr:uid="{00000000-0005-0000-0000-0000984A0000}"/>
    <cellStyle name="Normal 37 2 5 5 2" xfId="19100" xr:uid="{00000000-0005-0000-0000-0000994A0000}"/>
    <cellStyle name="Normal 37 2 5 6" xfId="19101" xr:uid="{00000000-0005-0000-0000-00009A4A0000}"/>
    <cellStyle name="Normal 37 2 5 6 2" xfId="19102" xr:uid="{00000000-0005-0000-0000-00009B4A0000}"/>
    <cellStyle name="Normal 37 2 5 7" xfId="19103" xr:uid="{00000000-0005-0000-0000-00009C4A0000}"/>
    <cellStyle name="Normal 37 2 5 7 2" xfId="19104" xr:uid="{00000000-0005-0000-0000-00009D4A0000}"/>
    <cellStyle name="Normal 37 2 5 8" xfId="19105" xr:uid="{00000000-0005-0000-0000-00009E4A0000}"/>
    <cellStyle name="Normal 37 2 5 8 2" xfId="19106" xr:uid="{00000000-0005-0000-0000-00009F4A0000}"/>
    <cellStyle name="Normal 37 2 5 9" xfId="19107" xr:uid="{00000000-0005-0000-0000-0000A04A0000}"/>
    <cellStyle name="Normal 37 2 5 9 2" xfId="19108" xr:uid="{00000000-0005-0000-0000-0000A14A0000}"/>
    <cellStyle name="Normal 37 2 6" xfId="19109" xr:uid="{00000000-0005-0000-0000-0000A24A0000}"/>
    <cellStyle name="Normal 37 2 6 10" xfId="19110" xr:uid="{00000000-0005-0000-0000-0000A34A0000}"/>
    <cellStyle name="Normal 37 2 6 11" xfId="19111" xr:uid="{00000000-0005-0000-0000-0000A44A0000}"/>
    <cellStyle name="Normal 37 2 6 2" xfId="19112" xr:uid="{00000000-0005-0000-0000-0000A54A0000}"/>
    <cellStyle name="Normal 37 2 6 2 2" xfId="19113" xr:uid="{00000000-0005-0000-0000-0000A64A0000}"/>
    <cellStyle name="Normal 37 2 6 3" xfId="19114" xr:uid="{00000000-0005-0000-0000-0000A74A0000}"/>
    <cellStyle name="Normal 37 2 6 3 2" xfId="19115" xr:uid="{00000000-0005-0000-0000-0000A84A0000}"/>
    <cellStyle name="Normal 37 2 6 4" xfId="19116" xr:uid="{00000000-0005-0000-0000-0000A94A0000}"/>
    <cellStyle name="Normal 37 2 6 4 2" xfId="19117" xr:uid="{00000000-0005-0000-0000-0000AA4A0000}"/>
    <cellStyle name="Normal 37 2 6 5" xfId="19118" xr:uid="{00000000-0005-0000-0000-0000AB4A0000}"/>
    <cellStyle name="Normal 37 2 6 5 2" xfId="19119" xr:uid="{00000000-0005-0000-0000-0000AC4A0000}"/>
    <cellStyle name="Normal 37 2 6 6" xfId="19120" xr:uid="{00000000-0005-0000-0000-0000AD4A0000}"/>
    <cellStyle name="Normal 37 2 6 6 2" xfId="19121" xr:uid="{00000000-0005-0000-0000-0000AE4A0000}"/>
    <cellStyle name="Normal 37 2 6 7" xfId="19122" xr:uid="{00000000-0005-0000-0000-0000AF4A0000}"/>
    <cellStyle name="Normal 37 2 6 7 2" xfId="19123" xr:uid="{00000000-0005-0000-0000-0000B04A0000}"/>
    <cellStyle name="Normal 37 2 6 8" xfId="19124" xr:uid="{00000000-0005-0000-0000-0000B14A0000}"/>
    <cellStyle name="Normal 37 2 6 8 2" xfId="19125" xr:uid="{00000000-0005-0000-0000-0000B24A0000}"/>
    <cellStyle name="Normal 37 2 6 9" xfId="19126" xr:uid="{00000000-0005-0000-0000-0000B34A0000}"/>
    <cellStyle name="Normal 37 2 6 9 2" xfId="19127" xr:uid="{00000000-0005-0000-0000-0000B44A0000}"/>
    <cellStyle name="Normal 37 2 7" xfId="19128" xr:uid="{00000000-0005-0000-0000-0000B54A0000}"/>
    <cellStyle name="Normal 37 2 7 10" xfId="19129" xr:uid="{00000000-0005-0000-0000-0000B64A0000}"/>
    <cellStyle name="Normal 37 2 7 11" xfId="19130" xr:uid="{00000000-0005-0000-0000-0000B74A0000}"/>
    <cellStyle name="Normal 37 2 7 2" xfId="19131" xr:uid="{00000000-0005-0000-0000-0000B84A0000}"/>
    <cellStyle name="Normal 37 2 7 2 2" xfId="19132" xr:uid="{00000000-0005-0000-0000-0000B94A0000}"/>
    <cellStyle name="Normal 37 2 7 3" xfId="19133" xr:uid="{00000000-0005-0000-0000-0000BA4A0000}"/>
    <cellStyle name="Normal 37 2 7 3 2" xfId="19134" xr:uid="{00000000-0005-0000-0000-0000BB4A0000}"/>
    <cellStyle name="Normal 37 2 7 4" xfId="19135" xr:uid="{00000000-0005-0000-0000-0000BC4A0000}"/>
    <cellStyle name="Normal 37 2 7 4 2" xfId="19136" xr:uid="{00000000-0005-0000-0000-0000BD4A0000}"/>
    <cellStyle name="Normal 37 2 7 5" xfId="19137" xr:uid="{00000000-0005-0000-0000-0000BE4A0000}"/>
    <cellStyle name="Normal 37 2 7 5 2" xfId="19138" xr:uid="{00000000-0005-0000-0000-0000BF4A0000}"/>
    <cellStyle name="Normal 37 2 7 6" xfId="19139" xr:uid="{00000000-0005-0000-0000-0000C04A0000}"/>
    <cellStyle name="Normal 37 2 7 6 2" xfId="19140" xr:uid="{00000000-0005-0000-0000-0000C14A0000}"/>
    <cellStyle name="Normal 37 2 7 7" xfId="19141" xr:uid="{00000000-0005-0000-0000-0000C24A0000}"/>
    <cellStyle name="Normal 37 2 7 7 2" xfId="19142" xr:uid="{00000000-0005-0000-0000-0000C34A0000}"/>
    <cellStyle name="Normal 37 2 7 8" xfId="19143" xr:uid="{00000000-0005-0000-0000-0000C44A0000}"/>
    <cellStyle name="Normal 37 2 7 8 2" xfId="19144" xr:uid="{00000000-0005-0000-0000-0000C54A0000}"/>
    <cellStyle name="Normal 37 2 7 9" xfId="19145" xr:uid="{00000000-0005-0000-0000-0000C64A0000}"/>
    <cellStyle name="Normal 37 2 7 9 2" xfId="19146" xr:uid="{00000000-0005-0000-0000-0000C74A0000}"/>
    <cellStyle name="Normal 37 2 8" xfId="19147" xr:uid="{00000000-0005-0000-0000-0000C84A0000}"/>
    <cellStyle name="Normal 37 2 8 10" xfId="19148" xr:uid="{00000000-0005-0000-0000-0000C94A0000}"/>
    <cellStyle name="Normal 37 2 8 2" xfId="19149" xr:uid="{00000000-0005-0000-0000-0000CA4A0000}"/>
    <cellStyle name="Normal 37 2 8 2 2" xfId="19150" xr:uid="{00000000-0005-0000-0000-0000CB4A0000}"/>
    <cellStyle name="Normal 37 2 8 3" xfId="19151" xr:uid="{00000000-0005-0000-0000-0000CC4A0000}"/>
    <cellStyle name="Normal 37 2 8 3 2" xfId="19152" xr:uid="{00000000-0005-0000-0000-0000CD4A0000}"/>
    <cellStyle name="Normal 37 2 8 4" xfId="19153" xr:uid="{00000000-0005-0000-0000-0000CE4A0000}"/>
    <cellStyle name="Normal 37 2 8 4 2" xfId="19154" xr:uid="{00000000-0005-0000-0000-0000CF4A0000}"/>
    <cellStyle name="Normal 37 2 8 5" xfId="19155" xr:uid="{00000000-0005-0000-0000-0000D04A0000}"/>
    <cellStyle name="Normal 37 2 8 5 2" xfId="19156" xr:uid="{00000000-0005-0000-0000-0000D14A0000}"/>
    <cellStyle name="Normal 37 2 8 6" xfId="19157" xr:uid="{00000000-0005-0000-0000-0000D24A0000}"/>
    <cellStyle name="Normal 37 2 8 6 2" xfId="19158" xr:uid="{00000000-0005-0000-0000-0000D34A0000}"/>
    <cellStyle name="Normal 37 2 8 7" xfId="19159" xr:uid="{00000000-0005-0000-0000-0000D44A0000}"/>
    <cellStyle name="Normal 37 2 8 7 2" xfId="19160" xr:uid="{00000000-0005-0000-0000-0000D54A0000}"/>
    <cellStyle name="Normal 37 2 8 8" xfId="19161" xr:uid="{00000000-0005-0000-0000-0000D64A0000}"/>
    <cellStyle name="Normal 37 2 8 8 2" xfId="19162" xr:uid="{00000000-0005-0000-0000-0000D74A0000}"/>
    <cellStyle name="Normal 37 2 8 9" xfId="19163" xr:uid="{00000000-0005-0000-0000-0000D84A0000}"/>
    <cellStyle name="Normal 37 2 9" xfId="19164" xr:uid="{00000000-0005-0000-0000-0000D94A0000}"/>
    <cellStyle name="Normal 37 2 9 2" xfId="19165" xr:uid="{00000000-0005-0000-0000-0000DA4A0000}"/>
    <cellStyle name="Normal 37 20" xfId="19166" xr:uid="{00000000-0005-0000-0000-0000DB4A0000}"/>
    <cellStyle name="Normal 37 20 2" xfId="19167" xr:uid="{00000000-0005-0000-0000-0000DC4A0000}"/>
    <cellStyle name="Normal 37 21" xfId="19168" xr:uid="{00000000-0005-0000-0000-0000DD4A0000}"/>
    <cellStyle name="Normal 37 22" xfId="19169" xr:uid="{00000000-0005-0000-0000-0000DE4A0000}"/>
    <cellStyle name="Normal 37 3" xfId="19170" xr:uid="{00000000-0005-0000-0000-0000DF4A0000}"/>
    <cellStyle name="Normal 37 3 10" xfId="19171" xr:uid="{00000000-0005-0000-0000-0000E04A0000}"/>
    <cellStyle name="Normal 37 3 10 2" xfId="19172" xr:uid="{00000000-0005-0000-0000-0000E14A0000}"/>
    <cellStyle name="Normal 37 3 11" xfId="19173" xr:uid="{00000000-0005-0000-0000-0000E24A0000}"/>
    <cellStyle name="Normal 37 3 11 2" xfId="19174" xr:uid="{00000000-0005-0000-0000-0000E34A0000}"/>
    <cellStyle name="Normal 37 3 12" xfId="19175" xr:uid="{00000000-0005-0000-0000-0000E44A0000}"/>
    <cellStyle name="Normal 37 3 12 2" xfId="19176" xr:uid="{00000000-0005-0000-0000-0000E54A0000}"/>
    <cellStyle name="Normal 37 3 13" xfId="19177" xr:uid="{00000000-0005-0000-0000-0000E64A0000}"/>
    <cellStyle name="Normal 37 3 13 2" xfId="19178" xr:uid="{00000000-0005-0000-0000-0000E74A0000}"/>
    <cellStyle name="Normal 37 3 14" xfId="19179" xr:uid="{00000000-0005-0000-0000-0000E84A0000}"/>
    <cellStyle name="Normal 37 3 14 2" xfId="19180" xr:uid="{00000000-0005-0000-0000-0000E94A0000}"/>
    <cellStyle name="Normal 37 3 15" xfId="19181" xr:uid="{00000000-0005-0000-0000-0000EA4A0000}"/>
    <cellStyle name="Normal 37 3 15 2" xfId="19182" xr:uid="{00000000-0005-0000-0000-0000EB4A0000}"/>
    <cellStyle name="Normal 37 3 16" xfId="19183" xr:uid="{00000000-0005-0000-0000-0000EC4A0000}"/>
    <cellStyle name="Normal 37 3 16 2" xfId="19184" xr:uid="{00000000-0005-0000-0000-0000ED4A0000}"/>
    <cellStyle name="Normal 37 3 17" xfId="19185" xr:uid="{00000000-0005-0000-0000-0000EE4A0000}"/>
    <cellStyle name="Normal 37 3 18" xfId="19186" xr:uid="{00000000-0005-0000-0000-0000EF4A0000}"/>
    <cellStyle name="Normal 37 3 2" xfId="19187" xr:uid="{00000000-0005-0000-0000-0000F04A0000}"/>
    <cellStyle name="Normal 37 3 2 10" xfId="19188" xr:uid="{00000000-0005-0000-0000-0000F14A0000}"/>
    <cellStyle name="Normal 37 3 2 11" xfId="19189" xr:uid="{00000000-0005-0000-0000-0000F24A0000}"/>
    <cellStyle name="Normal 37 3 2 2" xfId="19190" xr:uid="{00000000-0005-0000-0000-0000F34A0000}"/>
    <cellStyle name="Normal 37 3 2 2 2" xfId="19191" xr:uid="{00000000-0005-0000-0000-0000F44A0000}"/>
    <cellStyle name="Normal 37 3 2 3" xfId="19192" xr:uid="{00000000-0005-0000-0000-0000F54A0000}"/>
    <cellStyle name="Normal 37 3 2 3 2" xfId="19193" xr:uid="{00000000-0005-0000-0000-0000F64A0000}"/>
    <cellStyle name="Normal 37 3 2 4" xfId="19194" xr:uid="{00000000-0005-0000-0000-0000F74A0000}"/>
    <cellStyle name="Normal 37 3 2 4 2" xfId="19195" xr:uid="{00000000-0005-0000-0000-0000F84A0000}"/>
    <cellStyle name="Normal 37 3 2 5" xfId="19196" xr:uid="{00000000-0005-0000-0000-0000F94A0000}"/>
    <cellStyle name="Normal 37 3 2 5 2" xfId="19197" xr:uid="{00000000-0005-0000-0000-0000FA4A0000}"/>
    <cellStyle name="Normal 37 3 2 6" xfId="19198" xr:uid="{00000000-0005-0000-0000-0000FB4A0000}"/>
    <cellStyle name="Normal 37 3 2 6 2" xfId="19199" xr:uid="{00000000-0005-0000-0000-0000FC4A0000}"/>
    <cellStyle name="Normal 37 3 2 7" xfId="19200" xr:uid="{00000000-0005-0000-0000-0000FD4A0000}"/>
    <cellStyle name="Normal 37 3 2 7 2" xfId="19201" xr:uid="{00000000-0005-0000-0000-0000FE4A0000}"/>
    <cellStyle name="Normal 37 3 2 8" xfId="19202" xr:uid="{00000000-0005-0000-0000-0000FF4A0000}"/>
    <cellStyle name="Normal 37 3 2 8 2" xfId="19203" xr:uid="{00000000-0005-0000-0000-0000004B0000}"/>
    <cellStyle name="Normal 37 3 2 9" xfId="19204" xr:uid="{00000000-0005-0000-0000-0000014B0000}"/>
    <cellStyle name="Normal 37 3 2 9 2" xfId="19205" xr:uid="{00000000-0005-0000-0000-0000024B0000}"/>
    <cellStyle name="Normal 37 3 3" xfId="19206" xr:uid="{00000000-0005-0000-0000-0000034B0000}"/>
    <cellStyle name="Normal 37 3 3 10" xfId="19207" xr:uid="{00000000-0005-0000-0000-0000044B0000}"/>
    <cellStyle name="Normal 37 3 3 11" xfId="19208" xr:uid="{00000000-0005-0000-0000-0000054B0000}"/>
    <cellStyle name="Normal 37 3 3 2" xfId="19209" xr:uid="{00000000-0005-0000-0000-0000064B0000}"/>
    <cellStyle name="Normal 37 3 3 2 2" xfId="19210" xr:uid="{00000000-0005-0000-0000-0000074B0000}"/>
    <cellStyle name="Normal 37 3 3 3" xfId="19211" xr:uid="{00000000-0005-0000-0000-0000084B0000}"/>
    <cellStyle name="Normal 37 3 3 3 2" xfId="19212" xr:uid="{00000000-0005-0000-0000-0000094B0000}"/>
    <cellStyle name="Normal 37 3 3 4" xfId="19213" xr:uid="{00000000-0005-0000-0000-00000A4B0000}"/>
    <cellStyle name="Normal 37 3 3 4 2" xfId="19214" xr:uid="{00000000-0005-0000-0000-00000B4B0000}"/>
    <cellStyle name="Normal 37 3 3 5" xfId="19215" xr:uid="{00000000-0005-0000-0000-00000C4B0000}"/>
    <cellStyle name="Normal 37 3 3 5 2" xfId="19216" xr:uid="{00000000-0005-0000-0000-00000D4B0000}"/>
    <cellStyle name="Normal 37 3 3 6" xfId="19217" xr:uid="{00000000-0005-0000-0000-00000E4B0000}"/>
    <cellStyle name="Normal 37 3 3 6 2" xfId="19218" xr:uid="{00000000-0005-0000-0000-00000F4B0000}"/>
    <cellStyle name="Normal 37 3 3 7" xfId="19219" xr:uid="{00000000-0005-0000-0000-0000104B0000}"/>
    <cellStyle name="Normal 37 3 3 7 2" xfId="19220" xr:uid="{00000000-0005-0000-0000-0000114B0000}"/>
    <cellStyle name="Normal 37 3 3 8" xfId="19221" xr:uid="{00000000-0005-0000-0000-0000124B0000}"/>
    <cellStyle name="Normal 37 3 3 8 2" xfId="19222" xr:uid="{00000000-0005-0000-0000-0000134B0000}"/>
    <cellStyle name="Normal 37 3 3 9" xfId="19223" xr:uid="{00000000-0005-0000-0000-0000144B0000}"/>
    <cellStyle name="Normal 37 3 3 9 2" xfId="19224" xr:uid="{00000000-0005-0000-0000-0000154B0000}"/>
    <cellStyle name="Normal 37 3 4" xfId="19225" xr:uid="{00000000-0005-0000-0000-0000164B0000}"/>
    <cellStyle name="Normal 37 3 4 10" xfId="19226" xr:uid="{00000000-0005-0000-0000-0000174B0000}"/>
    <cellStyle name="Normal 37 3 4 11" xfId="19227" xr:uid="{00000000-0005-0000-0000-0000184B0000}"/>
    <cellStyle name="Normal 37 3 4 2" xfId="19228" xr:uid="{00000000-0005-0000-0000-0000194B0000}"/>
    <cellStyle name="Normal 37 3 4 2 2" xfId="19229" xr:uid="{00000000-0005-0000-0000-00001A4B0000}"/>
    <cellStyle name="Normal 37 3 4 3" xfId="19230" xr:uid="{00000000-0005-0000-0000-00001B4B0000}"/>
    <cellStyle name="Normal 37 3 4 3 2" xfId="19231" xr:uid="{00000000-0005-0000-0000-00001C4B0000}"/>
    <cellStyle name="Normal 37 3 4 4" xfId="19232" xr:uid="{00000000-0005-0000-0000-00001D4B0000}"/>
    <cellStyle name="Normal 37 3 4 4 2" xfId="19233" xr:uid="{00000000-0005-0000-0000-00001E4B0000}"/>
    <cellStyle name="Normal 37 3 4 5" xfId="19234" xr:uid="{00000000-0005-0000-0000-00001F4B0000}"/>
    <cellStyle name="Normal 37 3 4 5 2" xfId="19235" xr:uid="{00000000-0005-0000-0000-0000204B0000}"/>
    <cellStyle name="Normal 37 3 4 6" xfId="19236" xr:uid="{00000000-0005-0000-0000-0000214B0000}"/>
    <cellStyle name="Normal 37 3 4 6 2" xfId="19237" xr:uid="{00000000-0005-0000-0000-0000224B0000}"/>
    <cellStyle name="Normal 37 3 4 7" xfId="19238" xr:uid="{00000000-0005-0000-0000-0000234B0000}"/>
    <cellStyle name="Normal 37 3 4 7 2" xfId="19239" xr:uid="{00000000-0005-0000-0000-0000244B0000}"/>
    <cellStyle name="Normal 37 3 4 8" xfId="19240" xr:uid="{00000000-0005-0000-0000-0000254B0000}"/>
    <cellStyle name="Normal 37 3 4 8 2" xfId="19241" xr:uid="{00000000-0005-0000-0000-0000264B0000}"/>
    <cellStyle name="Normal 37 3 4 9" xfId="19242" xr:uid="{00000000-0005-0000-0000-0000274B0000}"/>
    <cellStyle name="Normal 37 3 4 9 2" xfId="19243" xr:uid="{00000000-0005-0000-0000-0000284B0000}"/>
    <cellStyle name="Normal 37 3 5" xfId="19244" xr:uid="{00000000-0005-0000-0000-0000294B0000}"/>
    <cellStyle name="Normal 37 3 5 10" xfId="19245" xr:uid="{00000000-0005-0000-0000-00002A4B0000}"/>
    <cellStyle name="Normal 37 3 5 11" xfId="19246" xr:uid="{00000000-0005-0000-0000-00002B4B0000}"/>
    <cellStyle name="Normal 37 3 5 2" xfId="19247" xr:uid="{00000000-0005-0000-0000-00002C4B0000}"/>
    <cellStyle name="Normal 37 3 5 2 2" xfId="19248" xr:uid="{00000000-0005-0000-0000-00002D4B0000}"/>
    <cellStyle name="Normal 37 3 5 3" xfId="19249" xr:uid="{00000000-0005-0000-0000-00002E4B0000}"/>
    <cellStyle name="Normal 37 3 5 3 2" xfId="19250" xr:uid="{00000000-0005-0000-0000-00002F4B0000}"/>
    <cellStyle name="Normal 37 3 5 4" xfId="19251" xr:uid="{00000000-0005-0000-0000-0000304B0000}"/>
    <cellStyle name="Normal 37 3 5 4 2" xfId="19252" xr:uid="{00000000-0005-0000-0000-0000314B0000}"/>
    <cellStyle name="Normal 37 3 5 5" xfId="19253" xr:uid="{00000000-0005-0000-0000-0000324B0000}"/>
    <cellStyle name="Normal 37 3 5 5 2" xfId="19254" xr:uid="{00000000-0005-0000-0000-0000334B0000}"/>
    <cellStyle name="Normal 37 3 5 6" xfId="19255" xr:uid="{00000000-0005-0000-0000-0000344B0000}"/>
    <cellStyle name="Normal 37 3 5 6 2" xfId="19256" xr:uid="{00000000-0005-0000-0000-0000354B0000}"/>
    <cellStyle name="Normal 37 3 5 7" xfId="19257" xr:uid="{00000000-0005-0000-0000-0000364B0000}"/>
    <cellStyle name="Normal 37 3 5 7 2" xfId="19258" xr:uid="{00000000-0005-0000-0000-0000374B0000}"/>
    <cellStyle name="Normal 37 3 5 8" xfId="19259" xr:uid="{00000000-0005-0000-0000-0000384B0000}"/>
    <cellStyle name="Normal 37 3 5 8 2" xfId="19260" xr:uid="{00000000-0005-0000-0000-0000394B0000}"/>
    <cellStyle name="Normal 37 3 5 9" xfId="19261" xr:uid="{00000000-0005-0000-0000-00003A4B0000}"/>
    <cellStyle name="Normal 37 3 5 9 2" xfId="19262" xr:uid="{00000000-0005-0000-0000-00003B4B0000}"/>
    <cellStyle name="Normal 37 3 6" xfId="19263" xr:uid="{00000000-0005-0000-0000-00003C4B0000}"/>
    <cellStyle name="Normal 37 3 6 10" xfId="19264" xr:uid="{00000000-0005-0000-0000-00003D4B0000}"/>
    <cellStyle name="Normal 37 3 6 11" xfId="19265" xr:uid="{00000000-0005-0000-0000-00003E4B0000}"/>
    <cellStyle name="Normal 37 3 6 2" xfId="19266" xr:uid="{00000000-0005-0000-0000-00003F4B0000}"/>
    <cellStyle name="Normal 37 3 6 2 2" xfId="19267" xr:uid="{00000000-0005-0000-0000-0000404B0000}"/>
    <cellStyle name="Normal 37 3 6 3" xfId="19268" xr:uid="{00000000-0005-0000-0000-0000414B0000}"/>
    <cellStyle name="Normal 37 3 6 3 2" xfId="19269" xr:uid="{00000000-0005-0000-0000-0000424B0000}"/>
    <cellStyle name="Normal 37 3 6 4" xfId="19270" xr:uid="{00000000-0005-0000-0000-0000434B0000}"/>
    <cellStyle name="Normal 37 3 6 4 2" xfId="19271" xr:uid="{00000000-0005-0000-0000-0000444B0000}"/>
    <cellStyle name="Normal 37 3 6 5" xfId="19272" xr:uid="{00000000-0005-0000-0000-0000454B0000}"/>
    <cellStyle name="Normal 37 3 6 5 2" xfId="19273" xr:uid="{00000000-0005-0000-0000-0000464B0000}"/>
    <cellStyle name="Normal 37 3 6 6" xfId="19274" xr:uid="{00000000-0005-0000-0000-0000474B0000}"/>
    <cellStyle name="Normal 37 3 6 6 2" xfId="19275" xr:uid="{00000000-0005-0000-0000-0000484B0000}"/>
    <cellStyle name="Normal 37 3 6 7" xfId="19276" xr:uid="{00000000-0005-0000-0000-0000494B0000}"/>
    <cellStyle name="Normal 37 3 6 7 2" xfId="19277" xr:uid="{00000000-0005-0000-0000-00004A4B0000}"/>
    <cellStyle name="Normal 37 3 6 8" xfId="19278" xr:uid="{00000000-0005-0000-0000-00004B4B0000}"/>
    <cellStyle name="Normal 37 3 6 8 2" xfId="19279" xr:uid="{00000000-0005-0000-0000-00004C4B0000}"/>
    <cellStyle name="Normal 37 3 6 9" xfId="19280" xr:uid="{00000000-0005-0000-0000-00004D4B0000}"/>
    <cellStyle name="Normal 37 3 6 9 2" xfId="19281" xr:uid="{00000000-0005-0000-0000-00004E4B0000}"/>
    <cellStyle name="Normal 37 3 7" xfId="19282" xr:uid="{00000000-0005-0000-0000-00004F4B0000}"/>
    <cellStyle name="Normal 37 3 7 10" xfId="19283" xr:uid="{00000000-0005-0000-0000-0000504B0000}"/>
    <cellStyle name="Normal 37 3 7 11" xfId="19284" xr:uid="{00000000-0005-0000-0000-0000514B0000}"/>
    <cellStyle name="Normal 37 3 7 2" xfId="19285" xr:uid="{00000000-0005-0000-0000-0000524B0000}"/>
    <cellStyle name="Normal 37 3 7 2 2" xfId="19286" xr:uid="{00000000-0005-0000-0000-0000534B0000}"/>
    <cellStyle name="Normal 37 3 7 3" xfId="19287" xr:uid="{00000000-0005-0000-0000-0000544B0000}"/>
    <cellStyle name="Normal 37 3 7 3 2" xfId="19288" xr:uid="{00000000-0005-0000-0000-0000554B0000}"/>
    <cellStyle name="Normal 37 3 7 4" xfId="19289" xr:uid="{00000000-0005-0000-0000-0000564B0000}"/>
    <cellStyle name="Normal 37 3 7 4 2" xfId="19290" xr:uid="{00000000-0005-0000-0000-0000574B0000}"/>
    <cellStyle name="Normal 37 3 7 5" xfId="19291" xr:uid="{00000000-0005-0000-0000-0000584B0000}"/>
    <cellStyle name="Normal 37 3 7 5 2" xfId="19292" xr:uid="{00000000-0005-0000-0000-0000594B0000}"/>
    <cellStyle name="Normal 37 3 7 6" xfId="19293" xr:uid="{00000000-0005-0000-0000-00005A4B0000}"/>
    <cellStyle name="Normal 37 3 7 6 2" xfId="19294" xr:uid="{00000000-0005-0000-0000-00005B4B0000}"/>
    <cellStyle name="Normal 37 3 7 7" xfId="19295" xr:uid="{00000000-0005-0000-0000-00005C4B0000}"/>
    <cellStyle name="Normal 37 3 7 7 2" xfId="19296" xr:uid="{00000000-0005-0000-0000-00005D4B0000}"/>
    <cellStyle name="Normal 37 3 7 8" xfId="19297" xr:uid="{00000000-0005-0000-0000-00005E4B0000}"/>
    <cellStyle name="Normal 37 3 7 8 2" xfId="19298" xr:uid="{00000000-0005-0000-0000-00005F4B0000}"/>
    <cellStyle name="Normal 37 3 7 9" xfId="19299" xr:uid="{00000000-0005-0000-0000-0000604B0000}"/>
    <cellStyle name="Normal 37 3 7 9 2" xfId="19300" xr:uid="{00000000-0005-0000-0000-0000614B0000}"/>
    <cellStyle name="Normal 37 3 8" xfId="19301" xr:uid="{00000000-0005-0000-0000-0000624B0000}"/>
    <cellStyle name="Normal 37 3 8 10" xfId="19302" xr:uid="{00000000-0005-0000-0000-0000634B0000}"/>
    <cellStyle name="Normal 37 3 8 2" xfId="19303" xr:uid="{00000000-0005-0000-0000-0000644B0000}"/>
    <cellStyle name="Normal 37 3 8 2 2" xfId="19304" xr:uid="{00000000-0005-0000-0000-0000654B0000}"/>
    <cellStyle name="Normal 37 3 8 3" xfId="19305" xr:uid="{00000000-0005-0000-0000-0000664B0000}"/>
    <cellStyle name="Normal 37 3 8 3 2" xfId="19306" xr:uid="{00000000-0005-0000-0000-0000674B0000}"/>
    <cellStyle name="Normal 37 3 8 4" xfId="19307" xr:uid="{00000000-0005-0000-0000-0000684B0000}"/>
    <cellStyle name="Normal 37 3 8 4 2" xfId="19308" xr:uid="{00000000-0005-0000-0000-0000694B0000}"/>
    <cellStyle name="Normal 37 3 8 5" xfId="19309" xr:uid="{00000000-0005-0000-0000-00006A4B0000}"/>
    <cellStyle name="Normal 37 3 8 5 2" xfId="19310" xr:uid="{00000000-0005-0000-0000-00006B4B0000}"/>
    <cellStyle name="Normal 37 3 8 6" xfId="19311" xr:uid="{00000000-0005-0000-0000-00006C4B0000}"/>
    <cellStyle name="Normal 37 3 8 6 2" xfId="19312" xr:uid="{00000000-0005-0000-0000-00006D4B0000}"/>
    <cellStyle name="Normal 37 3 8 7" xfId="19313" xr:uid="{00000000-0005-0000-0000-00006E4B0000}"/>
    <cellStyle name="Normal 37 3 8 7 2" xfId="19314" xr:uid="{00000000-0005-0000-0000-00006F4B0000}"/>
    <cellStyle name="Normal 37 3 8 8" xfId="19315" xr:uid="{00000000-0005-0000-0000-0000704B0000}"/>
    <cellStyle name="Normal 37 3 8 8 2" xfId="19316" xr:uid="{00000000-0005-0000-0000-0000714B0000}"/>
    <cellStyle name="Normal 37 3 8 9" xfId="19317" xr:uid="{00000000-0005-0000-0000-0000724B0000}"/>
    <cellStyle name="Normal 37 3 9" xfId="19318" xr:uid="{00000000-0005-0000-0000-0000734B0000}"/>
    <cellStyle name="Normal 37 3 9 2" xfId="19319" xr:uid="{00000000-0005-0000-0000-0000744B0000}"/>
    <cellStyle name="Normal 37 4" xfId="19320" xr:uid="{00000000-0005-0000-0000-0000754B0000}"/>
    <cellStyle name="Normal 37 4 10" xfId="19321" xr:uid="{00000000-0005-0000-0000-0000764B0000}"/>
    <cellStyle name="Normal 37 4 10 2" xfId="19322" xr:uid="{00000000-0005-0000-0000-0000774B0000}"/>
    <cellStyle name="Normal 37 4 11" xfId="19323" xr:uid="{00000000-0005-0000-0000-0000784B0000}"/>
    <cellStyle name="Normal 37 4 11 2" xfId="19324" xr:uid="{00000000-0005-0000-0000-0000794B0000}"/>
    <cellStyle name="Normal 37 4 12" xfId="19325" xr:uid="{00000000-0005-0000-0000-00007A4B0000}"/>
    <cellStyle name="Normal 37 4 12 2" xfId="19326" xr:uid="{00000000-0005-0000-0000-00007B4B0000}"/>
    <cellStyle name="Normal 37 4 13" xfId="19327" xr:uid="{00000000-0005-0000-0000-00007C4B0000}"/>
    <cellStyle name="Normal 37 4 13 2" xfId="19328" xr:uid="{00000000-0005-0000-0000-00007D4B0000}"/>
    <cellStyle name="Normal 37 4 14" xfId="19329" xr:uid="{00000000-0005-0000-0000-00007E4B0000}"/>
    <cellStyle name="Normal 37 4 14 2" xfId="19330" xr:uid="{00000000-0005-0000-0000-00007F4B0000}"/>
    <cellStyle name="Normal 37 4 15" xfId="19331" xr:uid="{00000000-0005-0000-0000-0000804B0000}"/>
    <cellStyle name="Normal 37 4 15 2" xfId="19332" xr:uid="{00000000-0005-0000-0000-0000814B0000}"/>
    <cellStyle name="Normal 37 4 16" xfId="19333" xr:uid="{00000000-0005-0000-0000-0000824B0000}"/>
    <cellStyle name="Normal 37 4 16 2" xfId="19334" xr:uid="{00000000-0005-0000-0000-0000834B0000}"/>
    <cellStyle name="Normal 37 4 17" xfId="19335" xr:uid="{00000000-0005-0000-0000-0000844B0000}"/>
    <cellStyle name="Normal 37 4 18" xfId="19336" xr:uid="{00000000-0005-0000-0000-0000854B0000}"/>
    <cellStyle name="Normal 37 4 2" xfId="19337" xr:uid="{00000000-0005-0000-0000-0000864B0000}"/>
    <cellStyle name="Normal 37 4 2 10" xfId="19338" xr:uid="{00000000-0005-0000-0000-0000874B0000}"/>
    <cellStyle name="Normal 37 4 2 11" xfId="19339" xr:uid="{00000000-0005-0000-0000-0000884B0000}"/>
    <cellStyle name="Normal 37 4 2 2" xfId="19340" xr:uid="{00000000-0005-0000-0000-0000894B0000}"/>
    <cellStyle name="Normal 37 4 2 2 2" xfId="19341" xr:uid="{00000000-0005-0000-0000-00008A4B0000}"/>
    <cellStyle name="Normal 37 4 2 3" xfId="19342" xr:uid="{00000000-0005-0000-0000-00008B4B0000}"/>
    <cellStyle name="Normal 37 4 2 3 2" xfId="19343" xr:uid="{00000000-0005-0000-0000-00008C4B0000}"/>
    <cellStyle name="Normal 37 4 2 4" xfId="19344" xr:uid="{00000000-0005-0000-0000-00008D4B0000}"/>
    <cellStyle name="Normal 37 4 2 4 2" xfId="19345" xr:uid="{00000000-0005-0000-0000-00008E4B0000}"/>
    <cellStyle name="Normal 37 4 2 5" xfId="19346" xr:uid="{00000000-0005-0000-0000-00008F4B0000}"/>
    <cellStyle name="Normal 37 4 2 5 2" xfId="19347" xr:uid="{00000000-0005-0000-0000-0000904B0000}"/>
    <cellStyle name="Normal 37 4 2 6" xfId="19348" xr:uid="{00000000-0005-0000-0000-0000914B0000}"/>
    <cellStyle name="Normal 37 4 2 6 2" xfId="19349" xr:uid="{00000000-0005-0000-0000-0000924B0000}"/>
    <cellStyle name="Normal 37 4 2 7" xfId="19350" xr:uid="{00000000-0005-0000-0000-0000934B0000}"/>
    <cellStyle name="Normal 37 4 2 7 2" xfId="19351" xr:uid="{00000000-0005-0000-0000-0000944B0000}"/>
    <cellStyle name="Normal 37 4 2 8" xfId="19352" xr:uid="{00000000-0005-0000-0000-0000954B0000}"/>
    <cellStyle name="Normal 37 4 2 8 2" xfId="19353" xr:uid="{00000000-0005-0000-0000-0000964B0000}"/>
    <cellStyle name="Normal 37 4 2 9" xfId="19354" xr:uid="{00000000-0005-0000-0000-0000974B0000}"/>
    <cellStyle name="Normal 37 4 2 9 2" xfId="19355" xr:uid="{00000000-0005-0000-0000-0000984B0000}"/>
    <cellStyle name="Normal 37 4 3" xfId="19356" xr:uid="{00000000-0005-0000-0000-0000994B0000}"/>
    <cellStyle name="Normal 37 4 3 10" xfId="19357" xr:uid="{00000000-0005-0000-0000-00009A4B0000}"/>
    <cellStyle name="Normal 37 4 3 11" xfId="19358" xr:uid="{00000000-0005-0000-0000-00009B4B0000}"/>
    <cellStyle name="Normal 37 4 3 2" xfId="19359" xr:uid="{00000000-0005-0000-0000-00009C4B0000}"/>
    <cellStyle name="Normal 37 4 3 2 2" xfId="19360" xr:uid="{00000000-0005-0000-0000-00009D4B0000}"/>
    <cellStyle name="Normal 37 4 3 3" xfId="19361" xr:uid="{00000000-0005-0000-0000-00009E4B0000}"/>
    <cellStyle name="Normal 37 4 3 3 2" xfId="19362" xr:uid="{00000000-0005-0000-0000-00009F4B0000}"/>
    <cellStyle name="Normal 37 4 3 4" xfId="19363" xr:uid="{00000000-0005-0000-0000-0000A04B0000}"/>
    <cellStyle name="Normal 37 4 3 4 2" xfId="19364" xr:uid="{00000000-0005-0000-0000-0000A14B0000}"/>
    <cellStyle name="Normal 37 4 3 5" xfId="19365" xr:uid="{00000000-0005-0000-0000-0000A24B0000}"/>
    <cellStyle name="Normal 37 4 3 5 2" xfId="19366" xr:uid="{00000000-0005-0000-0000-0000A34B0000}"/>
    <cellStyle name="Normal 37 4 3 6" xfId="19367" xr:uid="{00000000-0005-0000-0000-0000A44B0000}"/>
    <cellStyle name="Normal 37 4 3 6 2" xfId="19368" xr:uid="{00000000-0005-0000-0000-0000A54B0000}"/>
    <cellStyle name="Normal 37 4 3 7" xfId="19369" xr:uid="{00000000-0005-0000-0000-0000A64B0000}"/>
    <cellStyle name="Normal 37 4 3 7 2" xfId="19370" xr:uid="{00000000-0005-0000-0000-0000A74B0000}"/>
    <cellStyle name="Normal 37 4 3 8" xfId="19371" xr:uid="{00000000-0005-0000-0000-0000A84B0000}"/>
    <cellStyle name="Normal 37 4 3 8 2" xfId="19372" xr:uid="{00000000-0005-0000-0000-0000A94B0000}"/>
    <cellStyle name="Normal 37 4 3 9" xfId="19373" xr:uid="{00000000-0005-0000-0000-0000AA4B0000}"/>
    <cellStyle name="Normal 37 4 3 9 2" xfId="19374" xr:uid="{00000000-0005-0000-0000-0000AB4B0000}"/>
    <cellStyle name="Normal 37 4 4" xfId="19375" xr:uid="{00000000-0005-0000-0000-0000AC4B0000}"/>
    <cellStyle name="Normal 37 4 4 10" xfId="19376" xr:uid="{00000000-0005-0000-0000-0000AD4B0000}"/>
    <cellStyle name="Normal 37 4 4 11" xfId="19377" xr:uid="{00000000-0005-0000-0000-0000AE4B0000}"/>
    <cellStyle name="Normal 37 4 4 2" xfId="19378" xr:uid="{00000000-0005-0000-0000-0000AF4B0000}"/>
    <cellStyle name="Normal 37 4 4 2 2" xfId="19379" xr:uid="{00000000-0005-0000-0000-0000B04B0000}"/>
    <cellStyle name="Normal 37 4 4 3" xfId="19380" xr:uid="{00000000-0005-0000-0000-0000B14B0000}"/>
    <cellStyle name="Normal 37 4 4 3 2" xfId="19381" xr:uid="{00000000-0005-0000-0000-0000B24B0000}"/>
    <cellStyle name="Normal 37 4 4 4" xfId="19382" xr:uid="{00000000-0005-0000-0000-0000B34B0000}"/>
    <cellStyle name="Normal 37 4 4 4 2" xfId="19383" xr:uid="{00000000-0005-0000-0000-0000B44B0000}"/>
    <cellStyle name="Normal 37 4 4 5" xfId="19384" xr:uid="{00000000-0005-0000-0000-0000B54B0000}"/>
    <cellStyle name="Normal 37 4 4 5 2" xfId="19385" xr:uid="{00000000-0005-0000-0000-0000B64B0000}"/>
    <cellStyle name="Normal 37 4 4 6" xfId="19386" xr:uid="{00000000-0005-0000-0000-0000B74B0000}"/>
    <cellStyle name="Normal 37 4 4 6 2" xfId="19387" xr:uid="{00000000-0005-0000-0000-0000B84B0000}"/>
    <cellStyle name="Normal 37 4 4 7" xfId="19388" xr:uid="{00000000-0005-0000-0000-0000B94B0000}"/>
    <cellStyle name="Normal 37 4 4 7 2" xfId="19389" xr:uid="{00000000-0005-0000-0000-0000BA4B0000}"/>
    <cellStyle name="Normal 37 4 4 8" xfId="19390" xr:uid="{00000000-0005-0000-0000-0000BB4B0000}"/>
    <cellStyle name="Normal 37 4 4 8 2" xfId="19391" xr:uid="{00000000-0005-0000-0000-0000BC4B0000}"/>
    <cellStyle name="Normal 37 4 4 9" xfId="19392" xr:uid="{00000000-0005-0000-0000-0000BD4B0000}"/>
    <cellStyle name="Normal 37 4 4 9 2" xfId="19393" xr:uid="{00000000-0005-0000-0000-0000BE4B0000}"/>
    <cellStyle name="Normal 37 4 5" xfId="19394" xr:uid="{00000000-0005-0000-0000-0000BF4B0000}"/>
    <cellStyle name="Normal 37 4 5 10" xfId="19395" xr:uid="{00000000-0005-0000-0000-0000C04B0000}"/>
    <cellStyle name="Normal 37 4 5 11" xfId="19396" xr:uid="{00000000-0005-0000-0000-0000C14B0000}"/>
    <cellStyle name="Normal 37 4 5 2" xfId="19397" xr:uid="{00000000-0005-0000-0000-0000C24B0000}"/>
    <cellStyle name="Normal 37 4 5 2 2" xfId="19398" xr:uid="{00000000-0005-0000-0000-0000C34B0000}"/>
    <cellStyle name="Normal 37 4 5 3" xfId="19399" xr:uid="{00000000-0005-0000-0000-0000C44B0000}"/>
    <cellStyle name="Normal 37 4 5 3 2" xfId="19400" xr:uid="{00000000-0005-0000-0000-0000C54B0000}"/>
    <cellStyle name="Normal 37 4 5 4" xfId="19401" xr:uid="{00000000-0005-0000-0000-0000C64B0000}"/>
    <cellStyle name="Normal 37 4 5 4 2" xfId="19402" xr:uid="{00000000-0005-0000-0000-0000C74B0000}"/>
    <cellStyle name="Normal 37 4 5 5" xfId="19403" xr:uid="{00000000-0005-0000-0000-0000C84B0000}"/>
    <cellStyle name="Normal 37 4 5 5 2" xfId="19404" xr:uid="{00000000-0005-0000-0000-0000C94B0000}"/>
    <cellStyle name="Normal 37 4 5 6" xfId="19405" xr:uid="{00000000-0005-0000-0000-0000CA4B0000}"/>
    <cellStyle name="Normal 37 4 5 6 2" xfId="19406" xr:uid="{00000000-0005-0000-0000-0000CB4B0000}"/>
    <cellStyle name="Normal 37 4 5 7" xfId="19407" xr:uid="{00000000-0005-0000-0000-0000CC4B0000}"/>
    <cellStyle name="Normal 37 4 5 7 2" xfId="19408" xr:uid="{00000000-0005-0000-0000-0000CD4B0000}"/>
    <cellStyle name="Normal 37 4 5 8" xfId="19409" xr:uid="{00000000-0005-0000-0000-0000CE4B0000}"/>
    <cellStyle name="Normal 37 4 5 8 2" xfId="19410" xr:uid="{00000000-0005-0000-0000-0000CF4B0000}"/>
    <cellStyle name="Normal 37 4 5 9" xfId="19411" xr:uid="{00000000-0005-0000-0000-0000D04B0000}"/>
    <cellStyle name="Normal 37 4 5 9 2" xfId="19412" xr:uid="{00000000-0005-0000-0000-0000D14B0000}"/>
    <cellStyle name="Normal 37 4 6" xfId="19413" xr:uid="{00000000-0005-0000-0000-0000D24B0000}"/>
    <cellStyle name="Normal 37 4 6 10" xfId="19414" xr:uid="{00000000-0005-0000-0000-0000D34B0000}"/>
    <cellStyle name="Normal 37 4 6 11" xfId="19415" xr:uid="{00000000-0005-0000-0000-0000D44B0000}"/>
    <cellStyle name="Normal 37 4 6 2" xfId="19416" xr:uid="{00000000-0005-0000-0000-0000D54B0000}"/>
    <cellStyle name="Normal 37 4 6 2 2" xfId="19417" xr:uid="{00000000-0005-0000-0000-0000D64B0000}"/>
    <cellStyle name="Normal 37 4 6 3" xfId="19418" xr:uid="{00000000-0005-0000-0000-0000D74B0000}"/>
    <cellStyle name="Normal 37 4 6 3 2" xfId="19419" xr:uid="{00000000-0005-0000-0000-0000D84B0000}"/>
    <cellStyle name="Normal 37 4 6 4" xfId="19420" xr:uid="{00000000-0005-0000-0000-0000D94B0000}"/>
    <cellStyle name="Normal 37 4 6 4 2" xfId="19421" xr:uid="{00000000-0005-0000-0000-0000DA4B0000}"/>
    <cellStyle name="Normal 37 4 6 5" xfId="19422" xr:uid="{00000000-0005-0000-0000-0000DB4B0000}"/>
    <cellStyle name="Normal 37 4 6 5 2" xfId="19423" xr:uid="{00000000-0005-0000-0000-0000DC4B0000}"/>
    <cellStyle name="Normal 37 4 6 6" xfId="19424" xr:uid="{00000000-0005-0000-0000-0000DD4B0000}"/>
    <cellStyle name="Normal 37 4 6 6 2" xfId="19425" xr:uid="{00000000-0005-0000-0000-0000DE4B0000}"/>
    <cellStyle name="Normal 37 4 6 7" xfId="19426" xr:uid="{00000000-0005-0000-0000-0000DF4B0000}"/>
    <cellStyle name="Normal 37 4 6 7 2" xfId="19427" xr:uid="{00000000-0005-0000-0000-0000E04B0000}"/>
    <cellStyle name="Normal 37 4 6 8" xfId="19428" xr:uid="{00000000-0005-0000-0000-0000E14B0000}"/>
    <cellStyle name="Normal 37 4 6 8 2" xfId="19429" xr:uid="{00000000-0005-0000-0000-0000E24B0000}"/>
    <cellStyle name="Normal 37 4 6 9" xfId="19430" xr:uid="{00000000-0005-0000-0000-0000E34B0000}"/>
    <cellStyle name="Normal 37 4 6 9 2" xfId="19431" xr:uid="{00000000-0005-0000-0000-0000E44B0000}"/>
    <cellStyle name="Normal 37 4 7" xfId="19432" xr:uid="{00000000-0005-0000-0000-0000E54B0000}"/>
    <cellStyle name="Normal 37 4 7 10" xfId="19433" xr:uid="{00000000-0005-0000-0000-0000E64B0000}"/>
    <cellStyle name="Normal 37 4 7 11" xfId="19434" xr:uid="{00000000-0005-0000-0000-0000E74B0000}"/>
    <cellStyle name="Normal 37 4 7 2" xfId="19435" xr:uid="{00000000-0005-0000-0000-0000E84B0000}"/>
    <cellStyle name="Normal 37 4 7 2 2" xfId="19436" xr:uid="{00000000-0005-0000-0000-0000E94B0000}"/>
    <cellStyle name="Normal 37 4 7 3" xfId="19437" xr:uid="{00000000-0005-0000-0000-0000EA4B0000}"/>
    <cellStyle name="Normal 37 4 7 3 2" xfId="19438" xr:uid="{00000000-0005-0000-0000-0000EB4B0000}"/>
    <cellStyle name="Normal 37 4 7 4" xfId="19439" xr:uid="{00000000-0005-0000-0000-0000EC4B0000}"/>
    <cellStyle name="Normal 37 4 7 4 2" xfId="19440" xr:uid="{00000000-0005-0000-0000-0000ED4B0000}"/>
    <cellStyle name="Normal 37 4 7 5" xfId="19441" xr:uid="{00000000-0005-0000-0000-0000EE4B0000}"/>
    <cellStyle name="Normal 37 4 7 5 2" xfId="19442" xr:uid="{00000000-0005-0000-0000-0000EF4B0000}"/>
    <cellStyle name="Normal 37 4 7 6" xfId="19443" xr:uid="{00000000-0005-0000-0000-0000F04B0000}"/>
    <cellStyle name="Normal 37 4 7 6 2" xfId="19444" xr:uid="{00000000-0005-0000-0000-0000F14B0000}"/>
    <cellStyle name="Normal 37 4 7 7" xfId="19445" xr:uid="{00000000-0005-0000-0000-0000F24B0000}"/>
    <cellStyle name="Normal 37 4 7 7 2" xfId="19446" xr:uid="{00000000-0005-0000-0000-0000F34B0000}"/>
    <cellStyle name="Normal 37 4 7 8" xfId="19447" xr:uid="{00000000-0005-0000-0000-0000F44B0000}"/>
    <cellStyle name="Normal 37 4 7 8 2" xfId="19448" xr:uid="{00000000-0005-0000-0000-0000F54B0000}"/>
    <cellStyle name="Normal 37 4 7 9" xfId="19449" xr:uid="{00000000-0005-0000-0000-0000F64B0000}"/>
    <cellStyle name="Normal 37 4 7 9 2" xfId="19450" xr:uid="{00000000-0005-0000-0000-0000F74B0000}"/>
    <cellStyle name="Normal 37 4 8" xfId="19451" xr:uid="{00000000-0005-0000-0000-0000F84B0000}"/>
    <cellStyle name="Normal 37 4 8 10" xfId="19452" xr:uid="{00000000-0005-0000-0000-0000F94B0000}"/>
    <cellStyle name="Normal 37 4 8 2" xfId="19453" xr:uid="{00000000-0005-0000-0000-0000FA4B0000}"/>
    <cellStyle name="Normal 37 4 8 2 2" xfId="19454" xr:uid="{00000000-0005-0000-0000-0000FB4B0000}"/>
    <cellStyle name="Normal 37 4 8 3" xfId="19455" xr:uid="{00000000-0005-0000-0000-0000FC4B0000}"/>
    <cellStyle name="Normal 37 4 8 3 2" xfId="19456" xr:uid="{00000000-0005-0000-0000-0000FD4B0000}"/>
    <cellStyle name="Normal 37 4 8 4" xfId="19457" xr:uid="{00000000-0005-0000-0000-0000FE4B0000}"/>
    <cellStyle name="Normal 37 4 8 4 2" xfId="19458" xr:uid="{00000000-0005-0000-0000-0000FF4B0000}"/>
    <cellStyle name="Normal 37 4 8 5" xfId="19459" xr:uid="{00000000-0005-0000-0000-0000004C0000}"/>
    <cellStyle name="Normal 37 4 8 5 2" xfId="19460" xr:uid="{00000000-0005-0000-0000-0000014C0000}"/>
    <cellStyle name="Normal 37 4 8 6" xfId="19461" xr:uid="{00000000-0005-0000-0000-0000024C0000}"/>
    <cellStyle name="Normal 37 4 8 6 2" xfId="19462" xr:uid="{00000000-0005-0000-0000-0000034C0000}"/>
    <cellStyle name="Normal 37 4 8 7" xfId="19463" xr:uid="{00000000-0005-0000-0000-0000044C0000}"/>
    <cellStyle name="Normal 37 4 8 7 2" xfId="19464" xr:uid="{00000000-0005-0000-0000-0000054C0000}"/>
    <cellStyle name="Normal 37 4 8 8" xfId="19465" xr:uid="{00000000-0005-0000-0000-0000064C0000}"/>
    <cellStyle name="Normal 37 4 8 8 2" xfId="19466" xr:uid="{00000000-0005-0000-0000-0000074C0000}"/>
    <cellStyle name="Normal 37 4 8 9" xfId="19467" xr:uid="{00000000-0005-0000-0000-0000084C0000}"/>
    <cellStyle name="Normal 37 4 9" xfId="19468" xr:uid="{00000000-0005-0000-0000-0000094C0000}"/>
    <cellStyle name="Normal 37 4 9 2" xfId="19469" xr:uid="{00000000-0005-0000-0000-00000A4C0000}"/>
    <cellStyle name="Normal 37 5" xfId="19470" xr:uid="{00000000-0005-0000-0000-00000B4C0000}"/>
    <cellStyle name="Normal 37 5 10" xfId="19471" xr:uid="{00000000-0005-0000-0000-00000C4C0000}"/>
    <cellStyle name="Normal 37 5 10 2" xfId="19472" xr:uid="{00000000-0005-0000-0000-00000D4C0000}"/>
    <cellStyle name="Normal 37 5 11" xfId="19473" xr:uid="{00000000-0005-0000-0000-00000E4C0000}"/>
    <cellStyle name="Normal 37 5 11 2" xfId="19474" xr:uid="{00000000-0005-0000-0000-00000F4C0000}"/>
    <cellStyle name="Normal 37 5 12" xfId="19475" xr:uid="{00000000-0005-0000-0000-0000104C0000}"/>
    <cellStyle name="Normal 37 5 12 2" xfId="19476" xr:uid="{00000000-0005-0000-0000-0000114C0000}"/>
    <cellStyle name="Normal 37 5 13" xfId="19477" xr:uid="{00000000-0005-0000-0000-0000124C0000}"/>
    <cellStyle name="Normal 37 5 13 2" xfId="19478" xr:uid="{00000000-0005-0000-0000-0000134C0000}"/>
    <cellStyle name="Normal 37 5 14" xfId="19479" xr:uid="{00000000-0005-0000-0000-0000144C0000}"/>
    <cellStyle name="Normal 37 5 14 2" xfId="19480" xr:uid="{00000000-0005-0000-0000-0000154C0000}"/>
    <cellStyle name="Normal 37 5 15" xfId="19481" xr:uid="{00000000-0005-0000-0000-0000164C0000}"/>
    <cellStyle name="Normal 37 5 15 2" xfId="19482" xr:uid="{00000000-0005-0000-0000-0000174C0000}"/>
    <cellStyle name="Normal 37 5 16" xfId="19483" xr:uid="{00000000-0005-0000-0000-0000184C0000}"/>
    <cellStyle name="Normal 37 5 17" xfId="19484" xr:uid="{00000000-0005-0000-0000-0000194C0000}"/>
    <cellStyle name="Normal 37 5 2" xfId="19485" xr:uid="{00000000-0005-0000-0000-00001A4C0000}"/>
    <cellStyle name="Normal 37 5 2 10" xfId="19486" xr:uid="{00000000-0005-0000-0000-00001B4C0000}"/>
    <cellStyle name="Normal 37 5 2 11" xfId="19487" xr:uid="{00000000-0005-0000-0000-00001C4C0000}"/>
    <cellStyle name="Normal 37 5 2 2" xfId="19488" xr:uid="{00000000-0005-0000-0000-00001D4C0000}"/>
    <cellStyle name="Normal 37 5 2 2 2" xfId="19489" xr:uid="{00000000-0005-0000-0000-00001E4C0000}"/>
    <cellStyle name="Normal 37 5 2 3" xfId="19490" xr:uid="{00000000-0005-0000-0000-00001F4C0000}"/>
    <cellStyle name="Normal 37 5 2 3 2" xfId="19491" xr:uid="{00000000-0005-0000-0000-0000204C0000}"/>
    <cellStyle name="Normal 37 5 2 4" xfId="19492" xr:uid="{00000000-0005-0000-0000-0000214C0000}"/>
    <cellStyle name="Normal 37 5 2 4 2" xfId="19493" xr:uid="{00000000-0005-0000-0000-0000224C0000}"/>
    <cellStyle name="Normal 37 5 2 5" xfId="19494" xr:uid="{00000000-0005-0000-0000-0000234C0000}"/>
    <cellStyle name="Normal 37 5 2 5 2" xfId="19495" xr:uid="{00000000-0005-0000-0000-0000244C0000}"/>
    <cellStyle name="Normal 37 5 2 6" xfId="19496" xr:uid="{00000000-0005-0000-0000-0000254C0000}"/>
    <cellStyle name="Normal 37 5 2 6 2" xfId="19497" xr:uid="{00000000-0005-0000-0000-0000264C0000}"/>
    <cellStyle name="Normal 37 5 2 7" xfId="19498" xr:uid="{00000000-0005-0000-0000-0000274C0000}"/>
    <cellStyle name="Normal 37 5 2 7 2" xfId="19499" xr:uid="{00000000-0005-0000-0000-0000284C0000}"/>
    <cellStyle name="Normal 37 5 2 8" xfId="19500" xr:uid="{00000000-0005-0000-0000-0000294C0000}"/>
    <cellStyle name="Normal 37 5 2 8 2" xfId="19501" xr:uid="{00000000-0005-0000-0000-00002A4C0000}"/>
    <cellStyle name="Normal 37 5 2 9" xfId="19502" xr:uid="{00000000-0005-0000-0000-00002B4C0000}"/>
    <cellStyle name="Normal 37 5 2 9 2" xfId="19503" xr:uid="{00000000-0005-0000-0000-00002C4C0000}"/>
    <cellStyle name="Normal 37 5 3" xfId="19504" xr:uid="{00000000-0005-0000-0000-00002D4C0000}"/>
    <cellStyle name="Normal 37 5 3 10" xfId="19505" xr:uid="{00000000-0005-0000-0000-00002E4C0000}"/>
    <cellStyle name="Normal 37 5 3 11" xfId="19506" xr:uid="{00000000-0005-0000-0000-00002F4C0000}"/>
    <cellStyle name="Normal 37 5 3 2" xfId="19507" xr:uid="{00000000-0005-0000-0000-0000304C0000}"/>
    <cellStyle name="Normal 37 5 3 2 2" xfId="19508" xr:uid="{00000000-0005-0000-0000-0000314C0000}"/>
    <cellStyle name="Normal 37 5 3 3" xfId="19509" xr:uid="{00000000-0005-0000-0000-0000324C0000}"/>
    <cellStyle name="Normal 37 5 3 3 2" xfId="19510" xr:uid="{00000000-0005-0000-0000-0000334C0000}"/>
    <cellStyle name="Normal 37 5 3 4" xfId="19511" xr:uid="{00000000-0005-0000-0000-0000344C0000}"/>
    <cellStyle name="Normal 37 5 3 4 2" xfId="19512" xr:uid="{00000000-0005-0000-0000-0000354C0000}"/>
    <cellStyle name="Normal 37 5 3 5" xfId="19513" xr:uid="{00000000-0005-0000-0000-0000364C0000}"/>
    <cellStyle name="Normal 37 5 3 5 2" xfId="19514" xr:uid="{00000000-0005-0000-0000-0000374C0000}"/>
    <cellStyle name="Normal 37 5 3 6" xfId="19515" xr:uid="{00000000-0005-0000-0000-0000384C0000}"/>
    <cellStyle name="Normal 37 5 3 6 2" xfId="19516" xr:uid="{00000000-0005-0000-0000-0000394C0000}"/>
    <cellStyle name="Normal 37 5 3 7" xfId="19517" xr:uid="{00000000-0005-0000-0000-00003A4C0000}"/>
    <cellStyle name="Normal 37 5 3 7 2" xfId="19518" xr:uid="{00000000-0005-0000-0000-00003B4C0000}"/>
    <cellStyle name="Normal 37 5 3 8" xfId="19519" xr:uid="{00000000-0005-0000-0000-00003C4C0000}"/>
    <cellStyle name="Normal 37 5 3 8 2" xfId="19520" xr:uid="{00000000-0005-0000-0000-00003D4C0000}"/>
    <cellStyle name="Normal 37 5 3 9" xfId="19521" xr:uid="{00000000-0005-0000-0000-00003E4C0000}"/>
    <cellStyle name="Normal 37 5 3 9 2" xfId="19522" xr:uid="{00000000-0005-0000-0000-00003F4C0000}"/>
    <cellStyle name="Normal 37 5 4" xfId="19523" xr:uid="{00000000-0005-0000-0000-0000404C0000}"/>
    <cellStyle name="Normal 37 5 4 10" xfId="19524" xr:uid="{00000000-0005-0000-0000-0000414C0000}"/>
    <cellStyle name="Normal 37 5 4 11" xfId="19525" xr:uid="{00000000-0005-0000-0000-0000424C0000}"/>
    <cellStyle name="Normal 37 5 4 2" xfId="19526" xr:uid="{00000000-0005-0000-0000-0000434C0000}"/>
    <cellStyle name="Normal 37 5 4 2 2" xfId="19527" xr:uid="{00000000-0005-0000-0000-0000444C0000}"/>
    <cellStyle name="Normal 37 5 4 3" xfId="19528" xr:uid="{00000000-0005-0000-0000-0000454C0000}"/>
    <cellStyle name="Normal 37 5 4 3 2" xfId="19529" xr:uid="{00000000-0005-0000-0000-0000464C0000}"/>
    <cellStyle name="Normal 37 5 4 4" xfId="19530" xr:uid="{00000000-0005-0000-0000-0000474C0000}"/>
    <cellStyle name="Normal 37 5 4 4 2" xfId="19531" xr:uid="{00000000-0005-0000-0000-0000484C0000}"/>
    <cellStyle name="Normal 37 5 4 5" xfId="19532" xr:uid="{00000000-0005-0000-0000-0000494C0000}"/>
    <cellStyle name="Normal 37 5 4 5 2" xfId="19533" xr:uid="{00000000-0005-0000-0000-00004A4C0000}"/>
    <cellStyle name="Normal 37 5 4 6" xfId="19534" xr:uid="{00000000-0005-0000-0000-00004B4C0000}"/>
    <cellStyle name="Normal 37 5 4 6 2" xfId="19535" xr:uid="{00000000-0005-0000-0000-00004C4C0000}"/>
    <cellStyle name="Normal 37 5 4 7" xfId="19536" xr:uid="{00000000-0005-0000-0000-00004D4C0000}"/>
    <cellStyle name="Normal 37 5 4 7 2" xfId="19537" xr:uid="{00000000-0005-0000-0000-00004E4C0000}"/>
    <cellStyle name="Normal 37 5 4 8" xfId="19538" xr:uid="{00000000-0005-0000-0000-00004F4C0000}"/>
    <cellStyle name="Normal 37 5 4 8 2" xfId="19539" xr:uid="{00000000-0005-0000-0000-0000504C0000}"/>
    <cellStyle name="Normal 37 5 4 9" xfId="19540" xr:uid="{00000000-0005-0000-0000-0000514C0000}"/>
    <cellStyle name="Normal 37 5 4 9 2" xfId="19541" xr:uid="{00000000-0005-0000-0000-0000524C0000}"/>
    <cellStyle name="Normal 37 5 5" xfId="19542" xr:uid="{00000000-0005-0000-0000-0000534C0000}"/>
    <cellStyle name="Normal 37 5 5 10" xfId="19543" xr:uid="{00000000-0005-0000-0000-0000544C0000}"/>
    <cellStyle name="Normal 37 5 5 11" xfId="19544" xr:uid="{00000000-0005-0000-0000-0000554C0000}"/>
    <cellStyle name="Normal 37 5 5 2" xfId="19545" xr:uid="{00000000-0005-0000-0000-0000564C0000}"/>
    <cellStyle name="Normal 37 5 5 2 2" xfId="19546" xr:uid="{00000000-0005-0000-0000-0000574C0000}"/>
    <cellStyle name="Normal 37 5 5 3" xfId="19547" xr:uid="{00000000-0005-0000-0000-0000584C0000}"/>
    <cellStyle name="Normal 37 5 5 3 2" xfId="19548" xr:uid="{00000000-0005-0000-0000-0000594C0000}"/>
    <cellStyle name="Normal 37 5 5 4" xfId="19549" xr:uid="{00000000-0005-0000-0000-00005A4C0000}"/>
    <cellStyle name="Normal 37 5 5 4 2" xfId="19550" xr:uid="{00000000-0005-0000-0000-00005B4C0000}"/>
    <cellStyle name="Normal 37 5 5 5" xfId="19551" xr:uid="{00000000-0005-0000-0000-00005C4C0000}"/>
    <cellStyle name="Normal 37 5 5 5 2" xfId="19552" xr:uid="{00000000-0005-0000-0000-00005D4C0000}"/>
    <cellStyle name="Normal 37 5 5 6" xfId="19553" xr:uid="{00000000-0005-0000-0000-00005E4C0000}"/>
    <cellStyle name="Normal 37 5 5 6 2" xfId="19554" xr:uid="{00000000-0005-0000-0000-00005F4C0000}"/>
    <cellStyle name="Normal 37 5 5 7" xfId="19555" xr:uid="{00000000-0005-0000-0000-0000604C0000}"/>
    <cellStyle name="Normal 37 5 5 7 2" xfId="19556" xr:uid="{00000000-0005-0000-0000-0000614C0000}"/>
    <cellStyle name="Normal 37 5 5 8" xfId="19557" xr:uid="{00000000-0005-0000-0000-0000624C0000}"/>
    <cellStyle name="Normal 37 5 5 8 2" xfId="19558" xr:uid="{00000000-0005-0000-0000-0000634C0000}"/>
    <cellStyle name="Normal 37 5 5 9" xfId="19559" xr:uid="{00000000-0005-0000-0000-0000644C0000}"/>
    <cellStyle name="Normal 37 5 5 9 2" xfId="19560" xr:uid="{00000000-0005-0000-0000-0000654C0000}"/>
    <cellStyle name="Normal 37 5 6" xfId="19561" xr:uid="{00000000-0005-0000-0000-0000664C0000}"/>
    <cellStyle name="Normal 37 5 6 10" xfId="19562" xr:uid="{00000000-0005-0000-0000-0000674C0000}"/>
    <cellStyle name="Normal 37 5 6 11" xfId="19563" xr:uid="{00000000-0005-0000-0000-0000684C0000}"/>
    <cellStyle name="Normal 37 5 6 2" xfId="19564" xr:uid="{00000000-0005-0000-0000-0000694C0000}"/>
    <cellStyle name="Normal 37 5 6 2 2" xfId="19565" xr:uid="{00000000-0005-0000-0000-00006A4C0000}"/>
    <cellStyle name="Normal 37 5 6 3" xfId="19566" xr:uid="{00000000-0005-0000-0000-00006B4C0000}"/>
    <cellStyle name="Normal 37 5 6 3 2" xfId="19567" xr:uid="{00000000-0005-0000-0000-00006C4C0000}"/>
    <cellStyle name="Normal 37 5 6 4" xfId="19568" xr:uid="{00000000-0005-0000-0000-00006D4C0000}"/>
    <cellStyle name="Normal 37 5 6 4 2" xfId="19569" xr:uid="{00000000-0005-0000-0000-00006E4C0000}"/>
    <cellStyle name="Normal 37 5 6 5" xfId="19570" xr:uid="{00000000-0005-0000-0000-00006F4C0000}"/>
    <cellStyle name="Normal 37 5 6 5 2" xfId="19571" xr:uid="{00000000-0005-0000-0000-0000704C0000}"/>
    <cellStyle name="Normal 37 5 6 6" xfId="19572" xr:uid="{00000000-0005-0000-0000-0000714C0000}"/>
    <cellStyle name="Normal 37 5 6 6 2" xfId="19573" xr:uid="{00000000-0005-0000-0000-0000724C0000}"/>
    <cellStyle name="Normal 37 5 6 7" xfId="19574" xr:uid="{00000000-0005-0000-0000-0000734C0000}"/>
    <cellStyle name="Normal 37 5 6 7 2" xfId="19575" xr:uid="{00000000-0005-0000-0000-0000744C0000}"/>
    <cellStyle name="Normal 37 5 6 8" xfId="19576" xr:uid="{00000000-0005-0000-0000-0000754C0000}"/>
    <cellStyle name="Normal 37 5 6 8 2" xfId="19577" xr:uid="{00000000-0005-0000-0000-0000764C0000}"/>
    <cellStyle name="Normal 37 5 6 9" xfId="19578" xr:uid="{00000000-0005-0000-0000-0000774C0000}"/>
    <cellStyle name="Normal 37 5 6 9 2" xfId="19579" xr:uid="{00000000-0005-0000-0000-0000784C0000}"/>
    <cellStyle name="Normal 37 5 7" xfId="19580" xr:uid="{00000000-0005-0000-0000-0000794C0000}"/>
    <cellStyle name="Normal 37 5 7 10" xfId="19581" xr:uid="{00000000-0005-0000-0000-00007A4C0000}"/>
    <cellStyle name="Normal 37 5 7 2" xfId="19582" xr:uid="{00000000-0005-0000-0000-00007B4C0000}"/>
    <cellStyle name="Normal 37 5 7 2 2" xfId="19583" xr:uid="{00000000-0005-0000-0000-00007C4C0000}"/>
    <cellStyle name="Normal 37 5 7 3" xfId="19584" xr:uid="{00000000-0005-0000-0000-00007D4C0000}"/>
    <cellStyle name="Normal 37 5 7 3 2" xfId="19585" xr:uid="{00000000-0005-0000-0000-00007E4C0000}"/>
    <cellStyle name="Normal 37 5 7 4" xfId="19586" xr:uid="{00000000-0005-0000-0000-00007F4C0000}"/>
    <cellStyle name="Normal 37 5 7 4 2" xfId="19587" xr:uid="{00000000-0005-0000-0000-0000804C0000}"/>
    <cellStyle name="Normal 37 5 7 5" xfId="19588" xr:uid="{00000000-0005-0000-0000-0000814C0000}"/>
    <cellStyle name="Normal 37 5 7 5 2" xfId="19589" xr:uid="{00000000-0005-0000-0000-0000824C0000}"/>
    <cellStyle name="Normal 37 5 7 6" xfId="19590" xr:uid="{00000000-0005-0000-0000-0000834C0000}"/>
    <cellStyle name="Normal 37 5 7 6 2" xfId="19591" xr:uid="{00000000-0005-0000-0000-0000844C0000}"/>
    <cellStyle name="Normal 37 5 7 7" xfId="19592" xr:uid="{00000000-0005-0000-0000-0000854C0000}"/>
    <cellStyle name="Normal 37 5 7 7 2" xfId="19593" xr:uid="{00000000-0005-0000-0000-0000864C0000}"/>
    <cellStyle name="Normal 37 5 7 8" xfId="19594" xr:uid="{00000000-0005-0000-0000-0000874C0000}"/>
    <cellStyle name="Normal 37 5 7 8 2" xfId="19595" xr:uid="{00000000-0005-0000-0000-0000884C0000}"/>
    <cellStyle name="Normal 37 5 7 9" xfId="19596" xr:uid="{00000000-0005-0000-0000-0000894C0000}"/>
    <cellStyle name="Normal 37 5 8" xfId="19597" xr:uid="{00000000-0005-0000-0000-00008A4C0000}"/>
    <cellStyle name="Normal 37 5 8 2" xfId="19598" xr:uid="{00000000-0005-0000-0000-00008B4C0000}"/>
    <cellStyle name="Normal 37 5 9" xfId="19599" xr:uid="{00000000-0005-0000-0000-00008C4C0000}"/>
    <cellStyle name="Normal 37 5 9 2" xfId="19600" xr:uid="{00000000-0005-0000-0000-00008D4C0000}"/>
    <cellStyle name="Normal 37 6" xfId="19601" xr:uid="{00000000-0005-0000-0000-00008E4C0000}"/>
    <cellStyle name="Normal 37 6 10" xfId="19602" xr:uid="{00000000-0005-0000-0000-00008F4C0000}"/>
    <cellStyle name="Normal 37 6 10 2" xfId="19603" xr:uid="{00000000-0005-0000-0000-0000904C0000}"/>
    <cellStyle name="Normal 37 6 11" xfId="19604" xr:uid="{00000000-0005-0000-0000-0000914C0000}"/>
    <cellStyle name="Normal 37 6 11 2" xfId="19605" xr:uid="{00000000-0005-0000-0000-0000924C0000}"/>
    <cellStyle name="Normal 37 6 12" xfId="19606" xr:uid="{00000000-0005-0000-0000-0000934C0000}"/>
    <cellStyle name="Normal 37 6 12 2" xfId="19607" xr:uid="{00000000-0005-0000-0000-0000944C0000}"/>
    <cellStyle name="Normal 37 6 13" xfId="19608" xr:uid="{00000000-0005-0000-0000-0000954C0000}"/>
    <cellStyle name="Normal 37 6 13 2" xfId="19609" xr:uid="{00000000-0005-0000-0000-0000964C0000}"/>
    <cellStyle name="Normal 37 6 14" xfId="19610" xr:uid="{00000000-0005-0000-0000-0000974C0000}"/>
    <cellStyle name="Normal 37 6 14 2" xfId="19611" xr:uid="{00000000-0005-0000-0000-0000984C0000}"/>
    <cellStyle name="Normal 37 6 15" xfId="19612" xr:uid="{00000000-0005-0000-0000-0000994C0000}"/>
    <cellStyle name="Normal 37 6 15 2" xfId="19613" xr:uid="{00000000-0005-0000-0000-00009A4C0000}"/>
    <cellStyle name="Normal 37 6 16" xfId="19614" xr:uid="{00000000-0005-0000-0000-00009B4C0000}"/>
    <cellStyle name="Normal 37 6 17" xfId="19615" xr:uid="{00000000-0005-0000-0000-00009C4C0000}"/>
    <cellStyle name="Normal 37 6 2" xfId="19616" xr:uid="{00000000-0005-0000-0000-00009D4C0000}"/>
    <cellStyle name="Normal 37 6 2 10" xfId="19617" xr:uid="{00000000-0005-0000-0000-00009E4C0000}"/>
    <cellStyle name="Normal 37 6 2 11" xfId="19618" xr:uid="{00000000-0005-0000-0000-00009F4C0000}"/>
    <cellStyle name="Normal 37 6 2 2" xfId="19619" xr:uid="{00000000-0005-0000-0000-0000A04C0000}"/>
    <cellStyle name="Normal 37 6 2 2 2" xfId="19620" xr:uid="{00000000-0005-0000-0000-0000A14C0000}"/>
    <cellStyle name="Normal 37 6 2 3" xfId="19621" xr:uid="{00000000-0005-0000-0000-0000A24C0000}"/>
    <cellStyle name="Normal 37 6 2 3 2" xfId="19622" xr:uid="{00000000-0005-0000-0000-0000A34C0000}"/>
    <cellStyle name="Normal 37 6 2 4" xfId="19623" xr:uid="{00000000-0005-0000-0000-0000A44C0000}"/>
    <cellStyle name="Normal 37 6 2 4 2" xfId="19624" xr:uid="{00000000-0005-0000-0000-0000A54C0000}"/>
    <cellStyle name="Normal 37 6 2 5" xfId="19625" xr:uid="{00000000-0005-0000-0000-0000A64C0000}"/>
    <cellStyle name="Normal 37 6 2 5 2" xfId="19626" xr:uid="{00000000-0005-0000-0000-0000A74C0000}"/>
    <cellStyle name="Normal 37 6 2 6" xfId="19627" xr:uid="{00000000-0005-0000-0000-0000A84C0000}"/>
    <cellStyle name="Normal 37 6 2 6 2" xfId="19628" xr:uid="{00000000-0005-0000-0000-0000A94C0000}"/>
    <cellStyle name="Normal 37 6 2 7" xfId="19629" xr:uid="{00000000-0005-0000-0000-0000AA4C0000}"/>
    <cellStyle name="Normal 37 6 2 7 2" xfId="19630" xr:uid="{00000000-0005-0000-0000-0000AB4C0000}"/>
    <cellStyle name="Normal 37 6 2 8" xfId="19631" xr:uid="{00000000-0005-0000-0000-0000AC4C0000}"/>
    <cellStyle name="Normal 37 6 2 8 2" xfId="19632" xr:uid="{00000000-0005-0000-0000-0000AD4C0000}"/>
    <cellStyle name="Normal 37 6 2 9" xfId="19633" xr:uid="{00000000-0005-0000-0000-0000AE4C0000}"/>
    <cellStyle name="Normal 37 6 2 9 2" xfId="19634" xr:uid="{00000000-0005-0000-0000-0000AF4C0000}"/>
    <cellStyle name="Normal 37 6 3" xfId="19635" xr:uid="{00000000-0005-0000-0000-0000B04C0000}"/>
    <cellStyle name="Normal 37 6 3 10" xfId="19636" xr:uid="{00000000-0005-0000-0000-0000B14C0000}"/>
    <cellStyle name="Normal 37 6 3 11" xfId="19637" xr:uid="{00000000-0005-0000-0000-0000B24C0000}"/>
    <cellStyle name="Normal 37 6 3 2" xfId="19638" xr:uid="{00000000-0005-0000-0000-0000B34C0000}"/>
    <cellStyle name="Normal 37 6 3 2 2" xfId="19639" xr:uid="{00000000-0005-0000-0000-0000B44C0000}"/>
    <cellStyle name="Normal 37 6 3 3" xfId="19640" xr:uid="{00000000-0005-0000-0000-0000B54C0000}"/>
    <cellStyle name="Normal 37 6 3 3 2" xfId="19641" xr:uid="{00000000-0005-0000-0000-0000B64C0000}"/>
    <cellStyle name="Normal 37 6 3 4" xfId="19642" xr:uid="{00000000-0005-0000-0000-0000B74C0000}"/>
    <cellStyle name="Normal 37 6 3 4 2" xfId="19643" xr:uid="{00000000-0005-0000-0000-0000B84C0000}"/>
    <cellStyle name="Normal 37 6 3 5" xfId="19644" xr:uid="{00000000-0005-0000-0000-0000B94C0000}"/>
    <cellStyle name="Normal 37 6 3 5 2" xfId="19645" xr:uid="{00000000-0005-0000-0000-0000BA4C0000}"/>
    <cellStyle name="Normal 37 6 3 6" xfId="19646" xr:uid="{00000000-0005-0000-0000-0000BB4C0000}"/>
    <cellStyle name="Normal 37 6 3 6 2" xfId="19647" xr:uid="{00000000-0005-0000-0000-0000BC4C0000}"/>
    <cellStyle name="Normal 37 6 3 7" xfId="19648" xr:uid="{00000000-0005-0000-0000-0000BD4C0000}"/>
    <cellStyle name="Normal 37 6 3 7 2" xfId="19649" xr:uid="{00000000-0005-0000-0000-0000BE4C0000}"/>
    <cellStyle name="Normal 37 6 3 8" xfId="19650" xr:uid="{00000000-0005-0000-0000-0000BF4C0000}"/>
    <cellStyle name="Normal 37 6 3 8 2" xfId="19651" xr:uid="{00000000-0005-0000-0000-0000C04C0000}"/>
    <cellStyle name="Normal 37 6 3 9" xfId="19652" xr:uid="{00000000-0005-0000-0000-0000C14C0000}"/>
    <cellStyle name="Normal 37 6 3 9 2" xfId="19653" xr:uid="{00000000-0005-0000-0000-0000C24C0000}"/>
    <cellStyle name="Normal 37 6 4" xfId="19654" xr:uid="{00000000-0005-0000-0000-0000C34C0000}"/>
    <cellStyle name="Normal 37 6 4 10" xfId="19655" xr:uid="{00000000-0005-0000-0000-0000C44C0000}"/>
    <cellStyle name="Normal 37 6 4 11" xfId="19656" xr:uid="{00000000-0005-0000-0000-0000C54C0000}"/>
    <cellStyle name="Normal 37 6 4 2" xfId="19657" xr:uid="{00000000-0005-0000-0000-0000C64C0000}"/>
    <cellStyle name="Normal 37 6 4 2 2" xfId="19658" xr:uid="{00000000-0005-0000-0000-0000C74C0000}"/>
    <cellStyle name="Normal 37 6 4 3" xfId="19659" xr:uid="{00000000-0005-0000-0000-0000C84C0000}"/>
    <cellStyle name="Normal 37 6 4 3 2" xfId="19660" xr:uid="{00000000-0005-0000-0000-0000C94C0000}"/>
    <cellStyle name="Normal 37 6 4 4" xfId="19661" xr:uid="{00000000-0005-0000-0000-0000CA4C0000}"/>
    <cellStyle name="Normal 37 6 4 4 2" xfId="19662" xr:uid="{00000000-0005-0000-0000-0000CB4C0000}"/>
    <cellStyle name="Normal 37 6 4 5" xfId="19663" xr:uid="{00000000-0005-0000-0000-0000CC4C0000}"/>
    <cellStyle name="Normal 37 6 4 5 2" xfId="19664" xr:uid="{00000000-0005-0000-0000-0000CD4C0000}"/>
    <cellStyle name="Normal 37 6 4 6" xfId="19665" xr:uid="{00000000-0005-0000-0000-0000CE4C0000}"/>
    <cellStyle name="Normal 37 6 4 6 2" xfId="19666" xr:uid="{00000000-0005-0000-0000-0000CF4C0000}"/>
    <cellStyle name="Normal 37 6 4 7" xfId="19667" xr:uid="{00000000-0005-0000-0000-0000D04C0000}"/>
    <cellStyle name="Normal 37 6 4 7 2" xfId="19668" xr:uid="{00000000-0005-0000-0000-0000D14C0000}"/>
    <cellStyle name="Normal 37 6 4 8" xfId="19669" xr:uid="{00000000-0005-0000-0000-0000D24C0000}"/>
    <cellStyle name="Normal 37 6 4 8 2" xfId="19670" xr:uid="{00000000-0005-0000-0000-0000D34C0000}"/>
    <cellStyle name="Normal 37 6 4 9" xfId="19671" xr:uid="{00000000-0005-0000-0000-0000D44C0000}"/>
    <cellStyle name="Normal 37 6 4 9 2" xfId="19672" xr:uid="{00000000-0005-0000-0000-0000D54C0000}"/>
    <cellStyle name="Normal 37 6 5" xfId="19673" xr:uid="{00000000-0005-0000-0000-0000D64C0000}"/>
    <cellStyle name="Normal 37 6 5 10" xfId="19674" xr:uid="{00000000-0005-0000-0000-0000D74C0000}"/>
    <cellStyle name="Normal 37 6 5 11" xfId="19675" xr:uid="{00000000-0005-0000-0000-0000D84C0000}"/>
    <cellStyle name="Normal 37 6 5 2" xfId="19676" xr:uid="{00000000-0005-0000-0000-0000D94C0000}"/>
    <cellStyle name="Normal 37 6 5 2 2" xfId="19677" xr:uid="{00000000-0005-0000-0000-0000DA4C0000}"/>
    <cellStyle name="Normal 37 6 5 3" xfId="19678" xr:uid="{00000000-0005-0000-0000-0000DB4C0000}"/>
    <cellStyle name="Normal 37 6 5 3 2" xfId="19679" xr:uid="{00000000-0005-0000-0000-0000DC4C0000}"/>
    <cellStyle name="Normal 37 6 5 4" xfId="19680" xr:uid="{00000000-0005-0000-0000-0000DD4C0000}"/>
    <cellStyle name="Normal 37 6 5 4 2" xfId="19681" xr:uid="{00000000-0005-0000-0000-0000DE4C0000}"/>
    <cellStyle name="Normal 37 6 5 5" xfId="19682" xr:uid="{00000000-0005-0000-0000-0000DF4C0000}"/>
    <cellStyle name="Normal 37 6 5 5 2" xfId="19683" xr:uid="{00000000-0005-0000-0000-0000E04C0000}"/>
    <cellStyle name="Normal 37 6 5 6" xfId="19684" xr:uid="{00000000-0005-0000-0000-0000E14C0000}"/>
    <cellStyle name="Normal 37 6 5 6 2" xfId="19685" xr:uid="{00000000-0005-0000-0000-0000E24C0000}"/>
    <cellStyle name="Normal 37 6 5 7" xfId="19686" xr:uid="{00000000-0005-0000-0000-0000E34C0000}"/>
    <cellStyle name="Normal 37 6 5 7 2" xfId="19687" xr:uid="{00000000-0005-0000-0000-0000E44C0000}"/>
    <cellStyle name="Normal 37 6 5 8" xfId="19688" xr:uid="{00000000-0005-0000-0000-0000E54C0000}"/>
    <cellStyle name="Normal 37 6 5 8 2" xfId="19689" xr:uid="{00000000-0005-0000-0000-0000E64C0000}"/>
    <cellStyle name="Normal 37 6 5 9" xfId="19690" xr:uid="{00000000-0005-0000-0000-0000E74C0000}"/>
    <cellStyle name="Normal 37 6 5 9 2" xfId="19691" xr:uid="{00000000-0005-0000-0000-0000E84C0000}"/>
    <cellStyle name="Normal 37 6 6" xfId="19692" xr:uid="{00000000-0005-0000-0000-0000E94C0000}"/>
    <cellStyle name="Normal 37 6 6 10" xfId="19693" xr:uid="{00000000-0005-0000-0000-0000EA4C0000}"/>
    <cellStyle name="Normal 37 6 6 11" xfId="19694" xr:uid="{00000000-0005-0000-0000-0000EB4C0000}"/>
    <cellStyle name="Normal 37 6 6 2" xfId="19695" xr:uid="{00000000-0005-0000-0000-0000EC4C0000}"/>
    <cellStyle name="Normal 37 6 6 2 2" xfId="19696" xr:uid="{00000000-0005-0000-0000-0000ED4C0000}"/>
    <cellStyle name="Normal 37 6 6 3" xfId="19697" xr:uid="{00000000-0005-0000-0000-0000EE4C0000}"/>
    <cellStyle name="Normal 37 6 6 3 2" xfId="19698" xr:uid="{00000000-0005-0000-0000-0000EF4C0000}"/>
    <cellStyle name="Normal 37 6 6 4" xfId="19699" xr:uid="{00000000-0005-0000-0000-0000F04C0000}"/>
    <cellStyle name="Normal 37 6 6 4 2" xfId="19700" xr:uid="{00000000-0005-0000-0000-0000F14C0000}"/>
    <cellStyle name="Normal 37 6 6 5" xfId="19701" xr:uid="{00000000-0005-0000-0000-0000F24C0000}"/>
    <cellStyle name="Normal 37 6 6 5 2" xfId="19702" xr:uid="{00000000-0005-0000-0000-0000F34C0000}"/>
    <cellStyle name="Normal 37 6 6 6" xfId="19703" xr:uid="{00000000-0005-0000-0000-0000F44C0000}"/>
    <cellStyle name="Normal 37 6 6 6 2" xfId="19704" xr:uid="{00000000-0005-0000-0000-0000F54C0000}"/>
    <cellStyle name="Normal 37 6 6 7" xfId="19705" xr:uid="{00000000-0005-0000-0000-0000F64C0000}"/>
    <cellStyle name="Normal 37 6 6 7 2" xfId="19706" xr:uid="{00000000-0005-0000-0000-0000F74C0000}"/>
    <cellStyle name="Normal 37 6 6 8" xfId="19707" xr:uid="{00000000-0005-0000-0000-0000F84C0000}"/>
    <cellStyle name="Normal 37 6 6 8 2" xfId="19708" xr:uid="{00000000-0005-0000-0000-0000F94C0000}"/>
    <cellStyle name="Normal 37 6 6 9" xfId="19709" xr:uid="{00000000-0005-0000-0000-0000FA4C0000}"/>
    <cellStyle name="Normal 37 6 6 9 2" xfId="19710" xr:uid="{00000000-0005-0000-0000-0000FB4C0000}"/>
    <cellStyle name="Normal 37 6 7" xfId="19711" xr:uid="{00000000-0005-0000-0000-0000FC4C0000}"/>
    <cellStyle name="Normal 37 6 7 10" xfId="19712" xr:uid="{00000000-0005-0000-0000-0000FD4C0000}"/>
    <cellStyle name="Normal 37 6 7 2" xfId="19713" xr:uid="{00000000-0005-0000-0000-0000FE4C0000}"/>
    <cellStyle name="Normal 37 6 7 2 2" xfId="19714" xr:uid="{00000000-0005-0000-0000-0000FF4C0000}"/>
    <cellStyle name="Normal 37 6 7 3" xfId="19715" xr:uid="{00000000-0005-0000-0000-0000004D0000}"/>
    <cellStyle name="Normal 37 6 7 3 2" xfId="19716" xr:uid="{00000000-0005-0000-0000-0000014D0000}"/>
    <cellStyle name="Normal 37 6 7 4" xfId="19717" xr:uid="{00000000-0005-0000-0000-0000024D0000}"/>
    <cellStyle name="Normal 37 6 7 4 2" xfId="19718" xr:uid="{00000000-0005-0000-0000-0000034D0000}"/>
    <cellStyle name="Normal 37 6 7 5" xfId="19719" xr:uid="{00000000-0005-0000-0000-0000044D0000}"/>
    <cellStyle name="Normal 37 6 7 5 2" xfId="19720" xr:uid="{00000000-0005-0000-0000-0000054D0000}"/>
    <cellStyle name="Normal 37 6 7 6" xfId="19721" xr:uid="{00000000-0005-0000-0000-0000064D0000}"/>
    <cellStyle name="Normal 37 6 7 6 2" xfId="19722" xr:uid="{00000000-0005-0000-0000-0000074D0000}"/>
    <cellStyle name="Normal 37 6 7 7" xfId="19723" xr:uid="{00000000-0005-0000-0000-0000084D0000}"/>
    <cellStyle name="Normal 37 6 7 7 2" xfId="19724" xr:uid="{00000000-0005-0000-0000-0000094D0000}"/>
    <cellStyle name="Normal 37 6 7 8" xfId="19725" xr:uid="{00000000-0005-0000-0000-00000A4D0000}"/>
    <cellStyle name="Normal 37 6 7 8 2" xfId="19726" xr:uid="{00000000-0005-0000-0000-00000B4D0000}"/>
    <cellStyle name="Normal 37 6 7 9" xfId="19727" xr:uid="{00000000-0005-0000-0000-00000C4D0000}"/>
    <cellStyle name="Normal 37 6 8" xfId="19728" xr:uid="{00000000-0005-0000-0000-00000D4D0000}"/>
    <cellStyle name="Normal 37 6 8 2" xfId="19729" xr:uid="{00000000-0005-0000-0000-00000E4D0000}"/>
    <cellStyle name="Normal 37 6 9" xfId="19730" xr:uid="{00000000-0005-0000-0000-00000F4D0000}"/>
    <cellStyle name="Normal 37 6 9 2" xfId="19731" xr:uid="{00000000-0005-0000-0000-0000104D0000}"/>
    <cellStyle name="Normal 37 7" xfId="19732" xr:uid="{00000000-0005-0000-0000-0000114D0000}"/>
    <cellStyle name="Normal 37 7 10" xfId="19733" xr:uid="{00000000-0005-0000-0000-0000124D0000}"/>
    <cellStyle name="Normal 37 7 11" xfId="19734" xr:uid="{00000000-0005-0000-0000-0000134D0000}"/>
    <cellStyle name="Normal 37 7 2" xfId="19735" xr:uid="{00000000-0005-0000-0000-0000144D0000}"/>
    <cellStyle name="Normal 37 7 2 2" xfId="19736" xr:uid="{00000000-0005-0000-0000-0000154D0000}"/>
    <cellStyle name="Normal 37 7 3" xfId="19737" xr:uid="{00000000-0005-0000-0000-0000164D0000}"/>
    <cellStyle name="Normal 37 7 3 2" xfId="19738" xr:uid="{00000000-0005-0000-0000-0000174D0000}"/>
    <cellStyle name="Normal 37 7 4" xfId="19739" xr:uid="{00000000-0005-0000-0000-0000184D0000}"/>
    <cellStyle name="Normal 37 7 4 2" xfId="19740" xr:uid="{00000000-0005-0000-0000-0000194D0000}"/>
    <cellStyle name="Normal 37 7 5" xfId="19741" xr:uid="{00000000-0005-0000-0000-00001A4D0000}"/>
    <cellStyle name="Normal 37 7 5 2" xfId="19742" xr:uid="{00000000-0005-0000-0000-00001B4D0000}"/>
    <cellStyle name="Normal 37 7 6" xfId="19743" xr:uid="{00000000-0005-0000-0000-00001C4D0000}"/>
    <cellStyle name="Normal 37 7 6 2" xfId="19744" xr:uid="{00000000-0005-0000-0000-00001D4D0000}"/>
    <cellStyle name="Normal 37 7 7" xfId="19745" xr:uid="{00000000-0005-0000-0000-00001E4D0000}"/>
    <cellStyle name="Normal 37 7 7 2" xfId="19746" xr:uid="{00000000-0005-0000-0000-00001F4D0000}"/>
    <cellStyle name="Normal 37 7 8" xfId="19747" xr:uid="{00000000-0005-0000-0000-0000204D0000}"/>
    <cellStyle name="Normal 37 7 8 2" xfId="19748" xr:uid="{00000000-0005-0000-0000-0000214D0000}"/>
    <cellStyle name="Normal 37 7 9" xfId="19749" xr:uid="{00000000-0005-0000-0000-0000224D0000}"/>
    <cellStyle name="Normal 37 7 9 2" xfId="19750" xr:uid="{00000000-0005-0000-0000-0000234D0000}"/>
    <cellStyle name="Normal 37 8" xfId="19751" xr:uid="{00000000-0005-0000-0000-0000244D0000}"/>
    <cellStyle name="Normal 37 8 10" xfId="19752" xr:uid="{00000000-0005-0000-0000-0000254D0000}"/>
    <cellStyle name="Normal 37 8 11" xfId="19753" xr:uid="{00000000-0005-0000-0000-0000264D0000}"/>
    <cellStyle name="Normal 37 8 2" xfId="19754" xr:uid="{00000000-0005-0000-0000-0000274D0000}"/>
    <cellStyle name="Normal 37 8 2 2" xfId="19755" xr:uid="{00000000-0005-0000-0000-0000284D0000}"/>
    <cellStyle name="Normal 37 8 3" xfId="19756" xr:uid="{00000000-0005-0000-0000-0000294D0000}"/>
    <cellStyle name="Normal 37 8 3 2" xfId="19757" xr:uid="{00000000-0005-0000-0000-00002A4D0000}"/>
    <cellStyle name="Normal 37 8 4" xfId="19758" xr:uid="{00000000-0005-0000-0000-00002B4D0000}"/>
    <cellStyle name="Normal 37 8 4 2" xfId="19759" xr:uid="{00000000-0005-0000-0000-00002C4D0000}"/>
    <cellStyle name="Normal 37 8 5" xfId="19760" xr:uid="{00000000-0005-0000-0000-00002D4D0000}"/>
    <cellStyle name="Normal 37 8 5 2" xfId="19761" xr:uid="{00000000-0005-0000-0000-00002E4D0000}"/>
    <cellStyle name="Normal 37 8 6" xfId="19762" xr:uid="{00000000-0005-0000-0000-00002F4D0000}"/>
    <cellStyle name="Normal 37 8 6 2" xfId="19763" xr:uid="{00000000-0005-0000-0000-0000304D0000}"/>
    <cellStyle name="Normal 37 8 7" xfId="19764" xr:uid="{00000000-0005-0000-0000-0000314D0000}"/>
    <cellStyle name="Normal 37 8 7 2" xfId="19765" xr:uid="{00000000-0005-0000-0000-0000324D0000}"/>
    <cellStyle name="Normal 37 8 8" xfId="19766" xr:uid="{00000000-0005-0000-0000-0000334D0000}"/>
    <cellStyle name="Normal 37 8 8 2" xfId="19767" xr:uid="{00000000-0005-0000-0000-0000344D0000}"/>
    <cellStyle name="Normal 37 8 9" xfId="19768" xr:uid="{00000000-0005-0000-0000-0000354D0000}"/>
    <cellStyle name="Normal 37 8 9 2" xfId="19769" xr:uid="{00000000-0005-0000-0000-0000364D0000}"/>
    <cellStyle name="Normal 37 9" xfId="19770" xr:uid="{00000000-0005-0000-0000-0000374D0000}"/>
    <cellStyle name="Normal 37 9 10" xfId="19771" xr:uid="{00000000-0005-0000-0000-0000384D0000}"/>
    <cellStyle name="Normal 37 9 11" xfId="19772" xr:uid="{00000000-0005-0000-0000-0000394D0000}"/>
    <cellStyle name="Normal 37 9 2" xfId="19773" xr:uid="{00000000-0005-0000-0000-00003A4D0000}"/>
    <cellStyle name="Normal 37 9 2 2" xfId="19774" xr:uid="{00000000-0005-0000-0000-00003B4D0000}"/>
    <cellStyle name="Normal 37 9 3" xfId="19775" xr:uid="{00000000-0005-0000-0000-00003C4D0000}"/>
    <cellStyle name="Normal 37 9 3 2" xfId="19776" xr:uid="{00000000-0005-0000-0000-00003D4D0000}"/>
    <cellStyle name="Normal 37 9 4" xfId="19777" xr:uid="{00000000-0005-0000-0000-00003E4D0000}"/>
    <cellStyle name="Normal 37 9 4 2" xfId="19778" xr:uid="{00000000-0005-0000-0000-00003F4D0000}"/>
    <cellStyle name="Normal 37 9 5" xfId="19779" xr:uid="{00000000-0005-0000-0000-0000404D0000}"/>
    <cellStyle name="Normal 37 9 5 2" xfId="19780" xr:uid="{00000000-0005-0000-0000-0000414D0000}"/>
    <cellStyle name="Normal 37 9 6" xfId="19781" xr:uid="{00000000-0005-0000-0000-0000424D0000}"/>
    <cellStyle name="Normal 37 9 6 2" xfId="19782" xr:uid="{00000000-0005-0000-0000-0000434D0000}"/>
    <cellStyle name="Normal 37 9 7" xfId="19783" xr:uid="{00000000-0005-0000-0000-0000444D0000}"/>
    <cellStyle name="Normal 37 9 7 2" xfId="19784" xr:uid="{00000000-0005-0000-0000-0000454D0000}"/>
    <cellStyle name="Normal 37 9 8" xfId="19785" xr:uid="{00000000-0005-0000-0000-0000464D0000}"/>
    <cellStyle name="Normal 37 9 8 2" xfId="19786" xr:uid="{00000000-0005-0000-0000-0000474D0000}"/>
    <cellStyle name="Normal 37 9 9" xfId="19787" xr:uid="{00000000-0005-0000-0000-0000484D0000}"/>
    <cellStyle name="Normal 37 9 9 2" xfId="19788" xr:uid="{00000000-0005-0000-0000-0000494D0000}"/>
    <cellStyle name="Normal 38" xfId="19789" xr:uid="{00000000-0005-0000-0000-00004A4D0000}"/>
    <cellStyle name="Normal 38 10" xfId="19790" xr:uid="{00000000-0005-0000-0000-00004B4D0000}"/>
    <cellStyle name="Normal 38 10 10" xfId="19791" xr:uid="{00000000-0005-0000-0000-00004C4D0000}"/>
    <cellStyle name="Normal 38 10 11" xfId="19792" xr:uid="{00000000-0005-0000-0000-00004D4D0000}"/>
    <cellStyle name="Normal 38 10 2" xfId="19793" xr:uid="{00000000-0005-0000-0000-00004E4D0000}"/>
    <cellStyle name="Normal 38 10 2 2" xfId="19794" xr:uid="{00000000-0005-0000-0000-00004F4D0000}"/>
    <cellStyle name="Normal 38 10 3" xfId="19795" xr:uid="{00000000-0005-0000-0000-0000504D0000}"/>
    <cellStyle name="Normal 38 10 3 2" xfId="19796" xr:uid="{00000000-0005-0000-0000-0000514D0000}"/>
    <cellStyle name="Normal 38 10 4" xfId="19797" xr:uid="{00000000-0005-0000-0000-0000524D0000}"/>
    <cellStyle name="Normal 38 10 4 2" xfId="19798" xr:uid="{00000000-0005-0000-0000-0000534D0000}"/>
    <cellStyle name="Normal 38 10 5" xfId="19799" xr:uid="{00000000-0005-0000-0000-0000544D0000}"/>
    <cellStyle name="Normal 38 10 5 2" xfId="19800" xr:uid="{00000000-0005-0000-0000-0000554D0000}"/>
    <cellStyle name="Normal 38 10 6" xfId="19801" xr:uid="{00000000-0005-0000-0000-0000564D0000}"/>
    <cellStyle name="Normal 38 10 6 2" xfId="19802" xr:uid="{00000000-0005-0000-0000-0000574D0000}"/>
    <cellStyle name="Normal 38 10 7" xfId="19803" xr:uid="{00000000-0005-0000-0000-0000584D0000}"/>
    <cellStyle name="Normal 38 10 7 2" xfId="19804" xr:uid="{00000000-0005-0000-0000-0000594D0000}"/>
    <cellStyle name="Normal 38 10 8" xfId="19805" xr:uid="{00000000-0005-0000-0000-00005A4D0000}"/>
    <cellStyle name="Normal 38 10 8 2" xfId="19806" xr:uid="{00000000-0005-0000-0000-00005B4D0000}"/>
    <cellStyle name="Normal 38 10 9" xfId="19807" xr:uid="{00000000-0005-0000-0000-00005C4D0000}"/>
    <cellStyle name="Normal 38 10 9 2" xfId="19808" xr:uid="{00000000-0005-0000-0000-00005D4D0000}"/>
    <cellStyle name="Normal 38 11" xfId="19809" xr:uid="{00000000-0005-0000-0000-00005E4D0000}"/>
    <cellStyle name="Normal 38 11 10" xfId="19810" xr:uid="{00000000-0005-0000-0000-00005F4D0000}"/>
    <cellStyle name="Normal 38 11 11" xfId="19811" xr:uid="{00000000-0005-0000-0000-0000604D0000}"/>
    <cellStyle name="Normal 38 11 2" xfId="19812" xr:uid="{00000000-0005-0000-0000-0000614D0000}"/>
    <cellStyle name="Normal 38 11 2 2" xfId="19813" xr:uid="{00000000-0005-0000-0000-0000624D0000}"/>
    <cellStyle name="Normal 38 11 3" xfId="19814" xr:uid="{00000000-0005-0000-0000-0000634D0000}"/>
    <cellStyle name="Normal 38 11 3 2" xfId="19815" xr:uid="{00000000-0005-0000-0000-0000644D0000}"/>
    <cellStyle name="Normal 38 11 4" xfId="19816" xr:uid="{00000000-0005-0000-0000-0000654D0000}"/>
    <cellStyle name="Normal 38 11 4 2" xfId="19817" xr:uid="{00000000-0005-0000-0000-0000664D0000}"/>
    <cellStyle name="Normal 38 11 5" xfId="19818" xr:uid="{00000000-0005-0000-0000-0000674D0000}"/>
    <cellStyle name="Normal 38 11 5 2" xfId="19819" xr:uid="{00000000-0005-0000-0000-0000684D0000}"/>
    <cellStyle name="Normal 38 11 6" xfId="19820" xr:uid="{00000000-0005-0000-0000-0000694D0000}"/>
    <cellStyle name="Normal 38 11 6 2" xfId="19821" xr:uid="{00000000-0005-0000-0000-00006A4D0000}"/>
    <cellStyle name="Normal 38 11 7" xfId="19822" xr:uid="{00000000-0005-0000-0000-00006B4D0000}"/>
    <cellStyle name="Normal 38 11 7 2" xfId="19823" xr:uid="{00000000-0005-0000-0000-00006C4D0000}"/>
    <cellStyle name="Normal 38 11 8" xfId="19824" xr:uid="{00000000-0005-0000-0000-00006D4D0000}"/>
    <cellStyle name="Normal 38 11 8 2" xfId="19825" xr:uid="{00000000-0005-0000-0000-00006E4D0000}"/>
    <cellStyle name="Normal 38 11 9" xfId="19826" xr:uid="{00000000-0005-0000-0000-00006F4D0000}"/>
    <cellStyle name="Normal 38 11 9 2" xfId="19827" xr:uid="{00000000-0005-0000-0000-0000704D0000}"/>
    <cellStyle name="Normal 38 12" xfId="19828" xr:uid="{00000000-0005-0000-0000-0000714D0000}"/>
    <cellStyle name="Normal 38 12 10" xfId="19829" xr:uid="{00000000-0005-0000-0000-0000724D0000}"/>
    <cellStyle name="Normal 38 12 2" xfId="19830" xr:uid="{00000000-0005-0000-0000-0000734D0000}"/>
    <cellStyle name="Normal 38 12 2 2" xfId="19831" xr:uid="{00000000-0005-0000-0000-0000744D0000}"/>
    <cellStyle name="Normal 38 12 3" xfId="19832" xr:uid="{00000000-0005-0000-0000-0000754D0000}"/>
    <cellStyle name="Normal 38 12 3 2" xfId="19833" xr:uid="{00000000-0005-0000-0000-0000764D0000}"/>
    <cellStyle name="Normal 38 12 4" xfId="19834" xr:uid="{00000000-0005-0000-0000-0000774D0000}"/>
    <cellStyle name="Normal 38 12 4 2" xfId="19835" xr:uid="{00000000-0005-0000-0000-0000784D0000}"/>
    <cellStyle name="Normal 38 12 5" xfId="19836" xr:uid="{00000000-0005-0000-0000-0000794D0000}"/>
    <cellStyle name="Normal 38 12 5 2" xfId="19837" xr:uid="{00000000-0005-0000-0000-00007A4D0000}"/>
    <cellStyle name="Normal 38 12 6" xfId="19838" xr:uid="{00000000-0005-0000-0000-00007B4D0000}"/>
    <cellStyle name="Normal 38 12 6 2" xfId="19839" xr:uid="{00000000-0005-0000-0000-00007C4D0000}"/>
    <cellStyle name="Normal 38 12 7" xfId="19840" xr:uid="{00000000-0005-0000-0000-00007D4D0000}"/>
    <cellStyle name="Normal 38 12 7 2" xfId="19841" xr:uid="{00000000-0005-0000-0000-00007E4D0000}"/>
    <cellStyle name="Normal 38 12 8" xfId="19842" xr:uid="{00000000-0005-0000-0000-00007F4D0000}"/>
    <cellStyle name="Normal 38 12 8 2" xfId="19843" xr:uid="{00000000-0005-0000-0000-0000804D0000}"/>
    <cellStyle name="Normal 38 12 9" xfId="19844" xr:uid="{00000000-0005-0000-0000-0000814D0000}"/>
    <cellStyle name="Normal 38 13" xfId="19845" xr:uid="{00000000-0005-0000-0000-0000824D0000}"/>
    <cellStyle name="Normal 38 13 2" xfId="19846" xr:uid="{00000000-0005-0000-0000-0000834D0000}"/>
    <cellStyle name="Normal 38 14" xfId="19847" xr:uid="{00000000-0005-0000-0000-0000844D0000}"/>
    <cellStyle name="Normal 38 14 2" xfId="19848" xr:uid="{00000000-0005-0000-0000-0000854D0000}"/>
    <cellStyle name="Normal 38 15" xfId="19849" xr:uid="{00000000-0005-0000-0000-0000864D0000}"/>
    <cellStyle name="Normal 38 15 2" xfId="19850" xr:uid="{00000000-0005-0000-0000-0000874D0000}"/>
    <cellStyle name="Normal 38 16" xfId="19851" xr:uid="{00000000-0005-0000-0000-0000884D0000}"/>
    <cellStyle name="Normal 38 16 2" xfId="19852" xr:uid="{00000000-0005-0000-0000-0000894D0000}"/>
    <cellStyle name="Normal 38 17" xfId="19853" xr:uid="{00000000-0005-0000-0000-00008A4D0000}"/>
    <cellStyle name="Normal 38 17 2" xfId="19854" xr:uid="{00000000-0005-0000-0000-00008B4D0000}"/>
    <cellStyle name="Normal 38 18" xfId="19855" xr:uid="{00000000-0005-0000-0000-00008C4D0000}"/>
    <cellStyle name="Normal 38 18 2" xfId="19856" xr:uid="{00000000-0005-0000-0000-00008D4D0000}"/>
    <cellStyle name="Normal 38 19" xfId="19857" xr:uid="{00000000-0005-0000-0000-00008E4D0000}"/>
    <cellStyle name="Normal 38 19 2" xfId="19858" xr:uid="{00000000-0005-0000-0000-00008F4D0000}"/>
    <cellStyle name="Normal 38 2" xfId="19859" xr:uid="{00000000-0005-0000-0000-0000904D0000}"/>
    <cellStyle name="Normal 38 2 10" xfId="19860" xr:uid="{00000000-0005-0000-0000-0000914D0000}"/>
    <cellStyle name="Normal 38 2 10 2" xfId="19861" xr:uid="{00000000-0005-0000-0000-0000924D0000}"/>
    <cellStyle name="Normal 38 2 11" xfId="19862" xr:uid="{00000000-0005-0000-0000-0000934D0000}"/>
    <cellStyle name="Normal 38 2 11 2" xfId="19863" xr:uid="{00000000-0005-0000-0000-0000944D0000}"/>
    <cellStyle name="Normal 38 2 12" xfId="19864" xr:uid="{00000000-0005-0000-0000-0000954D0000}"/>
    <cellStyle name="Normal 38 2 12 2" xfId="19865" xr:uid="{00000000-0005-0000-0000-0000964D0000}"/>
    <cellStyle name="Normal 38 2 13" xfId="19866" xr:uid="{00000000-0005-0000-0000-0000974D0000}"/>
    <cellStyle name="Normal 38 2 13 2" xfId="19867" xr:uid="{00000000-0005-0000-0000-0000984D0000}"/>
    <cellStyle name="Normal 38 2 14" xfId="19868" xr:uid="{00000000-0005-0000-0000-0000994D0000}"/>
    <cellStyle name="Normal 38 2 14 2" xfId="19869" xr:uid="{00000000-0005-0000-0000-00009A4D0000}"/>
    <cellStyle name="Normal 38 2 15" xfId="19870" xr:uid="{00000000-0005-0000-0000-00009B4D0000}"/>
    <cellStyle name="Normal 38 2 15 2" xfId="19871" xr:uid="{00000000-0005-0000-0000-00009C4D0000}"/>
    <cellStyle name="Normal 38 2 16" xfId="19872" xr:uid="{00000000-0005-0000-0000-00009D4D0000}"/>
    <cellStyle name="Normal 38 2 16 2" xfId="19873" xr:uid="{00000000-0005-0000-0000-00009E4D0000}"/>
    <cellStyle name="Normal 38 2 17" xfId="19874" xr:uid="{00000000-0005-0000-0000-00009F4D0000}"/>
    <cellStyle name="Normal 38 2 18" xfId="19875" xr:uid="{00000000-0005-0000-0000-0000A04D0000}"/>
    <cellStyle name="Normal 38 2 2" xfId="19876" xr:uid="{00000000-0005-0000-0000-0000A14D0000}"/>
    <cellStyle name="Normal 38 2 2 10" xfId="19877" xr:uid="{00000000-0005-0000-0000-0000A24D0000}"/>
    <cellStyle name="Normal 38 2 2 11" xfId="19878" xr:uid="{00000000-0005-0000-0000-0000A34D0000}"/>
    <cellStyle name="Normal 38 2 2 2" xfId="19879" xr:uid="{00000000-0005-0000-0000-0000A44D0000}"/>
    <cellStyle name="Normal 38 2 2 2 2" xfId="19880" xr:uid="{00000000-0005-0000-0000-0000A54D0000}"/>
    <cellStyle name="Normal 38 2 2 3" xfId="19881" xr:uid="{00000000-0005-0000-0000-0000A64D0000}"/>
    <cellStyle name="Normal 38 2 2 3 2" xfId="19882" xr:uid="{00000000-0005-0000-0000-0000A74D0000}"/>
    <cellStyle name="Normal 38 2 2 4" xfId="19883" xr:uid="{00000000-0005-0000-0000-0000A84D0000}"/>
    <cellStyle name="Normal 38 2 2 4 2" xfId="19884" xr:uid="{00000000-0005-0000-0000-0000A94D0000}"/>
    <cellStyle name="Normal 38 2 2 5" xfId="19885" xr:uid="{00000000-0005-0000-0000-0000AA4D0000}"/>
    <cellStyle name="Normal 38 2 2 5 2" xfId="19886" xr:uid="{00000000-0005-0000-0000-0000AB4D0000}"/>
    <cellStyle name="Normal 38 2 2 6" xfId="19887" xr:uid="{00000000-0005-0000-0000-0000AC4D0000}"/>
    <cellStyle name="Normal 38 2 2 6 2" xfId="19888" xr:uid="{00000000-0005-0000-0000-0000AD4D0000}"/>
    <cellStyle name="Normal 38 2 2 7" xfId="19889" xr:uid="{00000000-0005-0000-0000-0000AE4D0000}"/>
    <cellStyle name="Normal 38 2 2 7 2" xfId="19890" xr:uid="{00000000-0005-0000-0000-0000AF4D0000}"/>
    <cellStyle name="Normal 38 2 2 8" xfId="19891" xr:uid="{00000000-0005-0000-0000-0000B04D0000}"/>
    <cellStyle name="Normal 38 2 2 8 2" xfId="19892" xr:uid="{00000000-0005-0000-0000-0000B14D0000}"/>
    <cellStyle name="Normal 38 2 2 9" xfId="19893" xr:uid="{00000000-0005-0000-0000-0000B24D0000}"/>
    <cellStyle name="Normal 38 2 2 9 2" xfId="19894" xr:uid="{00000000-0005-0000-0000-0000B34D0000}"/>
    <cellStyle name="Normal 38 2 3" xfId="19895" xr:uid="{00000000-0005-0000-0000-0000B44D0000}"/>
    <cellStyle name="Normal 38 2 3 10" xfId="19896" xr:uid="{00000000-0005-0000-0000-0000B54D0000}"/>
    <cellStyle name="Normal 38 2 3 11" xfId="19897" xr:uid="{00000000-0005-0000-0000-0000B64D0000}"/>
    <cellStyle name="Normal 38 2 3 2" xfId="19898" xr:uid="{00000000-0005-0000-0000-0000B74D0000}"/>
    <cellStyle name="Normal 38 2 3 2 2" xfId="19899" xr:uid="{00000000-0005-0000-0000-0000B84D0000}"/>
    <cellStyle name="Normal 38 2 3 3" xfId="19900" xr:uid="{00000000-0005-0000-0000-0000B94D0000}"/>
    <cellStyle name="Normal 38 2 3 3 2" xfId="19901" xr:uid="{00000000-0005-0000-0000-0000BA4D0000}"/>
    <cellStyle name="Normal 38 2 3 4" xfId="19902" xr:uid="{00000000-0005-0000-0000-0000BB4D0000}"/>
    <cellStyle name="Normal 38 2 3 4 2" xfId="19903" xr:uid="{00000000-0005-0000-0000-0000BC4D0000}"/>
    <cellStyle name="Normal 38 2 3 5" xfId="19904" xr:uid="{00000000-0005-0000-0000-0000BD4D0000}"/>
    <cellStyle name="Normal 38 2 3 5 2" xfId="19905" xr:uid="{00000000-0005-0000-0000-0000BE4D0000}"/>
    <cellStyle name="Normal 38 2 3 6" xfId="19906" xr:uid="{00000000-0005-0000-0000-0000BF4D0000}"/>
    <cellStyle name="Normal 38 2 3 6 2" xfId="19907" xr:uid="{00000000-0005-0000-0000-0000C04D0000}"/>
    <cellStyle name="Normal 38 2 3 7" xfId="19908" xr:uid="{00000000-0005-0000-0000-0000C14D0000}"/>
    <cellStyle name="Normal 38 2 3 7 2" xfId="19909" xr:uid="{00000000-0005-0000-0000-0000C24D0000}"/>
    <cellStyle name="Normal 38 2 3 8" xfId="19910" xr:uid="{00000000-0005-0000-0000-0000C34D0000}"/>
    <cellStyle name="Normal 38 2 3 8 2" xfId="19911" xr:uid="{00000000-0005-0000-0000-0000C44D0000}"/>
    <cellStyle name="Normal 38 2 3 9" xfId="19912" xr:uid="{00000000-0005-0000-0000-0000C54D0000}"/>
    <cellStyle name="Normal 38 2 3 9 2" xfId="19913" xr:uid="{00000000-0005-0000-0000-0000C64D0000}"/>
    <cellStyle name="Normal 38 2 4" xfId="19914" xr:uid="{00000000-0005-0000-0000-0000C74D0000}"/>
    <cellStyle name="Normal 38 2 4 10" xfId="19915" xr:uid="{00000000-0005-0000-0000-0000C84D0000}"/>
    <cellStyle name="Normal 38 2 4 11" xfId="19916" xr:uid="{00000000-0005-0000-0000-0000C94D0000}"/>
    <cellStyle name="Normal 38 2 4 2" xfId="19917" xr:uid="{00000000-0005-0000-0000-0000CA4D0000}"/>
    <cellStyle name="Normal 38 2 4 2 2" xfId="19918" xr:uid="{00000000-0005-0000-0000-0000CB4D0000}"/>
    <cellStyle name="Normal 38 2 4 3" xfId="19919" xr:uid="{00000000-0005-0000-0000-0000CC4D0000}"/>
    <cellStyle name="Normal 38 2 4 3 2" xfId="19920" xr:uid="{00000000-0005-0000-0000-0000CD4D0000}"/>
    <cellStyle name="Normal 38 2 4 4" xfId="19921" xr:uid="{00000000-0005-0000-0000-0000CE4D0000}"/>
    <cellStyle name="Normal 38 2 4 4 2" xfId="19922" xr:uid="{00000000-0005-0000-0000-0000CF4D0000}"/>
    <cellStyle name="Normal 38 2 4 5" xfId="19923" xr:uid="{00000000-0005-0000-0000-0000D04D0000}"/>
    <cellStyle name="Normal 38 2 4 5 2" xfId="19924" xr:uid="{00000000-0005-0000-0000-0000D14D0000}"/>
    <cellStyle name="Normal 38 2 4 6" xfId="19925" xr:uid="{00000000-0005-0000-0000-0000D24D0000}"/>
    <cellStyle name="Normal 38 2 4 6 2" xfId="19926" xr:uid="{00000000-0005-0000-0000-0000D34D0000}"/>
    <cellStyle name="Normal 38 2 4 7" xfId="19927" xr:uid="{00000000-0005-0000-0000-0000D44D0000}"/>
    <cellStyle name="Normal 38 2 4 7 2" xfId="19928" xr:uid="{00000000-0005-0000-0000-0000D54D0000}"/>
    <cellStyle name="Normal 38 2 4 8" xfId="19929" xr:uid="{00000000-0005-0000-0000-0000D64D0000}"/>
    <cellStyle name="Normal 38 2 4 8 2" xfId="19930" xr:uid="{00000000-0005-0000-0000-0000D74D0000}"/>
    <cellStyle name="Normal 38 2 4 9" xfId="19931" xr:uid="{00000000-0005-0000-0000-0000D84D0000}"/>
    <cellStyle name="Normal 38 2 4 9 2" xfId="19932" xr:uid="{00000000-0005-0000-0000-0000D94D0000}"/>
    <cellStyle name="Normal 38 2 5" xfId="19933" xr:uid="{00000000-0005-0000-0000-0000DA4D0000}"/>
    <cellStyle name="Normal 38 2 5 10" xfId="19934" xr:uid="{00000000-0005-0000-0000-0000DB4D0000}"/>
    <cellStyle name="Normal 38 2 5 11" xfId="19935" xr:uid="{00000000-0005-0000-0000-0000DC4D0000}"/>
    <cellStyle name="Normal 38 2 5 2" xfId="19936" xr:uid="{00000000-0005-0000-0000-0000DD4D0000}"/>
    <cellStyle name="Normal 38 2 5 2 2" xfId="19937" xr:uid="{00000000-0005-0000-0000-0000DE4D0000}"/>
    <cellStyle name="Normal 38 2 5 3" xfId="19938" xr:uid="{00000000-0005-0000-0000-0000DF4D0000}"/>
    <cellStyle name="Normal 38 2 5 3 2" xfId="19939" xr:uid="{00000000-0005-0000-0000-0000E04D0000}"/>
    <cellStyle name="Normal 38 2 5 4" xfId="19940" xr:uid="{00000000-0005-0000-0000-0000E14D0000}"/>
    <cellStyle name="Normal 38 2 5 4 2" xfId="19941" xr:uid="{00000000-0005-0000-0000-0000E24D0000}"/>
    <cellStyle name="Normal 38 2 5 5" xfId="19942" xr:uid="{00000000-0005-0000-0000-0000E34D0000}"/>
    <cellStyle name="Normal 38 2 5 5 2" xfId="19943" xr:uid="{00000000-0005-0000-0000-0000E44D0000}"/>
    <cellStyle name="Normal 38 2 5 6" xfId="19944" xr:uid="{00000000-0005-0000-0000-0000E54D0000}"/>
    <cellStyle name="Normal 38 2 5 6 2" xfId="19945" xr:uid="{00000000-0005-0000-0000-0000E64D0000}"/>
    <cellStyle name="Normal 38 2 5 7" xfId="19946" xr:uid="{00000000-0005-0000-0000-0000E74D0000}"/>
    <cellStyle name="Normal 38 2 5 7 2" xfId="19947" xr:uid="{00000000-0005-0000-0000-0000E84D0000}"/>
    <cellStyle name="Normal 38 2 5 8" xfId="19948" xr:uid="{00000000-0005-0000-0000-0000E94D0000}"/>
    <cellStyle name="Normal 38 2 5 8 2" xfId="19949" xr:uid="{00000000-0005-0000-0000-0000EA4D0000}"/>
    <cellStyle name="Normal 38 2 5 9" xfId="19950" xr:uid="{00000000-0005-0000-0000-0000EB4D0000}"/>
    <cellStyle name="Normal 38 2 5 9 2" xfId="19951" xr:uid="{00000000-0005-0000-0000-0000EC4D0000}"/>
    <cellStyle name="Normal 38 2 6" xfId="19952" xr:uid="{00000000-0005-0000-0000-0000ED4D0000}"/>
    <cellStyle name="Normal 38 2 6 10" xfId="19953" xr:uid="{00000000-0005-0000-0000-0000EE4D0000}"/>
    <cellStyle name="Normal 38 2 6 11" xfId="19954" xr:uid="{00000000-0005-0000-0000-0000EF4D0000}"/>
    <cellStyle name="Normal 38 2 6 2" xfId="19955" xr:uid="{00000000-0005-0000-0000-0000F04D0000}"/>
    <cellStyle name="Normal 38 2 6 2 2" xfId="19956" xr:uid="{00000000-0005-0000-0000-0000F14D0000}"/>
    <cellStyle name="Normal 38 2 6 3" xfId="19957" xr:uid="{00000000-0005-0000-0000-0000F24D0000}"/>
    <cellStyle name="Normal 38 2 6 3 2" xfId="19958" xr:uid="{00000000-0005-0000-0000-0000F34D0000}"/>
    <cellStyle name="Normal 38 2 6 4" xfId="19959" xr:uid="{00000000-0005-0000-0000-0000F44D0000}"/>
    <cellStyle name="Normal 38 2 6 4 2" xfId="19960" xr:uid="{00000000-0005-0000-0000-0000F54D0000}"/>
    <cellStyle name="Normal 38 2 6 5" xfId="19961" xr:uid="{00000000-0005-0000-0000-0000F64D0000}"/>
    <cellStyle name="Normal 38 2 6 5 2" xfId="19962" xr:uid="{00000000-0005-0000-0000-0000F74D0000}"/>
    <cellStyle name="Normal 38 2 6 6" xfId="19963" xr:uid="{00000000-0005-0000-0000-0000F84D0000}"/>
    <cellStyle name="Normal 38 2 6 6 2" xfId="19964" xr:uid="{00000000-0005-0000-0000-0000F94D0000}"/>
    <cellStyle name="Normal 38 2 6 7" xfId="19965" xr:uid="{00000000-0005-0000-0000-0000FA4D0000}"/>
    <cellStyle name="Normal 38 2 6 7 2" xfId="19966" xr:uid="{00000000-0005-0000-0000-0000FB4D0000}"/>
    <cellStyle name="Normal 38 2 6 8" xfId="19967" xr:uid="{00000000-0005-0000-0000-0000FC4D0000}"/>
    <cellStyle name="Normal 38 2 6 8 2" xfId="19968" xr:uid="{00000000-0005-0000-0000-0000FD4D0000}"/>
    <cellStyle name="Normal 38 2 6 9" xfId="19969" xr:uid="{00000000-0005-0000-0000-0000FE4D0000}"/>
    <cellStyle name="Normal 38 2 6 9 2" xfId="19970" xr:uid="{00000000-0005-0000-0000-0000FF4D0000}"/>
    <cellStyle name="Normal 38 2 7" xfId="19971" xr:uid="{00000000-0005-0000-0000-0000004E0000}"/>
    <cellStyle name="Normal 38 2 7 10" xfId="19972" xr:uid="{00000000-0005-0000-0000-0000014E0000}"/>
    <cellStyle name="Normal 38 2 7 11" xfId="19973" xr:uid="{00000000-0005-0000-0000-0000024E0000}"/>
    <cellStyle name="Normal 38 2 7 2" xfId="19974" xr:uid="{00000000-0005-0000-0000-0000034E0000}"/>
    <cellStyle name="Normal 38 2 7 2 2" xfId="19975" xr:uid="{00000000-0005-0000-0000-0000044E0000}"/>
    <cellStyle name="Normal 38 2 7 3" xfId="19976" xr:uid="{00000000-0005-0000-0000-0000054E0000}"/>
    <cellStyle name="Normal 38 2 7 3 2" xfId="19977" xr:uid="{00000000-0005-0000-0000-0000064E0000}"/>
    <cellStyle name="Normal 38 2 7 4" xfId="19978" xr:uid="{00000000-0005-0000-0000-0000074E0000}"/>
    <cellStyle name="Normal 38 2 7 4 2" xfId="19979" xr:uid="{00000000-0005-0000-0000-0000084E0000}"/>
    <cellStyle name="Normal 38 2 7 5" xfId="19980" xr:uid="{00000000-0005-0000-0000-0000094E0000}"/>
    <cellStyle name="Normal 38 2 7 5 2" xfId="19981" xr:uid="{00000000-0005-0000-0000-00000A4E0000}"/>
    <cellStyle name="Normal 38 2 7 6" xfId="19982" xr:uid="{00000000-0005-0000-0000-00000B4E0000}"/>
    <cellStyle name="Normal 38 2 7 6 2" xfId="19983" xr:uid="{00000000-0005-0000-0000-00000C4E0000}"/>
    <cellStyle name="Normal 38 2 7 7" xfId="19984" xr:uid="{00000000-0005-0000-0000-00000D4E0000}"/>
    <cellStyle name="Normal 38 2 7 7 2" xfId="19985" xr:uid="{00000000-0005-0000-0000-00000E4E0000}"/>
    <cellStyle name="Normal 38 2 7 8" xfId="19986" xr:uid="{00000000-0005-0000-0000-00000F4E0000}"/>
    <cellStyle name="Normal 38 2 7 8 2" xfId="19987" xr:uid="{00000000-0005-0000-0000-0000104E0000}"/>
    <cellStyle name="Normal 38 2 7 9" xfId="19988" xr:uid="{00000000-0005-0000-0000-0000114E0000}"/>
    <cellStyle name="Normal 38 2 7 9 2" xfId="19989" xr:uid="{00000000-0005-0000-0000-0000124E0000}"/>
    <cellStyle name="Normal 38 2 8" xfId="19990" xr:uid="{00000000-0005-0000-0000-0000134E0000}"/>
    <cellStyle name="Normal 38 2 8 10" xfId="19991" xr:uid="{00000000-0005-0000-0000-0000144E0000}"/>
    <cellStyle name="Normal 38 2 8 2" xfId="19992" xr:uid="{00000000-0005-0000-0000-0000154E0000}"/>
    <cellStyle name="Normal 38 2 8 2 2" xfId="19993" xr:uid="{00000000-0005-0000-0000-0000164E0000}"/>
    <cellStyle name="Normal 38 2 8 3" xfId="19994" xr:uid="{00000000-0005-0000-0000-0000174E0000}"/>
    <cellStyle name="Normal 38 2 8 3 2" xfId="19995" xr:uid="{00000000-0005-0000-0000-0000184E0000}"/>
    <cellStyle name="Normal 38 2 8 4" xfId="19996" xr:uid="{00000000-0005-0000-0000-0000194E0000}"/>
    <cellStyle name="Normal 38 2 8 4 2" xfId="19997" xr:uid="{00000000-0005-0000-0000-00001A4E0000}"/>
    <cellStyle name="Normal 38 2 8 5" xfId="19998" xr:uid="{00000000-0005-0000-0000-00001B4E0000}"/>
    <cellStyle name="Normal 38 2 8 5 2" xfId="19999" xr:uid="{00000000-0005-0000-0000-00001C4E0000}"/>
    <cellStyle name="Normal 38 2 8 6" xfId="20000" xr:uid="{00000000-0005-0000-0000-00001D4E0000}"/>
    <cellStyle name="Normal 38 2 8 6 2" xfId="20001" xr:uid="{00000000-0005-0000-0000-00001E4E0000}"/>
    <cellStyle name="Normal 38 2 8 7" xfId="20002" xr:uid="{00000000-0005-0000-0000-00001F4E0000}"/>
    <cellStyle name="Normal 38 2 8 7 2" xfId="20003" xr:uid="{00000000-0005-0000-0000-0000204E0000}"/>
    <cellStyle name="Normal 38 2 8 8" xfId="20004" xr:uid="{00000000-0005-0000-0000-0000214E0000}"/>
    <cellStyle name="Normal 38 2 8 8 2" xfId="20005" xr:uid="{00000000-0005-0000-0000-0000224E0000}"/>
    <cellStyle name="Normal 38 2 8 9" xfId="20006" xr:uid="{00000000-0005-0000-0000-0000234E0000}"/>
    <cellStyle name="Normal 38 2 9" xfId="20007" xr:uid="{00000000-0005-0000-0000-0000244E0000}"/>
    <cellStyle name="Normal 38 2 9 2" xfId="20008" xr:uid="{00000000-0005-0000-0000-0000254E0000}"/>
    <cellStyle name="Normal 38 20" xfId="20009" xr:uid="{00000000-0005-0000-0000-0000264E0000}"/>
    <cellStyle name="Normal 38 20 2" xfId="20010" xr:uid="{00000000-0005-0000-0000-0000274E0000}"/>
    <cellStyle name="Normal 38 21" xfId="20011" xr:uid="{00000000-0005-0000-0000-0000284E0000}"/>
    <cellStyle name="Normal 38 22" xfId="20012" xr:uid="{00000000-0005-0000-0000-0000294E0000}"/>
    <cellStyle name="Normal 38 3" xfId="20013" xr:uid="{00000000-0005-0000-0000-00002A4E0000}"/>
    <cellStyle name="Normal 38 3 10" xfId="20014" xr:uid="{00000000-0005-0000-0000-00002B4E0000}"/>
    <cellStyle name="Normal 38 3 10 2" xfId="20015" xr:uid="{00000000-0005-0000-0000-00002C4E0000}"/>
    <cellStyle name="Normal 38 3 11" xfId="20016" xr:uid="{00000000-0005-0000-0000-00002D4E0000}"/>
    <cellStyle name="Normal 38 3 11 2" xfId="20017" xr:uid="{00000000-0005-0000-0000-00002E4E0000}"/>
    <cellStyle name="Normal 38 3 12" xfId="20018" xr:uid="{00000000-0005-0000-0000-00002F4E0000}"/>
    <cellStyle name="Normal 38 3 12 2" xfId="20019" xr:uid="{00000000-0005-0000-0000-0000304E0000}"/>
    <cellStyle name="Normal 38 3 13" xfId="20020" xr:uid="{00000000-0005-0000-0000-0000314E0000}"/>
    <cellStyle name="Normal 38 3 13 2" xfId="20021" xr:uid="{00000000-0005-0000-0000-0000324E0000}"/>
    <cellStyle name="Normal 38 3 14" xfId="20022" xr:uid="{00000000-0005-0000-0000-0000334E0000}"/>
    <cellStyle name="Normal 38 3 14 2" xfId="20023" xr:uid="{00000000-0005-0000-0000-0000344E0000}"/>
    <cellStyle name="Normal 38 3 15" xfId="20024" xr:uid="{00000000-0005-0000-0000-0000354E0000}"/>
    <cellStyle name="Normal 38 3 15 2" xfId="20025" xr:uid="{00000000-0005-0000-0000-0000364E0000}"/>
    <cellStyle name="Normal 38 3 16" xfId="20026" xr:uid="{00000000-0005-0000-0000-0000374E0000}"/>
    <cellStyle name="Normal 38 3 16 2" xfId="20027" xr:uid="{00000000-0005-0000-0000-0000384E0000}"/>
    <cellStyle name="Normal 38 3 17" xfId="20028" xr:uid="{00000000-0005-0000-0000-0000394E0000}"/>
    <cellStyle name="Normal 38 3 18" xfId="20029" xr:uid="{00000000-0005-0000-0000-00003A4E0000}"/>
    <cellStyle name="Normal 38 3 2" xfId="20030" xr:uid="{00000000-0005-0000-0000-00003B4E0000}"/>
    <cellStyle name="Normal 38 3 2 10" xfId="20031" xr:uid="{00000000-0005-0000-0000-00003C4E0000}"/>
    <cellStyle name="Normal 38 3 2 11" xfId="20032" xr:uid="{00000000-0005-0000-0000-00003D4E0000}"/>
    <cellStyle name="Normal 38 3 2 2" xfId="20033" xr:uid="{00000000-0005-0000-0000-00003E4E0000}"/>
    <cellStyle name="Normal 38 3 2 2 2" xfId="20034" xr:uid="{00000000-0005-0000-0000-00003F4E0000}"/>
    <cellStyle name="Normal 38 3 2 3" xfId="20035" xr:uid="{00000000-0005-0000-0000-0000404E0000}"/>
    <cellStyle name="Normal 38 3 2 3 2" xfId="20036" xr:uid="{00000000-0005-0000-0000-0000414E0000}"/>
    <cellStyle name="Normal 38 3 2 4" xfId="20037" xr:uid="{00000000-0005-0000-0000-0000424E0000}"/>
    <cellStyle name="Normal 38 3 2 4 2" xfId="20038" xr:uid="{00000000-0005-0000-0000-0000434E0000}"/>
    <cellStyle name="Normal 38 3 2 5" xfId="20039" xr:uid="{00000000-0005-0000-0000-0000444E0000}"/>
    <cellStyle name="Normal 38 3 2 5 2" xfId="20040" xr:uid="{00000000-0005-0000-0000-0000454E0000}"/>
    <cellStyle name="Normal 38 3 2 6" xfId="20041" xr:uid="{00000000-0005-0000-0000-0000464E0000}"/>
    <cellStyle name="Normal 38 3 2 6 2" xfId="20042" xr:uid="{00000000-0005-0000-0000-0000474E0000}"/>
    <cellStyle name="Normal 38 3 2 7" xfId="20043" xr:uid="{00000000-0005-0000-0000-0000484E0000}"/>
    <cellStyle name="Normal 38 3 2 7 2" xfId="20044" xr:uid="{00000000-0005-0000-0000-0000494E0000}"/>
    <cellStyle name="Normal 38 3 2 8" xfId="20045" xr:uid="{00000000-0005-0000-0000-00004A4E0000}"/>
    <cellStyle name="Normal 38 3 2 8 2" xfId="20046" xr:uid="{00000000-0005-0000-0000-00004B4E0000}"/>
    <cellStyle name="Normal 38 3 2 9" xfId="20047" xr:uid="{00000000-0005-0000-0000-00004C4E0000}"/>
    <cellStyle name="Normal 38 3 2 9 2" xfId="20048" xr:uid="{00000000-0005-0000-0000-00004D4E0000}"/>
    <cellStyle name="Normal 38 3 3" xfId="20049" xr:uid="{00000000-0005-0000-0000-00004E4E0000}"/>
    <cellStyle name="Normal 38 3 3 10" xfId="20050" xr:uid="{00000000-0005-0000-0000-00004F4E0000}"/>
    <cellStyle name="Normal 38 3 3 11" xfId="20051" xr:uid="{00000000-0005-0000-0000-0000504E0000}"/>
    <cellStyle name="Normal 38 3 3 2" xfId="20052" xr:uid="{00000000-0005-0000-0000-0000514E0000}"/>
    <cellStyle name="Normal 38 3 3 2 2" xfId="20053" xr:uid="{00000000-0005-0000-0000-0000524E0000}"/>
    <cellStyle name="Normal 38 3 3 3" xfId="20054" xr:uid="{00000000-0005-0000-0000-0000534E0000}"/>
    <cellStyle name="Normal 38 3 3 3 2" xfId="20055" xr:uid="{00000000-0005-0000-0000-0000544E0000}"/>
    <cellStyle name="Normal 38 3 3 4" xfId="20056" xr:uid="{00000000-0005-0000-0000-0000554E0000}"/>
    <cellStyle name="Normal 38 3 3 4 2" xfId="20057" xr:uid="{00000000-0005-0000-0000-0000564E0000}"/>
    <cellStyle name="Normal 38 3 3 5" xfId="20058" xr:uid="{00000000-0005-0000-0000-0000574E0000}"/>
    <cellStyle name="Normal 38 3 3 5 2" xfId="20059" xr:uid="{00000000-0005-0000-0000-0000584E0000}"/>
    <cellStyle name="Normal 38 3 3 6" xfId="20060" xr:uid="{00000000-0005-0000-0000-0000594E0000}"/>
    <cellStyle name="Normal 38 3 3 6 2" xfId="20061" xr:uid="{00000000-0005-0000-0000-00005A4E0000}"/>
    <cellStyle name="Normal 38 3 3 7" xfId="20062" xr:uid="{00000000-0005-0000-0000-00005B4E0000}"/>
    <cellStyle name="Normal 38 3 3 7 2" xfId="20063" xr:uid="{00000000-0005-0000-0000-00005C4E0000}"/>
    <cellStyle name="Normal 38 3 3 8" xfId="20064" xr:uid="{00000000-0005-0000-0000-00005D4E0000}"/>
    <cellStyle name="Normal 38 3 3 8 2" xfId="20065" xr:uid="{00000000-0005-0000-0000-00005E4E0000}"/>
    <cellStyle name="Normal 38 3 3 9" xfId="20066" xr:uid="{00000000-0005-0000-0000-00005F4E0000}"/>
    <cellStyle name="Normal 38 3 3 9 2" xfId="20067" xr:uid="{00000000-0005-0000-0000-0000604E0000}"/>
    <cellStyle name="Normal 38 3 4" xfId="20068" xr:uid="{00000000-0005-0000-0000-0000614E0000}"/>
    <cellStyle name="Normal 38 3 4 10" xfId="20069" xr:uid="{00000000-0005-0000-0000-0000624E0000}"/>
    <cellStyle name="Normal 38 3 4 11" xfId="20070" xr:uid="{00000000-0005-0000-0000-0000634E0000}"/>
    <cellStyle name="Normal 38 3 4 2" xfId="20071" xr:uid="{00000000-0005-0000-0000-0000644E0000}"/>
    <cellStyle name="Normal 38 3 4 2 2" xfId="20072" xr:uid="{00000000-0005-0000-0000-0000654E0000}"/>
    <cellStyle name="Normal 38 3 4 3" xfId="20073" xr:uid="{00000000-0005-0000-0000-0000664E0000}"/>
    <cellStyle name="Normal 38 3 4 3 2" xfId="20074" xr:uid="{00000000-0005-0000-0000-0000674E0000}"/>
    <cellStyle name="Normal 38 3 4 4" xfId="20075" xr:uid="{00000000-0005-0000-0000-0000684E0000}"/>
    <cellStyle name="Normal 38 3 4 4 2" xfId="20076" xr:uid="{00000000-0005-0000-0000-0000694E0000}"/>
    <cellStyle name="Normal 38 3 4 5" xfId="20077" xr:uid="{00000000-0005-0000-0000-00006A4E0000}"/>
    <cellStyle name="Normal 38 3 4 5 2" xfId="20078" xr:uid="{00000000-0005-0000-0000-00006B4E0000}"/>
    <cellStyle name="Normal 38 3 4 6" xfId="20079" xr:uid="{00000000-0005-0000-0000-00006C4E0000}"/>
    <cellStyle name="Normal 38 3 4 6 2" xfId="20080" xr:uid="{00000000-0005-0000-0000-00006D4E0000}"/>
    <cellStyle name="Normal 38 3 4 7" xfId="20081" xr:uid="{00000000-0005-0000-0000-00006E4E0000}"/>
    <cellStyle name="Normal 38 3 4 7 2" xfId="20082" xr:uid="{00000000-0005-0000-0000-00006F4E0000}"/>
    <cellStyle name="Normal 38 3 4 8" xfId="20083" xr:uid="{00000000-0005-0000-0000-0000704E0000}"/>
    <cellStyle name="Normal 38 3 4 8 2" xfId="20084" xr:uid="{00000000-0005-0000-0000-0000714E0000}"/>
    <cellStyle name="Normal 38 3 4 9" xfId="20085" xr:uid="{00000000-0005-0000-0000-0000724E0000}"/>
    <cellStyle name="Normal 38 3 4 9 2" xfId="20086" xr:uid="{00000000-0005-0000-0000-0000734E0000}"/>
    <cellStyle name="Normal 38 3 5" xfId="20087" xr:uid="{00000000-0005-0000-0000-0000744E0000}"/>
    <cellStyle name="Normal 38 3 5 10" xfId="20088" xr:uid="{00000000-0005-0000-0000-0000754E0000}"/>
    <cellStyle name="Normal 38 3 5 11" xfId="20089" xr:uid="{00000000-0005-0000-0000-0000764E0000}"/>
    <cellStyle name="Normal 38 3 5 2" xfId="20090" xr:uid="{00000000-0005-0000-0000-0000774E0000}"/>
    <cellStyle name="Normal 38 3 5 2 2" xfId="20091" xr:uid="{00000000-0005-0000-0000-0000784E0000}"/>
    <cellStyle name="Normal 38 3 5 3" xfId="20092" xr:uid="{00000000-0005-0000-0000-0000794E0000}"/>
    <cellStyle name="Normal 38 3 5 3 2" xfId="20093" xr:uid="{00000000-0005-0000-0000-00007A4E0000}"/>
    <cellStyle name="Normal 38 3 5 4" xfId="20094" xr:uid="{00000000-0005-0000-0000-00007B4E0000}"/>
    <cellStyle name="Normal 38 3 5 4 2" xfId="20095" xr:uid="{00000000-0005-0000-0000-00007C4E0000}"/>
    <cellStyle name="Normal 38 3 5 5" xfId="20096" xr:uid="{00000000-0005-0000-0000-00007D4E0000}"/>
    <cellStyle name="Normal 38 3 5 5 2" xfId="20097" xr:uid="{00000000-0005-0000-0000-00007E4E0000}"/>
    <cellStyle name="Normal 38 3 5 6" xfId="20098" xr:uid="{00000000-0005-0000-0000-00007F4E0000}"/>
    <cellStyle name="Normal 38 3 5 6 2" xfId="20099" xr:uid="{00000000-0005-0000-0000-0000804E0000}"/>
    <cellStyle name="Normal 38 3 5 7" xfId="20100" xr:uid="{00000000-0005-0000-0000-0000814E0000}"/>
    <cellStyle name="Normal 38 3 5 7 2" xfId="20101" xr:uid="{00000000-0005-0000-0000-0000824E0000}"/>
    <cellStyle name="Normal 38 3 5 8" xfId="20102" xr:uid="{00000000-0005-0000-0000-0000834E0000}"/>
    <cellStyle name="Normal 38 3 5 8 2" xfId="20103" xr:uid="{00000000-0005-0000-0000-0000844E0000}"/>
    <cellStyle name="Normal 38 3 5 9" xfId="20104" xr:uid="{00000000-0005-0000-0000-0000854E0000}"/>
    <cellStyle name="Normal 38 3 5 9 2" xfId="20105" xr:uid="{00000000-0005-0000-0000-0000864E0000}"/>
    <cellStyle name="Normal 38 3 6" xfId="20106" xr:uid="{00000000-0005-0000-0000-0000874E0000}"/>
    <cellStyle name="Normal 38 3 6 10" xfId="20107" xr:uid="{00000000-0005-0000-0000-0000884E0000}"/>
    <cellStyle name="Normal 38 3 6 11" xfId="20108" xr:uid="{00000000-0005-0000-0000-0000894E0000}"/>
    <cellStyle name="Normal 38 3 6 2" xfId="20109" xr:uid="{00000000-0005-0000-0000-00008A4E0000}"/>
    <cellStyle name="Normal 38 3 6 2 2" xfId="20110" xr:uid="{00000000-0005-0000-0000-00008B4E0000}"/>
    <cellStyle name="Normal 38 3 6 3" xfId="20111" xr:uid="{00000000-0005-0000-0000-00008C4E0000}"/>
    <cellStyle name="Normal 38 3 6 3 2" xfId="20112" xr:uid="{00000000-0005-0000-0000-00008D4E0000}"/>
    <cellStyle name="Normal 38 3 6 4" xfId="20113" xr:uid="{00000000-0005-0000-0000-00008E4E0000}"/>
    <cellStyle name="Normal 38 3 6 4 2" xfId="20114" xr:uid="{00000000-0005-0000-0000-00008F4E0000}"/>
    <cellStyle name="Normal 38 3 6 5" xfId="20115" xr:uid="{00000000-0005-0000-0000-0000904E0000}"/>
    <cellStyle name="Normal 38 3 6 5 2" xfId="20116" xr:uid="{00000000-0005-0000-0000-0000914E0000}"/>
    <cellStyle name="Normal 38 3 6 6" xfId="20117" xr:uid="{00000000-0005-0000-0000-0000924E0000}"/>
    <cellStyle name="Normal 38 3 6 6 2" xfId="20118" xr:uid="{00000000-0005-0000-0000-0000934E0000}"/>
    <cellStyle name="Normal 38 3 6 7" xfId="20119" xr:uid="{00000000-0005-0000-0000-0000944E0000}"/>
    <cellStyle name="Normal 38 3 6 7 2" xfId="20120" xr:uid="{00000000-0005-0000-0000-0000954E0000}"/>
    <cellStyle name="Normal 38 3 6 8" xfId="20121" xr:uid="{00000000-0005-0000-0000-0000964E0000}"/>
    <cellStyle name="Normal 38 3 6 8 2" xfId="20122" xr:uid="{00000000-0005-0000-0000-0000974E0000}"/>
    <cellStyle name="Normal 38 3 6 9" xfId="20123" xr:uid="{00000000-0005-0000-0000-0000984E0000}"/>
    <cellStyle name="Normal 38 3 6 9 2" xfId="20124" xr:uid="{00000000-0005-0000-0000-0000994E0000}"/>
    <cellStyle name="Normal 38 3 7" xfId="20125" xr:uid="{00000000-0005-0000-0000-00009A4E0000}"/>
    <cellStyle name="Normal 38 3 7 10" xfId="20126" xr:uid="{00000000-0005-0000-0000-00009B4E0000}"/>
    <cellStyle name="Normal 38 3 7 11" xfId="20127" xr:uid="{00000000-0005-0000-0000-00009C4E0000}"/>
    <cellStyle name="Normal 38 3 7 2" xfId="20128" xr:uid="{00000000-0005-0000-0000-00009D4E0000}"/>
    <cellStyle name="Normal 38 3 7 2 2" xfId="20129" xr:uid="{00000000-0005-0000-0000-00009E4E0000}"/>
    <cellStyle name="Normal 38 3 7 3" xfId="20130" xr:uid="{00000000-0005-0000-0000-00009F4E0000}"/>
    <cellStyle name="Normal 38 3 7 3 2" xfId="20131" xr:uid="{00000000-0005-0000-0000-0000A04E0000}"/>
    <cellStyle name="Normal 38 3 7 4" xfId="20132" xr:uid="{00000000-0005-0000-0000-0000A14E0000}"/>
    <cellStyle name="Normal 38 3 7 4 2" xfId="20133" xr:uid="{00000000-0005-0000-0000-0000A24E0000}"/>
    <cellStyle name="Normal 38 3 7 5" xfId="20134" xr:uid="{00000000-0005-0000-0000-0000A34E0000}"/>
    <cellStyle name="Normal 38 3 7 5 2" xfId="20135" xr:uid="{00000000-0005-0000-0000-0000A44E0000}"/>
    <cellStyle name="Normal 38 3 7 6" xfId="20136" xr:uid="{00000000-0005-0000-0000-0000A54E0000}"/>
    <cellStyle name="Normal 38 3 7 6 2" xfId="20137" xr:uid="{00000000-0005-0000-0000-0000A64E0000}"/>
    <cellStyle name="Normal 38 3 7 7" xfId="20138" xr:uid="{00000000-0005-0000-0000-0000A74E0000}"/>
    <cellStyle name="Normal 38 3 7 7 2" xfId="20139" xr:uid="{00000000-0005-0000-0000-0000A84E0000}"/>
    <cellStyle name="Normal 38 3 7 8" xfId="20140" xr:uid="{00000000-0005-0000-0000-0000A94E0000}"/>
    <cellStyle name="Normal 38 3 7 8 2" xfId="20141" xr:uid="{00000000-0005-0000-0000-0000AA4E0000}"/>
    <cellStyle name="Normal 38 3 7 9" xfId="20142" xr:uid="{00000000-0005-0000-0000-0000AB4E0000}"/>
    <cellStyle name="Normal 38 3 7 9 2" xfId="20143" xr:uid="{00000000-0005-0000-0000-0000AC4E0000}"/>
    <cellStyle name="Normal 38 3 8" xfId="20144" xr:uid="{00000000-0005-0000-0000-0000AD4E0000}"/>
    <cellStyle name="Normal 38 3 8 10" xfId="20145" xr:uid="{00000000-0005-0000-0000-0000AE4E0000}"/>
    <cellStyle name="Normal 38 3 8 2" xfId="20146" xr:uid="{00000000-0005-0000-0000-0000AF4E0000}"/>
    <cellStyle name="Normal 38 3 8 2 2" xfId="20147" xr:uid="{00000000-0005-0000-0000-0000B04E0000}"/>
    <cellStyle name="Normal 38 3 8 3" xfId="20148" xr:uid="{00000000-0005-0000-0000-0000B14E0000}"/>
    <cellStyle name="Normal 38 3 8 3 2" xfId="20149" xr:uid="{00000000-0005-0000-0000-0000B24E0000}"/>
    <cellStyle name="Normal 38 3 8 4" xfId="20150" xr:uid="{00000000-0005-0000-0000-0000B34E0000}"/>
    <cellStyle name="Normal 38 3 8 4 2" xfId="20151" xr:uid="{00000000-0005-0000-0000-0000B44E0000}"/>
    <cellStyle name="Normal 38 3 8 5" xfId="20152" xr:uid="{00000000-0005-0000-0000-0000B54E0000}"/>
    <cellStyle name="Normal 38 3 8 5 2" xfId="20153" xr:uid="{00000000-0005-0000-0000-0000B64E0000}"/>
    <cellStyle name="Normal 38 3 8 6" xfId="20154" xr:uid="{00000000-0005-0000-0000-0000B74E0000}"/>
    <cellStyle name="Normal 38 3 8 6 2" xfId="20155" xr:uid="{00000000-0005-0000-0000-0000B84E0000}"/>
    <cellStyle name="Normal 38 3 8 7" xfId="20156" xr:uid="{00000000-0005-0000-0000-0000B94E0000}"/>
    <cellStyle name="Normal 38 3 8 7 2" xfId="20157" xr:uid="{00000000-0005-0000-0000-0000BA4E0000}"/>
    <cellStyle name="Normal 38 3 8 8" xfId="20158" xr:uid="{00000000-0005-0000-0000-0000BB4E0000}"/>
    <cellStyle name="Normal 38 3 8 8 2" xfId="20159" xr:uid="{00000000-0005-0000-0000-0000BC4E0000}"/>
    <cellStyle name="Normal 38 3 8 9" xfId="20160" xr:uid="{00000000-0005-0000-0000-0000BD4E0000}"/>
    <cellStyle name="Normal 38 3 9" xfId="20161" xr:uid="{00000000-0005-0000-0000-0000BE4E0000}"/>
    <cellStyle name="Normal 38 3 9 2" xfId="20162" xr:uid="{00000000-0005-0000-0000-0000BF4E0000}"/>
    <cellStyle name="Normal 38 4" xfId="20163" xr:uid="{00000000-0005-0000-0000-0000C04E0000}"/>
    <cellStyle name="Normal 38 4 10" xfId="20164" xr:uid="{00000000-0005-0000-0000-0000C14E0000}"/>
    <cellStyle name="Normal 38 4 10 2" xfId="20165" xr:uid="{00000000-0005-0000-0000-0000C24E0000}"/>
    <cellStyle name="Normal 38 4 11" xfId="20166" xr:uid="{00000000-0005-0000-0000-0000C34E0000}"/>
    <cellStyle name="Normal 38 4 11 2" xfId="20167" xr:uid="{00000000-0005-0000-0000-0000C44E0000}"/>
    <cellStyle name="Normal 38 4 12" xfId="20168" xr:uid="{00000000-0005-0000-0000-0000C54E0000}"/>
    <cellStyle name="Normal 38 4 12 2" xfId="20169" xr:uid="{00000000-0005-0000-0000-0000C64E0000}"/>
    <cellStyle name="Normal 38 4 13" xfId="20170" xr:uid="{00000000-0005-0000-0000-0000C74E0000}"/>
    <cellStyle name="Normal 38 4 13 2" xfId="20171" xr:uid="{00000000-0005-0000-0000-0000C84E0000}"/>
    <cellStyle name="Normal 38 4 14" xfId="20172" xr:uid="{00000000-0005-0000-0000-0000C94E0000}"/>
    <cellStyle name="Normal 38 4 14 2" xfId="20173" xr:uid="{00000000-0005-0000-0000-0000CA4E0000}"/>
    <cellStyle name="Normal 38 4 15" xfId="20174" xr:uid="{00000000-0005-0000-0000-0000CB4E0000}"/>
    <cellStyle name="Normal 38 4 15 2" xfId="20175" xr:uid="{00000000-0005-0000-0000-0000CC4E0000}"/>
    <cellStyle name="Normal 38 4 16" xfId="20176" xr:uid="{00000000-0005-0000-0000-0000CD4E0000}"/>
    <cellStyle name="Normal 38 4 16 2" xfId="20177" xr:uid="{00000000-0005-0000-0000-0000CE4E0000}"/>
    <cellStyle name="Normal 38 4 17" xfId="20178" xr:uid="{00000000-0005-0000-0000-0000CF4E0000}"/>
    <cellStyle name="Normal 38 4 18" xfId="20179" xr:uid="{00000000-0005-0000-0000-0000D04E0000}"/>
    <cellStyle name="Normal 38 4 2" xfId="20180" xr:uid="{00000000-0005-0000-0000-0000D14E0000}"/>
    <cellStyle name="Normal 38 4 2 10" xfId="20181" xr:uid="{00000000-0005-0000-0000-0000D24E0000}"/>
    <cellStyle name="Normal 38 4 2 11" xfId="20182" xr:uid="{00000000-0005-0000-0000-0000D34E0000}"/>
    <cellStyle name="Normal 38 4 2 2" xfId="20183" xr:uid="{00000000-0005-0000-0000-0000D44E0000}"/>
    <cellStyle name="Normal 38 4 2 2 2" xfId="20184" xr:uid="{00000000-0005-0000-0000-0000D54E0000}"/>
    <cellStyle name="Normal 38 4 2 3" xfId="20185" xr:uid="{00000000-0005-0000-0000-0000D64E0000}"/>
    <cellStyle name="Normal 38 4 2 3 2" xfId="20186" xr:uid="{00000000-0005-0000-0000-0000D74E0000}"/>
    <cellStyle name="Normal 38 4 2 4" xfId="20187" xr:uid="{00000000-0005-0000-0000-0000D84E0000}"/>
    <cellStyle name="Normal 38 4 2 4 2" xfId="20188" xr:uid="{00000000-0005-0000-0000-0000D94E0000}"/>
    <cellStyle name="Normal 38 4 2 5" xfId="20189" xr:uid="{00000000-0005-0000-0000-0000DA4E0000}"/>
    <cellStyle name="Normal 38 4 2 5 2" xfId="20190" xr:uid="{00000000-0005-0000-0000-0000DB4E0000}"/>
    <cellStyle name="Normal 38 4 2 6" xfId="20191" xr:uid="{00000000-0005-0000-0000-0000DC4E0000}"/>
    <cellStyle name="Normal 38 4 2 6 2" xfId="20192" xr:uid="{00000000-0005-0000-0000-0000DD4E0000}"/>
    <cellStyle name="Normal 38 4 2 7" xfId="20193" xr:uid="{00000000-0005-0000-0000-0000DE4E0000}"/>
    <cellStyle name="Normal 38 4 2 7 2" xfId="20194" xr:uid="{00000000-0005-0000-0000-0000DF4E0000}"/>
    <cellStyle name="Normal 38 4 2 8" xfId="20195" xr:uid="{00000000-0005-0000-0000-0000E04E0000}"/>
    <cellStyle name="Normal 38 4 2 8 2" xfId="20196" xr:uid="{00000000-0005-0000-0000-0000E14E0000}"/>
    <cellStyle name="Normal 38 4 2 9" xfId="20197" xr:uid="{00000000-0005-0000-0000-0000E24E0000}"/>
    <cellStyle name="Normal 38 4 2 9 2" xfId="20198" xr:uid="{00000000-0005-0000-0000-0000E34E0000}"/>
    <cellStyle name="Normal 38 4 3" xfId="20199" xr:uid="{00000000-0005-0000-0000-0000E44E0000}"/>
    <cellStyle name="Normal 38 4 3 10" xfId="20200" xr:uid="{00000000-0005-0000-0000-0000E54E0000}"/>
    <cellStyle name="Normal 38 4 3 11" xfId="20201" xr:uid="{00000000-0005-0000-0000-0000E64E0000}"/>
    <cellStyle name="Normal 38 4 3 2" xfId="20202" xr:uid="{00000000-0005-0000-0000-0000E74E0000}"/>
    <cellStyle name="Normal 38 4 3 2 2" xfId="20203" xr:uid="{00000000-0005-0000-0000-0000E84E0000}"/>
    <cellStyle name="Normal 38 4 3 3" xfId="20204" xr:uid="{00000000-0005-0000-0000-0000E94E0000}"/>
    <cellStyle name="Normal 38 4 3 3 2" xfId="20205" xr:uid="{00000000-0005-0000-0000-0000EA4E0000}"/>
    <cellStyle name="Normal 38 4 3 4" xfId="20206" xr:uid="{00000000-0005-0000-0000-0000EB4E0000}"/>
    <cellStyle name="Normal 38 4 3 4 2" xfId="20207" xr:uid="{00000000-0005-0000-0000-0000EC4E0000}"/>
    <cellStyle name="Normal 38 4 3 5" xfId="20208" xr:uid="{00000000-0005-0000-0000-0000ED4E0000}"/>
    <cellStyle name="Normal 38 4 3 5 2" xfId="20209" xr:uid="{00000000-0005-0000-0000-0000EE4E0000}"/>
    <cellStyle name="Normal 38 4 3 6" xfId="20210" xr:uid="{00000000-0005-0000-0000-0000EF4E0000}"/>
    <cellStyle name="Normal 38 4 3 6 2" xfId="20211" xr:uid="{00000000-0005-0000-0000-0000F04E0000}"/>
    <cellStyle name="Normal 38 4 3 7" xfId="20212" xr:uid="{00000000-0005-0000-0000-0000F14E0000}"/>
    <cellStyle name="Normal 38 4 3 7 2" xfId="20213" xr:uid="{00000000-0005-0000-0000-0000F24E0000}"/>
    <cellStyle name="Normal 38 4 3 8" xfId="20214" xr:uid="{00000000-0005-0000-0000-0000F34E0000}"/>
    <cellStyle name="Normal 38 4 3 8 2" xfId="20215" xr:uid="{00000000-0005-0000-0000-0000F44E0000}"/>
    <cellStyle name="Normal 38 4 3 9" xfId="20216" xr:uid="{00000000-0005-0000-0000-0000F54E0000}"/>
    <cellStyle name="Normal 38 4 3 9 2" xfId="20217" xr:uid="{00000000-0005-0000-0000-0000F64E0000}"/>
    <cellStyle name="Normal 38 4 4" xfId="20218" xr:uid="{00000000-0005-0000-0000-0000F74E0000}"/>
    <cellStyle name="Normal 38 4 4 10" xfId="20219" xr:uid="{00000000-0005-0000-0000-0000F84E0000}"/>
    <cellStyle name="Normal 38 4 4 11" xfId="20220" xr:uid="{00000000-0005-0000-0000-0000F94E0000}"/>
    <cellStyle name="Normal 38 4 4 2" xfId="20221" xr:uid="{00000000-0005-0000-0000-0000FA4E0000}"/>
    <cellStyle name="Normal 38 4 4 2 2" xfId="20222" xr:uid="{00000000-0005-0000-0000-0000FB4E0000}"/>
    <cellStyle name="Normal 38 4 4 3" xfId="20223" xr:uid="{00000000-0005-0000-0000-0000FC4E0000}"/>
    <cellStyle name="Normal 38 4 4 3 2" xfId="20224" xr:uid="{00000000-0005-0000-0000-0000FD4E0000}"/>
    <cellStyle name="Normal 38 4 4 4" xfId="20225" xr:uid="{00000000-0005-0000-0000-0000FE4E0000}"/>
    <cellStyle name="Normal 38 4 4 4 2" xfId="20226" xr:uid="{00000000-0005-0000-0000-0000FF4E0000}"/>
    <cellStyle name="Normal 38 4 4 5" xfId="20227" xr:uid="{00000000-0005-0000-0000-0000004F0000}"/>
    <cellStyle name="Normal 38 4 4 5 2" xfId="20228" xr:uid="{00000000-0005-0000-0000-0000014F0000}"/>
    <cellStyle name="Normal 38 4 4 6" xfId="20229" xr:uid="{00000000-0005-0000-0000-0000024F0000}"/>
    <cellStyle name="Normal 38 4 4 6 2" xfId="20230" xr:uid="{00000000-0005-0000-0000-0000034F0000}"/>
    <cellStyle name="Normal 38 4 4 7" xfId="20231" xr:uid="{00000000-0005-0000-0000-0000044F0000}"/>
    <cellStyle name="Normal 38 4 4 7 2" xfId="20232" xr:uid="{00000000-0005-0000-0000-0000054F0000}"/>
    <cellStyle name="Normal 38 4 4 8" xfId="20233" xr:uid="{00000000-0005-0000-0000-0000064F0000}"/>
    <cellStyle name="Normal 38 4 4 8 2" xfId="20234" xr:uid="{00000000-0005-0000-0000-0000074F0000}"/>
    <cellStyle name="Normal 38 4 4 9" xfId="20235" xr:uid="{00000000-0005-0000-0000-0000084F0000}"/>
    <cellStyle name="Normal 38 4 4 9 2" xfId="20236" xr:uid="{00000000-0005-0000-0000-0000094F0000}"/>
    <cellStyle name="Normal 38 4 5" xfId="20237" xr:uid="{00000000-0005-0000-0000-00000A4F0000}"/>
    <cellStyle name="Normal 38 4 5 10" xfId="20238" xr:uid="{00000000-0005-0000-0000-00000B4F0000}"/>
    <cellStyle name="Normal 38 4 5 11" xfId="20239" xr:uid="{00000000-0005-0000-0000-00000C4F0000}"/>
    <cellStyle name="Normal 38 4 5 2" xfId="20240" xr:uid="{00000000-0005-0000-0000-00000D4F0000}"/>
    <cellStyle name="Normal 38 4 5 2 2" xfId="20241" xr:uid="{00000000-0005-0000-0000-00000E4F0000}"/>
    <cellStyle name="Normal 38 4 5 3" xfId="20242" xr:uid="{00000000-0005-0000-0000-00000F4F0000}"/>
    <cellStyle name="Normal 38 4 5 3 2" xfId="20243" xr:uid="{00000000-0005-0000-0000-0000104F0000}"/>
    <cellStyle name="Normal 38 4 5 4" xfId="20244" xr:uid="{00000000-0005-0000-0000-0000114F0000}"/>
    <cellStyle name="Normal 38 4 5 4 2" xfId="20245" xr:uid="{00000000-0005-0000-0000-0000124F0000}"/>
    <cellStyle name="Normal 38 4 5 5" xfId="20246" xr:uid="{00000000-0005-0000-0000-0000134F0000}"/>
    <cellStyle name="Normal 38 4 5 5 2" xfId="20247" xr:uid="{00000000-0005-0000-0000-0000144F0000}"/>
    <cellStyle name="Normal 38 4 5 6" xfId="20248" xr:uid="{00000000-0005-0000-0000-0000154F0000}"/>
    <cellStyle name="Normal 38 4 5 6 2" xfId="20249" xr:uid="{00000000-0005-0000-0000-0000164F0000}"/>
    <cellStyle name="Normal 38 4 5 7" xfId="20250" xr:uid="{00000000-0005-0000-0000-0000174F0000}"/>
    <cellStyle name="Normal 38 4 5 7 2" xfId="20251" xr:uid="{00000000-0005-0000-0000-0000184F0000}"/>
    <cellStyle name="Normal 38 4 5 8" xfId="20252" xr:uid="{00000000-0005-0000-0000-0000194F0000}"/>
    <cellStyle name="Normal 38 4 5 8 2" xfId="20253" xr:uid="{00000000-0005-0000-0000-00001A4F0000}"/>
    <cellStyle name="Normal 38 4 5 9" xfId="20254" xr:uid="{00000000-0005-0000-0000-00001B4F0000}"/>
    <cellStyle name="Normal 38 4 5 9 2" xfId="20255" xr:uid="{00000000-0005-0000-0000-00001C4F0000}"/>
    <cellStyle name="Normal 38 4 6" xfId="20256" xr:uid="{00000000-0005-0000-0000-00001D4F0000}"/>
    <cellStyle name="Normal 38 4 6 10" xfId="20257" xr:uid="{00000000-0005-0000-0000-00001E4F0000}"/>
    <cellStyle name="Normal 38 4 6 11" xfId="20258" xr:uid="{00000000-0005-0000-0000-00001F4F0000}"/>
    <cellStyle name="Normal 38 4 6 2" xfId="20259" xr:uid="{00000000-0005-0000-0000-0000204F0000}"/>
    <cellStyle name="Normal 38 4 6 2 2" xfId="20260" xr:uid="{00000000-0005-0000-0000-0000214F0000}"/>
    <cellStyle name="Normal 38 4 6 3" xfId="20261" xr:uid="{00000000-0005-0000-0000-0000224F0000}"/>
    <cellStyle name="Normal 38 4 6 3 2" xfId="20262" xr:uid="{00000000-0005-0000-0000-0000234F0000}"/>
    <cellStyle name="Normal 38 4 6 4" xfId="20263" xr:uid="{00000000-0005-0000-0000-0000244F0000}"/>
    <cellStyle name="Normal 38 4 6 4 2" xfId="20264" xr:uid="{00000000-0005-0000-0000-0000254F0000}"/>
    <cellStyle name="Normal 38 4 6 5" xfId="20265" xr:uid="{00000000-0005-0000-0000-0000264F0000}"/>
    <cellStyle name="Normal 38 4 6 5 2" xfId="20266" xr:uid="{00000000-0005-0000-0000-0000274F0000}"/>
    <cellStyle name="Normal 38 4 6 6" xfId="20267" xr:uid="{00000000-0005-0000-0000-0000284F0000}"/>
    <cellStyle name="Normal 38 4 6 6 2" xfId="20268" xr:uid="{00000000-0005-0000-0000-0000294F0000}"/>
    <cellStyle name="Normal 38 4 6 7" xfId="20269" xr:uid="{00000000-0005-0000-0000-00002A4F0000}"/>
    <cellStyle name="Normal 38 4 6 7 2" xfId="20270" xr:uid="{00000000-0005-0000-0000-00002B4F0000}"/>
    <cellStyle name="Normal 38 4 6 8" xfId="20271" xr:uid="{00000000-0005-0000-0000-00002C4F0000}"/>
    <cellStyle name="Normal 38 4 6 8 2" xfId="20272" xr:uid="{00000000-0005-0000-0000-00002D4F0000}"/>
    <cellStyle name="Normal 38 4 6 9" xfId="20273" xr:uid="{00000000-0005-0000-0000-00002E4F0000}"/>
    <cellStyle name="Normal 38 4 6 9 2" xfId="20274" xr:uid="{00000000-0005-0000-0000-00002F4F0000}"/>
    <cellStyle name="Normal 38 4 7" xfId="20275" xr:uid="{00000000-0005-0000-0000-0000304F0000}"/>
    <cellStyle name="Normal 38 4 7 10" xfId="20276" xr:uid="{00000000-0005-0000-0000-0000314F0000}"/>
    <cellStyle name="Normal 38 4 7 11" xfId="20277" xr:uid="{00000000-0005-0000-0000-0000324F0000}"/>
    <cellStyle name="Normal 38 4 7 2" xfId="20278" xr:uid="{00000000-0005-0000-0000-0000334F0000}"/>
    <cellStyle name="Normal 38 4 7 2 2" xfId="20279" xr:uid="{00000000-0005-0000-0000-0000344F0000}"/>
    <cellStyle name="Normal 38 4 7 3" xfId="20280" xr:uid="{00000000-0005-0000-0000-0000354F0000}"/>
    <cellStyle name="Normal 38 4 7 3 2" xfId="20281" xr:uid="{00000000-0005-0000-0000-0000364F0000}"/>
    <cellStyle name="Normal 38 4 7 4" xfId="20282" xr:uid="{00000000-0005-0000-0000-0000374F0000}"/>
    <cellStyle name="Normal 38 4 7 4 2" xfId="20283" xr:uid="{00000000-0005-0000-0000-0000384F0000}"/>
    <cellStyle name="Normal 38 4 7 5" xfId="20284" xr:uid="{00000000-0005-0000-0000-0000394F0000}"/>
    <cellStyle name="Normal 38 4 7 5 2" xfId="20285" xr:uid="{00000000-0005-0000-0000-00003A4F0000}"/>
    <cellStyle name="Normal 38 4 7 6" xfId="20286" xr:uid="{00000000-0005-0000-0000-00003B4F0000}"/>
    <cellStyle name="Normal 38 4 7 6 2" xfId="20287" xr:uid="{00000000-0005-0000-0000-00003C4F0000}"/>
    <cellStyle name="Normal 38 4 7 7" xfId="20288" xr:uid="{00000000-0005-0000-0000-00003D4F0000}"/>
    <cellStyle name="Normal 38 4 7 7 2" xfId="20289" xr:uid="{00000000-0005-0000-0000-00003E4F0000}"/>
    <cellStyle name="Normal 38 4 7 8" xfId="20290" xr:uid="{00000000-0005-0000-0000-00003F4F0000}"/>
    <cellStyle name="Normal 38 4 7 8 2" xfId="20291" xr:uid="{00000000-0005-0000-0000-0000404F0000}"/>
    <cellStyle name="Normal 38 4 7 9" xfId="20292" xr:uid="{00000000-0005-0000-0000-0000414F0000}"/>
    <cellStyle name="Normal 38 4 7 9 2" xfId="20293" xr:uid="{00000000-0005-0000-0000-0000424F0000}"/>
    <cellStyle name="Normal 38 4 8" xfId="20294" xr:uid="{00000000-0005-0000-0000-0000434F0000}"/>
    <cellStyle name="Normal 38 4 8 10" xfId="20295" xr:uid="{00000000-0005-0000-0000-0000444F0000}"/>
    <cellStyle name="Normal 38 4 8 2" xfId="20296" xr:uid="{00000000-0005-0000-0000-0000454F0000}"/>
    <cellStyle name="Normal 38 4 8 2 2" xfId="20297" xr:uid="{00000000-0005-0000-0000-0000464F0000}"/>
    <cellStyle name="Normal 38 4 8 3" xfId="20298" xr:uid="{00000000-0005-0000-0000-0000474F0000}"/>
    <cellStyle name="Normal 38 4 8 3 2" xfId="20299" xr:uid="{00000000-0005-0000-0000-0000484F0000}"/>
    <cellStyle name="Normal 38 4 8 4" xfId="20300" xr:uid="{00000000-0005-0000-0000-0000494F0000}"/>
    <cellStyle name="Normal 38 4 8 4 2" xfId="20301" xr:uid="{00000000-0005-0000-0000-00004A4F0000}"/>
    <cellStyle name="Normal 38 4 8 5" xfId="20302" xr:uid="{00000000-0005-0000-0000-00004B4F0000}"/>
    <cellStyle name="Normal 38 4 8 5 2" xfId="20303" xr:uid="{00000000-0005-0000-0000-00004C4F0000}"/>
    <cellStyle name="Normal 38 4 8 6" xfId="20304" xr:uid="{00000000-0005-0000-0000-00004D4F0000}"/>
    <cellStyle name="Normal 38 4 8 6 2" xfId="20305" xr:uid="{00000000-0005-0000-0000-00004E4F0000}"/>
    <cellStyle name="Normal 38 4 8 7" xfId="20306" xr:uid="{00000000-0005-0000-0000-00004F4F0000}"/>
    <cellStyle name="Normal 38 4 8 7 2" xfId="20307" xr:uid="{00000000-0005-0000-0000-0000504F0000}"/>
    <cellStyle name="Normal 38 4 8 8" xfId="20308" xr:uid="{00000000-0005-0000-0000-0000514F0000}"/>
    <cellStyle name="Normal 38 4 8 8 2" xfId="20309" xr:uid="{00000000-0005-0000-0000-0000524F0000}"/>
    <cellStyle name="Normal 38 4 8 9" xfId="20310" xr:uid="{00000000-0005-0000-0000-0000534F0000}"/>
    <cellStyle name="Normal 38 4 9" xfId="20311" xr:uid="{00000000-0005-0000-0000-0000544F0000}"/>
    <cellStyle name="Normal 38 4 9 2" xfId="20312" xr:uid="{00000000-0005-0000-0000-0000554F0000}"/>
    <cellStyle name="Normal 38 5" xfId="20313" xr:uid="{00000000-0005-0000-0000-0000564F0000}"/>
    <cellStyle name="Normal 38 5 10" xfId="20314" xr:uid="{00000000-0005-0000-0000-0000574F0000}"/>
    <cellStyle name="Normal 38 5 10 2" xfId="20315" xr:uid="{00000000-0005-0000-0000-0000584F0000}"/>
    <cellStyle name="Normal 38 5 11" xfId="20316" xr:uid="{00000000-0005-0000-0000-0000594F0000}"/>
    <cellStyle name="Normal 38 5 11 2" xfId="20317" xr:uid="{00000000-0005-0000-0000-00005A4F0000}"/>
    <cellStyle name="Normal 38 5 12" xfId="20318" xr:uid="{00000000-0005-0000-0000-00005B4F0000}"/>
    <cellStyle name="Normal 38 5 12 2" xfId="20319" xr:uid="{00000000-0005-0000-0000-00005C4F0000}"/>
    <cellStyle name="Normal 38 5 13" xfId="20320" xr:uid="{00000000-0005-0000-0000-00005D4F0000}"/>
    <cellStyle name="Normal 38 5 13 2" xfId="20321" xr:uid="{00000000-0005-0000-0000-00005E4F0000}"/>
    <cellStyle name="Normal 38 5 14" xfId="20322" xr:uid="{00000000-0005-0000-0000-00005F4F0000}"/>
    <cellStyle name="Normal 38 5 14 2" xfId="20323" xr:uid="{00000000-0005-0000-0000-0000604F0000}"/>
    <cellStyle name="Normal 38 5 15" xfId="20324" xr:uid="{00000000-0005-0000-0000-0000614F0000}"/>
    <cellStyle name="Normal 38 5 15 2" xfId="20325" xr:uid="{00000000-0005-0000-0000-0000624F0000}"/>
    <cellStyle name="Normal 38 5 16" xfId="20326" xr:uid="{00000000-0005-0000-0000-0000634F0000}"/>
    <cellStyle name="Normal 38 5 17" xfId="20327" xr:uid="{00000000-0005-0000-0000-0000644F0000}"/>
    <cellStyle name="Normal 38 5 2" xfId="20328" xr:uid="{00000000-0005-0000-0000-0000654F0000}"/>
    <cellStyle name="Normal 38 5 2 10" xfId="20329" xr:uid="{00000000-0005-0000-0000-0000664F0000}"/>
    <cellStyle name="Normal 38 5 2 11" xfId="20330" xr:uid="{00000000-0005-0000-0000-0000674F0000}"/>
    <cellStyle name="Normal 38 5 2 2" xfId="20331" xr:uid="{00000000-0005-0000-0000-0000684F0000}"/>
    <cellStyle name="Normal 38 5 2 2 2" xfId="20332" xr:uid="{00000000-0005-0000-0000-0000694F0000}"/>
    <cellStyle name="Normal 38 5 2 3" xfId="20333" xr:uid="{00000000-0005-0000-0000-00006A4F0000}"/>
    <cellStyle name="Normal 38 5 2 3 2" xfId="20334" xr:uid="{00000000-0005-0000-0000-00006B4F0000}"/>
    <cellStyle name="Normal 38 5 2 4" xfId="20335" xr:uid="{00000000-0005-0000-0000-00006C4F0000}"/>
    <cellStyle name="Normal 38 5 2 4 2" xfId="20336" xr:uid="{00000000-0005-0000-0000-00006D4F0000}"/>
    <cellStyle name="Normal 38 5 2 5" xfId="20337" xr:uid="{00000000-0005-0000-0000-00006E4F0000}"/>
    <cellStyle name="Normal 38 5 2 5 2" xfId="20338" xr:uid="{00000000-0005-0000-0000-00006F4F0000}"/>
    <cellStyle name="Normal 38 5 2 6" xfId="20339" xr:uid="{00000000-0005-0000-0000-0000704F0000}"/>
    <cellStyle name="Normal 38 5 2 6 2" xfId="20340" xr:uid="{00000000-0005-0000-0000-0000714F0000}"/>
    <cellStyle name="Normal 38 5 2 7" xfId="20341" xr:uid="{00000000-0005-0000-0000-0000724F0000}"/>
    <cellStyle name="Normal 38 5 2 7 2" xfId="20342" xr:uid="{00000000-0005-0000-0000-0000734F0000}"/>
    <cellStyle name="Normal 38 5 2 8" xfId="20343" xr:uid="{00000000-0005-0000-0000-0000744F0000}"/>
    <cellStyle name="Normal 38 5 2 8 2" xfId="20344" xr:uid="{00000000-0005-0000-0000-0000754F0000}"/>
    <cellStyle name="Normal 38 5 2 9" xfId="20345" xr:uid="{00000000-0005-0000-0000-0000764F0000}"/>
    <cellStyle name="Normal 38 5 2 9 2" xfId="20346" xr:uid="{00000000-0005-0000-0000-0000774F0000}"/>
    <cellStyle name="Normal 38 5 3" xfId="20347" xr:uid="{00000000-0005-0000-0000-0000784F0000}"/>
    <cellStyle name="Normal 38 5 3 10" xfId="20348" xr:uid="{00000000-0005-0000-0000-0000794F0000}"/>
    <cellStyle name="Normal 38 5 3 11" xfId="20349" xr:uid="{00000000-0005-0000-0000-00007A4F0000}"/>
    <cellStyle name="Normal 38 5 3 2" xfId="20350" xr:uid="{00000000-0005-0000-0000-00007B4F0000}"/>
    <cellStyle name="Normal 38 5 3 2 2" xfId="20351" xr:uid="{00000000-0005-0000-0000-00007C4F0000}"/>
    <cellStyle name="Normal 38 5 3 3" xfId="20352" xr:uid="{00000000-0005-0000-0000-00007D4F0000}"/>
    <cellStyle name="Normal 38 5 3 3 2" xfId="20353" xr:uid="{00000000-0005-0000-0000-00007E4F0000}"/>
    <cellStyle name="Normal 38 5 3 4" xfId="20354" xr:uid="{00000000-0005-0000-0000-00007F4F0000}"/>
    <cellStyle name="Normal 38 5 3 4 2" xfId="20355" xr:uid="{00000000-0005-0000-0000-0000804F0000}"/>
    <cellStyle name="Normal 38 5 3 5" xfId="20356" xr:uid="{00000000-0005-0000-0000-0000814F0000}"/>
    <cellStyle name="Normal 38 5 3 5 2" xfId="20357" xr:uid="{00000000-0005-0000-0000-0000824F0000}"/>
    <cellStyle name="Normal 38 5 3 6" xfId="20358" xr:uid="{00000000-0005-0000-0000-0000834F0000}"/>
    <cellStyle name="Normal 38 5 3 6 2" xfId="20359" xr:uid="{00000000-0005-0000-0000-0000844F0000}"/>
    <cellStyle name="Normal 38 5 3 7" xfId="20360" xr:uid="{00000000-0005-0000-0000-0000854F0000}"/>
    <cellStyle name="Normal 38 5 3 7 2" xfId="20361" xr:uid="{00000000-0005-0000-0000-0000864F0000}"/>
    <cellStyle name="Normal 38 5 3 8" xfId="20362" xr:uid="{00000000-0005-0000-0000-0000874F0000}"/>
    <cellStyle name="Normal 38 5 3 8 2" xfId="20363" xr:uid="{00000000-0005-0000-0000-0000884F0000}"/>
    <cellStyle name="Normal 38 5 3 9" xfId="20364" xr:uid="{00000000-0005-0000-0000-0000894F0000}"/>
    <cellStyle name="Normal 38 5 3 9 2" xfId="20365" xr:uid="{00000000-0005-0000-0000-00008A4F0000}"/>
    <cellStyle name="Normal 38 5 4" xfId="20366" xr:uid="{00000000-0005-0000-0000-00008B4F0000}"/>
    <cellStyle name="Normal 38 5 4 10" xfId="20367" xr:uid="{00000000-0005-0000-0000-00008C4F0000}"/>
    <cellStyle name="Normal 38 5 4 11" xfId="20368" xr:uid="{00000000-0005-0000-0000-00008D4F0000}"/>
    <cellStyle name="Normal 38 5 4 2" xfId="20369" xr:uid="{00000000-0005-0000-0000-00008E4F0000}"/>
    <cellStyle name="Normal 38 5 4 2 2" xfId="20370" xr:uid="{00000000-0005-0000-0000-00008F4F0000}"/>
    <cellStyle name="Normal 38 5 4 3" xfId="20371" xr:uid="{00000000-0005-0000-0000-0000904F0000}"/>
    <cellStyle name="Normal 38 5 4 3 2" xfId="20372" xr:uid="{00000000-0005-0000-0000-0000914F0000}"/>
    <cellStyle name="Normal 38 5 4 4" xfId="20373" xr:uid="{00000000-0005-0000-0000-0000924F0000}"/>
    <cellStyle name="Normal 38 5 4 4 2" xfId="20374" xr:uid="{00000000-0005-0000-0000-0000934F0000}"/>
    <cellStyle name="Normal 38 5 4 5" xfId="20375" xr:uid="{00000000-0005-0000-0000-0000944F0000}"/>
    <cellStyle name="Normal 38 5 4 5 2" xfId="20376" xr:uid="{00000000-0005-0000-0000-0000954F0000}"/>
    <cellStyle name="Normal 38 5 4 6" xfId="20377" xr:uid="{00000000-0005-0000-0000-0000964F0000}"/>
    <cellStyle name="Normal 38 5 4 6 2" xfId="20378" xr:uid="{00000000-0005-0000-0000-0000974F0000}"/>
    <cellStyle name="Normal 38 5 4 7" xfId="20379" xr:uid="{00000000-0005-0000-0000-0000984F0000}"/>
    <cellStyle name="Normal 38 5 4 7 2" xfId="20380" xr:uid="{00000000-0005-0000-0000-0000994F0000}"/>
    <cellStyle name="Normal 38 5 4 8" xfId="20381" xr:uid="{00000000-0005-0000-0000-00009A4F0000}"/>
    <cellStyle name="Normal 38 5 4 8 2" xfId="20382" xr:uid="{00000000-0005-0000-0000-00009B4F0000}"/>
    <cellStyle name="Normal 38 5 4 9" xfId="20383" xr:uid="{00000000-0005-0000-0000-00009C4F0000}"/>
    <cellStyle name="Normal 38 5 4 9 2" xfId="20384" xr:uid="{00000000-0005-0000-0000-00009D4F0000}"/>
    <cellStyle name="Normal 38 5 5" xfId="20385" xr:uid="{00000000-0005-0000-0000-00009E4F0000}"/>
    <cellStyle name="Normal 38 5 5 10" xfId="20386" xr:uid="{00000000-0005-0000-0000-00009F4F0000}"/>
    <cellStyle name="Normal 38 5 5 11" xfId="20387" xr:uid="{00000000-0005-0000-0000-0000A04F0000}"/>
    <cellStyle name="Normal 38 5 5 2" xfId="20388" xr:uid="{00000000-0005-0000-0000-0000A14F0000}"/>
    <cellStyle name="Normal 38 5 5 2 2" xfId="20389" xr:uid="{00000000-0005-0000-0000-0000A24F0000}"/>
    <cellStyle name="Normal 38 5 5 3" xfId="20390" xr:uid="{00000000-0005-0000-0000-0000A34F0000}"/>
    <cellStyle name="Normal 38 5 5 3 2" xfId="20391" xr:uid="{00000000-0005-0000-0000-0000A44F0000}"/>
    <cellStyle name="Normal 38 5 5 4" xfId="20392" xr:uid="{00000000-0005-0000-0000-0000A54F0000}"/>
    <cellStyle name="Normal 38 5 5 4 2" xfId="20393" xr:uid="{00000000-0005-0000-0000-0000A64F0000}"/>
    <cellStyle name="Normal 38 5 5 5" xfId="20394" xr:uid="{00000000-0005-0000-0000-0000A74F0000}"/>
    <cellStyle name="Normal 38 5 5 5 2" xfId="20395" xr:uid="{00000000-0005-0000-0000-0000A84F0000}"/>
    <cellStyle name="Normal 38 5 5 6" xfId="20396" xr:uid="{00000000-0005-0000-0000-0000A94F0000}"/>
    <cellStyle name="Normal 38 5 5 6 2" xfId="20397" xr:uid="{00000000-0005-0000-0000-0000AA4F0000}"/>
    <cellStyle name="Normal 38 5 5 7" xfId="20398" xr:uid="{00000000-0005-0000-0000-0000AB4F0000}"/>
    <cellStyle name="Normal 38 5 5 7 2" xfId="20399" xr:uid="{00000000-0005-0000-0000-0000AC4F0000}"/>
    <cellStyle name="Normal 38 5 5 8" xfId="20400" xr:uid="{00000000-0005-0000-0000-0000AD4F0000}"/>
    <cellStyle name="Normal 38 5 5 8 2" xfId="20401" xr:uid="{00000000-0005-0000-0000-0000AE4F0000}"/>
    <cellStyle name="Normal 38 5 5 9" xfId="20402" xr:uid="{00000000-0005-0000-0000-0000AF4F0000}"/>
    <cellStyle name="Normal 38 5 5 9 2" xfId="20403" xr:uid="{00000000-0005-0000-0000-0000B04F0000}"/>
    <cellStyle name="Normal 38 5 6" xfId="20404" xr:uid="{00000000-0005-0000-0000-0000B14F0000}"/>
    <cellStyle name="Normal 38 5 6 10" xfId="20405" xr:uid="{00000000-0005-0000-0000-0000B24F0000}"/>
    <cellStyle name="Normal 38 5 6 11" xfId="20406" xr:uid="{00000000-0005-0000-0000-0000B34F0000}"/>
    <cellStyle name="Normal 38 5 6 2" xfId="20407" xr:uid="{00000000-0005-0000-0000-0000B44F0000}"/>
    <cellStyle name="Normal 38 5 6 2 2" xfId="20408" xr:uid="{00000000-0005-0000-0000-0000B54F0000}"/>
    <cellStyle name="Normal 38 5 6 3" xfId="20409" xr:uid="{00000000-0005-0000-0000-0000B64F0000}"/>
    <cellStyle name="Normal 38 5 6 3 2" xfId="20410" xr:uid="{00000000-0005-0000-0000-0000B74F0000}"/>
    <cellStyle name="Normal 38 5 6 4" xfId="20411" xr:uid="{00000000-0005-0000-0000-0000B84F0000}"/>
    <cellStyle name="Normal 38 5 6 4 2" xfId="20412" xr:uid="{00000000-0005-0000-0000-0000B94F0000}"/>
    <cellStyle name="Normal 38 5 6 5" xfId="20413" xr:uid="{00000000-0005-0000-0000-0000BA4F0000}"/>
    <cellStyle name="Normal 38 5 6 5 2" xfId="20414" xr:uid="{00000000-0005-0000-0000-0000BB4F0000}"/>
    <cellStyle name="Normal 38 5 6 6" xfId="20415" xr:uid="{00000000-0005-0000-0000-0000BC4F0000}"/>
    <cellStyle name="Normal 38 5 6 6 2" xfId="20416" xr:uid="{00000000-0005-0000-0000-0000BD4F0000}"/>
    <cellStyle name="Normal 38 5 6 7" xfId="20417" xr:uid="{00000000-0005-0000-0000-0000BE4F0000}"/>
    <cellStyle name="Normal 38 5 6 7 2" xfId="20418" xr:uid="{00000000-0005-0000-0000-0000BF4F0000}"/>
    <cellStyle name="Normal 38 5 6 8" xfId="20419" xr:uid="{00000000-0005-0000-0000-0000C04F0000}"/>
    <cellStyle name="Normal 38 5 6 8 2" xfId="20420" xr:uid="{00000000-0005-0000-0000-0000C14F0000}"/>
    <cellStyle name="Normal 38 5 6 9" xfId="20421" xr:uid="{00000000-0005-0000-0000-0000C24F0000}"/>
    <cellStyle name="Normal 38 5 6 9 2" xfId="20422" xr:uid="{00000000-0005-0000-0000-0000C34F0000}"/>
    <cellStyle name="Normal 38 5 7" xfId="20423" xr:uid="{00000000-0005-0000-0000-0000C44F0000}"/>
    <cellStyle name="Normal 38 5 7 10" xfId="20424" xr:uid="{00000000-0005-0000-0000-0000C54F0000}"/>
    <cellStyle name="Normal 38 5 7 2" xfId="20425" xr:uid="{00000000-0005-0000-0000-0000C64F0000}"/>
    <cellStyle name="Normal 38 5 7 2 2" xfId="20426" xr:uid="{00000000-0005-0000-0000-0000C74F0000}"/>
    <cellStyle name="Normal 38 5 7 3" xfId="20427" xr:uid="{00000000-0005-0000-0000-0000C84F0000}"/>
    <cellStyle name="Normal 38 5 7 3 2" xfId="20428" xr:uid="{00000000-0005-0000-0000-0000C94F0000}"/>
    <cellStyle name="Normal 38 5 7 4" xfId="20429" xr:uid="{00000000-0005-0000-0000-0000CA4F0000}"/>
    <cellStyle name="Normal 38 5 7 4 2" xfId="20430" xr:uid="{00000000-0005-0000-0000-0000CB4F0000}"/>
    <cellStyle name="Normal 38 5 7 5" xfId="20431" xr:uid="{00000000-0005-0000-0000-0000CC4F0000}"/>
    <cellStyle name="Normal 38 5 7 5 2" xfId="20432" xr:uid="{00000000-0005-0000-0000-0000CD4F0000}"/>
    <cellStyle name="Normal 38 5 7 6" xfId="20433" xr:uid="{00000000-0005-0000-0000-0000CE4F0000}"/>
    <cellStyle name="Normal 38 5 7 6 2" xfId="20434" xr:uid="{00000000-0005-0000-0000-0000CF4F0000}"/>
    <cellStyle name="Normal 38 5 7 7" xfId="20435" xr:uid="{00000000-0005-0000-0000-0000D04F0000}"/>
    <cellStyle name="Normal 38 5 7 7 2" xfId="20436" xr:uid="{00000000-0005-0000-0000-0000D14F0000}"/>
    <cellStyle name="Normal 38 5 7 8" xfId="20437" xr:uid="{00000000-0005-0000-0000-0000D24F0000}"/>
    <cellStyle name="Normal 38 5 7 8 2" xfId="20438" xr:uid="{00000000-0005-0000-0000-0000D34F0000}"/>
    <cellStyle name="Normal 38 5 7 9" xfId="20439" xr:uid="{00000000-0005-0000-0000-0000D44F0000}"/>
    <cellStyle name="Normal 38 5 8" xfId="20440" xr:uid="{00000000-0005-0000-0000-0000D54F0000}"/>
    <cellStyle name="Normal 38 5 8 2" xfId="20441" xr:uid="{00000000-0005-0000-0000-0000D64F0000}"/>
    <cellStyle name="Normal 38 5 9" xfId="20442" xr:uid="{00000000-0005-0000-0000-0000D74F0000}"/>
    <cellStyle name="Normal 38 5 9 2" xfId="20443" xr:uid="{00000000-0005-0000-0000-0000D84F0000}"/>
    <cellStyle name="Normal 38 6" xfId="20444" xr:uid="{00000000-0005-0000-0000-0000D94F0000}"/>
    <cellStyle name="Normal 38 6 10" xfId="20445" xr:uid="{00000000-0005-0000-0000-0000DA4F0000}"/>
    <cellStyle name="Normal 38 6 10 2" xfId="20446" xr:uid="{00000000-0005-0000-0000-0000DB4F0000}"/>
    <cellStyle name="Normal 38 6 11" xfId="20447" xr:uid="{00000000-0005-0000-0000-0000DC4F0000}"/>
    <cellStyle name="Normal 38 6 11 2" xfId="20448" xr:uid="{00000000-0005-0000-0000-0000DD4F0000}"/>
    <cellStyle name="Normal 38 6 12" xfId="20449" xr:uid="{00000000-0005-0000-0000-0000DE4F0000}"/>
    <cellStyle name="Normal 38 6 12 2" xfId="20450" xr:uid="{00000000-0005-0000-0000-0000DF4F0000}"/>
    <cellStyle name="Normal 38 6 13" xfId="20451" xr:uid="{00000000-0005-0000-0000-0000E04F0000}"/>
    <cellStyle name="Normal 38 6 13 2" xfId="20452" xr:uid="{00000000-0005-0000-0000-0000E14F0000}"/>
    <cellStyle name="Normal 38 6 14" xfId="20453" xr:uid="{00000000-0005-0000-0000-0000E24F0000}"/>
    <cellStyle name="Normal 38 6 14 2" xfId="20454" xr:uid="{00000000-0005-0000-0000-0000E34F0000}"/>
    <cellStyle name="Normal 38 6 15" xfId="20455" xr:uid="{00000000-0005-0000-0000-0000E44F0000}"/>
    <cellStyle name="Normal 38 6 15 2" xfId="20456" xr:uid="{00000000-0005-0000-0000-0000E54F0000}"/>
    <cellStyle name="Normal 38 6 16" xfId="20457" xr:uid="{00000000-0005-0000-0000-0000E64F0000}"/>
    <cellStyle name="Normal 38 6 17" xfId="20458" xr:uid="{00000000-0005-0000-0000-0000E74F0000}"/>
    <cellStyle name="Normal 38 6 2" xfId="20459" xr:uid="{00000000-0005-0000-0000-0000E84F0000}"/>
    <cellStyle name="Normal 38 6 2 10" xfId="20460" xr:uid="{00000000-0005-0000-0000-0000E94F0000}"/>
    <cellStyle name="Normal 38 6 2 11" xfId="20461" xr:uid="{00000000-0005-0000-0000-0000EA4F0000}"/>
    <cellStyle name="Normal 38 6 2 2" xfId="20462" xr:uid="{00000000-0005-0000-0000-0000EB4F0000}"/>
    <cellStyle name="Normal 38 6 2 2 2" xfId="20463" xr:uid="{00000000-0005-0000-0000-0000EC4F0000}"/>
    <cellStyle name="Normal 38 6 2 3" xfId="20464" xr:uid="{00000000-0005-0000-0000-0000ED4F0000}"/>
    <cellStyle name="Normal 38 6 2 3 2" xfId="20465" xr:uid="{00000000-0005-0000-0000-0000EE4F0000}"/>
    <cellStyle name="Normal 38 6 2 4" xfId="20466" xr:uid="{00000000-0005-0000-0000-0000EF4F0000}"/>
    <cellStyle name="Normal 38 6 2 4 2" xfId="20467" xr:uid="{00000000-0005-0000-0000-0000F04F0000}"/>
    <cellStyle name="Normal 38 6 2 5" xfId="20468" xr:uid="{00000000-0005-0000-0000-0000F14F0000}"/>
    <cellStyle name="Normal 38 6 2 5 2" xfId="20469" xr:uid="{00000000-0005-0000-0000-0000F24F0000}"/>
    <cellStyle name="Normal 38 6 2 6" xfId="20470" xr:uid="{00000000-0005-0000-0000-0000F34F0000}"/>
    <cellStyle name="Normal 38 6 2 6 2" xfId="20471" xr:uid="{00000000-0005-0000-0000-0000F44F0000}"/>
    <cellStyle name="Normal 38 6 2 7" xfId="20472" xr:uid="{00000000-0005-0000-0000-0000F54F0000}"/>
    <cellStyle name="Normal 38 6 2 7 2" xfId="20473" xr:uid="{00000000-0005-0000-0000-0000F64F0000}"/>
    <cellStyle name="Normal 38 6 2 8" xfId="20474" xr:uid="{00000000-0005-0000-0000-0000F74F0000}"/>
    <cellStyle name="Normal 38 6 2 8 2" xfId="20475" xr:uid="{00000000-0005-0000-0000-0000F84F0000}"/>
    <cellStyle name="Normal 38 6 2 9" xfId="20476" xr:uid="{00000000-0005-0000-0000-0000F94F0000}"/>
    <cellStyle name="Normal 38 6 2 9 2" xfId="20477" xr:uid="{00000000-0005-0000-0000-0000FA4F0000}"/>
    <cellStyle name="Normal 38 6 3" xfId="20478" xr:uid="{00000000-0005-0000-0000-0000FB4F0000}"/>
    <cellStyle name="Normal 38 6 3 10" xfId="20479" xr:uid="{00000000-0005-0000-0000-0000FC4F0000}"/>
    <cellStyle name="Normal 38 6 3 11" xfId="20480" xr:uid="{00000000-0005-0000-0000-0000FD4F0000}"/>
    <cellStyle name="Normal 38 6 3 2" xfId="20481" xr:uid="{00000000-0005-0000-0000-0000FE4F0000}"/>
    <cellStyle name="Normal 38 6 3 2 2" xfId="20482" xr:uid="{00000000-0005-0000-0000-0000FF4F0000}"/>
    <cellStyle name="Normal 38 6 3 3" xfId="20483" xr:uid="{00000000-0005-0000-0000-000000500000}"/>
    <cellStyle name="Normal 38 6 3 3 2" xfId="20484" xr:uid="{00000000-0005-0000-0000-000001500000}"/>
    <cellStyle name="Normal 38 6 3 4" xfId="20485" xr:uid="{00000000-0005-0000-0000-000002500000}"/>
    <cellStyle name="Normal 38 6 3 4 2" xfId="20486" xr:uid="{00000000-0005-0000-0000-000003500000}"/>
    <cellStyle name="Normal 38 6 3 5" xfId="20487" xr:uid="{00000000-0005-0000-0000-000004500000}"/>
    <cellStyle name="Normal 38 6 3 5 2" xfId="20488" xr:uid="{00000000-0005-0000-0000-000005500000}"/>
    <cellStyle name="Normal 38 6 3 6" xfId="20489" xr:uid="{00000000-0005-0000-0000-000006500000}"/>
    <cellStyle name="Normal 38 6 3 6 2" xfId="20490" xr:uid="{00000000-0005-0000-0000-000007500000}"/>
    <cellStyle name="Normal 38 6 3 7" xfId="20491" xr:uid="{00000000-0005-0000-0000-000008500000}"/>
    <cellStyle name="Normal 38 6 3 7 2" xfId="20492" xr:uid="{00000000-0005-0000-0000-000009500000}"/>
    <cellStyle name="Normal 38 6 3 8" xfId="20493" xr:uid="{00000000-0005-0000-0000-00000A500000}"/>
    <cellStyle name="Normal 38 6 3 8 2" xfId="20494" xr:uid="{00000000-0005-0000-0000-00000B500000}"/>
    <cellStyle name="Normal 38 6 3 9" xfId="20495" xr:uid="{00000000-0005-0000-0000-00000C500000}"/>
    <cellStyle name="Normal 38 6 3 9 2" xfId="20496" xr:uid="{00000000-0005-0000-0000-00000D500000}"/>
    <cellStyle name="Normal 38 6 4" xfId="20497" xr:uid="{00000000-0005-0000-0000-00000E500000}"/>
    <cellStyle name="Normal 38 6 4 10" xfId="20498" xr:uid="{00000000-0005-0000-0000-00000F500000}"/>
    <cellStyle name="Normal 38 6 4 11" xfId="20499" xr:uid="{00000000-0005-0000-0000-000010500000}"/>
    <cellStyle name="Normal 38 6 4 2" xfId="20500" xr:uid="{00000000-0005-0000-0000-000011500000}"/>
    <cellStyle name="Normal 38 6 4 2 2" xfId="20501" xr:uid="{00000000-0005-0000-0000-000012500000}"/>
    <cellStyle name="Normal 38 6 4 3" xfId="20502" xr:uid="{00000000-0005-0000-0000-000013500000}"/>
    <cellStyle name="Normal 38 6 4 3 2" xfId="20503" xr:uid="{00000000-0005-0000-0000-000014500000}"/>
    <cellStyle name="Normal 38 6 4 4" xfId="20504" xr:uid="{00000000-0005-0000-0000-000015500000}"/>
    <cellStyle name="Normal 38 6 4 4 2" xfId="20505" xr:uid="{00000000-0005-0000-0000-000016500000}"/>
    <cellStyle name="Normal 38 6 4 5" xfId="20506" xr:uid="{00000000-0005-0000-0000-000017500000}"/>
    <cellStyle name="Normal 38 6 4 5 2" xfId="20507" xr:uid="{00000000-0005-0000-0000-000018500000}"/>
    <cellStyle name="Normal 38 6 4 6" xfId="20508" xr:uid="{00000000-0005-0000-0000-000019500000}"/>
    <cellStyle name="Normal 38 6 4 6 2" xfId="20509" xr:uid="{00000000-0005-0000-0000-00001A500000}"/>
    <cellStyle name="Normal 38 6 4 7" xfId="20510" xr:uid="{00000000-0005-0000-0000-00001B500000}"/>
    <cellStyle name="Normal 38 6 4 7 2" xfId="20511" xr:uid="{00000000-0005-0000-0000-00001C500000}"/>
    <cellStyle name="Normal 38 6 4 8" xfId="20512" xr:uid="{00000000-0005-0000-0000-00001D500000}"/>
    <cellStyle name="Normal 38 6 4 8 2" xfId="20513" xr:uid="{00000000-0005-0000-0000-00001E500000}"/>
    <cellStyle name="Normal 38 6 4 9" xfId="20514" xr:uid="{00000000-0005-0000-0000-00001F500000}"/>
    <cellStyle name="Normal 38 6 4 9 2" xfId="20515" xr:uid="{00000000-0005-0000-0000-000020500000}"/>
    <cellStyle name="Normal 38 6 5" xfId="20516" xr:uid="{00000000-0005-0000-0000-000021500000}"/>
    <cellStyle name="Normal 38 6 5 10" xfId="20517" xr:uid="{00000000-0005-0000-0000-000022500000}"/>
    <cellStyle name="Normal 38 6 5 11" xfId="20518" xr:uid="{00000000-0005-0000-0000-000023500000}"/>
    <cellStyle name="Normal 38 6 5 2" xfId="20519" xr:uid="{00000000-0005-0000-0000-000024500000}"/>
    <cellStyle name="Normal 38 6 5 2 2" xfId="20520" xr:uid="{00000000-0005-0000-0000-000025500000}"/>
    <cellStyle name="Normal 38 6 5 3" xfId="20521" xr:uid="{00000000-0005-0000-0000-000026500000}"/>
    <cellStyle name="Normal 38 6 5 3 2" xfId="20522" xr:uid="{00000000-0005-0000-0000-000027500000}"/>
    <cellStyle name="Normal 38 6 5 4" xfId="20523" xr:uid="{00000000-0005-0000-0000-000028500000}"/>
    <cellStyle name="Normal 38 6 5 4 2" xfId="20524" xr:uid="{00000000-0005-0000-0000-000029500000}"/>
    <cellStyle name="Normal 38 6 5 5" xfId="20525" xr:uid="{00000000-0005-0000-0000-00002A500000}"/>
    <cellStyle name="Normal 38 6 5 5 2" xfId="20526" xr:uid="{00000000-0005-0000-0000-00002B500000}"/>
    <cellStyle name="Normal 38 6 5 6" xfId="20527" xr:uid="{00000000-0005-0000-0000-00002C500000}"/>
    <cellStyle name="Normal 38 6 5 6 2" xfId="20528" xr:uid="{00000000-0005-0000-0000-00002D500000}"/>
    <cellStyle name="Normal 38 6 5 7" xfId="20529" xr:uid="{00000000-0005-0000-0000-00002E500000}"/>
    <cellStyle name="Normal 38 6 5 7 2" xfId="20530" xr:uid="{00000000-0005-0000-0000-00002F500000}"/>
    <cellStyle name="Normal 38 6 5 8" xfId="20531" xr:uid="{00000000-0005-0000-0000-000030500000}"/>
    <cellStyle name="Normal 38 6 5 8 2" xfId="20532" xr:uid="{00000000-0005-0000-0000-000031500000}"/>
    <cellStyle name="Normal 38 6 5 9" xfId="20533" xr:uid="{00000000-0005-0000-0000-000032500000}"/>
    <cellStyle name="Normal 38 6 5 9 2" xfId="20534" xr:uid="{00000000-0005-0000-0000-000033500000}"/>
    <cellStyle name="Normal 38 6 6" xfId="20535" xr:uid="{00000000-0005-0000-0000-000034500000}"/>
    <cellStyle name="Normal 38 6 6 10" xfId="20536" xr:uid="{00000000-0005-0000-0000-000035500000}"/>
    <cellStyle name="Normal 38 6 6 11" xfId="20537" xr:uid="{00000000-0005-0000-0000-000036500000}"/>
    <cellStyle name="Normal 38 6 6 2" xfId="20538" xr:uid="{00000000-0005-0000-0000-000037500000}"/>
    <cellStyle name="Normal 38 6 6 2 2" xfId="20539" xr:uid="{00000000-0005-0000-0000-000038500000}"/>
    <cellStyle name="Normal 38 6 6 3" xfId="20540" xr:uid="{00000000-0005-0000-0000-000039500000}"/>
    <cellStyle name="Normal 38 6 6 3 2" xfId="20541" xr:uid="{00000000-0005-0000-0000-00003A500000}"/>
    <cellStyle name="Normal 38 6 6 4" xfId="20542" xr:uid="{00000000-0005-0000-0000-00003B500000}"/>
    <cellStyle name="Normal 38 6 6 4 2" xfId="20543" xr:uid="{00000000-0005-0000-0000-00003C500000}"/>
    <cellStyle name="Normal 38 6 6 5" xfId="20544" xr:uid="{00000000-0005-0000-0000-00003D500000}"/>
    <cellStyle name="Normal 38 6 6 5 2" xfId="20545" xr:uid="{00000000-0005-0000-0000-00003E500000}"/>
    <cellStyle name="Normal 38 6 6 6" xfId="20546" xr:uid="{00000000-0005-0000-0000-00003F500000}"/>
    <cellStyle name="Normal 38 6 6 6 2" xfId="20547" xr:uid="{00000000-0005-0000-0000-000040500000}"/>
    <cellStyle name="Normal 38 6 6 7" xfId="20548" xr:uid="{00000000-0005-0000-0000-000041500000}"/>
    <cellStyle name="Normal 38 6 6 7 2" xfId="20549" xr:uid="{00000000-0005-0000-0000-000042500000}"/>
    <cellStyle name="Normal 38 6 6 8" xfId="20550" xr:uid="{00000000-0005-0000-0000-000043500000}"/>
    <cellStyle name="Normal 38 6 6 8 2" xfId="20551" xr:uid="{00000000-0005-0000-0000-000044500000}"/>
    <cellStyle name="Normal 38 6 6 9" xfId="20552" xr:uid="{00000000-0005-0000-0000-000045500000}"/>
    <cellStyle name="Normal 38 6 6 9 2" xfId="20553" xr:uid="{00000000-0005-0000-0000-000046500000}"/>
    <cellStyle name="Normal 38 6 7" xfId="20554" xr:uid="{00000000-0005-0000-0000-000047500000}"/>
    <cellStyle name="Normal 38 6 7 10" xfId="20555" xr:uid="{00000000-0005-0000-0000-000048500000}"/>
    <cellStyle name="Normal 38 6 7 2" xfId="20556" xr:uid="{00000000-0005-0000-0000-000049500000}"/>
    <cellStyle name="Normal 38 6 7 2 2" xfId="20557" xr:uid="{00000000-0005-0000-0000-00004A500000}"/>
    <cellStyle name="Normal 38 6 7 3" xfId="20558" xr:uid="{00000000-0005-0000-0000-00004B500000}"/>
    <cellStyle name="Normal 38 6 7 3 2" xfId="20559" xr:uid="{00000000-0005-0000-0000-00004C500000}"/>
    <cellStyle name="Normal 38 6 7 4" xfId="20560" xr:uid="{00000000-0005-0000-0000-00004D500000}"/>
    <cellStyle name="Normal 38 6 7 4 2" xfId="20561" xr:uid="{00000000-0005-0000-0000-00004E500000}"/>
    <cellStyle name="Normal 38 6 7 5" xfId="20562" xr:uid="{00000000-0005-0000-0000-00004F500000}"/>
    <cellStyle name="Normal 38 6 7 5 2" xfId="20563" xr:uid="{00000000-0005-0000-0000-000050500000}"/>
    <cellStyle name="Normal 38 6 7 6" xfId="20564" xr:uid="{00000000-0005-0000-0000-000051500000}"/>
    <cellStyle name="Normal 38 6 7 6 2" xfId="20565" xr:uid="{00000000-0005-0000-0000-000052500000}"/>
    <cellStyle name="Normal 38 6 7 7" xfId="20566" xr:uid="{00000000-0005-0000-0000-000053500000}"/>
    <cellStyle name="Normal 38 6 7 7 2" xfId="20567" xr:uid="{00000000-0005-0000-0000-000054500000}"/>
    <cellStyle name="Normal 38 6 7 8" xfId="20568" xr:uid="{00000000-0005-0000-0000-000055500000}"/>
    <cellStyle name="Normal 38 6 7 8 2" xfId="20569" xr:uid="{00000000-0005-0000-0000-000056500000}"/>
    <cellStyle name="Normal 38 6 7 9" xfId="20570" xr:uid="{00000000-0005-0000-0000-000057500000}"/>
    <cellStyle name="Normal 38 6 8" xfId="20571" xr:uid="{00000000-0005-0000-0000-000058500000}"/>
    <cellStyle name="Normal 38 6 8 2" xfId="20572" xr:uid="{00000000-0005-0000-0000-000059500000}"/>
    <cellStyle name="Normal 38 6 9" xfId="20573" xr:uid="{00000000-0005-0000-0000-00005A500000}"/>
    <cellStyle name="Normal 38 6 9 2" xfId="20574" xr:uid="{00000000-0005-0000-0000-00005B500000}"/>
    <cellStyle name="Normal 38 7" xfId="20575" xr:uid="{00000000-0005-0000-0000-00005C500000}"/>
    <cellStyle name="Normal 38 7 10" xfId="20576" xr:uid="{00000000-0005-0000-0000-00005D500000}"/>
    <cellStyle name="Normal 38 7 11" xfId="20577" xr:uid="{00000000-0005-0000-0000-00005E500000}"/>
    <cellStyle name="Normal 38 7 2" xfId="20578" xr:uid="{00000000-0005-0000-0000-00005F500000}"/>
    <cellStyle name="Normal 38 7 2 2" xfId="20579" xr:uid="{00000000-0005-0000-0000-000060500000}"/>
    <cellStyle name="Normal 38 7 3" xfId="20580" xr:uid="{00000000-0005-0000-0000-000061500000}"/>
    <cellStyle name="Normal 38 7 3 2" xfId="20581" xr:uid="{00000000-0005-0000-0000-000062500000}"/>
    <cellStyle name="Normal 38 7 4" xfId="20582" xr:uid="{00000000-0005-0000-0000-000063500000}"/>
    <cellStyle name="Normal 38 7 4 2" xfId="20583" xr:uid="{00000000-0005-0000-0000-000064500000}"/>
    <cellStyle name="Normal 38 7 5" xfId="20584" xr:uid="{00000000-0005-0000-0000-000065500000}"/>
    <cellStyle name="Normal 38 7 5 2" xfId="20585" xr:uid="{00000000-0005-0000-0000-000066500000}"/>
    <cellStyle name="Normal 38 7 6" xfId="20586" xr:uid="{00000000-0005-0000-0000-000067500000}"/>
    <cellStyle name="Normal 38 7 6 2" xfId="20587" xr:uid="{00000000-0005-0000-0000-000068500000}"/>
    <cellStyle name="Normal 38 7 7" xfId="20588" xr:uid="{00000000-0005-0000-0000-000069500000}"/>
    <cellStyle name="Normal 38 7 7 2" xfId="20589" xr:uid="{00000000-0005-0000-0000-00006A500000}"/>
    <cellStyle name="Normal 38 7 8" xfId="20590" xr:uid="{00000000-0005-0000-0000-00006B500000}"/>
    <cellStyle name="Normal 38 7 8 2" xfId="20591" xr:uid="{00000000-0005-0000-0000-00006C500000}"/>
    <cellStyle name="Normal 38 7 9" xfId="20592" xr:uid="{00000000-0005-0000-0000-00006D500000}"/>
    <cellStyle name="Normal 38 7 9 2" xfId="20593" xr:uid="{00000000-0005-0000-0000-00006E500000}"/>
    <cellStyle name="Normal 38 8" xfId="20594" xr:uid="{00000000-0005-0000-0000-00006F500000}"/>
    <cellStyle name="Normal 38 8 10" xfId="20595" xr:uid="{00000000-0005-0000-0000-000070500000}"/>
    <cellStyle name="Normal 38 8 11" xfId="20596" xr:uid="{00000000-0005-0000-0000-000071500000}"/>
    <cellStyle name="Normal 38 8 2" xfId="20597" xr:uid="{00000000-0005-0000-0000-000072500000}"/>
    <cellStyle name="Normal 38 8 2 2" xfId="20598" xr:uid="{00000000-0005-0000-0000-000073500000}"/>
    <cellStyle name="Normal 38 8 3" xfId="20599" xr:uid="{00000000-0005-0000-0000-000074500000}"/>
    <cellStyle name="Normal 38 8 3 2" xfId="20600" xr:uid="{00000000-0005-0000-0000-000075500000}"/>
    <cellStyle name="Normal 38 8 4" xfId="20601" xr:uid="{00000000-0005-0000-0000-000076500000}"/>
    <cellStyle name="Normal 38 8 4 2" xfId="20602" xr:uid="{00000000-0005-0000-0000-000077500000}"/>
    <cellStyle name="Normal 38 8 5" xfId="20603" xr:uid="{00000000-0005-0000-0000-000078500000}"/>
    <cellStyle name="Normal 38 8 5 2" xfId="20604" xr:uid="{00000000-0005-0000-0000-000079500000}"/>
    <cellStyle name="Normal 38 8 6" xfId="20605" xr:uid="{00000000-0005-0000-0000-00007A500000}"/>
    <cellStyle name="Normal 38 8 6 2" xfId="20606" xr:uid="{00000000-0005-0000-0000-00007B500000}"/>
    <cellStyle name="Normal 38 8 7" xfId="20607" xr:uid="{00000000-0005-0000-0000-00007C500000}"/>
    <cellStyle name="Normal 38 8 7 2" xfId="20608" xr:uid="{00000000-0005-0000-0000-00007D500000}"/>
    <cellStyle name="Normal 38 8 8" xfId="20609" xr:uid="{00000000-0005-0000-0000-00007E500000}"/>
    <cellStyle name="Normal 38 8 8 2" xfId="20610" xr:uid="{00000000-0005-0000-0000-00007F500000}"/>
    <cellStyle name="Normal 38 8 9" xfId="20611" xr:uid="{00000000-0005-0000-0000-000080500000}"/>
    <cellStyle name="Normal 38 8 9 2" xfId="20612" xr:uid="{00000000-0005-0000-0000-000081500000}"/>
    <cellStyle name="Normal 38 9" xfId="20613" xr:uid="{00000000-0005-0000-0000-000082500000}"/>
    <cellStyle name="Normal 38 9 10" xfId="20614" xr:uid="{00000000-0005-0000-0000-000083500000}"/>
    <cellStyle name="Normal 38 9 11" xfId="20615" xr:uid="{00000000-0005-0000-0000-000084500000}"/>
    <cellStyle name="Normal 38 9 2" xfId="20616" xr:uid="{00000000-0005-0000-0000-000085500000}"/>
    <cellStyle name="Normal 38 9 2 2" xfId="20617" xr:uid="{00000000-0005-0000-0000-000086500000}"/>
    <cellStyle name="Normal 38 9 3" xfId="20618" xr:uid="{00000000-0005-0000-0000-000087500000}"/>
    <cellStyle name="Normal 38 9 3 2" xfId="20619" xr:uid="{00000000-0005-0000-0000-000088500000}"/>
    <cellStyle name="Normal 38 9 4" xfId="20620" xr:uid="{00000000-0005-0000-0000-000089500000}"/>
    <cellStyle name="Normal 38 9 4 2" xfId="20621" xr:uid="{00000000-0005-0000-0000-00008A500000}"/>
    <cellStyle name="Normal 38 9 5" xfId="20622" xr:uid="{00000000-0005-0000-0000-00008B500000}"/>
    <cellStyle name="Normal 38 9 5 2" xfId="20623" xr:uid="{00000000-0005-0000-0000-00008C500000}"/>
    <cellStyle name="Normal 38 9 6" xfId="20624" xr:uid="{00000000-0005-0000-0000-00008D500000}"/>
    <cellStyle name="Normal 38 9 6 2" xfId="20625" xr:uid="{00000000-0005-0000-0000-00008E500000}"/>
    <cellStyle name="Normal 38 9 7" xfId="20626" xr:uid="{00000000-0005-0000-0000-00008F500000}"/>
    <cellStyle name="Normal 38 9 7 2" xfId="20627" xr:uid="{00000000-0005-0000-0000-000090500000}"/>
    <cellStyle name="Normal 38 9 8" xfId="20628" xr:uid="{00000000-0005-0000-0000-000091500000}"/>
    <cellStyle name="Normal 38 9 8 2" xfId="20629" xr:uid="{00000000-0005-0000-0000-000092500000}"/>
    <cellStyle name="Normal 38 9 9" xfId="20630" xr:uid="{00000000-0005-0000-0000-000093500000}"/>
    <cellStyle name="Normal 38 9 9 2" xfId="20631" xr:uid="{00000000-0005-0000-0000-000094500000}"/>
    <cellStyle name="Normal 39" xfId="20632" xr:uid="{00000000-0005-0000-0000-000095500000}"/>
    <cellStyle name="Normal 39 10" xfId="20633" xr:uid="{00000000-0005-0000-0000-000096500000}"/>
    <cellStyle name="Normal 39 10 10" xfId="20634" xr:uid="{00000000-0005-0000-0000-000097500000}"/>
    <cellStyle name="Normal 39 10 11" xfId="20635" xr:uid="{00000000-0005-0000-0000-000098500000}"/>
    <cellStyle name="Normal 39 10 2" xfId="20636" xr:uid="{00000000-0005-0000-0000-000099500000}"/>
    <cellStyle name="Normal 39 10 2 2" xfId="20637" xr:uid="{00000000-0005-0000-0000-00009A500000}"/>
    <cellStyle name="Normal 39 10 3" xfId="20638" xr:uid="{00000000-0005-0000-0000-00009B500000}"/>
    <cellStyle name="Normal 39 10 3 2" xfId="20639" xr:uid="{00000000-0005-0000-0000-00009C500000}"/>
    <cellStyle name="Normal 39 10 4" xfId="20640" xr:uid="{00000000-0005-0000-0000-00009D500000}"/>
    <cellStyle name="Normal 39 10 4 2" xfId="20641" xr:uid="{00000000-0005-0000-0000-00009E500000}"/>
    <cellStyle name="Normal 39 10 5" xfId="20642" xr:uid="{00000000-0005-0000-0000-00009F500000}"/>
    <cellStyle name="Normal 39 10 5 2" xfId="20643" xr:uid="{00000000-0005-0000-0000-0000A0500000}"/>
    <cellStyle name="Normal 39 10 6" xfId="20644" xr:uid="{00000000-0005-0000-0000-0000A1500000}"/>
    <cellStyle name="Normal 39 10 6 2" xfId="20645" xr:uid="{00000000-0005-0000-0000-0000A2500000}"/>
    <cellStyle name="Normal 39 10 7" xfId="20646" xr:uid="{00000000-0005-0000-0000-0000A3500000}"/>
    <cellStyle name="Normal 39 10 7 2" xfId="20647" xr:uid="{00000000-0005-0000-0000-0000A4500000}"/>
    <cellStyle name="Normal 39 10 8" xfId="20648" xr:uid="{00000000-0005-0000-0000-0000A5500000}"/>
    <cellStyle name="Normal 39 10 8 2" xfId="20649" xr:uid="{00000000-0005-0000-0000-0000A6500000}"/>
    <cellStyle name="Normal 39 10 9" xfId="20650" xr:uid="{00000000-0005-0000-0000-0000A7500000}"/>
    <cellStyle name="Normal 39 10 9 2" xfId="20651" xr:uid="{00000000-0005-0000-0000-0000A8500000}"/>
    <cellStyle name="Normal 39 11" xfId="20652" xr:uid="{00000000-0005-0000-0000-0000A9500000}"/>
    <cellStyle name="Normal 39 11 10" xfId="20653" xr:uid="{00000000-0005-0000-0000-0000AA500000}"/>
    <cellStyle name="Normal 39 11 11" xfId="20654" xr:uid="{00000000-0005-0000-0000-0000AB500000}"/>
    <cellStyle name="Normal 39 11 2" xfId="20655" xr:uid="{00000000-0005-0000-0000-0000AC500000}"/>
    <cellStyle name="Normal 39 11 2 2" xfId="20656" xr:uid="{00000000-0005-0000-0000-0000AD500000}"/>
    <cellStyle name="Normal 39 11 3" xfId="20657" xr:uid="{00000000-0005-0000-0000-0000AE500000}"/>
    <cellStyle name="Normal 39 11 3 2" xfId="20658" xr:uid="{00000000-0005-0000-0000-0000AF500000}"/>
    <cellStyle name="Normal 39 11 4" xfId="20659" xr:uid="{00000000-0005-0000-0000-0000B0500000}"/>
    <cellStyle name="Normal 39 11 4 2" xfId="20660" xr:uid="{00000000-0005-0000-0000-0000B1500000}"/>
    <cellStyle name="Normal 39 11 5" xfId="20661" xr:uid="{00000000-0005-0000-0000-0000B2500000}"/>
    <cellStyle name="Normal 39 11 5 2" xfId="20662" xr:uid="{00000000-0005-0000-0000-0000B3500000}"/>
    <cellStyle name="Normal 39 11 6" xfId="20663" xr:uid="{00000000-0005-0000-0000-0000B4500000}"/>
    <cellStyle name="Normal 39 11 6 2" xfId="20664" xr:uid="{00000000-0005-0000-0000-0000B5500000}"/>
    <cellStyle name="Normal 39 11 7" xfId="20665" xr:uid="{00000000-0005-0000-0000-0000B6500000}"/>
    <cellStyle name="Normal 39 11 7 2" xfId="20666" xr:uid="{00000000-0005-0000-0000-0000B7500000}"/>
    <cellStyle name="Normal 39 11 8" xfId="20667" xr:uid="{00000000-0005-0000-0000-0000B8500000}"/>
    <cellStyle name="Normal 39 11 8 2" xfId="20668" xr:uid="{00000000-0005-0000-0000-0000B9500000}"/>
    <cellStyle name="Normal 39 11 9" xfId="20669" xr:uid="{00000000-0005-0000-0000-0000BA500000}"/>
    <cellStyle name="Normal 39 11 9 2" xfId="20670" xr:uid="{00000000-0005-0000-0000-0000BB500000}"/>
    <cellStyle name="Normal 39 12" xfId="20671" xr:uid="{00000000-0005-0000-0000-0000BC500000}"/>
    <cellStyle name="Normal 39 12 10" xfId="20672" xr:uid="{00000000-0005-0000-0000-0000BD500000}"/>
    <cellStyle name="Normal 39 12 2" xfId="20673" xr:uid="{00000000-0005-0000-0000-0000BE500000}"/>
    <cellStyle name="Normal 39 12 2 2" xfId="20674" xr:uid="{00000000-0005-0000-0000-0000BF500000}"/>
    <cellStyle name="Normal 39 12 3" xfId="20675" xr:uid="{00000000-0005-0000-0000-0000C0500000}"/>
    <cellStyle name="Normal 39 12 3 2" xfId="20676" xr:uid="{00000000-0005-0000-0000-0000C1500000}"/>
    <cellStyle name="Normal 39 12 4" xfId="20677" xr:uid="{00000000-0005-0000-0000-0000C2500000}"/>
    <cellStyle name="Normal 39 12 4 2" xfId="20678" xr:uid="{00000000-0005-0000-0000-0000C3500000}"/>
    <cellStyle name="Normal 39 12 5" xfId="20679" xr:uid="{00000000-0005-0000-0000-0000C4500000}"/>
    <cellStyle name="Normal 39 12 5 2" xfId="20680" xr:uid="{00000000-0005-0000-0000-0000C5500000}"/>
    <cellStyle name="Normal 39 12 6" xfId="20681" xr:uid="{00000000-0005-0000-0000-0000C6500000}"/>
    <cellStyle name="Normal 39 12 6 2" xfId="20682" xr:uid="{00000000-0005-0000-0000-0000C7500000}"/>
    <cellStyle name="Normal 39 12 7" xfId="20683" xr:uid="{00000000-0005-0000-0000-0000C8500000}"/>
    <cellStyle name="Normal 39 12 7 2" xfId="20684" xr:uid="{00000000-0005-0000-0000-0000C9500000}"/>
    <cellStyle name="Normal 39 12 8" xfId="20685" xr:uid="{00000000-0005-0000-0000-0000CA500000}"/>
    <cellStyle name="Normal 39 12 8 2" xfId="20686" xr:uid="{00000000-0005-0000-0000-0000CB500000}"/>
    <cellStyle name="Normal 39 12 9" xfId="20687" xr:uid="{00000000-0005-0000-0000-0000CC500000}"/>
    <cellStyle name="Normal 39 13" xfId="20688" xr:uid="{00000000-0005-0000-0000-0000CD500000}"/>
    <cellStyle name="Normal 39 13 2" xfId="20689" xr:uid="{00000000-0005-0000-0000-0000CE500000}"/>
    <cellStyle name="Normal 39 14" xfId="20690" xr:uid="{00000000-0005-0000-0000-0000CF500000}"/>
    <cellStyle name="Normal 39 14 2" xfId="20691" xr:uid="{00000000-0005-0000-0000-0000D0500000}"/>
    <cellStyle name="Normal 39 15" xfId="20692" xr:uid="{00000000-0005-0000-0000-0000D1500000}"/>
    <cellStyle name="Normal 39 15 2" xfId="20693" xr:uid="{00000000-0005-0000-0000-0000D2500000}"/>
    <cellStyle name="Normal 39 16" xfId="20694" xr:uid="{00000000-0005-0000-0000-0000D3500000}"/>
    <cellStyle name="Normal 39 16 2" xfId="20695" xr:uid="{00000000-0005-0000-0000-0000D4500000}"/>
    <cellStyle name="Normal 39 17" xfId="20696" xr:uid="{00000000-0005-0000-0000-0000D5500000}"/>
    <cellStyle name="Normal 39 17 2" xfId="20697" xr:uid="{00000000-0005-0000-0000-0000D6500000}"/>
    <cellStyle name="Normal 39 18" xfId="20698" xr:uid="{00000000-0005-0000-0000-0000D7500000}"/>
    <cellStyle name="Normal 39 18 2" xfId="20699" xr:uid="{00000000-0005-0000-0000-0000D8500000}"/>
    <cellStyle name="Normal 39 19" xfId="20700" xr:uid="{00000000-0005-0000-0000-0000D9500000}"/>
    <cellStyle name="Normal 39 19 2" xfId="20701" xr:uid="{00000000-0005-0000-0000-0000DA500000}"/>
    <cellStyle name="Normal 39 2" xfId="20702" xr:uid="{00000000-0005-0000-0000-0000DB500000}"/>
    <cellStyle name="Normal 39 2 10" xfId="20703" xr:uid="{00000000-0005-0000-0000-0000DC500000}"/>
    <cellStyle name="Normal 39 2 10 2" xfId="20704" xr:uid="{00000000-0005-0000-0000-0000DD500000}"/>
    <cellStyle name="Normal 39 2 11" xfId="20705" xr:uid="{00000000-0005-0000-0000-0000DE500000}"/>
    <cellStyle name="Normal 39 2 11 2" xfId="20706" xr:uid="{00000000-0005-0000-0000-0000DF500000}"/>
    <cellStyle name="Normal 39 2 12" xfId="20707" xr:uid="{00000000-0005-0000-0000-0000E0500000}"/>
    <cellStyle name="Normal 39 2 12 2" xfId="20708" xr:uid="{00000000-0005-0000-0000-0000E1500000}"/>
    <cellStyle name="Normal 39 2 13" xfId="20709" xr:uid="{00000000-0005-0000-0000-0000E2500000}"/>
    <cellStyle name="Normal 39 2 13 2" xfId="20710" xr:uid="{00000000-0005-0000-0000-0000E3500000}"/>
    <cellStyle name="Normal 39 2 14" xfId="20711" xr:uid="{00000000-0005-0000-0000-0000E4500000}"/>
    <cellStyle name="Normal 39 2 14 2" xfId="20712" xr:uid="{00000000-0005-0000-0000-0000E5500000}"/>
    <cellStyle name="Normal 39 2 15" xfId="20713" xr:uid="{00000000-0005-0000-0000-0000E6500000}"/>
    <cellStyle name="Normal 39 2 15 2" xfId="20714" xr:uid="{00000000-0005-0000-0000-0000E7500000}"/>
    <cellStyle name="Normal 39 2 16" xfId="20715" xr:uid="{00000000-0005-0000-0000-0000E8500000}"/>
    <cellStyle name="Normal 39 2 16 2" xfId="20716" xr:uid="{00000000-0005-0000-0000-0000E9500000}"/>
    <cellStyle name="Normal 39 2 17" xfId="20717" xr:uid="{00000000-0005-0000-0000-0000EA500000}"/>
    <cellStyle name="Normal 39 2 18" xfId="20718" xr:uid="{00000000-0005-0000-0000-0000EB500000}"/>
    <cellStyle name="Normal 39 2 2" xfId="20719" xr:uid="{00000000-0005-0000-0000-0000EC500000}"/>
    <cellStyle name="Normal 39 2 2 10" xfId="20720" xr:uid="{00000000-0005-0000-0000-0000ED500000}"/>
    <cellStyle name="Normal 39 2 2 11" xfId="20721" xr:uid="{00000000-0005-0000-0000-0000EE500000}"/>
    <cellStyle name="Normal 39 2 2 2" xfId="20722" xr:uid="{00000000-0005-0000-0000-0000EF500000}"/>
    <cellStyle name="Normal 39 2 2 2 2" xfId="20723" xr:uid="{00000000-0005-0000-0000-0000F0500000}"/>
    <cellStyle name="Normal 39 2 2 3" xfId="20724" xr:uid="{00000000-0005-0000-0000-0000F1500000}"/>
    <cellStyle name="Normal 39 2 2 3 2" xfId="20725" xr:uid="{00000000-0005-0000-0000-0000F2500000}"/>
    <cellStyle name="Normal 39 2 2 4" xfId="20726" xr:uid="{00000000-0005-0000-0000-0000F3500000}"/>
    <cellStyle name="Normal 39 2 2 4 2" xfId="20727" xr:uid="{00000000-0005-0000-0000-0000F4500000}"/>
    <cellStyle name="Normal 39 2 2 5" xfId="20728" xr:uid="{00000000-0005-0000-0000-0000F5500000}"/>
    <cellStyle name="Normal 39 2 2 5 2" xfId="20729" xr:uid="{00000000-0005-0000-0000-0000F6500000}"/>
    <cellStyle name="Normal 39 2 2 6" xfId="20730" xr:uid="{00000000-0005-0000-0000-0000F7500000}"/>
    <cellStyle name="Normal 39 2 2 6 2" xfId="20731" xr:uid="{00000000-0005-0000-0000-0000F8500000}"/>
    <cellStyle name="Normal 39 2 2 7" xfId="20732" xr:uid="{00000000-0005-0000-0000-0000F9500000}"/>
    <cellStyle name="Normal 39 2 2 7 2" xfId="20733" xr:uid="{00000000-0005-0000-0000-0000FA500000}"/>
    <cellStyle name="Normal 39 2 2 8" xfId="20734" xr:uid="{00000000-0005-0000-0000-0000FB500000}"/>
    <cellStyle name="Normal 39 2 2 8 2" xfId="20735" xr:uid="{00000000-0005-0000-0000-0000FC500000}"/>
    <cellStyle name="Normal 39 2 2 9" xfId="20736" xr:uid="{00000000-0005-0000-0000-0000FD500000}"/>
    <cellStyle name="Normal 39 2 2 9 2" xfId="20737" xr:uid="{00000000-0005-0000-0000-0000FE500000}"/>
    <cellStyle name="Normal 39 2 3" xfId="20738" xr:uid="{00000000-0005-0000-0000-0000FF500000}"/>
    <cellStyle name="Normal 39 2 3 10" xfId="20739" xr:uid="{00000000-0005-0000-0000-000000510000}"/>
    <cellStyle name="Normal 39 2 3 11" xfId="20740" xr:uid="{00000000-0005-0000-0000-000001510000}"/>
    <cellStyle name="Normal 39 2 3 2" xfId="20741" xr:uid="{00000000-0005-0000-0000-000002510000}"/>
    <cellStyle name="Normal 39 2 3 2 2" xfId="20742" xr:uid="{00000000-0005-0000-0000-000003510000}"/>
    <cellStyle name="Normal 39 2 3 3" xfId="20743" xr:uid="{00000000-0005-0000-0000-000004510000}"/>
    <cellStyle name="Normal 39 2 3 3 2" xfId="20744" xr:uid="{00000000-0005-0000-0000-000005510000}"/>
    <cellStyle name="Normal 39 2 3 4" xfId="20745" xr:uid="{00000000-0005-0000-0000-000006510000}"/>
    <cellStyle name="Normal 39 2 3 4 2" xfId="20746" xr:uid="{00000000-0005-0000-0000-000007510000}"/>
    <cellStyle name="Normal 39 2 3 5" xfId="20747" xr:uid="{00000000-0005-0000-0000-000008510000}"/>
    <cellStyle name="Normal 39 2 3 5 2" xfId="20748" xr:uid="{00000000-0005-0000-0000-000009510000}"/>
    <cellStyle name="Normal 39 2 3 6" xfId="20749" xr:uid="{00000000-0005-0000-0000-00000A510000}"/>
    <cellStyle name="Normal 39 2 3 6 2" xfId="20750" xr:uid="{00000000-0005-0000-0000-00000B510000}"/>
    <cellStyle name="Normal 39 2 3 7" xfId="20751" xr:uid="{00000000-0005-0000-0000-00000C510000}"/>
    <cellStyle name="Normal 39 2 3 7 2" xfId="20752" xr:uid="{00000000-0005-0000-0000-00000D510000}"/>
    <cellStyle name="Normal 39 2 3 8" xfId="20753" xr:uid="{00000000-0005-0000-0000-00000E510000}"/>
    <cellStyle name="Normal 39 2 3 8 2" xfId="20754" xr:uid="{00000000-0005-0000-0000-00000F510000}"/>
    <cellStyle name="Normal 39 2 3 9" xfId="20755" xr:uid="{00000000-0005-0000-0000-000010510000}"/>
    <cellStyle name="Normal 39 2 3 9 2" xfId="20756" xr:uid="{00000000-0005-0000-0000-000011510000}"/>
    <cellStyle name="Normal 39 2 4" xfId="20757" xr:uid="{00000000-0005-0000-0000-000012510000}"/>
    <cellStyle name="Normal 39 2 4 10" xfId="20758" xr:uid="{00000000-0005-0000-0000-000013510000}"/>
    <cellStyle name="Normal 39 2 4 11" xfId="20759" xr:uid="{00000000-0005-0000-0000-000014510000}"/>
    <cellStyle name="Normal 39 2 4 2" xfId="20760" xr:uid="{00000000-0005-0000-0000-000015510000}"/>
    <cellStyle name="Normal 39 2 4 2 2" xfId="20761" xr:uid="{00000000-0005-0000-0000-000016510000}"/>
    <cellStyle name="Normal 39 2 4 3" xfId="20762" xr:uid="{00000000-0005-0000-0000-000017510000}"/>
    <cellStyle name="Normal 39 2 4 3 2" xfId="20763" xr:uid="{00000000-0005-0000-0000-000018510000}"/>
    <cellStyle name="Normal 39 2 4 4" xfId="20764" xr:uid="{00000000-0005-0000-0000-000019510000}"/>
    <cellStyle name="Normal 39 2 4 4 2" xfId="20765" xr:uid="{00000000-0005-0000-0000-00001A510000}"/>
    <cellStyle name="Normal 39 2 4 5" xfId="20766" xr:uid="{00000000-0005-0000-0000-00001B510000}"/>
    <cellStyle name="Normal 39 2 4 5 2" xfId="20767" xr:uid="{00000000-0005-0000-0000-00001C510000}"/>
    <cellStyle name="Normal 39 2 4 6" xfId="20768" xr:uid="{00000000-0005-0000-0000-00001D510000}"/>
    <cellStyle name="Normal 39 2 4 6 2" xfId="20769" xr:uid="{00000000-0005-0000-0000-00001E510000}"/>
    <cellStyle name="Normal 39 2 4 7" xfId="20770" xr:uid="{00000000-0005-0000-0000-00001F510000}"/>
    <cellStyle name="Normal 39 2 4 7 2" xfId="20771" xr:uid="{00000000-0005-0000-0000-000020510000}"/>
    <cellStyle name="Normal 39 2 4 8" xfId="20772" xr:uid="{00000000-0005-0000-0000-000021510000}"/>
    <cellStyle name="Normal 39 2 4 8 2" xfId="20773" xr:uid="{00000000-0005-0000-0000-000022510000}"/>
    <cellStyle name="Normal 39 2 4 9" xfId="20774" xr:uid="{00000000-0005-0000-0000-000023510000}"/>
    <cellStyle name="Normal 39 2 4 9 2" xfId="20775" xr:uid="{00000000-0005-0000-0000-000024510000}"/>
    <cellStyle name="Normal 39 2 5" xfId="20776" xr:uid="{00000000-0005-0000-0000-000025510000}"/>
    <cellStyle name="Normal 39 2 5 10" xfId="20777" xr:uid="{00000000-0005-0000-0000-000026510000}"/>
    <cellStyle name="Normal 39 2 5 11" xfId="20778" xr:uid="{00000000-0005-0000-0000-000027510000}"/>
    <cellStyle name="Normal 39 2 5 2" xfId="20779" xr:uid="{00000000-0005-0000-0000-000028510000}"/>
    <cellStyle name="Normal 39 2 5 2 2" xfId="20780" xr:uid="{00000000-0005-0000-0000-000029510000}"/>
    <cellStyle name="Normal 39 2 5 3" xfId="20781" xr:uid="{00000000-0005-0000-0000-00002A510000}"/>
    <cellStyle name="Normal 39 2 5 3 2" xfId="20782" xr:uid="{00000000-0005-0000-0000-00002B510000}"/>
    <cellStyle name="Normal 39 2 5 4" xfId="20783" xr:uid="{00000000-0005-0000-0000-00002C510000}"/>
    <cellStyle name="Normal 39 2 5 4 2" xfId="20784" xr:uid="{00000000-0005-0000-0000-00002D510000}"/>
    <cellStyle name="Normal 39 2 5 5" xfId="20785" xr:uid="{00000000-0005-0000-0000-00002E510000}"/>
    <cellStyle name="Normal 39 2 5 5 2" xfId="20786" xr:uid="{00000000-0005-0000-0000-00002F510000}"/>
    <cellStyle name="Normal 39 2 5 6" xfId="20787" xr:uid="{00000000-0005-0000-0000-000030510000}"/>
    <cellStyle name="Normal 39 2 5 6 2" xfId="20788" xr:uid="{00000000-0005-0000-0000-000031510000}"/>
    <cellStyle name="Normal 39 2 5 7" xfId="20789" xr:uid="{00000000-0005-0000-0000-000032510000}"/>
    <cellStyle name="Normal 39 2 5 7 2" xfId="20790" xr:uid="{00000000-0005-0000-0000-000033510000}"/>
    <cellStyle name="Normal 39 2 5 8" xfId="20791" xr:uid="{00000000-0005-0000-0000-000034510000}"/>
    <cellStyle name="Normal 39 2 5 8 2" xfId="20792" xr:uid="{00000000-0005-0000-0000-000035510000}"/>
    <cellStyle name="Normal 39 2 5 9" xfId="20793" xr:uid="{00000000-0005-0000-0000-000036510000}"/>
    <cellStyle name="Normal 39 2 5 9 2" xfId="20794" xr:uid="{00000000-0005-0000-0000-000037510000}"/>
    <cellStyle name="Normal 39 2 6" xfId="20795" xr:uid="{00000000-0005-0000-0000-000038510000}"/>
    <cellStyle name="Normal 39 2 6 10" xfId="20796" xr:uid="{00000000-0005-0000-0000-000039510000}"/>
    <cellStyle name="Normal 39 2 6 11" xfId="20797" xr:uid="{00000000-0005-0000-0000-00003A510000}"/>
    <cellStyle name="Normal 39 2 6 2" xfId="20798" xr:uid="{00000000-0005-0000-0000-00003B510000}"/>
    <cellStyle name="Normal 39 2 6 2 2" xfId="20799" xr:uid="{00000000-0005-0000-0000-00003C510000}"/>
    <cellStyle name="Normal 39 2 6 3" xfId="20800" xr:uid="{00000000-0005-0000-0000-00003D510000}"/>
    <cellStyle name="Normal 39 2 6 3 2" xfId="20801" xr:uid="{00000000-0005-0000-0000-00003E510000}"/>
    <cellStyle name="Normal 39 2 6 4" xfId="20802" xr:uid="{00000000-0005-0000-0000-00003F510000}"/>
    <cellStyle name="Normal 39 2 6 4 2" xfId="20803" xr:uid="{00000000-0005-0000-0000-000040510000}"/>
    <cellStyle name="Normal 39 2 6 5" xfId="20804" xr:uid="{00000000-0005-0000-0000-000041510000}"/>
    <cellStyle name="Normal 39 2 6 5 2" xfId="20805" xr:uid="{00000000-0005-0000-0000-000042510000}"/>
    <cellStyle name="Normal 39 2 6 6" xfId="20806" xr:uid="{00000000-0005-0000-0000-000043510000}"/>
    <cellStyle name="Normal 39 2 6 6 2" xfId="20807" xr:uid="{00000000-0005-0000-0000-000044510000}"/>
    <cellStyle name="Normal 39 2 6 7" xfId="20808" xr:uid="{00000000-0005-0000-0000-000045510000}"/>
    <cellStyle name="Normal 39 2 6 7 2" xfId="20809" xr:uid="{00000000-0005-0000-0000-000046510000}"/>
    <cellStyle name="Normal 39 2 6 8" xfId="20810" xr:uid="{00000000-0005-0000-0000-000047510000}"/>
    <cellStyle name="Normal 39 2 6 8 2" xfId="20811" xr:uid="{00000000-0005-0000-0000-000048510000}"/>
    <cellStyle name="Normal 39 2 6 9" xfId="20812" xr:uid="{00000000-0005-0000-0000-000049510000}"/>
    <cellStyle name="Normal 39 2 6 9 2" xfId="20813" xr:uid="{00000000-0005-0000-0000-00004A510000}"/>
    <cellStyle name="Normal 39 2 7" xfId="20814" xr:uid="{00000000-0005-0000-0000-00004B510000}"/>
    <cellStyle name="Normal 39 2 7 10" xfId="20815" xr:uid="{00000000-0005-0000-0000-00004C510000}"/>
    <cellStyle name="Normal 39 2 7 11" xfId="20816" xr:uid="{00000000-0005-0000-0000-00004D510000}"/>
    <cellStyle name="Normal 39 2 7 2" xfId="20817" xr:uid="{00000000-0005-0000-0000-00004E510000}"/>
    <cellStyle name="Normal 39 2 7 2 2" xfId="20818" xr:uid="{00000000-0005-0000-0000-00004F510000}"/>
    <cellStyle name="Normal 39 2 7 3" xfId="20819" xr:uid="{00000000-0005-0000-0000-000050510000}"/>
    <cellStyle name="Normal 39 2 7 3 2" xfId="20820" xr:uid="{00000000-0005-0000-0000-000051510000}"/>
    <cellStyle name="Normal 39 2 7 4" xfId="20821" xr:uid="{00000000-0005-0000-0000-000052510000}"/>
    <cellStyle name="Normal 39 2 7 4 2" xfId="20822" xr:uid="{00000000-0005-0000-0000-000053510000}"/>
    <cellStyle name="Normal 39 2 7 5" xfId="20823" xr:uid="{00000000-0005-0000-0000-000054510000}"/>
    <cellStyle name="Normal 39 2 7 5 2" xfId="20824" xr:uid="{00000000-0005-0000-0000-000055510000}"/>
    <cellStyle name="Normal 39 2 7 6" xfId="20825" xr:uid="{00000000-0005-0000-0000-000056510000}"/>
    <cellStyle name="Normal 39 2 7 6 2" xfId="20826" xr:uid="{00000000-0005-0000-0000-000057510000}"/>
    <cellStyle name="Normal 39 2 7 7" xfId="20827" xr:uid="{00000000-0005-0000-0000-000058510000}"/>
    <cellStyle name="Normal 39 2 7 7 2" xfId="20828" xr:uid="{00000000-0005-0000-0000-000059510000}"/>
    <cellStyle name="Normal 39 2 7 8" xfId="20829" xr:uid="{00000000-0005-0000-0000-00005A510000}"/>
    <cellStyle name="Normal 39 2 7 8 2" xfId="20830" xr:uid="{00000000-0005-0000-0000-00005B510000}"/>
    <cellStyle name="Normal 39 2 7 9" xfId="20831" xr:uid="{00000000-0005-0000-0000-00005C510000}"/>
    <cellStyle name="Normal 39 2 7 9 2" xfId="20832" xr:uid="{00000000-0005-0000-0000-00005D510000}"/>
    <cellStyle name="Normal 39 2 8" xfId="20833" xr:uid="{00000000-0005-0000-0000-00005E510000}"/>
    <cellStyle name="Normal 39 2 8 10" xfId="20834" xr:uid="{00000000-0005-0000-0000-00005F510000}"/>
    <cellStyle name="Normal 39 2 8 2" xfId="20835" xr:uid="{00000000-0005-0000-0000-000060510000}"/>
    <cellStyle name="Normal 39 2 8 2 2" xfId="20836" xr:uid="{00000000-0005-0000-0000-000061510000}"/>
    <cellStyle name="Normal 39 2 8 3" xfId="20837" xr:uid="{00000000-0005-0000-0000-000062510000}"/>
    <cellStyle name="Normal 39 2 8 3 2" xfId="20838" xr:uid="{00000000-0005-0000-0000-000063510000}"/>
    <cellStyle name="Normal 39 2 8 4" xfId="20839" xr:uid="{00000000-0005-0000-0000-000064510000}"/>
    <cellStyle name="Normal 39 2 8 4 2" xfId="20840" xr:uid="{00000000-0005-0000-0000-000065510000}"/>
    <cellStyle name="Normal 39 2 8 5" xfId="20841" xr:uid="{00000000-0005-0000-0000-000066510000}"/>
    <cellStyle name="Normal 39 2 8 5 2" xfId="20842" xr:uid="{00000000-0005-0000-0000-000067510000}"/>
    <cellStyle name="Normal 39 2 8 6" xfId="20843" xr:uid="{00000000-0005-0000-0000-000068510000}"/>
    <cellStyle name="Normal 39 2 8 6 2" xfId="20844" xr:uid="{00000000-0005-0000-0000-000069510000}"/>
    <cellStyle name="Normal 39 2 8 7" xfId="20845" xr:uid="{00000000-0005-0000-0000-00006A510000}"/>
    <cellStyle name="Normal 39 2 8 7 2" xfId="20846" xr:uid="{00000000-0005-0000-0000-00006B510000}"/>
    <cellStyle name="Normal 39 2 8 8" xfId="20847" xr:uid="{00000000-0005-0000-0000-00006C510000}"/>
    <cellStyle name="Normal 39 2 8 8 2" xfId="20848" xr:uid="{00000000-0005-0000-0000-00006D510000}"/>
    <cellStyle name="Normal 39 2 8 9" xfId="20849" xr:uid="{00000000-0005-0000-0000-00006E510000}"/>
    <cellStyle name="Normal 39 2 9" xfId="20850" xr:uid="{00000000-0005-0000-0000-00006F510000}"/>
    <cellStyle name="Normal 39 2 9 2" xfId="20851" xr:uid="{00000000-0005-0000-0000-000070510000}"/>
    <cellStyle name="Normal 39 20" xfId="20852" xr:uid="{00000000-0005-0000-0000-000071510000}"/>
    <cellStyle name="Normal 39 20 2" xfId="20853" xr:uid="{00000000-0005-0000-0000-000072510000}"/>
    <cellStyle name="Normal 39 21" xfId="20854" xr:uid="{00000000-0005-0000-0000-000073510000}"/>
    <cellStyle name="Normal 39 22" xfId="20855" xr:uid="{00000000-0005-0000-0000-000074510000}"/>
    <cellStyle name="Normal 39 3" xfId="20856" xr:uid="{00000000-0005-0000-0000-000075510000}"/>
    <cellStyle name="Normal 39 3 10" xfId="20857" xr:uid="{00000000-0005-0000-0000-000076510000}"/>
    <cellStyle name="Normal 39 3 10 2" xfId="20858" xr:uid="{00000000-0005-0000-0000-000077510000}"/>
    <cellStyle name="Normal 39 3 11" xfId="20859" xr:uid="{00000000-0005-0000-0000-000078510000}"/>
    <cellStyle name="Normal 39 3 11 2" xfId="20860" xr:uid="{00000000-0005-0000-0000-000079510000}"/>
    <cellStyle name="Normal 39 3 12" xfId="20861" xr:uid="{00000000-0005-0000-0000-00007A510000}"/>
    <cellStyle name="Normal 39 3 12 2" xfId="20862" xr:uid="{00000000-0005-0000-0000-00007B510000}"/>
    <cellStyle name="Normal 39 3 13" xfId="20863" xr:uid="{00000000-0005-0000-0000-00007C510000}"/>
    <cellStyle name="Normal 39 3 13 2" xfId="20864" xr:uid="{00000000-0005-0000-0000-00007D510000}"/>
    <cellStyle name="Normal 39 3 14" xfId="20865" xr:uid="{00000000-0005-0000-0000-00007E510000}"/>
    <cellStyle name="Normal 39 3 14 2" xfId="20866" xr:uid="{00000000-0005-0000-0000-00007F510000}"/>
    <cellStyle name="Normal 39 3 15" xfId="20867" xr:uid="{00000000-0005-0000-0000-000080510000}"/>
    <cellStyle name="Normal 39 3 15 2" xfId="20868" xr:uid="{00000000-0005-0000-0000-000081510000}"/>
    <cellStyle name="Normal 39 3 16" xfId="20869" xr:uid="{00000000-0005-0000-0000-000082510000}"/>
    <cellStyle name="Normal 39 3 16 2" xfId="20870" xr:uid="{00000000-0005-0000-0000-000083510000}"/>
    <cellStyle name="Normal 39 3 17" xfId="20871" xr:uid="{00000000-0005-0000-0000-000084510000}"/>
    <cellStyle name="Normal 39 3 18" xfId="20872" xr:uid="{00000000-0005-0000-0000-000085510000}"/>
    <cellStyle name="Normal 39 3 2" xfId="20873" xr:uid="{00000000-0005-0000-0000-000086510000}"/>
    <cellStyle name="Normal 39 3 2 10" xfId="20874" xr:uid="{00000000-0005-0000-0000-000087510000}"/>
    <cellStyle name="Normal 39 3 2 11" xfId="20875" xr:uid="{00000000-0005-0000-0000-000088510000}"/>
    <cellStyle name="Normal 39 3 2 2" xfId="20876" xr:uid="{00000000-0005-0000-0000-000089510000}"/>
    <cellStyle name="Normal 39 3 2 2 2" xfId="20877" xr:uid="{00000000-0005-0000-0000-00008A510000}"/>
    <cellStyle name="Normal 39 3 2 3" xfId="20878" xr:uid="{00000000-0005-0000-0000-00008B510000}"/>
    <cellStyle name="Normal 39 3 2 3 2" xfId="20879" xr:uid="{00000000-0005-0000-0000-00008C510000}"/>
    <cellStyle name="Normal 39 3 2 4" xfId="20880" xr:uid="{00000000-0005-0000-0000-00008D510000}"/>
    <cellStyle name="Normal 39 3 2 4 2" xfId="20881" xr:uid="{00000000-0005-0000-0000-00008E510000}"/>
    <cellStyle name="Normal 39 3 2 5" xfId="20882" xr:uid="{00000000-0005-0000-0000-00008F510000}"/>
    <cellStyle name="Normal 39 3 2 5 2" xfId="20883" xr:uid="{00000000-0005-0000-0000-000090510000}"/>
    <cellStyle name="Normal 39 3 2 6" xfId="20884" xr:uid="{00000000-0005-0000-0000-000091510000}"/>
    <cellStyle name="Normal 39 3 2 6 2" xfId="20885" xr:uid="{00000000-0005-0000-0000-000092510000}"/>
    <cellStyle name="Normal 39 3 2 7" xfId="20886" xr:uid="{00000000-0005-0000-0000-000093510000}"/>
    <cellStyle name="Normal 39 3 2 7 2" xfId="20887" xr:uid="{00000000-0005-0000-0000-000094510000}"/>
    <cellStyle name="Normal 39 3 2 8" xfId="20888" xr:uid="{00000000-0005-0000-0000-000095510000}"/>
    <cellStyle name="Normal 39 3 2 8 2" xfId="20889" xr:uid="{00000000-0005-0000-0000-000096510000}"/>
    <cellStyle name="Normal 39 3 2 9" xfId="20890" xr:uid="{00000000-0005-0000-0000-000097510000}"/>
    <cellStyle name="Normal 39 3 2 9 2" xfId="20891" xr:uid="{00000000-0005-0000-0000-000098510000}"/>
    <cellStyle name="Normal 39 3 3" xfId="20892" xr:uid="{00000000-0005-0000-0000-000099510000}"/>
    <cellStyle name="Normal 39 3 3 10" xfId="20893" xr:uid="{00000000-0005-0000-0000-00009A510000}"/>
    <cellStyle name="Normal 39 3 3 11" xfId="20894" xr:uid="{00000000-0005-0000-0000-00009B510000}"/>
    <cellStyle name="Normal 39 3 3 2" xfId="20895" xr:uid="{00000000-0005-0000-0000-00009C510000}"/>
    <cellStyle name="Normal 39 3 3 2 2" xfId="20896" xr:uid="{00000000-0005-0000-0000-00009D510000}"/>
    <cellStyle name="Normal 39 3 3 3" xfId="20897" xr:uid="{00000000-0005-0000-0000-00009E510000}"/>
    <cellStyle name="Normal 39 3 3 3 2" xfId="20898" xr:uid="{00000000-0005-0000-0000-00009F510000}"/>
    <cellStyle name="Normal 39 3 3 4" xfId="20899" xr:uid="{00000000-0005-0000-0000-0000A0510000}"/>
    <cellStyle name="Normal 39 3 3 4 2" xfId="20900" xr:uid="{00000000-0005-0000-0000-0000A1510000}"/>
    <cellStyle name="Normal 39 3 3 5" xfId="20901" xr:uid="{00000000-0005-0000-0000-0000A2510000}"/>
    <cellStyle name="Normal 39 3 3 5 2" xfId="20902" xr:uid="{00000000-0005-0000-0000-0000A3510000}"/>
    <cellStyle name="Normal 39 3 3 6" xfId="20903" xr:uid="{00000000-0005-0000-0000-0000A4510000}"/>
    <cellStyle name="Normal 39 3 3 6 2" xfId="20904" xr:uid="{00000000-0005-0000-0000-0000A5510000}"/>
    <cellStyle name="Normal 39 3 3 7" xfId="20905" xr:uid="{00000000-0005-0000-0000-0000A6510000}"/>
    <cellStyle name="Normal 39 3 3 7 2" xfId="20906" xr:uid="{00000000-0005-0000-0000-0000A7510000}"/>
    <cellStyle name="Normal 39 3 3 8" xfId="20907" xr:uid="{00000000-0005-0000-0000-0000A8510000}"/>
    <cellStyle name="Normal 39 3 3 8 2" xfId="20908" xr:uid="{00000000-0005-0000-0000-0000A9510000}"/>
    <cellStyle name="Normal 39 3 3 9" xfId="20909" xr:uid="{00000000-0005-0000-0000-0000AA510000}"/>
    <cellStyle name="Normal 39 3 3 9 2" xfId="20910" xr:uid="{00000000-0005-0000-0000-0000AB510000}"/>
    <cellStyle name="Normal 39 3 4" xfId="20911" xr:uid="{00000000-0005-0000-0000-0000AC510000}"/>
    <cellStyle name="Normal 39 3 4 10" xfId="20912" xr:uid="{00000000-0005-0000-0000-0000AD510000}"/>
    <cellStyle name="Normal 39 3 4 11" xfId="20913" xr:uid="{00000000-0005-0000-0000-0000AE510000}"/>
    <cellStyle name="Normal 39 3 4 2" xfId="20914" xr:uid="{00000000-0005-0000-0000-0000AF510000}"/>
    <cellStyle name="Normal 39 3 4 2 2" xfId="20915" xr:uid="{00000000-0005-0000-0000-0000B0510000}"/>
    <cellStyle name="Normal 39 3 4 3" xfId="20916" xr:uid="{00000000-0005-0000-0000-0000B1510000}"/>
    <cellStyle name="Normal 39 3 4 3 2" xfId="20917" xr:uid="{00000000-0005-0000-0000-0000B2510000}"/>
    <cellStyle name="Normal 39 3 4 4" xfId="20918" xr:uid="{00000000-0005-0000-0000-0000B3510000}"/>
    <cellStyle name="Normal 39 3 4 4 2" xfId="20919" xr:uid="{00000000-0005-0000-0000-0000B4510000}"/>
    <cellStyle name="Normal 39 3 4 5" xfId="20920" xr:uid="{00000000-0005-0000-0000-0000B5510000}"/>
    <cellStyle name="Normal 39 3 4 5 2" xfId="20921" xr:uid="{00000000-0005-0000-0000-0000B6510000}"/>
    <cellStyle name="Normal 39 3 4 6" xfId="20922" xr:uid="{00000000-0005-0000-0000-0000B7510000}"/>
    <cellStyle name="Normal 39 3 4 6 2" xfId="20923" xr:uid="{00000000-0005-0000-0000-0000B8510000}"/>
    <cellStyle name="Normal 39 3 4 7" xfId="20924" xr:uid="{00000000-0005-0000-0000-0000B9510000}"/>
    <cellStyle name="Normal 39 3 4 7 2" xfId="20925" xr:uid="{00000000-0005-0000-0000-0000BA510000}"/>
    <cellStyle name="Normal 39 3 4 8" xfId="20926" xr:uid="{00000000-0005-0000-0000-0000BB510000}"/>
    <cellStyle name="Normal 39 3 4 8 2" xfId="20927" xr:uid="{00000000-0005-0000-0000-0000BC510000}"/>
    <cellStyle name="Normal 39 3 4 9" xfId="20928" xr:uid="{00000000-0005-0000-0000-0000BD510000}"/>
    <cellStyle name="Normal 39 3 4 9 2" xfId="20929" xr:uid="{00000000-0005-0000-0000-0000BE510000}"/>
    <cellStyle name="Normal 39 3 5" xfId="20930" xr:uid="{00000000-0005-0000-0000-0000BF510000}"/>
    <cellStyle name="Normal 39 3 5 10" xfId="20931" xr:uid="{00000000-0005-0000-0000-0000C0510000}"/>
    <cellStyle name="Normal 39 3 5 11" xfId="20932" xr:uid="{00000000-0005-0000-0000-0000C1510000}"/>
    <cellStyle name="Normal 39 3 5 2" xfId="20933" xr:uid="{00000000-0005-0000-0000-0000C2510000}"/>
    <cellStyle name="Normal 39 3 5 2 2" xfId="20934" xr:uid="{00000000-0005-0000-0000-0000C3510000}"/>
    <cellStyle name="Normal 39 3 5 3" xfId="20935" xr:uid="{00000000-0005-0000-0000-0000C4510000}"/>
    <cellStyle name="Normal 39 3 5 3 2" xfId="20936" xr:uid="{00000000-0005-0000-0000-0000C5510000}"/>
    <cellStyle name="Normal 39 3 5 4" xfId="20937" xr:uid="{00000000-0005-0000-0000-0000C6510000}"/>
    <cellStyle name="Normal 39 3 5 4 2" xfId="20938" xr:uid="{00000000-0005-0000-0000-0000C7510000}"/>
    <cellStyle name="Normal 39 3 5 5" xfId="20939" xr:uid="{00000000-0005-0000-0000-0000C8510000}"/>
    <cellStyle name="Normal 39 3 5 5 2" xfId="20940" xr:uid="{00000000-0005-0000-0000-0000C9510000}"/>
    <cellStyle name="Normal 39 3 5 6" xfId="20941" xr:uid="{00000000-0005-0000-0000-0000CA510000}"/>
    <cellStyle name="Normal 39 3 5 6 2" xfId="20942" xr:uid="{00000000-0005-0000-0000-0000CB510000}"/>
    <cellStyle name="Normal 39 3 5 7" xfId="20943" xr:uid="{00000000-0005-0000-0000-0000CC510000}"/>
    <cellStyle name="Normal 39 3 5 7 2" xfId="20944" xr:uid="{00000000-0005-0000-0000-0000CD510000}"/>
    <cellStyle name="Normal 39 3 5 8" xfId="20945" xr:uid="{00000000-0005-0000-0000-0000CE510000}"/>
    <cellStyle name="Normal 39 3 5 8 2" xfId="20946" xr:uid="{00000000-0005-0000-0000-0000CF510000}"/>
    <cellStyle name="Normal 39 3 5 9" xfId="20947" xr:uid="{00000000-0005-0000-0000-0000D0510000}"/>
    <cellStyle name="Normal 39 3 5 9 2" xfId="20948" xr:uid="{00000000-0005-0000-0000-0000D1510000}"/>
    <cellStyle name="Normal 39 3 6" xfId="20949" xr:uid="{00000000-0005-0000-0000-0000D2510000}"/>
    <cellStyle name="Normal 39 3 6 10" xfId="20950" xr:uid="{00000000-0005-0000-0000-0000D3510000}"/>
    <cellStyle name="Normal 39 3 6 11" xfId="20951" xr:uid="{00000000-0005-0000-0000-0000D4510000}"/>
    <cellStyle name="Normal 39 3 6 2" xfId="20952" xr:uid="{00000000-0005-0000-0000-0000D5510000}"/>
    <cellStyle name="Normal 39 3 6 2 2" xfId="20953" xr:uid="{00000000-0005-0000-0000-0000D6510000}"/>
    <cellStyle name="Normal 39 3 6 3" xfId="20954" xr:uid="{00000000-0005-0000-0000-0000D7510000}"/>
    <cellStyle name="Normal 39 3 6 3 2" xfId="20955" xr:uid="{00000000-0005-0000-0000-0000D8510000}"/>
    <cellStyle name="Normal 39 3 6 4" xfId="20956" xr:uid="{00000000-0005-0000-0000-0000D9510000}"/>
    <cellStyle name="Normal 39 3 6 4 2" xfId="20957" xr:uid="{00000000-0005-0000-0000-0000DA510000}"/>
    <cellStyle name="Normal 39 3 6 5" xfId="20958" xr:uid="{00000000-0005-0000-0000-0000DB510000}"/>
    <cellStyle name="Normal 39 3 6 5 2" xfId="20959" xr:uid="{00000000-0005-0000-0000-0000DC510000}"/>
    <cellStyle name="Normal 39 3 6 6" xfId="20960" xr:uid="{00000000-0005-0000-0000-0000DD510000}"/>
    <cellStyle name="Normal 39 3 6 6 2" xfId="20961" xr:uid="{00000000-0005-0000-0000-0000DE510000}"/>
    <cellStyle name="Normal 39 3 6 7" xfId="20962" xr:uid="{00000000-0005-0000-0000-0000DF510000}"/>
    <cellStyle name="Normal 39 3 6 7 2" xfId="20963" xr:uid="{00000000-0005-0000-0000-0000E0510000}"/>
    <cellStyle name="Normal 39 3 6 8" xfId="20964" xr:uid="{00000000-0005-0000-0000-0000E1510000}"/>
    <cellStyle name="Normal 39 3 6 8 2" xfId="20965" xr:uid="{00000000-0005-0000-0000-0000E2510000}"/>
    <cellStyle name="Normal 39 3 6 9" xfId="20966" xr:uid="{00000000-0005-0000-0000-0000E3510000}"/>
    <cellStyle name="Normal 39 3 6 9 2" xfId="20967" xr:uid="{00000000-0005-0000-0000-0000E4510000}"/>
    <cellStyle name="Normal 39 3 7" xfId="20968" xr:uid="{00000000-0005-0000-0000-0000E5510000}"/>
    <cellStyle name="Normal 39 3 7 10" xfId="20969" xr:uid="{00000000-0005-0000-0000-0000E6510000}"/>
    <cellStyle name="Normal 39 3 7 11" xfId="20970" xr:uid="{00000000-0005-0000-0000-0000E7510000}"/>
    <cellStyle name="Normal 39 3 7 2" xfId="20971" xr:uid="{00000000-0005-0000-0000-0000E8510000}"/>
    <cellStyle name="Normal 39 3 7 2 2" xfId="20972" xr:uid="{00000000-0005-0000-0000-0000E9510000}"/>
    <cellStyle name="Normal 39 3 7 3" xfId="20973" xr:uid="{00000000-0005-0000-0000-0000EA510000}"/>
    <cellStyle name="Normal 39 3 7 3 2" xfId="20974" xr:uid="{00000000-0005-0000-0000-0000EB510000}"/>
    <cellStyle name="Normal 39 3 7 4" xfId="20975" xr:uid="{00000000-0005-0000-0000-0000EC510000}"/>
    <cellStyle name="Normal 39 3 7 4 2" xfId="20976" xr:uid="{00000000-0005-0000-0000-0000ED510000}"/>
    <cellStyle name="Normal 39 3 7 5" xfId="20977" xr:uid="{00000000-0005-0000-0000-0000EE510000}"/>
    <cellStyle name="Normal 39 3 7 5 2" xfId="20978" xr:uid="{00000000-0005-0000-0000-0000EF510000}"/>
    <cellStyle name="Normal 39 3 7 6" xfId="20979" xr:uid="{00000000-0005-0000-0000-0000F0510000}"/>
    <cellStyle name="Normal 39 3 7 6 2" xfId="20980" xr:uid="{00000000-0005-0000-0000-0000F1510000}"/>
    <cellStyle name="Normal 39 3 7 7" xfId="20981" xr:uid="{00000000-0005-0000-0000-0000F2510000}"/>
    <cellStyle name="Normal 39 3 7 7 2" xfId="20982" xr:uid="{00000000-0005-0000-0000-0000F3510000}"/>
    <cellStyle name="Normal 39 3 7 8" xfId="20983" xr:uid="{00000000-0005-0000-0000-0000F4510000}"/>
    <cellStyle name="Normal 39 3 7 8 2" xfId="20984" xr:uid="{00000000-0005-0000-0000-0000F5510000}"/>
    <cellStyle name="Normal 39 3 7 9" xfId="20985" xr:uid="{00000000-0005-0000-0000-0000F6510000}"/>
    <cellStyle name="Normal 39 3 7 9 2" xfId="20986" xr:uid="{00000000-0005-0000-0000-0000F7510000}"/>
    <cellStyle name="Normal 39 3 8" xfId="20987" xr:uid="{00000000-0005-0000-0000-0000F8510000}"/>
    <cellStyle name="Normal 39 3 8 10" xfId="20988" xr:uid="{00000000-0005-0000-0000-0000F9510000}"/>
    <cellStyle name="Normal 39 3 8 2" xfId="20989" xr:uid="{00000000-0005-0000-0000-0000FA510000}"/>
    <cellStyle name="Normal 39 3 8 2 2" xfId="20990" xr:uid="{00000000-0005-0000-0000-0000FB510000}"/>
    <cellStyle name="Normal 39 3 8 3" xfId="20991" xr:uid="{00000000-0005-0000-0000-0000FC510000}"/>
    <cellStyle name="Normal 39 3 8 3 2" xfId="20992" xr:uid="{00000000-0005-0000-0000-0000FD510000}"/>
    <cellStyle name="Normal 39 3 8 4" xfId="20993" xr:uid="{00000000-0005-0000-0000-0000FE510000}"/>
    <cellStyle name="Normal 39 3 8 4 2" xfId="20994" xr:uid="{00000000-0005-0000-0000-0000FF510000}"/>
    <cellStyle name="Normal 39 3 8 5" xfId="20995" xr:uid="{00000000-0005-0000-0000-000000520000}"/>
    <cellStyle name="Normal 39 3 8 5 2" xfId="20996" xr:uid="{00000000-0005-0000-0000-000001520000}"/>
    <cellStyle name="Normal 39 3 8 6" xfId="20997" xr:uid="{00000000-0005-0000-0000-000002520000}"/>
    <cellStyle name="Normal 39 3 8 6 2" xfId="20998" xr:uid="{00000000-0005-0000-0000-000003520000}"/>
    <cellStyle name="Normal 39 3 8 7" xfId="20999" xr:uid="{00000000-0005-0000-0000-000004520000}"/>
    <cellStyle name="Normal 39 3 8 7 2" xfId="21000" xr:uid="{00000000-0005-0000-0000-000005520000}"/>
    <cellStyle name="Normal 39 3 8 8" xfId="21001" xr:uid="{00000000-0005-0000-0000-000006520000}"/>
    <cellStyle name="Normal 39 3 8 8 2" xfId="21002" xr:uid="{00000000-0005-0000-0000-000007520000}"/>
    <cellStyle name="Normal 39 3 8 9" xfId="21003" xr:uid="{00000000-0005-0000-0000-000008520000}"/>
    <cellStyle name="Normal 39 3 9" xfId="21004" xr:uid="{00000000-0005-0000-0000-000009520000}"/>
    <cellStyle name="Normal 39 3 9 2" xfId="21005" xr:uid="{00000000-0005-0000-0000-00000A520000}"/>
    <cellStyle name="Normal 39 4" xfId="21006" xr:uid="{00000000-0005-0000-0000-00000B520000}"/>
    <cellStyle name="Normal 39 4 10" xfId="21007" xr:uid="{00000000-0005-0000-0000-00000C520000}"/>
    <cellStyle name="Normal 39 4 10 2" xfId="21008" xr:uid="{00000000-0005-0000-0000-00000D520000}"/>
    <cellStyle name="Normal 39 4 11" xfId="21009" xr:uid="{00000000-0005-0000-0000-00000E520000}"/>
    <cellStyle name="Normal 39 4 11 2" xfId="21010" xr:uid="{00000000-0005-0000-0000-00000F520000}"/>
    <cellStyle name="Normal 39 4 12" xfId="21011" xr:uid="{00000000-0005-0000-0000-000010520000}"/>
    <cellStyle name="Normal 39 4 12 2" xfId="21012" xr:uid="{00000000-0005-0000-0000-000011520000}"/>
    <cellStyle name="Normal 39 4 13" xfId="21013" xr:uid="{00000000-0005-0000-0000-000012520000}"/>
    <cellStyle name="Normal 39 4 13 2" xfId="21014" xr:uid="{00000000-0005-0000-0000-000013520000}"/>
    <cellStyle name="Normal 39 4 14" xfId="21015" xr:uid="{00000000-0005-0000-0000-000014520000}"/>
    <cellStyle name="Normal 39 4 14 2" xfId="21016" xr:uid="{00000000-0005-0000-0000-000015520000}"/>
    <cellStyle name="Normal 39 4 15" xfId="21017" xr:uid="{00000000-0005-0000-0000-000016520000}"/>
    <cellStyle name="Normal 39 4 15 2" xfId="21018" xr:uid="{00000000-0005-0000-0000-000017520000}"/>
    <cellStyle name="Normal 39 4 16" xfId="21019" xr:uid="{00000000-0005-0000-0000-000018520000}"/>
    <cellStyle name="Normal 39 4 16 2" xfId="21020" xr:uid="{00000000-0005-0000-0000-000019520000}"/>
    <cellStyle name="Normal 39 4 17" xfId="21021" xr:uid="{00000000-0005-0000-0000-00001A520000}"/>
    <cellStyle name="Normal 39 4 18" xfId="21022" xr:uid="{00000000-0005-0000-0000-00001B520000}"/>
    <cellStyle name="Normal 39 4 2" xfId="21023" xr:uid="{00000000-0005-0000-0000-00001C520000}"/>
    <cellStyle name="Normal 39 4 2 10" xfId="21024" xr:uid="{00000000-0005-0000-0000-00001D520000}"/>
    <cellStyle name="Normal 39 4 2 11" xfId="21025" xr:uid="{00000000-0005-0000-0000-00001E520000}"/>
    <cellStyle name="Normal 39 4 2 2" xfId="21026" xr:uid="{00000000-0005-0000-0000-00001F520000}"/>
    <cellStyle name="Normal 39 4 2 2 2" xfId="21027" xr:uid="{00000000-0005-0000-0000-000020520000}"/>
    <cellStyle name="Normal 39 4 2 3" xfId="21028" xr:uid="{00000000-0005-0000-0000-000021520000}"/>
    <cellStyle name="Normal 39 4 2 3 2" xfId="21029" xr:uid="{00000000-0005-0000-0000-000022520000}"/>
    <cellStyle name="Normal 39 4 2 4" xfId="21030" xr:uid="{00000000-0005-0000-0000-000023520000}"/>
    <cellStyle name="Normal 39 4 2 4 2" xfId="21031" xr:uid="{00000000-0005-0000-0000-000024520000}"/>
    <cellStyle name="Normal 39 4 2 5" xfId="21032" xr:uid="{00000000-0005-0000-0000-000025520000}"/>
    <cellStyle name="Normal 39 4 2 5 2" xfId="21033" xr:uid="{00000000-0005-0000-0000-000026520000}"/>
    <cellStyle name="Normal 39 4 2 6" xfId="21034" xr:uid="{00000000-0005-0000-0000-000027520000}"/>
    <cellStyle name="Normal 39 4 2 6 2" xfId="21035" xr:uid="{00000000-0005-0000-0000-000028520000}"/>
    <cellStyle name="Normal 39 4 2 7" xfId="21036" xr:uid="{00000000-0005-0000-0000-000029520000}"/>
    <cellStyle name="Normal 39 4 2 7 2" xfId="21037" xr:uid="{00000000-0005-0000-0000-00002A520000}"/>
    <cellStyle name="Normal 39 4 2 8" xfId="21038" xr:uid="{00000000-0005-0000-0000-00002B520000}"/>
    <cellStyle name="Normal 39 4 2 8 2" xfId="21039" xr:uid="{00000000-0005-0000-0000-00002C520000}"/>
    <cellStyle name="Normal 39 4 2 9" xfId="21040" xr:uid="{00000000-0005-0000-0000-00002D520000}"/>
    <cellStyle name="Normal 39 4 2 9 2" xfId="21041" xr:uid="{00000000-0005-0000-0000-00002E520000}"/>
    <cellStyle name="Normal 39 4 3" xfId="21042" xr:uid="{00000000-0005-0000-0000-00002F520000}"/>
    <cellStyle name="Normal 39 4 3 10" xfId="21043" xr:uid="{00000000-0005-0000-0000-000030520000}"/>
    <cellStyle name="Normal 39 4 3 11" xfId="21044" xr:uid="{00000000-0005-0000-0000-000031520000}"/>
    <cellStyle name="Normal 39 4 3 2" xfId="21045" xr:uid="{00000000-0005-0000-0000-000032520000}"/>
    <cellStyle name="Normal 39 4 3 2 2" xfId="21046" xr:uid="{00000000-0005-0000-0000-000033520000}"/>
    <cellStyle name="Normal 39 4 3 3" xfId="21047" xr:uid="{00000000-0005-0000-0000-000034520000}"/>
    <cellStyle name="Normal 39 4 3 3 2" xfId="21048" xr:uid="{00000000-0005-0000-0000-000035520000}"/>
    <cellStyle name="Normal 39 4 3 4" xfId="21049" xr:uid="{00000000-0005-0000-0000-000036520000}"/>
    <cellStyle name="Normal 39 4 3 4 2" xfId="21050" xr:uid="{00000000-0005-0000-0000-000037520000}"/>
    <cellStyle name="Normal 39 4 3 5" xfId="21051" xr:uid="{00000000-0005-0000-0000-000038520000}"/>
    <cellStyle name="Normal 39 4 3 5 2" xfId="21052" xr:uid="{00000000-0005-0000-0000-000039520000}"/>
    <cellStyle name="Normal 39 4 3 6" xfId="21053" xr:uid="{00000000-0005-0000-0000-00003A520000}"/>
    <cellStyle name="Normal 39 4 3 6 2" xfId="21054" xr:uid="{00000000-0005-0000-0000-00003B520000}"/>
    <cellStyle name="Normal 39 4 3 7" xfId="21055" xr:uid="{00000000-0005-0000-0000-00003C520000}"/>
    <cellStyle name="Normal 39 4 3 7 2" xfId="21056" xr:uid="{00000000-0005-0000-0000-00003D520000}"/>
    <cellStyle name="Normal 39 4 3 8" xfId="21057" xr:uid="{00000000-0005-0000-0000-00003E520000}"/>
    <cellStyle name="Normal 39 4 3 8 2" xfId="21058" xr:uid="{00000000-0005-0000-0000-00003F520000}"/>
    <cellStyle name="Normal 39 4 3 9" xfId="21059" xr:uid="{00000000-0005-0000-0000-000040520000}"/>
    <cellStyle name="Normal 39 4 3 9 2" xfId="21060" xr:uid="{00000000-0005-0000-0000-000041520000}"/>
    <cellStyle name="Normal 39 4 4" xfId="21061" xr:uid="{00000000-0005-0000-0000-000042520000}"/>
    <cellStyle name="Normal 39 4 4 10" xfId="21062" xr:uid="{00000000-0005-0000-0000-000043520000}"/>
    <cellStyle name="Normal 39 4 4 11" xfId="21063" xr:uid="{00000000-0005-0000-0000-000044520000}"/>
    <cellStyle name="Normal 39 4 4 2" xfId="21064" xr:uid="{00000000-0005-0000-0000-000045520000}"/>
    <cellStyle name="Normal 39 4 4 2 2" xfId="21065" xr:uid="{00000000-0005-0000-0000-000046520000}"/>
    <cellStyle name="Normal 39 4 4 3" xfId="21066" xr:uid="{00000000-0005-0000-0000-000047520000}"/>
    <cellStyle name="Normal 39 4 4 3 2" xfId="21067" xr:uid="{00000000-0005-0000-0000-000048520000}"/>
    <cellStyle name="Normal 39 4 4 4" xfId="21068" xr:uid="{00000000-0005-0000-0000-000049520000}"/>
    <cellStyle name="Normal 39 4 4 4 2" xfId="21069" xr:uid="{00000000-0005-0000-0000-00004A520000}"/>
    <cellStyle name="Normal 39 4 4 5" xfId="21070" xr:uid="{00000000-0005-0000-0000-00004B520000}"/>
    <cellStyle name="Normal 39 4 4 5 2" xfId="21071" xr:uid="{00000000-0005-0000-0000-00004C520000}"/>
    <cellStyle name="Normal 39 4 4 6" xfId="21072" xr:uid="{00000000-0005-0000-0000-00004D520000}"/>
    <cellStyle name="Normal 39 4 4 6 2" xfId="21073" xr:uid="{00000000-0005-0000-0000-00004E520000}"/>
    <cellStyle name="Normal 39 4 4 7" xfId="21074" xr:uid="{00000000-0005-0000-0000-00004F520000}"/>
    <cellStyle name="Normal 39 4 4 7 2" xfId="21075" xr:uid="{00000000-0005-0000-0000-000050520000}"/>
    <cellStyle name="Normal 39 4 4 8" xfId="21076" xr:uid="{00000000-0005-0000-0000-000051520000}"/>
    <cellStyle name="Normal 39 4 4 8 2" xfId="21077" xr:uid="{00000000-0005-0000-0000-000052520000}"/>
    <cellStyle name="Normal 39 4 4 9" xfId="21078" xr:uid="{00000000-0005-0000-0000-000053520000}"/>
    <cellStyle name="Normal 39 4 4 9 2" xfId="21079" xr:uid="{00000000-0005-0000-0000-000054520000}"/>
    <cellStyle name="Normal 39 4 5" xfId="21080" xr:uid="{00000000-0005-0000-0000-000055520000}"/>
    <cellStyle name="Normal 39 4 5 10" xfId="21081" xr:uid="{00000000-0005-0000-0000-000056520000}"/>
    <cellStyle name="Normal 39 4 5 11" xfId="21082" xr:uid="{00000000-0005-0000-0000-000057520000}"/>
    <cellStyle name="Normal 39 4 5 2" xfId="21083" xr:uid="{00000000-0005-0000-0000-000058520000}"/>
    <cellStyle name="Normal 39 4 5 2 2" xfId="21084" xr:uid="{00000000-0005-0000-0000-000059520000}"/>
    <cellStyle name="Normal 39 4 5 3" xfId="21085" xr:uid="{00000000-0005-0000-0000-00005A520000}"/>
    <cellStyle name="Normal 39 4 5 3 2" xfId="21086" xr:uid="{00000000-0005-0000-0000-00005B520000}"/>
    <cellStyle name="Normal 39 4 5 4" xfId="21087" xr:uid="{00000000-0005-0000-0000-00005C520000}"/>
    <cellStyle name="Normal 39 4 5 4 2" xfId="21088" xr:uid="{00000000-0005-0000-0000-00005D520000}"/>
    <cellStyle name="Normal 39 4 5 5" xfId="21089" xr:uid="{00000000-0005-0000-0000-00005E520000}"/>
    <cellStyle name="Normal 39 4 5 5 2" xfId="21090" xr:uid="{00000000-0005-0000-0000-00005F520000}"/>
    <cellStyle name="Normal 39 4 5 6" xfId="21091" xr:uid="{00000000-0005-0000-0000-000060520000}"/>
    <cellStyle name="Normal 39 4 5 6 2" xfId="21092" xr:uid="{00000000-0005-0000-0000-000061520000}"/>
    <cellStyle name="Normal 39 4 5 7" xfId="21093" xr:uid="{00000000-0005-0000-0000-000062520000}"/>
    <cellStyle name="Normal 39 4 5 7 2" xfId="21094" xr:uid="{00000000-0005-0000-0000-000063520000}"/>
    <cellStyle name="Normal 39 4 5 8" xfId="21095" xr:uid="{00000000-0005-0000-0000-000064520000}"/>
    <cellStyle name="Normal 39 4 5 8 2" xfId="21096" xr:uid="{00000000-0005-0000-0000-000065520000}"/>
    <cellStyle name="Normal 39 4 5 9" xfId="21097" xr:uid="{00000000-0005-0000-0000-000066520000}"/>
    <cellStyle name="Normal 39 4 5 9 2" xfId="21098" xr:uid="{00000000-0005-0000-0000-000067520000}"/>
    <cellStyle name="Normal 39 4 6" xfId="21099" xr:uid="{00000000-0005-0000-0000-000068520000}"/>
    <cellStyle name="Normal 39 4 6 10" xfId="21100" xr:uid="{00000000-0005-0000-0000-000069520000}"/>
    <cellStyle name="Normal 39 4 6 11" xfId="21101" xr:uid="{00000000-0005-0000-0000-00006A520000}"/>
    <cellStyle name="Normal 39 4 6 2" xfId="21102" xr:uid="{00000000-0005-0000-0000-00006B520000}"/>
    <cellStyle name="Normal 39 4 6 2 2" xfId="21103" xr:uid="{00000000-0005-0000-0000-00006C520000}"/>
    <cellStyle name="Normal 39 4 6 3" xfId="21104" xr:uid="{00000000-0005-0000-0000-00006D520000}"/>
    <cellStyle name="Normal 39 4 6 3 2" xfId="21105" xr:uid="{00000000-0005-0000-0000-00006E520000}"/>
    <cellStyle name="Normal 39 4 6 4" xfId="21106" xr:uid="{00000000-0005-0000-0000-00006F520000}"/>
    <cellStyle name="Normal 39 4 6 4 2" xfId="21107" xr:uid="{00000000-0005-0000-0000-000070520000}"/>
    <cellStyle name="Normal 39 4 6 5" xfId="21108" xr:uid="{00000000-0005-0000-0000-000071520000}"/>
    <cellStyle name="Normal 39 4 6 5 2" xfId="21109" xr:uid="{00000000-0005-0000-0000-000072520000}"/>
    <cellStyle name="Normal 39 4 6 6" xfId="21110" xr:uid="{00000000-0005-0000-0000-000073520000}"/>
    <cellStyle name="Normal 39 4 6 6 2" xfId="21111" xr:uid="{00000000-0005-0000-0000-000074520000}"/>
    <cellStyle name="Normal 39 4 6 7" xfId="21112" xr:uid="{00000000-0005-0000-0000-000075520000}"/>
    <cellStyle name="Normal 39 4 6 7 2" xfId="21113" xr:uid="{00000000-0005-0000-0000-000076520000}"/>
    <cellStyle name="Normal 39 4 6 8" xfId="21114" xr:uid="{00000000-0005-0000-0000-000077520000}"/>
    <cellStyle name="Normal 39 4 6 8 2" xfId="21115" xr:uid="{00000000-0005-0000-0000-000078520000}"/>
    <cellStyle name="Normal 39 4 6 9" xfId="21116" xr:uid="{00000000-0005-0000-0000-000079520000}"/>
    <cellStyle name="Normal 39 4 6 9 2" xfId="21117" xr:uid="{00000000-0005-0000-0000-00007A520000}"/>
    <cellStyle name="Normal 39 4 7" xfId="21118" xr:uid="{00000000-0005-0000-0000-00007B520000}"/>
    <cellStyle name="Normal 39 4 7 10" xfId="21119" xr:uid="{00000000-0005-0000-0000-00007C520000}"/>
    <cellStyle name="Normal 39 4 7 11" xfId="21120" xr:uid="{00000000-0005-0000-0000-00007D520000}"/>
    <cellStyle name="Normal 39 4 7 2" xfId="21121" xr:uid="{00000000-0005-0000-0000-00007E520000}"/>
    <cellStyle name="Normal 39 4 7 2 2" xfId="21122" xr:uid="{00000000-0005-0000-0000-00007F520000}"/>
    <cellStyle name="Normal 39 4 7 3" xfId="21123" xr:uid="{00000000-0005-0000-0000-000080520000}"/>
    <cellStyle name="Normal 39 4 7 3 2" xfId="21124" xr:uid="{00000000-0005-0000-0000-000081520000}"/>
    <cellStyle name="Normal 39 4 7 4" xfId="21125" xr:uid="{00000000-0005-0000-0000-000082520000}"/>
    <cellStyle name="Normal 39 4 7 4 2" xfId="21126" xr:uid="{00000000-0005-0000-0000-000083520000}"/>
    <cellStyle name="Normal 39 4 7 5" xfId="21127" xr:uid="{00000000-0005-0000-0000-000084520000}"/>
    <cellStyle name="Normal 39 4 7 5 2" xfId="21128" xr:uid="{00000000-0005-0000-0000-000085520000}"/>
    <cellStyle name="Normal 39 4 7 6" xfId="21129" xr:uid="{00000000-0005-0000-0000-000086520000}"/>
    <cellStyle name="Normal 39 4 7 6 2" xfId="21130" xr:uid="{00000000-0005-0000-0000-000087520000}"/>
    <cellStyle name="Normal 39 4 7 7" xfId="21131" xr:uid="{00000000-0005-0000-0000-000088520000}"/>
    <cellStyle name="Normal 39 4 7 7 2" xfId="21132" xr:uid="{00000000-0005-0000-0000-000089520000}"/>
    <cellStyle name="Normal 39 4 7 8" xfId="21133" xr:uid="{00000000-0005-0000-0000-00008A520000}"/>
    <cellStyle name="Normal 39 4 7 8 2" xfId="21134" xr:uid="{00000000-0005-0000-0000-00008B520000}"/>
    <cellStyle name="Normal 39 4 7 9" xfId="21135" xr:uid="{00000000-0005-0000-0000-00008C520000}"/>
    <cellStyle name="Normal 39 4 7 9 2" xfId="21136" xr:uid="{00000000-0005-0000-0000-00008D520000}"/>
    <cellStyle name="Normal 39 4 8" xfId="21137" xr:uid="{00000000-0005-0000-0000-00008E520000}"/>
    <cellStyle name="Normal 39 4 8 10" xfId="21138" xr:uid="{00000000-0005-0000-0000-00008F520000}"/>
    <cellStyle name="Normal 39 4 8 2" xfId="21139" xr:uid="{00000000-0005-0000-0000-000090520000}"/>
    <cellStyle name="Normal 39 4 8 2 2" xfId="21140" xr:uid="{00000000-0005-0000-0000-000091520000}"/>
    <cellStyle name="Normal 39 4 8 3" xfId="21141" xr:uid="{00000000-0005-0000-0000-000092520000}"/>
    <cellStyle name="Normal 39 4 8 3 2" xfId="21142" xr:uid="{00000000-0005-0000-0000-000093520000}"/>
    <cellStyle name="Normal 39 4 8 4" xfId="21143" xr:uid="{00000000-0005-0000-0000-000094520000}"/>
    <cellStyle name="Normal 39 4 8 4 2" xfId="21144" xr:uid="{00000000-0005-0000-0000-000095520000}"/>
    <cellStyle name="Normal 39 4 8 5" xfId="21145" xr:uid="{00000000-0005-0000-0000-000096520000}"/>
    <cellStyle name="Normal 39 4 8 5 2" xfId="21146" xr:uid="{00000000-0005-0000-0000-000097520000}"/>
    <cellStyle name="Normal 39 4 8 6" xfId="21147" xr:uid="{00000000-0005-0000-0000-000098520000}"/>
    <cellStyle name="Normal 39 4 8 6 2" xfId="21148" xr:uid="{00000000-0005-0000-0000-000099520000}"/>
    <cellStyle name="Normal 39 4 8 7" xfId="21149" xr:uid="{00000000-0005-0000-0000-00009A520000}"/>
    <cellStyle name="Normal 39 4 8 7 2" xfId="21150" xr:uid="{00000000-0005-0000-0000-00009B520000}"/>
    <cellStyle name="Normal 39 4 8 8" xfId="21151" xr:uid="{00000000-0005-0000-0000-00009C520000}"/>
    <cellStyle name="Normal 39 4 8 8 2" xfId="21152" xr:uid="{00000000-0005-0000-0000-00009D520000}"/>
    <cellStyle name="Normal 39 4 8 9" xfId="21153" xr:uid="{00000000-0005-0000-0000-00009E520000}"/>
    <cellStyle name="Normal 39 4 9" xfId="21154" xr:uid="{00000000-0005-0000-0000-00009F520000}"/>
    <cellStyle name="Normal 39 4 9 2" xfId="21155" xr:uid="{00000000-0005-0000-0000-0000A0520000}"/>
    <cellStyle name="Normal 39 5" xfId="21156" xr:uid="{00000000-0005-0000-0000-0000A1520000}"/>
    <cellStyle name="Normal 39 5 10" xfId="21157" xr:uid="{00000000-0005-0000-0000-0000A2520000}"/>
    <cellStyle name="Normal 39 5 10 2" xfId="21158" xr:uid="{00000000-0005-0000-0000-0000A3520000}"/>
    <cellStyle name="Normal 39 5 11" xfId="21159" xr:uid="{00000000-0005-0000-0000-0000A4520000}"/>
    <cellStyle name="Normal 39 5 11 2" xfId="21160" xr:uid="{00000000-0005-0000-0000-0000A5520000}"/>
    <cellStyle name="Normal 39 5 12" xfId="21161" xr:uid="{00000000-0005-0000-0000-0000A6520000}"/>
    <cellStyle name="Normal 39 5 12 2" xfId="21162" xr:uid="{00000000-0005-0000-0000-0000A7520000}"/>
    <cellStyle name="Normal 39 5 13" xfId="21163" xr:uid="{00000000-0005-0000-0000-0000A8520000}"/>
    <cellStyle name="Normal 39 5 13 2" xfId="21164" xr:uid="{00000000-0005-0000-0000-0000A9520000}"/>
    <cellStyle name="Normal 39 5 14" xfId="21165" xr:uid="{00000000-0005-0000-0000-0000AA520000}"/>
    <cellStyle name="Normal 39 5 14 2" xfId="21166" xr:uid="{00000000-0005-0000-0000-0000AB520000}"/>
    <cellStyle name="Normal 39 5 15" xfId="21167" xr:uid="{00000000-0005-0000-0000-0000AC520000}"/>
    <cellStyle name="Normal 39 5 15 2" xfId="21168" xr:uid="{00000000-0005-0000-0000-0000AD520000}"/>
    <cellStyle name="Normal 39 5 16" xfId="21169" xr:uid="{00000000-0005-0000-0000-0000AE520000}"/>
    <cellStyle name="Normal 39 5 17" xfId="21170" xr:uid="{00000000-0005-0000-0000-0000AF520000}"/>
    <cellStyle name="Normal 39 5 2" xfId="21171" xr:uid="{00000000-0005-0000-0000-0000B0520000}"/>
    <cellStyle name="Normal 39 5 2 10" xfId="21172" xr:uid="{00000000-0005-0000-0000-0000B1520000}"/>
    <cellStyle name="Normal 39 5 2 11" xfId="21173" xr:uid="{00000000-0005-0000-0000-0000B2520000}"/>
    <cellStyle name="Normal 39 5 2 2" xfId="21174" xr:uid="{00000000-0005-0000-0000-0000B3520000}"/>
    <cellStyle name="Normal 39 5 2 2 2" xfId="21175" xr:uid="{00000000-0005-0000-0000-0000B4520000}"/>
    <cellStyle name="Normal 39 5 2 3" xfId="21176" xr:uid="{00000000-0005-0000-0000-0000B5520000}"/>
    <cellStyle name="Normal 39 5 2 3 2" xfId="21177" xr:uid="{00000000-0005-0000-0000-0000B6520000}"/>
    <cellStyle name="Normal 39 5 2 4" xfId="21178" xr:uid="{00000000-0005-0000-0000-0000B7520000}"/>
    <cellStyle name="Normal 39 5 2 4 2" xfId="21179" xr:uid="{00000000-0005-0000-0000-0000B8520000}"/>
    <cellStyle name="Normal 39 5 2 5" xfId="21180" xr:uid="{00000000-0005-0000-0000-0000B9520000}"/>
    <cellStyle name="Normal 39 5 2 5 2" xfId="21181" xr:uid="{00000000-0005-0000-0000-0000BA520000}"/>
    <cellStyle name="Normal 39 5 2 6" xfId="21182" xr:uid="{00000000-0005-0000-0000-0000BB520000}"/>
    <cellStyle name="Normal 39 5 2 6 2" xfId="21183" xr:uid="{00000000-0005-0000-0000-0000BC520000}"/>
    <cellStyle name="Normal 39 5 2 7" xfId="21184" xr:uid="{00000000-0005-0000-0000-0000BD520000}"/>
    <cellStyle name="Normal 39 5 2 7 2" xfId="21185" xr:uid="{00000000-0005-0000-0000-0000BE520000}"/>
    <cellStyle name="Normal 39 5 2 8" xfId="21186" xr:uid="{00000000-0005-0000-0000-0000BF520000}"/>
    <cellStyle name="Normal 39 5 2 8 2" xfId="21187" xr:uid="{00000000-0005-0000-0000-0000C0520000}"/>
    <cellStyle name="Normal 39 5 2 9" xfId="21188" xr:uid="{00000000-0005-0000-0000-0000C1520000}"/>
    <cellStyle name="Normal 39 5 2 9 2" xfId="21189" xr:uid="{00000000-0005-0000-0000-0000C2520000}"/>
    <cellStyle name="Normal 39 5 3" xfId="21190" xr:uid="{00000000-0005-0000-0000-0000C3520000}"/>
    <cellStyle name="Normal 39 5 3 10" xfId="21191" xr:uid="{00000000-0005-0000-0000-0000C4520000}"/>
    <cellStyle name="Normal 39 5 3 11" xfId="21192" xr:uid="{00000000-0005-0000-0000-0000C5520000}"/>
    <cellStyle name="Normal 39 5 3 2" xfId="21193" xr:uid="{00000000-0005-0000-0000-0000C6520000}"/>
    <cellStyle name="Normal 39 5 3 2 2" xfId="21194" xr:uid="{00000000-0005-0000-0000-0000C7520000}"/>
    <cellStyle name="Normal 39 5 3 3" xfId="21195" xr:uid="{00000000-0005-0000-0000-0000C8520000}"/>
    <cellStyle name="Normal 39 5 3 3 2" xfId="21196" xr:uid="{00000000-0005-0000-0000-0000C9520000}"/>
    <cellStyle name="Normal 39 5 3 4" xfId="21197" xr:uid="{00000000-0005-0000-0000-0000CA520000}"/>
    <cellStyle name="Normal 39 5 3 4 2" xfId="21198" xr:uid="{00000000-0005-0000-0000-0000CB520000}"/>
    <cellStyle name="Normal 39 5 3 5" xfId="21199" xr:uid="{00000000-0005-0000-0000-0000CC520000}"/>
    <cellStyle name="Normal 39 5 3 5 2" xfId="21200" xr:uid="{00000000-0005-0000-0000-0000CD520000}"/>
    <cellStyle name="Normal 39 5 3 6" xfId="21201" xr:uid="{00000000-0005-0000-0000-0000CE520000}"/>
    <cellStyle name="Normal 39 5 3 6 2" xfId="21202" xr:uid="{00000000-0005-0000-0000-0000CF520000}"/>
    <cellStyle name="Normal 39 5 3 7" xfId="21203" xr:uid="{00000000-0005-0000-0000-0000D0520000}"/>
    <cellStyle name="Normal 39 5 3 7 2" xfId="21204" xr:uid="{00000000-0005-0000-0000-0000D1520000}"/>
    <cellStyle name="Normal 39 5 3 8" xfId="21205" xr:uid="{00000000-0005-0000-0000-0000D2520000}"/>
    <cellStyle name="Normal 39 5 3 8 2" xfId="21206" xr:uid="{00000000-0005-0000-0000-0000D3520000}"/>
    <cellStyle name="Normal 39 5 3 9" xfId="21207" xr:uid="{00000000-0005-0000-0000-0000D4520000}"/>
    <cellStyle name="Normal 39 5 3 9 2" xfId="21208" xr:uid="{00000000-0005-0000-0000-0000D5520000}"/>
    <cellStyle name="Normal 39 5 4" xfId="21209" xr:uid="{00000000-0005-0000-0000-0000D6520000}"/>
    <cellStyle name="Normal 39 5 4 10" xfId="21210" xr:uid="{00000000-0005-0000-0000-0000D7520000}"/>
    <cellStyle name="Normal 39 5 4 11" xfId="21211" xr:uid="{00000000-0005-0000-0000-0000D8520000}"/>
    <cellStyle name="Normal 39 5 4 2" xfId="21212" xr:uid="{00000000-0005-0000-0000-0000D9520000}"/>
    <cellStyle name="Normal 39 5 4 2 2" xfId="21213" xr:uid="{00000000-0005-0000-0000-0000DA520000}"/>
    <cellStyle name="Normal 39 5 4 3" xfId="21214" xr:uid="{00000000-0005-0000-0000-0000DB520000}"/>
    <cellStyle name="Normal 39 5 4 3 2" xfId="21215" xr:uid="{00000000-0005-0000-0000-0000DC520000}"/>
    <cellStyle name="Normal 39 5 4 4" xfId="21216" xr:uid="{00000000-0005-0000-0000-0000DD520000}"/>
    <cellStyle name="Normal 39 5 4 4 2" xfId="21217" xr:uid="{00000000-0005-0000-0000-0000DE520000}"/>
    <cellStyle name="Normal 39 5 4 5" xfId="21218" xr:uid="{00000000-0005-0000-0000-0000DF520000}"/>
    <cellStyle name="Normal 39 5 4 5 2" xfId="21219" xr:uid="{00000000-0005-0000-0000-0000E0520000}"/>
    <cellStyle name="Normal 39 5 4 6" xfId="21220" xr:uid="{00000000-0005-0000-0000-0000E1520000}"/>
    <cellStyle name="Normal 39 5 4 6 2" xfId="21221" xr:uid="{00000000-0005-0000-0000-0000E2520000}"/>
    <cellStyle name="Normal 39 5 4 7" xfId="21222" xr:uid="{00000000-0005-0000-0000-0000E3520000}"/>
    <cellStyle name="Normal 39 5 4 7 2" xfId="21223" xr:uid="{00000000-0005-0000-0000-0000E4520000}"/>
    <cellStyle name="Normal 39 5 4 8" xfId="21224" xr:uid="{00000000-0005-0000-0000-0000E5520000}"/>
    <cellStyle name="Normal 39 5 4 8 2" xfId="21225" xr:uid="{00000000-0005-0000-0000-0000E6520000}"/>
    <cellStyle name="Normal 39 5 4 9" xfId="21226" xr:uid="{00000000-0005-0000-0000-0000E7520000}"/>
    <cellStyle name="Normal 39 5 4 9 2" xfId="21227" xr:uid="{00000000-0005-0000-0000-0000E8520000}"/>
    <cellStyle name="Normal 39 5 5" xfId="21228" xr:uid="{00000000-0005-0000-0000-0000E9520000}"/>
    <cellStyle name="Normal 39 5 5 10" xfId="21229" xr:uid="{00000000-0005-0000-0000-0000EA520000}"/>
    <cellStyle name="Normal 39 5 5 11" xfId="21230" xr:uid="{00000000-0005-0000-0000-0000EB520000}"/>
    <cellStyle name="Normal 39 5 5 2" xfId="21231" xr:uid="{00000000-0005-0000-0000-0000EC520000}"/>
    <cellStyle name="Normal 39 5 5 2 2" xfId="21232" xr:uid="{00000000-0005-0000-0000-0000ED520000}"/>
    <cellStyle name="Normal 39 5 5 3" xfId="21233" xr:uid="{00000000-0005-0000-0000-0000EE520000}"/>
    <cellStyle name="Normal 39 5 5 3 2" xfId="21234" xr:uid="{00000000-0005-0000-0000-0000EF520000}"/>
    <cellStyle name="Normal 39 5 5 4" xfId="21235" xr:uid="{00000000-0005-0000-0000-0000F0520000}"/>
    <cellStyle name="Normal 39 5 5 4 2" xfId="21236" xr:uid="{00000000-0005-0000-0000-0000F1520000}"/>
    <cellStyle name="Normal 39 5 5 5" xfId="21237" xr:uid="{00000000-0005-0000-0000-0000F2520000}"/>
    <cellStyle name="Normal 39 5 5 5 2" xfId="21238" xr:uid="{00000000-0005-0000-0000-0000F3520000}"/>
    <cellStyle name="Normal 39 5 5 6" xfId="21239" xr:uid="{00000000-0005-0000-0000-0000F4520000}"/>
    <cellStyle name="Normal 39 5 5 6 2" xfId="21240" xr:uid="{00000000-0005-0000-0000-0000F5520000}"/>
    <cellStyle name="Normal 39 5 5 7" xfId="21241" xr:uid="{00000000-0005-0000-0000-0000F6520000}"/>
    <cellStyle name="Normal 39 5 5 7 2" xfId="21242" xr:uid="{00000000-0005-0000-0000-0000F7520000}"/>
    <cellStyle name="Normal 39 5 5 8" xfId="21243" xr:uid="{00000000-0005-0000-0000-0000F8520000}"/>
    <cellStyle name="Normal 39 5 5 8 2" xfId="21244" xr:uid="{00000000-0005-0000-0000-0000F9520000}"/>
    <cellStyle name="Normal 39 5 5 9" xfId="21245" xr:uid="{00000000-0005-0000-0000-0000FA520000}"/>
    <cellStyle name="Normal 39 5 5 9 2" xfId="21246" xr:uid="{00000000-0005-0000-0000-0000FB520000}"/>
    <cellStyle name="Normal 39 5 6" xfId="21247" xr:uid="{00000000-0005-0000-0000-0000FC520000}"/>
    <cellStyle name="Normal 39 5 6 10" xfId="21248" xr:uid="{00000000-0005-0000-0000-0000FD520000}"/>
    <cellStyle name="Normal 39 5 6 11" xfId="21249" xr:uid="{00000000-0005-0000-0000-0000FE520000}"/>
    <cellStyle name="Normal 39 5 6 2" xfId="21250" xr:uid="{00000000-0005-0000-0000-0000FF520000}"/>
    <cellStyle name="Normal 39 5 6 2 2" xfId="21251" xr:uid="{00000000-0005-0000-0000-000000530000}"/>
    <cellStyle name="Normal 39 5 6 3" xfId="21252" xr:uid="{00000000-0005-0000-0000-000001530000}"/>
    <cellStyle name="Normal 39 5 6 3 2" xfId="21253" xr:uid="{00000000-0005-0000-0000-000002530000}"/>
    <cellStyle name="Normal 39 5 6 4" xfId="21254" xr:uid="{00000000-0005-0000-0000-000003530000}"/>
    <cellStyle name="Normal 39 5 6 4 2" xfId="21255" xr:uid="{00000000-0005-0000-0000-000004530000}"/>
    <cellStyle name="Normal 39 5 6 5" xfId="21256" xr:uid="{00000000-0005-0000-0000-000005530000}"/>
    <cellStyle name="Normal 39 5 6 5 2" xfId="21257" xr:uid="{00000000-0005-0000-0000-000006530000}"/>
    <cellStyle name="Normal 39 5 6 6" xfId="21258" xr:uid="{00000000-0005-0000-0000-000007530000}"/>
    <cellStyle name="Normal 39 5 6 6 2" xfId="21259" xr:uid="{00000000-0005-0000-0000-000008530000}"/>
    <cellStyle name="Normal 39 5 6 7" xfId="21260" xr:uid="{00000000-0005-0000-0000-000009530000}"/>
    <cellStyle name="Normal 39 5 6 7 2" xfId="21261" xr:uid="{00000000-0005-0000-0000-00000A530000}"/>
    <cellStyle name="Normal 39 5 6 8" xfId="21262" xr:uid="{00000000-0005-0000-0000-00000B530000}"/>
    <cellStyle name="Normal 39 5 6 8 2" xfId="21263" xr:uid="{00000000-0005-0000-0000-00000C530000}"/>
    <cellStyle name="Normal 39 5 6 9" xfId="21264" xr:uid="{00000000-0005-0000-0000-00000D530000}"/>
    <cellStyle name="Normal 39 5 6 9 2" xfId="21265" xr:uid="{00000000-0005-0000-0000-00000E530000}"/>
    <cellStyle name="Normal 39 5 7" xfId="21266" xr:uid="{00000000-0005-0000-0000-00000F530000}"/>
    <cellStyle name="Normal 39 5 7 10" xfId="21267" xr:uid="{00000000-0005-0000-0000-000010530000}"/>
    <cellStyle name="Normal 39 5 7 2" xfId="21268" xr:uid="{00000000-0005-0000-0000-000011530000}"/>
    <cellStyle name="Normal 39 5 7 2 2" xfId="21269" xr:uid="{00000000-0005-0000-0000-000012530000}"/>
    <cellStyle name="Normal 39 5 7 3" xfId="21270" xr:uid="{00000000-0005-0000-0000-000013530000}"/>
    <cellStyle name="Normal 39 5 7 3 2" xfId="21271" xr:uid="{00000000-0005-0000-0000-000014530000}"/>
    <cellStyle name="Normal 39 5 7 4" xfId="21272" xr:uid="{00000000-0005-0000-0000-000015530000}"/>
    <cellStyle name="Normal 39 5 7 4 2" xfId="21273" xr:uid="{00000000-0005-0000-0000-000016530000}"/>
    <cellStyle name="Normal 39 5 7 5" xfId="21274" xr:uid="{00000000-0005-0000-0000-000017530000}"/>
    <cellStyle name="Normal 39 5 7 5 2" xfId="21275" xr:uid="{00000000-0005-0000-0000-000018530000}"/>
    <cellStyle name="Normal 39 5 7 6" xfId="21276" xr:uid="{00000000-0005-0000-0000-000019530000}"/>
    <cellStyle name="Normal 39 5 7 6 2" xfId="21277" xr:uid="{00000000-0005-0000-0000-00001A530000}"/>
    <cellStyle name="Normal 39 5 7 7" xfId="21278" xr:uid="{00000000-0005-0000-0000-00001B530000}"/>
    <cellStyle name="Normal 39 5 7 7 2" xfId="21279" xr:uid="{00000000-0005-0000-0000-00001C530000}"/>
    <cellStyle name="Normal 39 5 7 8" xfId="21280" xr:uid="{00000000-0005-0000-0000-00001D530000}"/>
    <cellStyle name="Normal 39 5 7 8 2" xfId="21281" xr:uid="{00000000-0005-0000-0000-00001E530000}"/>
    <cellStyle name="Normal 39 5 7 9" xfId="21282" xr:uid="{00000000-0005-0000-0000-00001F530000}"/>
    <cellStyle name="Normal 39 5 8" xfId="21283" xr:uid="{00000000-0005-0000-0000-000020530000}"/>
    <cellStyle name="Normal 39 5 8 2" xfId="21284" xr:uid="{00000000-0005-0000-0000-000021530000}"/>
    <cellStyle name="Normal 39 5 9" xfId="21285" xr:uid="{00000000-0005-0000-0000-000022530000}"/>
    <cellStyle name="Normal 39 5 9 2" xfId="21286" xr:uid="{00000000-0005-0000-0000-000023530000}"/>
    <cellStyle name="Normal 39 6" xfId="21287" xr:uid="{00000000-0005-0000-0000-000024530000}"/>
    <cellStyle name="Normal 39 6 10" xfId="21288" xr:uid="{00000000-0005-0000-0000-000025530000}"/>
    <cellStyle name="Normal 39 6 10 2" xfId="21289" xr:uid="{00000000-0005-0000-0000-000026530000}"/>
    <cellStyle name="Normal 39 6 11" xfId="21290" xr:uid="{00000000-0005-0000-0000-000027530000}"/>
    <cellStyle name="Normal 39 6 11 2" xfId="21291" xr:uid="{00000000-0005-0000-0000-000028530000}"/>
    <cellStyle name="Normal 39 6 12" xfId="21292" xr:uid="{00000000-0005-0000-0000-000029530000}"/>
    <cellStyle name="Normal 39 6 12 2" xfId="21293" xr:uid="{00000000-0005-0000-0000-00002A530000}"/>
    <cellStyle name="Normal 39 6 13" xfId="21294" xr:uid="{00000000-0005-0000-0000-00002B530000}"/>
    <cellStyle name="Normal 39 6 13 2" xfId="21295" xr:uid="{00000000-0005-0000-0000-00002C530000}"/>
    <cellStyle name="Normal 39 6 14" xfId="21296" xr:uid="{00000000-0005-0000-0000-00002D530000}"/>
    <cellStyle name="Normal 39 6 14 2" xfId="21297" xr:uid="{00000000-0005-0000-0000-00002E530000}"/>
    <cellStyle name="Normal 39 6 15" xfId="21298" xr:uid="{00000000-0005-0000-0000-00002F530000}"/>
    <cellStyle name="Normal 39 6 15 2" xfId="21299" xr:uid="{00000000-0005-0000-0000-000030530000}"/>
    <cellStyle name="Normal 39 6 16" xfId="21300" xr:uid="{00000000-0005-0000-0000-000031530000}"/>
    <cellStyle name="Normal 39 6 17" xfId="21301" xr:uid="{00000000-0005-0000-0000-000032530000}"/>
    <cellStyle name="Normal 39 6 2" xfId="21302" xr:uid="{00000000-0005-0000-0000-000033530000}"/>
    <cellStyle name="Normal 39 6 2 10" xfId="21303" xr:uid="{00000000-0005-0000-0000-000034530000}"/>
    <cellStyle name="Normal 39 6 2 11" xfId="21304" xr:uid="{00000000-0005-0000-0000-000035530000}"/>
    <cellStyle name="Normal 39 6 2 2" xfId="21305" xr:uid="{00000000-0005-0000-0000-000036530000}"/>
    <cellStyle name="Normal 39 6 2 2 2" xfId="21306" xr:uid="{00000000-0005-0000-0000-000037530000}"/>
    <cellStyle name="Normal 39 6 2 3" xfId="21307" xr:uid="{00000000-0005-0000-0000-000038530000}"/>
    <cellStyle name="Normal 39 6 2 3 2" xfId="21308" xr:uid="{00000000-0005-0000-0000-000039530000}"/>
    <cellStyle name="Normal 39 6 2 4" xfId="21309" xr:uid="{00000000-0005-0000-0000-00003A530000}"/>
    <cellStyle name="Normal 39 6 2 4 2" xfId="21310" xr:uid="{00000000-0005-0000-0000-00003B530000}"/>
    <cellStyle name="Normal 39 6 2 5" xfId="21311" xr:uid="{00000000-0005-0000-0000-00003C530000}"/>
    <cellStyle name="Normal 39 6 2 5 2" xfId="21312" xr:uid="{00000000-0005-0000-0000-00003D530000}"/>
    <cellStyle name="Normal 39 6 2 6" xfId="21313" xr:uid="{00000000-0005-0000-0000-00003E530000}"/>
    <cellStyle name="Normal 39 6 2 6 2" xfId="21314" xr:uid="{00000000-0005-0000-0000-00003F530000}"/>
    <cellStyle name="Normal 39 6 2 7" xfId="21315" xr:uid="{00000000-0005-0000-0000-000040530000}"/>
    <cellStyle name="Normal 39 6 2 7 2" xfId="21316" xr:uid="{00000000-0005-0000-0000-000041530000}"/>
    <cellStyle name="Normal 39 6 2 8" xfId="21317" xr:uid="{00000000-0005-0000-0000-000042530000}"/>
    <cellStyle name="Normal 39 6 2 8 2" xfId="21318" xr:uid="{00000000-0005-0000-0000-000043530000}"/>
    <cellStyle name="Normal 39 6 2 9" xfId="21319" xr:uid="{00000000-0005-0000-0000-000044530000}"/>
    <cellStyle name="Normal 39 6 2 9 2" xfId="21320" xr:uid="{00000000-0005-0000-0000-000045530000}"/>
    <cellStyle name="Normal 39 6 3" xfId="21321" xr:uid="{00000000-0005-0000-0000-000046530000}"/>
    <cellStyle name="Normal 39 6 3 10" xfId="21322" xr:uid="{00000000-0005-0000-0000-000047530000}"/>
    <cellStyle name="Normal 39 6 3 11" xfId="21323" xr:uid="{00000000-0005-0000-0000-000048530000}"/>
    <cellStyle name="Normal 39 6 3 2" xfId="21324" xr:uid="{00000000-0005-0000-0000-000049530000}"/>
    <cellStyle name="Normal 39 6 3 2 2" xfId="21325" xr:uid="{00000000-0005-0000-0000-00004A530000}"/>
    <cellStyle name="Normal 39 6 3 3" xfId="21326" xr:uid="{00000000-0005-0000-0000-00004B530000}"/>
    <cellStyle name="Normal 39 6 3 3 2" xfId="21327" xr:uid="{00000000-0005-0000-0000-00004C530000}"/>
    <cellStyle name="Normal 39 6 3 4" xfId="21328" xr:uid="{00000000-0005-0000-0000-00004D530000}"/>
    <cellStyle name="Normal 39 6 3 4 2" xfId="21329" xr:uid="{00000000-0005-0000-0000-00004E530000}"/>
    <cellStyle name="Normal 39 6 3 5" xfId="21330" xr:uid="{00000000-0005-0000-0000-00004F530000}"/>
    <cellStyle name="Normal 39 6 3 5 2" xfId="21331" xr:uid="{00000000-0005-0000-0000-000050530000}"/>
    <cellStyle name="Normal 39 6 3 6" xfId="21332" xr:uid="{00000000-0005-0000-0000-000051530000}"/>
    <cellStyle name="Normal 39 6 3 6 2" xfId="21333" xr:uid="{00000000-0005-0000-0000-000052530000}"/>
    <cellStyle name="Normal 39 6 3 7" xfId="21334" xr:uid="{00000000-0005-0000-0000-000053530000}"/>
    <cellStyle name="Normal 39 6 3 7 2" xfId="21335" xr:uid="{00000000-0005-0000-0000-000054530000}"/>
    <cellStyle name="Normal 39 6 3 8" xfId="21336" xr:uid="{00000000-0005-0000-0000-000055530000}"/>
    <cellStyle name="Normal 39 6 3 8 2" xfId="21337" xr:uid="{00000000-0005-0000-0000-000056530000}"/>
    <cellStyle name="Normal 39 6 3 9" xfId="21338" xr:uid="{00000000-0005-0000-0000-000057530000}"/>
    <cellStyle name="Normal 39 6 3 9 2" xfId="21339" xr:uid="{00000000-0005-0000-0000-000058530000}"/>
    <cellStyle name="Normal 39 6 4" xfId="21340" xr:uid="{00000000-0005-0000-0000-000059530000}"/>
    <cellStyle name="Normal 39 6 4 10" xfId="21341" xr:uid="{00000000-0005-0000-0000-00005A530000}"/>
    <cellStyle name="Normal 39 6 4 11" xfId="21342" xr:uid="{00000000-0005-0000-0000-00005B530000}"/>
    <cellStyle name="Normal 39 6 4 2" xfId="21343" xr:uid="{00000000-0005-0000-0000-00005C530000}"/>
    <cellStyle name="Normal 39 6 4 2 2" xfId="21344" xr:uid="{00000000-0005-0000-0000-00005D530000}"/>
    <cellStyle name="Normal 39 6 4 3" xfId="21345" xr:uid="{00000000-0005-0000-0000-00005E530000}"/>
    <cellStyle name="Normal 39 6 4 3 2" xfId="21346" xr:uid="{00000000-0005-0000-0000-00005F530000}"/>
    <cellStyle name="Normal 39 6 4 4" xfId="21347" xr:uid="{00000000-0005-0000-0000-000060530000}"/>
    <cellStyle name="Normal 39 6 4 4 2" xfId="21348" xr:uid="{00000000-0005-0000-0000-000061530000}"/>
    <cellStyle name="Normal 39 6 4 5" xfId="21349" xr:uid="{00000000-0005-0000-0000-000062530000}"/>
    <cellStyle name="Normal 39 6 4 5 2" xfId="21350" xr:uid="{00000000-0005-0000-0000-000063530000}"/>
    <cellStyle name="Normal 39 6 4 6" xfId="21351" xr:uid="{00000000-0005-0000-0000-000064530000}"/>
    <cellStyle name="Normal 39 6 4 6 2" xfId="21352" xr:uid="{00000000-0005-0000-0000-000065530000}"/>
    <cellStyle name="Normal 39 6 4 7" xfId="21353" xr:uid="{00000000-0005-0000-0000-000066530000}"/>
    <cellStyle name="Normal 39 6 4 7 2" xfId="21354" xr:uid="{00000000-0005-0000-0000-000067530000}"/>
    <cellStyle name="Normal 39 6 4 8" xfId="21355" xr:uid="{00000000-0005-0000-0000-000068530000}"/>
    <cellStyle name="Normal 39 6 4 8 2" xfId="21356" xr:uid="{00000000-0005-0000-0000-000069530000}"/>
    <cellStyle name="Normal 39 6 4 9" xfId="21357" xr:uid="{00000000-0005-0000-0000-00006A530000}"/>
    <cellStyle name="Normal 39 6 4 9 2" xfId="21358" xr:uid="{00000000-0005-0000-0000-00006B530000}"/>
    <cellStyle name="Normal 39 6 5" xfId="21359" xr:uid="{00000000-0005-0000-0000-00006C530000}"/>
    <cellStyle name="Normal 39 6 5 10" xfId="21360" xr:uid="{00000000-0005-0000-0000-00006D530000}"/>
    <cellStyle name="Normal 39 6 5 11" xfId="21361" xr:uid="{00000000-0005-0000-0000-00006E530000}"/>
    <cellStyle name="Normal 39 6 5 2" xfId="21362" xr:uid="{00000000-0005-0000-0000-00006F530000}"/>
    <cellStyle name="Normal 39 6 5 2 2" xfId="21363" xr:uid="{00000000-0005-0000-0000-000070530000}"/>
    <cellStyle name="Normal 39 6 5 3" xfId="21364" xr:uid="{00000000-0005-0000-0000-000071530000}"/>
    <cellStyle name="Normal 39 6 5 3 2" xfId="21365" xr:uid="{00000000-0005-0000-0000-000072530000}"/>
    <cellStyle name="Normal 39 6 5 4" xfId="21366" xr:uid="{00000000-0005-0000-0000-000073530000}"/>
    <cellStyle name="Normal 39 6 5 4 2" xfId="21367" xr:uid="{00000000-0005-0000-0000-000074530000}"/>
    <cellStyle name="Normal 39 6 5 5" xfId="21368" xr:uid="{00000000-0005-0000-0000-000075530000}"/>
    <cellStyle name="Normal 39 6 5 5 2" xfId="21369" xr:uid="{00000000-0005-0000-0000-000076530000}"/>
    <cellStyle name="Normal 39 6 5 6" xfId="21370" xr:uid="{00000000-0005-0000-0000-000077530000}"/>
    <cellStyle name="Normal 39 6 5 6 2" xfId="21371" xr:uid="{00000000-0005-0000-0000-000078530000}"/>
    <cellStyle name="Normal 39 6 5 7" xfId="21372" xr:uid="{00000000-0005-0000-0000-000079530000}"/>
    <cellStyle name="Normal 39 6 5 7 2" xfId="21373" xr:uid="{00000000-0005-0000-0000-00007A530000}"/>
    <cellStyle name="Normal 39 6 5 8" xfId="21374" xr:uid="{00000000-0005-0000-0000-00007B530000}"/>
    <cellStyle name="Normal 39 6 5 8 2" xfId="21375" xr:uid="{00000000-0005-0000-0000-00007C530000}"/>
    <cellStyle name="Normal 39 6 5 9" xfId="21376" xr:uid="{00000000-0005-0000-0000-00007D530000}"/>
    <cellStyle name="Normal 39 6 5 9 2" xfId="21377" xr:uid="{00000000-0005-0000-0000-00007E530000}"/>
    <cellStyle name="Normal 39 6 6" xfId="21378" xr:uid="{00000000-0005-0000-0000-00007F530000}"/>
    <cellStyle name="Normal 39 6 6 10" xfId="21379" xr:uid="{00000000-0005-0000-0000-000080530000}"/>
    <cellStyle name="Normal 39 6 6 11" xfId="21380" xr:uid="{00000000-0005-0000-0000-000081530000}"/>
    <cellStyle name="Normal 39 6 6 2" xfId="21381" xr:uid="{00000000-0005-0000-0000-000082530000}"/>
    <cellStyle name="Normal 39 6 6 2 2" xfId="21382" xr:uid="{00000000-0005-0000-0000-000083530000}"/>
    <cellStyle name="Normal 39 6 6 3" xfId="21383" xr:uid="{00000000-0005-0000-0000-000084530000}"/>
    <cellStyle name="Normal 39 6 6 3 2" xfId="21384" xr:uid="{00000000-0005-0000-0000-000085530000}"/>
    <cellStyle name="Normal 39 6 6 4" xfId="21385" xr:uid="{00000000-0005-0000-0000-000086530000}"/>
    <cellStyle name="Normal 39 6 6 4 2" xfId="21386" xr:uid="{00000000-0005-0000-0000-000087530000}"/>
    <cellStyle name="Normal 39 6 6 5" xfId="21387" xr:uid="{00000000-0005-0000-0000-000088530000}"/>
    <cellStyle name="Normal 39 6 6 5 2" xfId="21388" xr:uid="{00000000-0005-0000-0000-000089530000}"/>
    <cellStyle name="Normal 39 6 6 6" xfId="21389" xr:uid="{00000000-0005-0000-0000-00008A530000}"/>
    <cellStyle name="Normal 39 6 6 6 2" xfId="21390" xr:uid="{00000000-0005-0000-0000-00008B530000}"/>
    <cellStyle name="Normal 39 6 6 7" xfId="21391" xr:uid="{00000000-0005-0000-0000-00008C530000}"/>
    <cellStyle name="Normal 39 6 6 7 2" xfId="21392" xr:uid="{00000000-0005-0000-0000-00008D530000}"/>
    <cellStyle name="Normal 39 6 6 8" xfId="21393" xr:uid="{00000000-0005-0000-0000-00008E530000}"/>
    <cellStyle name="Normal 39 6 6 8 2" xfId="21394" xr:uid="{00000000-0005-0000-0000-00008F530000}"/>
    <cellStyle name="Normal 39 6 6 9" xfId="21395" xr:uid="{00000000-0005-0000-0000-000090530000}"/>
    <cellStyle name="Normal 39 6 6 9 2" xfId="21396" xr:uid="{00000000-0005-0000-0000-000091530000}"/>
    <cellStyle name="Normal 39 6 7" xfId="21397" xr:uid="{00000000-0005-0000-0000-000092530000}"/>
    <cellStyle name="Normal 39 6 7 10" xfId="21398" xr:uid="{00000000-0005-0000-0000-000093530000}"/>
    <cellStyle name="Normal 39 6 7 2" xfId="21399" xr:uid="{00000000-0005-0000-0000-000094530000}"/>
    <cellStyle name="Normal 39 6 7 2 2" xfId="21400" xr:uid="{00000000-0005-0000-0000-000095530000}"/>
    <cellStyle name="Normal 39 6 7 3" xfId="21401" xr:uid="{00000000-0005-0000-0000-000096530000}"/>
    <cellStyle name="Normal 39 6 7 3 2" xfId="21402" xr:uid="{00000000-0005-0000-0000-000097530000}"/>
    <cellStyle name="Normal 39 6 7 4" xfId="21403" xr:uid="{00000000-0005-0000-0000-000098530000}"/>
    <cellStyle name="Normal 39 6 7 4 2" xfId="21404" xr:uid="{00000000-0005-0000-0000-000099530000}"/>
    <cellStyle name="Normal 39 6 7 5" xfId="21405" xr:uid="{00000000-0005-0000-0000-00009A530000}"/>
    <cellStyle name="Normal 39 6 7 5 2" xfId="21406" xr:uid="{00000000-0005-0000-0000-00009B530000}"/>
    <cellStyle name="Normal 39 6 7 6" xfId="21407" xr:uid="{00000000-0005-0000-0000-00009C530000}"/>
    <cellStyle name="Normal 39 6 7 6 2" xfId="21408" xr:uid="{00000000-0005-0000-0000-00009D530000}"/>
    <cellStyle name="Normal 39 6 7 7" xfId="21409" xr:uid="{00000000-0005-0000-0000-00009E530000}"/>
    <cellStyle name="Normal 39 6 7 7 2" xfId="21410" xr:uid="{00000000-0005-0000-0000-00009F530000}"/>
    <cellStyle name="Normal 39 6 7 8" xfId="21411" xr:uid="{00000000-0005-0000-0000-0000A0530000}"/>
    <cellStyle name="Normal 39 6 7 8 2" xfId="21412" xr:uid="{00000000-0005-0000-0000-0000A1530000}"/>
    <cellStyle name="Normal 39 6 7 9" xfId="21413" xr:uid="{00000000-0005-0000-0000-0000A2530000}"/>
    <cellStyle name="Normal 39 6 8" xfId="21414" xr:uid="{00000000-0005-0000-0000-0000A3530000}"/>
    <cellStyle name="Normal 39 6 8 2" xfId="21415" xr:uid="{00000000-0005-0000-0000-0000A4530000}"/>
    <cellStyle name="Normal 39 6 9" xfId="21416" xr:uid="{00000000-0005-0000-0000-0000A5530000}"/>
    <cellStyle name="Normal 39 6 9 2" xfId="21417" xr:uid="{00000000-0005-0000-0000-0000A6530000}"/>
    <cellStyle name="Normal 39 7" xfId="21418" xr:uid="{00000000-0005-0000-0000-0000A7530000}"/>
    <cellStyle name="Normal 39 7 10" xfId="21419" xr:uid="{00000000-0005-0000-0000-0000A8530000}"/>
    <cellStyle name="Normal 39 7 11" xfId="21420" xr:uid="{00000000-0005-0000-0000-0000A9530000}"/>
    <cellStyle name="Normal 39 7 2" xfId="21421" xr:uid="{00000000-0005-0000-0000-0000AA530000}"/>
    <cellStyle name="Normal 39 7 2 2" xfId="21422" xr:uid="{00000000-0005-0000-0000-0000AB530000}"/>
    <cellStyle name="Normal 39 7 3" xfId="21423" xr:uid="{00000000-0005-0000-0000-0000AC530000}"/>
    <cellStyle name="Normal 39 7 3 2" xfId="21424" xr:uid="{00000000-0005-0000-0000-0000AD530000}"/>
    <cellStyle name="Normal 39 7 4" xfId="21425" xr:uid="{00000000-0005-0000-0000-0000AE530000}"/>
    <cellStyle name="Normal 39 7 4 2" xfId="21426" xr:uid="{00000000-0005-0000-0000-0000AF530000}"/>
    <cellStyle name="Normal 39 7 5" xfId="21427" xr:uid="{00000000-0005-0000-0000-0000B0530000}"/>
    <cellStyle name="Normal 39 7 5 2" xfId="21428" xr:uid="{00000000-0005-0000-0000-0000B1530000}"/>
    <cellStyle name="Normal 39 7 6" xfId="21429" xr:uid="{00000000-0005-0000-0000-0000B2530000}"/>
    <cellStyle name="Normal 39 7 6 2" xfId="21430" xr:uid="{00000000-0005-0000-0000-0000B3530000}"/>
    <cellStyle name="Normal 39 7 7" xfId="21431" xr:uid="{00000000-0005-0000-0000-0000B4530000}"/>
    <cellStyle name="Normal 39 7 7 2" xfId="21432" xr:uid="{00000000-0005-0000-0000-0000B5530000}"/>
    <cellStyle name="Normal 39 7 8" xfId="21433" xr:uid="{00000000-0005-0000-0000-0000B6530000}"/>
    <cellStyle name="Normal 39 7 8 2" xfId="21434" xr:uid="{00000000-0005-0000-0000-0000B7530000}"/>
    <cellStyle name="Normal 39 7 9" xfId="21435" xr:uid="{00000000-0005-0000-0000-0000B8530000}"/>
    <cellStyle name="Normal 39 7 9 2" xfId="21436" xr:uid="{00000000-0005-0000-0000-0000B9530000}"/>
    <cellStyle name="Normal 39 8" xfId="21437" xr:uid="{00000000-0005-0000-0000-0000BA530000}"/>
    <cellStyle name="Normal 39 8 10" xfId="21438" xr:uid="{00000000-0005-0000-0000-0000BB530000}"/>
    <cellStyle name="Normal 39 8 11" xfId="21439" xr:uid="{00000000-0005-0000-0000-0000BC530000}"/>
    <cellStyle name="Normal 39 8 2" xfId="21440" xr:uid="{00000000-0005-0000-0000-0000BD530000}"/>
    <cellStyle name="Normal 39 8 2 2" xfId="21441" xr:uid="{00000000-0005-0000-0000-0000BE530000}"/>
    <cellStyle name="Normal 39 8 3" xfId="21442" xr:uid="{00000000-0005-0000-0000-0000BF530000}"/>
    <cellStyle name="Normal 39 8 3 2" xfId="21443" xr:uid="{00000000-0005-0000-0000-0000C0530000}"/>
    <cellStyle name="Normal 39 8 4" xfId="21444" xr:uid="{00000000-0005-0000-0000-0000C1530000}"/>
    <cellStyle name="Normal 39 8 4 2" xfId="21445" xr:uid="{00000000-0005-0000-0000-0000C2530000}"/>
    <cellStyle name="Normal 39 8 5" xfId="21446" xr:uid="{00000000-0005-0000-0000-0000C3530000}"/>
    <cellStyle name="Normal 39 8 5 2" xfId="21447" xr:uid="{00000000-0005-0000-0000-0000C4530000}"/>
    <cellStyle name="Normal 39 8 6" xfId="21448" xr:uid="{00000000-0005-0000-0000-0000C5530000}"/>
    <cellStyle name="Normal 39 8 6 2" xfId="21449" xr:uid="{00000000-0005-0000-0000-0000C6530000}"/>
    <cellStyle name="Normal 39 8 7" xfId="21450" xr:uid="{00000000-0005-0000-0000-0000C7530000}"/>
    <cellStyle name="Normal 39 8 7 2" xfId="21451" xr:uid="{00000000-0005-0000-0000-0000C8530000}"/>
    <cellStyle name="Normal 39 8 8" xfId="21452" xr:uid="{00000000-0005-0000-0000-0000C9530000}"/>
    <cellStyle name="Normal 39 8 8 2" xfId="21453" xr:uid="{00000000-0005-0000-0000-0000CA530000}"/>
    <cellStyle name="Normal 39 8 9" xfId="21454" xr:uid="{00000000-0005-0000-0000-0000CB530000}"/>
    <cellStyle name="Normal 39 8 9 2" xfId="21455" xr:uid="{00000000-0005-0000-0000-0000CC530000}"/>
    <cellStyle name="Normal 39 9" xfId="21456" xr:uid="{00000000-0005-0000-0000-0000CD530000}"/>
    <cellStyle name="Normal 39 9 10" xfId="21457" xr:uid="{00000000-0005-0000-0000-0000CE530000}"/>
    <cellStyle name="Normal 39 9 11" xfId="21458" xr:uid="{00000000-0005-0000-0000-0000CF530000}"/>
    <cellStyle name="Normal 39 9 2" xfId="21459" xr:uid="{00000000-0005-0000-0000-0000D0530000}"/>
    <cellStyle name="Normal 39 9 2 2" xfId="21460" xr:uid="{00000000-0005-0000-0000-0000D1530000}"/>
    <cellStyle name="Normal 39 9 3" xfId="21461" xr:uid="{00000000-0005-0000-0000-0000D2530000}"/>
    <cellStyle name="Normal 39 9 3 2" xfId="21462" xr:uid="{00000000-0005-0000-0000-0000D3530000}"/>
    <cellStyle name="Normal 39 9 4" xfId="21463" xr:uid="{00000000-0005-0000-0000-0000D4530000}"/>
    <cellStyle name="Normal 39 9 4 2" xfId="21464" xr:uid="{00000000-0005-0000-0000-0000D5530000}"/>
    <cellStyle name="Normal 39 9 5" xfId="21465" xr:uid="{00000000-0005-0000-0000-0000D6530000}"/>
    <cellStyle name="Normal 39 9 5 2" xfId="21466" xr:uid="{00000000-0005-0000-0000-0000D7530000}"/>
    <cellStyle name="Normal 39 9 6" xfId="21467" xr:uid="{00000000-0005-0000-0000-0000D8530000}"/>
    <cellStyle name="Normal 39 9 6 2" xfId="21468" xr:uid="{00000000-0005-0000-0000-0000D9530000}"/>
    <cellStyle name="Normal 39 9 7" xfId="21469" xr:uid="{00000000-0005-0000-0000-0000DA530000}"/>
    <cellStyle name="Normal 39 9 7 2" xfId="21470" xr:uid="{00000000-0005-0000-0000-0000DB530000}"/>
    <cellStyle name="Normal 39 9 8" xfId="21471" xr:uid="{00000000-0005-0000-0000-0000DC530000}"/>
    <cellStyle name="Normal 39 9 8 2" xfId="21472" xr:uid="{00000000-0005-0000-0000-0000DD530000}"/>
    <cellStyle name="Normal 39 9 9" xfId="21473" xr:uid="{00000000-0005-0000-0000-0000DE530000}"/>
    <cellStyle name="Normal 39 9 9 2" xfId="21474" xr:uid="{00000000-0005-0000-0000-0000DF530000}"/>
    <cellStyle name="Normal 4" xfId="21475" xr:uid="{00000000-0005-0000-0000-0000E0530000}"/>
    <cellStyle name="Normal 4 10" xfId="21476" xr:uid="{00000000-0005-0000-0000-0000E1530000}"/>
    <cellStyle name="Normal 4 11" xfId="21477" xr:uid="{00000000-0005-0000-0000-0000E2530000}"/>
    <cellStyle name="Normal 4 12" xfId="21478" xr:uid="{00000000-0005-0000-0000-0000E3530000}"/>
    <cellStyle name="Normal 4 13" xfId="21479" xr:uid="{00000000-0005-0000-0000-0000E4530000}"/>
    <cellStyle name="Normal 4 14" xfId="21480" xr:uid="{00000000-0005-0000-0000-0000E5530000}"/>
    <cellStyle name="Normal 4 15" xfId="21481" xr:uid="{00000000-0005-0000-0000-0000E6530000}"/>
    <cellStyle name="Normal 4 16" xfId="21482" xr:uid="{00000000-0005-0000-0000-0000E7530000}"/>
    <cellStyle name="Normal 4 17" xfId="21483" xr:uid="{00000000-0005-0000-0000-0000E8530000}"/>
    <cellStyle name="Normal 4 18" xfId="21484" xr:uid="{00000000-0005-0000-0000-0000E9530000}"/>
    <cellStyle name="Normal 4 19" xfId="21485" xr:uid="{00000000-0005-0000-0000-0000EA530000}"/>
    <cellStyle name="Normal 4 2" xfId="21486" xr:uid="{00000000-0005-0000-0000-0000EB530000}"/>
    <cellStyle name="Normal 4 2 10" xfId="21487" xr:uid="{00000000-0005-0000-0000-0000EC530000}"/>
    <cellStyle name="Normal 4 2 2" xfId="21488" xr:uid="{00000000-0005-0000-0000-0000ED530000}"/>
    <cellStyle name="Normal 4 2 2 2" xfId="21489" xr:uid="{00000000-0005-0000-0000-0000EE530000}"/>
    <cellStyle name="Normal 4 2 2 2 2" xfId="21490" xr:uid="{00000000-0005-0000-0000-0000EF530000}"/>
    <cellStyle name="Normal 4 2 2 2 2 2" xfId="21491" xr:uid="{00000000-0005-0000-0000-0000F0530000}"/>
    <cellStyle name="Normal 4 2 2 2 3" xfId="21492" xr:uid="{00000000-0005-0000-0000-0000F1530000}"/>
    <cellStyle name="Normal 4 2 2 3" xfId="21493" xr:uid="{00000000-0005-0000-0000-0000F2530000}"/>
    <cellStyle name="Normal 4 2 2 3 2" xfId="21494" xr:uid="{00000000-0005-0000-0000-0000F3530000}"/>
    <cellStyle name="Normal 4 2 2 3 2 2" xfId="21495" xr:uid="{00000000-0005-0000-0000-0000F4530000}"/>
    <cellStyle name="Normal 4 2 2 3 3" xfId="21496" xr:uid="{00000000-0005-0000-0000-0000F5530000}"/>
    <cellStyle name="Normal 4 2 2 4" xfId="21497" xr:uid="{00000000-0005-0000-0000-0000F6530000}"/>
    <cellStyle name="Normal 4 2 2 4 2" xfId="21498" xr:uid="{00000000-0005-0000-0000-0000F7530000}"/>
    <cellStyle name="Normal 4 2 2 5" xfId="21499" xr:uid="{00000000-0005-0000-0000-0000F8530000}"/>
    <cellStyle name="Normal 4 2 2 5 2" xfId="21500" xr:uid="{00000000-0005-0000-0000-0000F9530000}"/>
    <cellStyle name="Normal 4 2 2 6" xfId="21501" xr:uid="{00000000-0005-0000-0000-0000FA530000}"/>
    <cellStyle name="Normal 4 2 3" xfId="21502" xr:uid="{00000000-0005-0000-0000-0000FB530000}"/>
    <cellStyle name="Normal 4 2 3 2" xfId="21503" xr:uid="{00000000-0005-0000-0000-0000FC530000}"/>
    <cellStyle name="Normal 4 2 4" xfId="21504" xr:uid="{00000000-0005-0000-0000-0000FD530000}"/>
    <cellStyle name="Normal 4 2 4 2" xfId="21505" xr:uid="{00000000-0005-0000-0000-0000FE530000}"/>
    <cellStyle name="Normal 4 2 4 2 2" xfId="21506" xr:uid="{00000000-0005-0000-0000-0000FF530000}"/>
    <cellStyle name="Normal 4 2 4 3" xfId="21507" xr:uid="{00000000-0005-0000-0000-000000540000}"/>
    <cellStyle name="Normal 4 2 5" xfId="21508" xr:uid="{00000000-0005-0000-0000-000001540000}"/>
    <cellStyle name="Normal 4 2 5 2" xfId="21509" xr:uid="{00000000-0005-0000-0000-000002540000}"/>
    <cellStyle name="Normal 4 2 5 2 2" xfId="21510" xr:uid="{00000000-0005-0000-0000-000003540000}"/>
    <cellStyle name="Normal 4 2 5 3" xfId="21511" xr:uid="{00000000-0005-0000-0000-000004540000}"/>
    <cellStyle name="Normal 4 2 6" xfId="21512" xr:uid="{00000000-0005-0000-0000-000005540000}"/>
    <cellStyle name="Normal 4 2 6 2" xfId="21513" xr:uid="{00000000-0005-0000-0000-000006540000}"/>
    <cellStyle name="Normal 4 2 7" xfId="21514" xr:uid="{00000000-0005-0000-0000-000007540000}"/>
    <cellStyle name="Normal 4 2 7 2" xfId="21515" xr:uid="{00000000-0005-0000-0000-000008540000}"/>
    <cellStyle name="Normal 4 2 8" xfId="21516" xr:uid="{00000000-0005-0000-0000-000009540000}"/>
    <cellStyle name="Normal 4 2 9" xfId="21517" xr:uid="{00000000-0005-0000-0000-00000A540000}"/>
    <cellStyle name="Normal 4 20" xfId="21518" xr:uid="{00000000-0005-0000-0000-00000B540000}"/>
    <cellStyle name="Normal 4 21" xfId="21519" xr:uid="{00000000-0005-0000-0000-00000C540000}"/>
    <cellStyle name="Normal 4 22" xfId="21520" xr:uid="{00000000-0005-0000-0000-00000D540000}"/>
    <cellStyle name="Normal 4 23" xfId="21521" xr:uid="{00000000-0005-0000-0000-00000E540000}"/>
    <cellStyle name="Normal 4 24" xfId="21522" xr:uid="{00000000-0005-0000-0000-00000F540000}"/>
    <cellStyle name="Normal 4 25" xfId="21523" xr:uid="{00000000-0005-0000-0000-000010540000}"/>
    <cellStyle name="Normal 4 26" xfId="21524" xr:uid="{00000000-0005-0000-0000-000011540000}"/>
    <cellStyle name="Normal 4 27" xfId="21525" xr:uid="{00000000-0005-0000-0000-000012540000}"/>
    <cellStyle name="Normal 4 28" xfId="21526" xr:uid="{00000000-0005-0000-0000-000013540000}"/>
    <cellStyle name="Normal 4 29" xfId="21527" xr:uid="{00000000-0005-0000-0000-000014540000}"/>
    <cellStyle name="Normal 4 3" xfId="21528" xr:uid="{00000000-0005-0000-0000-000015540000}"/>
    <cellStyle name="Normal 4 3 2" xfId="21529" xr:uid="{00000000-0005-0000-0000-000016540000}"/>
    <cellStyle name="Normal 4 30" xfId="21530" xr:uid="{00000000-0005-0000-0000-000017540000}"/>
    <cellStyle name="Normal 4 31" xfId="21531" xr:uid="{00000000-0005-0000-0000-000018540000}"/>
    <cellStyle name="Normal 4 32" xfId="21532" xr:uid="{00000000-0005-0000-0000-000019540000}"/>
    <cellStyle name="Normal 4 33" xfId="21533" xr:uid="{00000000-0005-0000-0000-00001A540000}"/>
    <cellStyle name="Normal 4 34" xfId="21534" xr:uid="{00000000-0005-0000-0000-00001B540000}"/>
    <cellStyle name="Normal 4 35" xfId="21535" xr:uid="{00000000-0005-0000-0000-00001C540000}"/>
    <cellStyle name="Normal 4 36" xfId="21536" xr:uid="{00000000-0005-0000-0000-00001D540000}"/>
    <cellStyle name="Normal 4 37" xfId="21537" xr:uid="{00000000-0005-0000-0000-00001E540000}"/>
    <cellStyle name="Normal 4 38" xfId="21538" xr:uid="{00000000-0005-0000-0000-00001F540000}"/>
    <cellStyle name="Normal 4 39" xfId="21539" xr:uid="{00000000-0005-0000-0000-000020540000}"/>
    <cellStyle name="Normal 4 4" xfId="21540" xr:uid="{00000000-0005-0000-0000-000021540000}"/>
    <cellStyle name="Normal 4 4 2" xfId="21541" xr:uid="{00000000-0005-0000-0000-000022540000}"/>
    <cellStyle name="Normal 4 4 2 2" xfId="21542" xr:uid="{00000000-0005-0000-0000-000023540000}"/>
    <cellStyle name="Normal 4 4 2 2 2" xfId="21543" xr:uid="{00000000-0005-0000-0000-000024540000}"/>
    <cellStyle name="Normal 4 4 2 3" xfId="21544" xr:uid="{00000000-0005-0000-0000-000025540000}"/>
    <cellStyle name="Normal 4 4 3" xfId="21545" xr:uid="{00000000-0005-0000-0000-000026540000}"/>
    <cellStyle name="Normal 4 4 3 2" xfId="21546" xr:uid="{00000000-0005-0000-0000-000027540000}"/>
    <cellStyle name="Normal 4 4 3 2 2" xfId="21547" xr:uid="{00000000-0005-0000-0000-000028540000}"/>
    <cellStyle name="Normal 4 4 3 3" xfId="21548" xr:uid="{00000000-0005-0000-0000-000029540000}"/>
    <cellStyle name="Normal 4 4 4" xfId="21549" xr:uid="{00000000-0005-0000-0000-00002A540000}"/>
    <cellStyle name="Normal 4 4 4 2" xfId="21550" xr:uid="{00000000-0005-0000-0000-00002B540000}"/>
    <cellStyle name="Normal 4 4 5" xfId="21551" xr:uid="{00000000-0005-0000-0000-00002C540000}"/>
    <cellStyle name="Normal 4 4 5 2" xfId="21552" xr:uid="{00000000-0005-0000-0000-00002D540000}"/>
    <cellStyle name="Normal 4 4 6" xfId="21553" xr:uid="{00000000-0005-0000-0000-00002E540000}"/>
    <cellStyle name="Normal 4 40" xfId="21554" xr:uid="{00000000-0005-0000-0000-00002F540000}"/>
    <cellStyle name="Normal 4 41" xfId="21555" xr:uid="{00000000-0005-0000-0000-000030540000}"/>
    <cellStyle name="Normal 4 42" xfId="21556" xr:uid="{00000000-0005-0000-0000-000031540000}"/>
    <cellStyle name="Normal 4 5" xfId="21557" xr:uid="{00000000-0005-0000-0000-000032540000}"/>
    <cellStyle name="Normal 4 5 2" xfId="21558" xr:uid="{00000000-0005-0000-0000-000033540000}"/>
    <cellStyle name="Normal 4 5 2 2" xfId="21559" xr:uid="{00000000-0005-0000-0000-000034540000}"/>
    <cellStyle name="Normal 4 5 3" xfId="21560" xr:uid="{00000000-0005-0000-0000-000035540000}"/>
    <cellStyle name="Normal 4 6" xfId="21561" xr:uid="{00000000-0005-0000-0000-000036540000}"/>
    <cellStyle name="Normal 4 6 2" xfId="21562" xr:uid="{00000000-0005-0000-0000-000037540000}"/>
    <cellStyle name="Normal 4 6 2 2" xfId="21563" xr:uid="{00000000-0005-0000-0000-000038540000}"/>
    <cellStyle name="Normal 4 6 3" xfId="21564" xr:uid="{00000000-0005-0000-0000-000039540000}"/>
    <cellStyle name="Normal 4 7" xfId="21565" xr:uid="{00000000-0005-0000-0000-00003A540000}"/>
    <cellStyle name="Normal 4 7 2" xfId="21566" xr:uid="{00000000-0005-0000-0000-00003B540000}"/>
    <cellStyle name="Normal 4 8" xfId="21567" xr:uid="{00000000-0005-0000-0000-00003C540000}"/>
    <cellStyle name="Normal 4 8 2" xfId="21568" xr:uid="{00000000-0005-0000-0000-00003D540000}"/>
    <cellStyle name="Normal 4 9" xfId="21569" xr:uid="{00000000-0005-0000-0000-00003E540000}"/>
    <cellStyle name="Normal 40" xfId="21570" xr:uid="{00000000-0005-0000-0000-00003F540000}"/>
    <cellStyle name="Normal 40 10" xfId="21571" xr:uid="{00000000-0005-0000-0000-000040540000}"/>
    <cellStyle name="Normal 40 10 10" xfId="21572" xr:uid="{00000000-0005-0000-0000-000041540000}"/>
    <cellStyle name="Normal 40 10 11" xfId="21573" xr:uid="{00000000-0005-0000-0000-000042540000}"/>
    <cellStyle name="Normal 40 10 2" xfId="21574" xr:uid="{00000000-0005-0000-0000-000043540000}"/>
    <cellStyle name="Normal 40 10 2 2" xfId="21575" xr:uid="{00000000-0005-0000-0000-000044540000}"/>
    <cellStyle name="Normal 40 10 3" xfId="21576" xr:uid="{00000000-0005-0000-0000-000045540000}"/>
    <cellStyle name="Normal 40 10 3 2" xfId="21577" xr:uid="{00000000-0005-0000-0000-000046540000}"/>
    <cellStyle name="Normal 40 10 4" xfId="21578" xr:uid="{00000000-0005-0000-0000-000047540000}"/>
    <cellStyle name="Normal 40 10 4 2" xfId="21579" xr:uid="{00000000-0005-0000-0000-000048540000}"/>
    <cellStyle name="Normal 40 10 5" xfId="21580" xr:uid="{00000000-0005-0000-0000-000049540000}"/>
    <cellStyle name="Normal 40 10 5 2" xfId="21581" xr:uid="{00000000-0005-0000-0000-00004A540000}"/>
    <cellStyle name="Normal 40 10 6" xfId="21582" xr:uid="{00000000-0005-0000-0000-00004B540000}"/>
    <cellStyle name="Normal 40 10 6 2" xfId="21583" xr:uid="{00000000-0005-0000-0000-00004C540000}"/>
    <cellStyle name="Normal 40 10 7" xfId="21584" xr:uid="{00000000-0005-0000-0000-00004D540000}"/>
    <cellStyle name="Normal 40 10 7 2" xfId="21585" xr:uid="{00000000-0005-0000-0000-00004E540000}"/>
    <cellStyle name="Normal 40 10 8" xfId="21586" xr:uid="{00000000-0005-0000-0000-00004F540000}"/>
    <cellStyle name="Normal 40 10 8 2" xfId="21587" xr:uid="{00000000-0005-0000-0000-000050540000}"/>
    <cellStyle name="Normal 40 10 9" xfId="21588" xr:uid="{00000000-0005-0000-0000-000051540000}"/>
    <cellStyle name="Normal 40 10 9 2" xfId="21589" xr:uid="{00000000-0005-0000-0000-000052540000}"/>
    <cellStyle name="Normal 40 11" xfId="21590" xr:uid="{00000000-0005-0000-0000-000053540000}"/>
    <cellStyle name="Normal 40 11 10" xfId="21591" xr:uid="{00000000-0005-0000-0000-000054540000}"/>
    <cellStyle name="Normal 40 11 11" xfId="21592" xr:uid="{00000000-0005-0000-0000-000055540000}"/>
    <cellStyle name="Normal 40 11 2" xfId="21593" xr:uid="{00000000-0005-0000-0000-000056540000}"/>
    <cellStyle name="Normal 40 11 2 2" xfId="21594" xr:uid="{00000000-0005-0000-0000-000057540000}"/>
    <cellStyle name="Normal 40 11 3" xfId="21595" xr:uid="{00000000-0005-0000-0000-000058540000}"/>
    <cellStyle name="Normal 40 11 3 2" xfId="21596" xr:uid="{00000000-0005-0000-0000-000059540000}"/>
    <cellStyle name="Normal 40 11 4" xfId="21597" xr:uid="{00000000-0005-0000-0000-00005A540000}"/>
    <cellStyle name="Normal 40 11 4 2" xfId="21598" xr:uid="{00000000-0005-0000-0000-00005B540000}"/>
    <cellStyle name="Normal 40 11 5" xfId="21599" xr:uid="{00000000-0005-0000-0000-00005C540000}"/>
    <cellStyle name="Normal 40 11 5 2" xfId="21600" xr:uid="{00000000-0005-0000-0000-00005D540000}"/>
    <cellStyle name="Normal 40 11 6" xfId="21601" xr:uid="{00000000-0005-0000-0000-00005E540000}"/>
    <cellStyle name="Normal 40 11 6 2" xfId="21602" xr:uid="{00000000-0005-0000-0000-00005F540000}"/>
    <cellStyle name="Normal 40 11 7" xfId="21603" xr:uid="{00000000-0005-0000-0000-000060540000}"/>
    <cellStyle name="Normal 40 11 7 2" xfId="21604" xr:uid="{00000000-0005-0000-0000-000061540000}"/>
    <cellStyle name="Normal 40 11 8" xfId="21605" xr:uid="{00000000-0005-0000-0000-000062540000}"/>
    <cellStyle name="Normal 40 11 8 2" xfId="21606" xr:uid="{00000000-0005-0000-0000-000063540000}"/>
    <cellStyle name="Normal 40 11 9" xfId="21607" xr:uid="{00000000-0005-0000-0000-000064540000}"/>
    <cellStyle name="Normal 40 11 9 2" xfId="21608" xr:uid="{00000000-0005-0000-0000-000065540000}"/>
    <cellStyle name="Normal 40 12" xfId="21609" xr:uid="{00000000-0005-0000-0000-000066540000}"/>
    <cellStyle name="Normal 40 12 10" xfId="21610" xr:uid="{00000000-0005-0000-0000-000067540000}"/>
    <cellStyle name="Normal 40 12 2" xfId="21611" xr:uid="{00000000-0005-0000-0000-000068540000}"/>
    <cellStyle name="Normal 40 12 2 2" xfId="21612" xr:uid="{00000000-0005-0000-0000-000069540000}"/>
    <cellStyle name="Normal 40 12 3" xfId="21613" xr:uid="{00000000-0005-0000-0000-00006A540000}"/>
    <cellStyle name="Normal 40 12 3 2" xfId="21614" xr:uid="{00000000-0005-0000-0000-00006B540000}"/>
    <cellStyle name="Normal 40 12 4" xfId="21615" xr:uid="{00000000-0005-0000-0000-00006C540000}"/>
    <cellStyle name="Normal 40 12 4 2" xfId="21616" xr:uid="{00000000-0005-0000-0000-00006D540000}"/>
    <cellStyle name="Normal 40 12 5" xfId="21617" xr:uid="{00000000-0005-0000-0000-00006E540000}"/>
    <cellStyle name="Normal 40 12 5 2" xfId="21618" xr:uid="{00000000-0005-0000-0000-00006F540000}"/>
    <cellStyle name="Normal 40 12 6" xfId="21619" xr:uid="{00000000-0005-0000-0000-000070540000}"/>
    <cellStyle name="Normal 40 12 6 2" xfId="21620" xr:uid="{00000000-0005-0000-0000-000071540000}"/>
    <cellStyle name="Normal 40 12 7" xfId="21621" xr:uid="{00000000-0005-0000-0000-000072540000}"/>
    <cellStyle name="Normal 40 12 7 2" xfId="21622" xr:uid="{00000000-0005-0000-0000-000073540000}"/>
    <cellStyle name="Normal 40 12 8" xfId="21623" xr:uid="{00000000-0005-0000-0000-000074540000}"/>
    <cellStyle name="Normal 40 12 8 2" xfId="21624" xr:uid="{00000000-0005-0000-0000-000075540000}"/>
    <cellStyle name="Normal 40 12 9" xfId="21625" xr:uid="{00000000-0005-0000-0000-000076540000}"/>
    <cellStyle name="Normal 40 13" xfId="21626" xr:uid="{00000000-0005-0000-0000-000077540000}"/>
    <cellStyle name="Normal 40 13 2" xfId="21627" xr:uid="{00000000-0005-0000-0000-000078540000}"/>
    <cellStyle name="Normal 40 14" xfId="21628" xr:uid="{00000000-0005-0000-0000-000079540000}"/>
    <cellStyle name="Normal 40 14 2" xfId="21629" xr:uid="{00000000-0005-0000-0000-00007A540000}"/>
    <cellStyle name="Normal 40 15" xfId="21630" xr:uid="{00000000-0005-0000-0000-00007B540000}"/>
    <cellStyle name="Normal 40 15 2" xfId="21631" xr:uid="{00000000-0005-0000-0000-00007C540000}"/>
    <cellStyle name="Normal 40 16" xfId="21632" xr:uid="{00000000-0005-0000-0000-00007D540000}"/>
    <cellStyle name="Normal 40 16 2" xfId="21633" xr:uid="{00000000-0005-0000-0000-00007E540000}"/>
    <cellStyle name="Normal 40 17" xfId="21634" xr:uid="{00000000-0005-0000-0000-00007F540000}"/>
    <cellStyle name="Normal 40 17 2" xfId="21635" xr:uid="{00000000-0005-0000-0000-000080540000}"/>
    <cellStyle name="Normal 40 18" xfId="21636" xr:uid="{00000000-0005-0000-0000-000081540000}"/>
    <cellStyle name="Normal 40 18 2" xfId="21637" xr:uid="{00000000-0005-0000-0000-000082540000}"/>
    <cellStyle name="Normal 40 19" xfId="21638" xr:uid="{00000000-0005-0000-0000-000083540000}"/>
    <cellStyle name="Normal 40 19 2" xfId="21639" xr:uid="{00000000-0005-0000-0000-000084540000}"/>
    <cellStyle name="Normal 40 2" xfId="21640" xr:uid="{00000000-0005-0000-0000-000085540000}"/>
    <cellStyle name="Normal 40 2 10" xfId="21641" xr:uid="{00000000-0005-0000-0000-000086540000}"/>
    <cellStyle name="Normal 40 2 10 2" xfId="21642" xr:uid="{00000000-0005-0000-0000-000087540000}"/>
    <cellStyle name="Normal 40 2 11" xfId="21643" xr:uid="{00000000-0005-0000-0000-000088540000}"/>
    <cellStyle name="Normal 40 2 11 2" xfId="21644" xr:uid="{00000000-0005-0000-0000-000089540000}"/>
    <cellStyle name="Normal 40 2 12" xfId="21645" xr:uid="{00000000-0005-0000-0000-00008A540000}"/>
    <cellStyle name="Normal 40 2 12 2" xfId="21646" xr:uid="{00000000-0005-0000-0000-00008B540000}"/>
    <cellStyle name="Normal 40 2 13" xfId="21647" xr:uid="{00000000-0005-0000-0000-00008C540000}"/>
    <cellStyle name="Normal 40 2 13 2" xfId="21648" xr:uid="{00000000-0005-0000-0000-00008D540000}"/>
    <cellStyle name="Normal 40 2 14" xfId="21649" xr:uid="{00000000-0005-0000-0000-00008E540000}"/>
    <cellStyle name="Normal 40 2 14 2" xfId="21650" xr:uid="{00000000-0005-0000-0000-00008F540000}"/>
    <cellStyle name="Normal 40 2 15" xfId="21651" xr:uid="{00000000-0005-0000-0000-000090540000}"/>
    <cellStyle name="Normal 40 2 15 2" xfId="21652" xr:uid="{00000000-0005-0000-0000-000091540000}"/>
    <cellStyle name="Normal 40 2 16" xfId="21653" xr:uid="{00000000-0005-0000-0000-000092540000}"/>
    <cellStyle name="Normal 40 2 16 2" xfId="21654" xr:uid="{00000000-0005-0000-0000-000093540000}"/>
    <cellStyle name="Normal 40 2 17" xfId="21655" xr:uid="{00000000-0005-0000-0000-000094540000}"/>
    <cellStyle name="Normal 40 2 18" xfId="21656" xr:uid="{00000000-0005-0000-0000-000095540000}"/>
    <cellStyle name="Normal 40 2 2" xfId="21657" xr:uid="{00000000-0005-0000-0000-000096540000}"/>
    <cellStyle name="Normal 40 2 2 10" xfId="21658" xr:uid="{00000000-0005-0000-0000-000097540000}"/>
    <cellStyle name="Normal 40 2 2 11" xfId="21659" xr:uid="{00000000-0005-0000-0000-000098540000}"/>
    <cellStyle name="Normal 40 2 2 2" xfId="21660" xr:uid="{00000000-0005-0000-0000-000099540000}"/>
    <cellStyle name="Normal 40 2 2 2 2" xfId="21661" xr:uid="{00000000-0005-0000-0000-00009A540000}"/>
    <cellStyle name="Normal 40 2 2 3" xfId="21662" xr:uid="{00000000-0005-0000-0000-00009B540000}"/>
    <cellStyle name="Normal 40 2 2 3 2" xfId="21663" xr:uid="{00000000-0005-0000-0000-00009C540000}"/>
    <cellStyle name="Normal 40 2 2 4" xfId="21664" xr:uid="{00000000-0005-0000-0000-00009D540000}"/>
    <cellStyle name="Normal 40 2 2 4 2" xfId="21665" xr:uid="{00000000-0005-0000-0000-00009E540000}"/>
    <cellStyle name="Normal 40 2 2 5" xfId="21666" xr:uid="{00000000-0005-0000-0000-00009F540000}"/>
    <cellStyle name="Normal 40 2 2 5 2" xfId="21667" xr:uid="{00000000-0005-0000-0000-0000A0540000}"/>
    <cellStyle name="Normal 40 2 2 6" xfId="21668" xr:uid="{00000000-0005-0000-0000-0000A1540000}"/>
    <cellStyle name="Normal 40 2 2 6 2" xfId="21669" xr:uid="{00000000-0005-0000-0000-0000A2540000}"/>
    <cellStyle name="Normal 40 2 2 7" xfId="21670" xr:uid="{00000000-0005-0000-0000-0000A3540000}"/>
    <cellStyle name="Normal 40 2 2 7 2" xfId="21671" xr:uid="{00000000-0005-0000-0000-0000A4540000}"/>
    <cellStyle name="Normal 40 2 2 8" xfId="21672" xr:uid="{00000000-0005-0000-0000-0000A5540000}"/>
    <cellStyle name="Normal 40 2 2 8 2" xfId="21673" xr:uid="{00000000-0005-0000-0000-0000A6540000}"/>
    <cellStyle name="Normal 40 2 2 9" xfId="21674" xr:uid="{00000000-0005-0000-0000-0000A7540000}"/>
    <cellStyle name="Normal 40 2 2 9 2" xfId="21675" xr:uid="{00000000-0005-0000-0000-0000A8540000}"/>
    <cellStyle name="Normal 40 2 3" xfId="21676" xr:uid="{00000000-0005-0000-0000-0000A9540000}"/>
    <cellStyle name="Normal 40 2 3 10" xfId="21677" xr:uid="{00000000-0005-0000-0000-0000AA540000}"/>
    <cellStyle name="Normal 40 2 3 11" xfId="21678" xr:uid="{00000000-0005-0000-0000-0000AB540000}"/>
    <cellStyle name="Normal 40 2 3 2" xfId="21679" xr:uid="{00000000-0005-0000-0000-0000AC540000}"/>
    <cellStyle name="Normal 40 2 3 2 2" xfId="21680" xr:uid="{00000000-0005-0000-0000-0000AD540000}"/>
    <cellStyle name="Normal 40 2 3 3" xfId="21681" xr:uid="{00000000-0005-0000-0000-0000AE540000}"/>
    <cellStyle name="Normal 40 2 3 3 2" xfId="21682" xr:uid="{00000000-0005-0000-0000-0000AF540000}"/>
    <cellStyle name="Normal 40 2 3 4" xfId="21683" xr:uid="{00000000-0005-0000-0000-0000B0540000}"/>
    <cellStyle name="Normal 40 2 3 4 2" xfId="21684" xr:uid="{00000000-0005-0000-0000-0000B1540000}"/>
    <cellStyle name="Normal 40 2 3 5" xfId="21685" xr:uid="{00000000-0005-0000-0000-0000B2540000}"/>
    <cellStyle name="Normal 40 2 3 5 2" xfId="21686" xr:uid="{00000000-0005-0000-0000-0000B3540000}"/>
    <cellStyle name="Normal 40 2 3 6" xfId="21687" xr:uid="{00000000-0005-0000-0000-0000B4540000}"/>
    <cellStyle name="Normal 40 2 3 6 2" xfId="21688" xr:uid="{00000000-0005-0000-0000-0000B5540000}"/>
    <cellStyle name="Normal 40 2 3 7" xfId="21689" xr:uid="{00000000-0005-0000-0000-0000B6540000}"/>
    <cellStyle name="Normal 40 2 3 7 2" xfId="21690" xr:uid="{00000000-0005-0000-0000-0000B7540000}"/>
    <cellStyle name="Normal 40 2 3 8" xfId="21691" xr:uid="{00000000-0005-0000-0000-0000B8540000}"/>
    <cellStyle name="Normal 40 2 3 8 2" xfId="21692" xr:uid="{00000000-0005-0000-0000-0000B9540000}"/>
    <cellStyle name="Normal 40 2 3 9" xfId="21693" xr:uid="{00000000-0005-0000-0000-0000BA540000}"/>
    <cellStyle name="Normal 40 2 3 9 2" xfId="21694" xr:uid="{00000000-0005-0000-0000-0000BB540000}"/>
    <cellStyle name="Normal 40 2 4" xfId="21695" xr:uid="{00000000-0005-0000-0000-0000BC540000}"/>
    <cellStyle name="Normal 40 2 4 10" xfId="21696" xr:uid="{00000000-0005-0000-0000-0000BD540000}"/>
    <cellStyle name="Normal 40 2 4 11" xfId="21697" xr:uid="{00000000-0005-0000-0000-0000BE540000}"/>
    <cellStyle name="Normal 40 2 4 2" xfId="21698" xr:uid="{00000000-0005-0000-0000-0000BF540000}"/>
    <cellStyle name="Normal 40 2 4 2 2" xfId="21699" xr:uid="{00000000-0005-0000-0000-0000C0540000}"/>
    <cellStyle name="Normal 40 2 4 3" xfId="21700" xr:uid="{00000000-0005-0000-0000-0000C1540000}"/>
    <cellStyle name="Normal 40 2 4 3 2" xfId="21701" xr:uid="{00000000-0005-0000-0000-0000C2540000}"/>
    <cellStyle name="Normal 40 2 4 4" xfId="21702" xr:uid="{00000000-0005-0000-0000-0000C3540000}"/>
    <cellStyle name="Normal 40 2 4 4 2" xfId="21703" xr:uid="{00000000-0005-0000-0000-0000C4540000}"/>
    <cellStyle name="Normal 40 2 4 5" xfId="21704" xr:uid="{00000000-0005-0000-0000-0000C5540000}"/>
    <cellStyle name="Normal 40 2 4 5 2" xfId="21705" xr:uid="{00000000-0005-0000-0000-0000C6540000}"/>
    <cellStyle name="Normal 40 2 4 6" xfId="21706" xr:uid="{00000000-0005-0000-0000-0000C7540000}"/>
    <cellStyle name="Normal 40 2 4 6 2" xfId="21707" xr:uid="{00000000-0005-0000-0000-0000C8540000}"/>
    <cellStyle name="Normal 40 2 4 7" xfId="21708" xr:uid="{00000000-0005-0000-0000-0000C9540000}"/>
    <cellStyle name="Normal 40 2 4 7 2" xfId="21709" xr:uid="{00000000-0005-0000-0000-0000CA540000}"/>
    <cellStyle name="Normal 40 2 4 8" xfId="21710" xr:uid="{00000000-0005-0000-0000-0000CB540000}"/>
    <cellStyle name="Normal 40 2 4 8 2" xfId="21711" xr:uid="{00000000-0005-0000-0000-0000CC540000}"/>
    <cellStyle name="Normal 40 2 4 9" xfId="21712" xr:uid="{00000000-0005-0000-0000-0000CD540000}"/>
    <cellStyle name="Normal 40 2 4 9 2" xfId="21713" xr:uid="{00000000-0005-0000-0000-0000CE540000}"/>
    <cellStyle name="Normal 40 2 5" xfId="21714" xr:uid="{00000000-0005-0000-0000-0000CF540000}"/>
    <cellStyle name="Normal 40 2 5 10" xfId="21715" xr:uid="{00000000-0005-0000-0000-0000D0540000}"/>
    <cellStyle name="Normal 40 2 5 11" xfId="21716" xr:uid="{00000000-0005-0000-0000-0000D1540000}"/>
    <cellStyle name="Normal 40 2 5 2" xfId="21717" xr:uid="{00000000-0005-0000-0000-0000D2540000}"/>
    <cellStyle name="Normal 40 2 5 2 2" xfId="21718" xr:uid="{00000000-0005-0000-0000-0000D3540000}"/>
    <cellStyle name="Normal 40 2 5 3" xfId="21719" xr:uid="{00000000-0005-0000-0000-0000D4540000}"/>
    <cellStyle name="Normal 40 2 5 3 2" xfId="21720" xr:uid="{00000000-0005-0000-0000-0000D5540000}"/>
    <cellStyle name="Normal 40 2 5 4" xfId="21721" xr:uid="{00000000-0005-0000-0000-0000D6540000}"/>
    <cellStyle name="Normal 40 2 5 4 2" xfId="21722" xr:uid="{00000000-0005-0000-0000-0000D7540000}"/>
    <cellStyle name="Normal 40 2 5 5" xfId="21723" xr:uid="{00000000-0005-0000-0000-0000D8540000}"/>
    <cellStyle name="Normal 40 2 5 5 2" xfId="21724" xr:uid="{00000000-0005-0000-0000-0000D9540000}"/>
    <cellStyle name="Normal 40 2 5 6" xfId="21725" xr:uid="{00000000-0005-0000-0000-0000DA540000}"/>
    <cellStyle name="Normal 40 2 5 6 2" xfId="21726" xr:uid="{00000000-0005-0000-0000-0000DB540000}"/>
    <cellStyle name="Normal 40 2 5 7" xfId="21727" xr:uid="{00000000-0005-0000-0000-0000DC540000}"/>
    <cellStyle name="Normal 40 2 5 7 2" xfId="21728" xr:uid="{00000000-0005-0000-0000-0000DD540000}"/>
    <cellStyle name="Normal 40 2 5 8" xfId="21729" xr:uid="{00000000-0005-0000-0000-0000DE540000}"/>
    <cellStyle name="Normal 40 2 5 8 2" xfId="21730" xr:uid="{00000000-0005-0000-0000-0000DF540000}"/>
    <cellStyle name="Normal 40 2 5 9" xfId="21731" xr:uid="{00000000-0005-0000-0000-0000E0540000}"/>
    <cellStyle name="Normal 40 2 5 9 2" xfId="21732" xr:uid="{00000000-0005-0000-0000-0000E1540000}"/>
    <cellStyle name="Normal 40 2 6" xfId="21733" xr:uid="{00000000-0005-0000-0000-0000E2540000}"/>
    <cellStyle name="Normal 40 2 6 10" xfId="21734" xr:uid="{00000000-0005-0000-0000-0000E3540000}"/>
    <cellStyle name="Normal 40 2 6 11" xfId="21735" xr:uid="{00000000-0005-0000-0000-0000E4540000}"/>
    <cellStyle name="Normal 40 2 6 2" xfId="21736" xr:uid="{00000000-0005-0000-0000-0000E5540000}"/>
    <cellStyle name="Normal 40 2 6 2 2" xfId="21737" xr:uid="{00000000-0005-0000-0000-0000E6540000}"/>
    <cellStyle name="Normal 40 2 6 3" xfId="21738" xr:uid="{00000000-0005-0000-0000-0000E7540000}"/>
    <cellStyle name="Normal 40 2 6 3 2" xfId="21739" xr:uid="{00000000-0005-0000-0000-0000E8540000}"/>
    <cellStyle name="Normal 40 2 6 4" xfId="21740" xr:uid="{00000000-0005-0000-0000-0000E9540000}"/>
    <cellStyle name="Normal 40 2 6 4 2" xfId="21741" xr:uid="{00000000-0005-0000-0000-0000EA540000}"/>
    <cellStyle name="Normal 40 2 6 5" xfId="21742" xr:uid="{00000000-0005-0000-0000-0000EB540000}"/>
    <cellStyle name="Normal 40 2 6 5 2" xfId="21743" xr:uid="{00000000-0005-0000-0000-0000EC540000}"/>
    <cellStyle name="Normal 40 2 6 6" xfId="21744" xr:uid="{00000000-0005-0000-0000-0000ED540000}"/>
    <cellStyle name="Normal 40 2 6 6 2" xfId="21745" xr:uid="{00000000-0005-0000-0000-0000EE540000}"/>
    <cellStyle name="Normal 40 2 6 7" xfId="21746" xr:uid="{00000000-0005-0000-0000-0000EF540000}"/>
    <cellStyle name="Normal 40 2 6 7 2" xfId="21747" xr:uid="{00000000-0005-0000-0000-0000F0540000}"/>
    <cellStyle name="Normal 40 2 6 8" xfId="21748" xr:uid="{00000000-0005-0000-0000-0000F1540000}"/>
    <cellStyle name="Normal 40 2 6 8 2" xfId="21749" xr:uid="{00000000-0005-0000-0000-0000F2540000}"/>
    <cellStyle name="Normal 40 2 6 9" xfId="21750" xr:uid="{00000000-0005-0000-0000-0000F3540000}"/>
    <cellStyle name="Normal 40 2 6 9 2" xfId="21751" xr:uid="{00000000-0005-0000-0000-0000F4540000}"/>
    <cellStyle name="Normal 40 2 7" xfId="21752" xr:uid="{00000000-0005-0000-0000-0000F5540000}"/>
    <cellStyle name="Normal 40 2 7 10" xfId="21753" xr:uid="{00000000-0005-0000-0000-0000F6540000}"/>
    <cellStyle name="Normal 40 2 7 11" xfId="21754" xr:uid="{00000000-0005-0000-0000-0000F7540000}"/>
    <cellStyle name="Normal 40 2 7 2" xfId="21755" xr:uid="{00000000-0005-0000-0000-0000F8540000}"/>
    <cellStyle name="Normal 40 2 7 2 2" xfId="21756" xr:uid="{00000000-0005-0000-0000-0000F9540000}"/>
    <cellStyle name="Normal 40 2 7 3" xfId="21757" xr:uid="{00000000-0005-0000-0000-0000FA540000}"/>
    <cellStyle name="Normal 40 2 7 3 2" xfId="21758" xr:uid="{00000000-0005-0000-0000-0000FB540000}"/>
    <cellStyle name="Normal 40 2 7 4" xfId="21759" xr:uid="{00000000-0005-0000-0000-0000FC540000}"/>
    <cellStyle name="Normal 40 2 7 4 2" xfId="21760" xr:uid="{00000000-0005-0000-0000-0000FD540000}"/>
    <cellStyle name="Normal 40 2 7 5" xfId="21761" xr:uid="{00000000-0005-0000-0000-0000FE540000}"/>
    <cellStyle name="Normal 40 2 7 5 2" xfId="21762" xr:uid="{00000000-0005-0000-0000-0000FF540000}"/>
    <cellStyle name="Normal 40 2 7 6" xfId="21763" xr:uid="{00000000-0005-0000-0000-000000550000}"/>
    <cellStyle name="Normal 40 2 7 6 2" xfId="21764" xr:uid="{00000000-0005-0000-0000-000001550000}"/>
    <cellStyle name="Normal 40 2 7 7" xfId="21765" xr:uid="{00000000-0005-0000-0000-000002550000}"/>
    <cellStyle name="Normal 40 2 7 7 2" xfId="21766" xr:uid="{00000000-0005-0000-0000-000003550000}"/>
    <cellStyle name="Normal 40 2 7 8" xfId="21767" xr:uid="{00000000-0005-0000-0000-000004550000}"/>
    <cellStyle name="Normal 40 2 7 8 2" xfId="21768" xr:uid="{00000000-0005-0000-0000-000005550000}"/>
    <cellStyle name="Normal 40 2 7 9" xfId="21769" xr:uid="{00000000-0005-0000-0000-000006550000}"/>
    <cellStyle name="Normal 40 2 7 9 2" xfId="21770" xr:uid="{00000000-0005-0000-0000-000007550000}"/>
    <cellStyle name="Normal 40 2 8" xfId="21771" xr:uid="{00000000-0005-0000-0000-000008550000}"/>
    <cellStyle name="Normal 40 2 8 10" xfId="21772" xr:uid="{00000000-0005-0000-0000-000009550000}"/>
    <cellStyle name="Normal 40 2 8 2" xfId="21773" xr:uid="{00000000-0005-0000-0000-00000A550000}"/>
    <cellStyle name="Normal 40 2 8 2 2" xfId="21774" xr:uid="{00000000-0005-0000-0000-00000B550000}"/>
    <cellStyle name="Normal 40 2 8 3" xfId="21775" xr:uid="{00000000-0005-0000-0000-00000C550000}"/>
    <cellStyle name="Normal 40 2 8 3 2" xfId="21776" xr:uid="{00000000-0005-0000-0000-00000D550000}"/>
    <cellStyle name="Normal 40 2 8 4" xfId="21777" xr:uid="{00000000-0005-0000-0000-00000E550000}"/>
    <cellStyle name="Normal 40 2 8 4 2" xfId="21778" xr:uid="{00000000-0005-0000-0000-00000F550000}"/>
    <cellStyle name="Normal 40 2 8 5" xfId="21779" xr:uid="{00000000-0005-0000-0000-000010550000}"/>
    <cellStyle name="Normal 40 2 8 5 2" xfId="21780" xr:uid="{00000000-0005-0000-0000-000011550000}"/>
    <cellStyle name="Normal 40 2 8 6" xfId="21781" xr:uid="{00000000-0005-0000-0000-000012550000}"/>
    <cellStyle name="Normal 40 2 8 6 2" xfId="21782" xr:uid="{00000000-0005-0000-0000-000013550000}"/>
    <cellStyle name="Normal 40 2 8 7" xfId="21783" xr:uid="{00000000-0005-0000-0000-000014550000}"/>
    <cellStyle name="Normal 40 2 8 7 2" xfId="21784" xr:uid="{00000000-0005-0000-0000-000015550000}"/>
    <cellStyle name="Normal 40 2 8 8" xfId="21785" xr:uid="{00000000-0005-0000-0000-000016550000}"/>
    <cellStyle name="Normal 40 2 8 8 2" xfId="21786" xr:uid="{00000000-0005-0000-0000-000017550000}"/>
    <cellStyle name="Normal 40 2 8 9" xfId="21787" xr:uid="{00000000-0005-0000-0000-000018550000}"/>
    <cellStyle name="Normal 40 2 9" xfId="21788" xr:uid="{00000000-0005-0000-0000-000019550000}"/>
    <cellStyle name="Normal 40 2 9 2" xfId="21789" xr:uid="{00000000-0005-0000-0000-00001A550000}"/>
    <cellStyle name="Normal 40 20" xfId="21790" xr:uid="{00000000-0005-0000-0000-00001B550000}"/>
    <cellStyle name="Normal 40 20 2" xfId="21791" xr:uid="{00000000-0005-0000-0000-00001C550000}"/>
    <cellStyle name="Normal 40 21" xfId="21792" xr:uid="{00000000-0005-0000-0000-00001D550000}"/>
    <cellStyle name="Normal 40 22" xfId="21793" xr:uid="{00000000-0005-0000-0000-00001E550000}"/>
    <cellStyle name="Normal 40 3" xfId="21794" xr:uid="{00000000-0005-0000-0000-00001F550000}"/>
    <cellStyle name="Normal 40 3 10" xfId="21795" xr:uid="{00000000-0005-0000-0000-000020550000}"/>
    <cellStyle name="Normal 40 3 10 2" xfId="21796" xr:uid="{00000000-0005-0000-0000-000021550000}"/>
    <cellStyle name="Normal 40 3 11" xfId="21797" xr:uid="{00000000-0005-0000-0000-000022550000}"/>
    <cellStyle name="Normal 40 3 11 2" xfId="21798" xr:uid="{00000000-0005-0000-0000-000023550000}"/>
    <cellStyle name="Normal 40 3 12" xfId="21799" xr:uid="{00000000-0005-0000-0000-000024550000}"/>
    <cellStyle name="Normal 40 3 12 2" xfId="21800" xr:uid="{00000000-0005-0000-0000-000025550000}"/>
    <cellStyle name="Normal 40 3 13" xfId="21801" xr:uid="{00000000-0005-0000-0000-000026550000}"/>
    <cellStyle name="Normal 40 3 13 2" xfId="21802" xr:uid="{00000000-0005-0000-0000-000027550000}"/>
    <cellStyle name="Normal 40 3 14" xfId="21803" xr:uid="{00000000-0005-0000-0000-000028550000}"/>
    <cellStyle name="Normal 40 3 14 2" xfId="21804" xr:uid="{00000000-0005-0000-0000-000029550000}"/>
    <cellStyle name="Normal 40 3 15" xfId="21805" xr:uid="{00000000-0005-0000-0000-00002A550000}"/>
    <cellStyle name="Normal 40 3 15 2" xfId="21806" xr:uid="{00000000-0005-0000-0000-00002B550000}"/>
    <cellStyle name="Normal 40 3 16" xfId="21807" xr:uid="{00000000-0005-0000-0000-00002C550000}"/>
    <cellStyle name="Normal 40 3 16 2" xfId="21808" xr:uid="{00000000-0005-0000-0000-00002D550000}"/>
    <cellStyle name="Normal 40 3 17" xfId="21809" xr:uid="{00000000-0005-0000-0000-00002E550000}"/>
    <cellStyle name="Normal 40 3 18" xfId="21810" xr:uid="{00000000-0005-0000-0000-00002F550000}"/>
    <cellStyle name="Normal 40 3 2" xfId="21811" xr:uid="{00000000-0005-0000-0000-000030550000}"/>
    <cellStyle name="Normal 40 3 2 10" xfId="21812" xr:uid="{00000000-0005-0000-0000-000031550000}"/>
    <cellStyle name="Normal 40 3 2 11" xfId="21813" xr:uid="{00000000-0005-0000-0000-000032550000}"/>
    <cellStyle name="Normal 40 3 2 2" xfId="21814" xr:uid="{00000000-0005-0000-0000-000033550000}"/>
    <cellStyle name="Normal 40 3 2 2 2" xfId="21815" xr:uid="{00000000-0005-0000-0000-000034550000}"/>
    <cellStyle name="Normal 40 3 2 3" xfId="21816" xr:uid="{00000000-0005-0000-0000-000035550000}"/>
    <cellStyle name="Normal 40 3 2 3 2" xfId="21817" xr:uid="{00000000-0005-0000-0000-000036550000}"/>
    <cellStyle name="Normal 40 3 2 4" xfId="21818" xr:uid="{00000000-0005-0000-0000-000037550000}"/>
    <cellStyle name="Normal 40 3 2 4 2" xfId="21819" xr:uid="{00000000-0005-0000-0000-000038550000}"/>
    <cellStyle name="Normal 40 3 2 5" xfId="21820" xr:uid="{00000000-0005-0000-0000-000039550000}"/>
    <cellStyle name="Normal 40 3 2 5 2" xfId="21821" xr:uid="{00000000-0005-0000-0000-00003A550000}"/>
    <cellStyle name="Normal 40 3 2 6" xfId="21822" xr:uid="{00000000-0005-0000-0000-00003B550000}"/>
    <cellStyle name="Normal 40 3 2 6 2" xfId="21823" xr:uid="{00000000-0005-0000-0000-00003C550000}"/>
    <cellStyle name="Normal 40 3 2 7" xfId="21824" xr:uid="{00000000-0005-0000-0000-00003D550000}"/>
    <cellStyle name="Normal 40 3 2 7 2" xfId="21825" xr:uid="{00000000-0005-0000-0000-00003E550000}"/>
    <cellStyle name="Normal 40 3 2 8" xfId="21826" xr:uid="{00000000-0005-0000-0000-00003F550000}"/>
    <cellStyle name="Normal 40 3 2 8 2" xfId="21827" xr:uid="{00000000-0005-0000-0000-000040550000}"/>
    <cellStyle name="Normal 40 3 2 9" xfId="21828" xr:uid="{00000000-0005-0000-0000-000041550000}"/>
    <cellStyle name="Normal 40 3 2 9 2" xfId="21829" xr:uid="{00000000-0005-0000-0000-000042550000}"/>
    <cellStyle name="Normal 40 3 3" xfId="21830" xr:uid="{00000000-0005-0000-0000-000043550000}"/>
    <cellStyle name="Normal 40 3 3 10" xfId="21831" xr:uid="{00000000-0005-0000-0000-000044550000}"/>
    <cellStyle name="Normal 40 3 3 11" xfId="21832" xr:uid="{00000000-0005-0000-0000-000045550000}"/>
    <cellStyle name="Normal 40 3 3 2" xfId="21833" xr:uid="{00000000-0005-0000-0000-000046550000}"/>
    <cellStyle name="Normal 40 3 3 2 2" xfId="21834" xr:uid="{00000000-0005-0000-0000-000047550000}"/>
    <cellStyle name="Normal 40 3 3 3" xfId="21835" xr:uid="{00000000-0005-0000-0000-000048550000}"/>
    <cellStyle name="Normal 40 3 3 3 2" xfId="21836" xr:uid="{00000000-0005-0000-0000-000049550000}"/>
    <cellStyle name="Normal 40 3 3 4" xfId="21837" xr:uid="{00000000-0005-0000-0000-00004A550000}"/>
    <cellStyle name="Normal 40 3 3 4 2" xfId="21838" xr:uid="{00000000-0005-0000-0000-00004B550000}"/>
    <cellStyle name="Normal 40 3 3 5" xfId="21839" xr:uid="{00000000-0005-0000-0000-00004C550000}"/>
    <cellStyle name="Normal 40 3 3 5 2" xfId="21840" xr:uid="{00000000-0005-0000-0000-00004D550000}"/>
    <cellStyle name="Normal 40 3 3 6" xfId="21841" xr:uid="{00000000-0005-0000-0000-00004E550000}"/>
    <cellStyle name="Normal 40 3 3 6 2" xfId="21842" xr:uid="{00000000-0005-0000-0000-00004F550000}"/>
    <cellStyle name="Normal 40 3 3 7" xfId="21843" xr:uid="{00000000-0005-0000-0000-000050550000}"/>
    <cellStyle name="Normal 40 3 3 7 2" xfId="21844" xr:uid="{00000000-0005-0000-0000-000051550000}"/>
    <cellStyle name="Normal 40 3 3 8" xfId="21845" xr:uid="{00000000-0005-0000-0000-000052550000}"/>
    <cellStyle name="Normal 40 3 3 8 2" xfId="21846" xr:uid="{00000000-0005-0000-0000-000053550000}"/>
    <cellStyle name="Normal 40 3 3 9" xfId="21847" xr:uid="{00000000-0005-0000-0000-000054550000}"/>
    <cellStyle name="Normal 40 3 3 9 2" xfId="21848" xr:uid="{00000000-0005-0000-0000-000055550000}"/>
    <cellStyle name="Normal 40 3 4" xfId="21849" xr:uid="{00000000-0005-0000-0000-000056550000}"/>
    <cellStyle name="Normal 40 3 4 10" xfId="21850" xr:uid="{00000000-0005-0000-0000-000057550000}"/>
    <cellStyle name="Normal 40 3 4 11" xfId="21851" xr:uid="{00000000-0005-0000-0000-000058550000}"/>
    <cellStyle name="Normal 40 3 4 2" xfId="21852" xr:uid="{00000000-0005-0000-0000-000059550000}"/>
    <cellStyle name="Normal 40 3 4 2 2" xfId="21853" xr:uid="{00000000-0005-0000-0000-00005A550000}"/>
    <cellStyle name="Normal 40 3 4 3" xfId="21854" xr:uid="{00000000-0005-0000-0000-00005B550000}"/>
    <cellStyle name="Normal 40 3 4 3 2" xfId="21855" xr:uid="{00000000-0005-0000-0000-00005C550000}"/>
    <cellStyle name="Normal 40 3 4 4" xfId="21856" xr:uid="{00000000-0005-0000-0000-00005D550000}"/>
    <cellStyle name="Normal 40 3 4 4 2" xfId="21857" xr:uid="{00000000-0005-0000-0000-00005E550000}"/>
    <cellStyle name="Normal 40 3 4 5" xfId="21858" xr:uid="{00000000-0005-0000-0000-00005F550000}"/>
    <cellStyle name="Normal 40 3 4 5 2" xfId="21859" xr:uid="{00000000-0005-0000-0000-000060550000}"/>
    <cellStyle name="Normal 40 3 4 6" xfId="21860" xr:uid="{00000000-0005-0000-0000-000061550000}"/>
    <cellStyle name="Normal 40 3 4 6 2" xfId="21861" xr:uid="{00000000-0005-0000-0000-000062550000}"/>
    <cellStyle name="Normal 40 3 4 7" xfId="21862" xr:uid="{00000000-0005-0000-0000-000063550000}"/>
    <cellStyle name="Normal 40 3 4 7 2" xfId="21863" xr:uid="{00000000-0005-0000-0000-000064550000}"/>
    <cellStyle name="Normal 40 3 4 8" xfId="21864" xr:uid="{00000000-0005-0000-0000-000065550000}"/>
    <cellStyle name="Normal 40 3 4 8 2" xfId="21865" xr:uid="{00000000-0005-0000-0000-000066550000}"/>
    <cellStyle name="Normal 40 3 4 9" xfId="21866" xr:uid="{00000000-0005-0000-0000-000067550000}"/>
    <cellStyle name="Normal 40 3 4 9 2" xfId="21867" xr:uid="{00000000-0005-0000-0000-000068550000}"/>
    <cellStyle name="Normal 40 3 5" xfId="21868" xr:uid="{00000000-0005-0000-0000-000069550000}"/>
    <cellStyle name="Normal 40 3 5 10" xfId="21869" xr:uid="{00000000-0005-0000-0000-00006A550000}"/>
    <cellStyle name="Normal 40 3 5 11" xfId="21870" xr:uid="{00000000-0005-0000-0000-00006B550000}"/>
    <cellStyle name="Normal 40 3 5 2" xfId="21871" xr:uid="{00000000-0005-0000-0000-00006C550000}"/>
    <cellStyle name="Normal 40 3 5 2 2" xfId="21872" xr:uid="{00000000-0005-0000-0000-00006D550000}"/>
    <cellStyle name="Normal 40 3 5 3" xfId="21873" xr:uid="{00000000-0005-0000-0000-00006E550000}"/>
    <cellStyle name="Normal 40 3 5 3 2" xfId="21874" xr:uid="{00000000-0005-0000-0000-00006F550000}"/>
    <cellStyle name="Normal 40 3 5 4" xfId="21875" xr:uid="{00000000-0005-0000-0000-000070550000}"/>
    <cellStyle name="Normal 40 3 5 4 2" xfId="21876" xr:uid="{00000000-0005-0000-0000-000071550000}"/>
    <cellStyle name="Normal 40 3 5 5" xfId="21877" xr:uid="{00000000-0005-0000-0000-000072550000}"/>
    <cellStyle name="Normal 40 3 5 5 2" xfId="21878" xr:uid="{00000000-0005-0000-0000-000073550000}"/>
    <cellStyle name="Normal 40 3 5 6" xfId="21879" xr:uid="{00000000-0005-0000-0000-000074550000}"/>
    <cellStyle name="Normal 40 3 5 6 2" xfId="21880" xr:uid="{00000000-0005-0000-0000-000075550000}"/>
    <cellStyle name="Normal 40 3 5 7" xfId="21881" xr:uid="{00000000-0005-0000-0000-000076550000}"/>
    <cellStyle name="Normal 40 3 5 7 2" xfId="21882" xr:uid="{00000000-0005-0000-0000-000077550000}"/>
    <cellStyle name="Normal 40 3 5 8" xfId="21883" xr:uid="{00000000-0005-0000-0000-000078550000}"/>
    <cellStyle name="Normal 40 3 5 8 2" xfId="21884" xr:uid="{00000000-0005-0000-0000-000079550000}"/>
    <cellStyle name="Normal 40 3 5 9" xfId="21885" xr:uid="{00000000-0005-0000-0000-00007A550000}"/>
    <cellStyle name="Normal 40 3 5 9 2" xfId="21886" xr:uid="{00000000-0005-0000-0000-00007B550000}"/>
    <cellStyle name="Normal 40 3 6" xfId="21887" xr:uid="{00000000-0005-0000-0000-00007C550000}"/>
    <cellStyle name="Normal 40 3 6 10" xfId="21888" xr:uid="{00000000-0005-0000-0000-00007D550000}"/>
    <cellStyle name="Normal 40 3 6 11" xfId="21889" xr:uid="{00000000-0005-0000-0000-00007E550000}"/>
    <cellStyle name="Normal 40 3 6 2" xfId="21890" xr:uid="{00000000-0005-0000-0000-00007F550000}"/>
    <cellStyle name="Normal 40 3 6 2 2" xfId="21891" xr:uid="{00000000-0005-0000-0000-000080550000}"/>
    <cellStyle name="Normal 40 3 6 3" xfId="21892" xr:uid="{00000000-0005-0000-0000-000081550000}"/>
    <cellStyle name="Normal 40 3 6 3 2" xfId="21893" xr:uid="{00000000-0005-0000-0000-000082550000}"/>
    <cellStyle name="Normal 40 3 6 4" xfId="21894" xr:uid="{00000000-0005-0000-0000-000083550000}"/>
    <cellStyle name="Normal 40 3 6 4 2" xfId="21895" xr:uid="{00000000-0005-0000-0000-000084550000}"/>
    <cellStyle name="Normal 40 3 6 5" xfId="21896" xr:uid="{00000000-0005-0000-0000-000085550000}"/>
    <cellStyle name="Normal 40 3 6 5 2" xfId="21897" xr:uid="{00000000-0005-0000-0000-000086550000}"/>
    <cellStyle name="Normal 40 3 6 6" xfId="21898" xr:uid="{00000000-0005-0000-0000-000087550000}"/>
    <cellStyle name="Normal 40 3 6 6 2" xfId="21899" xr:uid="{00000000-0005-0000-0000-000088550000}"/>
    <cellStyle name="Normal 40 3 6 7" xfId="21900" xr:uid="{00000000-0005-0000-0000-000089550000}"/>
    <cellStyle name="Normal 40 3 6 7 2" xfId="21901" xr:uid="{00000000-0005-0000-0000-00008A550000}"/>
    <cellStyle name="Normal 40 3 6 8" xfId="21902" xr:uid="{00000000-0005-0000-0000-00008B550000}"/>
    <cellStyle name="Normal 40 3 6 8 2" xfId="21903" xr:uid="{00000000-0005-0000-0000-00008C550000}"/>
    <cellStyle name="Normal 40 3 6 9" xfId="21904" xr:uid="{00000000-0005-0000-0000-00008D550000}"/>
    <cellStyle name="Normal 40 3 6 9 2" xfId="21905" xr:uid="{00000000-0005-0000-0000-00008E550000}"/>
    <cellStyle name="Normal 40 3 7" xfId="21906" xr:uid="{00000000-0005-0000-0000-00008F550000}"/>
    <cellStyle name="Normal 40 3 7 10" xfId="21907" xr:uid="{00000000-0005-0000-0000-000090550000}"/>
    <cellStyle name="Normal 40 3 7 11" xfId="21908" xr:uid="{00000000-0005-0000-0000-000091550000}"/>
    <cellStyle name="Normal 40 3 7 2" xfId="21909" xr:uid="{00000000-0005-0000-0000-000092550000}"/>
    <cellStyle name="Normal 40 3 7 2 2" xfId="21910" xr:uid="{00000000-0005-0000-0000-000093550000}"/>
    <cellStyle name="Normal 40 3 7 3" xfId="21911" xr:uid="{00000000-0005-0000-0000-000094550000}"/>
    <cellStyle name="Normal 40 3 7 3 2" xfId="21912" xr:uid="{00000000-0005-0000-0000-000095550000}"/>
    <cellStyle name="Normal 40 3 7 4" xfId="21913" xr:uid="{00000000-0005-0000-0000-000096550000}"/>
    <cellStyle name="Normal 40 3 7 4 2" xfId="21914" xr:uid="{00000000-0005-0000-0000-000097550000}"/>
    <cellStyle name="Normal 40 3 7 5" xfId="21915" xr:uid="{00000000-0005-0000-0000-000098550000}"/>
    <cellStyle name="Normal 40 3 7 5 2" xfId="21916" xr:uid="{00000000-0005-0000-0000-000099550000}"/>
    <cellStyle name="Normal 40 3 7 6" xfId="21917" xr:uid="{00000000-0005-0000-0000-00009A550000}"/>
    <cellStyle name="Normal 40 3 7 6 2" xfId="21918" xr:uid="{00000000-0005-0000-0000-00009B550000}"/>
    <cellStyle name="Normal 40 3 7 7" xfId="21919" xr:uid="{00000000-0005-0000-0000-00009C550000}"/>
    <cellStyle name="Normal 40 3 7 7 2" xfId="21920" xr:uid="{00000000-0005-0000-0000-00009D550000}"/>
    <cellStyle name="Normal 40 3 7 8" xfId="21921" xr:uid="{00000000-0005-0000-0000-00009E550000}"/>
    <cellStyle name="Normal 40 3 7 8 2" xfId="21922" xr:uid="{00000000-0005-0000-0000-00009F550000}"/>
    <cellStyle name="Normal 40 3 7 9" xfId="21923" xr:uid="{00000000-0005-0000-0000-0000A0550000}"/>
    <cellStyle name="Normal 40 3 7 9 2" xfId="21924" xr:uid="{00000000-0005-0000-0000-0000A1550000}"/>
    <cellStyle name="Normal 40 3 8" xfId="21925" xr:uid="{00000000-0005-0000-0000-0000A2550000}"/>
    <cellStyle name="Normal 40 3 8 10" xfId="21926" xr:uid="{00000000-0005-0000-0000-0000A3550000}"/>
    <cellStyle name="Normal 40 3 8 2" xfId="21927" xr:uid="{00000000-0005-0000-0000-0000A4550000}"/>
    <cellStyle name="Normal 40 3 8 2 2" xfId="21928" xr:uid="{00000000-0005-0000-0000-0000A5550000}"/>
    <cellStyle name="Normal 40 3 8 3" xfId="21929" xr:uid="{00000000-0005-0000-0000-0000A6550000}"/>
    <cellStyle name="Normal 40 3 8 3 2" xfId="21930" xr:uid="{00000000-0005-0000-0000-0000A7550000}"/>
    <cellStyle name="Normal 40 3 8 4" xfId="21931" xr:uid="{00000000-0005-0000-0000-0000A8550000}"/>
    <cellStyle name="Normal 40 3 8 4 2" xfId="21932" xr:uid="{00000000-0005-0000-0000-0000A9550000}"/>
    <cellStyle name="Normal 40 3 8 5" xfId="21933" xr:uid="{00000000-0005-0000-0000-0000AA550000}"/>
    <cellStyle name="Normal 40 3 8 5 2" xfId="21934" xr:uid="{00000000-0005-0000-0000-0000AB550000}"/>
    <cellStyle name="Normal 40 3 8 6" xfId="21935" xr:uid="{00000000-0005-0000-0000-0000AC550000}"/>
    <cellStyle name="Normal 40 3 8 6 2" xfId="21936" xr:uid="{00000000-0005-0000-0000-0000AD550000}"/>
    <cellStyle name="Normal 40 3 8 7" xfId="21937" xr:uid="{00000000-0005-0000-0000-0000AE550000}"/>
    <cellStyle name="Normal 40 3 8 7 2" xfId="21938" xr:uid="{00000000-0005-0000-0000-0000AF550000}"/>
    <cellStyle name="Normal 40 3 8 8" xfId="21939" xr:uid="{00000000-0005-0000-0000-0000B0550000}"/>
    <cellStyle name="Normal 40 3 8 8 2" xfId="21940" xr:uid="{00000000-0005-0000-0000-0000B1550000}"/>
    <cellStyle name="Normal 40 3 8 9" xfId="21941" xr:uid="{00000000-0005-0000-0000-0000B2550000}"/>
    <cellStyle name="Normal 40 3 9" xfId="21942" xr:uid="{00000000-0005-0000-0000-0000B3550000}"/>
    <cellStyle name="Normal 40 3 9 2" xfId="21943" xr:uid="{00000000-0005-0000-0000-0000B4550000}"/>
    <cellStyle name="Normal 40 4" xfId="21944" xr:uid="{00000000-0005-0000-0000-0000B5550000}"/>
    <cellStyle name="Normal 40 4 10" xfId="21945" xr:uid="{00000000-0005-0000-0000-0000B6550000}"/>
    <cellStyle name="Normal 40 4 10 2" xfId="21946" xr:uid="{00000000-0005-0000-0000-0000B7550000}"/>
    <cellStyle name="Normal 40 4 11" xfId="21947" xr:uid="{00000000-0005-0000-0000-0000B8550000}"/>
    <cellStyle name="Normal 40 4 11 2" xfId="21948" xr:uid="{00000000-0005-0000-0000-0000B9550000}"/>
    <cellStyle name="Normal 40 4 12" xfId="21949" xr:uid="{00000000-0005-0000-0000-0000BA550000}"/>
    <cellStyle name="Normal 40 4 12 2" xfId="21950" xr:uid="{00000000-0005-0000-0000-0000BB550000}"/>
    <cellStyle name="Normal 40 4 13" xfId="21951" xr:uid="{00000000-0005-0000-0000-0000BC550000}"/>
    <cellStyle name="Normal 40 4 13 2" xfId="21952" xr:uid="{00000000-0005-0000-0000-0000BD550000}"/>
    <cellStyle name="Normal 40 4 14" xfId="21953" xr:uid="{00000000-0005-0000-0000-0000BE550000}"/>
    <cellStyle name="Normal 40 4 14 2" xfId="21954" xr:uid="{00000000-0005-0000-0000-0000BF550000}"/>
    <cellStyle name="Normal 40 4 15" xfId="21955" xr:uid="{00000000-0005-0000-0000-0000C0550000}"/>
    <cellStyle name="Normal 40 4 15 2" xfId="21956" xr:uid="{00000000-0005-0000-0000-0000C1550000}"/>
    <cellStyle name="Normal 40 4 16" xfId="21957" xr:uid="{00000000-0005-0000-0000-0000C2550000}"/>
    <cellStyle name="Normal 40 4 16 2" xfId="21958" xr:uid="{00000000-0005-0000-0000-0000C3550000}"/>
    <cellStyle name="Normal 40 4 17" xfId="21959" xr:uid="{00000000-0005-0000-0000-0000C4550000}"/>
    <cellStyle name="Normal 40 4 18" xfId="21960" xr:uid="{00000000-0005-0000-0000-0000C5550000}"/>
    <cellStyle name="Normal 40 4 2" xfId="21961" xr:uid="{00000000-0005-0000-0000-0000C6550000}"/>
    <cellStyle name="Normal 40 4 2 10" xfId="21962" xr:uid="{00000000-0005-0000-0000-0000C7550000}"/>
    <cellStyle name="Normal 40 4 2 11" xfId="21963" xr:uid="{00000000-0005-0000-0000-0000C8550000}"/>
    <cellStyle name="Normal 40 4 2 2" xfId="21964" xr:uid="{00000000-0005-0000-0000-0000C9550000}"/>
    <cellStyle name="Normal 40 4 2 2 2" xfId="21965" xr:uid="{00000000-0005-0000-0000-0000CA550000}"/>
    <cellStyle name="Normal 40 4 2 3" xfId="21966" xr:uid="{00000000-0005-0000-0000-0000CB550000}"/>
    <cellStyle name="Normal 40 4 2 3 2" xfId="21967" xr:uid="{00000000-0005-0000-0000-0000CC550000}"/>
    <cellStyle name="Normal 40 4 2 4" xfId="21968" xr:uid="{00000000-0005-0000-0000-0000CD550000}"/>
    <cellStyle name="Normal 40 4 2 4 2" xfId="21969" xr:uid="{00000000-0005-0000-0000-0000CE550000}"/>
    <cellStyle name="Normal 40 4 2 5" xfId="21970" xr:uid="{00000000-0005-0000-0000-0000CF550000}"/>
    <cellStyle name="Normal 40 4 2 5 2" xfId="21971" xr:uid="{00000000-0005-0000-0000-0000D0550000}"/>
    <cellStyle name="Normal 40 4 2 6" xfId="21972" xr:uid="{00000000-0005-0000-0000-0000D1550000}"/>
    <cellStyle name="Normal 40 4 2 6 2" xfId="21973" xr:uid="{00000000-0005-0000-0000-0000D2550000}"/>
    <cellStyle name="Normal 40 4 2 7" xfId="21974" xr:uid="{00000000-0005-0000-0000-0000D3550000}"/>
    <cellStyle name="Normal 40 4 2 7 2" xfId="21975" xr:uid="{00000000-0005-0000-0000-0000D4550000}"/>
    <cellStyle name="Normal 40 4 2 8" xfId="21976" xr:uid="{00000000-0005-0000-0000-0000D5550000}"/>
    <cellStyle name="Normal 40 4 2 8 2" xfId="21977" xr:uid="{00000000-0005-0000-0000-0000D6550000}"/>
    <cellStyle name="Normal 40 4 2 9" xfId="21978" xr:uid="{00000000-0005-0000-0000-0000D7550000}"/>
    <cellStyle name="Normal 40 4 2 9 2" xfId="21979" xr:uid="{00000000-0005-0000-0000-0000D8550000}"/>
    <cellStyle name="Normal 40 4 3" xfId="21980" xr:uid="{00000000-0005-0000-0000-0000D9550000}"/>
    <cellStyle name="Normal 40 4 3 10" xfId="21981" xr:uid="{00000000-0005-0000-0000-0000DA550000}"/>
    <cellStyle name="Normal 40 4 3 11" xfId="21982" xr:uid="{00000000-0005-0000-0000-0000DB550000}"/>
    <cellStyle name="Normal 40 4 3 2" xfId="21983" xr:uid="{00000000-0005-0000-0000-0000DC550000}"/>
    <cellStyle name="Normal 40 4 3 2 2" xfId="21984" xr:uid="{00000000-0005-0000-0000-0000DD550000}"/>
    <cellStyle name="Normal 40 4 3 3" xfId="21985" xr:uid="{00000000-0005-0000-0000-0000DE550000}"/>
    <cellStyle name="Normal 40 4 3 3 2" xfId="21986" xr:uid="{00000000-0005-0000-0000-0000DF550000}"/>
    <cellStyle name="Normal 40 4 3 4" xfId="21987" xr:uid="{00000000-0005-0000-0000-0000E0550000}"/>
    <cellStyle name="Normal 40 4 3 4 2" xfId="21988" xr:uid="{00000000-0005-0000-0000-0000E1550000}"/>
    <cellStyle name="Normal 40 4 3 5" xfId="21989" xr:uid="{00000000-0005-0000-0000-0000E2550000}"/>
    <cellStyle name="Normal 40 4 3 5 2" xfId="21990" xr:uid="{00000000-0005-0000-0000-0000E3550000}"/>
    <cellStyle name="Normal 40 4 3 6" xfId="21991" xr:uid="{00000000-0005-0000-0000-0000E4550000}"/>
    <cellStyle name="Normal 40 4 3 6 2" xfId="21992" xr:uid="{00000000-0005-0000-0000-0000E5550000}"/>
    <cellStyle name="Normal 40 4 3 7" xfId="21993" xr:uid="{00000000-0005-0000-0000-0000E6550000}"/>
    <cellStyle name="Normal 40 4 3 7 2" xfId="21994" xr:uid="{00000000-0005-0000-0000-0000E7550000}"/>
    <cellStyle name="Normal 40 4 3 8" xfId="21995" xr:uid="{00000000-0005-0000-0000-0000E8550000}"/>
    <cellStyle name="Normal 40 4 3 8 2" xfId="21996" xr:uid="{00000000-0005-0000-0000-0000E9550000}"/>
    <cellStyle name="Normal 40 4 3 9" xfId="21997" xr:uid="{00000000-0005-0000-0000-0000EA550000}"/>
    <cellStyle name="Normal 40 4 3 9 2" xfId="21998" xr:uid="{00000000-0005-0000-0000-0000EB550000}"/>
    <cellStyle name="Normal 40 4 4" xfId="21999" xr:uid="{00000000-0005-0000-0000-0000EC550000}"/>
    <cellStyle name="Normal 40 4 4 10" xfId="22000" xr:uid="{00000000-0005-0000-0000-0000ED550000}"/>
    <cellStyle name="Normal 40 4 4 11" xfId="22001" xr:uid="{00000000-0005-0000-0000-0000EE550000}"/>
    <cellStyle name="Normal 40 4 4 2" xfId="22002" xr:uid="{00000000-0005-0000-0000-0000EF550000}"/>
    <cellStyle name="Normal 40 4 4 2 2" xfId="22003" xr:uid="{00000000-0005-0000-0000-0000F0550000}"/>
    <cellStyle name="Normal 40 4 4 3" xfId="22004" xr:uid="{00000000-0005-0000-0000-0000F1550000}"/>
    <cellStyle name="Normal 40 4 4 3 2" xfId="22005" xr:uid="{00000000-0005-0000-0000-0000F2550000}"/>
    <cellStyle name="Normal 40 4 4 4" xfId="22006" xr:uid="{00000000-0005-0000-0000-0000F3550000}"/>
    <cellStyle name="Normal 40 4 4 4 2" xfId="22007" xr:uid="{00000000-0005-0000-0000-0000F4550000}"/>
    <cellStyle name="Normal 40 4 4 5" xfId="22008" xr:uid="{00000000-0005-0000-0000-0000F5550000}"/>
    <cellStyle name="Normal 40 4 4 5 2" xfId="22009" xr:uid="{00000000-0005-0000-0000-0000F6550000}"/>
    <cellStyle name="Normal 40 4 4 6" xfId="22010" xr:uid="{00000000-0005-0000-0000-0000F7550000}"/>
    <cellStyle name="Normal 40 4 4 6 2" xfId="22011" xr:uid="{00000000-0005-0000-0000-0000F8550000}"/>
    <cellStyle name="Normal 40 4 4 7" xfId="22012" xr:uid="{00000000-0005-0000-0000-0000F9550000}"/>
    <cellStyle name="Normal 40 4 4 7 2" xfId="22013" xr:uid="{00000000-0005-0000-0000-0000FA550000}"/>
    <cellStyle name="Normal 40 4 4 8" xfId="22014" xr:uid="{00000000-0005-0000-0000-0000FB550000}"/>
    <cellStyle name="Normal 40 4 4 8 2" xfId="22015" xr:uid="{00000000-0005-0000-0000-0000FC550000}"/>
    <cellStyle name="Normal 40 4 4 9" xfId="22016" xr:uid="{00000000-0005-0000-0000-0000FD550000}"/>
    <cellStyle name="Normal 40 4 4 9 2" xfId="22017" xr:uid="{00000000-0005-0000-0000-0000FE550000}"/>
    <cellStyle name="Normal 40 4 5" xfId="22018" xr:uid="{00000000-0005-0000-0000-0000FF550000}"/>
    <cellStyle name="Normal 40 4 5 10" xfId="22019" xr:uid="{00000000-0005-0000-0000-000000560000}"/>
    <cellStyle name="Normal 40 4 5 11" xfId="22020" xr:uid="{00000000-0005-0000-0000-000001560000}"/>
    <cellStyle name="Normal 40 4 5 2" xfId="22021" xr:uid="{00000000-0005-0000-0000-000002560000}"/>
    <cellStyle name="Normal 40 4 5 2 2" xfId="22022" xr:uid="{00000000-0005-0000-0000-000003560000}"/>
    <cellStyle name="Normal 40 4 5 3" xfId="22023" xr:uid="{00000000-0005-0000-0000-000004560000}"/>
    <cellStyle name="Normal 40 4 5 3 2" xfId="22024" xr:uid="{00000000-0005-0000-0000-000005560000}"/>
    <cellStyle name="Normal 40 4 5 4" xfId="22025" xr:uid="{00000000-0005-0000-0000-000006560000}"/>
    <cellStyle name="Normal 40 4 5 4 2" xfId="22026" xr:uid="{00000000-0005-0000-0000-000007560000}"/>
    <cellStyle name="Normal 40 4 5 5" xfId="22027" xr:uid="{00000000-0005-0000-0000-000008560000}"/>
    <cellStyle name="Normal 40 4 5 5 2" xfId="22028" xr:uid="{00000000-0005-0000-0000-000009560000}"/>
    <cellStyle name="Normal 40 4 5 6" xfId="22029" xr:uid="{00000000-0005-0000-0000-00000A560000}"/>
    <cellStyle name="Normal 40 4 5 6 2" xfId="22030" xr:uid="{00000000-0005-0000-0000-00000B560000}"/>
    <cellStyle name="Normal 40 4 5 7" xfId="22031" xr:uid="{00000000-0005-0000-0000-00000C560000}"/>
    <cellStyle name="Normal 40 4 5 7 2" xfId="22032" xr:uid="{00000000-0005-0000-0000-00000D560000}"/>
    <cellStyle name="Normal 40 4 5 8" xfId="22033" xr:uid="{00000000-0005-0000-0000-00000E560000}"/>
    <cellStyle name="Normal 40 4 5 8 2" xfId="22034" xr:uid="{00000000-0005-0000-0000-00000F560000}"/>
    <cellStyle name="Normal 40 4 5 9" xfId="22035" xr:uid="{00000000-0005-0000-0000-000010560000}"/>
    <cellStyle name="Normal 40 4 5 9 2" xfId="22036" xr:uid="{00000000-0005-0000-0000-000011560000}"/>
    <cellStyle name="Normal 40 4 6" xfId="22037" xr:uid="{00000000-0005-0000-0000-000012560000}"/>
    <cellStyle name="Normal 40 4 6 10" xfId="22038" xr:uid="{00000000-0005-0000-0000-000013560000}"/>
    <cellStyle name="Normal 40 4 6 11" xfId="22039" xr:uid="{00000000-0005-0000-0000-000014560000}"/>
    <cellStyle name="Normal 40 4 6 2" xfId="22040" xr:uid="{00000000-0005-0000-0000-000015560000}"/>
    <cellStyle name="Normal 40 4 6 2 2" xfId="22041" xr:uid="{00000000-0005-0000-0000-000016560000}"/>
    <cellStyle name="Normal 40 4 6 3" xfId="22042" xr:uid="{00000000-0005-0000-0000-000017560000}"/>
    <cellStyle name="Normal 40 4 6 3 2" xfId="22043" xr:uid="{00000000-0005-0000-0000-000018560000}"/>
    <cellStyle name="Normal 40 4 6 4" xfId="22044" xr:uid="{00000000-0005-0000-0000-000019560000}"/>
    <cellStyle name="Normal 40 4 6 4 2" xfId="22045" xr:uid="{00000000-0005-0000-0000-00001A560000}"/>
    <cellStyle name="Normal 40 4 6 5" xfId="22046" xr:uid="{00000000-0005-0000-0000-00001B560000}"/>
    <cellStyle name="Normal 40 4 6 5 2" xfId="22047" xr:uid="{00000000-0005-0000-0000-00001C560000}"/>
    <cellStyle name="Normal 40 4 6 6" xfId="22048" xr:uid="{00000000-0005-0000-0000-00001D560000}"/>
    <cellStyle name="Normal 40 4 6 6 2" xfId="22049" xr:uid="{00000000-0005-0000-0000-00001E560000}"/>
    <cellStyle name="Normal 40 4 6 7" xfId="22050" xr:uid="{00000000-0005-0000-0000-00001F560000}"/>
    <cellStyle name="Normal 40 4 6 7 2" xfId="22051" xr:uid="{00000000-0005-0000-0000-000020560000}"/>
    <cellStyle name="Normal 40 4 6 8" xfId="22052" xr:uid="{00000000-0005-0000-0000-000021560000}"/>
    <cellStyle name="Normal 40 4 6 8 2" xfId="22053" xr:uid="{00000000-0005-0000-0000-000022560000}"/>
    <cellStyle name="Normal 40 4 6 9" xfId="22054" xr:uid="{00000000-0005-0000-0000-000023560000}"/>
    <cellStyle name="Normal 40 4 6 9 2" xfId="22055" xr:uid="{00000000-0005-0000-0000-000024560000}"/>
    <cellStyle name="Normal 40 4 7" xfId="22056" xr:uid="{00000000-0005-0000-0000-000025560000}"/>
    <cellStyle name="Normal 40 4 7 10" xfId="22057" xr:uid="{00000000-0005-0000-0000-000026560000}"/>
    <cellStyle name="Normal 40 4 7 11" xfId="22058" xr:uid="{00000000-0005-0000-0000-000027560000}"/>
    <cellStyle name="Normal 40 4 7 2" xfId="22059" xr:uid="{00000000-0005-0000-0000-000028560000}"/>
    <cellStyle name="Normal 40 4 7 2 2" xfId="22060" xr:uid="{00000000-0005-0000-0000-000029560000}"/>
    <cellStyle name="Normal 40 4 7 3" xfId="22061" xr:uid="{00000000-0005-0000-0000-00002A560000}"/>
    <cellStyle name="Normal 40 4 7 3 2" xfId="22062" xr:uid="{00000000-0005-0000-0000-00002B560000}"/>
    <cellStyle name="Normal 40 4 7 4" xfId="22063" xr:uid="{00000000-0005-0000-0000-00002C560000}"/>
    <cellStyle name="Normal 40 4 7 4 2" xfId="22064" xr:uid="{00000000-0005-0000-0000-00002D560000}"/>
    <cellStyle name="Normal 40 4 7 5" xfId="22065" xr:uid="{00000000-0005-0000-0000-00002E560000}"/>
    <cellStyle name="Normal 40 4 7 5 2" xfId="22066" xr:uid="{00000000-0005-0000-0000-00002F560000}"/>
    <cellStyle name="Normal 40 4 7 6" xfId="22067" xr:uid="{00000000-0005-0000-0000-000030560000}"/>
    <cellStyle name="Normal 40 4 7 6 2" xfId="22068" xr:uid="{00000000-0005-0000-0000-000031560000}"/>
    <cellStyle name="Normal 40 4 7 7" xfId="22069" xr:uid="{00000000-0005-0000-0000-000032560000}"/>
    <cellStyle name="Normal 40 4 7 7 2" xfId="22070" xr:uid="{00000000-0005-0000-0000-000033560000}"/>
    <cellStyle name="Normal 40 4 7 8" xfId="22071" xr:uid="{00000000-0005-0000-0000-000034560000}"/>
    <cellStyle name="Normal 40 4 7 8 2" xfId="22072" xr:uid="{00000000-0005-0000-0000-000035560000}"/>
    <cellStyle name="Normal 40 4 7 9" xfId="22073" xr:uid="{00000000-0005-0000-0000-000036560000}"/>
    <cellStyle name="Normal 40 4 7 9 2" xfId="22074" xr:uid="{00000000-0005-0000-0000-000037560000}"/>
    <cellStyle name="Normal 40 4 8" xfId="22075" xr:uid="{00000000-0005-0000-0000-000038560000}"/>
    <cellStyle name="Normal 40 4 8 10" xfId="22076" xr:uid="{00000000-0005-0000-0000-000039560000}"/>
    <cellStyle name="Normal 40 4 8 2" xfId="22077" xr:uid="{00000000-0005-0000-0000-00003A560000}"/>
    <cellStyle name="Normal 40 4 8 2 2" xfId="22078" xr:uid="{00000000-0005-0000-0000-00003B560000}"/>
    <cellStyle name="Normal 40 4 8 3" xfId="22079" xr:uid="{00000000-0005-0000-0000-00003C560000}"/>
    <cellStyle name="Normal 40 4 8 3 2" xfId="22080" xr:uid="{00000000-0005-0000-0000-00003D560000}"/>
    <cellStyle name="Normal 40 4 8 4" xfId="22081" xr:uid="{00000000-0005-0000-0000-00003E560000}"/>
    <cellStyle name="Normal 40 4 8 4 2" xfId="22082" xr:uid="{00000000-0005-0000-0000-00003F560000}"/>
    <cellStyle name="Normal 40 4 8 5" xfId="22083" xr:uid="{00000000-0005-0000-0000-000040560000}"/>
    <cellStyle name="Normal 40 4 8 5 2" xfId="22084" xr:uid="{00000000-0005-0000-0000-000041560000}"/>
    <cellStyle name="Normal 40 4 8 6" xfId="22085" xr:uid="{00000000-0005-0000-0000-000042560000}"/>
    <cellStyle name="Normal 40 4 8 6 2" xfId="22086" xr:uid="{00000000-0005-0000-0000-000043560000}"/>
    <cellStyle name="Normal 40 4 8 7" xfId="22087" xr:uid="{00000000-0005-0000-0000-000044560000}"/>
    <cellStyle name="Normal 40 4 8 7 2" xfId="22088" xr:uid="{00000000-0005-0000-0000-000045560000}"/>
    <cellStyle name="Normal 40 4 8 8" xfId="22089" xr:uid="{00000000-0005-0000-0000-000046560000}"/>
    <cellStyle name="Normal 40 4 8 8 2" xfId="22090" xr:uid="{00000000-0005-0000-0000-000047560000}"/>
    <cellStyle name="Normal 40 4 8 9" xfId="22091" xr:uid="{00000000-0005-0000-0000-000048560000}"/>
    <cellStyle name="Normal 40 4 9" xfId="22092" xr:uid="{00000000-0005-0000-0000-000049560000}"/>
    <cellStyle name="Normal 40 4 9 2" xfId="22093" xr:uid="{00000000-0005-0000-0000-00004A560000}"/>
    <cellStyle name="Normal 40 5" xfId="22094" xr:uid="{00000000-0005-0000-0000-00004B560000}"/>
    <cellStyle name="Normal 40 5 10" xfId="22095" xr:uid="{00000000-0005-0000-0000-00004C560000}"/>
    <cellStyle name="Normal 40 5 10 2" xfId="22096" xr:uid="{00000000-0005-0000-0000-00004D560000}"/>
    <cellStyle name="Normal 40 5 11" xfId="22097" xr:uid="{00000000-0005-0000-0000-00004E560000}"/>
    <cellStyle name="Normal 40 5 11 2" xfId="22098" xr:uid="{00000000-0005-0000-0000-00004F560000}"/>
    <cellStyle name="Normal 40 5 12" xfId="22099" xr:uid="{00000000-0005-0000-0000-000050560000}"/>
    <cellStyle name="Normal 40 5 12 2" xfId="22100" xr:uid="{00000000-0005-0000-0000-000051560000}"/>
    <cellStyle name="Normal 40 5 13" xfId="22101" xr:uid="{00000000-0005-0000-0000-000052560000}"/>
    <cellStyle name="Normal 40 5 13 2" xfId="22102" xr:uid="{00000000-0005-0000-0000-000053560000}"/>
    <cellStyle name="Normal 40 5 14" xfId="22103" xr:uid="{00000000-0005-0000-0000-000054560000}"/>
    <cellStyle name="Normal 40 5 14 2" xfId="22104" xr:uid="{00000000-0005-0000-0000-000055560000}"/>
    <cellStyle name="Normal 40 5 15" xfId="22105" xr:uid="{00000000-0005-0000-0000-000056560000}"/>
    <cellStyle name="Normal 40 5 15 2" xfId="22106" xr:uid="{00000000-0005-0000-0000-000057560000}"/>
    <cellStyle name="Normal 40 5 16" xfId="22107" xr:uid="{00000000-0005-0000-0000-000058560000}"/>
    <cellStyle name="Normal 40 5 17" xfId="22108" xr:uid="{00000000-0005-0000-0000-000059560000}"/>
    <cellStyle name="Normal 40 5 2" xfId="22109" xr:uid="{00000000-0005-0000-0000-00005A560000}"/>
    <cellStyle name="Normal 40 5 2 10" xfId="22110" xr:uid="{00000000-0005-0000-0000-00005B560000}"/>
    <cellStyle name="Normal 40 5 2 11" xfId="22111" xr:uid="{00000000-0005-0000-0000-00005C560000}"/>
    <cellStyle name="Normal 40 5 2 2" xfId="22112" xr:uid="{00000000-0005-0000-0000-00005D560000}"/>
    <cellStyle name="Normal 40 5 2 2 2" xfId="22113" xr:uid="{00000000-0005-0000-0000-00005E560000}"/>
    <cellStyle name="Normal 40 5 2 3" xfId="22114" xr:uid="{00000000-0005-0000-0000-00005F560000}"/>
    <cellStyle name="Normal 40 5 2 3 2" xfId="22115" xr:uid="{00000000-0005-0000-0000-000060560000}"/>
    <cellStyle name="Normal 40 5 2 4" xfId="22116" xr:uid="{00000000-0005-0000-0000-000061560000}"/>
    <cellStyle name="Normal 40 5 2 4 2" xfId="22117" xr:uid="{00000000-0005-0000-0000-000062560000}"/>
    <cellStyle name="Normal 40 5 2 5" xfId="22118" xr:uid="{00000000-0005-0000-0000-000063560000}"/>
    <cellStyle name="Normal 40 5 2 5 2" xfId="22119" xr:uid="{00000000-0005-0000-0000-000064560000}"/>
    <cellStyle name="Normal 40 5 2 6" xfId="22120" xr:uid="{00000000-0005-0000-0000-000065560000}"/>
    <cellStyle name="Normal 40 5 2 6 2" xfId="22121" xr:uid="{00000000-0005-0000-0000-000066560000}"/>
    <cellStyle name="Normal 40 5 2 7" xfId="22122" xr:uid="{00000000-0005-0000-0000-000067560000}"/>
    <cellStyle name="Normal 40 5 2 7 2" xfId="22123" xr:uid="{00000000-0005-0000-0000-000068560000}"/>
    <cellStyle name="Normal 40 5 2 8" xfId="22124" xr:uid="{00000000-0005-0000-0000-000069560000}"/>
    <cellStyle name="Normal 40 5 2 8 2" xfId="22125" xr:uid="{00000000-0005-0000-0000-00006A560000}"/>
    <cellStyle name="Normal 40 5 2 9" xfId="22126" xr:uid="{00000000-0005-0000-0000-00006B560000}"/>
    <cellStyle name="Normal 40 5 2 9 2" xfId="22127" xr:uid="{00000000-0005-0000-0000-00006C560000}"/>
    <cellStyle name="Normal 40 5 3" xfId="22128" xr:uid="{00000000-0005-0000-0000-00006D560000}"/>
    <cellStyle name="Normal 40 5 3 10" xfId="22129" xr:uid="{00000000-0005-0000-0000-00006E560000}"/>
    <cellStyle name="Normal 40 5 3 11" xfId="22130" xr:uid="{00000000-0005-0000-0000-00006F560000}"/>
    <cellStyle name="Normal 40 5 3 2" xfId="22131" xr:uid="{00000000-0005-0000-0000-000070560000}"/>
    <cellStyle name="Normal 40 5 3 2 2" xfId="22132" xr:uid="{00000000-0005-0000-0000-000071560000}"/>
    <cellStyle name="Normal 40 5 3 3" xfId="22133" xr:uid="{00000000-0005-0000-0000-000072560000}"/>
    <cellStyle name="Normal 40 5 3 3 2" xfId="22134" xr:uid="{00000000-0005-0000-0000-000073560000}"/>
    <cellStyle name="Normal 40 5 3 4" xfId="22135" xr:uid="{00000000-0005-0000-0000-000074560000}"/>
    <cellStyle name="Normal 40 5 3 4 2" xfId="22136" xr:uid="{00000000-0005-0000-0000-000075560000}"/>
    <cellStyle name="Normal 40 5 3 5" xfId="22137" xr:uid="{00000000-0005-0000-0000-000076560000}"/>
    <cellStyle name="Normal 40 5 3 5 2" xfId="22138" xr:uid="{00000000-0005-0000-0000-000077560000}"/>
    <cellStyle name="Normal 40 5 3 6" xfId="22139" xr:uid="{00000000-0005-0000-0000-000078560000}"/>
    <cellStyle name="Normal 40 5 3 6 2" xfId="22140" xr:uid="{00000000-0005-0000-0000-000079560000}"/>
    <cellStyle name="Normal 40 5 3 7" xfId="22141" xr:uid="{00000000-0005-0000-0000-00007A560000}"/>
    <cellStyle name="Normal 40 5 3 7 2" xfId="22142" xr:uid="{00000000-0005-0000-0000-00007B560000}"/>
    <cellStyle name="Normal 40 5 3 8" xfId="22143" xr:uid="{00000000-0005-0000-0000-00007C560000}"/>
    <cellStyle name="Normal 40 5 3 8 2" xfId="22144" xr:uid="{00000000-0005-0000-0000-00007D560000}"/>
    <cellStyle name="Normal 40 5 3 9" xfId="22145" xr:uid="{00000000-0005-0000-0000-00007E560000}"/>
    <cellStyle name="Normal 40 5 3 9 2" xfId="22146" xr:uid="{00000000-0005-0000-0000-00007F560000}"/>
    <cellStyle name="Normal 40 5 4" xfId="22147" xr:uid="{00000000-0005-0000-0000-000080560000}"/>
    <cellStyle name="Normal 40 5 4 10" xfId="22148" xr:uid="{00000000-0005-0000-0000-000081560000}"/>
    <cellStyle name="Normal 40 5 4 11" xfId="22149" xr:uid="{00000000-0005-0000-0000-000082560000}"/>
    <cellStyle name="Normal 40 5 4 2" xfId="22150" xr:uid="{00000000-0005-0000-0000-000083560000}"/>
    <cellStyle name="Normal 40 5 4 2 2" xfId="22151" xr:uid="{00000000-0005-0000-0000-000084560000}"/>
    <cellStyle name="Normal 40 5 4 3" xfId="22152" xr:uid="{00000000-0005-0000-0000-000085560000}"/>
    <cellStyle name="Normal 40 5 4 3 2" xfId="22153" xr:uid="{00000000-0005-0000-0000-000086560000}"/>
    <cellStyle name="Normal 40 5 4 4" xfId="22154" xr:uid="{00000000-0005-0000-0000-000087560000}"/>
    <cellStyle name="Normal 40 5 4 4 2" xfId="22155" xr:uid="{00000000-0005-0000-0000-000088560000}"/>
    <cellStyle name="Normal 40 5 4 5" xfId="22156" xr:uid="{00000000-0005-0000-0000-000089560000}"/>
    <cellStyle name="Normal 40 5 4 5 2" xfId="22157" xr:uid="{00000000-0005-0000-0000-00008A560000}"/>
    <cellStyle name="Normal 40 5 4 6" xfId="22158" xr:uid="{00000000-0005-0000-0000-00008B560000}"/>
    <cellStyle name="Normal 40 5 4 6 2" xfId="22159" xr:uid="{00000000-0005-0000-0000-00008C560000}"/>
    <cellStyle name="Normal 40 5 4 7" xfId="22160" xr:uid="{00000000-0005-0000-0000-00008D560000}"/>
    <cellStyle name="Normal 40 5 4 7 2" xfId="22161" xr:uid="{00000000-0005-0000-0000-00008E560000}"/>
    <cellStyle name="Normal 40 5 4 8" xfId="22162" xr:uid="{00000000-0005-0000-0000-00008F560000}"/>
    <cellStyle name="Normal 40 5 4 8 2" xfId="22163" xr:uid="{00000000-0005-0000-0000-000090560000}"/>
    <cellStyle name="Normal 40 5 4 9" xfId="22164" xr:uid="{00000000-0005-0000-0000-000091560000}"/>
    <cellStyle name="Normal 40 5 4 9 2" xfId="22165" xr:uid="{00000000-0005-0000-0000-000092560000}"/>
    <cellStyle name="Normal 40 5 5" xfId="22166" xr:uid="{00000000-0005-0000-0000-000093560000}"/>
    <cellStyle name="Normal 40 5 5 10" xfId="22167" xr:uid="{00000000-0005-0000-0000-000094560000}"/>
    <cellStyle name="Normal 40 5 5 11" xfId="22168" xr:uid="{00000000-0005-0000-0000-000095560000}"/>
    <cellStyle name="Normal 40 5 5 2" xfId="22169" xr:uid="{00000000-0005-0000-0000-000096560000}"/>
    <cellStyle name="Normal 40 5 5 2 2" xfId="22170" xr:uid="{00000000-0005-0000-0000-000097560000}"/>
    <cellStyle name="Normal 40 5 5 3" xfId="22171" xr:uid="{00000000-0005-0000-0000-000098560000}"/>
    <cellStyle name="Normal 40 5 5 3 2" xfId="22172" xr:uid="{00000000-0005-0000-0000-000099560000}"/>
    <cellStyle name="Normal 40 5 5 4" xfId="22173" xr:uid="{00000000-0005-0000-0000-00009A560000}"/>
    <cellStyle name="Normal 40 5 5 4 2" xfId="22174" xr:uid="{00000000-0005-0000-0000-00009B560000}"/>
    <cellStyle name="Normal 40 5 5 5" xfId="22175" xr:uid="{00000000-0005-0000-0000-00009C560000}"/>
    <cellStyle name="Normal 40 5 5 5 2" xfId="22176" xr:uid="{00000000-0005-0000-0000-00009D560000}"/>
    <cellStyle name="Normal 40 5 5 6" xfId="22177" xr:uid="{00000000-0005-0000-0000-00009E560000}"/>
    <cellStyle name="Normal 40 5 5 6 2" xfId="22178" xr:uid="{00000000-0005-0000-0000-00009F560000}"/>
    <cellStyle name="Normal 40 5 5 7" xfId="22179" xr:uid="{00000000-0005-0000-0000-0000A0560000}"/>
    <cellStyle name="Normal 40 5 5 7 2" xfId="22180" xr:uid="{00000000-0005-0000-0000-0000A1560000}"/>
    <cellStyle name="Normal 40 5 5 8" xfId="22181" xr:uid="{00000000-0005-0000-0000-0000A2560000}"/>
    <cellStyle name="Normal 40 5 5 8 2" xfId="22182" xr:uid="{00000000-0005-0000-0000-0000A3560000}"/>
    <cellStyle name="Normal 40 5 5 9" xfId="22183" xr:uid="{00000000-0005-0000-0000-0000A4560000}"/>
    <cellStyle name="Normal 40 5 5 9 2" xfId="22184" xr:uid="{00000000-0005-0000-0000-0000A5560000}"/>
    <cellStyle name="Normal 40 5 6" xfId="22185" xr:uid="{00000000-0005-0000-0000-0000A6560000}"/>
    <cellStyle name="Normal 40 5 6 10" xfId="22186" xr:uid="{00000000-0005-0000-0000-0000A7560000}"/>
    <cellStyle name="Normal 40 5 6 11" xfId="22187" xr:uid="{00000000-0005-0000-0000-0000A8560000}"/>
    <cellStyle name="Normal 40 5 6 2" xfId="22188" xr:uid="{00000000-0005-0000-0000-0000A9560000}"/>
    <cellStyle name="Normal 40 5 6 2 2" xfId="22189" xr:uid="{00000000-0005-0000-0000-0000AA560000}"/>
    <cellStyle name="Normal 40 5 6 3" xfId="22190" xr:uid="{00000000-0005-0000-0000-0000AB560000}"/>
    <cellStyle name="Normal 40 5 6 3 2" xfId="22191" xr:uid="{00000000-0005-0000-0000-0000AC560000}"/>
    <cellStyle name="Normal 40 5 6 4" xfId="22192" xr:uid="{00000000-0005-0000-0000-0000AD560000}"/>
    <cellStyle name="Normal 40 5 6 4 2" xfId="22193" xr:uid="{00000000-0005-0000-0000-0000AE560000}"/>
    <cellStyle name="Normal 40 5 6 5" xfId="22194" xr:uid="{00000000-0005-0000-0000-0000AF560000}"/>
    <cellStyle name="Normal 40 5 6 5 2" xfId="22195" xr:uid="{00000000-0005-0000-0000-0000B0560000}"/>
    <cellStyle name="Normal 40 5 6 6" xfId="22196" xr:uid="{00000000-0005-0000-0000-0000B1560000}"/>
    <cellStyle name="Normal 40 5 6 6 2" xfId="22197" xr:uid="{00000000-0005-0000-0000-0000B2560000}"/>
    <cellStyle name="Normal 40 5 6 7" xfId="22198" xr:uid="{00000000-0005-0000-0000-0000B3560000}"/>
    <cellStyle name="Normal 40 5 6 7 2" xfId="22199" xr:uid="{00000000-0005-0000-0000-0000B4560000}"/>
    <cellStyle name="Normal 40 5 6 8" xfId="22200" xr:uid="{00000000-0005-0000-0000-0000B5560000}"/>
    <cellStyle name="Normal 40 5 6 8 2" xfId="22201" xr:uid="{00000000-0005-0000-0000-0000B6560000}"/>
    <cellStyle name="Normal 40 5 6 9" xfId="22202" xr:uid="{00000000-0005-0000-0000-0000B7560000}"/>
    <cellStyle name="Normal 40 5 6 9 2" xfId="22203" xr:uid="{00000000-0005-0000-0000-0000B8560000}"/>
    <cellStyle name="Normal 40 5 7" xfId="22204" xr:uid="{00000000-0005-0000-0000-0000B9560000}"/>
    <cellStyle name="Normal 40 5 7 10" xfId="22205" xr:uid="{00000000-0005-0000-0000-0000BA560000}"/>
    <cellStyle name="Normal 40 5 7 2" xfId="22206" xr:uid="{00000000-0005-0000-0000-0000BB560000}"/>
    <cellStyle name="Normal 40 5 7 2 2" xfId="22207" xr:uid="{00000000-0005-0000-0000-0000BC560000}"/>
    <cellStyle name="Normal 40 5 7 3" xfId="22208" xr:uid="{00000000-0005-0000-0000-0000BD560000}"/>
    <cellStyle name="Normal 40 5 7 3 2" xfId="22209" xr:uid="{00000000-0005-0000-0000-0000BE560000}"/>
    <cellStyle name="Normal 40 5 7 4" xfId="22210" xr:uid="{00000000-0005-0000-0000-0000BF560000}"/>
    <cellStyle name="Normal 40 5 7 4 2" xfId="22211" xr:uid="{00000000-0005-0000-0000-0000C0560000}"/>
    <cellStyle name="Normal 40 5 7 5" xfId="22212" xr:uid="{00000000-0005-0000-0000-0000C1560000}"/>
    <cellStyle name="Normal 40 5 7 5 2" xfId="22213" xr:uid="{00000000-0005-0000-0000-0000C2560000}"/>
    <cellStyle name="Normal 40 5 7 6" xfId="22214" xr:uid="{00000000-0005-0000-0000-0000C3560000}"/>
    <cellStyle name="Normal 40 5 7 6 2" xfId="22215" xr:uid="{00000000-0005-0000-0000-0000C4560000}"/>
    <cellStyle name="Normal 40 5 7 7" xfId="22216" xr:uid="{00000000-0005-0000-0000-0000C5560000}"/>
    <cellStyle name="Normal 40 5 7 7 2" xfId="22217" xr:uid="{00000000-0005-0000-0000-0000C6560000}"/>
    <cellStyle name="Normal 40 5 7 8" xfId="22218" xr:uid="{00000000-0005-0000-0000-0000C7560000}"/>
    <cellStyle name="Normal 40 5 7 8 2" xfId="22219" xr:uid="{00000000-0005-0000-0000-0000C8560000}"/>
    <cellStyle name="Normal 40 5 7 9" xfId="22220" xr:uid="{00000000-0005-0000-0000-0000C9560000}"/>
    <cellStyle name="Normal 40 5 8" xfId="22221" xr:uid="{00000000-0005-0000-0000-0000CA560000}"/>
    <cellStyle name="Normal 40 5 8 2" xfId="22222" xr:uid="{00000000-0005-0000-0000-0000CB560000}"/>
    <cellStyle name="Normal 40 5 9" xfId="22223" xr:uid="{00000000-0005-0000-0000-0000CC560000}"/>
    <cellStyle name="Normal 40 5 9 2" xfId="22224" xr:uid="{00000000-0005-0000-0000-0000CD560000}"/>
    <cellStyle name="Normal 40 6" xfId="22225" xr:uid="{00000000-0005-0000-0000-0000CE560000}"/>
    <cellStyle name="Normal 40 6 10" xfId="22226" xr:uid="{00000000-0005-0000-0000-0000CF560000}"/>
    <cellStyle name="Normal 40 6 10 2" xfId="22227" xr:uid="{00000000-0005-0000-0000-0000D0560000}"/>
    <cellStyle name="Normal 40 6 11" xfId="22228" xr:uid="{00000000-0005-0000-0000-0000D1560000}"/>
    <cellStyle name="Normal 40 6 11 2" xfId="22229" xr:uid="{00000000-0005-0000-0000-0000D2560000}"/>
    <cellStyle name="Normal 40 6 12" xfId="22230" xr:uid="{00000000-0005-0000-0000-0000D3560000}"/>
    <cellStyle name="Normal 40 6 12 2" xfId="22231" xr:uid="{00000000-0005-0000-0000-0000D4560000}"/>
    <cellStyle name="Normal 40 6 13" xfId="22232" xr:uid="{00000000-0005-0000-0000-0000D5560000}"/>
    <cellStyle name="Normal 40 6 13 2" xfId="22233" xr:uid="{00000000-0005-0000-0000-0000D6560000}"/>
    <cellStyle name="Normal 40 6 14" xfId="22234" xr:uid="{00000000-0005-0000-0000-0000D7560000}"/>
    <cellStyle name="Normal 40 6 14 2" xfId="22235" xr:uid="{00000000-0005-0000-0000-0000D8560000}"/>
    <cellStyle name="Normal 40 6 15" xfId="22236" xr:uid="{00000000-0005-0000-0000-0000D9560000}"/>
    <cellStyle name="Normal 40 6 15 2" xfId="22237" xr:uid="{00000000-0005-0000-0000-0000DA560000}"/>
    <cellStyle name="Normal 40 6 16" xfId="22238" xr:uid="{00000000-0005-0000-0000-0000DB560000}"/>
    <cellStyle name="Normal 40 6 17" xfId="22239" xr:uid="{00000000-0005-0000-0000-0000DC560000}"/>
    <cellStyle name="Normal 40 6 2" xfId="22240" xr:uid="{00000000-0005-0000-0000-0000DD560000}"/>
    <cellStyle name="Normal 40 6 2 10" xfId="22241" xr:uid="{00000000-0005-0000-0000-0000DE560000}"/>
    <cellStyle name="Normal 40 6 2 11" xfId="22242" xr:uid="{00000000-0005-0000-0000-0000DF560000}"/>
    <cellStyle name="Normal 40 6 2 2" xfId="22243" xr:uid="{00000000-0005-0000-0000-0000E0560000}"/>
    <cellStyle name="Normal 40 6 2 2 2" xfId="22244" xr:uid="{00000000-0005-0000-0000-0000E1560000}"/>
    <cellStyle name="Normal 40 6 2 3" xfId="22245" xr:uid="{00000000-0005-0000-0000-0000E2560000}"/>
    <cellStyle name="Normal 40 6 2 3 2" xfId="22246" xr:uid="{00000000-0005-0000-0000-0000E3560000}"/>
    <cellStyle name="Normal 40 6 2 4" xfId="22247" xr:uid="{00000000-0005-0000-0000-0000E4560000}"/>
    <cellStyle name="Normal 40 6 2 4 2" xfId="22248" xr:uid="{00000000-0005-0000-0000-0000E5560000}"/>
    <cellStyle name="Normal 40 6 2 5" xfId="22249" xr:uid="{00000000-0005-0000-0000-0000E6560000}"/>
    <cellStyle name="Normal 40 6 2 5 2" xfId="22250" xr:uid="{00000000-0005-0000-0000-0000E7560000}"/>
    <cellStyle name="Normal 40 6 2 6" xfId="22251" xr:uid="{00000000-0005-0000-0000-0000E8560000}"/>
    <cellStyle name="Normal 40 6 2 6 2" xfId="22252" xr:uid="{00000000-0005-0000-0000-0000E9560000}"/>
    <cellStyle name="Normal 40 6 2 7" xfId="22253" xr:uid="{00000000-0005-0000-0000-0000EA560000}"/>
    <cellStyle name="Normal 40 6 2 7 2" xfId="22254" xr:uid="{00000000-0005-0000-0000-0000EB560000}"/>
    <cellStyle name="Normal 40 6 2 8" xfId="22255" xr:uid="{00000000-0005-0000-0000-0000EC560000}"/>
    <cellStyle name="Normal 40 6 2 8 2" xfId="22256" xr:uid="{00000000-0005-0000-0000-0000ED560000}"/>
    <cellStyle name="Normal 40 6 2 9" xfId="22257" xr:uid="{00000000-0005-0000-0000-0000EE560000}"/>
    <cellStyle name="Normal 40 6 2 9 2" xfId="22258" xr:uid="{00000000-0005-0000-0000-0000EF560000}"/>
    <cellStyle name="Normal 40 6 3" xfId="22259" xr:uid="{00000000-0005-0000-0000-0000F0560000}"/>
    <cellStyle name="Normal 40 6 3 10" xfId="22260" xr:uid="{00000000-0005-0000-0000-0000F1560000}"/>
    <cellStyle name="Normal 40 6 3 11" xfId="22261" xr:uid="{00000000-0005-0000-0000-0000F2560000}"/>
    <cellStyle name="Normal 40 6 3 2" xfId="22262" xr:uid="{00000000-0005-0000-0000-0000F3560000}"/>
    <cellStyle name="Normal 40 6 3 2 2" xfId="22263" xr:uid="{00000000-0005-0000-0000-0000F4560000}"/>
    <cellStyle name="Normal 40 6 3 3" xfId="22264" xr:uid="{00000000-0005-0000-0000-0000F5560000}"/>
    <cellStyle name="Normal 40 6 3 3 2" xfId="22265" xr:uid="{00000000-0005-0000-0000-0000F6560000}"/>
    <cellStyle name="Normal 40 6 3 4" xfId="22266" xr:uid="{00000000-0005-0000-0000-0000F7560000}"/>
    <cellStyle name="Normal 40 6 3 4 2" xfId="22267" xr:uid="{00000000-0005-0000-0000-0000F8560000}"/>
    <cellStyle name="Normal 40 6 3 5" xfId="22268" xr:uid="{00000000-0005-0000-0000-0000F9560000}"/>
    <cellStyle name="Normal 40 6 3 5 2" xfId="22269" xr:uid="{00000000-0005-0000-0000-0000FA560000}"/>
    <cellStyle name="Normal 40 6 3 6" xfId="22270" xr:uid="{00000000-0005-0000-0000-0000FB560000}"/>
    <cellStyle name="Normal 40 6 3 6 2" xfId="22271" xr:uid="{00000000-0005-0000-0000-0000FC560000}"/>
    <cellStyle name="Normal 40 6 3 7" xfId="22272" xr:uid="{00000000-0005-0000-0000-0000FD560000}"/>
    <cellStyle name="Normal 40 6 3 7 2" xfId="22273" xr:uid="{00000000-0005-0000-0000-0000FE560000}"/>
    <cellStyle name="Normal 40 6 3 8" xfId="22274" xr:uid="{00000000-0005-0000-0000-0000FF560000}"/>
    <cellStyle name="Normal 40 6 3 8 2" xfId="22275" xr:uid="{00000000-0005-0000-0000-000000570000}"/>
    <cellStyle name="Normal 40 6 3 9" xfId="22276" xr:uid="{00000000-0005-0000-0000-000001570000}"/>
    <cellStyle name="Normal 40 6 3 9 2" xfId="22277" xr:uid="{00000000-0005-0000-0000-000002570000}"/>
    <cellStyle name="Normal 40 6 4" xfId="22278" xr:uid="{00000000-0005-0000-0000-000003570000}"/>
    <cellStyle name="Normal 40 6 4 10" xfId="22279" xr:uid="{00000000-0005-0000-0000-000004570000}"/>
    <cellStyle name="Normal 40 6 4 11" xfId="22280" xr:uid="{00000000-0005-0000-0000-000005570000}"/>
    <cellStyle name="Normal 40 6 4 2" xfId="22281" xr:uid="{00000000-0005-0000-0000-000006570000}"/>
    <cellStyle name="Normal 40 6 4 2 2" xfId="22282" xr:uid="{00000000-0005-0000-0000-000007570000}"/>
    <cellStyle name="Normal 40 6 4 3" xfId="22283" xr:uid="{00000000-0005-0000-0000-000008570000}"/>
    <cellStyle name="Normal 40 6 4 3 2" xfId="22284" xr:uid="{00000000-0005-0000-0000-000009570000}"/>
    <cellStyle name="Normal 40 6 4 4" xfId="22285" xr:uid="{00000000-0005-0000-0000-00000A570000}"/>
    <cellStyle name="Normal 40 6 4 4 2" xfId="22286" xr:uid="{00000000-0005-0000-0000-00000B570000}"/>
    <cellStyle name="Normal 40 6 4 5" xfId="22287" xr:uid="{00000000-0005-0000-0000-00000C570000}"/>
    <cellStyle name="Normal 40 6 4 5 2" xfId="22288" xr:uid="{00000000-0005-0000-0000-00000D570000}"/>
    <cellStyle name="Normal 40 6 4 6" xfId="22289" xr:uid="{00000000-0005-0000-0000-00000E570000}"/>
    <cellStyle name="Normal 40 6 4 6 2" xfId="22290" xr:uid="{00000000-0005-0000-0000-00000F570000}"/>
    <cellStyle name="Normal 40 6 4 7" xfId="22291" xr:uid="{00000000-0005-0000-0000-000010570000}"/>
    <cellStyle name="Normal 40 6 4 7 2" xfId="22292" xr:uid="{00000000-0005-0000-0000-000011570000}"/>
    <cellStyle name="Normal 40 6 4 8" xfId="22293" xr:uid="{00000000-0005-0000-0000-000012570000}"/>
    <cellStyle name="Normal 40 6 4 8 2" xfId="22294" xr:uid="{00000000-0005-0000-0000-000013570000}"/>
    <cellStyle name="Normal 40 6 4 9" xfId="22295" xr:uid="{00000000-0005-0000-0000-000014570000}"/>
    <cellStyle name="Normal 40 6 4 9 2" xfId="22296" xr:uid="{00000000-0005-0000-0000-000015570000}"/>
    <cellStyle name="Normal 40 6 5" xfId="22297" xr:uid="{00000000-0005-0000-0000-000016570000}"/>
    <cellStyle name="Normal 40 6 5 10" xfId="22298" xr:uid="{00000000-0005-0000-0000-000017570000}"/>
    <cellStyle name="Normal 40 6 5 11" xfId="22299" xr:uid="{00000000-0005-0000-0000-000018570000}"/>
    <cellStyle name="Normal 40 6 5 2" xfId="22300" xr:uid="{00000000-0005-0000-0000-000019570000}"/>
    <cellStyle name="Normal 40 6 5 2 2" xfId="22301" xr:uid="{00000000-0005-0000-0000-00001A570000}"/>
    <cellStyle name="Normal 40 6 5 3" xfId="22302" xr:uid="{00000000-0005-0000-0000-00001B570000}"/>
    <cellStyle name="Normal 40 6 5 3 2" xfId="22303" xr:uid="{00000000-0005-0000-0000-00001C570000}"/>
    <cellStyle name="Normal 40 6 5 4" xfId="22304" xr:uid="{00000000-0005-0000-0000-00001D570000}"/>
    <cellStyle name="Normal 40 6 5 4 2" xfId="22305" xr:uid="{00000000-0005-0000-0000-00001E570000}"/>
    <cellStyle name="Normal 40 6 5 5" xfId="22306" xr:uid="{00000000-0005-0000-0000-00001F570000}"/>
    <cellStyle name="Normal 40 6 5 5 2" xfId="22307" xr:uid="{00000000-0005-0000-0000-000020570000}"/>
    <cellStyle name="Normal 40 6 5 6" xfId="22308" xr:uid="{00000000-0005-0000-0000-000021570000}"/>
    <cellStyle name="Normal 40 6 5 6 2" xfId="22309" xr:uid="{00000000-0005-0000-0000-000022570000}"/>
    <cellStyle name="Normal 40 6 5 7" xfId="22310" xr:uid="{00000000-0005-0000-0000-000023570000}"/>
    <cellStyle name="Normal 40 6 5 7 2" xfId="22311" xr:uid="{00000000-0005-0000-0000-000024570000}"/>
    <cellStyle name="Normal 40 6 5 8" xfId="22312" xr:uid="{00000000-0005-0000-0000-000025570000}"/>
    <cellStyle name="Normal 40 6 5 8 2" xfId="22313" xr:uid="{00000000-0005-0000-0000-000026570000}"/>
    <cellStyle name="Normal 40 6 5 9" xfId="22314" xr:uid="{00000000-0005-0000-0000-000027570000}"/>
    <cellStyle name="Normal 40 6 5 9 2" xfId="22315" xr:uid="{00000000-0005-0000-0000-000028570000}"/>
    <cellStyle name="Normal 40 6 6" xfId="22316" xr:uid="{00000000-0005-0000-0000-000029570000}"/>
    <cellStyle name="Normal 40 6 6 10" xfId="22317" xr:uid="{00000000-0005-0000-0000-00002A570000}"/>
    <cellStyle name="Normal 40 6 6 11" xfId="22318" xr:uid="{00000000-0005-0000-0000-00002B570000}"/>
    <cellStyle name="Normal 40 6 6 2" xfId="22319" xr:uid="{00000000-0005-0000-0000-00002C570000}"/>
    <cellStyle name="Normal 40 6 6 2 2" xfId="22320" xr:uid="{00000000-0005-0000-0000-00002D570000}"/>
    <cellStyle name="Normal 40 6 6 3" xfId="22321" xr:uid="{00000000-0005-0000-0000-00002E570000}"/>
    <cellStyle name="Normal 40 6 6 3 2" xfId="22322" xr:uid="{00000000-0005-0000-0000-00002F570000}"/>
    <cellStyle name="Normal 40 6 6 4" xfId="22323" xr:uid="{00000000-0005-0000-0000-000030570000}"/>
    <cellStyle name="Normal 40 6 6 4 2" xfId="22324" xr:uid="{00000000-0005-0000-0000-000031570000}"/>
    <cellStyle name="Normal 40 6 6 5" xfId="22325" xr:uid="{00000000-0005-0000-0000-000032570000}"/>
    <cellStyle name="Normal 40 6 6 5 2" xfId="22326" xr:uid="{00000000-0005-0000-0000-000033570000}"/>
    <cellStyle name="Normal 40 6 6 6" xfId="22327" xr:uid="{00000000-0005-0000-0000-000034570000}"/>
    <cellStyle name="Normal 40 6 6 6 2" xfId="22328" xr:uid="{00000000-0005-0000-0000-000035570000}"/>
    <cellStyle name="Normal 40 6 6 7" xfId="22329" xr:uid="{00000000-0005-0000-0000-000036570000}"/>
    <cellStyle name="Normal 40 6 6 7 2" xfId="22330" xr:uid="{00000000-0005-0000-0000-000037570000}"/>
    <cellStyle name="Normal 40 6 6 8" xfId="22331" xr:uid="{00000000-0005-0000-0000-000038570000}"/>
    <cellStyle name="Normal 40 6 6 8 2" xfId="22332" xr:uid="{00000000-0005-0000-0000-000039570000}"/>
    <cellStyle name="Normal 40 6 6 9" xfId="22333" xr:uid="{00000000-0005-0000-0000-00003A570000}"/>
    <cellStyle name="Normal 40 6 6 9 2" xfId="22334" xr:uid="{00000000-0005-0000-0000-00003B570000}"/>
    <cellStyle name="Normal 40 6 7" xfId="22335" xr:uid="{00000000-0005-0000-0000-00003C570000}"/>
    <cellStyle name="Normal 40 6 7 10" xfId="22336" xr:uid="{00000000-0005-0000-0000-00003D570000}"/>
    <cellStyle name="Normal 40 6 7 2" xfId="22337" xr:uid="{00000000-0005-0000-0000-00003E570000}"/>
    <cellStyle name="Normal 40 6 7 2 2" xfId="22338" xr:uid="{00000000-0005-0000-0000-00003F570000}"/>
    <cellStyle name="Normal 40 6 7 3" xfId="22339" xr:uid="{00000000-0005-0000-0000-000040570000}"/>
    <cellStyle name="Normal 40 6 7 3 2" xfId="22340" xr:uid="{00000000-0005-0000-0000-000041570000}"/>
    <cellStyle name="Normal 40 6 7 4" xfId="22341" xr:uid="{00000000-0005-0000-0000-000042570000}"/>
    <cellStyle name="Normal 40 6 7 4 2" xfId="22342" xr:uid="{00000000-0005-0000-0000-000043570000}"/>
    <cellStyle name="Normal 40 6 7 5" xfId="22343" xr:uid="{00000000-0005-0000-0000-000044570000}"/>
    <cellStyle name="Normal 40 6 7 5 2" xfId="22344" xr:uid="{00000000-0005-0000-0000-000045570000}"/>
    <cellStyle name="Normal 40 6 7 6" xfId="22345" xr:uid="{00000000-0005-0000-0000-000046570000}"/>
    <cellStyle name="Normal 40 6 7 6 2" xfId="22346" xr:uid="{00000000-0005-0000-0000-000047570000}"/>
    <cellStyle name="Normal 40 6 7 7" xfId="22347" xr:uid="{00000000-0005-0000-0000-000048570000}"/>
    <cellStyle name="Normal 40 6 7 7 2" xfId="22348" xr:uid="{00000000-0005-0000-0000-000049570000}"/>
    <cellStyle name="Normal 40 6 7 8" xfId="22349" xr:uid="{00000000-0005-0000-0000-00004A570000}"/>
    <cellStyle name="Normal 40 6 7 8 2" xfId="22350" xr:uid="{00000000-0005-0000-0000-00004B570000}"/>
    <cellStyle name="Normal 40 6 7 9" xfId="22351" xr:uid="{00000000-0005-0000-0000-00004C570000}"/>
    <cellStyle name="Normal 40 6 8" xfId="22352" xr:uid="{00000000-0005-0000-0000-00004D570000}"/>
    <cellStyle name="Normal 40 6 8 2" xfId="22353" xr:uid="{00000000-0005-0000-0000-00004E570000}"/>
    <cellStyle name="Normal 40 6 9" xfId="22354" xr:uid="{00000000-0005-0000-0000-00004F570000}"/>
    <cellStyle name="Normal 40 6 9 2" xfId="22355" xr:uid="{00000000-0005-0000-0000-000050570000}"/>
    <cellStyle name="Normal 40 7" xfId="22356" xr:uid="{00000000-0005-0000-0000-000051570000}"/>
    <cellStyle name="Normal 40 7 10" xfId="22357" xr:uid="{00000000-0005-0000-0000-000052570000}"/>
    <cellStyle name="Normal 40 7 11" xfId="22358" xr:uid="{00000000-0005-0000-0000-000053570000}"/>
    <cellStyle name="Normal 40 7 2" xfId="22359" xr:uid="{00000000-0005-0000-0000-000054570000}"/>
    <cellStyle name="Normal 40 7 2 2" xfId="22360" xr:uid="{00000000-0005-0000-0000-000055570000}"/>
    <cellStyle name="Normal 40 7 3" xfId="22361" xr:uid="{00000000-0005-0000-0000-000056570000}"/>
    <cellStyle name="Normal 40 7 3 2" xfId="22362" xr:uid="{00000000-0005-0000-0000-000057570000}"/>
    <cellStyle name="Normal 40 7 4" xfId="22363" xr:uid="{00000000-0005-0000-0000-000058570000}"/>
    <cellStyle name="Normal 40 7 4 2" xfId="22364" xr:uid="{00000000-0005-0000-0000-000059570000}"/>
    <cellStyle name="Normal 40 7 5" xfId="22365" xr:uid="{00000000-0005-0000-0000-00005A570000}"/>
    <cellStyle name="Normal 40 7 5 2" xfId="22366" xr:uid="{00000000-0005-0000-0000-00005B570000}"/>
    <cellStyle name="Normal 40 7 6" xfId="22367" xr:uid="{00000000-0005-0000-0000-00005C570000}"/>
    <cellStyle name="Normal 40 7 6 2" xfId="22368" xr:uid="{00000000-0005-0000-0000-00005D570000}"/>
    <cellStyle name="Normal 40 7 7" xfId="22369" xr:uid="{00000000-0005-0000-0000-00005E570000}"/>
    <cellStyle name="Normal 40 7 7 2" xfId="22370" xr:uid="{00000000-0005-0000-0000-00005F570000}"/>
    <cellStyle name="Normal 40 7 8" xfId="22371" xr:uid="{00000000-0005-0000-0000-000060570000}"/>
    <cellStyle name="Normal 40 7 8 2" xfId="22372" xr:uid="{00000000-0005-0000-0000-000061570000}"/>
    <cellStyle name="Normal 40 7 9" xfId="22373" xr:uid="{00000000-0005-0000-0000-000062570000}"/>
    <cellStyle name="Normal 40 7 9 2" xfId="22374" xr:uid="{00000000-0005-0000-0000-000063570000}"/>
    <cellStyle name="Normal 40 8" xfId="22375" xr:uid="{00000000-0005-0000-0000-000064570000}"/>
    <cellStyle name="Normal 40 8 10" xfId="22376" xr:uid="{00000000-0005-0000-0000-000065570000}"/>
    <cellStyle name="Normal 40 8 11" xfId="22377" xr:uid="{00000000-0005-0000-0000-000066570000}"/>
    <cellStyle name="Normal 40 8 2" xfId="22378" xr:uid="{00000000-0005-0000-0000-000067570000}"/>
    <cellStyle name="Normal 40 8 2 2" xfId="22379" xr:uid="{00000000-0005-0000-0000-000068570000}"/>
    <cellStyle name="Normal 40 8 3" xfId="22380" xr:uid="{00000000-0005-0000-0000-000069570000}"/>
    <cellStyle name="Normal 40 8 3 2" xfId="22381" xr:uid="{00000000-0005-0000-0000-00006A570000}"/>
    <cellStyle name="Normal 40 8 4" xfId="22382" xr:uid="{00000000-0005-0000-0000-00006B570000}"/>
    <cellStyle name="Normal 40 8 4 2" xfId="22383" xr:uid="{00000000-0005-0000-0000-00006C570000}"/>
    <cellStyle name="Normal 40 8 5" xfId="22384" xr:uid="{00000000-0005-0000-0000-00006D570000}"/>
    <cellStyle name="Normal 40 8 5 2" xfId="22385" xr:uid="{00000000-0005-0000-0000-00006E570000}"/>
    <cellStyle name="Normal 40 8 6" xfId="22386" xr:uid="{00000000-0005-0000-0000-00006F570000}"/>
    <cellStyle name="Normal 40 8 6 2" xfId="22387" xr:uid="{00000000-0005-0000-0000-000070570000}"/>
    <cellStyle name="Normal 40 8 7" xfId="22388" xr:uid="{00000000-0005-0000-0000-000071570000}"/>
    <cellStyle name="Normal 40 8 7 2" xfId="22389" xr:uid="{00000000-0005-0000-0000-000072570000}"/>
    <cellStyle name="Normal 40 8 8" xfId="22390" xr:uid="{00000000-0005-0000-0000-000073570000}"/>
    <cellStyle name="Normal 40 8 8 2" xfId="22391" xr:uid="{00000000-0005-0000-0000-000074570000}"/>
    <cellStyle name="Normal 40 8 9" xfId="22392" xr:uid="{00000000-0005-0000-0000-000075570000}"/>
    <cellStyle name="Normal 40 8 9 2" xfId="22393" xr:uid="{00000000-0005-0000-0000-000076570000}"/>
    <cellStyle name="Normal 40 9" xfId="22394" xr:uid="{00000000-0005-0000-0000-000077570000}"/>
    <cellStyle name="Normal 40 9 10" xfId="22395" xr:uid="{00000000-0005-0000-0000-000078570000}"/>
    <cellStyle name="Normal 40 9 11" xfId="22396" xr:uid="{00000000-0005-0000-0000-000079570000}"/>
    <cellStyle name="Normal 40 9 2" xfId="22397" xr:uid="{00000000-0005-0000-0000-00007A570000}"/>
    <cellStyle name="Normal 40 9 2 2" xfId="22398" xr:uid="{00000000-0005-0000-0000-00007B570000}"/>
    <cellStyle name="Normal 40 9 3" xfId="22399" xr:uid="{00000000-0005-0000-0000-00007C570000}"/>
    <cellStyle name="Normal 40 9 3 2" xfId="22400" xr:uid="{00000000-0005-0000-0000-00007D570000}"/>
    <cellStyle name="Normal 40 9 4" xfId="22401" xr:uid="{00000000-0005-0000-0000-00007E570000}"/>
    <cellStyle name="Normal 40 9 4 2" xfId="22402" xr:uid="{00000000-0005-0000-0000-00007F570000}"/>
    <cellStyle name="Normal 40 9 5" xfId="22403" xr:uid="{00000000-0005-0000-0000-000080570000}"/>
    <cellStyle name="Normal 40 9 5 2" xfId="22404" xr:uid="{00000000-0005-0000-0000-000081570000}"/>
    <cellStyle name="Normal 40 9 6" xfId="22405" xr:uid="{00000000-0005-0000-0000-000082570000}"/>
    <cellStyle name="Normal 40 9 6 2" xfId="22406" xr:uid="{00000000-0005-0000-0000-000083570000}"/>
    <cellStyle name="Normal 40 9 7" xfId="22407" xr:uid="{00000000-0005-0000-0000-000084570000}"/>
    <cellStyle name="Normal 40 9 7 2" xfId="22408" xr:uid="{00000000-0005-0000-0000-000085570000}"/>
    <cellStyle name="Normal 40 9 8" xfId="22409" xr:uid="{00000000-0005-0000-0000-000086570000}"/>
    <cellStyle name="Normal 40 9 8 2" xfId="22410" xr:uid="{00000000-0005-0000-0000-000087570000}"/>
    <cellStyle name="Normal 40 9 9" xfId="22411" xr:uid="{00000000-0005-0000-0000-000088570000}"/>
    <cellStyle name="Normal 40 9 9 2" xfId="22412" xr:uid="{00000000-0005-0000-0000-000089570000}"/>
    <cellStyle name="Normal 41" xfId="22413" xr:uid="{00000000-0005-0000-0000-00008A570000}"/>
    <cellStyle name="Normal 41 10" xfId="22414" xr:uid="{00000000-0005-0000-0000-00008B570000}"/>
    <cellStyle name="Normal 41 10 10" xfId="22415" xr:uid="{00000000-0005-0000-0000-00008C570000}"/>
    <cellStyle name="Normal 41 10 11" xfId="22416" xr:uid="{00000000-0005-0000-0000-00008D570000}"/>
    <cellStyle name="Normal 41 10 2" xfId="22417" xr:uid="{00000000-0005-0000-0000-00008E570000}"/>
    <cellStyle name="Normal 41 10 2 2" xfId="22418" xr:uid="{00000000-0005-0000-0000-00008F570000}"/>
    <cellStyle name="Normal 41 10 3" xfId="22419" xr:uid="{00000000-0005-0000-0000-000090570000}"/>
    <cellStyle name="Normal 41 10 3 2" xfId="22420" xr:uid="{00000000-0005-0000-0000-000091570000}"/>
    <cellStyle name="Normal 41 10 4" xfId="22421" xr:uid="{00000000-0005-0000-0000-000092570000}"/>
    <cellStyle name="Normal 41 10 4 2" xfId="22422" xr:uid="{00000000-0005-0000-0000-000093570000}"/>
    <cellStyle name="Normal 41 10 5" xfId="22423" xr:uid="{00000000-0005-0000-0000-000094570000}"/>
    <cellStyle name="Normal 41 10 5 2" xfId="22424" xr:uid="{00000000-0005-0000-0000-000095570000}"/>
    <cellStyle name="Normal 41 10 6" xfId="22425" xr:uid="{00000000-0005-0000-0000-000096570000}"/>
    <cellStyle name="Normal 41 10 6 2" xfId="22426" xr:uid="{00000000-0005-0000-0000-000097570000}"/>
    <cellStyle name="Normal 41 10 7" xfId="22427" xr:uid="{00000000-0005-0000-0000-000098570000}"/>
    <cellStyle name="Normal 41 10 7 2" xfId="22428" xr:uid="{00000000-0005-0000-0000-000099570000}"/>
    <cellStyle name="Normal 41 10 8" xfId="22429" xr:uid="{00000000-0005-0000-0000-00009A570000}"/>
    <cellStyle name="Normal 41 10 8 2" xfId="22430" xr:uid="{00000000-0005-0000-0000-00009B570000}"/>
    <cellStyle name="Normal 41 10 9" xfId="22431" xr:uid="{00000000-0005-0000-0000-00009C570000}"/>
    <cellStyle name="Normal 41 10 9 2" xfId="22432" xr:uid="{00000000-0005-0000-0000-00009D570000}"/>
    <cellStyle name="Normal 41 11" xfId="22433" xr:uid="{00000000-0005-0000-0000-00009E570000}"/>
    <cellStyle name="Normal 41 11 10" xfId="22434" xr:uid="{00000000-0005-0000-0000-00009F570000}"/>
    <cellStyle name="Normal 41 11 11" xfId="22435" xr:uid="{00000000-0005-0000-0000-0000A0570000}"/>
    <cellStyle name="Normal 41 11 2" xfId="22436" xr:uid="{00000000-0005-0000-0000-0000A1570000}"/>
    <cellStyle name="Normal 41 11 2 2" xfId="22437" xr:uid="{00000000-0005-0000-0000-0000A2570000}"/>
    <cellStyle name="Normal 41 11 3" xfId="22438" xr:uid="{00000000-0005-0000-0000-0000A3570000}"/>
    <cellStyle name="Normal 41 11 3 2" xfId="22439" xr:uid="{00000000-0005-0000-0000-0000A4570000}"/>
    <cellStyle name="Normal 41 11 4" xfId="22440" xr:uid="{00000000-0005-0000-0000-0000A5570000}"/>
    <cellStyle name="Normal 41 11 4 2" xfId="22441" xr:uid="{00000000-0005-0000-0000-0000A6570000}"/>
    <cellStyle name="Normal 41 11 5" xfId="22442" xr:uid="{00000000-0005-0000-0000-0000A7570000}"/>
    <cellStyle name="Normal 41 11 5 2" xfId="22443" xr:uid="{00000000-0005-0000-0000-0000A8570000}"/>
    <cellStyle name="Normal 41 11 6" xfId="22444" xr:uid="{00000000-0005-0000-0000-0000A9570000}"/>
    <cellStyle name="Normal 41 11 6 2" xfId="22445" xr:uid="{00000000-0005-0000-0000-0000AA570000}"/>
    <cellStyle name="Normal 41 11 7" xfId="22446" xr:uid="{00000000-0005-0000-0000-0000AB570000}"/>
    <cellStyle name="Normal 41 11 7 2" xfId="22447" xr:uid="{00000000-0005-0000-0000-0000AC570000}"/>
    <cellStyle name="Normal 41 11 8" xfId="22448" xr:uid="{00000000-0005-0000-0000-0000AD570000}"/>
    <cellStyle name="Normal 41 11 8 2" xfId="22449" xr:uid="{00000000-0005-0000-0000-0000AE570000}"/>
    <cellStyle name="Normal 41 11 9" xfId="22450" xr:uid="{00000000-0005-0000-0000-0000AF570000}"/>
    <cellStyle name="Normal 41 11 9 2" xfId="22451" xr:uid="{00000000-0005-0000-0000-0000B0570000}"/>
    <cellStyle name="Normal 41 12" xfId="22452" xr:uid="{00000000-0005-0000-0000-0000B1570000}"/>
    <cellStyle name="Normal 41 12 10" xfId="22453" xr:uid="{00000000-0005-0000-0000-0000B2570000}"/>
    <cellStyle name="Normal 41 12 2" xfId="22454" xr:uid="{00000000-0005-0000-0000-0000B3570000}"/>
    <cellStyle name="Normal 41 12 2 2" xfId="22455" xr:uid="{00000000-0005-0000-0000-0000B4570000}"/>
    <cellStyle name="Normal 41 12 3" xfId="22456" xr:uid="{00000000-0005-0000-0000-0000B5570000}"/>
    <cellStyle name="Normal 41 12 3 2" xfId="22457" xr:uid="{00000000-0005-0000-0000-0000B6570000}"/>
    <cellStyle name="Normal 41 12 4" xfId="22458" xr:uid="{00000000-0005-0000-0000-0000B7570000}"/>
    <cellStyle name="Normal 41 12 4 2" xfId="22459" xr:uid="{00000000-0005-0000-0000-0000B8570000}"/>
    <cellStyle name="Normal 41 12 5" xfId="22460" xr:uid="{00000000-0005-0000-0000-0000B9570000}"/>
    <cellStyle name="Normal 41 12 5 2" xfId="22461" xr:uid="{00000000-0005-0000-0000-0000BA570000}"/>
    <cellStyle name="Normal 41 12 6" xfId="22462" xr:uid="{00000000-0005-0000-0000-0000BB570000}"/>
    <cellStyle name="Normal 41 12 6 2" xfId="22463" xr:uid="{00000000-0005-0000-0000-0000BC570000}"/>
    <cellStyle name="Normal 41 12 7" xfId="22464" xr:uid="{00000000-0005-0000-0000-0000BD570000}"/>
    <cellStyle name="Normal 41 12 7 2" xfId="22465" xr:uid="{00000000-0005-0000-0000-0000BE570000}"/>
    <cellStyle name="Normal 41 12 8" xfId="22466" xr:uid="{00000000-0005-0000-0000-0000BF570000}"/>
    <cellStyle name="Normal 41 12 8 2" xfId="22467" xr:uid="{00000000-0005-0000-0000-0000C0570000}"/>
    <cellStyle name="Normal 41 12 9" xfId="22468" xr:uid="{00000000-0005-0000-0000-0000C1570000}"/>
    <cellStyle name="Normal 41 13" xfId="22469" xr:uid="{00000000-0005-0000-0000-0000C2570000}"/>
    <cellStyle name="Normal 41 13 2" xfId="22470" xr:uid="{00000000-0005-0000-0000-0000C3570000}"/>
    <cellStyle name="Normal 41 14" xfId="22471" xr:uid="{00000000-0005-0000-0000-0000C4570000}"/>
    <cellStyle name="Normal 41 14 2" xfId="22472" xr:uid="{00000000-0005-0000-0000-0000C5570000}"/>
    <cellStyle name="Normal 41 15" xfId="22473" xr:uid="{00000000-0005-0000-0000-0000C6570000}"/>
    <cellStyle name="Normal 41 15 2" xfId="22474" xr:uid="{00000000-0005-0000-0000-0000C7570000}"/>
    <cellStyle name="Normal 41 16" xfId="22475" xr:uid="{00000000-0005-0000-0000-0000C8570000}"/>
    <cellStyle name="Normal 41 16 2" xfId="22476" xr:uid="{00000000-0005-0000-0000-0000C9570000}"/>
    <cellStyle name="Normal 41 17" xfId="22477" xr:uid="{00000000-0005-0000-0000-0000CA570000}"/>
    <cellStyle name="Normal 41 17 2" xfId="22478" xr:uid="{00000000-0005-0000-0000-0000CB570000}"/>
    <cellStyle name="Normal 41 18" xfId="22479" xr:uid="{00000000-0005-0000-0000-0000CC570000}"/>
    <cellStyle name="Normal 41 18 2" xfId="22480" xr:uid="{00000000-0005-0000-0000-0000CD570000}"/>
    <cellStyle name="Normal 41 19" xfId="22481" xr:uid="{00000000-0005-0000-0000-0000CE570000}"/>
    <cellStyle name="Normal 41 19 2" xfId="22482" xr:uid="{00000000-0005-0000-0000-0000CF570000}"/>
    <cellStyle name="Normal 41 2" xfId="22483" xr:uid="{00000000-0005-0000-0000-0000D0570000}"/>
    <cellStyle name="Normal 41 2 10" xfId="22484" xr:uid="{00000000-0005-0000-0000-0000D1570000}"/>
    <cellStyle name="Normal 41 2 10 2" xfId="22485" xr:uid="{00000000-0005-0000-0000-0000D2570000}"/>
    <cellStyle name="Normal 41 2 11" xfId="22486" xr:uid="{00000000-0005-0000-0000-0000D3570000}"/>
    <cellStyle name="Normal 41 2 11 2" xfId="22487" xr:uid="{00000000-0005-0000-0000-0000D4570000}"/>
    <cellStyle name="Normal 41 2 12" xfId="22488" xr:uid="{00000000-0005-0000-0000-0000D5570000}"/>
    <cellStyle name="Normal 41 2 12 2" xfId="22489" xr:uid="{00000000-0005-0000-0000-0000D6570000}"/>
    <cellStyle name="Normal 41 2 13" xfId="22490" xr:uid="{00000000-0005-0000-0000-0000D7570000}"/>
    <cellStyle name="Normal 41 2 13 2" xfId="22491" xr:uid="{00000000-0005-0000-0000-0000D8570000}"/>
    <cellStyle name="Normal 41 2 14" xfId="22492" xr:uid="{00000000-0005-0000-0000-0000D9570000}"/>
    <cellStyle name="Normal 41 2 14 2" xfId="22493" xr:uid="{00000000-0005-0000-0000-0000DA570000}"/>
    <cellStyle name="Normal 41 2 15" xfId="22494" xr:uid="{00000000-0005-0000-0000-0000DB570000}"/>
    <cellStyle name="Normal 41 2 15 2" xfId="22495" xr:uid="{00000000-0005-0000-0000-0000DC570000}"/>
    <cellStyle name="Normal 41 2 16" xfId="22496" xr:uid="{00000000-0005-0000-0000-0000DD570000}"/>
    <cellStyle name="Normal 41 2 16 2" xfId="22497" xr:uid="{00000000-0005-0000-0000-0000DE570000}"/>
    <cellStyle name="Normal 41 2 17" xfId="22498" xr:uid="{00000000-0005-0000-0000-0000DF570000}"/>
    <cellStyle name="Normal 41 2 18" xfId="22499" xr:uid="{00000000-0005-0000-0000-0000E0570000}"/>
    <cellStyle name="Normal 41 2 2" xfId="22500" xr:uid="{00000000-0005-0000-0000-0000E1570000}"/>
    <cellStyle name="Normal 41 2 2 10" xfId="22501" xr:uid="{00000000-0005-0000-0000-0000E2570000}"/>
    <cellStyle name="Normal 41 2 2 11" xfId="22502" xr:uid="{00000000-0005-0000-0000-0000E3570000}"/>
    <cellStyle name="Normal 41 2 2 2" xfId="22503" xr:uid="{00000000-0005-0000-0000-0000E4570000}"/>
    <cellStyle name="Normal 41 2 2 2 2" xfId="22504" xr:uid="{00000000-0005-0000-0000-0000E5570000}"/>
    <cellStyle name="Normal 41 2 2 3" xfId="22505" xr:uid="{00000000-0005-0000-0000-0000E6570000}"/>
    <cellStyle name="Normal 41 2 2 3 2" xfId="22506" xr:uid="{00000000-0005-0000-0000-0000E7570000}"/>
    <cellStyle name="Normal 41 2 2 4" xfId="22507" xr:uid="{00000000-0005-0000-0000-0000E8570000}"/>
    <cellStyle name="Normal 41 2 2 4 2" xfId="22508" xr:uid="{00000000-0005-0000-0000-0000E9570000}"/>
    <cellStyle name="Normal 41 2 2 5" xfId="22509" xr:uid="{00000000-0005-0000-0000-0000EA570000}"/>
    <cellStyle name="Normal 41 2 2 5 2" xfId="22510" xr:uid="{00000000-0005-0000-0000-0000EB570000}"/>
    <cellStyle name="Normal 41 2 2 6" xfId="22511" xr:uid="{00000000-0005-0000-0000-0000EC570000}"/>
    <cellStyle name="Normal 41 2 2 6 2" xfId="22512" xr:uid="{00000000-0005-0000-0000-0000ED570000}"/>
    <cellStyle name="Normal 41 2 2 7" xfId="22513" xr:uid="{00000000-0005-0000-0000-0000EE570000}"/>
    <cellStyle name="Normal 41 2 2 7 2" xfId="22514" xr:uid="{00000000-0005-0000-0000-0000EF570000}"/>
    <cellStyle name="Normal 41 2 2 8" xfId="22515" xr:uid="{00000000-0005-0000-0000-0000F0570000}"/>
    <cellStyle name="Normal 41 2 2 8 2" xfId="22516" xr:uid="{00000000-0005-0000-0000-0000F1570000}"/>
    <cellStyle name="Normal 41 2 2 9" xfId="22517" xr:uid="{00000000-0005-0000-0000-0000F2570000}"/>
    <cellStyle name="Normal 41 2 2 9 2" xfId="22518" xr:uid="{00000000-0005-0000-0000-0000F3570000}"/>
    <cellStyle name="Normal 41 2 3" xfId="22519" xr:uid="{00000000-0005-0000-0000-0000F4570000}"/>
    <cellStyle name="Normal 41 2 3 10" xfId="22520" xr:uid="{00000000-0005-0000-0000-0000F5570000}"/>
    <cellStyle name="Normal 41 2 3 11" xfId="22521" xr:uid="{00000000-0005-0000-0000-0000F6570000}"/>
    <cellStyle name="Normal 41 2 3 2" xfId="22522" xr:uid="{00000000-0005-0000-0000-0000F7570000}"/>
    <cellStyle name="Normal 41 2 3 2 2" xfId="22523" xr:uid="{00000000-0005-0000-0000-0000F8570000}"/>
    <cellStyle name="Normal 41 2 3 3" xfId="22524" xr:uid="{00000000-0005-0000-0000-0000F9570000}"/>
    <cellStyle name="Normal 41 2 3 3 2" xfId="22525" xr:uid="{00000000-0005-0000-0000-0000FA570000}"/>
    <cellStyle name="Normal 41 2 3 4" xfId="22526" xr:uid="{00000000-0005-0000-0000-0000FB570000}"/>
    <cellStyle name="Normal 41 2 3 4 2" xfId="22527" xr:uid="{00000000-0005-0000-0000-0000FC570000}"/>
    <cellStyle name="Normal 41 2 3 5" xfId="22528" xr:uid="{00000000-0005-0000-0000-0000FD570000}"/>
    <cellStyle name="Normal 41 2 3 5 2" xfId="22529" xr:uid="{00000000-0005-0000-0000-0000FE570000}"/>
    <cellStyle name="Normal 41 2 3 6" xfId="22530" xr:uid="{00000000-0005-0000-0000-0000FF570000}"/>
    <cellStyle name="Normal 41 2 3 6 2" xfId="22531" xr:uid="{00000000-0005-0000-0000-000000580000}"/>
    <cellStyle name="Normal 41 2 3 7" xfId="22532" xr:uid="{00000000-0005-0000-0000-000001580000}"/>
    <cellStyle name="Normal 41 2 3 7 2" xfId="22533" xr:uid="{00000000-0005-0000-0000-000002580000}"/>
    <cellStyle name="Normal 41 2 3 8" xfId="22534" xr:uid="{00000000-0005-0000-0000-000003580000}"/>
    <cellStyle name="Normal 41 2 3 8 2" xfId="22535" xr:uid="{00000000-0005-0000-0000-000004580000}"/>
    <cellStyle name="Normal 41 2 3 9" xfId="22536" xr:uid="{00000000-0005-0000-0000-000005580000}"/>
    <cellStyle name="Normal 41 2 3 9 2" xfId="22537" xr:uid="{00000000-0005-0000-0000-000006580000}"/>
    <cellStyle name="Normal 41 2 4" xfId="22538" xr:uid="{00000000-0005-0000-0000-000007580000}"/>
    <cellStyle name="Normal 41 2 4 10" xfId="22539" xr:uid="{00000000-0005-0000-0000-000008580000}"/>
    <cellStyle name="Normal 41 2 4 11" xfId="22540" xr:uid="{00000000-0005-0000-0000-000009580000}"/>
    <cellStyle name="Normal 41 2 4 2" xfId="22541" xr:uid="{00000000-0005-0000-0000-00000A580000}"/>
    <cellStyle name="Normal 41 2 4 2 2" xfId="22542" xr:uid="{00000000-0005-0000-0000-00000B580000}"/>
    <cellStyle name="Normal 41 2 4 3" xfId="22543" xr:uid="{00000000-0005-0000-0000-00000C580000}"/>
    <cellStyle name="Normal 41 2 4 3 2" xfId="22544" xr:uid="{00000000-0005-0000-0000-00000D580000}"/>
    <cellStyle name="Normal 41 2 4 4" xfId="22545" xr:uid="{00000000-0005-0000-0000-00000E580000}"/>
    <cellStyle name="Normal 41 2 4 4 2" xfId="22546" xr:uid="{00000000-0005-0000-0000-00000F580000}"/>
    <cellStyle name="Normal 41 2 4 5" xfId="22547" xr:uid="{00000000-0005-0000-0000-000010580000}"/>
    <cellStyle name="Normal 41 2 4 5 2" xfId="22548" xr:uid="{00000000-0005-0000-0000-000011580000}"/>
    <cellStyle name="Normal 41 2 4 6" xfId="22549" xr:uid="{00000000-0005-0000-0000-000012580000}"/>
    <cellStyle name="Normal 41 2 4 6 2" xfId="22550" xr:uid="{00000000-0005-0000-0000-000013580000}"/>
    <cellStyle name="Normal 41 2 4 7" xfId="22551" xr:uid="{00000000-0005-0000-0000-000014580000}"/>
    <cellStyle name="Normal 41 2 4 7 2" xfId="22552" xr:uid="{00000000-0005-0000-0000-000015580000}"/>
    <cellStyle name="Normal 41 2 4 8" xfId="22553" xr:uid="{00000000-0005-0000-0000-000016580000}"/>
    <cellStyle name="Normal 41 2 4 8 2" xfId="22554" xr:uid="{00000000-0005-0000-0000-000017580000}"/>
    <cellStyle name="Normal 41 2 4 9" xfId="22555" xr:uid="{00000000-0005-0000-0000-000018580000}"/>
    <cellStyle name="Normal 41 2 4 9 2" xfId="22556" xr:uid="{00000000-0005-0000-0000-000019580000}"/>
    <cellStyle name="Normal 41 2 5" xfId="22557" xr:uid="{00000000-0005-0000-0000-00001A580000}"/>
    <cellStyle name="Normal 41 2 5 10" xfId="22558" xr:uid="{00000000-0005-0000-0000-00001B580000}"/>
    <cellStyle name="Normal 41 2 5 11" xfId="22559" xr:uid="{00000000-0005-0000-0000-00001C580000}"/>
    <cellStyle name="Normal 41 2 5 2" xfId="22560" xr:uid="{00000000-0005-0000-0000-00001D580000}"/>
    <cellStyle name="Normal 41 2 5 2 2" xfId="22561" xr:uid="{00000000-0005-0000-0000-00001E580000}"/>
    <cellStyle name="Normal 41 2 5 3" xfId="22562" xr:uid="{00000000-0005-0000-0000-00001F580000}"/>
    <cellStyle name="Normal 41 2 5 3 2" xfId="22563" xr:uid="{00000000-0005-0000-0000-000020580000}"/>
    <cellStyle name="Normal 41 2 5 4" xfId="22564" xr:uid="{00000000-0005-0000-0000-000021580000}"/>
    <cellStyle name="Normal 41 2 5 4 2" xfId="22565" xr:uid="{00000000-0005-0000-0000-000022580000}"/>
    <cellStyle name="Normal 41 2 5 5" xfId="22566" xr:uid="{00000000-0005-0000-0000-000023580000}"/>
    <cellStyle name="Normal 41 2 5 5 2" xfId="22567" xr:uid="{00000000-0005-0000-0000-000024580000}"/>
    <cellStyle name="Normal 41 2 5 6" xfId="22568" xr:uid="{00000000-0005-0000-0000-000025580000}"/>
    <cellStyle name="Normal 41 2 5 6 2" xfId="22569" xr:uid="{00000000-0005-0000-0000-000026580000}"/>
    <cellStyle name="Normal 41 2 5 7" xfId="22570" xr:uid="{00000000-0005-0000-0000-000027580000}"/>
    <cellStyle name="Normal 41 2 5 7 2" xfId="22571" xr:uid="{00000000-0005-0000-0000-000028580000}"/>
    <cellStyle name="Normal 41 2 5 8" xfId="22572" xr:uid="{00000000-0005-0000-0000-000029580000}"/>
    <cellStyle name="Normal 41 2 5 8 2" xfId="22573" xr:uid="{00000000-0005-0000-0000-00002A580000}"/>
    <cellStyle name="Normal 41 2 5 9" xfId="22574" xr:uid="{00000000-0005-0000-0000-00002B580000}"/>
    <cellStyle name="Normal 41 2 5 9 2" xfId="22575" xr:uid="{00000000-0005-0000-0000-00002C580000}"/>
    <cellStyle name="Normal 41 2 6" xfId="22576" xr:uid="{00000000-0005-0000-0000-00002D580000}"/>
    <cellStyle name="Normal 41 2 6 10" xfId="22577" xr:uid="{00000000-0005-0000-0000-00002E580000}"/>
    <cellStyle name="Normal 41 2 6 11" xfId="22578" xr:uid="{00000000-0005-0000-0000-00002F580000}"/>
    <cellStyle name="Normal 41 2 6 2" xfId="22579" xr:uid="{00000000-0005-0000-0000-000030580000}"/>
    <cellStyle name="Normal 41 2 6 2 2" xfId="22580" xr:uid="{00000000-0005-0000-0000-000031580000}"/>
    <cellStyle name="Normal 41 2 6 3" xfId="22581" xr:uid="{00000000-0005-0000-0000-000032580000}"/>
    <cellStyle name="Normal 41 2 6 3 2" xfId="22582" xr:uid="{00000000-0005-0000-0000-000033580000}"/>
    <cellStyle name="Normal 41 2 6 4" xfId="22583" xr:uid="{00000000-0005-0000-0000-000034580000}"/>
    <cellStyle name="Normal 41 2 6 4 2" xfId="22584" xr:uid="{00000000-0005-0000-0000-000035580000}"/>
    <cellStyle name="Normal 41 2 6 5" xfId="22585" xr:uid="{00000000-0005-0000-0000-000036580000}"/>
    <cellStyle name="Normal 41 2 6 5 2" xfId="22586" xr:uid="{00000000-0005-0000-0000-000037580000}"/>
    <cellStyle name="Normal 41 2 6 6" xfId="22587" xr:uid="{00000000-0005-0000-0000-000038580000}"/>
    <cellStyle name="Normal 41 2 6 6 2" xfId="22588" xr:uid="{00000000-0005-0000-0000-000039580000}"/>
    <cellStyle name="Normal 41 2 6 7" xfId="22589" xr:uid="{00000000-0005-0000-0000-00003A580000}"/>
    <cellStyle name="Normal 41 2 6 7 2" xfId="22590" xr:uid="{00000000-0005-0000-0000-00003B580000}"/>
    <cellStyle name="Normal 41 2 6 8" xfId="22591" xr:uid="{00000000-0005-0000-0000-00003C580000}"/>
    <cellStyle name="Normal 41 2 6 8 2" xfId="22592" xr:uid="{00000000-0005-0000-0000-00003D580000}"/>
    <cellStyle name="Normal 41 2 6 9" xfId="22593" xr:uid="{00000000-0005-0000-0000-00003E580000}"/>
    <cellStyle name="Normal 41 2 6 9 2" xfId="22594" xr:uid="{00000000-0005-0000-0000-00003F580000}"/>
    <cellStyle name="Normal 41 2 7" xfId="22595" xr:uid="{00000000-0005-0000-0000-000040580000}"/>
    <cellStyle name="Normal 41 2 7 10" xfId="22596" xr:uid="{00000000-0005-0000-0000-000041580000}"/>
    <cellStyle name="Normal 41 2 7 11" xfId="22597" xr:uid="{00000000-0005-0000-0000-000042580000}"/>
    <cellStyle name="Normal 41 2 7 2" xfId="22598" xr:uid="{00000000-0005-0000-0000-000043580000}"/>
    <cellStyle name="Normal 41 2 7 2 2" xfId="22599" xr:uid="{00000000-0005-0000-0000-000044580000}"/>
    <cellStyle name="Normal 41 2 7 3" xfId="22600" xr:uid="{00000000-0005-0000-0000-000045580000}"/>
    <cellStyle name="Normal 41 2 7 3 2" xfId="22601" xr:uid="{00000000-0005-0000-0000-000046580000}"/>
    <cellStyle name="Normal 41 2 7 4" xfId="22602" xr:uid="{00000000-0005-0000-0000-000047580000}"/>
    <cellStyle name="Normal 41 2 7 4 2" xfId="22603" xr:uid="{00000000-0005-0000-0000-000048580000}"/>
    <cellStyle name="Normal 41 2 7 5" xfId="22604" xr:uid="{00000000-0005-0000-0000-000049580000}"/>
    <cellStyle name="Normal 41 2 7 5 2" xfId="22605" xr:uid="{00000000-0005-0000-0000-00004A580000}"/>
    <cellStyle name="Normal 41 2 7 6" xfId="22606" xr:uid="{00000000-0005-0000-0000-00004B580000}"/>
    <cellStyle name="Normal 41 2 7 6 2" xfId="22607" xr:uid="{00000000-0005-0000-0000-00004C580000}"/>
    <cellStyle name="Normal 41 2 7 7" xfId="22608" xr:uid="{00000000-0005-0000-0000-00004D580000}"/>
    <cellStyle name="Normal 41 2 7 7 2" xfId="22609" xr:uid="{00000000-0005-0000-0000-00004E580000}"/>
    <cellStyle name="Normal 41 2 7 8" xfId="22610" xr:uid="{00000000-0005-0000-0000-00004F580000}"/>
    <cellStyle name="Normal 41 2 7 8 2" xfId="22611" xr:uid="{00000000-0005-0000-0000-000050580000}"/>
    <cellStyle name="Normal 41 2 7 9" xfId="22612" xr:uid="{00000000-0005-0000-0000-000051580000}"/>
    <cellStyle name="Normal 41 2 7 9 2" xfId="22613" xr:uid="{00000000-0005-0000-0000-000052580000}"/>
    <cellStyle name="Normal 41 2 8" xfId="22614" xr:uid="{00000000-0005-0000-0000-000053580000}"/>
    <cellStyle name="Normal 41 2 8 10" xfId="22615" xr:uid="{00000000-0005-0000-0000-000054580000}"/>
    <cellStyle name="Normal 41 2 8 2" xfId="22616" xr:uid="{00000000-0005-0000-0000-000055580000}"/>
    <cellStyle name="Normal 41 2 8 2 2" xfId="22617" xr:uid="{00000000-0005-0000-0000-000056580000}"/>
    <cellStyle name="Normal 41 2 8 3" xfId="22618" xr:uid="{00000000-0005-0000-0000-000057580000}"/>
    <cellStyle name="Normal 41 2 8 3 2" xfId="22619" xr:uid="{00000000-0005-0000-0000-000058580000}"/>
    <cellStyle name="Normal 41 2 8 4" xfId="22620" xr:uid="{00000000-0005-0000-0000-000059580000}"/>
    <cellStyle name="Normal 41 2 8 4 2" xfId="22621" xr:uid="{00000000-0005-0000-0000-00005A580000}"/>
    <cellStyle name="Normal 41 2 8 5" xfId="22622" xr:uid="{00000000-0005-0000-0000-00005B580000}"/>
    <cellStyle name="Normal 41 2 8 5 2" xfId="22623" xr:uid="{00000000-0005-0000-0000-00005C580000}"/>
    <cellStyle name="Normal 41 2 8 6" xfId="22624" xr:uid="{00000000-0005-0000-0000-00005D580000}"/>
    <cellStyle name="Normal 41 2 8 6 2" xfId="22625" xr:uid="{00000000-0005-0000-0000-00005E580000}"/>
    <cellStyle name="Normal 41 2 8 7" xfId="22626" xr:uid="{00000000-0005-0000-0000-00005F580000}"/>
    <cellStyle name="Normal 41 2 8 7 2" xfId="22627" xr:uid="{00000000-0005-0000-0000-000060580000}"/>
    <cellStyle name="Normal 41 2 8 8" xfId="22628" xr:uid="{00000000-0005-0000-0000-000061580000}"/>
    <cellStyle name="Normal 41 2 8 8 2" xfId="22629" xr:uid="{00000000-0005-0000-0000-000062580000}"/>
    <cellStyle name="Normal 41 2 8 9" xfId="22630" xr:uid="{00000000-0005-0000-0000-000063580000}"/>
    <cellStyle name="Normal 41 2 9" xfId="22631" xr:uid="{00000000-0005-0000-0000-000064580000}"/>
    <cellStyle name="Normal 41 2 9 2" xfId="22632" xr:uid="{00000000-0005-0000-0000-000065580000}"/>
    <cellStyle name="Normal 41 20" xfId="22633" xr:uid="{00000000-0005-0000-0000-000066580000}"/>
    <cellStyle name="Normal 41 20 2" xfId="22634" xr:uid="{00000000-0005-0000-0000-000067580000}"/>
    <cellStyle name="Normal 41 21" xfId="22635" xr:uid="{00000000-0005-0000-0000-000068580000}"/>
    <cellStyle name="Normal 41 22" xfId="22636" xr:uid="{00000000-0005-0000-0000-000069580000}"/>
    <cellStyle name="Normal 41 3" xfId="22637" xr:uid="{00000000-0005-0000-0000-00006A580000}"/>
    <cellStyle name="Normal 41 3 10" xfId="22638" xr:uid="{00000000-0005-0000-0000-00006B580000}"/>
    <cellStyle name="Normal 41 3 10 2" xfId="22639" xr:uid="{00000000-0005-0000-0000-00006C580000}"/>
    <cellStyle name="Normal 41 3 11" xfId="22640" xr:uid="{00000000-0005-0000-0000-00006D580000}"/>
    <cellStyle name="Normal 41 3 11 2" xfId="22641" xr:uid="{00000000-0005-0000-0000-00006E580000}"/>
    <cellStyle name="Normal 41 3 12" xfId="22642" xr:uid="{00000000-0005-0000-0000-00006F580000}"/>
    <cellStyle name="Normal 41 3 12 2" xfId="22643" xr:uid="{00000000-0005-0000-0000-000070580000}"/>
    <cellStyle name="Normal 41 3 13" xfId="22644" xr:uid="{00000000-0005-0000-0000-000071580000}"/>
    <cellStyle name="Normal 41 3 13 2" xfId="22645" xr:uid="{00000000-0005-0000-0000-000072580000}"/>
    <cellStyle name="Normal 41 3 14" xfId="22646" xr:uid="{00000000-0005-0000-0000-000073580000}"/>
    <cellStyle name="Normal 41 3 14 2" xfId="22647" xr:uid="{00000000-0005-0000-0000-000074580000}"/>
    <cellStyle name="Normal 41 3 15" xfId="22648" xr:uid="{00000000-0005-0000-0000-000075580000}"/>
    <cellStyle name="Normal 41 3 15 2" xfId="22649" xr:uid="{00000000-0005-0000-0000-000076580000}"/>
    <cellStyle name="Normal 41 3 16" xfId="22650" xr:uid="{00000000-0005-0000-0000-000077580000}"/>
    <cellStyle name="Normal 41 3 16 2" xfId="22651" xr:uid="{00000000-0005-0000-0000-000078580000}"/>
    <cellStyle name="Normal 41 3 17" xfId="22652" xr:uid="{00000000-0005-0000-0000-000079580000}"/>
    <cellStyle name="Normal 41 3 18" xfId="22653" xr:uid="{00000000-0005-0000-0000-00007A580000}"/>
    <cellStyle name="Normal 41 3 2" xfId="22654" xr:uid="{00000000-0005-0000-0000-00007B580000}"/>
    <cellStyle name="Normal 41 3 2 10" xfId="22655" xr:uid="{00000000-0005-0000-0000-00007C580000}"/>
    <cellStyle name="Normal 41 3 2 11" xfId="22656" xr:uid="{00000000-0005-0000-0000-00007D580000}"/>
    <cellStyle name="Normal 41 3 2 2" xfId="22657" xr:uid="{00000000-0005-0000-0000-00007E580000}"/>
    <cellStyle name="Normal 41 3 2 2 2" xfId="22658" xr:uid="{00000000-0005-0000-0000-00007F580000}"/>
    <cellStyle name="Normal 41 3 2 3" xfId="22659" xr:uid="{00000000-0005-0000-0000-000080580000}"/>
    <cellStyle name="Normal 41 3 2 3 2" xfId="22660" xr:uid="{00000000-0005-0000-0000-000081580000}"/>
    <cellStyle name="Normal 41 3 2 4" xfId="22661" xr:uid="{00000000-0005-0000-0000-000082580000}"/>
    <cellStyle name="Normal 41 3 2 4 2" xfId="22662" xr:uid="{00000000-0005-0000-0000-000083580000}"/>
    <cellStyle name="Normal 41 3 2 5" xfId="22663" xr:uid="{00000000-0005-0000-0000-000084580000}"/>
    <cellStyle name="Normal 41 3 2 5 2" xfId="22664" xr:uid="{00000000-0005-0000-0000-000085580000}"/>
    <cellStyle name="Normal 41 3 2 6" xfId="22665" xr:uid="{00000000-0005-0000-0000-000086580000}"/>
    <cellStyle name="Normal 41 3 2 6 2" xfId="22666" xr:uid="{00000000-0005-0000-0000-000087580000}"/>
    <cellStyle name="Normal 41 3 2 7" xfId="22667" xr:uid="{00000000-0005-0000-0000-000088580000}"/>
    <cellStyle name="Normal 41 3 2 7 2" xfId="22668" xr:uid="{00000000-0005-0000-0000-000089580000}"/>
    <cellStyle name="Normal 41 3 2 8" xfId="22669" xr:uid="{00000000-0005-0000-0000-00008A580000}"/>
    <cellStyle name="Normal 41 3 2 8 2" xfId="22670" xr:uid="{00000000-0005-0000-0000-00008B580000}"/>
    <cellStyle name="Normal 41 3 2 9" xfId="22671" xr:uid="{00000000-0005-0000-0000-00008C580000}"/>
    <cellStyle name="Normal 41 3 2 9 2" xfId="22672" xr:uid="{00000000-0005-0000-0000-00008D580000}"/>
    <cellStyle name="Normal 41 3 3" xfId="22673" xr:uid="{00000000-0005-0000-0000-00008E580000}"/>
    <cellStyle name="Normal 41 3 3 10" xfId="22674" xr:uid="{00000000-0005-0000-0000-00008F580000}"/>
    <cellStyle name="Normal 41 3 3 11" xfId="22675" xr:uid="{00000000-0005-0000-0000-000090580000}"/>
    <cellStyle name="Normal 41 3 3 2" xfId="22676" xr:uid="{00000000-0005-0000-0000-000091580000}"/>
    <cellStyle name="Normal 41 3 3 2 2" xfId="22677" xr:uid="{00000000-0005-0000-0000-000092580000}"/>
    <cellStyle name="Normal 41 3 3 3" xfId="22678" xr:uid="{00000000-0005-0000-0000-000093580000}"/>
    <cellStyle name="Normal 41 3 3 3 2" xfId="22679" xr:uid="{00000000-0005-0000-0000-000094580000}"/>
    <cellStyle name="Normal 41 3 3 4" xfId="22680" xr:uid="{00000000-0005-0000-0000-000095580000}"/>
    <cellStyle name="Normal 41 3 3 4 2" xfId="22681" xr:uid="{00000000-0005-0000-0000-000096580000}"/>
    <cellStyle name="Normal 41 3 3 5" xfId="22682" xr:uid="{00000000-0005-0000-0000-000097580000}"/>
    <cellStyle name="Normal 41 3 3 5 2" xfId="22683" xr:uid="{00000000-0005-0000-0000-000098580000}"/>
    <cellStyle name="Normal 41 3 3 6" xfId="22684" xr:uid="{00000000-0005-0000-0000-000099580000}"/>
    <cellStyle name="Normal 41 3 3 6 2" xfId="22685" xr:uid="{00000000-0005-0000-0000-00009A580000}"/>
    <cellStyle name="Normal 41 3 3 7" xfId="22686" xr:uid="{00000000-0005-0000-0000-00009B580000}"/>
    <cellStyle name="Normal 41 3 3 7 2" xfId="22687" xr:uid="{00000000-0005-0000-0000-00009C580000}"/>
    <cellStyle name="Normal 41 3 3 8" xfId="22688" xr:uid="{00000000-0005-0000-0000-00009D580000}"/>
    <cellStyle name="Normal 41 3 3 8 2" xfId="22689" xr:uid="{00000000-0005-0000-0000-00009E580000}"/>
    <cellStyle name="Normal 41 3 3 9" xfId="22690" xr:uid="{00000000-0005-0000-0000-00009F580000}"/>
    <cellStyle name="Normal 41 3 3 9 2" xfId="22691" xr:uid="{00000000-0005-0000-0000-0000A0580000}"/>
    <cellStyle name="Normal 41 3 4" xfId="22692" xr:uid="{00000000-0005-0000-0000-0000A1580000}"/>
    <cellStyle name="Normal 41 3 4 10" xfId="22693" xr:uid="{00000000-0005-0000-0000-0000A2580000}"/>
    <cellStyle name="Normal 41 3 4 11" xfId="22694" xr:uid="{00000000-0005-0000-0000-0000A3580000}"/>
    <cellStyle name="Normal 41 3 4 2" xfId="22695" xr:uid="{00000000-0005-0000-0000-0000A4580000}"/>
    <cellStyle name="Normal 41 3 4 2 2" xfId="22696" xr:uid="{00000000-0005-0000-0000-0000A5580000}"/>
    <cellStyle name="Normal 41 3 4 3" xfId="22697" xr:uid="{00000000-0005-0000-0000-0000A6580000}"/>
    <cellStyle name="Normal 41 3 4 3 2" xfId="22698" xr:uid="{00000000-0005-0000-0000-0000A7580000}"/>
    <cellStyle name="Normal 41 3 4 4" xfId="22699" xr:uid="{00000000-0005-0000-0000-0000A8580000}"/>
    <cellStyle name="Normal 41 3 4 4 2" xfId="22700" xr:uid="{00000000-0005-0000-0000-0000A9580000}"/>
    <cellStyle name="Normal 41 3 4 5" xfId="22701" xr:uid="{00000000-0005-0000-0000-0000AA580000}"/>
    <cellStyle name="Normal 41 3 4 5 2" xfId="22702" xr:uid="{00000000-0005-0000-0000-0000AB580000}"/>
    <cellStyle name="Normal 41 3 4 6" xfId="22703" xr:uid="{00000000-0005-0000-0000-0000AC580000}"/>
    <cellStyle name="Normal 41 3 4 6 2" xfId="22704" xr:uid="{00000000-0005-0000-0000-0000AD580000}"/>
    <cellStyle name="Normal 41 3 4 7" xfId="22705" xr:uid="{00000000-0005-0000-0000-0000AE580000}"/>
    <cellStyle name="Normal 41 3 4 7 2" xfId="22706" xr:uid="{00000000-0005-0000-0000-0000AF580000}"/>
    <cellStyle name="Normal 41 3 4 8" xfId="22707" xr:uid="{00000000-0005-0000-0000-0000B0580000}"/>
    <cellStyle name="Normal 41 3 4 8 2" xfId="22708" xr:uid="{00000000-0005-0000-0000-0000B1580000}"/>
    <cellStyle name="Normal 41 3 4 9" xfId="22709" xr:uid="{00000000-0005-0000-0000-0000B2580000}"/>
    <cellStyle name="Normal 41 3 4 9 2" xfId="22710" xr:uid="{00000000-0005-0000-0000-0000B3580000}"/>
    <cellStyle name="Normal 41 3 5" xfId="22711" xr:uid="{00000000-0005-0000-0000-0000B4580000}"/>
    <cellStyle name="Normal 41 3 5 10" xfId="22712" xr:uid="{00000000-0005-0000-0000-0000B5580000}"/>
    <cellStyle name="Normal 41 3 5 11" xfId="22713" xr:uid="{00000000-0005-0000-0000-0000B6580000}"/>
    <cellStyle name="Normal 41 3 5 2" xfId="22714" xr:uid="{00000000-0005-0000-0000-0000B7580000}"/>
    <cellStyle name="Normal 41 3 5 2 2" xfId="22715" xr:uid="{00000000-0005-0000-0000-0000B8580000}"/>
    <cellStyle name="Normal 41 3 5 3" xfId="22716" xr:uid="{00000000-0005-0000-0000-0000B9580000}"/>
    <cellStyle name="Normal 41 3 5 3 2" xfId="22717" xr:uid="{00000000-0005-0000-0000-0000BA580000}"/>
    <cellStyle name="Normal 41 3 5 4" xfId="22718" xr:uid="{00000000-0005-0000-0000-0000BB580000}"/>
    <cellStyle name="Normal 41 3 5 4 2" xfId="22719" xr:uid="{00000000-0005-0000-0000-0000BC580000}"/>
    <cellStyle name="Normal 41 3 5 5" xfId="22720" xr:uid="{00000000-0005-0000-0000-0000BD580000}"/>
    <cellStyle name="Normal 41 3 5 5 2" xfId="22721" xr:uid="{00000000-0005-0000-0000-0000BE580000}"/>
    <cellStyle name="Normal 41 3 5 6" xfId="22722" xr:uid="{00000000-0005-0000-0000-0000BF580000}"/>
    <cellStyle name="Normal 41 3 5 6 2" xfId="22723" xr:uid="{00000000-0005-0000-0000-0000C0580000}"/>
    <cellStyle name="Normal 41 3 5 7" xfId="22724" xr:uid="{00000000-0005-0000-0000-0000C1580000}"/>
    <cellStyle name="Normal 41 3 5 7 2" xfId="22725" xr:uid="{00000000-0005-0000-0000-0000C2580000}"/>
    <cellStyle name="Normal 41 3 5 8" xfId="22726" xr:uid="{00000000-0005-0000-0000-0000C3580000}"/>
    <cellStyle name="Normal 41 3 5 8 2" xfId="22727" xr:uid="{00000000-0005-0000-0000-0000C4580000}"/>
    <cellStyle name="Normal 41 3 5 9" xfId="22728" xr:uid="{00000000-0005-0000-0000-0000C5580000}"/>
    <cellStyle name="Normal 41 3 5 9 2" xfId="22729" xr:uid="{00000000-0005-0000-0000-0000C6580000}"/>
    <cellStyle name="Normal 41 3 6" xfId="22730" xr:uid="{00000000-0005-0000-0000-0000C7580000}"/>
    <cellStyle name="Normal 41 3 6 10" xfId="22731" xr:uid="{00000000-0005-0000-0000-0000C8580000}"/>
    <cellStyle name="Normal 41 3 6 11" xfId="22732" xr:uid="{00000000-0005-0000-0000-0000C9580000}"/>
    <cellStyle name="Normal 41 3 6 2" xfId="22733" xr:uid="{00000000-0005-0000-0000-0000CA580000}"/>
    <cellStyle name="Normal 41 3 6 2 2" xfId="22734" xr:uid="{00000000-0005-0000-0000-0000CB580000}"/>
    <cellStyle name="Normal 41 3 6 3" xfId="22735" xr:uid="{00000000-0005-0000-0000-0000CC580000}"/>
    <cellStyle name="Normal 41 3 6 3 2" xfId="22736" xr:uid="{00000000-0005-0000-0000-0000CD580000}"/>
    <cellStyle name="Normal 41 3 6 4" xfId="22737" xr:uid="{00000000-0005-0000-0000-0000CE580000}"/>
    <cellStyle name="Normal 41 3 6 4 2" xfId="22738" xr:uid="{00000000-0005-0000-0000-0000CF580000}"/>
    <cellStyle name="Normal 41 3 6 5" xfId="22739" xr:uid="{00000000-0005-0000-0000-0000D0580000}"/>
    <cellStyle name="Normal 41 3 6 5 2" xfId="22740" xr:uid="{00000000-0005-0000-0000-0000D1580000}"/>
    <cellStyle name="Normal 41 3 6 6" xfId="22741" xr:uid="{00000000-0005-0000-0000-0000D2580000}"/>
    <cellStyle name="Normal 41 3 6 6 2" xfId="22742" xr:uid="{00000000-0005-0000-0000-0000D3580000}"/>
    <cellStyle name="Normal 41 3 6 7" xfId="22743" xr:uid="{00000000-0005-0000-0000-0000D4580000}"/>
    <cellStyle name="Normal 41 3 6 7 2" xfId="22744" xr:uid="{00000000-0005-0000-0000-0000D5580000}"/>
    <cellStyle name="Normal 41 3 6 8" xfId="22745" xr:uid="{00000000-0005-0000-0000-0000D6580000}"/>
    <cellStyle name="Normal 41 3 6 8 2" xfId="22746" xr:uid="{00000000-0005-0000-0000-0000D7580000}"/>
    <cellStyle name="Normal 41 3 6 9" xfId="22747" xr:uid="{00000000-0005-0000-0000-0000D8580000}"/>
    <cellStyle name="Normal 41 3 6 9 2" xfId="22748" xr:uid="{00000000-0005-0000-0000-0000D9580000}"/>
    <cellStyle name="Normal 41 3 7" xfId="22749" xr:uid="{00000000-0005-0000-0000-0000DA580000}"/>
    <cellStyle name="Normal 41 3 7 10" xfId="22750" xr:uid="{00000000-0005-0000-0000-0000DB580000}"/>
    <cellStyle name="Normal 41 3 7 11" xfId="22751" xr:uid="{00000000-0005-0000-0000-0000DC580000}"/>
    <cellStyle name="Normal 41 3 7 2" xfId="22752" xr:uid="{00000000-0005-0000-0000-0000DD580000}"/>
    <cellStyle name="Normal 41 3 7 2 2" xfId="22753" xr:uid="{00000000-0005-0000-0000-0000DE580000}"/>
    <cellStyle name="Normal 41 3 7 3" xfId="22754" xr:uid="{00000000-0005-0000-0000-0000DF580000}"/>
    <cellStyle name="Normal 41 3 7 3 2" xfId="22755" xr:uid="{00000000-0005-0000-0000-0000E0580000}"/>
    <cellStyle name="Normal 41 3 7 4" xfId="22756" xr:uid="{00000000-0005-0000-0000-0000E1580000}"/>
    <cellStyle name="Normal 41 3 7 4 2" xfId="22757" xr:uid="{00000000-0005-0000-0000-0000E2580000}"/>
    <cellStyle name="Normal 41 3 7 5" xfId="22758" xr:uid="{00000000-0005-0000-0000-0000E3580000}"/>
    <cellStyle name="Normal 41 3 7 5 2" xfId="22759" xr:uid="{00000000-0005-0000-0000-0000E4580000}"/>
    <cellStyle name="Normal 41 3 7 6" xfId="22760" xr:uid="{00000000-0005-0000-0000-0000E5580000}"/>
    <cellStyle name="Normal 41 3 7 6 2" xfId="22761" xr:uid="{00000000-0005-0000-0000-0000E6580000}"/>
    <cellStyle name="Normal 41 3 7 7" xfId="22762" xr:uid="{00000000-0005-0000-0000-0000E7580000}"/>
    <cellStyle name="Normal 41 3 7 7 2" xfId="22763" xr:uid="{00000000-0005-0000-0000-0000E8580000}"/>
    <cellStyle name="Normal 41 3 7 8" xfId="22764" xr:uid="{00000000-0005-0000-0000-0000E9580000}"/>
    <cellStyle name="Normal 41 3 7 8 2" xfId="22765" xr:uid="{00000000-0005-0000-0000-0000EA580000}"/>
    <cellStyle name="Normal 41 3 7 9" xfId="22766" xr:uid="{00000000-0005-0000-0000-0000EB580000}"/>
    <cellStyle name="Normal 41 3 7 9 2" xfId="22767" xr:uid="{00000000-0005-0000-0000-0000EC580000}"/>
    <cellStyle name="Normal 41 3 8" xfId="22768" xr:uid="{00000000-0005-0000-0000-0000ED580000}"/>
    <cellStyle name="Normal 41 3 8 10" xfId="22769" xr:uid="{00000000-0005-0000-0000-0000EE580000}"/>
    <cellStyle name="Normal 41 3 8 2" xfId="22770" xr:uid="{00000000-0005-0000-0000-0000EF580000}"/>
    <cellStyle name="Normal 41 3 8 2 2" xfId="22771" xr:uid="{00000000-0005-0000-0000-0000F0580000}"/>
    <cellStyle name="Normal 41 3 8 3" xfId="22772" xr:uid="{00000000-0005-0000-0000-0000F1580000}"/>
    <cellStyle name="Normal 41 3 8 3 2" xfId="22773" xr:uid="{00000000-0005-0000-0000-0000F2580000}"/>
    <cellStyle name="Normal 41 3 8 4" xfId="22774" xr:uid="{00000000-0005-0000-0000-0000F3580000}"/>
    <cellStyle name="Normal 41 3 8 4 2" xfId="22775" xr:uid="{00000000-0005-0000-0000-0000F4580000}"/>
    <cellStyle name="Normal 41 3 8 5" xfId="22776" xr:uid="{00000000-0005-0000-0000-0000F5580000}"/>
    <cellStyle name="Normal 41 3 8 5 2" xfId="22777" xr:uid="{00000000-0005-0000-0000-0000F6580000}"/>
    <cellStyle name="Normal 41 3 8 6" xfId="22778" xr:uid="{00000000-0005-0000-0000-0000F7580000}"/>
    <cellStyle name="Normal 41 3 8 6 2" xfId="22779" xr:uid="{00000000-0005-0000-0000-0000F8580000}"/>
    <cellStyle name="Normal 41 3 8 7" xfId="22780" xr:uid="{00000000-0005-0000-0000-0000F9580000}"/>
    <cellStyle name="Normal 41 3 8 7 2" xfId="22781" xr:uid="{00000000-0005-0000-0000-0000FA580000}"/>
    <cellStyle name="Normal 41 3 8 8" xfId="22782" xr:uid="{00000000-0005-0000-0000-0000FB580000}"/>
    <cellStyle name="Normal 41 3 8 8 2" xfId="22783" xr:uid="{00000000-0005-0000-0000-0000FC580000}"/>
    <cellStyle name="Normal 41 3 8 9" xfId="22784" xr:uid="{00000000-0005-0000-0000-0000FD580000}"/>
    <cellStyle name="Normal 41 3 9" xfId="22785" xr:uid="{00000000-0005-0000-0000-0000FE580000}"/>
    <cellStyle name="Normal 41 3 9 2" xfId="22786" xr:uid="{00000000-0005-0000-0000-0000FF580000}"/>
    <cellStyle name="Normal 41 4" xfId="22787" xr:uid="{00000000-0005-0000-0000-000000590000}"/>
    <cellStyle name="Normal 41 4 10" xfId="22788" xr:uid="{00000000-0005-0000-0000-000001590000}"/>
    <cellStyle name="Normal 41 4 10 2" xfId="22789" xr:uid="{00000000-0005-0000-0000-000002590000}"/>
    <cellStyle name="Normal 41 4 11" xfId="22790" xr:uid="{00000000-0005-0000-0000-000003590000}"/>
    <cellStyle name="Normal 41 4 11 2" xfId="22791" xr:uid="{00000000-0005-0000-0000-000004590000}"/>
    <cellStyle name="Normal 41 4 12" xfId="22792" xr:uid="{00000000-0005-0000-0000-000005590000}"/>
    <cellStyle name="Normal 41 4 12 2" xfId="22793" xr:uid="{00000000-0005-0000-0000-000006590000}"/>
    <cellStyle name="Normal 41 4 13" xfId="22794" xr:uid="{00000000-0005-0000-0000-000007590000}"/>
    <cellStyle name="Normal 41 4 13 2" xfId="22795" xr:uid="{00000000-0005-0000-0000-000008590000}"/>
    <cellStyle name="Normal 41 4 14" xfId="22796" xr:uid="{00000000-0005-0000-0000-000009590000}"/>
    <cellStyle name="Normal 41 4 14 2" xfId="22797" xr:uid="{00000000-0005-0000-0000-00000A590000}"/>
    <cellStyle name="Normal 41 4 15" xfId="22798" xr:uid="{00000000-0005-0000-0000-00000B590000}"/>
    <cellStyle name="Normal 41 4 15 2" xfId="22799" xr:uid="{00000000-0005-0000-0000-00000C590000}"/>
    <cellStyle name="Normal 41 4 16" xfId="22800" xr:uid="{00000000-0005-0000-0000-00000D590000}"/>
    <cellStyle name="Normal 41 4 16 2" xfId="22801" xr:uid="{00000000-0005-0000-0000-00000E590000}"/>
    <cellStyle name="Normal 41 4 17" xfId="22802" xr:uid="{00000000-0005-0000-0000-00000F590000}"/>
    <cellStyle name="Normal 41 4 18" xfId="22803" xr:uid="{00000000-0005-0000-0000-000010590000}"/>
    <cellStyle name="Normal 41 4 2" xfId="22804" xr:uid="{00000000-0005-0000-0000-000011590000}"/>
    <cellStyle name="Normal 41 4 2 10" xfId="22805" xr:uid="{00000000-0005-0000-0000-000012590000}"/>
    <cellStyle name="Normal 41 4 2 11" xfId="22806" xr:uid="{00000000-0005-0000-0000-000013590000}"/>
    <cellStyle name="Normal 41 4 2 2" xfId="22807" xr:uid="{00000000-0005-0000-0000-000014590000}"/>
    <cellStyle name="Normal 41 4 2 2 2" xfId="22808" xr:uid="{00000000-0005-0000-0000-000015590000}"/>
    <cellStyle name="Normal 41 4 2 3" xfId="22809" xr:uid="{00000000-0005-0000-0000-000016590000}"/>
    <cellStyle name="Normal 41 4 2 3 2" xfId="22810" xr:uid="{00000000-0005-0000-0000-000017590000}"/>
    <cellStyle name="Normal 41 4 2 4" xfId="22811" xr:uid="{00000000-0005-0000-0000-000018590000}"/>
    <cellStyle name="Normal 41 4 2 4 2" xfId="22812" xr:uid="{00000000-0005-0000-0000-000019590000}"/>
    <cellStyle name="Normal 41 4 2 5" xfId="22813" xr:uid="{00000000-0005-0000-0000-00001A590000}"/>
    <cellStyle name="Normal 41 4 2 5 2" xfId="22814" xr:uid="{00000000-0005-0000-0000-00001B590000}"/>
    <cellStyle name="Normal 41 4 2 6" xfId="22815" xr:uid="{00000000-0005-0000-0000-00001C590000}"/>
    <cellStyle name="Normal 41 4 2 6 2" xfId="22816" xr:uid="{00000000-0005-0000-0000-00001D590000}"/>
    <cellStyle name="Normal 41 4 2 7" xfId="22817" xr:uid="{00000000-0005-0000-0000-00001E590000}"/>
    <cellStyle name="Normal 41 4 2 7 2" xfId="22818" xr:uid="{00000000-0005-0000-0000-00001F590000}"/>
    <cellStyle name="Normal 41 4 2 8" xfId="22819" xr:uid="{00000000-0005-0000-0000-000020590000}"/>
    <cellStyle name="Normal 41 4 2 8 2" xfId="22820" xr:uid="{00000000-0005-0000-0000-000021590000}"/>
    <cellStyle name="Normal 41 4 2 9" xfId="22821" xr:uid="{00000000-0005-0000-0000-000022590000}"/>
    <cellStyle name="Normal 41 4 2 9 2" xfId="22822" xr:uid="{00000000-0005-0000-0000-000023590000}"/>
    <cellStyle name="Normal 41 4 3" xfId="22823" xr:uid="{00000000-0005-0000-0000-000024590000}"/>
    <cellStyle name="Normal 41 4 3 10" xfId="22824" xr:uid="{00000000-0005-0000-0000-000025590000}"/>
    <cellStyle name="Normal 41 4 3 11" xfId="22825" xr:uid="{00000000-0005-0000-0000-000026590000}"/>
    <cellStyle name="Normal 41 4 3 2" xfId="22826" xr:uid="{00000000-0005-0000-0000-000027590000}"/>
    <cellStyle name="Normal 41 4 3 2 2" xfId="22827" xr:uid="{00000000-0005-0000-0000-000028590000}"/>
    <cellStyle name="Normal 41 4 3 3" xfId="22828" xr:uid="{00000000-0005-0000-0000-000029590000}"/>
    <cellStyle name="Normal 41 4 3 3 2" xfId="22829" xr:uid="{00000000-0005-0000-0000-00002A590000}"/>
    <cellStyle name="Normal 41 4 3 4" xfId="22830" xr:uid="{00000000-0005-0000-0000-00002B590000}"/>
    <cellStyle name="Normal 41 4 3 4 2" xfId="22831" xr:uid="{00000000-0005-0000-0000-00002C590000}"/>
    <cellStyle name="Normal 41 4 3 5" xfId="22832" xr:uid="{00000000-0005-0000-0000-00002D590000}"/>
    <cellStyle name="Normal 41 4 3 5 2" xfId="22833" xr:uid="{00000000-0005-0000-0000-00002E590000}"/>
    <cellStyle name="Normal 41 4 3 6" xfId="22834" xr:uid="{00000000-0005-0000-0000-00002F590000}"/>
    <cellStyle name="Normal 41 4 3 6 2" xfId="22835" xr:uid="{00000000-0005-0000-0000-000030590000}"/>
    <cellStyle name="Normal 41 4 3 7" xfId="22836" xr:uid="{00000000-0005-0000-0000-000031590000}"/>
    <cellStyle name="Normal 41 4 3 7 2" xfId="22837" xr:uid="{00000000-0005-0000-0000-000032590000}"/>
    <cellStyle name="Normal 41 4 3 8" xfId="22838" xr:uid="{00000000-0005-0000-0000-000033590000}"/>
    <cellStyle name="Normal 41 4 3 8 2" xfId="22839" xr:uid="{00000000-0005-0000-0000-000034590000}"/>
    <cellStyle name="Normal 41 4 3 9" xfId="22840" xr:uid="{00000000-0005-0000-0000-000035590000}"/>
    <cellStyle name="Normal 41 4 3 9 2" xfId="22841" xr:uid="{00000000-0005-0000-0000-000036590000}"/>
    <cellStyle name="Normal 41 4 4" xfId="22842" xr:uid="{00000000-0005-0000-0000-000037590000}"/>
    <cellStyle name="Normal 41 4 4 10" xfId="22843" xr:uid="{00000000-0005-0000-0000-000038590000}"/>
    <cellStyle name="Normal 41 4 4 11" xfId="22844" xr:uid="{00000000-0005-0000-0000-000039590000}"/>
    <cellStyle name="Normal 41 4 4 2" xfId="22845" xr:uid="{00000000-0005-0000-0000-00003A590000}"/>
    <cellStyle name="Normal 41 4 4 2 2" xfId="22846" xr:uid="{00000000-0005-0000-0000-00003B590000}"/>
    <cellStyle name="Normal 41 4 4 3" xfId="22847" xr:uid="{00000000-0005-0000-0000-00003C590000}"/>
    <cellStyle name="Normal 41 4 4 3 2" xfId="22848" xr:uid="{00000000-0005-0000-0000-00003D590000}"/>
    <cellStyle name="Normal 41 4 4 4" xfId="22849" xr:uid="{00000000-0005-0000-0000-00003E590000}"/>
    <cellStyle name="Normal 41 4 4 4 2" xfId="22850" xr:uid="{00000000-0005-0000-0000-00003F590000}"/>
    <cellStyle name="Normal 41 4 4 5" xfId="22851" xr:uid="{00000000-0005-0000-0000-000040590000}"/>
    <cellStyle name="Normal 41 4 4 5 2" xfId="22852" xr:uid="{00000000-0005-0000-0000-000041590000}"/>
    <cellStyle name="Normal 41 4 4 6" xfId="22853" xr:uid="{00000000-0005-0000-0000-000042590000}"/>
    <cellStyle name="Normal 41 4 4 6 2" xfId="22854" xr:uid="{00000000-0005-0000-0000-000043590000}"/>
    <cellStyle name="Normal 41 4 4 7" xfId="22855" xr:uid="{00000000-0005-0000-0000-000044590000}"/>
    <cellStyle name="Normal 41 4 4 7 2" xfId="22856" xr:uid="{00000000-0005-0000-0000-000045590000}"/>
    <cellStyle name="Normal 41 4 4 8" xfId="22857" xr:uid="{00000000-0005-0000-0000-000046590000}"/>
    <cellStyle name="Normal 41 4 4 8 2" xfId="22858" xr:uid="{00000000-0005-0000-0000-000047590000}"/>
    <cellStyle name="Normal 41 4 4 9" xfId="22859" xr:uid="{00000000-0005-0000-0000-000048590000}"/>
    <cellStyle name="Normal 41 4 4 9 2" xfId="22860" xr:uid="{00000000-0005-0000-0000-000049590000}"/>
    <cellStyle name="Normal 41 4 5" xfId="22861" xr:uid="{00000000-0005-0000-0000-00004A590000}"/>
    <cellStyle name="Normal 41 4 5 10" xfId="22862" xr:uid="{00000000-0005-0000-0000-00004B590000}"/>
    <cellStyle name="Normal 41 4 5 11" xfId="22863" xr:uid="{00000000-0005-0000-0000-00004C590000}"/>
    <cellStyle name="Normal 41 4 5 2" xfId="22864" xr:uid="{00000000-0005-0000-0000-00004D590000}"/>
    <cellStyle name="Normal 41 4 5 2 2" xfId="22865" xr:uid="{00000000-0005-0000-0000-00004E590000}"/>
    <cellStyle name="Normal 41 4 5 3" xfId="22866" xr:uid="{00000000-0005-0000-0000-00004F590000}"/>
    <cellStyle name="Normal 41 4 5 3 2" xfId="22867" xr:uid="{00000000-0005-0000-0000-000050590000}"/>
    <cellStyle name="Normal 41 4 5 4" xfId="22868" xr:uid="{00000000-0005-0000-0000-000051590000}"/>
    <cellStyle name="Normal 41 4 5 4 2" xfId="22869" xr:uid="{00000000-0005-0000-0000-000052590000}"/>
    <cellStyle name="Normal 41 4 5 5" xfId="22870" xr:uid="{00000000-0005-0000-0000-000053590000}"/>
    <cellStyle name="Normal 41 4 5 5 2" xfId="22871" xr:uid="{00000000-0005-0000-0000-000054590000}"/>
    <cellStyle name="Normal 41 4 5 6" xfId="22872" xr:uid="{00000000-0005-0000-0000-000055590000}"/>
    <cellStyle name="Normal 41 4 5 6 2" xfId="22873" xr:uid="{00000000-0005-0000-0000-000056590000}"/>
    <cellStyle name="Normal 41 4 5 7" xfId="22874" xr:uid="{00000000-0005-0000-0000-000057590000}"/>
    <cellStyle name="Normal 41 4 5 7 2" xfId="22875" xr:uid="{00000000-0005-0000-0000-000058590000}"/>
    <cellStyle name="Normal 41 4 5 8" xfId="22876" xr:uid="{00000000-0005-0000-0000-000059590000}"/>
    <cellStyle name="Normal 41 4 5 8 2" xfId="22877" xr:uid="{00000000-0005-0000-0000-00005A590000}"/>
    <cellStyle name="Normal 41 4 5 9" xfId="22878" xr:uid="{00000000-0005-0000-0000-00005B590000}"/>
    <cellStyle name="Normal 41 4 5 9 2" xfId="22879" xr:uid="{00000000-0005-0000-0000-00005C590000}"/>
    <cellStyle name="Normal 41 4 6" xfId="22880" xr:uid="{00000000-0005-0000-0000-00005D590000}"/>
    <cellStyle name="Normal 41 4 6 10" xfId="22881" xr:uid="{00000000-0005-0000-0000-00005E590000}"/>
    <cellStyle name="Normal 41 4 6 11" xfId="22882" xr:uid="{00000000-0005-0000-0000-00005F590000}"/>
    <cellStyle name="Normal 41 4 6 2" xfId="22883" xr:uid="{00000000-0005-0000-0000-000060590000}"/>
    <cellStyle name="Normal 41 4 6 2 2" xfId="22884" xr:uid="{00000000-0005-0000-0000-000061590000}"/>
    <cellStyle name="Normal 41 4 6 3" xfId="22885" xr:uid="{00000000-0005-0000-0000-000062590000}"/>
    <cellStyle name="Normal 41 4 6 3 2" xfId="22886" xr:uid="{00000000-0005-0000-0000-000063590000}"/>
    <cellStyle name="Normal 41 4 6 4" xfId="22887" xr:uid="{00000000-0005-0000-0000-000064590000}"/>
    <cellStyle name="Normal 41 4 6 4 2" xfId="22888" xr:uid="{00000000-0005-0000-0000-000065590000}"/>
    <cellStyle name="Normal 41 4 6 5" xfId="22889" xr:uid="{00000000-0005-0000-0000-000066590000}"/>
    <cellStyle name="Normal 41 4 6 5 2" xfId="22890" xr:uid="{00000000-0005-0000-0000-000067590000}"/>
    <cellStyle name="Normal 41 4 6 6" xfId="22891" xr:uid="{00000000-0005-0000-0000-000068590000}"/>
    <cellStyle name="Normal 41 4 6 6 2" xfId="22892" xr:uid="{00000000-0005-0000-0000-000069590000}"/>
    <cellStyle name="Normal 41 4 6 7" xfId="22893" xr:uid="{00000000-0005-0000-0000-00006A590000}"/>
    <cellStyle name="Normal 41 4 6 7 2" xfId="22894" xr:uid="{00000000-0005-0000-0000-00006B590000}"/>
    <cellStyle name="Normal 41 4 6 8" xfId="22895" xr:uid="{00000000-0005-0000-0000-00006C590000}"/>
    <cellStyle name="Normal 41 4 6 8 2" xfId="22896" xr:uid="{00000000-0005-0000-0000-00006D590000}"/>
    <cellStyle name="Normal 41 4 6 9" xfId="22897" xr:uid="{00000000-0005-0000-0000-00006E590000}"/>
    <cellStyle name="Normal 41 4 6 9 2" xfId="22898" xr:uid="{00000000-0005-0000-0000-00006F590000}"/>
    <cellStyle name="Normal 41 4 7" xfId="22899" xr:uid="{00000000-0005-0000-0000-000070590000}"/>
    <cellStyle name="Normal 41 4 7 10" xfId="22900" xr:uid="{00000000-0005-0000-0000-000071590000}"/>
    <cellStyle name="Normal 41 4 7 11" xfId="22901" xr:uid="{00000000-0005-0000-0000-000072590000}"/>
    <cellStyle name="Normal 41 4 7 2" xfId="22902" xr:uid="{00000000-0005-0000-0000-000073590000}"/>
    <cellStyle name="Normal 41 4 7 2 2" xfId="22903" xr:uid="{00000000-0005-0000-0000-000074590000}"/>
    <cellStyle name="Normal 41 4 7 3" xfId="22904" xr:uid="{00000000-0005-0000-0000-000075590000}"/>
    <cellStyle name="Normal 41 4 7 3 2" xfId="22905" xr:uid="{00000000-0005-0000-0000-000076590000}"/>
    <cellStyle name="Normal 41 4 7 4" xfId="22906" xr:uid="{00000000-0005-0000-0000-000077590000}"/>
    <cellStyle name="Normal 41 4 7 4 2" xfId="22907" xr:uid="{00000000-0005-0000-0000-000078590000}"/>
    <cellStyle name="Normal 41 4 7 5" xfId="22908" xr:uid="{00000000-0005-0000-0000-000079590000}"/>
    <cellStyle name="Normal 41 4 7 5 2" xfId="22909" xr:uid="{00000000-0005-0000-0000-00007A590000}"/>
    <cellStyle name="Normal 41 4 7 6" xfId="22910" xr:uid="{00000000-0005-0000-0000-00007B590000}"/>
    <cellStyle name="Normal 41 4 7 6 2" xfId="22911" xr:uid="{00000000-0005-0000-0000-00007C590000}"/>
    <cellStyle name="Normal 41 4 7 7" xfId="22912" xr:uid="{00000000-0005-0000-0000-00007D590000}"/>
    <cellStyle name="Normal 41 4 7 7 2" xfId="22913" xr:uid="{00000000-0005-0000-0000-00007E590000}"/>
    <cellStyle name="Normal 41 4 7 8" xfId="22914" xr:uid="{00000000-0005-0000-0000-00007F590000}"/>
    <cellStyle name="Normal 41 4 7 8 2" xfId="22915" xr:uid="{00000000-0005-0000-0000-000080590000}"/>
    <cellStyle name="Normal 41 4 7 9" xfId="22916" xr:uid="{00000000-0005-0000-0000-000081590000}"/>
    <cellStyle name="Normal 41 4 7 9 2" xfId="22917" xr:uid="{00000000-0005-0000-0000-000082590000}"/>
    <cellStyle name="Normal 41 4 8" xfId="22918" xr:uid="{00000000-0005-0000-0000-000083590000}"/>
    <cellStyle name="Normal 41 4 8 10" xfId="22919" xr:uid="{00000000-0005-0000-0000-000084590000}"/>
    <cellStyle name="Normal 41 4 8 2" xfId="22920" xr:uid="{00000000-0005-0000-0000-000085590000}"/>
    <cellStyle name="Normal 41 4 8 2 2" xfId="22921" xr:uid="{00000000-0005-0000-0000-000086590000}"/>
    <cellStyle name="Normal 41 4 8 3" xfId="22922" xr:uid="{00000000-0005-0000-0000-000087590000}"/>
    <cellStyle name="Normal 41 4 8 3 2" xfId="22923" xr:uid="{00000000-0005-0000-0000-000088590000}"/>
    <cellStyle name="Normal 41 4 8 4" xfId="22924" xr:uid="{00000000-0005-0000-0000-000089590000}"/>
    <cellStyle name="Normal 41 4 8 4 2" xfId="22925" xr:uid="{00000000-0005-0000-0000-00008A590000}"/>
    <cellStyle name="Normal 41 4 8 5" xfId="22926" xr:uid="{00000000-0005-0000-0000-00008B590000}"/>
    <cellStyle name="Normal 41 4 8 5 2" xfId="22927" xr:uid="{00000000-0005-0000-0000-00008C590000}"/>
    <cellStyle name="Normal 41 4 8 6" xfId="22928" xr:uid="{00000000-0005-0000-0000-00008D590000}"/>
    <cellStyle name="Normal 41 4 8 6 2" xfId="22929" xr:uid="{00000000-0005-0000-0000-00008E590000}"/>
    <cellStyle name="Normal 41 4 8 7" xfId="22930" xr:uid="{00000000-0005-0000-0000-00008F590000}"/>
    <cellStyle name="Normal 41 4 8 7 2" xfId="22931" xr:uid="{00000000-0005-0000-0000-000090590000}"/>
    <cellStyle name="Normal 41 4 8 8" xfId="22932" xr:uid="{00000000-0005-0000-0000-000091590000}"/>
    <cellStyle name="Normal 41 4 8 8 2" xfId="22933" xr:uid="{00000000-0005-0000-0000-000092590000}"/>
    <cellStyle name="Normal 41 4 8 9" xfId="22934" xr:uid="{00000000-0005-0000-0000-000093590000}"/>
    <cellStyle name="Normal 41 4 9" xfId="22935" xr:uid="{00000000-0005-0000-0000-000094590000}"/>
    <cellStyle name="Normal 41 4 9 2" xfId="22936" xr:uid="{00000000-0005-0000-0000-000095590000}"/>
    <cellStyle name="Normal 41 5" xfId="22937" xr:uid="{00000000-0005-0000-0000-000096590000}"/>
    <cellStyle name="Normal 41 5 10" xfId="22938" xr:uid="{00000000-0005-0000-0000-000097590000}"/>
    <cellStyle name="Normal 41 5 10 2" xfId="22939" xr:uid="{00000000-0005-0000-0000-000098590000}"/>
    <cellStyle name="Normal 41 5 11" xfId="22940" xr:uid="{00000000-0005-0000-0000-000099590000}"/>
    <cellStyle name="Normal 41 5 11 2" xfId="22941" xr:uid="{00000000-0005-0000-0000-00009A590000}"/>
    <cellStyle name="Normal 41 5 12" xfId="22942" xr:uid="{00000000-0005-0000-0000-00009B590000}"/>
    <cellStyle name="Normal 41 5 12 2" xfId="22943" xr:uid="{00000000-0005-0000-0000-00009C590000}"/>
    <cellStyle name="Normal 41 5 13" xfId="22944" xr:uid="{00000000-0005-0000-0000-00009D590000}"/>
    <cellStyle name="Normal 41 5 13 2" xfId="22945" xr:uid="{00000000-0005-0000-0000-00009E590000}"/>
    <cellStyle name="Normal 41 5 14" xfId="22946" xr:uid="{00000000-0005-0000-0000-00009F590000}"/>
    <cellStyle name="Normal 41 5 14 2" xfId="22947" xr:uid="{00000000-0005-0000-0000-0000A0590000}"/>
    <cellStyle name="Normal 41 5 15" xfId="22948" xr:uid="{00000000-0005-0000-0000-0000A1590000}"/>
    <cellStyle name="Normal 41 5 15 2" xfId="22949" xr:uid="{00000000-0005-0000-0000-0000A2590000}"/>
    <cellStyle name="Normal 41 5 16" xfId="22950" xr:uid="{00000000-0005-0000-0000-0000A3590000}"/>
    <cellStyle name="Normal 41 5 17" xfId="22951" xr:uid="{00000000-0005-0000-0000-0000A4590000}"/>
    <cellStyle name="Normal 41 5 2" xfId="22952" xr:uid="{00000000-0005-0000-0000-0000A5590000}"/>
    <cellStyle name="Normal 41 5 2 10" xfId="22953" xr:uid="{00000000-0005-0000-0000-0000A6590000}"/>
    <cellStyle name="Normal 41 5 2 11" xfId="22954" xr:uid="{00000000-0005-0000-0000-0000A7590000}"/>
    <cellStyle name="Normal 41 5 2 2" xfId="22955" xr:uid="{00000000-0005-0000-0000-0000A8590000}"/>
    <cellStyle name="Normal 41 5 2 2 2" xfId="22956" xr:uid="{00000000-0005-0000-0000-0000A9590000}"/>
    <cellStyle name="Normal 41 5 2 3" xfId="22957" xr:uid="{00000000-0005-0000-0000-0000AA590000}"/>
    <cellStyle name="Normal 41 5 2 3 2" xfId="22958" xr:uid="{00000000-0005-0000-0000-0000AB590000}"/>
    <cellStyle name="Normal 41 5 2 4" xfId="22959" xr:uid="{00000000-0005-0000-0000-0000AC590000}"/>
    <cellStyle name="Normal 41 5 2 4 2" xfId="22960" xr:uid="{00000000-0005-0000-0000-0000AD590000}"/>
    <cellStyle name="Normal 41 5 2 5" xfId="22961" xr:uid="{00000000-0005-0000-0000-0000AE590000}"/>
    <cellStyle name="Normal 41 5 2 5 2" xfId="22962" xr:uid="{00000000-0005-0000-0000-0000AF590000}"/>
    <cellStyle name="Normal 41 5 2 6" xfId="22963" xr:uid="{00000000-0005-0000-0000-0000B0590000}"/>
    <cellStyle name="Normal 41 5 2 6 2" xfId="22964" xr:uid="{00000000-0005-0000-0000-0000B1590000}"/>
    <cellStyle name="Normal 41 5 2 7" xfId="22965" xr:uid="{00000000-0005-0000-0000-0000B2590000}"/>
    <cellStyle name="Normal 41 5 2 7 2" xfId="22966" xr:uid="{00000000-0005-0000-0000-0000B3590000}"/>
    <cellStyle name="Normal 41 5 2 8" xfId="22967" xr:uid="{00000000-0005-0000-0000-0000B4590000}"/>
    <cellStyle name="Normal 41 5 2 8 2" xfId="22968" xr:uid="{00000000-0005-0000-0000-0000B5590000}"/>
    <cellStyle name="Normal 41 5 2 9" xfId="22969" xr:uid="{00000000-0005-0000-0000-0000B6590000}"/>
    <cellStyle name="Normal 41 5 2 9 2" xfId="22970" xr:uid="{00000000-0005-0000-0000-0000B7590000}"/>
    <cellStyle name="Normal 41 5 3" xfId="22971" xr:uid="{00000000-0005-0000-0000-0000B8590000}"/>
    <cellStyle name="Normal 41 5 3 10" xfId="22972" xr:uid="{00000000-0005-0000-0000-0000B9590000}"/>
    <cellStyle name="Normal 41 5 3 11" xfId="22973" xr:uid="{00000000-0005-0000-0000-0000BA590000}"/>
    <cellStyle name="Normal 41 5 3 2" xfId="22974" xr:uid="{00000000-0005-0000-0000-0000BB590000}"/>
    <cellStyle name="Normal 41 5 3 2 2" xfId="22975" xr:uid="{00000000-0005-0000-0000-0000BC590000}"/>
    <cellStyle name="Normal 41 5 3 3" xfId="22976" xr:uid="{00000000-0005-0000-0000-0000BD590000}"/>
    <cellStyle name="Normal 41 5 3 3 2" xfId="22977" xr:uid="{00000000-0005-0000-0000-0000BE590000}"/>
    <cellStyle name="Normal 41 5 3 4" xfId="22978" xr:uid="{00000000-0005-0000-0000-0000BF590000}"/>
    <cellStyle name="Normal 41 5 3 4 2" xfId="22979" xr:uid="{00000000-0005-0000-0000-0000C0590000}"/>
    <cellStyle name="Normal 41 5 3 5" xfId="22980" xr:uid="{00000000-0005-0000-0000-0000C1590000}"/>
    <cellStyle name="Normal 41 5 3 5 2" xfId="22981" xr:uid="{00000000-0005-0000-0000-0000C2590000}"/>
    <cellStyle name="Normal 41 5 3 6" xfId="22982" xr:uid="{00000000-0005-0000-0000-0000C3590000}"/>
    <cellStyle name="Normal 41 5 3 6 2" xfId="22983" xr:uid="{00000000-0005-0000-0000-0000C4590000}"/>
    <cellStyle name="Normal 41 5 3 7" xfId="22984" xr:uid="{00000000-0005-0000-0000-0000C5590000}"/>
    <cellStyle name="Normal 41 5 3 7 2" xfId="22985" xr:uid="{00000000-0005-0000-0000-0000C6590000}"/>
    <cellStyle name="Normal 41 5 3 8" xfId="22986" xr:uid="{00000000-0005-0000-0000-0000C7590000}"/>
    <cellStyle name="Normal 41 5 3 8 2" xfId="22987" xr:uid="{00000000-0005-0000-0000-0000C8590000}"/>
    <cellStyle name="Normal 41 5 3 9" xfId="22988" xr:uid="{00000000-0005-0000-0000-0000C9590000}"/>
    <cellStyle name="Normal 41 5 3 9 2" xfId="22989" xr:uid="{00000000-0005-0000-0000-0000CA590000}"/>
    <cellStyle name="Normal 41 5 4" xfId="22990" xr:uid="{00000000-0005-0000-0000-0000CB590000}"/>
    <cellStyle name="Normal 41 5 4 10" xfId="22991" xr:uid="{00000000-0005-0000-0000-0000CC590000}"/>
    <cellStyle name="Normal 41 5 4 11" xfId="22992" xr:uid="{00000000-0005-0000-0000-0000CD590000}"/>
    <cellStyle name="Normal 41 5 4 2" xfId="22993" xr:uid="{00000000-0005-0000-0000-0000CE590000}"/>
    <cellStyle name="Normal 41 5 4 2 2" xfId="22994" xr:uid="{00000000-0005-0000-0000-0000CF590000}"/>
    <cellStyle name="Normal 41 5 4 3" xfId="22995" xr:uid="{00000000-0005-0000-0000-0000D0590000}"/>
    <cellStyle name="Normal 41 5 4 3 2" xfId="22996" xr:uid="{00000000-0005-0000-0000-0000D1590000}"/>
    <cellStyle name="Normal 41 5 4 4" xfId="22997" xr:uid="{00000000-0005-0000-0000-0000D2590000}"/>
    <cellStyle name="Normal 41 5 4 4 2" xfId="22998" xr:uid="{00000000-0005-0000-0000-0000D3590000}"/>
    <cellStyle name="Normal 41 5 4 5" xfId="22999" xr:uid="{00000000-0005-0000-0000-0000D4590000}"/>
    <cellStyle name="Normal 41 5 4 5 2" xfId="23000" xr:uid="{00000000-0005-0000-0000-0000D5590000}"/>
    <cellStyle name="Normal 41 5 4 6" xfId="23001" xr:uid="{00000000-0005-0000-0000-0000D6590000}"/>
    <cellStyle name="Normal 41 5 4 6 2" xfId="23002" xr:uid="{00000000-0005-0000-0000-0000D7590000}"/>
    <cellStyle name="Normal 41 5 4 7" xfId="23003" xr:uid="{00000000-0005-0000-0000-0000D8590000}"/>
    <cellStyle name="Normal 41 5 4 7 2" xfId="23004" xr:uid="{00000000-0005-0000-0000-0000D9590000}"/>
    <cellStyle name="Normal 41 5 4 8" xfId="23005" xr:uid="{00000000-0005-0000-0000-0000DA590000}"/>
    <cellStyle name="Normal 41 5 4 8 2" xfId="23006" xr:uid="{00000000-0005-0000-0000-0000DB590000}"/>
    <cellStyle name="Normal 41 5 4 9" xfId="23007" xr:uid="{00000000-0005-0000-0000-0000DC590000}"/>
    <cellStyle name="Normal 41 5 4 9 2" xfId="23008" xr:uid="{00000000-0005-0000-0000-0000DD590000}"/>
    <cellStyle name="Normal 41 5 5" xfId="23009" xr:uid="{00000000-0005-0000-0000-0000DE590000}"/>
    <cellStyle name="Normal 41 5 5 10" xfId="23010" xr:uid="{00000000-0005-0000-0000-0000DF590000}"/>
    <cellStyle name="Normal 41 5 5 11" xfId="23011" xr:uid="{00000000-0005-0000-0000-0000E0590000}"/>
    <cellStyle name="Normal 41 5 5 2" xfId="23012" xr:uid="{00000000-0005-0000-0000-0000E1590000}"/>
    <cellStyle name="Normal 41 5 5 2 2" xfId="23013" xr:uid="{00000000-0005-0000-0000-0000E2590000}"/>
    <cellStyle name="Normal 41 5 5 3" xfId="23014" xr:uid="{00000000-0005-0000-0000-0000E3590000}"/>
    <cellStyle name="Normal 41 5 5 3 2" xfId="23015" xr:uid="{00000000-0005-0000-0000-0000E4590000}"/>
    <cellStyle name="Normal 41 5 5 4" xfId="23016" xr:uid="{00000000-0005-0000-0000-0000E5590000}"/>
    <cellStyle name="Normal 41 5 5 4 2" xfId="23017" xr:uid="{00000000-0005-0000-0000-0000E6590000}"/>
    <cellStyle name="Normal 41 5 5 5" xfId="23018" xr:uid="{00000000-0005-0000-0000-0000E7590000}"/>
    <cellStyle name="Normal 41 5 5 5 2" xfId="23019" xr:uid="{00000000-0005-0000-0000-0000E8590000}"/>
    <cellStyle name="Normal 41 5 5 6" xfId="23020" xr:uid="{00000000-0005-0000-0000-0000E9590000}"/>
    <cellStyle name="Normal 41 5 5 6 2" xfId="23021" xr:uid="{00000000-0005-0000-0000-0000EA590000}"/>
    <cellStyle name="Normal 41 5 5 7" xfId="23022" xr:uid="{00000000-0005-0000-0000-0000EB590000}"/>
    <cellStyle name="Normal 41 5 5 7 2" xfId="23023" xr:uid="{00000000-0005-0000-0000-0000EC590000}"/>
    <cellStyle name="Normal 41 5 5 8" xfId="23024" xr:uid="{00000000-0005-0000-0000-0000ED590000}"/>
    <cellStyle name="Normal 41 5 5 8 2" xfId="23025" xr:uid="{00000000-0005-0000-0000-0000EE590000}"/>
    <cellStyle name="Normal 41 5 5 9" xfId="23026" xr:uid="{00000000-0005-0000-0000-0000EF590000}"/>
    <cellStyle name="Normal 41 5 5 9 2" xfId="23027" xr:uid="{00000000-0005-0000-0000-0000F0590000}"/>
    <cellStyle name="Normal 41 5 6" xfId="23028" xr:uid="{00000000-0005-0000-0000-0000F1590000}"/>
    <cellStyle name="Normal 41 5 6 10" xfId="23029" xr:uid="{00000000-0005-0000-0000-0000F2590000}"/>
    <cellStyle name="Normal 41 5 6 11" xfId="23030" xr:uid="{00000000-0005-0000-0000-0000F3590000}"/>
    <cellStyle name="Normal 41 5 6 2" xfId="23031" xr:uid="{00000000-0005-0000-0000-0000F4590000}"/>
    <cellStyle name="Normal 41 5 6 2 2" xfId="23032" xr:uid="{00000000-0005-0000-0000-0000F5590000}"/>
    <cellStyle name="Normal 41 5 6 3" xfId="23033" xr:uid="{00000000-0005-0000-0000-0000F6590000}"/>
    <cellStyle name="Normal 41 5 6 3 2" xfId="23034" xr:uid="{00000000-0005-0000-0000-0000F7590000}"/>
    <cellStyle name="Normal 41 5 6 4" xfId="23035" xr:uid="{00000000-0005-0000-0000-0000F8590000}"/>
    <cellStyle name="Normal 41 5 6 4 2" xfId="23036" xr:uid="{00000000-0005-0000-0000-0000F9590000}"/>
    <cellStyle name="Normal 41 5 6 5" xfId="23037" xr:uid="{00000000-0005-0000-0000-0000FA590000}"/>
    <cellStyle name="Normal 41 5 6 5 2" xfId="23038" xr:uid="{00000000-0005-0000-0000-0000FB590000}"/>
    <cellStyle name="Normal 41 5 6 6" xfId="23039" xr:uid="{00000000-0005-0000-0000-0000FC590000}"/>
    <cellStyle name="Normal 41 5 6 6 2" xfId="23040" xr:uid="{00000000-0005-0000-0000-0000FD590000}"/>
    <cellStyle name="Normal 41 5 6 7" xfId="23041" xr:uid="{00000000-0005-0000-0000-0000FE590000}"/>
    <cellStyle name="Normal 41 5 6 7 2" xfId="23042" xr:uid="{00000000-0005-0000-0000-0000FF590000}"/>
    <cellStyle name="Normal 41 5 6 8" xfId="23043" xr:uid="{00000000-0005-0000-0000-0000005A0000}"/>
    <cellStyle name="Normal 41 5 6 8 2" xfId="23044" xr:uid="{00000000-0005-0000-0000-0000015A0000}"/>
    <cellStyle name="Normal 41 5 6 9" xfId="23045" xr:uid="{00000000-0005-0000-0000-0000025A0000}"/>
    <cellStyle name="Normal 41 5 6 9 2" xfId="23046" xr:uid="{00000000-0005-0000-0000-0000035A0000}"/>
    <cellStyle name="Normal 41 5 7" xfId="23047" xr:uid="{00000000-0005-0000-0000-0000045A0000}"/>
    <cellStyle name="Normal 41 5 7 10" xfId="23048" xr:uid="{00000000-0005-0000-0000-0000055A0000}"/>
    <cellStyle name="Normal 41 5 7 2" xfId="23049" xr:uid="{00000000-0005-0000-0000-0000065A0000}"/>
    <cellStyle name="Normal 41 5 7 2 2" xfId="23050" xr:uid="{00000000-0005-0000-0000-0000075A0000}"/>
    <cellStyle name="Normal 41 5 7 3" xfId="23051" xr:uid="{00000000-0005-0000-0000-0000085A0000}"/>
    <cellStyle name="Normal 41 5 7 3 2" xfId="23052" xr:uid="{00000000-0005-0000-0000-0000095A0000}"/>
    <cellStyle name="Normal 41 5 7 4" xfId="23053" xr:uid="{00000000-0005-0000-0000-00000A5A0000}"/>
    <cellStyle name="Normal 41 5 7 4 2" xfId="23054" xr:uid="{00000000-0005-0000-0000-00000B5A0000}"/>
    <cellStyle name="Normal 41 5 7 5" xfId="23055" xr:uid="{00000000-0005-0000-0000-00000C5A0000}"/>
    <cellStyle name="Normal 41 5 7 5 2" xfId="23056" xr:uid="{00000000-0005-0000-0000-00000D5A0000}"/>
    <cellStyle name="Normal 41 5 7 6" xfId="23057" xr:uid="{00000000-0005-0000-0000-00000E5A0000}"/>
    <cellStyle name="Normal 41 5 7 6 2" xfId="23058" xr:uid="{00000000-0005-0000-0000-00000F5A0000}"/>
    <cellStyle name="Normal 41 5 7 7" xfId="23059" xr:uid="{00000000-0005-0000-0000-0000105A0000}"/>
    <cellStyle name="Normal 41 5 7 7 2" xfId="23060" xr:uid="{00000000-0005-0000-0000-0000115A0000}"/>
    <cellStyle name="Normal 41 5 7 8" xfId="23061" xr:uid="{00000000-0005-0000-0000-0000125A0000}"/>
    <cellStyle name="Normal 41 5 7 8 2" xfId="23062" xr:uid="{00000000-0005-0000-0000-0000135A0000}"/>
    <cellStyle name="Normal 41 5 7 9" xfId="23063" xr:uid="{00000000-0005-0000-0000-0000145A0000}"/>
    <cellStyle name="Normal 41 5 8" xfId="23064" xr:uid="{00000000-0005-0000-0000-0000155A0000}"/>
    <cellStyle name="Normal 41 5 8 2" xfId="23065" xr:uid="{00000000-0005-0000-0000-0000165A0000}"/>
    <cellStyle name="Normal 41 5 9" xfId="23066" xr:uid="{00000000-0005-0000-0000-0000175A0000}"/>
    <cellStyle name="Normal 41 5 9 2" xfId="23067" xr:uid="{00000000-0005-0000-0000-0000185A0000}"/>
    <cellStyle name="Normal 41 6" xfId="23068" xr:uid="{00000000-0005-0000-0000-0000195A0000}"/>
    <cellStyle name="Normal 41 6 10" xfId="23069" xr:uid="{00000000-0005-0000-0000-00001A5A0000}"/>
    <cellStyle name="Normal 41 6 10 2" xfId="23070" xr:uid="{00000000-0005-0000-0000-00001B5A0000}"/>
    <cellStyle name="Normal 41 6 11" xfId="23071" xr:uid="{00000000-0005-0000-0000-00001C5A0000}"/>
    <cellStyle name="Normal 41 6 11 2" xfId="23072" xr:uid="{00000000-0005-0000-0000-00001D5A0000}"/>
    <cellStyle name="Normal 41 6 12" xfId="23073" xr:uid="{00000000-0005-0000-0000-00001E5A0000}"/>
    <cellStyle name="Normal 41 6 12 2" xfId="23074" xr:uid="{00000000-0005-0000-0000-00001F5A0000}"/>
    <cellStyle name="Normal 41 6 13" xfId="23075" xr:uid="{00000000-0005-0000-0000-0000205A0000}"/>
    <cellStyle name="Normal 41 6 13 2" xfId="23076" xr:uid="{00000000-0005-0000-0000-0000215A0000}"/>
    <cellStyle name="Normal 41 6 14" xfId="23077" xr:uid="{00000000-0005-0000-0000-0000225A0000}"/>
    <cellStyle name="Normal 41 6 14 2" xfId="23078" xr:uid="{00000000-0005-0000-0000-0000235A0000}"/>
    <cellStyle name="Normal 41 6 15" xfId="23079" xr:uid="{00000000-0005-0000-0000-0000245A0000}"/>
    <cellStyle name="Normal 41 6 15 2" xfId="23080" xr:uid="{00000000-0005-0000-0000-0000255A0000}"/>
    <cellStyle name="Normal 41 6 16" xfId="23081" xr:uid="{00000000-0005-0000-0000-0000265A0000}"/>
    <cellStyle name="Normal 41 6 17" xfId="23082" xr:uid="{00000000-0005-0000-0000-0000275A0000}"/>
    <cellStyle name="Normal 41 6 2" xfId="23083" xr:uid="{00000000-0005-0000-0000-0000285A0000}"/>
    <cellStyle name="Normal 41 6 2 10" xfId="23084" xr:uid="{00000000-0005-0000-0000-0000295A0000}"/>
    <cellStyle name="Normal 41 6 2 11" xfId="23085" xr:uid="{00000000-0005-0000-0000-00002A5A0000}"/>
    <cellStyle name="Normal 41 6 2 2" xfId="23086" xr:uid="{00000000-0005-0000-0000-00002B5A0000}"/>
    <cellStyle name="Normal 41 6 2 2 2" xfId="23087" xr:uid="{00000000-0005-0000-0000-00002C5A0000}"/>
    <cellStyle name="Normal 41 6 2 3" xfId="23088" xr:uid="{00000000-0005-0000-0000-00002D5A0000}"/>
    <cellStyle name="Normal 41 6 2 3 2" xfId="23089" xr:uid="{00000000-0005-0000-0000-00002E5A0000}"/>
    <cellStyle name="Normal 41 6 2 4" xfId="23090" xr:uid="{00000000-0005-0000-0000-00002F5A0000}"/>
    <cellStyle name="Normal 41 6 2 4 2" xfId="23091" xr:uid="{00000000-0005-0000-0000-0000305A0000}"/>
    <cellStyle name="Normal 41 6 2 5" xfId="23092" xr:uid="{00000000-0005-0000-0000-0000315A0000}"/>
    <cellStyle name="Normal 41 6 2 5 2" xfId="23093" xr:uid="{00000000-0005-0000-0000-0000325A0000}"/>
    <cellStyle name="Normal 41 6 2 6" xfId="23094" xr:uid="{00000000-0005-0000-0000-0000335A0000}"/>
    <cellStyle name="Normal 41 6 2 6 2" xfId="23095" xr:uid="{00000000-0005-0000-0000-0000345A0000}"/>
    <cellStyle name="Normal 41 6 2 7" xfId="23096" xr:uid="{00000000-0005-0000-0000-0000355A0000}"/>
    <cellStyle name="Normal 41 6 2 7 2" xfId="23097" xr:uid="{00000000-0005-0000-0000-0000365A0000}"/>
    <cellStyle name="Normal 41 6 2 8" xfId="23098" xr:uid="{00000000-0005-0000-0000-0000375A0000}"/>
    <cellStyle name="Normal 41 6 2 8 2" xfId="23099" xr:uid="{00000000-0005-0000-0000-0000385A0000}"/>
    <cellStyle name="Normal 41 6 2 9" xfId="23100" xr:uid="{00000000-0005-0000-0000-0000395A0000}"/>
    <cellStyle name="Normal 41 6 2 9 2" xfId="23101" xr:uid="{00000000-0005-0000-0000-00003A5A0000}"/>
    <cellStyle name="Normal 41 6 3" xfId="23102" xr:uid="{00000000-0005-0000-0000-00003B5A0000}"/>
    <cellStyle name="Normal 41 6 3 10" xfId="23103" xr:uid="{00000000-0005-0000-0000-00003C5A0000}"/>
    <cellStyle name="Normal 41 6 3 11" xfId="23104" xr:uid="{00000000-0005-0000-0000-00003D5A0000}"/>
    <cellStyle name="Normal 41 6 3 2" xfId="23105" xr:uid="{00000000-0005-0000-0000-00003E5A0000}"/>
    <cellStyle name="Normal 41 6 3 2 2" xfId="23106" xr:uid="{00000000-0005-0000-0000-00003F5A0000}"/>
    <cellStyle name="Normal 41 6 3 3" xfId="23107" xr:uid="{00000000-0005-0000-0000-0000405A0000}"/>
    <cellStyle name="Normal 41 6 3 3 2" xfId="23108" xr:uid="{00000000-0005-0000-0000-0000415A0000}"/>
    <cellStyle name="Normal 41 6 3 4" xfId="23109" xr:uid="{00000000-0005-0000-0000-0000425A0000}"/>
    <cellStyle name="Normal 41 6 3 4 2" xfId="23110" xr:uid="{00000000-0005-0000-0000-0000435A0000}"/>
    <cellStyle name="Normal 41 6 3 5" xfId="23111" xr:uid="{00000000-0005-0000-0000-0000445A0000}"/>
    <cellStyle name="Normal 41 6 3 5 2" xfId="23112" xr:uid="{00000000-0005-0000-0000-0000455A0000}"/>
    <cellStyle name="Normal 41 6 3 6" xfId="23113" xr:uid="{00000000-0005-0000-0000-0000465A0000}"/>
    <cellStyle name="Normal 41 6 3 6 2" xfId="23114" xr:uid="{00000000-0005-0000-0000-0000475A0000}"/>
    <cellStyle name="Normal 41 6 3 7" xfId="23115" xr:uid="{00000000-0005-0000-0000-0000485A0000}"/>
    <cellStyle name="Normal 41 6 3 7 2" xfId="23116" xr:uid="{00000000-0005-0000-0000-0000495A0000}"/>
    <cellStyle name="Normal 41 6 3 8" xfId="23117" xr:uid="{00000000-0005-0000-0000-00004A5A0000}"/>
    <cellStyle name="Normal 41 6 3 8 2" xfId="23118" xr:uid="{00000000-0005-0000-0000-00004B5A0000}"/>
    <cellStyle name="Normal 41 6 3 9" xfId="23119" xr:uid="{00000000-0005-0000-0000-00004C5A0000}"/>
    <cellStyle name="Normal 41 6 3 9 2" xfId="23120" xr:uid="{00000000-0005-0000-0000-00004D5A0000}"/>
    <cellStyle name="Normal 41 6 4" xfId="23121" xr:uid="{00000000-0005-0000-0000-00004E5A0000}"/>
    <cellStyle name="Normal 41 6 4 10" xfId="23122" xr:uid="{00000000-0005-0000-0000-00004F5A0000}"/>
    <cellStyle name="Normal 41 6 4 11" xfId="23123" xr:uid="{00000000-0005-0000-0000-0000505A0000}"/>
    <cellStyle name="Normal 41 6 4 2" xfId="23124" xr:uid="{00000000-0005-0000-0000-0000515A0000}"/>
    <cellStyle name="Normal 41 6 4 2 2" xfId="23125" xr:uid="{00000000-0005-0000-0000-0000525A0000}"/>
    <cellStyle name="Normal 41 6 4 3" xfId="23126" xr:uid="{00000000-0005-0000-0000-0000535A0000}"/>
    <cellStyle name="Normal 41 6 4 3 2" xfId="23127" xr:uid="{00000000-0005-0000-0000-0000545A0000}"/>
    <cellStyle name="Normal 41 6 4 4" xfId="23128" xr:uid="{00000000-0005-0000-0000-0000555A0000}"/>
    <cellStyle name="Normal 41 6 4 4 2" xfId="23129" xr:uid="{00000000-0005-0000-0000-0000565A0000}"/>
    <cellStyle name="Normal 41 6 4 5" xfId="23130" xr:uid="{00000000-0005-0000-0000-0000575A0000}"/>
    <cellStyle name="Normal 41 6 4 5 2" xfId="23131" xr:uid="{00000000-0005-0000-0000-0000585A0000}"/>
    <cellStyle name="Normal 41 6 4 6" xfId="23132" xr:uid="{00000000-0005-0000-0000-0000595A0000}"/>
    <cellStyle name="Normal 41 6 4 6 2" xfId="23133" xr:uid="{00000000-0005-0000-0000-00005A5A0000}"/>
    <cellStyle name="Normal 41 6 4 7" xfId="23134" xr:uid="{00000000-0005-0000-0000-00005B5A0000}"/>
    <cellStyle name="Normal 41 6 4 7 2" xfId="23135" xr:uid="{00000000-0005-0000-0000-00005C5A0000}"/>
    <cellStyle name="Normal 41 6 4 8" xfId="23136" xr:uid="{00000000-0005-0000-0000-00005D5A0000}"/>
    <cellStyle name="Normal 41 6 4 8 2" xfId="23137" xr:uid="{00000000-0005-0000-0000-00005E5A0000}"/>
    <cellStyle name="Normal 41 6 4 9" xfId="23138" xr:uid="{00000000-0005-0000-0000-00005F5A0000}"/>
    <cellStyle name="Normal 41 6 4 9 2" xfId="23139" xr:uid="{00000000-0005-0000-0000-0000605A0000}"/>
    <cellStyle name="Normal 41 6 5" xfId="23140" xr:uid="{00000000-0005-0000-0000-0000615A0000}"/>
    <cellStyle name="Normal 41 6 5 10" xfId="23141" xr:uid="{00000000-0005-0000-0000-0000625A0000}"/>
    <cellStyle name="Normal 41 6 5 11" xfId="23142" xr:uid="{00000000-0005-0000-0000-0000635A0000}"/>
    <cellStyle name="Normal 41 6 5 2" xfId="23143" xr:uid="{00000000-0005-0000-0000-0000645A0000}"/>
    <cellStyle name="Normal 41 6 5 2 2" xfId="23144" xr:uid="{00000000-0005-0000-0000-0000655A0000}"/>
    <cellStyle name="Normal 41 6 5 3" xfId="23145" xr:uid="{00000000-0005-0000-0000-0000665A0000}"/>
    <cellStyle name="Normal 41 6 5 3 2" xfId="23146" xr:uid="{00000000-0005-0000-0000-0000675A0000}"/>
    <cellStyle name="Normal 41 6 5 4" xfId="23147" xr:uid="{00000000-0005-0000-0000-0000685A0000}"/>
    <cellStyle name="Normal 41 6 5 4 2" xfId="23148" xr:uid="{00000000-0005-0000-0000-0000695A0000}"/>
    <cellStyle name="Normal 41 6 5 5" xfId="23149" xr:uid="{00000000-0005-0000-0000-00006A5A0000}"/>
    <cellStyle name="Normal 41 6 5 5 2" xfId="23150" xr:uid="{00000000-0005-0000-0000-00006B5A0000}"/>
    <cellStyle name="Normal 41 6 5 6" xfId="23151" xr:uid="{00000000-0005-0000-0000-00006C5A0000}"/>
    <cellStyle name="Normal 41 6 5 6 2" xfId="23152" xr:uid="{00000000-0005-0000-0000-00006D5A0000}"/>
    <cellStyle name="Normal 41 6 5 7" xfId="23153" xr:uid="{00000000-0005-0000-0000-00006E5A0000}"/>
    <cellStyle name="Normal 41 6 5 7 2" xfId="23154" xr:uid="{00000000-0005-0000-0000-00006F5A0000}"/>
    <cellStyle name="Normal 41 6 5 8" xfId="23155" xr:uid="{00000000-0005-0000-0000-0000705A0000}"/>
    <cellStyle name="Normal 41 6 5 8 2" xfId="23156" xr:uid="{00000000-0005-0000-0000-0000715A0000}"/>
    <cellStyle name="Normal 41 6 5 9" xfId="23157" xr:uid="{00000000-0005-0000-0000-0000725A0000}"/>
    <cellStyle name="Normal 41 6 5 9 2" xfId="23158" xr:uid="{00000000-0005-0000-0000-0000735A0000}"/>
    <cellStyle name="Normal 41 6 6" xfId="23159" xr:uid="{00000000-0005-0000-0000-0000745A0000}"/>
    <cellStyle name="Normal 41 6 6 10" xfId="23160" xr:uid="{00000000-0005-0000-0000-0000755A0000}"/>
    <cellStyle name="Normal 41 6 6 11" xfId="23161" xr:uid="{00000000-0005-0000-0000-0000765A0000}"/>
    <cellStyle name="Normal 41 6 6 2" xfId="23162" xr:uid="{00000000-0005-0000-0000-0000775A0000}"/>
    <cellStyle name="Normal 41 6 6 2 2" xfId="23163" xr:uid="{00000000-0005-0000-0000-0000785A0000}"/>
    <cellStyle name="Normal 41 6 6 3" xfId="23164" xr:uid="{00000000-0005-0000-0000-0000795A0000}"/>
    <cellStyle name="Normal 41 6 6 3 2" xfId="23165" xr:uid="{00000000-0005-0000-0000-00007A5A0000}"/>
    <cellStyle name="Normal 41 6 6 4" xfId="23166" xr:uid="{00000000-0005-0000-0000-00007B5A0000}"/>
    <cellStyle name="Normal 41 6 6 4 2" xfId="23167" xr:uid="{00000000-0005-0000-0000-00007C5A0000}"/>
    <cellStyle name="Normal 41 6 6 5" xfId="23168" xr:uid="{00000000-0005-0000-0000-00007D5A0000}"/>
    <cellStyle name="Normal 41 6 6 5 2" xfId="23169" xr:uid="{00000000-0005-0000-0000-00007E5A0000}"/>
    <cellStyle name="Normal 41 6 6 6" xfId="23170" xr:uid="{00000000-0005-0000-0000-00007F5A0000}"/>
    <cellStyle name="Normal 41 6 6 6 2" xfId="23171" xr:uid="{00000000-0005-0000-0000-0000805A0000}"/>
    <cellStyle name="Normal 41 6 6 7" xfId="23172" xr:uid="{00000000-0005-0000-0000-0000815A0000}"/>
    <cellStyle name="Normal 41 6 6 7 2" xfId="23173" xr:uid="{00000000-0005-0000-0000-0000825A0000}"/>
    <cellStyle name="Normal 41 6 6 8" xfId="23174" xr:uid="{00000000-0005-0000-0000-0000835A0000}"/>
    <cellStyle name="Normal 41 6 6 8 2" xfId="23175" xr:uid="{00000000-0005-0000-0000-0000845A0000}"/>
    <cellStyle name="Normal 41 6 6 9" xfId="23176" xr:uid="{00000000-0005-0000-0000-0000855A0000}"/>
    <cellStyle name="Normal 41 6 6 9 2" xfId="23177" xr:uid="{00000000-0005-0000-0000-0000865A0000}"/>
    <cellStyle name="Normal 41 6 7" xfId="23178" xr:uid="{00000000-0005-0000-0000-0000875A0000}"/>
    <cellStyle name="Normal 41 6 7 10" xfId="23179" xr:uid="{00000000-0005-0000-0000-0000885A0000}"/>
    <cellStyle name="Normal 41 6 7 2" xfId="23180" xr:uid="{00000000-0005-0000-0000-0000895A0000}"/>
    <cellStyle name="Normal 41 6 7 2 2" xfId="23181" xr:uid="{00000000-0005-0000-0000-00008A5A0000}"/>
    <cellStyle name="Normal 41 6 7 3" xfId="23182" xr:uid="{00000000-0005-0000-0000-00008B5A0000}"/>
    <cellStyle name="Normal 41 6 7 3 2" xfId="23183" xr:uid="{00000000-0005-0000-0000-00008C5A0000}"/>
    <cellStyle name="Normal 41 6 7 4" xfId="23184" xr:uid="{00000000-0005-0000-0000-00008D5A0000}"/>
    <cellStyle name="Normal 41 6 7 4 2" xfId="23185" xr:uid="{00000000-0005-0000-0000-00008E5A0000}"/>
    <cellStyle name="Normal 41 6 7 5" xfId="23186" xr:uid="{00000000-0005-0000-0000-00008F5A0000}"/>
    <cellStyle name="Normal 41 6 7 5 2" xfId="23187" xr:uid="{00000000-0005-0000-0000-0000905A0000}"/>
    <cellStyle name="Normal 41 6 7 6" xfId="23188" xr:uid="{00000000-0005-0000-0000-0000915A0000}"/>
    <cellStyle name="Normal 41 6 7 6 2" xfId="23189" xr:uid="{00000000-0005-0000-0000-0000925A0000}"/>
    <cellStyle name="Normal 41 6 7 7" xfId="23190" xr:uid="{00000000-0005-0000-0000-0000935A0000}"/>
    <cellStyle name="Normal 41 6 7 7 2" xfId="23191" xr:uid="{00000000-0005-0000-0000-0000945A0000}"/>
    <cellStyle name="Normal 41 6 7 8" xfId="23192" xr:uid="{00000000-0005-0000-0000-0000955A0000}"/>
    <cellStyle name="Normal 41 6 7 8 2" xfId="23193" xr:uid="{00000000-0005-0000-0000-0000965A0000}"/>
    <cellStyle name="Normal 41 6 7 9" xfId="23194" xr:uid="{00000000-0005-0000-0000-0000975A0000}"/>
    <cellStyle name="Normal 41 6 8" xfId="23195" xr:uid="{00000000-0005-0000-0000-0000985A0000}"/>
    <cellStyle name="Normal 41 6 8 2" xfId="23196" xr:uid="{00000000-0005-0000-0000-0000995A0000}"/>
    <cellStyle name="Normal 41 6 9" xfId="23197" xr:uid="{00000000-0005-0000-0000-00009A5A0000}"/>
    <cellStyle name="Normal 41 6 9 2" xfId="23198" xr:uid="{00000000-0005-0000-0000-00009B5A0000}"/>
    <cellStyle name="Normal 41 7" xfId="23199" xr:uid="{00000000-0005-0000-0000-00009C5A0000}"/>
    <cellStyle name="Normal 41 7 10" xfId="23200" xr:uid="{00000000-0005-0000-0000-00009D5A0000}"/>
    <cellStyle name="Normal 41 7 11" xfId="23201" xr:uid="{00000000-0005-0000-0000-00009E5A0000}"/>
    <cellStyle name="Normal 41 7 2" xfId="23202" xr:uid="{00000000-0005-0000-0000-00009F5A0000}"/>
    <cellStyle name="Normal 41 7 2 2" xfId="23203" xr:uid="{00000000-0005-0000-0000-0000A05A0000}"/>
    <cellStyle name="Normal 41 7 3" xfId="23204" xr:uid="{00000000-0005-0000-0000-0000A15A0000}"/>
    <cellStyle name="Normal 41 7 3 2" xfId="23205" xr:uid="{00000000-0005-0000-0000-0000A25A0000}"/>
    <cellStyle name="Normal 41 7 4" xfId="23206" xr:uid="{00000000-0005-0000-0000-0000A35A0000}"/>
    <cellStyle name="Normal 41 7 4 2" xfId="23207" xr:uid="{00000000-0005-0000-0000-0000A45A0000}"/>
    <cellStyle name="Normal 41 7 5" xfId="23208" xr:uid="{00000000-0005-0000-0000-0000A55A0000}"/>
    <cellStyle name="Normal 41 7 5 2" xfId="23209" xr:uid="{00000000-0005-0000-0000-0000A65A0000}"/>
    <cellStyle name="Normal 41 7 6" xfId="23210" xr:uid="{00000000-0005-0000-0000-0000A75A0000}"/>
    <cellStyle name="Normal 41 7 6 2" xfId="23211" xr:uid="{00000000-0005-0000-0000-0000A85A0000}"/>
    <cellStyle name="Normal 41 7 7" xfId="23212" xr:uid="{00000000-0005-0000-0000-0000A95A0000}"/>
    <cellStyle name="Normal 41 7 7 2" xfId="23213" xr:uid="{00000000-0005-0000-0000-0000AA5A0000}"/>
    <cellStyle name="Normal 41 7 8" xfId="23214" xr:uid="{00000000-0005-0000-0000-0000AB5A0000}"/>
    <cellStyle name="Normal 41 7 8 2" xfId="23215" xr:uid="{00000000-0005-0000-0000-0000AC5A0000}"/>
    <cellStyle name="Normal 41 7 9" xfId="23216" xr:uid="{00000000-0005-0000-0000-0000AD5A0000}"/>
    <cellStyle name="Normal 41 7 9 2" xfId="23217" xr:uid="{00000000-0005-0000-0000-0000AE5A0000}"/>
    <cellStyle name="Normal 41 8" xfId="23218" xr:uid="{00000000-0005-0000-0000-0000AF5A0000}"/>
    <cellStyle name="Normal 41 8 10" xfId="23219" xr:uid="{00000000-0005-0000-0000-0000B05A0000}"/>
    <cellStyle name="Normal 41 8 11" xfId="23220" xr:uid="{00000000-0005-0000-0000-0000B15A0000}"/>
    <cellStyle name="Normal 41 8 2" xfId="23221" xr:uid="{00000000-0005-0000-0000-0000B25A0000}"/>
    <cellStyle name="Normal 41 8 2 2" xfId="23222" xr:uid="{00000000-0005-0000-0000-0000B35A0000}"/>
    <cellStyle name="Normal 41 8 3" xfId="23223" xr:uid="{00000000-0005-0000-0000-0000B45A0000}"/>
    <cellStyle name="Normal 41 8 3 2" xfId="23224" xr:uid="{00000000-0005-0000-0000-0000B55A0000}"/>
    <cellStyle name="Normal 41 8 4" xfId="23225" xr:uid="{00000000-0005-0000-0000-0000B65A0000}"/>
    <cellStyle name="Normal 41 8 4 2" xfId="23226" xr:uid="{00000000-0005-0000-0000-0000B75A0000}"/>
    <cellStyle name="Normal 41 8 5" xfId="23227" xr:uid="{00000000-0005-0000-0000-0000B85A0000}"/>
    <cellStyle name="Normal 41 8 5 2" xfId="23228" xr:uid="{00000000-0005-0000-0000-0000B95A0000}"/>
    <cellStyle name="Normal 41 8 6" xfId="23229" xr:uid="{00000000-0005-0000-0000-0000BA5A0000}"/>
    <cellStyle name="Normal 41 8 6 2" xfId="23230" xr:uid="{00000000-0005-0000-0000-0000BB5A0000}"/>
    <cellStyle name="Normal 41 8 7" xfId="23231" xr:uid="{00000000-0005-0000-0000-0000BC5A0000}"/>
    <cellStyle name="Normal 41 8 7 2" xfId="23232" xr:uid="{00000000-0005-0000-0000-0000BD5A0000}"/>
    <cellStyle name="Normal 41 8 8" xfId="23233" xr:uid="{00000000-0005-0000-0000-0000BE5A0000}"/>
    <cellStyle name="Normal 41 8 8 2" xfId="23234" xr:uid="{00000000-0005-0000-0000-0000BF5A0000}"/>
    <cellStyle name="Normal 41 8 9" xfId="23235" xr:uid="{00000000-0005-0000-0000-0000C05A0000}"/>
    <cellStyle name="Normal 41 8 9 2" xfId="23236" xr:uid="{00000000-0005-0000-0000-0000C15A0000}"/>
    <cellStyle name="Normal 41 9" xfId="23237" xr:uid="{00000000-0005-0000-0000-0000C25A0000}"/>
    <cellStyle name="Normal 41 9 10" xfId="23238" xr:uid="{00000000-0005-0000-0000-0000C35A0000}"/>
    <cellStyle name="Normal 41 9 11" xfId="23239" xr:uid="{00000000-0005-0000-0000-0000C45A0000}"/>
    <cellStyle name="Normal 41 9 2" xfId="23240" xr:uid="{00000000-0005-0000-0000-0000C55A0000}"/>
    <cellStyle name="Normal 41 9 2 2" xfId="23241" xr:uid="{00000000-0005-0000-0000-0000C65A0000}"/>
    <cellStyle name="Normal 41 9 3" xfId="23242" xr:uid="{00000000-0005-0000-0000-0000C75A0000}"/>
    <cellStyle name="Normal 41 9 3 2" xfId="23243" xr:uid="{00000000-0005-0000-0000-0000C85A0000}"/>
    <cellStyle name="Normal 41 9 4" xfId="23244" xr:uid="{00000000-0005-0000-0000-0000C95A0000}"/>
    <cellStyle name="Normal 41 9 4 2" xfId="23245" xr:uid="{00000000-0005-0000-0000-0000CA5A0000}"/>
    <cellStyle name="Normal 41 9 5" xfId="23246" xr:uid="{00000000-0005-0000-0000-0000CB5A0000}"/>
    <cellStyle name="Normal 41 9 5 2" xfId="23247" xr:uid="{00000000-0005-0000-0000-0000CC5A0000}"/>
    <cellStyle name="Normal 41 9 6" xfId="23248" xr:uid="{00000000-0005-0000-0000-0000CD5A0000}"/>
    <cellStyle name="Normal 41 9 6 2" xfId="23249" xr:uid="{00000000-0005-0000-0000-0000CE5A0000}"/>
    <cellStyle name="Normal 41 9 7" xfId="23250" xr:uid="{00000000-0005-0000-0000-0000CF5A0000}"/>
    <cellStyle name="Normal 41 9 7 2" xfId="23251" xr:uid="{00000000-0005-0000-0000-0000D05A0000}"/>
    <cellStyle name="Normal 41 9 8" xfId="23252" xr:uid="{00000000-0005-0000-0000-0000D15A0000}"/>
    <cellStyle name="Normal 41 9 8 2" xfId="23253" xr:uid="{00000000-0005-0000-0000-0000D25A0000}"/>
    <cellStyle name="Normal 41 9 9" xfId="23254" xr:uid="{00000000-0005-0000-0000-0000D35A0000}"/>
    <cellStyle name="Normal 41 9 9 2" xfId="23255" xr:uid="{00000000-0005-0000-0000-0000D45A0000}"/>
    <cellStyle name="Normal 42" xfId="23256" xr:uid="{00000000-0005-0000-0000-0000D55A0000}"/>
    <cellStyle name="Normal 42 10" xfId="23257" xr:uid="{00000000-0005-0000-0000-0000D65A0000}"/>
    <cellStyle name="Normal 42 10 10" xfId="23258" xr:uid="{00000000-0005-0000-0000-0000D75A0000}"/>
    <cellStyle name="Normal 42 10 11" xfId="23259" xr:uid="{00000000-0005-0000-0000-0000D85A0000}"/>
    <cellStyle name="Normal 42 10 2" xfId="23260" xr:uid="{00000000-0005-0000-0000-0000D95A0000}"/>
    <cellStyle name="Normal 42 10 2 2" xfId="23261" xr:uid="{00000000-0005-0000-0000-0000DA5A0000}"/>
    <cellStyle name="Normal 42 10 3" xfId="23262" xr:uid="{00000000-0005-0000-0000-0000DB5A0000}"/>
    <cellStyle name="Normal 42 10 3 2" xfId="23263" xr:uid="{00000000-0005-0000-0000-0000DC5A0000}"/>
    <cellStyle name="Normal 42 10 4" xfId="23264" xr:uid="{00000000-0005-0000-0000-0000DD5A0000}"/>
    <cellStyle name="Normal 42 10 4 2" xfId="23265" xr:uid="{00000000-0005-0000-0000-0000DE5A0000}"/>
    <cellStyle name="Normal 42 10 5" xfId="23266" xr:uid="{00000000-0005-0000-0000-0000DF5A0000}"/>
    <cellStyle name="Normal 42 10 5 2" xfId="23267" xr:uid="{00000000-0005-0000-0000-0000E05A0000}"/>
    <cellStyle name="Normal 42 10 6" xfId="23268" xr:uid="{00000000-0005-0000-0000-0000E15A0000}"/>
    <cellStyle name="Normal 42 10 6 2" xfId="23269" xr:uid="{00000000-0005-0000-0000-0000E25A0000}"/>
    <cellStyle name="Normal 42 10 7" xfId="23270" xr:uid="{00000000-0005-0000-0000-0000E35A0000}"/>
    <cellStyle name="Normal 42 10 7 2" xfId="23271" xr:uid="{00000000-0005-0000-0000-0000E45A0000}"/>
    <cellStyle name="Normal 42 10 8" xfId="23272" xr:uid="{00000000-0005-0000-0000-0000E55A0000}"/>
    <cellStyle name="Normal 42 10 8 2" xfId="23273" xr:uid="{00000000-0005-0000-0000-0000E65A0000}"/>
    <cellStyle name="Normal 42 10 9" xfId="23274" xr:uid="{00000000-0005-0000-0000-0000E75A0000}"/>
    <cellStyle name="Normal 42 10 9 2" xfId="23275" xr:uid="{00000000-0005-0000-0000-0000E85A0000}"/>
    <cellStyle name="Normal 42 11" xfId="23276" xr:uid="{00000000-0005-0000-0000-0000E95A0000}"/>
    <cellStyle name="Normal 42 11 10" xfId="23277" xr:uid="{00000000-0005-0000-0000-0000EA5A0000}"/>
    <cellStyle name="Normal 42 11 11" xfId="23278" xr:uid="{00000000-0005-0000-0000-0000EB5A0000}"/>
    <cellStyle name="Normal 42 11 2" xfId="23279" xr:uid="{00000000-0005-0000-0000-0000EC5A0000}"/>
    <cellStyle name="Normal 42 11 2 2" xfId="23280" xr:uid="{00000000-0005-0000-0000-0000ED5A0000}"/>
    <cellStyle name="Normal 42 11 3" xfId="23281" xr:uid="{00000000-0005-0000-0000-0000EE5A0000}"/>
    <cellStyle name="Normal 42 11 3 2" xfId="23282" xr:uid="{00000000-0005-0000-0000-0000EF5A0000}"/>
    <cellStyle name="Normal 42 11 4" xfId="23283" xr:uid="{00000000-0005-0000-0000-0000F05A0000}"/>
    <cellStyle name="Normal 42 11 4 2" xfId="23284" xr:uid="{00000000-0005-0000-0000-0000F15A0000}"/>
    <cellStyle name="Normal 42 11 5" xfId="23285" xr:uid="{00000000-0005-0000-0000-0000F25A0000}"/>
    <cellStyle name="Normal 42 11 5 2" xfId="23286" xr:uid="{00000000-0005-0000-0000-0000F35A0000}"/>
    <cellStyle name="Normal 42 11 6" xfId="23287" xr:uid="{00000000-0005-0000-0000-0000F45A0000}"/>
    <cellStyle name="Normal 42 11 6 2" xfId="23288" xr:uid="{00000000-0005-0000-0000-0000F55A0000}"/>
    <cellStyle name="Normal 42 11 7" xfId="23289" xr:uid="{00000000-0005-0000-0000-0000F65A0000}"/>
    <cellStyle name="Normal 42 11 7 2" xfId="23290" xr:uid="{00000000-0005-0000-0000-0000F75A0000}"/>
    <cellStyle name="Normal 42 11 8" xfId="23291" xr:uid="{00000000-0005-0000-0000-0000F85A0000}"/>
    <cellStyle name="Normal 42 11 8 2" xfId="23292" xr:uid="{00000000-0005-0000-0000-0000F95A0000}"/>
    <cellStyle name="Normal 42 11 9" xfId="23293" xr:uid="{00000000-0005-0000-0000-0000FA5A0000}"/>
    <cellStyle name="Normal 42 11 9 2" xfId="23294" xr:uid="{00000000-0005-0000-0000-0000FB5A0000}"/>
    <cellStyle name="Normal 42 12" xfId="23295" xr:uid="{00000000-0005-0000-0000-0000FC5A0000}"/>
    <cellStyle name="Normal 42 12 10" xfId="23296" xr:uid="{00000000-0005-0000-0000-0000FD5A0000}"/>
    <cellStyle name="Normal 42 12 2" xfId="23297" xr:uid="{00000000-0005-0000-0000-0000FE5A0000}"/>
    <cellStyle name="Normal 42 12 2 2" xfId="23298" xr:uid="{00000000-0005-0000-0000-0000FF5A0000}"/>
    <cellStyle name="Normal 42 12 3" xfId="23299" xr:uid="{00000000-0005-0000-0000-0000005B0000}"/>
    <cellStyle name="Normal 42 12 3 2" xfId="23300" xr:uid="{00000000-0005-0000-0000-0000015B0000}"/>
    <cellStyle name="Normal 42 12 4" xfId="23301" xr:uid="{00000000-0005-0000-0000-0000025B0000}"/>
    <cellStyle name="Normal 42 12 4 2" xfId="23302" xr:uid="{00000000-0005-0000-0000-0000035B0000}"/>
    <cellStyle name="Normal 42 12 5" xfId="23303" xr:uid="{00000000-0005-0000-0000-0000045B0000}"/>
    <cellStyle name="Normal 42 12 5 2" xfId="23304" xr:uid="{00000000-0005-0000-0000-0000055B0000}"/>
    <cellStyle name="Normal 42 12 6" xfId="23305" xr:uid="{00000000-0005-0000-0000-0000065B0000}"/>
    <cellStyle name="Normal 42 12 6 2" xfId="23306" xr:uid="{00000000-0005-0000-0000-0000075B0000}"/>
    <cellStyle name="Normal 42 12 7" xfId="23307" xr:uid="{00000000-0005-0000-0000-0000085B0000}"/>
    <cellStyle name="Normal 42 12 7 2" xfId="23308" xr:uid="{00000000-0005-0000-0000-0000095B0000}"/>
    <cellStyle name="Normal 42 12 8" xfId="23309" xr:uid="{00000000-0005-0000-0000-00000A5B0000}"/>
    <cellStyle name="Normal 42 12 8 2" xfId="23310" xr:uid="{00000000-0005-0000-0000-00000B5B0000}"/>
    <cellStyle name="Normal 42 12 9" xfId="23311" xr:uid="{00000000-0005-0000-0000-00000C5B0000}"/>
    <cellStyle name="Normal 42 13" xfId="23312" xr:uid="{00000000-0005-0000-0000-00000D5B0000}"/>
    <cellStyle name="Normal 42 13 2" xfId="23313" xr:uid="{00000000-0005-0000-0000-00000E5B0000}"/>
    <cellStyle name="Normal 42 14" xfId="23314" xr:uid="{00000000-0005-0000-0000-00000F5B0000}"/>
    <cellStyle name="Normal 42 14 2" xfId="23315" xr:uid="{00000000-0005-0000-0000-0000105B0000}"/>
    <cellStyle name="Normal 42 15" xfId="23316" xr:uid="{00000000-0005-0000-0000-0000115B0000}"/>
    <cellStyle name="Normal 42 15 2" xfId="23317" xr:uid="{00000000-0005-0000-0000-0000125B0000}"/>
    <cellStyle name="Normal 42 16" xfId="23318" xr:uid="{00000000-0005-0000-0000-0000135B0000}"/>
    <cellStyle name="Normal 42 16 2" xfId="23319" xr:uid="{00000000-0005-0000-0000-0000145B0000}"/>
    <cellStyle name="Normal 42 17" xfId="23320" xr:uid="{00000000-0005-0000-0000-0000155B0000}"/>
    <cellStyle name="Normal 42 17 2" xfId="23321" xr:uid="{00000000-0005-0000-0000-0000165B0000}"/>
    <cellStyle name="Normal 42 18" xfId="23322" xr:uid="{00000000-0005-0000-0000-0000175B0000}"/>
    <cellStyle name="Normal 42 18 2" xfId="23323" xr:uid="{00000000-0005-0000-0000-0000185B0000}"/>
    <cellStyle name="Normal 42 19" xfId="23324" xr:uid="{00000000-0005-0000-0000-0000195B0000}"/>
    <cellStyle name="Normal 42 19 2" xfId="23325" xr:uid="{00000000-0005-0000-0000-00001A5B0000}"/>
    <cellStyle name="Normal 42 2" xfId="23326" xr:uid="{00000000-0005-0000-0000-00001B5B0000}"/>
    <cellStyle name="Normal 42 2 10" xfId="23327" xr:uid="{00000000-0005-0000-0000-00001C5B0000}"/>
    <cellStyle name="Normal 42 2 10 2" xfId="23328" xr:uid="{00000000-0005-0000-0000-00001D5B0000}"/>
    <cellStyle name="Normal 42 2 11" xfId="23329" xr:uid="{00000000-0005-0000-0000-00001E5B0000}"/>
    <cellStyle name="Normal 42 2 11 2" xfId="23330" xr:uid="{00000000-0005-0000-0000-00001F5B0000}"/>
    <cellStyle name="Normal 42 2 12" xfId="23331" xr:uid="{00000000-0005-0000-0000-0000205B0000}"/>
    <cellStyle name="Normal 42 2 12 2" xfId="23332" xr:uid="{00000000-0005-0000-0000-0000215B0000}"/>
    <cellStyle name="Normal 42 2 13" xfId="23333" xr:uid="{00000000-0005-0000-0000-0000225B0000}"/>
    <cellStyle name="Normal 42 2 13 2" xfId="23334" xr:uid="{00000000-0005-0000-0000-0000235B0000}"/>
    <cellStyle name="Normal 42 2 14" xfId="23335" xr:uid="{00000000-0005-0000-0000-0000245B0000}"/>
    <cellStyle name="Normal 42 2 14 2" xfId="23336" xr:uid="{00000000-0005-0000-0000-0000255B0000}"/>
    <cellStyle name="Normal 42 2 15" xfId="23337" xr:uid="{00000000-0005-0000-0000-0000265B0000}"/>
    <cellStyle name="Normal 42 2 15 2" xfId="23338" xr:uid="{00000000-0005-0000-0000-0000275B0000}"/>
    <cellStyle name="Normal 42 2 16" xfId="23339" xr:uid="{00000000-0005-0000-0000-0000285B0000}"/>
    <cellStyle name="Normal 42 2 16 2" xfId="23340" xr:uid="{00000000-0005-0000-0000-0000295B0000}"/>
    <cellStyle name="Normal 42 2 17" xfId="23341" xr:uid="{00000000-0005-0000-0000-00002A5B0000}"/>
    <cellStyle name="Normal 42 2 18" xfId="23342" xr:uid="{00000000-0005-0000-0000-00002B5B0000}"/>
    <cellStyle name="Normal 42 2 2" xfId="23343" xr:uid="{00000000-0005-0000-0000-00002C5B0000}"/>
    <cellStyle name="Normal 42 2 2 10" xfId="23344" xr:uid="{00000000-0005-0000-0000-00002D5B0000}"/>
    <cellStyle name="Normal 42 2 2 11" xfId="23345" xr:uid="{00000000-0005-0000-0000-00002E5B0000}"/>
    <cellStyle name="Normal 42 2 2 2" xfId="23346" xr:uid="{00000000-0005-0000-0000-00002F5B0000}"/>
    <cellStyle name="Normal 42 2 2 2 2" xfId="23347" xr:uid="{00000000-0005-0000-0000-0000305B0000}"/>
    <cellStyle name="Normal 42 2 2 3" xfId="23348" xr:uid="{00000000-0005-0000-0000-0000315B0000}"/>
    <cellStyle name="Normal 42 2 2 3 2" xfId="23349" xr:uid="{00000000-0005-0000-0000-0000325B0000}"/>
    <cellStyle name="Normal 42 2 2 4" xfId="23350" xr:uid="{00000000-0005-0000-0000-0000335B0000}"/>
    <cellStyle name="Normal 42 2 2 4 2" xfId="23351" xr:uid="{00000000-0005-0000-0000-0000345B0000}"/>
    <cellStyle name="Normal 42 2 2 5" xfId="23352" xr:uid="{00000000-0005-0000-0000-0000355B0000}"/>
    <cellStyle name="Normal 42 2 2 5 2" xfId="23353" xr:uid="{00000000-0005-0000-0000-0000365B0000}"/>
    <cellStyle name="Normal 42 2 2 6" xfId="23354" xr:uid="{00000000-0005-0000-0000-0000375B0000}"/>
    <cellStyle name="Normal 42 2 2 6 2" xfId="23355" xr:uid="{00000000-0005-0000-0000-0000385B0000}"/>
    <cellStyle name="Normal 42 2 2 7" xfId="23356" xr:uid="{00000000-0005-0000-0000-0000395B0000}"/>
    <cellStyle name="Normal 42 2 2 7 2" xfId="23357" xr:uid="{00000000-0005-0000-0000-00003A5B0000}"/>
    <cellStyle name="Normal 42 2 2 8" xfId="23358" xr:uid="{00000000-0005-0000-0000-00003B5B0000}"/>
    <cellStyle name="Normal 42 2 2 8 2" xfId="23359" xr:uid="{00000000-0005-0000-0000-00003C5B0000}"/>
    <cellStyle name="Normal 42 2 2 9" xfId="23360" xr:uid="{00000000-0005-0000-0000-00003D5B0000}"/>
    <cellStyle name="Normal 42 2 2 9 2" xfId="23361" xr:uid="{00000000-0005-0000-0000-00003E5B0000}"/>
    <cellStyle name="Normal 42 2 3" xfId="23362" xr:uid="{00000000-0005-0000-0000-00003F5B0000}"/>
    <cellStyle name="Normal 42 2 3 10" xfId="23363" xr:uid="{00000000-0005-0000-0000-0000405B0000}"/>
    <cellStyle name="Normal 42 2 3 11" xfId="23364" xr:uid="{00000000-0005-0000-0000-0000415B0000}"/>
    <cellStyle name="Normal 42 2 3 2" xfId="23365" xr:uid="{00000000-0005-0000-0000-0000425B0000}"/>
    <cellStyle name="Normal 42 2 3 2 2" xfId="23366" xr:uid="{00000000-0005-0000-0000-0000435B0000}"/>
    <cellStyle name="Normal 42 2 3 3" xfId="23367" xr:uid="{00000000-0005-0000-0000-0000445B0000}"/>
    <cellStyle name="Normal 42 2 3 3 2" xfId="23368" xr:uid="{00000000-0005-0000-0000-0000455B0000}"/>
    <cellStyle name="Normal 42 2 3 4" xfId="23369" xr:uid="{00000000-0005-0000-0000-0000465B0000}"/>
    <cellStyle name="Normal 42 2 3 4 2" xfId="23370" xr:uid="{00000000-0005-0000-0000-0000475B0000}"/>
    <cellStyle name="Normal 42 2 3 5" xfId="23371" xr:uid="{00000000-0005-0000-0000-0000485B0000}"/>
    <cellStyle name="Normal 42 2 3 5 2" xfId="23372" xr:uid="{00000000-0005-0000-0000-0000495B0000}"/>
    <cellStyle name="Normal 42 2 3 6" xfId="23373" xr:uid="{00000000-0005-0000-0000-00004A5B0000}"/>
    <cellStyle name="Normal 42 2 3 6 2" xfId="23374" xr:uid="{00000000-0005-0000-0000-00004B5B0000}"/>
    <cellStyle name="Normal 42 2 3 7" xfId="23375" xr:uid="{00000000-0005-0000-0000-00004C5B0000}"/>
    <cellStyle name="Normal 42 2 3 7 2" xfId="23376" xr:uid="{00000000-0005-0000-0000-00004D5B0000}"/>
    <cellStyle name="Normal 42 2 3 8" xfId="23377" xr:uid="{00000000-0005-0000-0000-00004E5B0000}"/>
    <cellStyle name="Normal 42 2 3 8 2" xfId="23378" xr:uid="{00000000-0005-0000-0000-00004F5B0000}"/>
    <cellStyle name="Normal 42 2 3 9" xfId="23379" xr:uid="{00000000-0005-0000-0000-0000505B0000}"/>
    <cellStyle name="Normal 42 2 3 9 2" xfId="23380" xr:uid="{00000000-0005-0000-0000-0000515B0000}"/>
    <cellStyle name="Normal 42 2 4" xfId="23381" xr:uid="{00000000-0005-0000-0000-0000525B0000}"/>
    <cellStyle name="Normal 42 2 4 10" xfId="23382" xr:uid="{00000000-0005-0000-0000-0000535B0000}"/>
    <cellStyle name="Normal 42 2 4 11" xfId="23383" xr:uid="{00000000-0005-0000-0000-0000545B0000}"/>
    <cellStyle name="Normal 42 2 4 2" xfId="23384" xr:uid="{00000000-0005-0000-0000-0000555B0000}"/>
    <cellStyle name="Normal 42 2 4 2 2" xfId="23385" xr:uid="{00000000-0005-0000-0000-0000565B0000}"/>
    <cellStyle name="Normal 42 2 4 3" xfId="23386" xr:uid="{00000000-0005-0000-0000-0000575B0000}"/>
    <cellStyle name="Normal 42 2 4 3 2" xfId="23387" xr:uid="{00000000-0005-0000-0000-0000585B0000}"/>
    <cellStyle name="Normal 42 2 4 4" xfId="23388" xr:uid="{00000000-0005-0000-0000-0000595B0000}"/>
    <cellStyle name="Normal 42 2 4 4 2" xfId="23389" xr:uid="{00000000-0005-0000-0000-00005A5B0000}"/>
    <cellStyle name="Normal 42 2 4 5" xfId="23390" xr:uid="{00000000-0005-0000-0000-00005B5B0000}"/>
    <cellStyle name="Normal 42 2 4 5 2" xfId="23391" xr:uid="{00000000-0005-0000-0000-00005C5B0000}"/>
    <cellStyle name="Normal 42 2 4 6" xfId="23392" xr:uid="{00000000-0005-0000-0000-00005D5B0000}"/>
    <cellStyle name="Normal 42 2 4 6 2" xfId="23393" xr:uid="{00000000-0005-0000-0000-00005E5B0000}"/>
    <cellStyle name="Normal 42 2 4 7" xfId="23394" xr:uid="{00000000-0005-0000-0000-00005F5B0000}"/>
    <cellStyle name="Normal 42 2 4 7 2" xfId="23395" xr:uid="{00000000-0005-0000-0000-0000605B0000}"/>
    <cellStyle name="Normal 42 2 4 8" xfId="23396" xr:uid="{00000000-0005-0000-0000-0000615B0000}"/>
    <cellStyle name="Normal 42 2 4 8 2" xfId="23397" xr:uid="{00000000-0005-0000-0000-0000625B0000}"/>
    <cellStyle name="Normal 42 2 4 9" xfId="23398" xr:uid="{00000000-0005-0000-0000-0000635B0000}"/>
    <cellStyle name="Normal 42 2 4 9 2" xfId="23399" xr:uid="{00000000-0005-0000-0000-0000645B0000}"/>
    <cellStyle name="Normal 42 2 5" xfId="23400" xr:uid="{00000000-0005-0000-0000-0000655B0000}"/>
    <cellStyle name="Normal 42 2 5 10" xfId="23401" xr:uid="{00000000-0005-0000-0000-0000665B0000}"/>
    <cellStyle name="Normal 42 2 5 11" xfId="23402" xr:uid="{00000000-0005-0000-0000-0000675B0000}"/>
    <cellStyle name="Normal 42 2 5 2" xfId="23403" xr:uid="{00000000-0005-0000-0000-0000685B0000}"/>
    <cellStyle name="Normal 42 2 5 2 2" xfId="23404" xr:uid="{00000000-0005-0000-0000-0000695B0000}"/>
    <cellStyle name="Normal 42 2 5 3" xfId="23405" xr:uid="{00000000-0005-0000-0000-00006A5B0000}"/>
    <cellStyle name="Normal 42 2 5 3 2" xfId="23406" xr:uid="{00000000-0005-0000-0000-00006B5B0000}"/>
    <cellStyle name="Normal 42 2 5 4" xfId="23407" xr:uid="{00000000-0005-0000-0000-00006C5B0000}"/>
    <cellStyle name="Normal 42 2 5 4 2" xfId="23408" xr:uid="{00000000-0005-0000-0000-00006D5B0000}"/>
    <cellStyle name="Normal 42 2 5 5" xfId="23409" xr:uid="{00000000-0005-0000-0000-00006E5B0000}"/>
    <cellStyle name="Normal 42 2 5 5 2" xfId="23410" xr:uid="{00000000-0005-0000-0000-00006F5B0000}"/>
    <cellStyle name="Normal 42 2 5 6" xfId="23411" xr:uid="{00000000-0005-0000-0000-0000705B0000}"/>
    <cellStyle name="Normal 42 2 5 6 2" xfId="23412" xr:uid="{00000000-0005-0000-0000-0000715B0000}"/>
    <cellStyle name="Normal 42 2 5 7" xfId="23413" xr:uid="{00000000-0005-0000-0000-0000725B0000}"/>
    <cellStyle name="Normal 42 2 5 7 2" xfId="23414" xr:uid="{00000000-0005-0000-0000-0000735B0000}"/>
    <cellStyle name="Normal 42 2 5 8" xfId="23415" xr:uid="{00000000-0005-0000-0000-0000745B0000}"/>
    <cellStyle name="Normal 42 2 5 8 2" xfId="23416" xr:uid="{00000000-0005-0000-0000-0000755B0000}"/>
    <cellStyle name="Normal 42 2 5 9" xfId="23417" xr:uid="{00000000-0005-0000-0000-0000765B0000}"/>
    <cellStyle name="Normal 42 2 5 9 2" xfId="23418" xr:uid="{00000000-0005-0000-0000-0000775B0000}"/>
    <cellStyle name="Normal 42 2 6" xfId="23419" xr:uid="{00000000-0005-0000-0000-0000785B0000}"/>
    <cellStyle name="Normal 42 2 6 10" xfId="23420" xr:uid="{00000000-0005-0000-0000-0000795B0000}"/>
    <cellStyle name="Normal 42 2 6 11" xfId="23421" xr:uid="{00000000-0005-0000-0000-00007A5B0000}"/>
    <cellStyle name="Normal 42 2 6 2" xfId="23422" xr:uid="{00000000-0005-0000-0000-00007B5B0000}"/>
    <cellStyle name="Normal 42 2 6 2 2" xfId="23423" xr:uid="{00000000-0005-0000-0000-00007C5B0000}"/>
    <cellStyle name="Normal 42 2 6 3" xfId="23424" xr:uid="{00000000-0005-0000-0000-00007D5B0000}"/>
    <cellStyle name="Normal 42 2 6 3 2" xfId="23425" xr:uid="{00000000-0005-0000-0000-00007E5B0000}"/>
    <cellStyle name="Normal 42 2 6 4" xfId="23426" xr:uid="{00000000-0005-0000-0000-00007F5B0000}"/>
    <cellStyle name="Normal 42 2 6 4 2" xfId="23427" xr:uid="{00000000-0005-0000-0000-0000805B0000}"/>
    <cellStyle name="Normal 42 2 6 5" xfId="23428" xr:uid="{00000000-0005-0000-0000-0000815B0000}"/>
    <cellStyle name="Normal 42 2 6 5 2" xfId="23429" xr:uid="{00000000-0005-0000-0000-0000825B0000}"/>
    <cellStyle name="Normal 42 2 6 6" xfId="23430" xr:uid="{00000000-0005-0000-0000-0000835B0000}"/>
    <cellStyle name="Normal 42 2 6 6 2" xfId="23431" xr:uid="{00000000-0005-0000-0000-0000845B0000}"/>
    <cellStyle name="Normal 42 2 6 7" xfId="23432" xr:uid="{00000000-0005-0000-0000-0000855B0000}"/>
    <cellStyle name="Normal 42 2 6 7 2" xfId="23433" xr:uid="{00000000-0005-0000-0000-0000865B0000}"/>
    <cellStyle name="Normal 42 2 6 8" xfId="23434" xr:uid="{00000000-0005-0000-0000-0000875B0000}"/>
    <cellStyle name="Normal 42 2 6 8 2" xfId="23435" xr:uid="{00000000-0005-0000-0000-0000885B0000}"/>
    <cellStyle name="Normal 42 2 6 9" xfId="23436" xr:uid="{00000000-0005-0000-0000-0000895B0000}"/>
    <cellStyle name="Normal 42 2 6 9 2" xfId="23437" xr:uid="{00000000-0005-0000-0000-00008A5B0000}"/>
    <cellStyle name="Normal 42 2 7" xfId="23438" xr:uid="{00000000-0005-0000-0000-00008B5B0000}"/>
    <cellStyle name="Normal 42 2 7 10" xfId="23439" xr:uid="{00000000-0005-0000-0000-00008C5B0000}"/>
    <cellStyle name="Normal 42 2 7 11" xfId="23440" xr:uid="{00000000-0005-0000-0000-00008D5B0000}"/>
    <cellStyle name="Normal 42 2 7 2" xfId="23441" xr:uid="{00000000-0005-0000-0000-00008E5B0000}"/>
    <cellStyle name="Normal 42 2 7 2 2" xfId="23442" xr:uid="{00000000-0005-0000-0000-00008F5B0000}"/>
    <cellStyle name="Normal 42 2 7 3" xfId="23443" xr:uid="{00000000-0005-0000-0000-0000905B0000}"/>
    <cellStyle name="Normal 42 2 7 3 2" xfId="23444" xr:uid="{00000000-0005-0000-0000-0000915B0000}"/>
    <cellStyle name="Normal 42 2 7 4" xfId="23445" xr:uid="{00000000-0005-0000-0000-0000925B0000}"/>
    <cellStyle name="Normal 42 2 7 4 2" xfId="23446" xr:uid="{00000000-0005-0000-0000-0000935B0000}"/>
    <cellStyle name="Normal 42 2 7 5" xfId="23447" xr:uid="{00000000-0005-0000-0000-0000945B0000}"/>
    <cellStyle name="Normal 42 2 7 5 2" xfId="23448" xr:uid="{00000000-0005-0000-0000-0000955B0000}"/>
    <cellStyle name="Normal 42 2 7 6" xfId="23449" xr:uid="{00000000-0005-0000-0000-0000965B0000}"/>
    <cellStyle name="Normal 42 2 7 6 2" xfId="23450" xr:uid="{00000000-0005-0000-0000-0000975B0000}"/>
    <cellStyle name="Normal 42 2 7 7" xfId="23451" xr:uid="{00000000-0005-0000-0000-0000985B0000}"/>
    <cellStyle name="Normal 42 2 7 7 2" xfId="23452" xr:uid="{00000000-0005-0000-0000-0000995B0000}"/>
    <cellStyle name="Normal 42 2 7 8" xfId="23453" xr:uid="{00000000-0005-0000-0000-00009A5B0000}"/>
    <cellStyle name="Normal 42 2 7 8 2" xfId="23454" xr:uid="{00000000-0005-0000-0000-00009B5B0000}"/>
    <cellStyle name="Normal 42 2 7 9" xfId="23455" xr:uid="{00000000-0005-0000-0000-00009C5B0000}"/>
    <cellStyle name="Normal 42 2 7 9 2" xfId="23456" xr:uid="{00000000-0005-0000-0000-00009D5B0000}"/>
    <cellStyle name="Normal 42 2 8" xfId="23457" xr:uid="{00000000-0005-0000-0000-00009E5B0000}"/>
    <cellStyle name="Normal 42 2 8 10" xfId="23458" xr:uid="{00000000-0005-0000-0000-00009F5B0000}"/>
    <cellStyle name="Normal 42 2 8 2" xfId="23459" xr:uid="{00000000-0005-0000-0000-0000A05B0000}"/>
    <cellStyle name="Normal 42 2 8 2 2" xfId="23460" xr:uid="{00000000-0005-0000-0000-0000A15B0000}"/>
    <cellStyle name="Normal 42 2 8 3" xfId="23461" xr:uid="{00000000-0005-0000-0000-0000A25B0000}"/>
    <cellStyle name="Normal 42 2 8 3 2" xfId="23462" xr:uid="{00000000-0005-0000-0000-0000A35B0000}"/>
    <cellStyle name="Normal 42 2 8 4" xfId="23463" xr:uid="{00000000-0005-0000-0000-0000A45B0000}"/>
    <cellStyle name="Normal 42 2 8 4 2" xfId="23464" xr:uid="{00000000-0005-0000-0000-0000A55B0000}"/>
    <cellStyle name="Normal 42 2 8 5" xfId="23465" xr:uid="{00000000-0005-0000-0000-0000A65B0000}"/>
    <cellStyle name="Normal 42 2 8 5 2" xfId="23466" xr:uid="{00000000-0005-0000-0000-0000A75B0000}"/>
    <cellStyle name="Normal 42 2 8 6" xfId="23467" xr:uid="{00000000-0005-0000-0000-0000A85B0000}"/>
    <cellStyle name="Normal 42 2 8 6 2" xfId="23468" xr:uid="{00000000-0005-0000-0000-0000A95B0000}"/>
    <cellStyle name="Normal 42 2 8 7" xfId="23469" xr:uid="{00000000-0005-0000-0000-0000AA5B0000}"/>
    <cellStyle name="Normal 42 2 8 7 2" xfId="23470" xr:uid="{00000000-0005-0000-0000-0000AB5B0000}"/>
    <cellStyle name="Normal 42 2 8 8" xfId="23471" xr:uid="{00000000-0005-0000-0000-0000AC5B0000}"/>
    <cellStyle name="Normal 42 2 8 8 2" xfId="23472" xr:uid="{00000000-0005-0000-0000-0000AD5B0000}"/>
    <cellStyle name="Normal 42 2 8 9" xfId="23473" xr:uid="{00000000-0005-0000-0000-0000AE5B0000}"/>
    <cellStyle name="Normal 42 2 9" xfId="23474" xr:uid="{00000000-0005-0000-0000-0000AF5B0000}"/>
    <cellStyle name="Normal 42 2 9 2" xfId="23475" xr:uid="{00000000-0005-0000-0000-0000B05B0000}"/>
    <cellStyle name="Normal 42 20" xfId="23476" xr:uid="{00000000-0005-0000-0000-0000B15B0000}"/>
    <cellStyle name="Normal 42 20 2" xfId="23477" xr:uid="{00000000-0005-0000-0000-0000B25B0000}"/>
    <cellStyle name="Normal 42 21" xfId="23478" xr:uid="{00000000-0005-0000-0000-0000B35B0000}"/>
    <cellStyle name="Normal 42 22" xfId="23479" xr:uid="{00000000-0005-0000-0000-0000B45B0000}"/>
    <cellStyle name="Normal 42 3" xfId="23480" xr:uid="{00000000-0005-0000-0000-0000B55B0000}"/>
    <cellStyle name="Normal 42 3 10" xfId="23481" xr:uid="{00000000-0005-0000-0000-0000B65B0000}"/>
    <cellStyle name="Normal 42 3 10 2" xfId="23482" xr:uid="{00000000-0005-0000-0000-0000B75B0000}"/>
    <cellStyle name="Normal 42 3 11" xfId="23483" xr:uid="{00000000-0005-0000-0000-0000B85B0000}"/>
    <cellStyle name="Normal 42 3 11 2" xfId="23484" xr:uid="{00000000-0005-0000-0000-0000B95B0000}"/>
    <cellStyle name="Normal 42 3 12" xfId="23485" xr:uid="{00000000-0005-0000-0000-0000BA5B0000}"/>
    <cellStyle name="Normal 42 3 12 2" xfId="23486" xr:uid="{00000000-0005-0000-0000-0000BB5B0000}"/>
    <cellStyle name="Normal 42 3 13" xfId="23487" xr:uid="{00000000-0005-0000-0000-0000BC5B0000}"/>
    <cellStyle name="Normal 42 3 13 2" xfId="23488" xr:uid="{00000000-0005-0000-0000-0000BD5B0000}"/>
    <cellStyle name="Normal 42 3 14" xfId="23489" xr:uid="{00000000-0005-0000-0000-0000BE5B0000}"/>
    <cellStyle name="Normal 42 3 14 2" xfId="23490" xr:uid="{00000000-0005-0000-0000-0000BF5B0000}"/>
    <cellStyle name="Normal 42 3 15" xfId="23491" xr:uid="{00000000-0005-0000-0000-0000C05B0000}"/>
    <cellStyle name="Normal 42 3 15 2" xfId="23492" xr:uid="{00000000-0005-0000-0000-0000C15B0000}"/>
    <cellStyle name="Normal 42 3 16" xfId="23493" xr:uid="{00000000-0005-0000-0000-0000C25B0000}"/>
    <cellStyle name="Normal 42 3 16 2" xfId="23494" xr:uid="{00000000-0005-0000-0000-0000C35B0000}"/>
    <cellStyle name="Normal 42 3 17" xfId="23495" xr:uid="{00000000-0005-0000-0000-0000C45B0000}"/>
    <cellStyle name="Normal 42 3 18" xfId="23496" xr:uid="{00000000-0005-0000-0000-0000C55B0000}"/>
    <cellStyle name="Normal 42 3 2" xfId="23497" xr:uid="{00000000-0005-0000-0000-0000C65B0000}"/>
    <cellStyle name="Normal 42 3 2 10" xfId="23498" xr:uid="{00000000-0005-0000-0000-0000C75B0000}"/>
    <cellStyle name="Normal 42 3 2 11" xfId="23499" xr:uid="{00000000-0005-0000-0000-0000C85B0000}"/>
    <cellStyle name="Normal 42 3 2 2" xfId="23500" xr:uid="{00000000-0005-0000-0000-0000C95B0000}"/>
    <cellStyle name="Normal 42 3 2 2 2" xfId="23501" xr:uid="{00000000-0005-0000-0000-0000CA5B0000}"/>
    <cellStyle name="Normal 42 3 2 3" xfId="23502" xr:uid="{00000000-0005-0000-0000-0000CB5B0000}"/>
    <cellStyle name="Normal 42 3 2 3 2" xfId="23503" xr:uid="{00000000-0005-0000-0000-0000CC5B0000}"/>
    <cellStyle name="Normal 42 3 2 4" xfId="23504" xr:uid="{00000000-0005-0000-0000-0000CD5B0000}"/>
    <cellStyle name="Normal 42 3 2 4 2" xfId="23505" xr:uid="{00000000-0005-0000-0000-0000CE5B0000}"/>
    <cellStyle name="Normal 42 3 2 5" xfId="23506" xr:uid="{00000000-0005-0000-0000-0000CF5B0000}"/>
    <cellStyle name="Normal 42 3 2 5 2" xfId="23507" xr:uid="{00000000-0005-0000-0000-0000D05B0000}"/>
    <cellStyle name="Normal 42 3 2 6" xfId="23508" xr:uid="{00000000-0005-0000-0000-0000D15B0000}"/>
    <cellStyle name="Normal 42 3 2 6 2" xfId="23509" xr:uid="{00000000-0005-0000-0000-0000D25B0000}"/>
    <cellStyle name="Normal 42 3 2 7" xfId="23510" xr:uid="{00000000-0005-0000-0000-0000D35B0000}"/>
    <cellStyle name="Normal 42 3 2 7 2" xfId="23511" xr:uid="{00000000-0005-0000-0000-0000D45B0000}"/>
    <cellStyle name="Normal 42 3 2 8" xfId="23512" xr:uid="{00000000-0005-0000-0000-0000D55B0000}"/>
    <cellStyle name="Normal 42 3 2 8 2" xfId="23513" xr:uid="{00000000-0005-0000-0000-0000D65B0000}"/>
    <cellStyle name="Normal 42 3 2 9" xfId="23514" xr:uid="{00000000-0005-0000-0000-0000D75B0000}"/>
    <cellStyle name="Normal 42 3 2 9 2" xfId="23515" xr:uid="{00000000-0005-0000-0000-0000D85B0000}"/>
    <cellStyle name="Normal 42 3 3" xfId="23516" xr:uid="{00000000-0005-0000-0000-0000D95B0000}"/>
    <cellStyle name="Normal 42 3 3 10" xfId="23517" xr:uid="{00000000-0005-0000-0000-0000DA5B0000}"/>
    <cellStyle name="Normal 42 3 3 11" xfId="23518" xr:uid="{00000000-0005-0000-0000-0000DB5B0000}"/>
    <cellStyle name="Normal 42 3 3 2" xfId="23519" xr:uid="{00000000-0005-0000-0000-0000DC5B0000}"/>
    <cellStyle name="Normal 42 3 3 2 2" xfId="23520" xr:uid="{00000000-0005-0000-0000-0000DD5B0000}"/>
    <cellStyle name="Normal 42 3 3 3" xfId="23521" xr:uid="{00000000-0005-0000-0000-0000DE5B0000}"/>
    <cellStyle name="Normal 42 3 3 3 2" xfId="23522" xr:uid="{00000000-0005-0000-0000-0000DF5B0000}"/>
    <cellStyle name="Normal 42 3 3 4" xfId="23523" xr:uid="{00000000-0005-0000-0000-0000E05B0000}"/>
    <cellStyle name="Normal 42 3 3 4 2" xfId="23524" xr:uid="{00000000-0005-0000-0000-0000E15B0000}"/>
    <cellStyle name="Normal 42 3 3 5" xfId="23525" xr:uid="{00000000-0005-0000-0000-0000E25B0000}"/>
    <cellStyle name="Normal 42 3 3 5 2" xfId="23526" xr:uid="{00000000-0005-0000-0000-0000E35B0000}"/>
    <cellStyle name="Normal 42 3 3 6" xfId="23527" xr:uid="{00000000-0005-0000-0000-0000E45B0000}"/>
    <cellStyle name="Normal 42 3 3 6 2" xfId="23528" xr:uid="{00000000-0005-0000-0000-0000E55B0000}"/>
    <cellStyle name="Normal 42 3 3 7" xfId="23529" xr:uid="{00000000-0005-0000-0000-0000E65B0000}"/>
    <cellStyle name="Normal 42 3 3 7 2" xfId="23530" xr:uid="{00000000-0005-0000-0000-0000E75B0000}"/>
    <cellStyle name="Normal 42 3 3 8" xfId="23531" xr:uid="{00000000-0005-0000-0000-0000E85B0000}"/>
    <cellStyle name="Normal 42 3 3 8 2" xfId="23532" xr:uid="{00000000-0005-0000-0000-0000E95B0000}"/>
    <cellStyle name="Normal 42 3 3 9" xfId="23533" xr:uid="{00000000-0005-0000-0000-0000EA5B0000}"/>
    <cellStyle name="Normal 42 3 3 9 2" xfId="23534" xr:uid="{00000000-0005-0000-0000-0000EB5B0000}"/>
    <cellStyle name="Normal 42 3 4" xfId="23535" xr:uid="{00000000-0005-0000-0000-0000EC5B0000}"/>
    <cellStyle name="Normal 42 3 4 10" xfId="23536" xr:uid="{00000000-0005-0000-0000-0000ED5B0000}"/>
    <cellStyle name="Normal 42 3 4 11" xfId="23537" xr:uid="{00000000-0005-0000-0000-0000EE5B0000}"/>
    <cellStyle name="Normal 42 3 4 2" xfId="23538" xr:uid="{00000000-0005-0000-0000-0000EF5B0000}"/>
    <cellStyle name="Normal 42 3 4 2 2" xfId="23539" xr:uid="{00000000-0005-0000-0000-0000F05B0000}"/>
    <cellStyle name="Normal 42 3 4 3" xfId="23540" xr:uid="{00000000-0005-0000-0000-0000F15B0000}"/>
    <cellStyle name="Normal 42 3 4 3 2" xfId="23541" xr:uid="{00000000-0005-0000-0000-0000F25B0000}"/>
    <cellStyle name="Normal 42 3 4 4" xfId="23542" xr:uid="{00000000-0005-0000-0000-0000F35B0000}"/>
    <cellStyle name="Normal 42 3 4 4 2" xfId="23543" xr:uid="{00000000-0005-0000-0000-0000F45B0000}"/>
    <cellStyle name="Normal 42 3 4 5" xfId="23544" xr:uid="{00000000-0005-0000-0000-0000F55B0000}"/>
    <cellStyle name="Normal 42 3 4 5 2" xfId="23545" xr:uid="{00000000-0005-0000-0000-0000F65B0000}"/>
    <cellStyle name="Normal 42 3 4 6" xfId="23546" xr:uid="{00000000-0005-0000-0000-0000F75B0000}"/>
    <cellStyle name="Normal 42 3 4 6 2" xfId="23547" xr:uid="{00000000-0005-0000-0000-0000F85B0000}"/>
    <cellStyle name="Normal 42 3 4 7" xfId="23548" xr:uid="{00000000-0005-0000-0000-0000F95B0000}"/>
    <cellStyle name="Normal 42 3 4 7 2" xfId="23549" xr:uid="{00000000-0005-0000-0000-0000FA5B0000}"/>
    <cellStyle name="Normal 42 3 4 8" xfId="23550" xr:uid="{00000000-0005-0000-0000-0000FB5B0000}"/>
    <cellStyle name="Normal 42 3 4 8 2" xfId="23551" xr:uid="{00000000-0005-0000-0000-0000FC5B0000}"/>
    <cellStyle name="Normal 42 3 4 9" xfId="23552" xr:uid="{00000000-0005-0000-0000-0000FD5B0000}"/>
    <cellStyle name="Normal 42 3 4 9 2" xfId="23553" xr:uid="{00000000-0005-0000-0000-0000FE5B0000}"/>
    <cellStyle name="Normal 42 3 5" xfId="23554" xr:uid="{00000000-0005-0000-0000-0000FF5B0000}"/>
    <cellStyle name="Normal 42 3 5 10" xfId="23555" xr:uid="{00000000-0005-0000-0000-0000005C0000}"/>
    <cellStyle name="Normal 42 3 5 11" xfId="23556" xr:uid="{00000000-0005-0000-0000-0000015C0000}"/>
    <cellStyle name="Normal 42 3 5 2" xfId="23557" xr:uid="{00000000-0005-0000-0000-0000025C0000}"/>
    <cellStyle name="Normal 42 3 5 2 2" xfId="23558" xr:uid="{00000000-0005-0000-0000-0000035C0000}"/>
    <cellStyle name="Normal 42 3 5 3" xfId="23559" xr:uid="{00000000-0005-0000-0000-0000045C0000}"/>
    <cellStyle name="Normal 42 3 5 3 2" xfId="23560" xr:uid="{00000000-0005-0000-0000-0000055C0000}"/>
    <cellStyle name="Normal 42 3 5 4" xfId="23561" xr:uid="{00000000-0005-0000-0000-0000065C0000}"/>
    <cellStyle name="Normal 42 3 5 4 2" xfId="23562" xr:uid="{00000000-0005-0000-0000-0000075C0000}"/>
    <cellStyle name="Normal 42 3 5 5" xfId="23563" xr:uid="{00000000-0005-0000-0000-0000085C0000}"/>
    <cellStyle name="Normal 42 3 5 5 2" xfId="23564" xr:uid="{00000000-0005-0000-0000-0000095C0000}"/>
    <cellStyle name="Normal 42 3 5 6" xfId="23565" xr:uid="{00000000-0005-0000-0000-00000A5C0000}"/>
    <cellStyle name="Normal 42 3 5 6 2" xfId="23566" xr:uid="{00000000-0005-0000-0000-00000B5C0000}"/>
    <cellStyle name="Normal 42 3 5 7" xfId="23567" xr:uid="{00000000-0005-0000-0000-00000C5C0000}"/>
    <cellStyle name="Normal 42 3 5 7 2" xfId="23568" xr:uid="{00000000-0005-0000-0000-00000D5C0000}"/>
    <cellStyle name="Normal 42 3 5 8" xfId="23569" xr:uid="{00000000-0005-0000-0000-00000E5C0000}"/>
    <cellStyle name="Normal 42 3 5 8 2" xfId="23570" xr:uid="{00000000-0005-0000-0000-00000F5C0000}"/>
    <cellStyle name="Normal 42 3 5 9" xfId="23571" xr:uid="{00000000-0005-0000-0000-0000105C0000}"/>
    <cellStyle name="Normal 42 3 5 9 2" xfId="23572" xr:uid="{00000000-0005-0000-0000-0000115C0000}"/>
    <cellStyle name="Normal 42 3 6" xfId="23573" xr:uid="{00000000-0005-0000-0000-0000125C0000}"/>
    <cellStyle name="Normal 42 3 6 10" xfId="23574" xr:uid="{00000000-0005-0000-0000-0000135C0000}"/>
    <cellStyle name="Normal 42 3 6 11" xfId="23575" xr:uid="{00000000-0005-0000-0000-0000145C0000}"/>
    <cellStyle name="Normal 42 3 6 2" xfId="23576" xr:uid="{00000000-0005-0000-0000-0000155C0000}"/>
    <cellStyle name="Normal 42 3 6 2 2" xfId="23577" xr:uid="{00000000-0005-0000-0000-0000165C0000}"/>
    <cellStyle name="Normal 42 3 6 3" xfId="23578" xr:uid="{00000000-0005-0000-0000-0000175C0000}"/>
    <cellStyle name="Normal 42 3 6 3 2" xfId="23579" xr:uid="{00000000-0005-0000-0000-0000185C0000}"/>
    <cellStyle name="Normal 42 3 6 4" xfId="23580" xr:uid="{00000000-0005-0000-0000-0000195C0000}"/>
    <cellStyle name="Normal 42 3 6 4 2" xfId="23581" xr:uid="{00000000-0005-0000-0000-00001A5C0000}"/>
    <cellStyle name="Normal 42 3 6 5" xfId="23582" xr:uid="{00000000-0005-0000-0000-00001B5C0000}"/>
    <cellStyle name="Normal 42 3 6 5 2" xfId="23583" xr:uid="{00000000-0005-0000-0000-00001C5C0000}"/>
    <cellStyle name="Normal 42 3 6 6" xfId="23584" xr:uid="{00000000-0005-0000-0000-00001D5C0000}"/>
    <cellStyle name="Normal 42 3 6 6 2" xfId="23585" xr:uid="{00000000-0005-0000-0000-00001E5C0000}"/>
    <cellStyle name="Normal 42 3 6 7" xfId="23586" xr:uid="{00000000-0005-0000-0000-00001F5C0000}"/>
    <cellStyle name="Normal 42 3 6 7 2" xfId="23587" xr:uid="{00000000-0005-0000-0000-0000205C0000}"/>
    <cellStyle name="Normal 42 3 6 8" xfId="23588" xr:uid="{00000000-0005-0000-0000-0000215C0000}"/>
    <cellStyle name="Normal 42 3 6 8 2" xfId="23589" xr:uid="{00000000-0005-0000-0000-0000225C0000}"/>
    <cellStyle name="Normal 42 3 6 9" xfId="23590" xr:uid="{00000000-0005-0000-0000-0000235C0000}"/>
    <cellStyle name="Normal 42 3 6 9 2" xfId="23591" xr:uid="{00000000-0005-0000-0000-0000245C0000}"/>
    <cellStyle name="Normal 42 3 7" xfId="23592" xr:uid="{00000000-0005-0000-0000-0000255C0000}"/>
    <cellStyle name="Normal 42 3 7 10" xfId="23593" xr:uid="{00000000-0005-0000-0000-0000265C0000}"/>
    <cellStyle name="Normal 42 3 7 11" xfId="23594" xr:uid="{00000000-0005-0000-0000-0000275C0000}"/>
    <cellStyle name="Normal 42 3 7 2" xfId="23595" xr:uid="{00000000-0005-0000-0000-0000285C0000}"/>
    <cellStyle name="Normal 42 3 7 2 2" xfId="23596" xr:uid="{00000000-0005-0000-0000-0000295C0000}"/>
    <cellStyle name="Normal 42 3 7 3" xfId="23597" xr:uid="{00000000-0005-0000-0000-00002A5C0000}"/>
    <cellStyle name="Normal 42 3 7 3 2" xfId="23598" xr:uid="{00000000-0005-0000-0000-00002B5C0000}"/>
    <cellStyle name="Normal 42 3 7 4" xfId="23599" xr:uid="{00000000-0005-0000-0000-00002C5C0000}"/>
    <cellStyle name="Normal 42 3 7 4 2" xfId="23600" xr:uid="{00000000-0005-0000-0000-00002D5C0000}"/>
    <cellStyle name="Normal 42 3 7 5" xfId="23601" xr:uid="{00000000-0005-0000-0000-00002E5C0000}"/>
    <cellStyle name="Normal 42 3 7 5 2" xfId="23602" xr:uid="{00000000-0005-0000-0000-00002F5C0000}"/>
    <cellStyle name="Normal 42 3 7 6" xfId="23603" xr:uid="{00000000-0005-0000-0000-0000305C0000}"/>
    <cellStyle name="Normal 42 3 7 6 2" xfId="23604" xr:uid="{00000000-0005-0000-0000-0000315C0000}"/>
    <cellStyle name="Normal 42 3 7 7" xfId="23605" xr:uid="{00000000-0005-0000-0000-0000325C0000}"/>
    <cellStyle name="Normal 42 3 7 7 2" xfId="23606" xr:uid="{00000000-0005-0000-0000-0000335C0000}"/>
    <cellStyle name="Normal 42 3 7 8" xfId="23607" xr:uid="{00000000-0005-0000-0000-0000345C0000}"/>
    <cellStyle name="Normal 42 3 7 8 2" xfId="23608" xr:uid="{00000000-0005-0000-0000-0000355C0000}"/>
    <cellStyle name="Normal 42 3 7 9" xfId="23609" xr:uid="{00000000-0005-0000-0000-0000365C0000}"/>
    <cellStyle name="Normal 42 3 7 9 2" xfId="23610" xr:uid="{00000000-0005-0000-0000-0000375C0000}"/>
    <cellStyle name="Normal 42 3 8" xfId="23611" xr:uid="{00000000-0005-0000-0000-0000385C0000}"/>
    <cellStyle name="Normal 42 3 8 10" xfId="23612" xr:uid="{00000000-0005-0000-0000-0000395C0000}"/>
    <cellStyle name="Normal 42 3 8 2" xfId="23613" xr:uid="{00000000-0005-0000-0000-00003A5C0000}"/>
    <cellStyle name="Normal 42 3 8 2 2" xfId="23614" xr:uid="{00000000-0005-0000-0000-00003B5C0000}"/>
    <cellStyle name="Normal 42 3 8 3" xfId="23615" xr:uid="{00000000-0005-0000-0000-00003C5C0000}"/>
    <cellStyle name="Normal 42 3 8 3 2" xfId="23616" xr:uid="{00000000-0005-0000-0000-00003D5C0000}"/>
    <cellStyle name="Normal 42 3 8 4" xfId="23617" xr:uid="{00000000-0005-0000-0000-00003E5C0000}"/>
    <cellStyle name="Normal 42 3 8 4 2" xfId="23618" xr:uid="{00000000-0005-0000-0000-00003F5C0000}"/>
    <cellStyle name="Normal 42 3 8 5" xfId="23619" xr:uid="{00000000-0005-0000-0000-0000405C0000}"/>
    <cellStyle name="Normal 42 3 8 5 2" xfId="23620" xr:uid="{00000000-0005-0000-0000-0000415C0000}"/>
    <cellStyle name="Normal 42 3 8 6" xfId="23621" xr:uid="{00000000-0005-0000-0000-0000425C0000}"/>
    <cellStyle name="Normal 42 3 8 6 2" xfId="23622" xr:uid="{00000000-0005-0000-0000-0000435C0000}"/>
    <cellStyle name="Normal 42 3 8 7" xfId="23623" xr:uid="{00000000-0005-0000-0000-0000445C0000}"/>
    <cellStyle name="Normal 42 3 8 7 2" xfId="23624" xr:uid="{00000000-0005-0000-0000-0000455C0000}"/>
    <cellStyle name="Normal 42 3 8 8" xfId="23625" xr:uid="{00000000-0005-0000-0000-0000465C0000}"/>
    <cellStyle name="Normal 42 3 8 8 2" xfId="23626" xr:uid="{00000000-0005-0000-0000-0000475C0000}"/>
    <cellStyle name="Normal 42 3 8 9" xfId="23627" xr:uid="{00000000-0005-0000-0000-0000485C0000}"/>
    <cellStyle name="Normal 42 3 9" xfId="23628" xr:uid="{00000000-0005-0000-0000-0000495C0000}"/>
    <cellStyle name="Normal 42 3 9 2" xfId="23629" xr:uid="{00000000-0005-0000-0000-00004A5C0000}"/>
    <cellStyle name="Normal 42 4" xfId="23630" xr:uid="{00000000-0005-0000-0000-00004B5C0000}"/>
    <cellStyle name="Normal 42 4 10" xfId="23631" xr:uid="{00000000-0005-0000-0000-00004C5C0000}"/>
    <cellStyle name="Normal 42 4 10 2" xfId="23632" xr:uid="{00000000-0005-0000-0000-00004D5C0000}"/>
    <cellStyle name="Normal 42 4 11" xfId="23633" xr:uid="{00000000-0005-0000-0000-00004E5C0000}"/>
    <cellStyle name="Normal 42 4 11 2" xfId="23634" xr:uid="{00000000-0005-0000-0000-00004F5C0000}"/>
    <cellStyle name="Normal 42 4 12" xfId="23635" xr:uid="{00000000-0005-0000-0000-0000505C0000}"/>
    <cellStyle name="Normal 42 4 12 2" xfId="23636" xr:uid="{00000000-0005-0000-0000-0000515C0000}"/>
    <cellStyle name="Normal 42 4 13" xfId="23637" xr:uid="{00000000-0005-0000-0000-0000525C0000}"/>
    <cellStyle name="Normal 42 4 13 2" xfId="23638" xr:uid="{00000000-0005-0000-0000-0000535C0000}"/>
    <cellStyle name="Normal 42 4 14" xfId="23639" xr:uid="{00000000-0005-0000-0000-0000545C0000}"/>
    <cellStyle name="Normal 42 4 14 2" xfId="23640" xr:uid="{00000000-0005-0000-0000-0000555C0000}"/>
    <cellStyle name="Normal 42 4 15" xfId="23641" xr:uid="{00000000-0005-0000-0000-0000565C0000}"/>
    <cellStyle name="Normal 42 4 15 2" xfId="23642" xr:uid="{00000000-0005-0000-0000-0000575C0000}"/>
    <cellStyle name="Normal 42 4 16" xfId="23643" xr:uid="{00000000-0005-0000-0000-0000585C0000}"/>
    <cellStyle name="Normal 42 4 16 2" xfId="23644" xr:uid="{00000000-0005-0000-0000-0000595C0000}"/>
    <cellStyle name="Normal 42 4 17" xfId="23645" xr:uid="{00000000-0005-0000-0000-00005A5C0000}"/>
    <cellStyle name="Normal 42 4 18" xfId="23646" xr:uid="{00000000-0005-0000-0000-00005B5C0000}"/>
    <cellStyle name="Normal 42 4 2" xfId="23647" xr:uid="{00000000-0005-0000-0000-00005C5C0000}"/>
    <cellStyle name="Normal 42 4 2 10" xfId="23648" xr:uid="{00000000-0005-0000-0000-00005D5C0000}"/>
    <cellStyle name="Normal 42 4 2 11" xfId="23649" xr:uid="{00000000-0005-0000-0000-00005E5C0000}"/>
    <cellStyle name="Normal 42 4 2 2" xfId="23650" xr:uid="{00000000-0005-0000-0000-00005F5C0000}"/>
    <cellStyle name="Normal 42 4 2 2 2" xfId="23651" xr:uid="{00000000-0005-0000-0000-0000605C0000}"/>
    <cellStyle name="Normal 42 4 2 3" xfId="23652" xr:uid="{00000000-0005-0000-0000-0000615C0000}"/>
    <cellStyle name="Normal 42 4 2 3 2" xfId="23653" xr:uid="{00000000-0005-0000-0000-0000625C0000}"/>
    <cellStyle name="Normal 42 4 2 4" xfId="23654" xr:uid="{00000000-0005-0000-0000-0000635C0000}"/>
    <cellStyle name="Normal 42 4 2 4 2" xfId="23655" xr:uid="{00000000-0005-0000-0000-0000645C0000}"/>
    <cellStyle name="Normal 42 4 2 5" xfId="23656" xr:uid="{00000000-0005-0000-0000-0000655C0000}"/>
    <cellStyle name="Normal 42 4 2 5 2" xfId="23657" xr:uid="{00000000-0005-0000-0000-0000665C0000}"/>
    <cellStyle name="Normal 42 4 2 6" xfId="23658" xr:uid="{00000000-0005-0000-0000-0000675C0000}"/>
    <cellStyle name="Normal 42 4 2 6 2" xfId="23659" xr:uid="{00000000-0005-0000-0000-0000685C0000}"/>
    <cellStyle name="Normal 42 4 2 7" xfId="23660" xr:uid="{00000000-0005-0000-0000-0000695C0000}"/>
    <cellStyle name="Normal 42 4 2 7 2" xfId="23661" xr:uid="{00000000-0005-0000-0000-00006A5C0000}"/>
    <cellStyle name="Normal 42 4 2 8" xfId="23662" xr:uid="{00000000-0005-0000-0000-00006B5C0000}"/>
    <cellStyle name="Normal 42 4 2 8 2" xfId="23663" xr:uid="{00000000-0005-0000-0000-00006C5C0000}"/>
    <cellStyle name="Normal 42 4 2 9" xfId="23664" xr:uid="{00000000-0005-0000-0000-00006D5C0000}"/>
    <cellStyle name="Normal 42 4 2 9 2" xfId="23665" xr:uid="{00000000-0005-0000-0000-00006E5C0000}"/>
    <cellStyle name="Normal 42 4 3" xfId="23666" xr:uid="{00000000-0005-0000-0000-00006F5C0000}"/>
    <cellStyle name="Normal 42 4 3 10" xfId="23667" xr:uid="{00000000-0005-0000-0000-0000705C0000}"/>
    <cellStyle name="Normal 42 4 3 11" xfId="23668" xr:uid="{00000000-0005-0000-0000-0000715C0000}"/>
    <cellStyle name="Normal 42 4 3 2" xfId="23669" xr:uid="{00000000-0005-0000-0000-0000725C0000}"/>
    <cellStyle name="Normal 42 4 3 2 2" xfId="23670" xr:uid="{00000000-0005-0000-0000-0000735C0000}"/>
    <cellStyle name="Normal 42 4 3 3" xfId="23671" xr:uid="{00000000-0005-0000-0000-0000745C0000}"/>
    <cellStyle name="Normal 42 4 3 3 2" xfId="23672" xr:uid="{00000000-0005-0000-0000-0000755C0000}"/>
    <cellStyle name="Normal 42 4 3 4" xfId="23673" xr:uid="{00000000-0005-0000-0000-0000765C0000}"/>
    <cellStyle name="Normal 42 4 3 4 2" xfId="23674" xr:uid="{00000000-0005-0000-0000-0000775C0000}"/>
    <cellStyle name="Normal 42 4 3 5" xfId="23675" xr:uid="{00000000-0005-0000-0000-0000785C0000}"/>
    <cellStyle name="Normal 42 4 3 5 2" xfId="23676" xr:uid="{00000000-0005-0000-0000-0000795C0000}"/>
    <cellStyle name="Normal 42 4 3 6" xfId="23677" xr:uid="{00000000-0005-0000-0000-00007A5C0000}"/>
    <cellStyle name="Normal 42 4 3 6 2" xfId="23678" xr:uid="{00000000-0005-0000-0000-00007B5C0000}"/>
    <cellStyle name="Normal 42 4 3 7" xfId="23679" xr:uid="{00000000-0005-0000-0000-00007C5C0000}"/>
    <cellStyle name="Normal 42 4 3 7 2" xfId="23680" xr:uid="{00000000-0005-0000-0000-00007D5C0000}"/>
    <cellStyle name="Normal 42 4 3 8" xfId="23681" xr:uid="{00000000-0005-0000-0000-00007E5C0000}"/>
    <cellStyle name="Normal 42 4 3 8 2" xfId="23682" xr:uid="{00000000-0005-0000-0000-00007F5C0000}"/>
    <cellStyle name="Normal 42 4 3 9" xfId="23683" xr:uid="{00000000-0005-0000-0000-0000805C0000}"/>
    <cellStyle name="Normal 42 4 3 9 2" xfId="23684" xr:uid="{00000000-0005-0000-0000-0000815C0000}"/>
    <cellStyle name="Normal 42 4 4" xfId="23685" xr:uid="{00000000-0005-0000-0000-0000825C0000}"/>
    <cellStyle name="Normal 42 4 4 10" xfId="23686" xr:uid="{00000000-0005-0000-0000-0000835C0000}"/>
    <cellStyle name="Normal 42 4 4 11" xfId="23687" xr:uid="{00000000-0005-0000-0000-0000845C0000}"/>
    <cellStyle name="Normal 42 4 4 2" xfId="23688" xr:uid="{00000000-0005-0000-0000-0000855C0000}"/>
    <cellStyle name="Normal 42 4 4 2 2" xfId="23689" xr:uid="{00000000-0005-0000-0000-0000865C0000}"/>
    <cellStyle name="Normal 42 4 4 3" xfId="23690" xr:uid="{00000000-0005-0000-0000-0000875C0000}"/>
    <cellStyle name="Normal 42 4 4 3 2" xfId="23691" xr:uid="{00000000-0005-0000-0000-0000885C0000}"/>
    <cellStyle name="Normal 42 4 4 4" xfId="23692" xr:uid="{00000000-0005-0000-0000-0000895C0000}"/>
    <cellStyle name="Normal 42 4 4 4 2" xfId="23693" xr:uid="{00000000-0005-0000-0000-00008A5C0000}"/>
    <cellStyle name="Normal 42 4 4 5" xfId="23694" xr:uid="{00000000-0005-0000-0000-00008B5C0000}"/>
    <cellStyle name="Normal 42 4 4 5 2" xfId="23695" xr:uid="{00000000-0005-0000-0000-00008C5C0000}"/>
    <cellStyle name="Normal 42 4 4 6" xfId="23696" xr:uid="{00000000-0005-0000-0000-00008D5C0000}"/>
    <cellStyle name="Normal 42 4 4 6 2" xfId="23697" xr:uid="{00000000-0005-0000-0000-00008E5C0000}"/>
    <cellStyle name="Normal 42 4 4 7" xfId="23698" xr:uid="{00000000-0005-0000-0000-00008F5C0000}"/>
    <cellStyle name="Normal 42 4 4 7 2" xfId="23699" xr:uid="{00000000-0005-0000-0000-0000905C0000}"/>
    <cellStyle name="Normal 42 4 4 8" xfId="23700" xr:uid="{00000000-0005-0000-0000-0000915C0000}"/>
    <cellStyle name="Normal 42 4 4 8 2" xfId="23701" xr:uid="{00000000-0005-0000-0000-0000925C0000}"/>
    <cellStyle name="Normal 42 4 4 9" xfId="23702" xr:uid="{00000000-0005-0000-0000-0000935C0000}"/>
    <cellStyle name="Normal 42 4 4 9 2" xfId="23703" xr:uid="{00000000-0005-0000-0000-0000945C0000}"/>
    <cellStyle name="Normal 42 4 5" xfId="23704" xr:uid="{00000000-0005-0000-0000-0000955C0000}"/>
    <cellStyle name="Normal 42 4 5 10" xfId="23705" xr:uid="{00000000-0005-0000-0000-0000965C0000}"/>
    <cellStyle name="Normal 42 4 5 11" xfId="23706" xr:uid="{00000000-0005-0000-0000-0000975C0000}"/>
    <cellStyle name="Normal 42 4 5 2" xfId="23707" xr:uid="{00000000-0005-0000-0000-0000985C0000}"/>
    <cellStyle name="Normal 42 4 5 2 2" xfId="23708" xr:uid="{00000000-0005-0000-0000-0000995C0000}"/>
    <cellStyle name="Normal 42 4 5 3" xfId="23709" xr:uid="{00000000-0005-0000-0000-00009A5C0000}"/>
    <cellStyle name="Normal 42 4 5 3 2" xfId="23710" xr:uid="{00000000-0005-0000-0000-00009B5C0000}"/>
    <cellStyle name="Normal 42 4 5 4" xfId="23711" xr:uid="{00000000-0005-0000-0000-00009C5C0000}"/>
    <cellStyle name="Normal 42 4 5 4 2" xfId="23712" xr:uid="{00000000-0005-0000-0000-00009D5C0000}"/>
    <cellStyle name="Normal 42 4 5 5" xfId="23713" xr:uid="{00000000-0005-0000-0000-00009E5C0000}"/>
    <cellStyle name="Normal 42 4 5 5 2" xfId="23714" xr:uid="{00000000-0005-0000-0000-00009F5C0000}"/>
    <cellStyle name="Normal 42 4 5 6" xfId="23715" xr:uid="{00000000-0005-0000-0000-0000A05C0000}"/>
    <cellStyle name="Normal 42 4 5 6 2" xfId="23716" xr:uid="{00000000-0005-0000-0000-0000A15C0000}"/>
    <cellStyle name="Normal 42 4 5 7" xfId="23717" xr:uid="{00000000-0005-0000-0000-0000A25C0000}"/>
    <cellStyle name="Normal 42 4 5 7 2" xfId="23718" xr:uid="{00000000-0005-0000-0000-0000A35C0000}"/>
    <cellStyle name="Normal 42 4 5 8" xfId="23719" xr:uid="{00000000-0005-0000-0000-0000A45C0000}"/>
    <cellStyle name="Normal 42 4 5 8 2" xfId="23720" xr:uid="{00000000-0005-0000-0000-0000A55C0000}"/>
    <cellStyle name="Normal 42 4 5 9" xfId="23721" xr:uid="{00000000-0005-0000-0000-0000A65C0000}"/>
    <cellStyle name="Normal 42 4 5 9 2" xfId="23722" xr:uid="{00000000-0005-0000-0000-0000A75C0000}"/>
    <cellStyle name="Normal 42 4 6" xfId="23723" xr:uid="{00000000-0005-0000-0000-0000A85C0000}"/>
    <cellStyle name="Normal 42 4 6 10" xfId="23724" xr:uid="{00000000-0005-0000-0000-0000A95C0000}"/>
    <cellStyle name="Normal 42 4 6 11" xfId="23725" xr:uid="{00000000-0005-0000-0000-0000AA5C0000}"/>
    <cellStyle name="Normal 42 4 6 2" xfId="23726" xr:uid="{00000000-0005-0000-0000-0000AB5C0000}"/>
    <cellStyle name="Normal 42 4 6 2 2" xfId="23727" xr:uid="{00000000-0005-0000-0000-0000AC5C0000}"/>
    <cellStyle name="Normal 42 4 6 3" xfId="23728" xr:uid="{00000000-0005-0000-0000-0000AD5C0000}"/>
    <cellStyle name="Normal 42 4 6 3 2" xfId="23729" xr:uid="{00000000-0005-0000-0000-0000AE5C0000}"/>
    <cellStyle name="Normal 42 4 6 4" xfId="23730" xr:uid="{00000000-0005-0000-0000-0000AF5C0000}"/>
    <cellStyle name="Normal 42 4 6 4 2" xfId="23731" xr:uid="{00000000-0005-0000-0000-0000B05C0000}"/>
    <cellStyle name="Normal 42 4 6 5" xfId="23732" xr:uid="{00000000-0005-0000-0000-0000B15C0000}"/>
    <cellStyle name="Normal 42 4 6 5 2" xfId="23733" xr:uid="{00000000-0005-0000-0000-0000B25C0000}"/>
    <cellStyle name="Normal 42 4 6 6" xfId="23734" xr:uid="{00000000-0005-0000-0000-0000B35C0000}"/>
    <cellStyle name="Normal 42 4 6 6 2" xfId="23735" xr:uid="{00000000-0005-0000-0000-0000B45C0000}"/>
    <cellStyle name="Normal 42 4 6 7" xfId="23736" xr:uid="{00000000-0005-0000-0000-0000B55C0000}"/>
    <cellStyle name="Normal 42 4 6 7 2" xfId="23737" xr:uid="{00000000-0005-0000-0000-0000B65C0000}"/>
    <cellStyle name="Normal 42 4 6 8" xfId="23738" xr:uid="{00000000-0005-0000-0000-0000B75C0000}"/>
    <cellStyle name="Normal 42 4 6 8 2" xfId="23739" xr:uid="{00000000-0005-0000-0000-0000B85C0000}"/>
    <cellStyle name="Normal 42 4 6 9" xfId="23740" xr:uid="{00000000-0005-0000-0000-0000B95C0000}"/>
    <cellStyle name="Normal 42 4 6 9 2" xfId="23741" xr:uid="{00000000-0005-0000-0000-0000BA5C0000}"/>
    <cellStyle name="Normal 42 4 7" xfId="23742" xr:uid="{00000000-0005-0000-0000-0000BB5C0000}"/>
    <cellStyle name="Normal 42 4 7 10" xfId="23743" xr:uid="{00000000-0005-0000-0000-0000BC5C0000}"/>
    <cellStyle name="Normal 42 4 7 11" xfId="23744" xr:uid="{00000000-0005-0000-0000-0000BD5C0000}"/>
    <cellStyle name="Normal 42 4 7 2" xfId="23745" xr:uid="{00000000-0005-0000-0000-0000BE5C0000}"/>
    <cellStyle name="Normal 42 4 7 2 2" xfId="23746" xr:uid="{00000000-0005-0000-0000-0000BF5C0000}"/>
    <cellStyle name="Normal 42 4 7 3" xfId="23747" xr:uid="{00000000-0005-0000-0000-0000C05C0000}"/>
    <cellStyle name="Normal 42 4 7 3 2" xfId="23748" xr:uid="{00000000-0005-0000-0000-0000C15C0000}"/>
    <cellStyle name="Normal 42 4 7 4" xfId="23749" xr:uid="{00000000-0005-0000-0000-0000C25C0000}"/>
    <cellStyle name="Normal 42 4 7 4 2" xfId="23750" xr:uid="{00000000-0005-0000-0000-0000C35C0000}"/>
    <cellStyle name="Normal 42 4 7 5" xfId="23751" xr:uid="{00000000-0005-0000-0000-0000C45C0000}"/>
    <cellStyle name="Normal 42 4 7 5 2" xfId="23752" xr:uid="{00000000-0005-0000-0000-0000C55C0000}"/>
    <cellStyle name="Normal 42 4 7 6" xfId="23753" xr:uid="{00000000-0005-0000-0000-0000C65C0000}"/>
    <cellStyle name="Normal 42 4 7 6 2" xfId="23754" xr:uid="{00000000-0005-0000-0000-0000C75C0000}"/>
    <cellStyle name="Normal 42 4 7 7" xfId="23755" xr:uid="{00000000-0005-0000-0000-0000C85C0000}"/>
    <cellStyle name="Normal 42 4 7 7 2" xfId="23756" xr:uid="{00000000-0005-0000-0000-0000C95C0000}"/>
    <cellStyle name="Normal 42 4 7 8" xfId="23757" xr:uid="{00000000-0005-0000-0000-0000CA5C0000}"/>
    <cellStyle name="Normal 42 4 7 8 2" xfId="23758" xr:uid="{00000000-0005-0000-0000-0000CB5C0000}"/>
    <cellStyle name="Normal 42 4 7 9" xfId="23759" xr:uid="{00000000-0005-0000-0000-0000CC5C0000}"/>
    <cellStyle name="Normal 42 4 7 9 2" xfId="23760" xr:uid="{00000000-0005-0000-0000-0000CD5C0000}"/>
    <cellStyle name="Normal 42 4 8" xfId="23761" xr:uid="{00000000-0005-0000-0000-0000CE5C0000}"/>
    <cellStyle name="Normal 42 4 8 10" xfId="23762" xr:uid="{00000000-0005-0000-0000-0000CF5C0000}"/>
    <cellStyle name="Normal 42 4 8 2" xfId="23763" xr:uid="{00000000-0005-0000-0000-0000D05C0000}"/>
    <cellStyle name="Normal 42 4 8 2 2" xfId="23764" xr:uid="{00000000-0005-0000-0000-0000D15C0000}"/>
    <cellStyle name="Normal 42 4 8 3" xfId="23765" xr:uid="{00000000-0005-0000-0000-0000D25C0000}"/>
    <cellStyle name="Normal 42 4 8 3 2" xfId="23766" xr:uid="{00000000-0005-0000-0000-0000D35C0000}"/>
    <cellStyle name="Normal 42 4 8 4" xfId="23767" xr:uid="{00000000-0005-0000-0000-0000D45C0000}"/>
    <cellStyle name="Normal 42 4 8 4 2" xfId="23768" xr:uid="{00000000-0005-0000-0000-0000D55C0000}"/>
    <cellStyle name="Normal 42 4 8 5" xfId="23769" xr:uid="{00000000-0005-0000-0000-0000D65C0000}"/>
    <cellStyle name="Normal 42 4 8 5 2" xfId="23770" xr:uid="{00000000-0005-0000-0000-0000D75C0000}"/>
    <cellStyle name="Normal 42 4 8 6" xfId="23771" xr:uid="{00000000-0005-0000-0000-0000D85C0000}"/>
    <cellStyle name="Normal 42 4 8 6 2" xfId="23772" xr:uid="{00000000-0005-0000-0000-0000D95C0000}"/>
    <cellStyle name="Normal 42 4 8 7" xfId="23773" xr:uid="{00000000-0005-0000-0000-0000DA5C0000}"/>
    <cellStyle name="Normal 42 4 8 7 2" xfId="23774" xr:uid="{00000000-0005-0000-0000-0000DB5C0000}"/>
    <cellStyle name="Normal 42 4 8 8" xfId="23775" xr:uid="{00000000-0005-0000-0000-0000DC5C0000}"/>
    <cellStyle name="Normal 42 4 8 8 2" xfId="23776" xr:uid="{00000000-0005-0000-0000-0000DD5C0000}"/>
    <cellStyle name="Normal 42 4 8 9" xfId="23777" xr:uid="{00000000-0005-0000-0000-0000DE5C0000}"/>
    <cellStyle name="Normal 42 4 9" xfId="23778" xr:uid="{00000000-0005-0000-0000-0000DF5C0000}"/>
    <cellStyle name="Normal 42 4 9 2" xfId="23779" xr:uid="{00000000-0005-0000-0000-0000E05C0000}"/>
    <cellStyle name="Normal 42 5" xfId="23780" xr:uid="{00000000-0005-0000-0000-0000E15C0000}"/>
    <cellStyle name="Normal 42 5 10" xfId="23781" xr:uid="{00000000-0005-0000-0000-0000E25C0000}"/>
    <cellStyle name="Normal 42 5 10 2" xfId="23782" xr:uid="{00000000-0005-0000-0000-0000E35C0000}"/>
    <cellStyle name="Normal 42 5 11" xfId="23783" xr:uid="{00000000-0005-0000-0000-0000E45C0000}"/>
    <cellStyle name="Normal 42 5 11 2" xfId="23784" xr:uid="{00000000-0005-0000-0000-0000E55C0000}"/>
    <cellStyle name="Normal 42 5 12" xfId="23785" xr:uid="{00000000-0005-0000-0000-0000E65C0000}"/>
    <cellStyle name="Normal 42 5 12 2" xfId="23786" xr:uid="{00000000-0005-0000-0000-0000E75C0000}"/>
    <cellStyle name="Normal 42 5 13" xfId="23787" xr:uid="{00000000-0005-0000-0000-0000E85C0000}"/>
    <cellStyle name="Normal 42 5 13 2" xfId="23788" xr:uid="{00000000-0005-0000-0000-0000E95C0000}"/>
    <cellStyle name="Normal 42 5 14" xfId="23789" xr:uid="{00000000-0005-0000-0000-0000EA5C0000}"/>
    <cellStyle name="Normal 42 5 14 2" xfId="23790" xr:uid="{00000000-0005-0000-0000-0000EB5C0000}"/>
    <cellStyle name="Normal 42 5 15" xfId="23791" xr:uid="{00000000-0005-0000-0000-0000EC5C0000}"/>
    <cellStyle name="Normal 42 5 15 2" xfId="23792" xr:uid="{00000000-0005-0000-0000-0000ED5C0000}"/>
    <cellStyle name="Normal 42 5 16" xfId="23793" xr:uid="{00000000-0005-0000-0000-0000EE5C0000}"/>
    <cellStyle name="Normal 42 5 17" xfId="23794" xr:uid="{00000000-0005-0000-0000-0000EF5C0000}"/>
    <cellStyle name="Normal 42 5 2" xfId="23795" xr:uid="{00000000-0005-0000-0000-0000F05C0000}"/>
    <cellStyle name="Normal 42 5 2 10" xfId="23796" xr:uid="{00000000-0005-0000-0000-0000F15C0000}"/>
    <cellStyle name="Normal 42 5 2 11" xfId="23797" xr:uid="{00000000-0005-0000-0000-0000F25C0000}"/>
    <cellStyle name="Normal 42 5 2 2" xfId="23798" xr:uid="{00000000-0005-0000-0000-0000F35C0000}"/>
    <cellStyle name="Normal 42 5 2 2 2" xfId="23799" xr:uid="{00000000-0005-0000-0000-0000F45C0000}"/>
    <cellStyle name="Normal 42 5 2 3" xfId="23800" xr:uid="{00000000-0005-0000-0000-0000F55C0000}"/>
    <cellStyle name="Normal 42 5 2 3 2" xfId="23801" xr:uid="{00000000-0005-0000-0000-0000F65C0000}"/>
    <cellStyle name="Normal 42 5 2 4" xfId="23802" xr:uid="{00000000-0005-0000-0000-0000F75C0000}"/>
    <cellStyle name="Normal 42 5 2 4 2" xfId="23803" xr:uid="{00000000-0005-0000-0000-0000F85C0000}"/>
    <cellStyle name="Normal 42 5 2 5" xfId="23804" xr:uid="{00000000-0005-0000-0000-0000F95C0000}"/>
    <cellStyle name="Normal 42 5 2 5 2" xfId="23805" xr:uid="{00000000-0005-0000-0000-0000FA5C0000}"/>
    <cellStyle name="Normal 42 5 2 6" xfId="23806" xr:uid="{00000000-0005-0000-0000-0000FB5C0000}"/>
    <cellStyle name="Normal 42 5 2 6 2" xfId="23807" xr:uid="{00000000-0005-0000-0000-0000FC5C0000}"/>
    <cellStyle name="Normal 42 5 2 7" xfId="23808" xr:uid="{00000000-0005-0000-0000-0000FD5C0000}"/>
    <cellStyle name="Normal 42 5 2 7 2" xfId="23809" xr:uid="{00000000-0005-0000-0000-0000FE5C0000}"/>
    <cellStyle name="Normal 42 5 2 8" xfId="23810" xr:uid="{00000000-0005-0000-0000-0000FF5C0000}"/>
    <cellStyle name="Normal 42 5 2 8 2" xfId="23811" xr:uid="{00000000-0005-0000-0000-0000005D0000}"/>
    <cellStyle name="Normal 42 5 2 9" xfId="23812" xr:uid="{00000000-0005-0000-0000-0000015D0000}"/>
    <cellStyle name="Normal 42 5 2 9 2" xfId="23813" xr:uid="{00000000-0005-0000-0000-0000025D0000}"/>
    <cellStyle name="Normal 42 5 3" xfId="23814" xr:uid="{00000000-0005-0000-0000-0000035D0000}"/>
    <cellStyle name="Normal 42 5 3 10" xfId="23815" xr:uid="{00000000-0005-0000-0000-0000045D0000}"/>
    <cellStyle name="Normal 42 5 3 11" xfId="23816" xr:uid="{00000000-0005-0000-0000-0000055D0000}"/>
    <cellStyle name="Normal 42 5 3 2" xfId="23817" xr:uid="{00000000-0005-0000-0000-0000065D0000}"/>
    <cellStyle name="Normal 42 5 3 2 2" xfId="23818" xr:uid="{00000000-0005-0000-0000-0000075D0000}"/>
    <cellStyle name="Normal 42 5 3 3" xfId="23819" xr:uid="{00000000-0005-0000-0000-0000085D0000}"/>
    <cellStyle name="Normal 42 5 3 3 2" xfId="23820" xr:uid="{00000000-0005-0000-0000-0000095D0000}"/>
    <cellStyle name="Normal 42 5 3 4" xfId="23821" xr:uid="{00000000-0005-0000-0000-00000A5D0000}"/>
    <cellStyle name="Normal 42 5 3 4 2" xfId="23822" xr:uid="{00000000-0005-0000-0000-00000B5D0000}"/>
    <cellStyle name="Normal 42 5 3 5" xfId="23823" xr:uid="{00000000-0005-0000-0000-00000C5D0000}"/>
    <cellStyle name="Normal 42 5 3 5 2" xfId="23824" xr:uid="{00000000-0005-0000-0000-00000D5D0000}"/>
    <cellStyle name="Normal 42 5 3 6" xfId="23825" xr:uid="{00000000-0005-0000-0000-00000E5D0000}"/>
    <cellStyle name="Normal 42 5 3 6 2" xfId="23826" xr:uid="{00000000-0005-0000-0000-00000F5D0000}"/>
    <cellStyle name="Normal 42 5 3 7" xfId="23827" xr:uid="{00000000-0005-0000-0000-0000105D0000}"/>
    <cellStyle name="Normal 42 5 3 7 2" xfId="23828" xr:uid="{00000000-0005-0000-0000-0000115D0000}"/>
    <cellStyle name="Normal 42 5 3 8" xfId="23829" xr:uid="{00000000-0005-0000-0000-0000125D0000}"/>
    <cellStyle name="Normal 42 5 3 8 2" xfId="23830" xr:uid="{00000000-0005-0000-0000-0000135D0000}"/>
    <cellStyle name="Normal 42 5 3 9" xfId="23831" xr:uid="{00000000-0005-0000-0000-0000145D0000}"/>
    <cellStyle name="Normal 42 5 3 9 2" xfId="23832" xr:uid="{00000000-0005-0000-0000-0000155D0000}"/>
    <cellStyle name="Normal 42 5 4" xfId="23833" xr:uid="{00000000-0005-0000-0000-0000165D0000}"/>
    <cellStyle name="Normal 42 5 4 10" xfId="23834" xr:uid="{00000000-0005-0000-0000-0000175D0000}"/>
    <cellStyle name="Normal 42 5 4 11" xfId="23835" xr:uid="{00000000-0005-0000-0000-0000185D0000}"/>
    <cellStyle name="Normal 42 5 4 2" xfId="23836" xr:uid="{00000000-0005-0000-0000-0000195D0000}"/>
    <cellStyle name="Normal 42 5 4 2 2" xfId="23837" xr:uid="{00000000-0005-0000-0000-00001A5D0000}"/>
    <cellStyle name="Normal 42 5 4 3" xfId="23838" xr:uid="{00000000-0005-0000-0000-00001B5D0000}"/>
    <cellStyle name="Normal 42 5 4 3 2" xfId="23839" xr:uid="{00000000-0005-0000-0000-00001C5D0000}"/>
    <cellStyle name="Normal 42 5 4 4" xfId="23840" xr:uid="{00000000-0005-0000-0000-00001D5D0000}"/>
    <cellStyle name="Normal 42 5 4 4 2" xfId="23841" xr:uid="{00000000-0005-0000-0000-00001E5D0000}"/>
    <cellStyle name="Normal 42 5 4 5" xfId="23842" xr:uid="{00000000-0005-0000-0000-00001F5D0000}"/>
    <cellStyle name="Normal 42 5 4 5 2" xfId="23843" xr:uid="{00000000-0005-0000-0000-0000205D0000}"/>
    <cellStyle name="Normal 42 5 4 6" xfId="23844" xr:uid="{00000000-0005-0000-0000-0000215D0000}"/>
    <cellStyle name="Normal 42 5 4 6 2" xfId="23845" xr:uid="{00000000-0005-0000-0000-0000225D0000}"/>
    <cellStyle name="Normal 42 5 4 7" xfId="23846" xr:uid="{00000000-0005-0000-0000-0000235D0000}"/>
    <cellStyle name="Normal 42 5 4 7 2" xfId="23847" xr:uid="{00000000-0005-0000-0000-0000245D0000}"/>
    <cellStyle name="Normal 42 5 4 8" xfId="23848" xr:uid="{00000000-0005-0000-0000-0000255D0000}"/>
    <cellStyle name="Normal 42 5 4 8 2" xfId="23849" xr:uid="{00000000-0005-0000-0000-0000265D0000}"/>
    <cellStyle name="Normal 42 5 4 9" xfId="23850" xr:uid="{00000000-0005-0000-0000-0000275D0000}"/>
    <cellStyle name="Normal 42 5 4 9 2" xfId="23851" xr:uid="{00000000-0005-0000-0000-0000285D0000}"/>
    <cellStyle name="Normal 42 5 5" xfId="23852" xr:uid="{00000000-0005-0000-0000-0000295D0000}"/>
    <cellStyle name="Normal 42 5 5 10" xfId="23853" xr:uid="{00000000-0005-0000-0000-00002A5D0000}"/>
    <cellStyle name="Normal 42 5 5 11" xfId="23854" xr:uid="{00000000-0005-0000-0000-00002B5D0000}"/>
    <cellStyle name="Normal 42 5 5 2" xfId="23855" xr:uid="{00000000-0005-0000-0000-00002C5D0000}"/>
    <cellStyle name="Normal 42 5 5 2 2" xfId="23856" xr:uid="{00000000-0005-0000-0000-00002D5D0000}"/>
    <cellStyle name="Normal 42 5 5 3" xfId="23857" xr:uid="{00000000-0005-0000-0000-00002E5D0000}"/>
    <cellStyle name="Normal 42 5 5 3 2" xfId="23858" xr:uid="{00000000-0005-0000-0000-00002F5D0000}"/>
    <cellStyle name="Normal 42 5 5 4" xfId="23859" xr:uid="{00000000-0005-0000-0000-0000305D0000}"/>
    <cellStyle name="Normal 42 5 5 4 2" xfId="23860" xr:uid="{00000000-0005-0000-0000-0000315D0000}"/>
    <cellStyle name="Normal 42 5 5 5" xfId="23861" xr:uid="{00000000-0005-0000-0000-0000325D0000}"/>
    <cellStyle name="Normal 42 5 5 5 2" xfId="23862" xr:uid="{00000000-0005-0000-0000-0000335D0000}"/>
    <cellStyle name="Normal 42 5 5 6" xfId="23863" xr:uid="{00000000-0005-0000-0000-0000345D0000}"/>
    <cellStyle name="Normal 42 5 5 6 2" xfId="23864" xr:uid="{00000000-0005-0000-0000-0000355D0000}"/>
    <cellStyle name="Normal 42 5 5 7" xfId="23865" xr:uid="{00000000-0005-0000-0000-0000365D0000}"/>
    <cellStyle name="Normal 42 5 5 7 2" xfId="23866" xr:uid="{00000000-0005-0000-0000-0000375D0000}"/>
    <cellStyle name="Normal 42 5 5 8" xfId="23867" xr:uid="{00000000-0005-0000-0000-0000385D0000}"/>
    <cellStyle name="Normal 42 5 5 8 2" xfId="23868" xr:uid="{00000000-0005-0000-0000-0000395D0000}"/>
    <cellStyle name="Normal 42 5 5 9" xfId="23869" xr:uid="{00000000-0005-0000-0000-00003A5D0000}"/>
    <cellStyle name="Normal 42 5 5 9 2" xfId="23870" xr:uid="{00000000-0005-0000-0000-00003B5D0000}"/>
    <cellStyle name="Normal 42 5 6" xfId="23871" xr:uid="{00000000-0005-0000-0000-00003C5D0000}"/>
    <cellStyle name="Normal 42 5 6 10" xfId="23872" xr:uid="{00000000-0005-0000-0000-00003D5D0000}"/>
    <cellStyle name="Normal 42 5 6 11" xfId="23873" xr:uid="{00000000-0005-0000-0000-00003E5D0000}"/>
    <cellStyle name="Normal 42 5 6 2" xfId="23874" xr:uid="{00000000-0005-0000-0000-00003F5D0000}"/>
    <cellStyle name="Normal 42 5 6 2 2" xfId="23875" xr:uid="{00000000-0005-0000-0000-0000405D0000}"/>
    <cellStyle name="Normal 42 5 6 3" xfId="23876" xr:uid="{00000000-0005-0000-0000-0000415D0000}"/>
    <cellStyle name="Normal 42 5 6 3 2" xfId="23877" xr:uid="{00000000-0005-0000-0000-0000425D0000}"/>
    <cellStyle name="Normal 42 5 6 4" xfId="23878" xr:uid="{00000000-0005-0000-0000-0000435D0000}"/>
    <cellStyle name="Normal 42 5 6 4 2" xfId="23879" xr:uid="{00000000-0005-0000-0000-0000445D0000}"/>
    <cellStyle name="Normal 42 5 6 5" xfId="23880" xr:uid="{00000000-0005-0000-0000-0000455D0000}"/>
    <cellStyle name="Normal 42 5 6 5 2" xfId="23881" xr:uid="{00000000-0005-0000-0000-0000465D0000}"/>
    <cellStyle name="Normal 42 5 6 6" xfId="23882" xr:uid="{00000000-0005-0000-0000-0000475D0000}"/>
    <cellStyle name="Normal 42 5 6 6 2" xfId="23883" xr:uid="{00000000-0005-0000-0000-0000485D0000}"/>
    <cellStyle name="Normal 42 5 6 7" xfId="23884" xr:uid="{00000000-0005-0000-0000-0000495D0000}"/>
    <cellStyle name="Normal 42 5 6 7 2" xfId="23885" xr:uid="{00000000-0005-0000-0000-00004A5D0000}"/>
    <cellStyle name="Normal 42 5 6 8" xfId="23886" xr:uid="{00000000-0005-0000-0000-00004B5D0000}"/>
    <cellStyle name="Normal 42 5 6 8 2" xfId="23887" xr:uid="{00000000-0005-0000-0000-00004C5D0000}"/>
    <cellStyle name="Normal 42 5 6 9" xfId="23888" xr:uid="{00000000-0005-0000-0000-00004D5D0000}"/>
    <cellStyle name="Normal 42 5 6 9 2" xfId="23889" xr:uid="{00000000-0005-0000-0000-00004E5D0000}"/>
    <cellStyle name="Normal 42 5 7" xfId="23890" xr:uid="{00000000-0005-0000-0000-00004F5D0000}"/>
    <cellStyle name="Normal 42 5 7 10" xfId="23891" xr:uid="{00000000-0005-0000-0000-0000505D0000}"/>
    <cellStyle name="Normal 42 5 7 2" xfId="23892" xr:uid="{00000000-0005-0000-0000-0000515D0000}"/>
    <cellStyle name="Normal 42 5 7 2 2" xfId="23893" xr:uid="{00000000-0005-0000-0000-0000525D0000}"/>
    <cellStyle name="Normal 42 5 7 3" xfId="23894" xr:uid="{00000000-0005-0000-0000-0000535D0000}"/>
    <cellStyle name="Normal 42 5 7 3 2" xfId="23895" xr:uid="{00000000-0005-0000-0000-0000545D0000}"/>
    <cellStyle name="Normal 42 5 7 4" xfId="23896" xr:uid="{00000000-0005-0000-0000-0000555D0000}"/>
    <cellStyle name="Normal 42 5 7 4 2" xfId="23897" xr:uid="{00000000-0005-0000-0000-0000565D0000}"/>
    <cellStyle name="Normal 42 5 7 5" xfId="23898" xr:uid="{00000000-0005-0000-0000-0000575D0000}"/>
    <cellStyle name="Normal 42 5 7 5 2" xfId="23899" xr:uid="{00000000-0005-0000-0000-0000585D0000}"/>
    <cellStyle name="Normal 42 5 7 6" xfId="23900" xr:uid="{00000000-0005-0000-0000-0000595D0000}"/>
    <cellStyle name="Normal 42 5 7 6 2" xfId="23901" xr:uid="{00000000-0005-0000-0000-00005A5D0000}"/>
    <cellStyle name="Normal 42 5 7 7" xfId="23902" xr:uid="{00000000-0005-0000-0000-00005B5D0000}"/>
    <cellStyle name="Normal 42 5 7 7 2" xfId="23903" xr:uid="{00000000-0005-0000-0000-00005C5D0000}"/>
    <cellStyle name="Normal 42 5 7 8" xfId="23904" xr:uid="{00000000-0005-0000-0000-00005D5D0000}"/>
    <cellStyle name="Normal 42 5 7 8 2" xfId="23905" xr:uid="{00000000-0005-0000-0000-00005E5D0000}"/>
    <cellStyle name="Normal 42 5 7 9" xfId="23906" xr:uid="{00000000-0005-0000-0000-00005F5D0000}"/>
    <cellStyle name="Normal 42 5 8" xfId="23907" xr:uid="{00000000-0005-0000-0000-0000605D0000}"/>
    <cellStyle name="Normal 42 5 8 2" xfId="23908" xr:uid="{00000000-0005-0000-0000-0000615D0000}"/>
    <cellStyle name="Normal 42 5 9" xfId="23909" xr:uid="{00000000-0005-0000-0000-0000625D0000}"/>
    <cellStyle name="Normal 42 5 9 2" xfId="23910" xr:uid="{00000000-0005-0000-0000-0000635D0000}"/>
    <cellStyle name="Normal 42 6" xfId="23911" xr:uid="{00000000-0005-0000-0000-0000645D0000}"/>
    <cellStyle name="Normal 42 6 10" xfId="23912" xr:uid="{00000000-0005-0000-0000-0000655D0000}"/>
    <cellStyle name="Normal 42 6 10 2" xfId="23913" xr:uid="{00000000-0005-0000-0000-0000665D0000}"/>
    <cellStyle name="Normal 42 6 11" xfId="23914" xr:uid="{00000000-0005-0000-0000-0000675D0000}"/>
    <cellStyle name="Normal 42 6 11 2" xfId="23915" xr:uid="{00000000-0005-0000-0000-0000685D0000}"/>
    <cellStyle name="Normal 42 6 12" xfId="23916" xr:uid="{00000000-0005-0000-0000-0000695D0000}"/>
    <cellStyle name="Normal 42 6 12 2" xfId="23917" xr:uid="{00000000-0005-0000-0000-00006A5D0000}"/>
    <cellStyle name="Normal 42 6 13" xfId="23918" xr:uid="{00000000-0005-0000-0000-00006B5D0000}"/>
    <cellStyle name="Normal 42 6 13 2" xfId="23919" xr:uid="{00000000-0005-0000-0000-00006C5D0000}"/>
    <cellStyle name="Normal 42 6 14" xfId="23920" xr:uid="{00000000-0005-0000-0000-00006D5D0000}"/>
    <cellStyle name="Normal 42 6 14 2" xfId="23921" xr:uid="{00000000-0005-0000-0000-00006E5D0000}"/>
    <cellStyle name="Normal 42 6 15" xfId="23922" xr:uid="{00000000-0005-0000-0000-00006F5D0000}"/>
    <cellStyle name="Normal 42 6 15 2" xfId="23923" xr:uid="{00000000-0005-0000-0000-0000705D0000}"/>
    <cellStyle name="Normal 42 6 16" xfId="23924" xr:uid="{00000000-0005-0000-0000-0000715D0000}"/>
    <cellStyle name="Normal 42 6 17" xfId="23925" xr:uid="{00000000-0005-0000-0000-0000725D0000}"/>
    <cellStyle name="Normal 42 6 2" xfId="23926" xr:uid="{00000000-0005-0000-0000-0000735D0000}"/>
    <cellStyle name="Normal 42 6 2 10" xfId="23927" xr:uid="{00000000-0005-0000-0000-0000745D0000}"/>
    <cellStyle name="Normal 42 6 2 11" xfId="23928" xr:uid="{00000000-0005-0000-0000-0000755D0000}"/>
    <cellStyle name="Normal 42 6 2 2" xfId="23929" xr:uid="{00000000-0005-0000-0000-0000765D0000}"/>
    <cellStyle name="Normal 42 6 2 2 2" xfId="23930" xr:uid="{00000000-0005-0000-0000-0000775D0000}"/>
    <cellStyle name="Normal 42 6 2 3" xfId="23931" xr:uid="{00000000-0005-0000-0000-0000785D0000}"/>
    <cellStyle name="Normal 42 6 2 3 2" xfId="23932" xr:uid="{00000000-0005-0000-0000-0000795D0000}"/>
    <cellStyle name="Normal 42 6 2 4" xfId="23933" xr:uid="{00000000-0005-0000-0000-00007A5D0000}"/>
    <cellStyle name="Normal 42 6 2 4 2" xfId="23934" xr:uid="{00000000-0005-0000-0000-00007B5D0000}"/>
    <cellStyle name="Normal 42 6 2 5" xfId="23935" xr:uid="{00000000-0005-0000-0000-00007C5D0000}"/>
    <cellStyle name="Normal 42 6 2 5 2" xfId="23936" xr:uid="{00000000-0005-0000-0000-00007D5D0000}"/>
    <cellStyle name="Normal 42 6 2 6" xfId="23937" xr:uid="{00000000-0005-0000-0000-00007E5D0000}"/>
    <cellStyle name="Normal 42 6 2 6 2" xfId="23938" xr:uid="{00000000-0005-0000-0000-00007F5D0000}"/>
    <cellStyle name="Normal 42 6 2 7" xfId="23939" xr:uid="{00000000-0005-0000-0000-0000805D0000}"/>
    <cellStyle name="Normal 42 6 2 7 2" xfId="23940" xr:uid="{00000000-0005-0000-0000-0000815D0000}"/>
    <cellStyle name="Normal 42 6 2 8" xfId="23941" xr:uid="{00000000-0005-0000-0000-0000825D0000}"/>
    <cellStyle name="Normal 42 6 2 8 2" xfId="23942" xr:uid="{00000000-0005-0000-0000-0000835D0000}"/>
    <cellStyle name="Normal 42 6 2 9" xfId="23943" xr:uid="{00000000-0005-0000-0000-0000845D0000}"/>
    <cellStyle name="Normal 42 6 2 9 2" xfId="23944" xr:uid="{00000000-0005-0000-0000-0000855D0000}"/>
    <cellStyle name="Normal 42 6 3" xfId="23945" xr:uid="{00000000-0005-0000-0000-0000865D0000}"/>
    <cellStyle name="Normal 42 6 3 10" xfId="23946" xr:uid="{00000000-0005-0000-0000-0000875D0000}"/>
    <cellStyle name="Normal 42 6 3 11" xfId="23947" xr:uid="{00000000-0005-0000-0000-0000885D0000}"/>
    <cellStyle name="Normal 42 6 3 2" xfId="23948" xr:uid="{00000000-0005-0000-0000-0000895D0000}"/>
    <cellStyle name="Normal 42 6 3 2 2" xfId="23949" xr:uid="{00000000-0005-0000-0000-00008A5D0000}"/>
    <cellStyle name="Normal 42 6 3 3" xfId="23950" xr:uid="{00000000-0005-0000-0000-00008B5D0000}"/>
    <cellStyle name="Normal 42 6 3 3 2" xfId="23951" xr:uid="{00000000-0005-0000-0000-00008C5D0000}"/>
    <cellStyle name="Normal 42 6 3 4" xfId="23952" xr:uid="{00000000-0005-0000-0000-00008D5D0000}"/>
    <cellStyle name="Normal 42 6 3 4 2" xfId="23953" xr:uid="{00000000-0005-0000-0000-00008E5D0000}"/>
    <cellStyle name="Normal 42 6 3 5" xfId="23954" xr:uid="{00000000-0005-0000-0000-00008F5D0000}"/>
    <cellStyle name="Normal 42 6 3 5 2" xfId="23955" xr:uid="{00000000-0005-0000-0000-0000905D0000}"/>
    <cellStyle name="Normal 42 6 3 6" xfId="23956" xr:uid="{00000000-0005-0000-0000-0000915D0000}"/>
    <cellStyle name="Normal 42 6 3 6 2" xfId="23957" xr:uid="{00000000-0005-0000-0000-0000925D0000}"/>
    <cellStyle name="Normal 42 6 3 7" xfId="23958" xr:uid="{00000000-0005-0000-0000-0000935D0000}"/>
    <cellStyle name="Normal 42 6 3 7 2" xfId="23959" xr:uid="{00000000-0005-0000-0000-0000945D0000}"/>
    <cellStyle name="Normal 42 6 3 8" xfId="23960" xr:uid="{00000000-0005-0000-0000-0000955D0000}"/>
    <cellStyle name="Normal 42 6 3 8 2" xfId="23961" xr:uid="{00000000-0005-0000-0000-0000965D0000}"/>
    <cellStyle name="Normal 42 6 3 9" xfId="23962" xr:uid="{00000000-0005-0000-0000-0000975D0000}"/>
    <cellStyle name="Normal 42 6 3 9 2" xfId="23963" xr:uid="{00000000-0005-0000-0000-0000985D0000}"/>
    <cellStyle name="Normal 42 6 4" xfId="23964" xr:uid="{00000000-0005-0000-0000-0000995D0000}"/>
    <cellStyle name="Normal 42 6 4 10" xfId="23965" xr:uid="{00000000-0005-0000-0000-00009A5D0000}"/>
    <cellStyle name="Normal 42 6 4 11" xfId="23966" xr:uid="{00000000-0005-0000-0000-00009B5D0000}"/>
    <cellStyle name="Normal 42 6 4 2" xfId="23967" xr:uid="{00000000-0005-0000-0000-00009C5D0000}"/>
    <cellStyle name="Normal 42 6 4 2 2" xfId="23968" xr:uid="{00000000-0005-0000-0000-00009D5D0000}"/>
    <cellStyle name="Normal 42 6 4 3" xfId="23969" xr:uid="{00000000-0005-0000-0000-00009E5D0000}"/>
    <cellStyle name="Normal 42 6 4 3 2" xfId="23970" xr:uid="{00000000-0005-0000-0000-00009F5D0000}"/>
    <cellStyle name="Normal 42 6 4 4" xfId="23971" xr:uid="{00000000-0005-0000-0000-0000A05D0000}"/>
    <cellStyle name="Normal 42 6 4 4 2" xfId="23972" xr:uid="{00000000-0005-0000-0000-0000A15D0000}"/>
    <cellStyle name="Normal 42 6 4 5" xfId="23973" xr:uid="{00000000-0005-0000-0000-0000A25D0000}"/>
    <cellStyle name="Normal 42 6 4 5 2" xfId="23974" xr:uid="{00000000-0005-0000-0000-0000A35D0000}"/>
    <cellStyle name="Normal 42 6 4 6" xfId="23975" xr:uid="{00000000-0005-0000-0000-0000A45D0000}"/>
    <cellStyle name="Normal 42 6 4 6 2" xfId="23976" xr:uid="{00000000-0005-0000-0000-0000A55D0000}"/>
    <cellStyle name="Normal 42 6 4 7" xfId="23977" xr:uid="{00000000-0005-0000-0000-0000A65D0000}"/>
    <cellStyle name="Normal 42 6 4 7 2" xfId="23978" xr:uid="{00000000-0005-0000-0000-0000A75D0000}"/>
    <cellStyle name="Normal 42 6 4 8" xfId="23979" xr:uid="{00000000-0005-0000-0000-0000A85D0000}"/>
    <cellStyle name="Normal 42 6 4 8 2" xfId="23980" xr:uid="{00000000-0005-0000-0000-0000A95D0000}"/>
    <cellStyle name="Normal 42 6 4 9" xfId="23981" xr:uid="{00000000-0005-0000-0000-0000AA5D0000}"/>
    <cellStyle name="Normal 42 6 4 9 2" xfId="23982" xr:uid="{00000000-0005-0000-0000-0000AB5D0000}"/>
    <cellStyle name="Normal 42 6 5" xfId="23983" xr:uid="{00000000-0005-0000-0000-0000AC5D0000}"/>
    <cellStyle name="Normal 42 6 5 10" xfId="23984" xr:uid="{00000000-0005-0000-0000-0000AD5D0000}"/>
    <cellStyle name="Normal 42 6 5 11" xfId="23985" xr:uid="{00000000-0005-0000-0000-0000AE5D0000}"/>
    <cellStyle name="Normal 42 6 5 2" xfId="23986" xr:uid="{00000000-0005-0000-0000-0000AF5D0000}"/>
    <cellStyle name="Normal 42 6 5 2 2" xfId="23987" xr:uid="{00000000-0005-0000-0000-0000B05D0000}"/>
    <cellStyle name="Normal 42 6 5 3" xfId="23988" xr:uid="{00000000-0005-0000-0000-0000B15D0000}"/>
    <cellStyle name="Normal 42 6 5 3 2" xfId="23989" xr:uid="{00000000-0005-0000-0000-0000B25D0000}"/>
    <cellStyle name="Normal 42 6 5 4" xfId="23990" xr:uid="{00000000-0005-0000-0000-0000B35D0000}"/>
    <cellStyle name="Normal 42 6 5 4 2" xfId="23991" xr:uid="{00000000-0005-0000-0000-0000B45D0000}"/>
    <cellStyle name="Normal 42 6 5 5" xfId="23992" xr:uid="{00000000-0005-0000-0000-0000B55D0000}"/>
    <cellStyle name="Normal 42 6 5 5 2" xfId="23993" xr:uid="{00000000-0005-0000-0000-0000B65D0000}"/>
    <cellStyle name="Normal 42 6 5 6" xfId="23994" xr:uid="{00000000-0005-0000-0000-0000B75D0000}"/>
    <cellStyle name="Normal 42 6 5 6 2" xfId="23995" xr:uid="{00000000-0005-0000-0000-0000B85D0000}"/>
    <cellStyle name="Normal 42 6 5 7" xfId="23996" xr:uid="{00000000-0005-0000-0000-0000B95D0000}"/>
    <cellStyle name="Normal 42 6 5 7 2" xfId="23997" xr:uid="{00000000-0005-0000-0000-0000BA5D0000}"/>
    <cellStyle name="Normal 42 6 5 8" xfId="23998" xr:uid="{00000000-0005-0000-0000-0000BB5D0000}"/>
    <cellStyle name="Normal 42 6 5 8 2" xfId="23999" xr:uid="{00000000-0005-0000-0000-0000BC5D0000}"/>
    <cellStyle name="Normal 42 6 5 9" xfId="24000" xr:uid="{00000000-0005-0000-0000-0000BD5D0000}"/>
    <cellStyle name="Normal 42 6 5 9 2" xfId="24001" xr:uid="{00000000-0005-0000-0000-0000BE5D0000}"/>
    <cellStyle name="Normal 42 6 6" xfId="24002" xr:uid="{00000000-0005-0000-0000-0000BF5D0000}"/>
    <cellStyle name="Normal 42 6 6 10" xfId="24003" xr:uid="{00000000-0005-0000-0000-0000C05D0000}"/>
    <cellStyle name="Normal 42 6 6 11" xfId="24004" xr:uid="{00000000-0005-0000-0000-0000C15D0000}"/>
    <cellStyle name="Normal 42 6 6 2" xfId="24005" xr:uid="{00000000-0005-0000-0000-0000C25D0000}"/>
    <cellStyle name="Normal 42 6 6 2 2" xfId="24006" xr:uid="{00000000-0005-0000-0000-0000C35D0000}"/>
    <cellStyle name="Normal 42 6 6 3" xfId="24007" xr:uid="{00000000-0005-0000-0000-0000C45D0000}"/>
    <cellStyle name="Normal 42 6 6 3 2" xfId="24008" xr:uid="{00000000-0005-0000-0000-0000C55D0000}"/>
    <cellStyle name="Normal 42 6 6 4" xfId="24009" xr:uid="{00000000-0005-0000-0000-0000C65D0000}"/>
    <cellStyle name="Normal 42 6 6 4 2" xfId="24010" xr:uid="{00000000-0005-0000-0000-0000C75D0000}"/>
    <cellStyle name="Normal 42 6 6 5" xfId="24011" xr:uid="{00000000-0005-0000-0000-0000C85D0000}"/>
    <cellStyle name="Normal 42 6 6 5 2" xfId="24012" xr:uid="{00000000-0005-0000-0000-0000C95D0000}"/>
    <cellStyle name="Normal 42 6 6 6" xfId="24013" xr:uid="{00000000-0005-0000-0000-0000CA5D0000}"/>
    <cellStyle name="Normal 42 6 6 6 2" xfId="24014" xr:uid="{00000000-0005-0000-0000-0000CB5D0000}"/>
    <cellStyle name="Normal 42 6 6 7" xfId="24015" xr:uid="{00000000-0005-0000-0000-0000CC5D0000}"/>
    <cellStyle name="Normal 42 6 6 7 2" xfId="24016" xr:uid="{00000000-0005-0000-0000-0000CD5D0000}"/>
    <cellStyle name="Normal 42 6 6 8" xfId="24017" xr:uid="{00000000-0005-0000-0000-0000CE5D0000}"/>
    <cellStyle name="Normal 42 6 6 8 2" xfId="24018" xr:uid="{00000000-0005-0000-0000-0000CF5D0000}"/>
    <cellStyle name="Normal 42 6 6 9" xfId="24019" xr:uid="{00000000-0005-0000-0000-0000D05D0000}"/>
    <cellStyle name="Normal 42 6 6 9 2" xfId="24020" xr:uid="{00000000-0005-0000-0000-0000D15D0000}"/>
    <cellStyle name="Normal 42 6 7" xfId="24021" xr:uid="{00000000-0005-0000-0000-0000D25D0000}"/>
    <cellStyle name="Normal 42 6 7 10" xfId="24022" xr:uid="{00000000-0005-0000-0000-0000D35D0000}"/>
    <cellStyle name="Normal 42 6 7 2" xfId="24023" xr:uid="{00000000-0005-0000-0000-0000D45D0000}"/>
    <cellStyle name="Normal 42 6 7 2 2" xfId="24024" xr:uid="{00000000-0005-0000-0000-0000D55D0000}"/>
    <cellStyle name="Normal 42 6 7 3" xfId="24025" xr:uid="{00000000-0005-0000-0000-0000D65D0000}"/>
    <cellStyle name="Normal 42 6 7 3 2" xfId="24026" xr:uid="{00000000-0005-0000-0000-0000D75D0000}"/>
    <cellStyle name="Normal 42 6 7 4" xfId="24027" xr:uid="{00000000-0005-0000-0000-0000D85D0000}"/>
    <cellStyle name="Normal 42 6 7 4 2" xfId="24028" xr:uid="{00000000-0005-0000-0000-0000D95D0000}"/>
    <cellStyle name="Normal 42 6 7 5" xfId="24029" xr:uid="{00000000-0005-0000-0000-0000DA5D0000}"/>
    <cellStyle name="Normal 42 6 7 5 2" xfId="24030" xr:uid="{00000000-0005-0000-0000-0000DB5D0000}"/>
    <cellStyle name="Normal 42 6 7 6" xfId="24031" xr:uid="{00000000-0005-0000-0000-0000DC5D0000}"/>
    <cellStyle name="Normal 42 6 7 6 2" xfId="24032" xr:uid="{00000000-0005-0000-0000-0000DD5D0000}"/>
    <cellStyle name="Normal 42 6 7 7" xfId="24033" xr:uid="{00000000-0005-0000-0000-0000DE5D0000}"/>
    <cellStyle name="Normal 42 6 7 7 2" xfId="24034" xr:uid="{00000000-0005-0000-0000-0000DF5D0000}"/>
    <cellStyle name="Normal 42 6 7 8" xfId="24035" xr:uid="{00000000-0005-0000-0000-0000E05D0000}"/>
    <cellStyle name="Normal 42 6 7 8 2" xfId="24036" xr:uid="{00000000-0005-0000-0000-0000E15D0000}"/>
    <cellStyle name="Normal 42 6 7 9" xfId="24037" xr:uid="{00000000-0005-0000-0000-0000E25D0000}"/>
    <cellStyle name="Normal 42 6 8" xfId="24038" xr:uid="{00000000-0005-0000-0000-0000E35D0000}"/>
    <cellStyle name="Normal 42 6 8 2" xfId="24039" xr:uid="{00000000-0005-0000-0000-0000E45D0000}"/>
    <cellStyle name="Normal 42 6 9" xfId="24040" xr:uid="{00000000-0005-0000-0000-0000E55D0000}"/>
    <cellStyle name="Normal 42 6 9 2" xfId="24041" xr:uid="{00000000-0005-0000-0000-0000E65D0000}"/>
    <cellStyle name="Normal 42 7" xfId="24042" xr:uid="{00000000-0005-0000-0000-0000E75D0000}"/>
    <cellStyle name="Normal 42 7 10" xfId="24043" xr:uid="{00000000-0005-0000-0000-0000E85D0000}"/>
    <cellStyle name="Normal 42 7 11" xfId="24044" xr:uid="{00000000-0005-0000-0000-0000E95D0000}"/>
    <cellStyle name="Normal 42 7 2" xfId="24045" xr:uid="{00000000-0005-0000-0000-0000EA5D0000}"/>
    <cellStyle name="Normal 42 7 2 2" xfId="24046" xr:uid="{00000000-0005-0000-0000-0000EB5D0000}"/>
    <cellStyle name="Normal 42 7 3" xfId="24047" xr:uid="{00000000-0005-0000-0000-0000EC5D0000}"/>
    <cellStyle name="Normal 42 7 3 2" xfId="24048" xr:uid="{00000000-0005-0000-0000-0000ED5D0000}"/>
    <cellStyle name="Normal 42 7 4" xfId="24049" xr:uid="{00000000-0005-0000-0000-0000EE5D0000}"/>
    <cellStyle name="Normal 42 7 4 2" xfId="24050" xr:uid="{00000000-0005-0000-0000-0000EF5D0000}"/>
    <cellStyle name="Normal 42 7 5" xfId="24051" xr:uid="{00000000-0005-0000-0000-0000F05D0000}"/>
    <cellStyle name="Normal 42 7 5 2" xfId="24052" xr:uid="{00000000-0005-0000-0000-0000F15D0000}"/>
    <cellStyle name="Normal 42 7 6" xfId="24053" xr:uid="{00000000-0005-0000-0000-0000F25D0000}"/>
    <cellStyle name="Normal 42 7 6 2" xfId="24054" xr:uid="{00000000-0005-0000-0000-0000F35D0000}"/>
    <cellStyle name="Normal 42 7 7" xfId="24055" xr:uid="{00000000-0005-0000-0000-0000F45D0000}"/>
    <cellStyle name="Normal 42 7 7 2" xfId="24056" xr:uid="{00000000-0005-0000-0000-0000F55D0000}"/>
    <cellStyle name="Normal 42 7 8" xfId="24057" xr:uid="{00000000-0005-0000-0000-0000F65D0000}"/>
    <cellStyle name="Normal 42 7 8 2" xfId="24058" xr:uid="{00000000-0005-0000-0000-0000F75D0000}"/>
    <cellStyle name="Normal 42 7 9" xfId="24059" xr:uid="{00000000-0005-0000-0000-0000F85D0000}"/>
    <cellStyle name="Normal 42 7 9 2" xfId="24060" xr:uid="{00000000-0005-0000-0000-0000F95D0000}"/>
    <cellStyle name="Normal 42 8" xfId="24061" xr:uid="{00000000-0005-0000-0000-0000FA5D0000}"/>
    <cellStyle name="Normal 42 8 10" xfId="24062" xr:uid="{00000000-0005-0000-0000-0000FB5D0000}"/>
    <cellStyle name="Normal 42 8 11" xfId="24063" xr:uid="{00000000-0005-0000-0000-0000FC5D0000}"/>
    <cellStyle name="Normal 42 8 2" xfId="24064" xr:uid="{00000000-0005-0000-0000-0000FD5D0000}"/>
    <cellStyle name="Normal 42 8 2 2" xfId="24065" xr:uid="{00000000-0005-0000-0000-0000FE5D0000}"/>
    <cellStyle name="Normal 42 8 3" xfId="24066" xr:uid="{00000000-0005-0000-0000-0000FF5D0000}"/>
    <cellStyle name="Normal 42 8 3 2" xfId="24067" xr:uid="{00000000-0005-0000-0000-0000005E0000}"/>
    <cellStyle name="Normal 42 8 4" xfId="24068" xr:uid="{00000000-0005-0000-0000-0000015E0000}"/>
    <cellStyle name="Normal 42 8 4 2" xfId="24069" xr:uid="{00000000-0005-0000-0000-0000025E0000}"/>
    <cellStyle name="Normal 42 8 5" xfId="24070" xr:uid="{00000000-0005-0000-0000-0000035E0000}"/>
    <cellStyle name="Normal 42 8 5 2" xfId="24071" xr:uid="{00000000-0005-0000-0000-0000045E0000}"/>
    <cellStyle name="Normal 42 8 6" xfId="24072" xr:uid="{00000000-0005-0000-0000-0000055E0000}"/>
    <cellStyle name="Normal 42 8 6 2" xfId="24073" xr:uid="{00000000-0005-0000-0000-0000065E0000}"/>
    <cellStyle name="Normal 42 8 7" xfId="24074" xr:uid="{00000000-0005-0000-0000-0000075E0000}"/>
    <cellStyle name="Normal 42 8 7 2" xfId="24075" xr:uid="{00000000-0005-0000-0000-0000085E0000}"/>
    <cellStyle name="Normal 42 8 8" xfId="24076" xr:uid="{00000000-0005-0000-0000-0000095E0000}"/>
    <cellStyle name="Normal 42 8 8 2" xfId="24077" xr:uid="{00000000-0005-0000-0000-00000A5E0000}"/>
    <cellStyle name="Normal 42 8 9" xfId="24078" xr:uid="{00000000-0005-0000-0000-00000B5E0000}"/>
    <cellStyle name="Normal 42 8 9 2" xfId="24079" xr:uid="{00000000-0005-0000-0000-00000C5E0000}"/>
    <cellStyle name="Normal 42 9" xfId="24080" xr:uid="{00000000-0005-0000-0000-00000D5E0000}"/>
    <cellStyle name="Normal 42 9 10" xfId="24081" xr:uid="{00000000-0005-0000-0000-00000E5E0000}"/>
    <cellStyle name="Normal 42 9 11" xfId="24082" xr:uid="{00000000-0005-0000-0000-00000F5E0000}"/>
    <cellStyle name="Normal 42 9 2" xfId="24083" xr:uid="{00000000-0005-0000-0000-0000105E0000}"/>
    <cellStyle name="Normal 42 9 2 2" xfId="24084" xr:uid="{00000000-0005-0000-0000-0000115E0000}"/>
    <cellStyle name="Normal 42 9 3" xfId="24085" xr:uid="{00000000-0005-0000-0000-0000125E0000}"/>
    <cellStyle name="Normal 42 9 3 2" xfId="24086" xr:uid="{00000000-0005-0000-0000-0000135E0000}"/>
    <cellStyle name="Normal 42 9 4" xfId="24087" xr:uid="{00000000-0005-0000-0000-0000145E0000}"/>
    <cellStyle name="Normal 42 9 4 2" xfId="24088" xr:uid="{00000000-0005-0000-0000-0000155E0000}"/>
    <cellStyle name="Normal 42 9 5" xfId="24089" xr:uid="{00000000-0005-0000-0000-0000165E0000}"/>
    <cellStyle name="Normal 42 9 5 2" xfId="24090" xr:uid="{00000000-0005-0000-0000-0000175E0000}"/>
    <cellStyle name="Normal 42 9 6" xfId="24091" xr:uid="{00000000-0005-0000-0000-0000185E0000}"/>
    <cellStyle name="Normal 42 9 6 2" xfId="24092" xr:uid="{00000000-0005-0000-0000-0000195E0000}"/>
    <cellStyle name="Normal 42 9 7" xfId="24093" xr:uid="{00000000-0005-0000-0000-00001A5E0000}"/>
    <cellStyle name="Normal 42 9 7 2" xfId="24094" xr:uid="{00000000-0005-0000-0000-00001B5E0000}"/>
    <cellStyle name="Normal 42 9 8" xfId="24095" xr:uid="{00000000-0005-0000-0000-00001C5E0000}"/>
    <cellStyle name="Normal 42 9 8 2" xfId="24096" xr:uid="{00000000-0005-0000-0000-00001D5E0000}"/>
    <cellStyle name="Normal 42 9 9" xfId="24097" xr:uid="{00000000-0005-0000-0000-00001E5E0000}"/>
    <cellStyle name="Normal 42 9 9 2" xfId="24098" xr:uid="{00000000-0005-0000-0000-00001F5E0000}"/>
    <cellStyle name="Normal 43" xfId="24099" xr:uid="{00000000-0005-0000-0000-0000205E0000}"/>
    <cellStyle name="Normal 43 10" xfId="24100" xr:uid="{00000000-0005-0000-0000-0000215E0000}"/>
    <cellStyle name="Normal 43 10 10" xfId="24101" xr:uid="{00000000-0005-0000-0000-0000225E0000}"/>
    <cellStyle name="Normal 43 10 11" xfId="24102" xr:uid="{00000000-0005-0000-0000-0000235E0000}"/>
    <cellStyle name="Normal 43 10 2" xfId="24103" xr:uid="{00000000-0005-0000-0000-0000245E0000}"/>
    <cellStyle name="Normal 43 10 2 2" xfId="24104" xr:uid="{00000000-0005-0000-0000-0000255E0000}"/>
    <cellStyle name="Normal 43 10 3" xfId="24105" xr:uid="{00000000-0005-0000-0000-0000265E0000}"/>
    <cellStyle name="Normal 43 10 3 2" xfId="24106" xr:uid="{00000000-0005-0000-0000-0000275E0000}"/>
    <cellStyle name="Normal 43 10 4" xfId="24107" xr:uid="{00000000-0005-0000-0000-0000285E0000}"/>
    <cellStyle name="Normal 43 10 4 2" xfId="24108" xr:uid="{00000000-0005-0000-0000-0000295E0000}"/>
    <cellStyle name="Normal 43 10 5" xfId="24109" xr:uid="{00000000-0005-0000-0000-00002A5E0000}"/>
    <cellStyle name="Normal 43 10 5 2" xfId="24110" xr:uid="{00000000-0005-0000-0000-00002B5E0000}"/>
    <cellStyle name="Normal 43 10 6" xfId="24111" xr:uid="{00000000-0005-0000-0000-00002C5E0000}"/>
    <cellStyle name="Normal 43 10 6 2" xfId="24112" xr:uid="{00000000-0005-0000-0000-00002D5E0000}"/>
    <cellStyle name="Normal 43 10 7" xfId="24113" xr:uid="{00000000-0005-0000-0000-00002E5E0000}"/>
    <cellStyle name="Normal 43 10 7 2" xfId="24114" xr:uid="{00000000-0005-0000-0000-00002F5E0000}"/>
    <cellStyle name="Normal 43 10 8" xfId="24115" xr:uid="{00000000-0005-0000-0000-0000305E0000}"/>
    <cellStyle name="Normal 43 10 8 2" xfId="24116" xr:uid="{00000000-0005-0000-0000-0000315E0000}"/>
    <cellStyle name="Normal 43 10 9" xfId="24117" xr:uid="{00000000-0005-0000-0000-0000325E0000}"/>
    <cellStyle name="Normal 43 10 9 2" xfId="24118" xr:uid="{00000000-0005-0000-0000-0000335E0000}"/>
    <cellStyle name="Normal 43 11" xfId="24119" xr:uid="{00000000-0005-0000-0000-0000345E0000}"/>
    <cellStyle name="Normal 43 11 10" xfId="24120" xr:uid="{00000000-0005-0000-0000-0000355E0000}"/>
    <cellStyle name="Normal 43 11 11" xfId="24121" xr:uid="{00000000-0005-0000-0000-0000365E0000}"/>
    <cellStyle name="Normal 43 11 2" xfId="24122" xr:uid="{00000000-0005-0000-0000-0000375E0000}"/>
    <cellStyle name="Normal 43 11 2 2" xfId="24123" xr:uid="{00000000-0005-0000-0000-0000385E0000}"/>
    <cellStyle name="Normal 43 11 3" xfId="24124" xr:uid="{00000000-0005-0000-0000-0000395E0000}"/>
    <cellStyle name="Normal 43 11 3 2" xfId="24125" xr:uid="{00000000-0005-0000-0000-00003A5E0000}"/>
    <cellStyle name="Normal 43 11 4" xfId="24126" xr:uid="{00000000-0005-0000-0000-00003B5E0000}"/>
    <cellStyle name="Normal 43 11 4 2" xfId="24127" xr:uid="{00000000-0005-0000-0000-00003C5E0000}"/>
    <cellStyle name="Normal 43 11 5" xfId="24128" xr:uid="{00000000-0005-0000-0000-00003D5E0000}"/>
    <cellStyle name="Normal 43 11 5 2" xfId="24129" xr:uid="{00000000-0005-0000-0000-00003E5E0000}"/>
    <cellStyle name="Normal 43 11 6" xfId="24130" xr:uid="{00000000-0005-0000-0000-00003F5E0000}"/>
    <cellStyle name="Normal 43 11 6 2" xfId="24131" xr:uid="{00000000-0005-0000-0000-0000405E0000}"/>
    <cellStyle name="Normal 43 11 7" xfId="24132" xr:uid="{00000000-0005-0000-0000-0000415E0000}"/>
    <cellStyle name="Normal 43 11 7 2" xfId="24133" xr:uid="{00000000-0005-0000-0000-0000425E0000}"/>
    <cellStyle name="Normal 43 11 8" xfId="24134" xr:uid="{00000000-0005-0000-0000-0000435E0000}"/>
    <cellStyle name="Normal 43 11 8 2" xfId="24135" xr:uid="{00000000-0005-0000-0000-0000445E0000}"/>
    <cellStyle name="Normal 43 11 9" xfId="24136" xr:uid="{00000000-0005-0000-0000-0000455E0000}"/>
    <cellStyle name="Normal 43 11 9 2" xfId="24137" xr:uid="{00000000-0005-0000-0000-0000465E0000}"/>
    <cellStyle name="Normal 43 12" xfId="24138" xr:uid="{00000000-0005-0000-0000-0000475E0000}"/>
    <cellStyle name="Normal 43 12 10" xfId="24139" xr:uid="{00000000-0005-0000-0000-0000485E0000}"/>
    <cellStyle name="Normal 43 12 2" xfId="24140" xr:uid="{00000000-0005-0000-0000-0000495E0000}"/>
    <cellStyle name="Normal 43 12 2 2" xfId="24141" xr:uid="{00000000-0005-0000-0000-00004A5E0000}"/>
    <cellStyle name="Normal 43 12 3" xfId="24142" xr:uid="{00000000-0005-0000-0000-00004B5E0000}"/>
    <cellStyle name="Normal 43 12 3 2" xfId="24143" xr:uid="{00000000-0005-0000-0000-00004C5E0000}"/>
    <cellStyle name="Normal 43 12 4" xfId="24144" xr:uid="{00000000-0005-0000-0000-00004D5E0000}"/>
    <cellStyle name="Normal 43 12 4 2" xfId="24145" xr:uid="{00000000-0005-0000-0000-00004E5E0000}"/>
    <cellStyle name="Normal 43 12 5" xfId="24146" xr:uid="{00000000-0005-0000-0000-00004F5E0000}"/>
    <cellStyle name="Normal 43 12 5 2" xfId="24147" xr:uid="{00000000-0005-0000-0000-0000505E0000}"/>
    <cellStyle name="Normal 43 12 6" xfId="24148" xr:uid="{00000000-0005-0000-0000-0000515E0000}"/>
    <cellStyle name="Normal 43 12 6 2" xfId="24149" xr:uid="{00000000-0005-0000-0000-0000525E0000}"/>
    <cellStyle name="Normal 43 12 7" xfId="24150" xr:uid="{00000000-0005-0000-0000-0000535E0000}"/>
    <cellStyle name="Normal 43 12 7 2" xfId="24151" xr:uid="{00000000-0005-0000-0000-0000545E0000}"/>
    <cellStyle name="Normal 43 12 8" xfId="24152" xr:uid="{00000000-0005-0000-0000-0000555E0000}"/>
    <cellStyle name="Normal 43 12 8 2" xfId="24153" xr:uid="{00000000-0005-0000-0000-0000565E0000}"/>
    <cellStyle name="Normal 43 12 9" xfId="24154" xr:uid="{00000000-0005-0000-0000-0000575E0000}"/>
    <cellStyle name="Normal 43 13" xfId="24155" xr:uid="{00000000-0005-0000-0000-0000585E0000}"/>
    <cellStyle name="Normal 43 13 2" xfId="24156" xr:uid="{00000000-0005-0000-0000-0000595E0000}"/>
    <cellStyle name="Normal 43 14" xfId="24157" xr:uid="{00000000-0005-0000-0000-00005A5E0000}"/>
    <cellStyle name="Normal 43 14 2" xfId="24158" xr:uid="{00000000-0005-0000-0000-00005B5E0000}"/>
    <cellStyle name="Normal 43 15" xfId="24159" xr:uid="{00000000-0005-0000-0000-00005C5E0000}"/>
    <cellStyle name="Normal 43 15 2" xfId="24160" xr:uid="{00000000-0005-0000-0000-00005D5E0000}"/>
    <cellStyle name="Normal 43 16" xfId="24161" xr:uid="{00000000-0005-0000-0000-00005E5E0000}"/>
    <cellStyle name="Normal 43 16 2" xfId="24162" xr:uid="{00000000-0005-0000-0000-00005F5E0000}"/>
    <cellStyle name="Normal 43 17" xfId="24163" xr:uid="{00000000-0005-0000-0000-0000605E0000}"/>
    <cellStyle name="Normal 43 17 2" xfId="24164" xr:uid="{00000000-0005-0000-0000-0000615E0000}"/>
    <cellStyle name="Normal 43 18" xfId="24165" xr:uid="{00000000-0005-0000-0000-0000625E0000}"/>
    <cellStyle name="Normal 43 18 2" xfId="24166" xr:uid="{00000000-0005-0000-0000-0000635E0000}"/>
    <cellStyle name="Normal 43 19" xfId="24167" xr:uid="{00000000-0005-0000-0000-0000645E0000}"/>
    <cellStyle name="Normal 43 19 2" xfId="24168" xr:uid="{00000000-0005-0000-0000-0000655E0000}"/>
    <cellStyle name="Normal 43 2" xfId="24169" xr:uid="{00000000-0005-0000-0000-0000665E0000}"/>
    <cellStyle name="Normal 43 2 10" xfId="24170" xr:uid="{00000000-0005-0000-0000-0000675E0000}"/>
    <cellStyle name="Normal 43 2 10 2" xfId="24171" xr:uid="{00000000-0005-0000-0000-0000685E0000}"/>
    <cellStyle name="Normal 43 2 11" xfId="24172" xr:uid="{00000000-0005-0000-0000-0000695E0000}"/>
    <cellStyle name="Normal 43 2 11 2" xfId="24173" xr:uid="{00000000-0005-0000-0000-00006A5E0000}"/>
    <cellStyle name="Normal 43 2 12" xfId="24174" xr:uid="{00000000-0005-0000-0000-00006B5E0000}"/>
    <cellStyle name="Normal 43 2 12 2" xfId="24175" xr:uid="{00000000-0005-0000-0000-00006C5E0000}"/>
    <cellStyle name="Normal 43 2 13" xfId="24176" xr:uid="{00000000-0005-0000-0000-00006D5E0000}"/>
    <cellStyle name="Normal 43 2 13 2" xfId="24177" xr:uid="{00000000-0005-0000-0000-00006E5E0000}"/>
    <cellStyle name="Normal 43 2 14" xfId="24178" xr:uid="{00000000-0005-0000-0000-00006F5E0000}"/>
    <cellStyle name="Normal 43 2 14 2" xfId="24179" xr:uid="{00000000-0005-0000-0000-0000705E0000}"/>
    <cellStyle name="Normal 43 2 15" xfId="24180" xr:uid="{00000000-0005-0000-0000-0000715E0000}"/>
    <cellStyle name="Normal 43 2 15 2" xfId="24181" xr:uid="{00000000-0005-0000-0000-0000725E0000}"/>
    <cellStyle name="Normal 43 2 16" xfId="24182" xr:uid="{00000000-0005-0000-0000-0000735E0000}"/>
    <cellStyle name="Normal 43 2 16 2" xfId="24183" xr:uid="{00000000-0005-0000-0000-0000745E0000}"/>
    <cellStyle name="Normal 43 2 17" xfId="24184" xr:uid="{00000000-0005-0000-0000-0000755E0000}"/>
    <cellStyle name="Normal 43 2 18" xfId="24185" xr:uid="{00000000-0005-0000-0000-0000765E0000}"/>
    <cellStyle name="Normal 43 2 2" xfId="24186" xr:uid="{00000000-0005-0000-0000-0000775E0000}"/>
    <cellStyle name="Normal 43 2 2 10" xfId="24187" xr:uid="{00000000-0005-0000-0000-0000785E0000}"/>
    <cellStyle name="Normal 43 2 2 11" xfId="24188" xr:uid="{00000000-0005-0000-0000-0000795E0000}"/>
    <cellStyle name="Normal 43 2 2 2" xfId="24189" xr:uid="{00000000-0005-0000-0000-00007A5E0000}"/>
    <cellStyle name="Normal 43 2 2 2 2" xfId="24190" xr:uid="{00000000-0005-0000-0000-00007B5E0000}"/>
    <cellStyle name="Normal 43 2 2 3" xfId="24191" xr:uid="{00000000-0005-0000-0000-00007C5E0000}"/>
    <cellStyle name="Normal 43 2 2 3 2" xfId="24192" xr:uid="{00000000-0005-0000-0000-00007D5E0000}"/>
    <cellStyle name="Normal 43 2 2 4" xfId="24193" xr:uid="{00000000-0005-0000-0000-00007E5E0000}"/>
    <cellStyle name="Normal 43 2 2 4 2" xfId="24194" xr:uid="{00000000-0005-0000-0000-00007F5E0000}"/>
    <cellStyle name="Normal 43 2 2 5" xfId="24195" xr:uid="{00000000-0005-0000-0000-0000805E0000}"/>
    <cellStyle name="Normal 43 2 2 5 2" xfId="24196" xr:uid="{00000000-0005-0000-0000-0000815E0000}"/>
    <cellStyle name="Normal 43 2 2 6" xfId="24197" xr:uid="{00000000-0005-0000-0000-0000825E0000}"/>
    <cellStyle name="Normal 43 2 2 6 2" xfId="24198" xr:uid="{00000000-0005-0000-0000-0000835E0000}"/>
    <cellStyle name="Normal 43 2 2 7" xfId="24199" xr:uid="{00000000-0005-0000-0000-0000845E0000}"/>
    <cellStyle name="Normal 43 2 2 7 2" xfId="24200" xr:uid="{00000000-0005-0000-0000-0000855E0000}"/>
    <cellStyle name="Normal 43 2 2 8" xfId="24201" xr:uid="{00000000-0005-0000-0000-0000865E0000}"/>
    <cellStyle name="Normal 43 2 2 8 2" xfId="24202" xr:uid="{00000000-0005-0000-0000-0000875E0000}"/>
    <cellStyle name="Normal 43 2 2 9" xfId="24203" xr:uid="{00000000-0005-0000-0000-0000885E0000}"/>
    <cellStyle name="Normal 43 2 2 9 2" xfId="24204" xr:uid="{00000000-0005-0000-0000-0000895E0000}"/>
    <cellStyle name="Normal 43 2 3" xfId="24205" xr:uid="{00000000-0005-0000-0000-00008A5E0000}"/>
    <cellStyle name="Normal 43 2 3 10" xfId="24206" xr:uid="{00000000-0005-0000-0000-00008B5E0000}"/>
    <cellStyle name="Normal 43 2 3 11" xfId="24207" xr:uid="{00000000-0005-0000-0000-00008C5E0000}"/>
    <cellStyle name="Normal 43 2 3 2" xfId="24208" xr:uid="{00000000-0005-0000-0000-00008D5E0000}"/>
    <cellStyle name="Normal 43 2 3 2 2" xfId="24209" xr:uid="{00000000-0005-0000-0000-00008E5E0000}"/>
    <cellStyle name="Normal 43 2 3 3" xfId="24210" xr:uid="{00000000-0005-0000-0000-00008F5E0000}"/>
    <cellStyle name="Normal 43 2 3 3 2" xfId="24211" xr:uid="{00000000-0005-0000-0000-0000905E0000}"/>
    <cellStyle name="Normal 43 2 3 4" xfId="24212" xr:uid="{00000000-0005-0000-0000-0000915E0000}"/>
    <cellStyle name="Normal 43 2 3 4 2" xfId="24213" xr:uid="{00000000-0005-0000-0000-0000925E0000}"/>
    <cellStyle name="Normal 43 2 3 5" xfId="24214" xr:uid="{00000000-0005-0000-0000-0000935E0000}"/>
    <cellStyle name="Normal 43 2 3 5 2" xfId="24215" xr:uid="{00000000-0005-0000-0000-0000945E0000}"/>
    <cellStyle name="Normal 43 2 3 6" xfId="24216" xr:uid="{00000000-0005-0000-0000-0000955E0000}"/>
    <cellStyle name="Normal 43 2 3 6 2" xfId="24217" xr:uid="{00000000-0005-0000-0000-0000965E0000}"/>
    <cellStyle name="Normal 43 2 3 7" xfId="24218" xr:uid="{00000000-0005-0000-0000-0000975E0000}"/>
    <cellStyle name="Normal 43 2 3 7 2" xfId="24219" xr:uid="{00000000-0005-0000-0000-0000985E0000}"/>
    <cellStyle name="Normal 43 2 3 8" xfId="24220" xr:uid="{00000000-0005-0000-0000-0000995E0000}"/>
    <cellStyle name="Normal 43 2 3 8 2" xfId="24221" xr:uid="{00000000-0005-0000-0000-00009A5E0000}"/>
    <cellStyle name="Normal 43 2 3 9" xfId="24222" xr:uid="{00000000-0005-0000-0000-00009B5E0000}"/>
    <cellStyle name="Normal 43 2 3 9 2" xfId="24223" xr:uid="{00000000-0005-0000-0000-00009C5E0000}"/>
    <cellStyle name="Normal 43 2 4" xfId="24224" xr:uid="{00000000-0005-0000-0000-00009D5E0000}"/>
    <cellStyle name="Normal 43 2 4 10" xfId="24225" xr:uid="{00000000-0005-0000-0000-00009E5E0000}"/>
    <cellStyle name="Normal 43 2 4 11" xfId="24226" xr:uid="{00000000-0005-0000-0000-00009F5E0000}"/>
    <cellStyle name="Normal 43 2 4 2" xfId="24227" xr:uid="{00000000-0005-0000-0000-0000A05E0000}"/>
    <cellStyle name="Normal 43 2 4 2 2" xfId="24228" xr:uid="{00000000-0005-0000-0000-0000A15E0000}"/>
    <cellStyle name="Normal 43 2 4 3" xfId="24229" xr:uid="{00000000-0005-0000-0000-0000A25E0000}"/>
    <cellStyle name="Normal 43 2 4 3 2" xfId="24230" xr:uid="{00000000-0005-0000-0000-0000A35E0000}"/>
    <cellStyle name="Normal 43 2 4 4" xfId="24231" xr:uid="{00000000-0005-0000-0000-0000A45E0000}"/>
    <cellStyle name="Normal 43 2 4 4 2" xfId="24232" xr:uid="{00000000-0005-0000-0000-0000A55E0000}"/>
    <cellStyle name="Normal 43 2 4 5" xfId="24233" xr:uid="{00000000-0005-0000-0000-0000A65E0000}"/>
    <cellStyle name="Normal 43 2 4 5 2" xfId="24234" xr:uid="{00000000-0005-0000-0000-0000A75E0000}"/>
    <cellStyle name="Normal 43 2 4 6" xfId="24235" xr:uid="{00000000-0005-0000-0000-0000A85E0000}"/>
    <cellStyle name="Normal 43 2 4 6 2" xfId="24236" xr:uid="{00000000-0005-0000-0000-0000A95E0000}"/>
    <cellStyle name="Normal 43 2 4 7" xfId="24237" xr:uid="{00000000-0005-0000-0000-0000AA5E0000}"/>
    <cellStyle name="Normal 43 2 4 7 2" xfId="24238" xr:uid="{00000000-0005-0000-0000-0000AB5E0000}"/>
    <cellStyle name="Normal 43 2 4 8" xfId="24239" xr:uid="{00000000-0005-0000-0000-0000AC5E0000}"/>
    <cellStyle name="Normal 43 2 4 8 2" xfId="24240" xr:uid="{00000000-0005-0000-0000-0000AD5E0000}"/>
    <cellStyle name="Normal 43 2 4 9" xfId="24241" xr:uid="{00000000-0005-0000-0000-0000AE5E0000}"/>
    <cellStyle name="Normal 43 2 4 9 2" xfId="24242" xr:uid="{00000000-0005-0000-0000-0000AF5E0000}"/>
    <cellStyle name="Normal 43 2 5" xfId="24243" xr:uid="{00000000-0005-0000-0000-0000B05E0000}"/>
    <cellStyle name="Normal 43 2 5 10" xfId="24244" xr:uid="{00000000-0005-0000-0000-0000B15E0000}"/>
    <cellStyle name="Normal 43 2 5 11" xfId="24245" xr:uid="{00000000-0005-0000-0000-0000B25E0000}"/>
    <cellStyle name="Normal 43 2 5 2" xfId="24246" xr:uid="{00000000-0005-0000-0000-0000B35E0000}"/>
    <cellStyle name="Normal 43 2 5 2 2" xfId="24247" xr:uid="{00000000-0005-0000-0000-0000B45E0000}"/>
    <cellStyle name="Normal 43 2 5 3" xfId="24248" xr:uid="{00000000-0005-0000-0000-0000B55E0000}"/>
    <cellStyle name="Normal 43 2 5 3 2" xfId="24249" xr:uid="{00000000-0005-0000-0000-0000B65E0000}"/>
    <cellStyle name="Normal 43 2 5 4" xfId="24250" xr:uid="{00000000-0005-0000-0000-0000B75E0000}"/>
    <cellStyle name="Normal 43 2 5 4 2" xfId="24251" xr:uid="{00000000-0005-0000-0000-0000B85E0000}"/>
    <cellStyle name="Normal 43 2 5 5" xfId="24252" xr:uid="{00000000-0005-0000-0000-0000B95E0000}"/>
    <cellStyle name="Normal 43 2 5 5 2" xfId="24253" xr:uid="{00000000-0005-0000-0000-0000BA5E0000}"/>
    <cellStyle name="Normal 43 2 5 6" xfId="24254" xr:uid="{00000000-0005-0000-0000-0000BB5E0000}"/>
    <cellStyle name="Normal 43 2 5 6 2" xfId="24255" xr:uid="{00000000-0005-0000-0000-0000BC5E0000}"/>
    <cellStyle name="Normal 43 2 5 7" xfId="24256" xr:uid="{00000000-0005-0000-0000-0000BD5E0000}"/>
    <cellStyle name="Normal 43 2 5 7 2" xfId="24257" xr:uid="{00000000-0005-0000-0000-0000BE5E0000}"/>
    <cellStyle name="Normal 43 2 5 8" xfId="24258" xr:uid="{00000000-0005-0000-0000-0000BF5E0000}"/>
    <cellStyle name="Normal 43 2 5 8 2" xfId="24259" xr:uid="{00000000-0005-0000-0000-0000C05E0000}"/>
    <cellStyle name="Normal 43 2 5 9" xfId="24260" xr:uid="{00000000-0005-0000-0000-0000C15E0000}"/>
    <cellStyle name="Normal 43 2 5 9 2" xfId="24261" xr:uid="{00000000-0005-0000-0000-0000C25E0000}"/>
    <cellStyle name="Normal 43 2 6" xfId="24262" xr:uid="{00000000-0005-0000-0000-0000C35E0000}"/>
    <cellStyle name="Normal 43 2 6 10" xfId="24263" xr:uid="{00000000-0005-0000-0000-0000C45E0000}"/>
    <cellStyle name="Normal 43 2 6 11" xfId="24264" xr:uid="{00000000-0005-0000-0000-0000C55E0000}"/>
    <cellStyle name="Normal 43 2 6 2" xfId="24265" xr:uid="{00000000-0005-0000-0000-0000C65E0000}"/>
    <cellStyle name="Normal 43 2 6 2 2" xfId="24266" xr:uid="{00000000-0005-0000-0000-0000C75E0000}"/>
    <cellStyle name="Normal 43 2 6 3" xfId="24267" xr:uid="{00000000-0005-0000-0000-0000C85E0000}"/>
    <cellStyle name="Normal 43 2 6 3 2" xfId="24268" xr:uid="{00000000-0005-0000-0000-0000C95E0000}"/>
    <cellStyle name="Normal 43 2 6 4" xfId="24269" xr:uid="{00000000-0005-0000-0000-0000CA5E0000}"/>
    <cellStyle name="Normal 43 2 6 4 2" xfId="24270" xr:uid="{00000000-0005-0000-0000-0000CB5E0000}"/>
    <cellStyle name="Normal 43 2 6 5" xfId="24271" xr:uid="{00000000-0005-0000-0000-0000CC5E0000}"/>
    <cellStyle name="Normal 43 2 6 5 2" xfId="24272" xr:uid="{00000000-0005-0000-0000-0000CD5E0000}"/>
    <cellStyle name="Normal 43 2 6 6" xfId="24273" xr:uid="{00000000-0005-0000-0000-0000CE5E0000}"/>
    <cellStyle name="Normal 43 2 6 6 2" xfId="24274" xr:uid="{00000000-0005-0000-0000-0000CF5E0000}"/>
    <cellStyle name="Normal 43 2 6 7" xfId="24275" xr:uid="{00000000-0005-0000-0000-0000D05E0000}"/>
    <cellStyle name="Normal 43 2 6 7 2" xfId="24276" xr:uid="{00000000-0005-0000-0000-0000D15E0000}"/>
    <cellStyle name="Normal 43 2 6 8" xfId="24277" xr:uid="{00000000-0005-0000-0000-0000D25E0000}"/>
    <cellStyle name="Normal 43 2 6 8 2" xfId="24278" xr:uid="{00000000-0005-0000-0000-0000D35E0000}"/>
    <cellStyle name="Normal 43 2 6 9" xfId="24279" xr:uid="{00000000-0005-0000-0000-0000D45E0000}"/>
    <cellStyle name="Normal 43 2 6 9 2" xfId="24280" xr:uid="{00000000-0005-0000-0000-0000D55E0000}"/>
    <cellStyle name="Normal 43 2 7" xfId="24281" xr:uid="{00000000-0005-0000-0000-0000D65E0000}"/>
    <cellStyle name="Normal 43 2 7 10" xfId="24282" xr:uid="{00000000-0005-0000-0000-0000D75E0000}"/>
    <cellStyle name="Normal 43 2 7 11" xfId="24283" xr:uid="{00000000-0005-0000-0000-0000D85E0000}"/>
    <cellStyle name="Normal 43 2 7 2" xfId="24284" xr:uid="{00000000-0005-0000-0000-0000D95E0000}"/>
    <cellStyle name="Normal 43 2 7 2 2" xfId="24285" xr:uid="{00000000-0005-0000-0000-0000DA5E0000}"/>
    <cellStyle name="Normal 43 2 7 3" xfId="24286" xr:uid="{00000000-0005-0000-0000-0000DB5E0000}"/>
    <cellStyle name="Normal 43 2 7 3 2" xfId="24287" xr:uid="{00000000-0005-0000-0000-0000DC5E0000}"/>
    <cellStyle name="Normal 43 2 7 4" xfId="24288" xr:uid="{00000000-0005-0000-0000-0000DD5E0000}"/>
    <cellStyle name="Normal 43 2 7 4 2" xfId="24289" xr:uid="{00000000-0005-0000-0000-0000DE5E0000}"/>
    <cellStyle name="Normal 43 2 7 5" xfId="24290" xr:uid="{00000000-0005-0000-0000-0000DF5E0000}"/>
    <cellStyle name="Normal 43 2 7 5 2" xfId="24291" xr:uid="{00000000-0005-0000-0000-0000E05E0000}"/>
    <cellStyle name="Normal 43 2 7 6" xfId="24292" xr:uid="{00000000-0005-0000-0000-0000E15E0000}"/>
    <cellStyle name="Normal 43 2 7 6 2" xfId="24293" xr:uid="{00000000-0005-0000-0000-0000E25E0000}"/>
    <cellStyle name="Normal 43 2 7 7" xfId="24294" xr:uid="{00000000-0005-0000-0000-0000E35E0000}"/>
    <cellStyle name="Normal 43 2 7 7 2" xfId="24295" xr:uid="{00000000-0005-0000-0000-0000E45E0000}"/>
    <cellStyle name="Normal 43 2 7 8" xfId="24296" xr:uid="{00000000-0005-0000-0000-0000E55E0000}"/>
    <cellStyle name="Normal 43 2 7 8 2" xfId="24297" xr:uid="{00000000-0005-0000-0000-0000E65E0000}"/>
    <cellStyle name="Normal 43 2 7 9" xfId="24298" xr:uid="{00000000-0005-0000-0000-0000E75E0000}"/>
    <cellStyle name="Normal 43 2 7 9 2" xfId="24299" xr:uid="{00000000-0005-0000-0000-0000E85E0000}"/>
    <cellStyle name="Normal 43 2 8" xfId="24300" xr:uid="{00000000-0005-0000-0000-0000E95E0000}"/>
    <cellStyle name="Normal 43 2 8 10" xfId="24301" xr:uid="{00000000-0005-0000-0000-0000EA5E0000}"/>
    <cellStyle name="Normal 43 2 8 2" xfId="24302" xr:uid="{00000000-0005-0000-0000-0000EB5E0000}"/>
    <cellStyle name="Normal 43 2 8 2 2" xfId="24303" xr:uid="{00000000-0005-0000-0000-0000EC5E0000}"/>
    <cellStyle name="Normal 43 2 8 3" xfId="24304" xr:uid="{00000000-0005-0000-0000-0000ED5E0000}"/>
    <cellStyle name="Normal 43 2 8 3 2" xfId="24305" xr:uid="{00000000-0005-0000-0000-0000EE5E0000}"/>
    <cellStyle name="Normal 43 2 8 4" xfId="24306" xr:uid="{00000000-0005-0000-0000-0000EF5E0000}"/>
    <cellStyle name="Normal 43 2 8 4 2" xfId="24307" xr:uid="{00000000-0005-0000-0000-0000F05E0000}"/>
    <cellStyle name="Normal 43 2 8 5" xfId="24308" xr:uid="{00000000-0005-0000-0000-0000F15E0000}"/>
    <cellStyle name="Normal 43 2 8 5 2" xfId="24309" xr:uid="{00000000-0005-0000-0000-0000F25E0000}"/>
    <cellStyle name="Normal 43 2 8 6" xfId="24310" xr:uid="{00000000-0005-0000-0000-0000F35E0000}"/>
    <cellStyle name="Normal 43 2 8 6 2" xfId="24311" xr:uid="{00000000-0005-0000-0000-0000F45E0000}"/>
    <cellStyle name="Normal 43 2 8 7" xfId="24312" xr:uid="{00000000-0005-0000-0000-0000F55E0000}"/>
    <cellStyle name="Normal 43 2 8 7 2" xfId="24313" xr:uid="{00000000-0005-0000-0000-0000F65E0000}"/>
    <cellStyle name="Normal 43 2 8 8" xfId="24314" xr:uid="{00000000-0005-0000-0000-0000F75E0000}"/>
    <cellStyle name="Normal 43 2 8 8 2" xfId="24315" xr:uid="{00000000-0005-0000-0000-0000F85E0000}"/>
    <cellStyle name="Normal 43 2 8 9" xfId="24316" xr:uid="{00000000-0005-0000-0000-0000F95E0000}"/>
    <cellStyle name="Normal 43 2 9" xfId="24317" xr:uid="{00000000-0005-0000-0000-0000FA5E0000}"/>
    <cellStyle name="Normal 43 2 9 2" xfId="24318" xr:uid="{00000000-0005-0000-0000-0000FB5E0000}"/>
    <cellStyle name="Normal 43 20" xfId="24319" xr:uid="{00000000-0005-0000-0000-0000FC5E0000}"/>
    <cellStyle name="Normal 43 20 2" xfId="24320" xr:uid="{00000000-0005-0000-0000-0000FD5E0000}"/>
    <cellStyle name="Normal 43 21" xfId="24321" xr:uid="{00000000-0005-0000-0000-0000FE5E0000}"/>
    <cellStyle name="Normal 43 22" xfId="24322" xr:uid="{00000000-0005-0000-0000-0000FF5E0000}"/>
    <cellStyle name="Normal 43 3" xfId="24323" xr:uid="{00000000-0005-0000-0000-0000005F0000}"/>
    <cellStyle name="Normal 43 3 10" xfId="24324" xr:uid="{00000000-0005-0000-0000-0000015F0000}"/>
    <cellStyle name="Normal 43 3 10 2" xfId="24325" xr:uid="{00000000-0005-0000-0000-0000025F0000}"/>
    <cellStyle name="Normal 43 3 11" xfId="24326" xr:uid="{00000000-0005-0000-0000-0000035F0000}"/>
    <cellStyle name="Normal 43 3 11 2" xfId="24327" xr:uid="{00000000-0005-0000-0000-0000045F0000}"/>
    <cellStyle name="Normal 43 3 12" xfId="24328" xr:uid="{00000000-0005-0000-0000-0000055F0000}"/>
    <cellStyle name="Normal 43 3 12 2" xfId="24329" xr:uid="{00000000-0005-0000-0000-0000065F0000}"/>
    <cellStyle name="Normal 43 3 13" xfId="24330" xr:uid="{00000000-0005-0000-0000-0000075F0000}"/>
    <cellStyle name="Normal 43 3 13 2" xfId="24331" xr:uid="{00000000-0005-0000-0000-0000085F0000}"/>
    <cellStyle name="Normal 43 3 14" xfId="24332" xr:uid="{00000000-0005-0000-0000-0000095F0000}"/>
    <cellStyle name="Normal 43 3 14 2" xfId="24333" xr:uid="{00000000-0005-0000-0000-00000A5F0000}"/>
    <cellStyle name="Normal 43 3 15" xfId="24334" xr:uid="{00000000-0005-0000-0000-00000B5F0000}"/>
    <cellStyle name="Normal 43 3 15 2" xfId="24335" xr:uid="{00000000-0005-0000-0000-00000C5F0000}"/>
    <cellStyle name="Normal 43 3 16" xfId="24336" xr:uid="{00000000-0005-0000-0000-00000D5F0000}"/>
    <cellStyle name="Normal 43 3 16 2" xfId="24337" xr:uid="{00000000-0005-0000-0000-00000E5F0000}"/>
    <cellStyle name="Normal 43 3 17" xfId="24338" xr:uid="{00000000-0005-0000-0000-00000F5F0000}"/>
    <cellStyle name="Normal 43 3 18" xfId="24339" xr:uid="{00000000-0005-0000-0000-0000105F0000}"/>
    <cellStyle name="Normal 43 3 2" xfId="24340" xr:uid="{00000000-0005-0000-0000-0000115F0000}"/>
    <cellStyle name="Normal 43 3 2 10" xfId="24341" xr:uid="{00000000-0005-0000-0000-0000125F0000}"/>
    <cellStyle name="Normal 43 3 2 11" xfId="24342" xr:uid="{00000000-0005-0000-0000-0000135F0000}"/>
    <cellStyle name="Normal 43 3 2 2" xfId="24343" xr:uid="{00000000-0005-0000-0000-0000145F0000}"/>
    <cellStyle name="Normal 43 3 2 2 2" xfId="24344" xr:uid="{00000000-0005-0000-0000-0000155F0000}"/>
    <cellStyle name="Normal 43 3 2 3" xfId="24345" xr:uid="{00000000-0005-0000-0000-0000165F0000}"/>
    <cellStyle name="Normal 43 3 2 3 2" xfId="24346" xr:uid="{00000000-0005-0000-0000-0000175F0000}"/>
    <cellStyle name="Normal 43 3 2 4" xfId="24347" xr:uid="{00000000-0005-0000-0000-0000185F0000}"/>
    <cellStyle name="Normal 43 3 2 4 2" xfId="24348" xr:uid="{00000000-0005-0000-0000-0000195F0000}"/>
    <cellStyle name="Normal 43 3 2 5" xfId="24349" xr:uid="{00000000-0005-0000-0000-00001A5F0000}"/>
    <cellStyle name="Normal 43 3 2 5 2" xfId="24350" xr:uid="{00000000-0005-0000-0000-00001B5F0000}"/>
    <cellStyle name="Normal 43 3 2 6" xfId="24351" xr:uid="{00000000-0005-0000-0000-00001C5F0000}"/>
    <cellStyle name="Normal 43 3 2 6 2" xfId="24352" xr:uid="{00000000-0005-0000-0000-00001D5F0000}"/>
    <cellStyle name="Normal 43 3 2 7" xfId="24353" xr:uid="{00000000-0005-0000-0000-00001E5F0000}"/>
    <cellStyle name="Normal 43 3 2 7 2" xfId="24354" xr:uid="{00000000-0005-0000-0000-00001F5F0000}"/>
    <cellStyle name="Normal 43 3 2 8" xfId="24355" xr:uid="{00000000-0005-0000-0000-0000205F0000}"/>
    <cellStyle name="Normal 43 3 2 8 2" xfId="24356" xr:uid="{00000000-0005-0000-0000-0000215F0000}"/>
    <cellStyle name="Normal 43 3 2 9" xfId="24357" xr:uid="{00000000-0005-0000-0000-0000225F0000}"/>
    <cellStyle name="Normal 43 3 2 9 2" xfId="24358" xr:uid="{00000000-0005-0000-0000-0000235F0000}"/>
    <cellStyle name="Normal 43 3 3" xfId="24359" xr:uid="{00000000-0005-0000-0000-0000245F0000}"/>
    <cellStyle name="Normal 43 3 3 10" xfId="24360" xr:uid="{00000000-0005-0000-0000-0000255F0000}"/>
    <cellStyle name="Normal 43 3 3 11" xfId="24361" xr:uid="{00000000-0005-0000-0000-0000265F0000}"/>
    <cellStyle name="Normal 43 3 3 2" xfId="24362" xr:uid="{00000000-0005-0000-0000-0000275F0000}"/>
    <cellStyle name="Normal 43 3 3 2 2" xfId="24363" xr:uid="{00000000-0005-0000-0000-0000285F0000}"/>
    <cellStyle name="Normal 43 3 3 3" xfId="24364" xr:uid="{00000000-0005-0000-0000-0000295F0000}"/>
    <cellStyle name="Normal 43 3 3 3 2" xfId="24365" xr:uid="{00000000-0005-0000-0000-00002A5F0000}"/>
    <cellStyle name="Normal 43 3 3 4" xfId="24366" xr:uid="{00000000-0005-0000-0000-00002B5F0000}"/>
    <cellStyle name="Normal 43 3 3 4 2" xfId="24367" xr:uid="{00000000-0005-0000-0000-00002C5F0000}"/>
    <cellStyle name="Normal 43 3 3 5" xfId="24368" xr:uid="{00000000-0005-0000-0000-00002D5F0000}"/>
    <cellStyle name="Normal 43 3 3 5 2" xfId="24369" xr:uid="{00000000-0005-0000-0000-00002E5F0000}"/>
    <cellStyle name="Normal 43 3 3 6" xfId="24370" xr:uid="{00000000-0005-0000-0000-00002F5F0000}"/>
    <cellStyle name="Normal 43 3 3 6 2" xfId="24371" xr:uid="{00000000-0005-0000-0000-0000305F0000}"/>
    <cellStyle name="Normal 43 3 3 7" xfId="24372" xr:uid="{00000000-0005-0000-0000-0000315F0000}"/>
    <cellStyle name="Normal 43 3 3 7 2" xfId="24373" xr:uid="{00000000-0005-0000-0000-0000325F0000}"/>
    <cellStyle name="Normal 43 3 3 8" xfId="24374" xr:uid="{00000000-0005-0000-0000-0000335F0000}"/>
    <cellStyle name="Normal 43 3 3 8 2" xfId="24375" xr:uid="{00000000-0005-0000-0000-0000345F0000}"/>
    <cellStyle name="Normal 43 3 3 9" xfId="24376" xr:uid="{00000000-0005-0000-0000-0000355F0000}"/>
    <cellStyle name="Normal 43 3 3 9 2" xfId="24377" xr:uid="{00000000-0005-0000-0000-0000365F0000}"/>
    <cellStyle name="Normal 43 3 4" xfId="24378" xr:uid="{00000000-0005-0000-0000-0000375F0000}"/>
    <cellStyle name="Normal 43 3 4 10" xfId="24379" xr:uid="{00000000-0005-0000-0000-0000385F0000}"/>
    <cellStyle name="Normal 43 3 4 11" xfId="24380" xr:uid="{00000000-0005-0000-0000-0000395F0000}"/>
    <cellStyle name="Normal 43 3 4 2" xfId="24381" xr:uid="{00000000-0005-0000-0000-00003A5F0000}"/>
    <cellStyle name="Normal 43 3 4 2 2" xfId="24382" xr:uid="{00000000-0005-0000-0000-00003B5F0000}"/>
    <cellStyle name="Normal 43 3 4 3" xfId="24383" xr:uid="{00000000-0005-0000-0000-00003C5F0000}"/>
    <cellStyle name="Normal 43 3 4 3 2" xfId="24384" xr:uid="{00000000-0005-0000-0000-00003D5F0000}"/>
    <cellStyle name="Normal 43 3 4 4" xfId="24385" xr:uid="{00000000-0005-0000-0000-00003E5F0000}"/>
    <cellStyle name="Normal 43 3 4 4 2" xfId="24386" xr:uid="{00000000-0005-0000-0000-00003F5F0000}"/>
    <cellStyle name="Normal 43 3 4 5" xfId="24387" xr:uid="{00000000-0005-0000-0000-0000405F0000}"/>
    <cellStyle name="Normal 43 3 4 5 2" xfId="24388" xr:uid="{00000000-0005-0000-0000-0000415F0000}"/>
    <cellStyle name="Normal 43 3 4 6" xfId="24389" xr:uid="{00000000-0005-0000-0000-0000425F0000}"/>
    <cellStyle name="Normal 43 3 4 6 2" xfId="24390" xr:uid="{00000000-0005-0000-0000-0000435F0000}"/>
    <cellStyle name="Normal 43 3 4 7" xfId="24391" xr:uid="{00000000-0005-0000-0000-0000445F0000}"/>
    <cellStyle name="Normal 43 3 4 7 2" xfId="24392" xr:uid="{00000000-0005-0000-0000-0000455F0000}"/>
    <cellStyle name="Normal 43 3 4 8" xfId="24393" xr:uid="{00000000-0005-0000-0000-0000465F0000}"/>
    <cellStyle name="Normal 43 3 4 8 2" xfId="24394" xr:uid="{00000000-0005-0000-0000-0000475F0000}"/>
    <cellStyle name="Normal 43 3 4 9" xfId="24395" xr:uid="{00000000-0005-0000-0000-0000485F0000}"/>
    <cellStyle name="Normal 43 3 4 9 2" xfId="24396" xr:uid="{00000000-0005-0000-0000-0000495F0000}"/>
    <cellStyle name="Normal 43 3 5" xfId="24397" xr:uid="{00000000-0005-0000-0000-00004A5F0000}"/>
    <cellStyle name="Normal 43 3 5 10" xfId="24398" xr:uid="{00000000-0005-0000-0000-00004B5F0000}"/>
    <cellStyle name="Normal 43 3 5 11" xfId="24399" xr:uid="{00000000-0005-0000-0000-00004C5F0000}"/>
    <cellStyle name="Normal 43 3 5 2" xfId="24400" xr:uid="{00000000-0005-0000-0000-00004D5F0000}"/>
    <cellStyle name="Normal 43 3 5 2 2" xfId="24401" xr:uid="{00000000-0005-0000-0000-00004E5F0000}"/>
    <cellStyle name="Normal 43 3 5 3" xfId="24402" xr:uid="{00000000-0005-0000-0000-00004F5F0000}"/>
    <cellStyle name="Normal 43 3 5 3 2" xfId="24403" xr:uid="{00000000-0005-0000-0000-0000505F0000}"/>
    <cellStyle name="Normal 43 3 5 4" xfId="24404" xr:uid="{00000000-0005-0000-0000-0000515F0000}"/>
    <cellStyle name="Normal 43 3 5 4 2" xfId="24405" xr:uid="{00000000-0005-0000-0000-0000525F0000}"/>
    <cellStyle name="Normal 43 3 5 5" xfId="24406" xr:uid="{00000000-0005-0000-0000-0000535F0000}"/>
    <cellStyle name="Normal 43 3 5 5 2" xfId="24407" xr:uid="{00000000-0005-0000-0000-0000545F0000}"/>
    <cellStyle name="Normal 43 3 5 6" xfId="24408" xr:uid="{00000000-0005-0000-0000-0000555F0000}"/>
    <cellStyle name="Normal 43 3 5 6 2" xfId="24409" xr:uid="{00000000-0005-0000-0000-0000565F0000}"/>
    <cellStyle name="Normal 43 3 5 7" xfId="24410" xr:uid="{00000000-0005-0000-0000-0000575F0000}"/>
    <cellStyle name="Normal 43 3 5 7 2" xfId="24411" xr:uid="{00000000-0005-0000-0000-0000585F0000}"/>
    <cellStyle name="Normal 43 3 5 8" xfId="24412" xr:uid="{00000000-0005-0000-0000-0000595F0000}"/>
    <cellStyle name="Normal 43 3 5 8 2" xfId="24413" xr:uid="{00000000-0005-0000-0000-00005A5F0000}"/>
    <cellStyle name="Normal 43 3 5 9" xfId="24414" xr:uid="{00000000-0005-0000-0000-00005B5F0000}"/>
    <cellStyle name="Normal 43 3 5 9 2" xfId="24415" xr:uid="{00000000-0005-0000-0000-00005C5F0000}"/>
    <cellStyle name="Normal 43 3 6" xfId="24416" xr:uid="{00000000-0005-0000-0000-00005D5F0000}"/>
    <cellStyle name="Normal 43 3 6 10" xfId="24417" xr:uid="{00000000-0005-0000-0000-00005E5F0000}"/>
    <cellStyle name="Normal 43 3 6 11" xfId="24418" xr:uid="{00000000-0005-0000-0000-00005F5F0000}"/>
    <cellStyle name="Normal 43 3 6 2" xfId="24419" xr:uid="{00000000-0005-0000-0000-0000605F0000}"/>
    <cellStyle name="Normal 43 3 6 2 2" xfId="24420" xr:uid="{00000000-0005-0000-0000-0000615F0000}"/>
    <cellStyle name="Normal 43 3 6 3" xfId="24421" xr:uid="{00000000-0005-0000-0000-0000625F0000}"/>
    <cellStyle name="Normal 43 3 6 3 2" xfId="24422" xr:uid="{00000000-0005-0000-0000-0000635F0000}"/>
    <cellStyle name="Normal 43 3 6 4" xfId="24423" xr:uid="{00000000-0005-0000-0000-0000645F0000}"/>
    <cellStyle name="Normal 43 3 6 4 2" xfId="24424" xr:uid="{00000000-0005-0000-0000-0000655F0000}"/>
    <cellStyle name="Normal 43 3 6 5" xfId="24425" xr:uid="{00000000-0005-0000-0000-0000665F0000}"/>
    <cellStyle name="Normal 43 3 6 5 2" xfId="24426" xr:uid="{00000000-0005-0000-0000-0000675F0000}"/>
    <cellStyle name="Normal 43 3 6 6" xfId="24427" xr:uid="{00000000-0005-0000-0000-0000685F0000}"/>
    <cellStyle name="Normal 43 3 6 6 2" xfId="24428" xr:uid="{00000000-0005-0000-0000-0000695F0000}"/>
    <cellStyle name="Normal 43 3 6 7" xfId="24429" xr:uid="{00000000-0005-0000-0000-00006A5F0000}"/>
    <cellStyle name="Normal 43 3 6 7 2" xfId="24430" xr:uid="{00000000-0005-0000-0000-00006B5F0000}"/>
    <cellStyle name="Normal 43 3 6 8" xfId="24431" xr:uid="{00000000-0005-0000-0000-00006C5F0000}"/>
    <cellStyle name="Normal 43 3 6 8 2" xfId="24432" xr:uid="{00000000-0005-0000-0000-00006D5F0000}"/>
    <cellStyle name="Normal 43 3 6 9" xfId="24433" xr:uid="{00000000-0005-0000-0000-00006E5F0000}"/>
    <cellStyle name="Normal 43 3 6 9 2" xfId="24434" xr:uid="{00000000-0005-0000-0000-00006F5F0000}"/>
    <cellStyle name="Normal 43 3 7" xfId="24435" xr:uid="{00000000-0005-0000-0000-0000705F0000}"/>
    <cellStyle name="Normal 43 3 7 10" xfId="24436" xr:uid="{00000000-0005-0000-0000-0000715F0000}"/>
    <cellStyle name="Normal 43 3 7 11" xfId="24437" xr:uid="{00000000-0005-0000-0000-0000725F0000}"/>
    <cellStyle name="Normal 43 3 7 2" xfId="24438" xr:uid="{00000000-0005-0000-0000-0000735F0000}"/>
    <cellStyle name="Normal 43 3 7 2 2" xfId="24439" xr:uid="{00000000-0005-0000-0000-0000745F0000}"/>
    <cellStyle name="Normal 43 3 7 3" xfId="24440" xr:uid="{00000000-0005-0000-0000-0000755F0000}"/>
    <cellStyle name="Normal 43 3 7 3 2" xfId="24441" xr:uid="{00000000-0005-0000-0000-0000765F0000}"/>
    <cellStyle name="Normal 43 3 7 4" xfId="24442" xr:uid="{00000000-0005-0000-0000-0000775F0000}"/>
    <cellStyle name="Normal 43 3 7 4 2" xfId="24443" xr:uid="{00000000-0005-0000-0000-0000785F0000}"/>
    <cellStyle name="Normal 43 3 7 5" xfId="24444" xr:uid="{00000000-0005-0000-0000-0000795F0000}"/>
    <cellStyle name="Normal 43 3 7 5 2" xfId="24445" xr:uid="{00000000-0005-0000-0000-00007A5F0000}"/>
    <cellStyle name="Normal 43 3 7 6" xfId="24446" xr:uid="{00000000-0005-0000-0000-00007B5F0000}"/>
    <cellStyle name="Normal 43 3 7 6 2" xfId="24447" xr:uid="{00000000-0005-0000-0000-00007C5F0000}"/>
    <cellStyle name="Normal 43 3 7 7" xfId="24448" xr:uid="{00000000-0005-0000-0000-00007D5F0000}"/>
    <cellStyle name="Normal 43 3 7 7 2" xfId="24449" xr:uid="{00000000-0005-0000-0000-00007E5F0000}"/>
    <cellStyle name="Normal 43 3 7 8" xfId="24450" xr:uid="{00000000-0005-0000-0000-00007F5F0000}"/>
    <cellStyle name="Normal 43 3 7 8 2" xfId="24451" xr:uid="{00000000-0005-0000-0000-0000805F0000}"/>
    <cellStyle name="Normal 43 3 7 9" xfId="24452" xr:uid="{00000000-0005-0000-0000-0000815F0000}"/>
    <cellStyle name="Normal 43 3 7 9 2" xfId="24453" xr:uid="{00000000-0005-0000-0000-0000825F0000}"/>
    <cellStyle name="Normal 43 3 8" xfId="24454" xr:uid="{00000000-0005-0000-0000-0000835F0000}"/>
    <cellStyle name="Normal 43 3 8 10" xfId="24455" xr:uid="{00000000-0005-0000-0000-0000845F0000}"/>
    <cellStyle name="Normal 43 3 8 2" xfId="24456" xr:uid="{00000000-0005-0000-0000-0000855F0000}"/>
    <cellStyle name="Normal 43 3 8 2 2" xfId="24457" xr:uid="{00000000-0005-0000-0000-0000865F0000}"/>
    <cellStyle name="Normal 43 3 8 3" xfId="24458" xr:uid="{00000000-0005-0000-0000-0000875F0000}"/>
    <cellStyle name="Normal 43 3 8 3 2" xfId="24459" xr:uid="{00000000-0005-0000-0000-0000885F0000}"/>
    <cellStyle name="Normal 43 3 8 4" xfId="24460" xr:uid="{00000000-0005-0000-0000-0000895F0000}"/>
    <cellStyle name="Normal 43 3 8 4 2" xfId="24461" xr:uid="{00000000-0005-0000-0000-00008A5F0000}"/>
    <cellStyle name="Normal 43 3 8 5" xfId="24462" xr:uid="{00000000-0005-0000-0000-00008B5F0000}"/>
    <cellStyle name="Normal 43 3 8 5 2" xfId="24463" xr:uid="{00000000-0005-0000-0000-00008C5F0000}"/>
    <cellStyle name="Normal 43 3 8 6" xfId="24464" xr:uid="{00000000-0005-0000-0000-00008D5F0000}"/>
    <cellStyle name="Normal 43 3 8 6 2" xfId="24465" xr:uid="{00000000-0005-0000-0000-00008E5F0000}"/>
    <cellStyle name="Normal 43 3 8 7" xfId="24466" xr:uid="{00000000-0005-0000-0000-00008F5F0000}"/>
    <cellStyle name="Normal 43 3 8 7 2" xfId="24467" xr:uid="{00000000-0005-0000-0000-0000905F0000}"/>
    <cellStyle name="Normal 43 3 8 8" xfId="24468" xr:uid="{00000000-0005-0000-0000-0000915F0000}"/>
    <cellStyle name="Normal 43 3 8 8 2" xfId="24469" xr:uid="{00000000-0005-0000-0000-0000925F0000}"/>
    <cellStyle name="Normal 43 3 8 9" xfId="24470" xr:uid="{00000000-0005-0000-0000-0000935F0000}"/>
    <cellStyle name="Normal 43 3 9" xfId="24471" xr:uid="{00000000-0005-0000-0000-0000945F0000}"/>
    <cellStyle name="Normal 43 3 9 2" xfId="24472" xr:uid="{00000000-0005-0000-0000-0000955F0000}"/>
    <cellStyle name="Normal 43 4" xfId="24473" xr:uid="{00000000-0005-0000-0000-0000965F0000}"/>
    <cellStyle name="Normal 43 4 10" xfId="24474" xr:uid="{00000000-0005-0000-0000-0000975F0000}"/>
    <cellStyle name="Normal 43 4 10 2" xfId="24475" xr:uid="{00000000-0005-0000-0000-0000985F0000}"/>
    <cellStyle name="Normal 43 4 11" xfId="24476" xr:uid="{00000000-0005-0000-0000-0000995F0000}"/>
    <cellStyle name="Normal 43 4 11 2" xfId="24477" xr:uid="{00000000-0005-0000-0000-00009A5F0000}"/>
    <cellStyle name="Normal 43 4 12" xfId="24478" xr:uid="{00000000-0005-0000-0000-00009B5F0000}"/>
    <cellStyle name="Normal 43 4 12 2" xfId="24479" xr:uid="{00000000-0005-0000-0000-00009C5F0000}"/>
    <cellStyle name="Normal 43 4 13" xfId="24480" xr:uid="{00000000-0005-0000-0000-00009D5F0000}"/>
    <cellStyle name="Normal 43 4 13 2" xfId="24481" xr:uid="{00000000-0005-0000-0000-00009E5F0000}"/>
    <cellStyle name="Normal 43 4 14" xfId="24482" xr:uid="{00000000-0005-0000-0000-00009F5F0000}"/>
    <cellStyle name="Normal 43 4 14 2" xfId="24483" xr:uid="{00000000-0005-0000-0000-0000A05F0000}"/>
    <cellStyle name="Normal 43 4 15" xfId="24484" xr:uid="{00000000-0005-0000-0000-0000A15F0000}"/>
    <cellStyle name="Normal 43 4 15 2" xfId="24485" xr:uid="{00000000-0005-0000-0000-0000A25F0000}"/>
    <cellStyle name="Normal 43 4 16" xfId="24486" xr:uid="{00000000-0005-0000-0000-0000A35F0000}"/>
    <cellStyle name="Normal 43 4 16 2" xfId="24487" xr:uid="{00000000-0005-0000-0000-0000A45F0000}"/>
    <cellStyle name="Normal 43 4 17" xfId="24488" xr:uid="{00000000-0005-0000-0000-0000A55F0000}"/>
    <cellStyle name="Normal 43 4 18" xfId="24489" xr:uid="{00000000-0005-0000-0000-0000A65F0000}"/>
    <cellStyle name="Normal 43 4 2" xfId="24490" xr:uid="{00000000-0005-0000-0000-0000A75F0000}"/>
    <cellStyle name="Normal 43 4 2 10" xfId="24491" xr:uid="{00000000-0005-0000-0000-0000A85F0000}"/>
    <cellStyle name="Normal 43 4 2 11" xfId="24492" xr:uid="{00000000-0005-0000-0000-0000A95F0000}"/>
    <cellStyle name="Normal 43 4 2 2" xfId="24493" xr:uid="{00000000-0005-0000-0000-0000AA5F0000}"/>
    <cellStyle name="Normal 43 4 2 2 2" xfId="24494" xr:uid="{00000000-0005-0000-0000-0000AB5F0000}"/>
    <cellStyle name="Normal 43 4 2 3" xfId="24495" xr:uid="{00000000-0005-0000-0000-0000AC5F0000}"/>
    <cellStyle name="Normal 43 4 2 3 2" xfId="24496" xr:uid="{00000000-0005-0000-0000-0000AD5F0000}"/>
    <cellStyle name="Normal 43 4 2 4" xfId="24497" xr:uid="{00000000-0005-0000-0000-0000AE5F0000}"/>
    <cellStyle name="Normal 43 4 2 4 2" xfId="24498" xr:uid="{00000000-0005-0000-0000-0000AF5F0000}"/>
    <cellStyle name="Normal 43 4 2 5" xfId="24499" xr:uid="{00000000-0005-0000-0000-0000B05F0000}"/>
    <cellStyle name="Normal 43 4 2 5 2" xfId="24500" xr:uid="{00000000-0005-0000-0000-0000B15F0000}"/>
    <cellStyle name="Normal 43 4 2 6" xfId="24501" xr:uid="{00000000-0005-0000-0000-0000B25F0000}"/>
    <cellStyle name="Normal 43 4 2 6 2" xfId="24502" xr:uid="{00000000-0005-0000-0000-0000B35F0000}"/>
    <cellStyle name="Normal 43 4 2 7" xfId="24503" xr:uid="{00000000-0005-0000-0000-0000B45F0000}"/>
    <cellStyle name="Normal 43 4 2 7 2" xfId="24504" xr:uid="{00000000-0005-0000-0000-0000B55F0000}"/>
    <cellStyle name="Normal 43 4 2 8" xfId="24505" xr:uid="{00000000-0005-0000-0000-0000B65F0000}"/>
    <cellStyle name="Normal 43 4 2 8 2" xfId="24506" xr:uid="{00000000-0005-0000-0000-0000B75F0000}"/>
    <cellStyle name="Normal 43 4 2 9" xfId="24507" xr:uid="{00000000-0005-0000-0000-0000B85F0000}"/>
    <cellStyle name="Normal 43 4 2 9 2" xfId="24508" xr:uid="{00000000-0005-0000-0000-0000B95F0000}"/>
    <cellStyle name="Normal 43 4 3" xfId="24509" xr:uid="{00000000-0005-0000-0000-0000BA5F0000}"/>
    <cellStyle name="Normal 43 4 3 10" xfId="24510" xr:uid="{00000000-0005-0000-0000-0000BB5F0000}"/>
    <cellStyle name="Normal 43 4 3 11" xfId="24511" xr:uid="{00000000-0005-0000-0000-0000BC5F0000}"/>
    <cellStyle name="Normal 43 4 3 2" xfId="24512" xr:uid="{00000000-0005-0000-0000-0000BD5F0000}"/>
    <cellStyle name="Normal 43 4 3 2 2" xfId="24513" xr:uid="{00000000-0005-0000-0000-0000BE5F0000}"/>
    <cellStyle name="Normal 43 4 3 3" xfId="24514" xr:uid="{00000000-0005-0000-0000-0000BF5F0000}"/>
    <cellStyle name="Normal 43 4 3 3 2" xfId="24515" xr:uid="{00000000-0005-0000-0000-0000C05F0000}"/>
    <cellStyle name="Normal 43 4 3 4" xfId="24516" xr:uid="{00000000-0005-0000-0000-0000C15F0000}"/>
    <cellStyle name="Normal 43 4 3 4 2" xfId="24517" xr:uid="{00000000-0005-0000-0000-0000C25F0000}"/>
    <cellStyle name="Normal 43 4 3 5" xfId="24518" xr:uid="{00000000-0005-0000-0000-0000C35F0000}"/>
    <cellStyle name="Normal 43 4 3 5 2" xfId="24519" xr:uid="{00000000-0005-0000-0000-0000C45F0000}"/>
    <cellStyle name="Normal 43 4 3 6" xfId="24520" xr:uid="{00000000-0005-0000-0000-0000C55F0000}"/>
    <cellStyle name="Normal 43 4 3 6 2" xfId="24521" xr:uid="{00000000-0005-0000-0000-0000C65F0000}"/>
    <cellStyle name="Normal 43 4 3 7" xfId="24522" xr:uid="{00000000-0005-0000-0000-0000C75F0000}"/>
    <cellStyle name="Normal 43 4 3 7 2" xfId="24523" xr:uid="{00000000-0005-0000-0000-0000C85F0000}"/>
    <cellStyle name="Normal 43 4 3 8" xfId="24524" xr:uid="{00000000-0005-0000-0000-0000C95F0000}"/>
    <cellStyle name="Normal 43 4 3 8 2" xfId="24525" xr:uid="{00000000-0005-0000-0000-0000CA5F0000}"/>
    <cellStyle name="Normal 43 4 3 9" xfId="24526" xr:uid="{00000000-0005-0000-0000-0000CB5F0000}"/>
    <cellStyle name="Normal 43 4 3 9 2" xfId="24527" xr:uid="{00000000-0005-0000-0000-0000CC5F0000}"/>
    <cellStyle name="Normal 43 4 4" xfId="24528" xr:uid="{00000000-0005-0000-0000-0000CD5F0000}"/>
    <cellStyle name="Normal 43 4 4 10" xfId="24529" xr:uid="{00000000-0005-0000-0000-0000CE5F0000}"/>
    <cellStyle name="Normal 43 4 4 11" xfId="24530" xr:uid="{00000000-0005-0000-0000-0000CF5F0000}"/>
    <cellStyle name="Normal 43 4 4 2" xfId="24531" xr:uid="{00000000-0005-0000-0000-0000D05F0000}"/>
    <cellStyle name="Normal 43 4 4 2 2" xfId="24532" xr:uid="{00000000-0005-0000-0000-0000D15F0000}"/>
    <cellStyle name="Normal 43 4 4 3" xfId="24533" xr:uid="{00000000-0005-0000-0000-0000D25F0000}"/>
    <cellStyle name="Normal 43 4 4 3 2" xfId="24534" xr:uid="{00000000-0005-0000-0000-0000D35F0000}"/>
    <cellStyle name="Normal 43 4 4 4" xfId="24535" xr:uid="{00000000-0005-0000-0000-0000D45F0000}"/>
    <cellStyle name="Normal 43 4 4 4 2" xfId="24536" xr:uid="{00000000-0005-0000-0000-0000D55F0000}"/>
    <cellStyle name="Normal 43 4 4 5" xfId="24537" xr:uid="{00000000-0005-0000-0000-0000D65F0000}"/>
    <cellStyle name="Normal 43 4 4 5 2" xfId="24538" xr:uid="{00000000-0005-0000-0000-0000D75F0000}"/>
    <cellStyle name="Normal 43 4 4 6" xfId="24539" xr:uid="{00000000-0005-0000-0000-0000D85F0000}"/>
    <cellStyle name="Normal 43 4 4 6 2" xfId="24540" xr:uid="{00000000-0005-0000-0000-0000D95F0000}"/>
    <cellStyle name="Normal 43 4 4 7" xfId="24541" xr:uid="{00000000-0005-0000-0000-0000DA5F0000}"/>
    <cellStyle name="Normal 43 4 4 7 2" xfId="24542" xr:uid="{00000000-0005-0000-0000-0000DB5F0000}"/>
    <cellStyle name="Normal 43 4 4 8" xfId="24543" xr:uid="{00000000-0005-0000-0000-0000DC5F0000}"/>
    <cellStyle name="Normal 43 4 4 8 2" xfId="24544" xr:uid="{00000000-0005-0000-0000-0000DD5F0000}"/>
    <cellStyle name="Normal 43 4 4 9" xfId="24545" xr:uid="{00000000-0005-0000-0000-0000DE5F0000}"/>
    <cellStyle name="Normal 43 4 4 9 2" xfId="24546" xr:uid="{00000000-0005-0000-0000-0000DF5F0000}"/>
    <cellStyle name="Normal 43 4 5" xfId="24547" xr:uid="{00000000-0005-0000-0000-0000E05F0000}"/>
    <cellStyle name="Normal 43 4 5 10" xfId="24548" xr:uid="{00000000-0005-0000-0000-0000E15F0000}"/>
    <cellStyle name="Normal 43 4 5 11" xfId="24549" xr:uid="{00000000-0005-0000-0000-0000E25F0000}"/>
    <cellStyle name="Normal 43 4 5 2" xfId="24550" xr:uid="{00000000-0005-0000-0000-0000E35F0000}"/>
    <cellStyle name="Normal 43 4 5 2 2" xfId="24551" xr:uid="{00000000-0005-0000-0000-0000E45F0000}"/>
    <cellStyle name="Normal 43 4 5 3" xfId="24552" xr:uid="{00000000-0005-0000-0000-0000E55F0000}"/>
    <cellStyle name="Normal 43 4 5 3 2" xfId="24553" xr:uid="{00000000-0005-0000-0000-0000E65F0000}"/>
    <cellStyle name="Normal 43 4 5 4" xfId="24554" xr:uid="{00000000-0005-0000-0000-0000E75F0000}"/>
    <cellStyle name="Normal 43 4 5 4 2" xfId="24555" xr:uid="{00000000-0005-0000-0000-0000E85F0000}"/>
    <cellStyle name="Normal 43 4 5 5" xfId="24556" xr:uid="{00000000-0005-0000-0000-0000E95F0000}"/>
    <cellStyle name="Normal 43 4 5 5 2" xfId="24557" xr:uid="{00000000-0005-0000-0000-0000EA5F0000}"/>
    <cellStyle name="Normal 43 4 5 6" xfId="24558" xr:uid="{00000000-0005-0000-0000-0000EB5F0000}"/>
    <cellStyle name="Normal 43 4 5 6 2" xfId="24559" xr:uid="{00000000-0005-0000-0000-0000EC5F0000}"/>
    <cellStyle name="Normal 43 4 5 7" xfId="24560" xr:uid="{00000000-0005-0000-0000-0000ED5F0000}"/>
    <cellStyle name="Normal 43 4 5 7 2" xfId="24561" xr:uid="{00000000-0005-0000-0000-0000EE5F0000}"/>
    <cellStyle name="Normal 43 4 5 8" xfId="24562" xr:uid="{00000000-0005-0000-0000-0000EF5F0000}"/>
    <cellStyle name="Normal 43 4 5 8 2" xfId="24563" xr:uid="{00000000-0005-0000-0000-0000F05F0000}"/>
    <cellStyle name="Normal 43 4 5 9" xfId="24564" xr:uid="{00000000-0005-0000-0000-0000F15F0000}"/>
    <cellStyle name="Normal 43 4 5 9 2" xfId="24565" xr:uid="{00000000-0005-0000-0000-0000F25F0000}"/>
    <cellStyle name="Normal 43 4 6" xfId="24566" xr:uid="{00000000-0005-0000-0000-0000F35F0000}"/>
    <cellStyle name="Normal 43 4 6 10" xfId="24567" xr:uid="{00000000-0005-0000-0000-0000F45F0000}"/>
    <cellStyle name="Normal 43 4 6 11" xfId="24568" xr:uid="{00000000-0005-0000-0000-0000F55F0000}"/>
    <cellStyle name="Normal 43 4 6 2" xfId="24569" xr:uid="{00000000-0005-0000-0000-0000F65F0000}"/>
    <cellStyle name="Normal 43 4 6 2 2" xfId="24570" xr:uid="{00000000-0005-0000-0000-0000F75F0000}"/>
    <cellStyle name="Normal 43 4 6 3" xfId="24571" xr:uid="{00000000-0005-0000-0000-0000F85F0000}"/>
    <cellStyle name="Normal 43 4 6 3 2" xfId="24572" xr:uid="{00000000-0005-0000-0000-0000F95F0000}"/>
    <cellStyle name="Normal 43 4 6 4" xfId="24573" xr:uid="{00000000-0005-0000-0000-0000FA5F0000}"/>
    <cellStyle name="Normal 43 4 6 4 2" xfId="24574" xr:uid="{00000000-0005-0000-0000-0000FB5F0000}"/>
    <cellStyle name="Normal 43 4 6 5" xfId="24575" xr:uid="{00000000-0005-0000-0000-0000FC5F0000}"/>
    <cellStyle name="Normal 43 4 6 5 2" xfId="24576" xr:uid="{00000000-0005-0000-0000-0000FD5F0000}"/>
    <cellStyle name="Normal 43 4 6 6" xfId="24577" xr:uid="{00000000-0005-0000-0000-0000FE5F0000}"/>
    <cellStyle name="Normal 43 4 6 6 2" xfId="24578" xr:uid="{00000000-0005-0000-0000-0000FF5F0000}"/>
    <cellStyle name="Normal 43 4 6 7" xfId="24579" xr:uid="{00000000-0005-0000-0000-000000600000}"/>
    <cellStyle name="Normal 43 4 6 7 2" xfId="24580" xr:uid="{00000000-0005-0000-0000-000001600000}"/>
    <cellStyle name="Normal 43 4 6 8" xfId="24581" xr:uid="{00000000-0005-0000-0000-000002600000}"/>
    <cellStyle name="Normal 43 4 6 8 2" xfId="24582" xr:uid="{00000000-0005-0000-0000-000003600000}"/>
    <cellStyle name="Normal 43 4 6 9" xfId="24583" xr:uid="{00000000-0005-0000-0000-000004600000}"/>
    <cellStyle name="Normal 43 4 6 9 2" xfId="24584" xr:uid="{00000000-0005-0000-0000-000005600000}"/>
    <cellStyle name="Normal 43 4 7" xfId="24585" xr:uid="{00000000-0005-0000-0000-000006600000}"/>
    <cellStyle name="Normal 43 4 7 10" xfId="24586" xr:uid="{00000000-0005-0000-0000-000007600000}"/>
    <cellStyle name="Normal 43 4 7 11" xfId="24587" xr:uid="{00000000-0005-0000-0000-000008600000}"/>
    <cellStyle name="Normal 43 4 7 2" xfId="24588" xr:uid="{00000000-0005-0000-0000-000009600000}"/>
    <cellStyle name="Normal 43 4 7 2 2" xfId="24589" xr:uid="{00000000-0005-0000-0000-00000A600000}"/>
    <cellStyle name="Normal 43 4 7 3" xfId="24590" xr:uid="{00000000-0005-0000-0000-00000B600000}"/>
    <cellStyle name="Normal 43 4 7 3 2" xfId="24591" xr:uid="{00000000-0005-0000-0000-00000C600000}"/>
    <cellStyle name="Normal 43 4 7 4" xfId="24592" xr:uid="{00000000-0005-0000-0000-00000D600000}"/>
    <cellStyle name="Normal 43 4 7 4 2" xfId="24593" xr:uid="{00000000-0005-0000-0000-00000E600000}"/>
    <cellStyle name="Normal 43 4 7 5" xfId="24594" xr:uid="{00000000-0005-0000-0000-00000F600000}"/>
    <cellStyle name="Normal 43 4 7 5 2" xfId="24595" xr:uid="{00000000-0005-0000-0000-000010600000}"/>
    <cellStyle name="Normal 43 4 7 6" xfId="24596" xr:uid="{00000000-0005-0000-0000-000011600000}"/>
    <cellStyle name="Normal 43 4 7 6 2" xfId="24597" xr:uid="{00000000-0005-0000-0000-000012600000}"/>
    <cellStyle name="Normal 43 4 7 7" xfId="24598" xr:uid="{00000000-0005-0000-0000-000013600000}"/>
    <cellStyle name="Normal 43 4 7 7 2" xfId="24599" xr:uid="{00000000-0005-0000-0000-000014600000}"/>
    <cellStyle name="Normal 43 4 7 8" xfId="24600" xr:uid="{00000000-0005-0000-0000-000015600000}"/>
    <cellStyle name="Normal 43 4 7 8 2" xfId="24601" xr:uid="{00000000-0005-0000-0000-000016600000}"/>
    <cellStyle name="Normal 43 4 7 9" xfId="24602" xr:uid="{00000000-0005-0000-0000-000017600000}"/>
    <cellStyle name="Normal 43 4 7 9 2" xfId="24603" xr:uid="{00000000-0005-0000-0000-000018600000}"/>
    <cellStyle name="Normal 43 4 8" xfId="24604" xr:uid="{00000000-0005-0000-0000-000019600000}"/>
    <cellStyle name="Normal 43 4 8 10" xfId="24605" xr:uid="{00000000-0005-0000-0000-00001A600000}"/>
    <cellStyle name="Normal 43 4 8 2" xfId="24606" xr:uid="{00000000-0005-0000-0000-00001B600000}"/>
    <cellStyle name="Normal 43 4 8 2 2" xfId="24607" xr:uid="{00000000-0005-0000-0000-00001C600000}"/>
    <cellStyle name="Normal 43 4 8 3" xfId="24608" xr:uid="{00000000-0005-0000-0000-00001D600000}"/>
    <cellStyle name="Normal 43 4 8 3 2" xfId="24609" xr:uid="{00000000-0005-0000-0000-00001E600000}"/>
    <cellStyle name="Normal 43 4 8 4" xfId="24610" xr:uid="{00000000-0005-0000-0000-00001F600000}"/>
    <cellStyle name="Normal 43 4 8 4 2" xfId="24611" xr:uid="{00000000-0005-0000-0000-000020600000}"/>
    <cellStyle name="Normal 43 4 8 5" xfId="24612" xr:uid="{00000000-0005-0000-0000-000021600000}"/>
    <cellStyle name="Normal 43 4 8 5 2" xfId="24613" xr:uid="{00000000-0005-0000-0000-000022600000}"/>
    <cellStyle name="Normal 43 4 8 6" xfId="24614" xr:uid="{00000000-0005-0000-0000-000023600000}"/>
    <cellStyle name="Normal 43 4 8 6 2" xfId="24615" xr:uid="{00000000-0005-0000-0000-000024600000}"/>
    <cellStyle name="Normal 43 4 8 7" xfId="24616" xr:uid="{00000000-0005-0000-0000-000025600000}"/>
    <cellStyle name="Normal 43 4 8 7 2" xfId="24617" xr:uid="{00000000-0005-0000-0000-000026600000}"/>
    <cellStyle name="Normal 43 4 8 8" xfId="24618" xr:uid="{00000000-0005-0000-0000-000027600000}"/>
    <cellStyle name="Normal 43 4 8 8 2" xfId="24619" xr:uid="{00000000-0005-0000-0000-000028600000}"/>
    <cellStyle name="Normal 43 4 8 9" xfId="24620" xr:uid="{00000000-0005-0000-0000-000029600000}"/>
    <cellStyle name="Normal 43 4 9" xfId="24621" xr:uid="{00000000-0005-0000-0000-00002A600000}"/>
    <cellStyle name="Normal 43 4 9 2" xfId="24622" xr:uid="{00000000-0005-0000-0000-00002B600000}"/>
    <cellStyle name="Normal 43 5" xfId="24623" xr:uid="{00000000-0005-0000-0000-00002C600000}"/>
    <cellStyle name="Normal 43 5 10" xfId="24624" xr:uid="{00000000-0005-0000-0000-00002D600000}"/>
    <cellStyle name="Normal 43 5 10 2" xfId="24625" xr:uid="{00000000-0005-0000-0000-00002E600000}"/>
    <cellStyle name="Normal 43 5 11" xfId="24626" xr:uid="{00000000-0005-0000-0000-00002F600000}"/>
    <cellStyle name="Normal 43 5 11 2" xfId="24627" xr:uid="{00000000-0005-0000-0000-000030600000}"/>
    <cellStyle name="Normal 43 5 12" xfId="24628" xr:uid="{00000000-0005-0000-0000-000031600000}"/>
    <cellStyle name="Normal 43 5 12 2" xfId="24629" xr:uid="{00000000-0005-0000-0000-000032600000}"/>
    <cellStyle name="Normal 43 5 13" xfId="24630" xr:uid="{00000000-0005-0000-0000-000033600000}"/>
    <cellStyle name="Normal 43 5 13 2" xfId="24631" xr:uid="{00000000-0005-0000-0000-000034600000}"/>
    <cellStyle name="Normal 43 5 14" xfId="24632" xr:uid="{00000000-0005-0000-0000-000035600000}"/>
    <cellStyle name="Normal 43 5 14 2" xfId="24633" xr:uid="{00000000-0005-0000-0000-000036600000}"/>
    <cellStyle name="Normal 43 5 15" xfId="24634" xr:uid="{00000000-0005-0000-0000-000037600000}"/>
    <cellStyle name="Normal 43 5 15 2" xfId="24635" xr:uid="{00000000-0005-0000-0000-000038600000}"/>
    <cellStyle name="Normal 43 5 16" xfId="24636" xr:uid="{00000000-0005-0000-0000-000039600000}"/>
    <cellStyle name="Normal 43 5 17" xfId="24637" xr:uid="{00000000-0005-0000-0000-00003A600000}"/>
    <cellStyle name="Normal 43 5 2" xfId="24638" xr:uid="{00000000-0005-0000-0000-00003B600000}"/>
    <cellStyle name="Normal 43 5 2 10" xfId="24639" xr:uid="{00000000-0005-0000-0000-00003C600000}"/>
    <cellStyle name="Normal 43 5 2 11" xfId="24640" xr:uid="{00000000-0005-0000-0000-00003D600000}"/>
    <cellStyle name="Normal 43 5 2 2" xfId="24641" xr:uid="{00000000-0005-0000-0000-00003E600000}"/>
    <cellStyle name="Normal 43 5 2 2 2" xfId="24642" xr:uid="{00000000-0005-0000-0000-00003F600000}"/>
    <cellStyle name="Normal 43 5 2 3" xfId="24643" xr:uid="{00000000-0005-0000-0000-000040600000}"/>
    <cellStyle name="Normal 43 5 2 3 2" xfId="24644" xr:uid="{00000000-0005-0000-0000-000041600000}"/>
    <cellStyle name="Normal 43 5 2 4" xfId="24645" xr:uid="{00000000-0005-0000-0000-000042600000}"/>
    <cellStyle name="Normal 43 5 2 4 2" xfId="24646" xr:uid="{00000000-0005-0000-0000-000043600000}"/>
    <cellStyle name="Normal 43 5 2 5" xfId="24647" xr:uid="{00000000-0005-0000-0000-000044600000}"/>
    <cellStyle name="Normal 43 5 2 5 2" xfId="24648" xr:uid="{00000000-0005-0000-0000-000045600000}"/>
    <cellStyle name="Normal 43 5 2 6" xfId="24649" xr:uid="{00000000-0005-0000-0000-000046600000}"/>
    <cellStyle name="Normal 43 5 2 6 2" xfId="24650" xr:uid="{00000000-0005-0000-0000-000047600000}"/>
    <cellStyle name="Normal 43 5 2 7" xfId="24651" xr:uid="{00000000-0005-0000-0000-000048600000}"/>
    <cellStyle name="Normal 43 5 2 7 2" xfId="24652" xr:uid="{00000000-0005-0000-0000-000049600000}"/>
    <cellStyle name="Normal 43 5 2 8" xfId="24653" xr:uid="{00000000-0005-0000-0000-00004A600000}"/>
    <cellStyle name="Normal 43 5 2 8 2" xfId="24654" xr:uid="{00000000-0005-0000-0000-00004B600000}"/>
    <cellStyle name="Normal 43 5 2 9" xfId="24655" xr:uid="{00000000-0005-0000-0000-00004C600000}"/>
    <cellStyle name="Normal 43 5 2 9 2" xfId="24656" xr:uid="{00000000-0005-0000-0000-00004D600000}"/>
    <cellStyle name="Normal 43 5 3" xfId="24657" xr:uid="{00000000-0005-0000-0000-00004E600000}"/>
    <cellStyle name="Normal 43 5 3 10" xfId="24658" xr:uid="{00000000-0005-0000-0000-00004F600000}"/>
    <cellStyle name="Normal 43 5 3 11" xfId="24659" xr:uid="{00000000-0005-0000-0000-000050600000}"/>
    <cellStyle name="Normal 43 5 3 2" xfId="24660" xr:uid="{00000000-0005-0000-0000-000051600000}"/>
    <cellStyle name="Normal 43 5 3 2 2" xfId="24661" xr:uid="{00000000-0005-0000-0000-000052600000}"/>
    <cellStyle name="Normal 43 5 3 3" xfId="24662" xr:uid="{00000000-0005-0000-0000-000053600000}"/>
    <cellStyle name="Normal 43 5 3 3 2" xfId="24663" xr:uid="{00000000-0005-0000-0000-000054600000}"/>
    <cellStyle name="Normal 43 5 3 4" xfId="24664" xr:uid="{00000000-0005-0000-0000-000055600000}"/>
    <cellStyle name="Normal 43 5 3 4 2" xfId="24665" xr:uid="{00000000-0005-0000-0000-000056600000}"/>
    <cellStyle name="Normal 43 5 3 5" xfId="24666" xr:uid="{00000000-0005-0000-0000-000057600000}"/>
    <cellStyle name="Normal 43 5 3 5 2" xfId="24667" xr:uid="{00000000-0005-0000-0000-000058600000}"/>
    <cellStyle name="Normal 43 5 3 6" xfId="24668" xr:uid="{00000000-0005-0000-0000-000059600000}"/>
    <cellStyle name="Normal 43 5 3 6 2" xfId="24669" xr:uid="{00000000-0005-0000-0000-00005A600000}"/>
    <cellStyle name="Normal 43 5 3 7" xfId="24670" xr:uid="{00000000-0005-0000-0000-00005B600000}"/>
    <cellStyle name="Normal 43 5 3 7 2" xfId="24671" xr:uid="{00000000-0005-0000-0000-00005C600000}"/>
    <cellStyle name="Normal 43 5 3 8" xfId="24672" xr:uid="{00000000-0005-0000-0000-00005D600000}"/>
    <cellStyle name="Normal 43 5 3 8 2" xfId="24673" xr:uid="{00000000-0005-0000-0000-00005E600000}"/>
    <cellStyle name="Normal 43 5 3 9" xfId="24674" xr:uid="{00000000-0005-0000-0000-00005F600000}"/>
    <cellStyle name="Normal 43 5 3 9 2" xfId="24675" xr:uid="{00000000-0005-0000-0000-000060600000}"/>
    <cellStyle name="Normal 43 5 4" xfId="24676" xr:uid="{00000000-0005-0000-0000-000061600000}"/>
    <cellStyle name="Normal 43 5 4 10" xfId="24677" xr:uid="{00000000-0005-0000-0000-000062600000}"/>
    <cellStyle name="Normal 43 5 4 11" xfId="24678" xr:uid="{00000000-0005-0000-0000-000063600000}"/>
    <cellStyle name="Normal 43 5 4 2" xfId="24679" xr:uid="{00000000-0005-0000-0000-000064600000}"/>
    <cellStyle name="Normal 43 5 4 2 2" xfId="24680" xr:uid="{00000000-0005-0000-0000-000065600000}"/>
    <cellStyle name="Normal 43 5 4 3" xfId="24681" xr:uid="{00000000-0005-0000-0000-000066600000}"/>
    <cellStyle name="Normal 43 5 4 3 2" xfId="24682" xr:uid="{00000000-0005-0000-0000-000067600000}"/>
    <cellStyle name="Normal 43 5 4 4" xfId="24683" xr:uid="{00000000-0005-0000-0000-000068600000}"/>
    <cellStyle name="Normal 43 5 4 4 2" xfId="24684" xr:uid="{00000000-0005-0000-0000-000069600000}"/>
    <cellStyle name="Normal 43 5 4 5" xfId="24685" xr:uid="{00000000-0005-0000-0000-00006A600000}"/>
    <cellStyle name="Normal 43 5 4 5 2" xfId="24686" xr:uid="{00000000-0005-0000-0000-00006B600000}"/>
    <cellStyle name="Normal 43 5 4 6" xfId="24687" xr:uid="{00000000-0005-0000-0000-00006C600000}"/>
    <cellStyle name="Normal 43 5 4 6 2" xfId="24688" xr:uid="{00000000-0005-0000-0000-00006D600000}"/>
    <cellStyle name="Normal 43 5 4 7" xfId="24689" xr:uid="{00000000-0005-0000-0000-00006E600000}"/>
    <cellStyle name="Normal 43 5 4 7 2" xfId="24690" xr:uid="{00000000-0005-0000-0000-00006F600000}"/>
    <cellStyle name="Normal 43 5 4 8" xfId="24691" xr:uid="{00000000-0005-0000-0000-000070600000}"/>
    <cellStyle name="Normal 43 5 4 8 2" xfId="24692" xr:uid="{00000000-0005-0000-0000-000071600000}"/>
    <cellStyle name="Normal 43 5 4 9" xfId="24693" xr:uid="{00000000-0005-0000-0000-000072600000}"/>
    <cellStyle name="Normal 43 5 4 9 2" xfId="24694" xr:uid="{00000000-0005-0000-0000-000073600000}"/>
    <cellStyle name="Normal 43 5 5" xfId="24695" xr:uid="{00000000-0005-0000-0000-000074600000}"/>
    <cellStyle name="Normal 43 5 5 10" xfId="24696" xr:uid="{00000000-0005-0000-0000-000075600000}"/>
    <cellStyle name="Normal 43 5 5 11" xfId="24697" xr:uid="{00000000-0005-0000-0000-000076600000}"/>
    <cellStyle name="Normal 43 5 5 2" xfId="24698" xr:uid="{00000000-0005-0000-0000-000077600000}"/>
    <cellStyle name="Normal 43 5 5 2 2" xfId="24699" xr:uid="{00000000-0005-0000-0000-000078600000}"/>
    <cellStyle name="Normal 43 5 5 3" xfId="24700" xr:uid="{00000000-0005-0000-0000-000079600000}"/>
    <cellStyle name="Normal 43 5 5 3 2" xfId="24701" xr:uid="{00000000-0005-0000-0000-00007A600000}"/>
    <cellStyle name="Normal 43 5 5 4" xfId="24702" xr:uid="{00000000-0005-0000-0000-00007B600000}"/>
    <cellStyle name="Normal 43 5 5 4 2" xfId="24703" xr:uid="{00000000-0005-0000-0000-00007C600000}"/>
    <cellStyle name="Normal 43 5 5 5" xfId="24704" xr:uid="{00000000-0005-0000-0000-00007D600000}"/>
    <cellStyle name="Normal 43 5 5 5 2" xfId="24705" xr:uid="{00000000-0005-0000-0000-00007E600000}"/>
    <cellStyle name="Normal 43 5 5 6" xfId="24706" xr:uid="{00000000-0005-0000-0000-00007F600000}"/>
    <cellStyle name="Normal 43 5 5 6 2" xfId="24707" xr:uid="{00000000-0005-0000-0000-000080600000}"/>
    <cellStyle name="Normal 43 5 5 7" xfId="24708" xr:uid="{00000000-0005-0000-0000-000081600000}"/>
    <cellStyle name="Normal 43 5 5 7 2" xfId="24709" xr:uid="{00000000-0005-0000-0000-000082600000}"/>
    <cellStyle name="Normal 43 5 5 8" xfId="24710" xr:uid="{00000000-0005-0000-0000-000083600000}"/>
    <cellStyle name="Normal 43 5 5 8 2" xfId="24711" xr:uid="{00000000-0005-0000-0000-000084600000}"/>
    <cellStyle name="Normal 43 5 5 9" xfId="24712" xr:uid="{00000000-0005-0000-0000-000085600000}"/>
    <cellStyle name="Normal 43 5 5 9 2" xfId="24713" xr:uid="{00000000-0005-0000-0000-000086600000}"/>
    <cellStyle name="Normal 43 5 6" xfId="24714" xr:uid="{00000000-0005-0000-0000-000087600000}"/>
    <cellStyle name="Normal 43 5 6 10" xfId="24715" xr:uid="{00000000-0005-0000-0000-000088600000}"/>
    <cellStyle name="Normal 43 5 6 11" xfId="24716" xr:uid="{00000000-0005-0000-0000-000089600000}"/>
    <cellStyle name="Normal 43 5 6 2" xfId="24717" xr:uid="{00000000-0005-0000-0000-00008A600000}"/>
    <cellStyle name="Normal 43 5 6 2 2" xfId="24718" xr:uid="{00000000-0005-0000-0000-00008B600000}"/>
    <cellStyle name="Normal 43 5 6 3" xfId="24719" xr:uid="{00000000-0005-0000-0000-00008C600000}"/>
    <cellStyle name="Normal 43 5 6 3 2" xfId="24720" xr:uid="{00000000-0005-0000-0000-00008D600000}"/>
    <cellStyle name="Normal 43 5 6 4" xfId="24721" xr:uid="{00000000-0005-0000-0000-00008E600000}"/>
    <cellStyle name="Normal 43 5 6 4 2" xfId="24722" xr:uid="{00000000-0005-0000-0000-00008F600000}"/>
    <cellStyle name="Normal 43 5 6 5" xfId="24723" xr:uid="{00000000-0005-0000-0000-000090600000}"/>
    <cellStyle name="Normal 43 5 6 5 2" xfId="24724" xr:uid="{00000000-0005-0000-0000-000091600000}"/>
    <cellStyle name="Normal 43 5 6 6" xfId="24725" xr:uid="{00000000-0005-0000-0000-000092600000}"/>
    <cellStyle name="Normal 43 5 6 6 2" xfId="24726" xr:uid="{00000000-0005-0000-0000-000093600000}"/>
    <cellStyle name="Normal 43 5 6 7" xfId="24727" xr:uid="{00000000-0005-0000-0000-000094600000}"/>
    <cellStyle name="Normal 43 5 6 7 2" xfId="24728" xr:uid="{00000000-0005-0000-0000-000095600000}"/>
    <cellStyle name="Normal 43 5 6 8" xfId="24729" xr:uid="{00000000-0005-0000-0000-000096600000}"/>
    <cellStyle name="Normal 43 5 6 8 2" xfId="24730" xr:uid="{00000000-0005-0000-0000-000097600000}"/>
    <cellStyle name="Normal 43 5 6 9" xfId="24731" xr:uid="{00000000-0005-0000-0000-000098600000}"/>
    <cellStyle name="Normal 43 5 6 9 2" xfId="24732" xr:uid="{00000000-0005-0000-0000-000099600000}"/>
    <cellStyle name="Normal 43 5 7" xfId="24733" xr:uid="{00000000-0005-0000-0000-00009A600000}"/>
    <cellStyle name="Normal 43 5 7 10" xfId="24734" xr:uid="{00000000-0005-0000-0000-00009B600000}"/>
    <cellStyle name="Normal 43 5 7 2" xfId="24735" xr:uid="{00000000-0005-0000-0000-00009C600000}"/>
    <cellStyle name="Normal 43 5 7 2 2" xfId="24736" xr:uid="{00000000-0005-0000-0000-00009D600000}"/>
    <cellStyle name="Normal 43 5 7 3" xfId="24737" xr:uid="{00000000-0005-0000-0000-00009E600000}"/>
    <cellStyle name="Normal 43 5 7 3 2" xfId="24738" xr:uid="{00000000-0005-0000-0000-00009F600000}"/>
    <cellStyle name="Normal 43 5 7 4" xfId="24739" xr:uid="{00000000-0005-0000-0000-0000A0600000}"/>
    <cellStyle name="Normal 43 5 7 4 2" xfId="24740" xr:uid="{00000000-0005-0000-0000-0000A1600000}"/>
    <cellStyle name="Normal 43 5 7 5" xfId="24741" xr:uid="{00000000-0005-0000-0000-0000A2600000}"/>
    <cellStyle name="Normal 43 5 7 5 2" xfId="24742" xr:uid="{00000000-0005-0000-0000-0000A3600000}"/>
    <cellStyle name="Normal 43 5 7 6" xfId="24743" xr:uid="{00000000-0005-0000-0000-0000A4600000}"/>
    <cellStyle name="Normal 43 5 7 6 2" xfId="24744" xr:uid="{00000000-0005-0000-0000-0000A5600000}"/>
    <cellStyle name="Normal 43 5 7 7" xfId="24745" xr:uid="{00000000-0005-0000-0000-0000A6600000}"/>
    <cellStyle name="Normal 43 5 7 7 2" xfId="24746" xr:uid="{00000000-0005-0000-0000-0000A7600000}"/>
    <cellStyle name="Normal 43 5 7 8" xfId="24747" xr:uid="{00000000-0005-0000-0000-0000A8600000}"/>
    <cellStyle name="Normal 43 5 7 8 2" xfId="24748" xr:uid="{00000000-0005-0000-0000-0000A9600000}"/>
    <cellStyle name="Normal 43 5 7 9" xfId="24749" xr:uid="{00000000-0005-0000-0000-0000AA600000}"/>
    <cellStyle name="Normal 43 5 8" xfId="24750" xr:uid="{00000000-0005-0000-0000-0000AB600000}"/>
    <cellStyle name="Normal 43 5 8 2" xfId="24751" xr:uid="{00000000-0005-0000-0000-0000AC600000}"/>
    <cellStyle name="Normal 43 5 9" xfId="24752" xr:uid="{00000000-0005-0000-0000-0000AD600000}"/>
    <cellStyle name="Normal 43 5 9 2" xfId="24753" xr:uid="{00000000-0005-0000-0000-0000AE600000}"/>
    <cellStyle name="Normal 43 6" xfId="24754" xr:uid="{00000000-0005-0000-0000-0000AF600000}"/>
    <cellStyle name="Normal 43 6 10" xfId="24755" xr:uid="{00000000-0005-0000-0000-0000B0600000}"/>
    <cellStyle name="Normal 43 6 10 2" xfId="24756" xr:uid="{00000000-0005-0000-0000-0000B1600000}"/>
    <cellStyle name="Normal 43 6 11" xfId="24757" xr:uid="{00000000-0005-0000-0000-0000B2600000}"/>
    <cellStyle name="Normal 43 6 11 2" xfId="24758" xr:uid="{00000000-0005-0000-0000-0000B3600000}"/>
    <cellStyle name="Normal 43 6 12" xfId="24759" xr:uid="{00000000-0005-0000-0000-0000B4600000}"/>
    <cellStyle name="Normal 43 6 12 2" xfId="24760" xr:uid="{00000000-0005-0000-0000-0000B5600000}"/>
    <cellStyle name="Normal 43 6 13" xfId="24761" xr:uid="{00000000-0005-0000-0000-0000B6600000}"/>
    <cellStyle name="Normal 43 6 13 2" xfId="24762" xr:uid="{00000000-0005-0000-0000-0000B7600000}"/>
    <cellStyle name="Normal 43 6 14" xfId="24763" xr:uid="{00000000-0005-0000-0000-0000B8600000}"/>
    <cellStyle name="Normal 43 6 14 2" xfId="24764" xr:uid="{00000000-0005-0000-0000-0000B9600000}"/>
    <cellStyle name="Normal 43 6 15" xfId="24765" xr:uid="{00000000-0005-0000-0000-0000BA600000}"/>
    <cellStyle name="Normal 43 6 15 2" xfId="24766" xr:uid="{00000000-0005-0000-0000-0000BB600000}"/>
    <cellStyle name="Normal 43 6 16" xfId="24767" xr:uid="{00000000-0005-0000-0000-0000BC600000}"/>
    <cellStyle name="Normal 43 6 17" xfId="24768" xr:uid="{00000000-0005-0000-0000-0000BD600000}"/>
    <cellStyle name="Normal 43 6 2" xfId="24769" xr:uid="{00000000-0005-0000-0000-0000BE600000}"/>
    <cellStyle name="Normal 43 6 2 10" xfId="24770" xr:uid="{00000000-0005-0000-0000-0000BF600000}"/>
    <cellStyle name="Normal 43 6 2 11" xfId="24771" xr:uid="{00000000-0005-0000-0000-0000C0600000}"/>
    <cellStyle name="Normal 43 6 2 2" xfId="24772" xr:uid="{00000000-0005-0000-0000-0000C1600000}"/>
    <cellStyle name="Normal 43 6 2 2 2" xfId="24773" xr:uid="{00000000-0005-0000-0000-0000C2600000}"/>
    <cellStyle name="Normal 43 6 2 3" xfId="24774" xr:uid="{00000000-0005-0000-0000-0000C3600000}"/>
    <cellStyle name="Normal 43 6 2 3 2" xfId="24775" xr:uid="{00000000-0005-0000-0000-0000C4600000}"/>
    <cellStyle name="Normal 43 6 2 4" xfId="24776" xr:uid="{00000000-0005-0000-0000-0000C5600000}"/>
    <cellStyle name="Normal 43 6 2 4 2" xfId="24777" xr:uid="{00000000-0005-0000-0000-0000C6600000}"/>
    <cellStyle name="Normal 43 6 2 5" xfId="24778" xr:uid="{00000000-0005-0000-0000-0000C7600000}"/>
    <cellStyle name="Normal 43 6 2 5 2" xfId="24779" xr:uid="{00000000-0005-0000-0000-0000C8600000}"/>
    <cellStyle name="Normal 43 6 2 6" xfId="24780" xr:uid="{00000000-0005-0000-0000-0000C9600000}"/>
    <cellStyle name="Normal 43 6 2 6 2" xfId="24781" xr:uid="{00000000-0005-0000-0000-0000CA600000}"/>
    <cellStyle name="Normal 43 6 2 7" xfId="24782" xr:uid="{00000000-0005-0000-0000-0000CB600000}"/>
    <cellStyle name="Normal 43 6 2 7 2" xfId="24783" xr:uid="{00000000-0005-0000-0000-0000CC600000}"/>
    <cellStyle name="Normal 43 6 2 8" xfId="24784" xr:uid="{00000000-0005-0000-0000-0000CD600000}"/>
    <cellStyle name="Normal 43 6 2 8 2" xfId="24785" xr:uid="{00000000-0005-0000-0000-0000CE600000}"/>
    <cellStyle name="Normal 43 6 2 9" xfId="24786" xr:uid="{00000000-0005-0000-0000-0000CF600000}"/>
    <cellStyle name="Normal 43 6 2 9 2" xfId="24787" xr:uid="{00000000-0005-0000-0000-0000D0600000}"/>
    <cellStyle name="Normal 43 6 3" xfId="24788" xr:uid="{00000000-0005-0000-0000-0000D1600000}"/>
    <cellStyle name="Normal 43 6 3 10" xfId="24789" xr:uid="{00000000-0005-0000-0000-0000D2600000}"/>
    <cellStyle name="Normal 43 6 3 11" xfId="24790" xr:uid="{00000000-0005-0000-0000-0000D3600000}"/>
    <cellStyle name="Normal 43 6 3 2" xfId="24791" xr:uid="{00000000-0005-0000-0000-0000D4600000}"/>
    <cellStyle name="Normal 43 6 3 2 2" xfId="24792" xr:uid="{00000000-0005-0000-0000-0000D5600000}"/>
    <cellStyle name="Normal 43 6 3 3" xfId="24793" xr:uid="{00000000-0005-0000-0000-0000D6600000}"/>
    <cellStyle name="Normal 43 6 3 3 2" xfId="24794" xr:uid="{00000000-0005-0000-0000-0000D7600000}"/>
    <cellStyle name="Normal 43 6 3 4" xfId="24795" xr:uid="{00000000-0005-0000-0000-0000D8600000}"/>
    <cellStyle name="Normal 43 6 3 4 2" xfId="24796" xr:uid="{00000000-0005-0000-0000-0000D9600000}"/>
    <cellStyle name="Normal 43 6 3 5" xfId="24797" xr:uid="{00000000-0005-0000-0000-0000DA600000}"/>
    <cellStyle name="Normal 43 6 3 5 2" xfId="24798" xr:uid="{00000000-0005-0000-0000-0000DB600000}"/>
    <cellStyle name="Normal 43 6 3 6" xfId="24799" xr:uid="{00000000-0005-0000-0000-0000DC600000}"/>
    <cellStyle name="Normal 43 6 3 6 2" xfId="24800" xr:uid="{00000000-0005-0000-0000-0000DD600000}"/>
    <cellStyle name="Normal 43 6 3 7" xfId="24801" xr:uid="{00000000-0005-0000-0000-0000DE600000}"/>
    <cellStyle name="Normal 43 6 3 7 2" xfId="24802" xr:uid="{00000000-0005-0000-0000-0000DF600000}"/>
    <cellStyle name="Normal 43 6 3 8" xfId="24803" xr:uid="{00000000-0005-0000-0000-0000E0600000}"/>
    <cellStyle name="Normal 43 6 3 8 2" xfId="24804" xr:uid="{00000000-0005-0000-0000-0000E1600000}"/>
    <cellStyle name="Normal 43 6 3 9" xfId="24805" xr:uid="{00000000-0005-0000-0000-0000E2600000}"/>
    <cellStyle name="Normal 43 6 3 9 2" xfId="24806" xr:uid="{00000000-0005-0000-0000-0000E3600000}"/>
    <cellStyle name="Normal 43 6 4" xfId="24807" xr:uid="{00000000-0005-0000-0000-0000E4600000}"/>
    <cellStyle name="Normal 43 6 4 10" xfId="24808" xr:uid="{00000000-0005-0000-0000-0000E5600000}"/>
    <cellStyle name="Normal 43 6 4 11" xfId="24809" xr:uid="{00000000-0005-0000-0000-0000E6600000}"/>
    <cellStyle name="Normal 43 6 4 2" xfId="24810" xr:uid="{00000000-0005-0000-0000-0000E7600000}"/>
    <cellStyle name="Normal 43 6 4 2 2" xfId="24811" xr:uid="{00000000-0005-0000-0000-0000E8600000}"/>
    <cellStyle name="Normal 43 6 4 3" xfId="24812" xr:uid="{00000000-0005-0000-0000-0000E9600000}"/>
    <cellStyle name="Normal 43 6 4 3 2" xfId="24813" xr:uid="{00000000-0005-0000-0000-0000EA600000}"/>
    <cellStyle name="Normal 43 6 4 4" xfId="24814" xr:uid="{00000000-0005-0000-0000-0000EB600000}"/>
    <cellStyle name="Normal 43 6 4 4 2" xfId="24815" xr:uid="{00000000-0005-0000-0000-0000EC600000}"/>
    <cellStyle name="Normal 43 6 4 5" xfId="24816" xr:uid="{00000000-0005-0000-0000-0000ED600000}"/>
    <cellStyle name="Normal 43 6 4 5 2" xfId="24817" xr:uid="{00000000-0005-0000-0000-0000EE600000}"/>
    <cellStyle name="Normal 43 6 4 6" xfId="24818" xr:uid="{00000000-0005-0000-0000-0000EF600000}"/>
    <cellStyle name="Normal 43 6 4 6 2" xfId="24819" xr:uid="{00000000-0005-0000-0000-0000F0600000}"/>
    <cellStyle name="Normal 43 6 4 7" xfId="24820" xr:uid="{00000000-0005-0000-0000-0000F1600000}"/>
    <cellStyle name="Normal 43 6 4 7 2" xfId="24821" xr:uid="{00000000-0005-0000-0000-0000F2600000}"/>
    <cellStyle name="Normal 43 6 4 8" xfId="24822" xr:uid="{00000000-0005-0000-0000-0000F3600000}"/>
    <cellStyle name="Normal 43 6 4 8 2" xfId="24823" xr:uid="{00000000-0005-0000-0000-0000F4600000}"/>
    <cellStyle name="Normal 43 6 4 9" xfId="24824" xr:uid="{00000000-0005-0000-0000-0000F5600000}"/>
    <cellStyle name="Normal 43 6 4 9 2" xfId="24825" xr:uid="{00000000-0005-0000-0000-0000F6600000}"/>
    <cellStyle name="Normal 43 6 5" xfId="24826" xr:uid="{00000000-0005-0000-0000-0000F7600000}"/>
    <cellStyle name="Normal 43 6 5 10" xfId="24827" xr:uid="{00000000-0005-0000-0000-0000F8600000}"/>
    <cellStyle name="Normal 43 6 5 11" xfId="24828" xr:uid="{00000000-0005-0000-0000-0000F9600000}"/>
    <cellStyle name="Normal 43 6 5 2" xfId="24829" xr:uid="{00000000-0005-0000-0000-0000FA600000}"/>
    <cellStyle name="Normal 43 6 5 2 2" xfId="24830" xr:uid="{00000000-0005-0000-0000-0000FB600000}"/>
    <cellStyle name="Normal 43 6 5 3" xfId="24831" xr:uid="{00000000-0005-0000-0000-0000FC600000}"/>
    <cellStyle name="Normal 43 6 5 3 2" xfId="24832" xr:uid="{00000000-0005-0000-0000-0000FD600000}"/>
    <cellStyle name="Normal 43 6 5 4" xfId="24833" xr:uid="{00000000-0005-0000-0000-0000FE600000}"/>
    <cellStyle name="Normal 43 6 5 4 2" xfId="24834" xr:uid="{00000000-0005-0000-0000-0000FF600000}"/>
    <cellStyle name="Normal 43 6 5 5" xfId="24835" xr:uid="{00000000-0005-0000-0000-000000610000}"/>
    <cellStyle name="Normal 43 6 5 5 2" xfId="24836" xr:uid="{00000000-0005-0000-0000-000001610000}"/>
    <cellStyle name="Normal 43 6 5 6" xfId="24837" xr:uid="{00000000-0005-0000-0000-000002610000}"/>
    <cellStyle name="Normal 43 6 5 6 2" xfId="24838" xr:uid="{00000000-0005-0000-0000-000003610000}"/>
    <cellStyle name="Normal 43 6 5 7" xfId="24839" xr:uid="{00000000-0005-0000-0000-000004610000}"/>
    <cellStyle name="Normal 43 6 5 7 2" xfId="24840" xr:uid="{00000000-0005-0000-0000-000005610000}"/>
    <cellStyle name="Normal 43 6 5 8" xfId="24841" xr:uid="{00000000-0005-0000-0000-000006610000}"/>
    <cellStyle name="Normal 43 6 5 8 2" xfId="24842" xr:uid="{00000000-0005-0000-0000-000007610000}"/>
    <cellStyle name="Normal 43 6 5 9" xfId="24843" xr:uid="{00000000-0005-0000-0000-000008610000}"/>
    <cellStyle name="Normal 43 6 5 9 2" xfId="24844" xr:uid="{00000000-0005-0000-0000-000009610000}"/>
    <cellStyle name="Normal 43 6 6" xfId="24845" xr:uid="{00000000-0005-0000-0000-00000A610000}"/>
    <cellStyle name="Normal 43 6 6 10" xfId="24846" xr:uid="{00000000-0005-0000-0000-00000B610000}"/>
    <cellStyle name="Normal 43 6 6 11" xfId="24847" xr:uid="{00000000-0005-0000-0000-00000C610000}"/>
    <cellStyle name="Normal 43 6 6 2" xfId="24848" xr:uid="{00000000-0005-0000-0000-00000D610000}"/>
    <cellStyle name="Normal 43 6 6 2 2" xfId="24849" xr:uid="{00000000-0005-0000-0000-00000E610000}"/>
    <cellStyle name="Normal 43 6 6 3" xfId="24850" xr:uid="{00000000-0005-0000-0000-00000F610000}"/>
    <cellStyle name="Normal 43 6 6 3 2" xfId="24851" xr:uid="{00000000-0005-0000-0000-000010610000}"/>
    <cellStyle name="Normal 43 6 6 4" xfId="24852" xr:uid="{00000000-0005-0000-0000-000011610000}"/>
    <cellStyle name="Normal 43 6 6 4 2" xfId="24853" xr:uid="{00000000-0005-0000-0000-000012610000}"/>
    <cellStyle name="Normal 43 6 6 5" xfId="24854" xr:uid="{00000000-0005-0000-0000-000013610000}"/>
    <cellStyle name="Normal 43 6 6 5 2" xfId="24855" xr:uid="{00000000-0005-0000-0000-000014610000}"/>
    <cellStyle name="Normal 43 6 6 6" xfId="24856" xr:uid="{00000000-0005-0000-0000-000015610000}"/>
    <cellStyle name="Normal 43 6 6 6 2" xfId="24857" xr:uid="{00000000-0005-0000-0000-000016610000}"/>
    <cellStyle name="Normal 43 6 6 7" xfId="24858" xr:uid="{00000000-0005-0000-0000-000017610000}"/>
    <cellStyle name="Normal 43 6 6 7 2" xfId="24859" xr:uid="{00000000-0005-0000-0000-000018610000}"/>
    <cellStyle name="Normal 43 6 6 8" xfId="24860" xr:uid="{00000000-0005-0000-0000-000019610000}"/>
    <cellStyle name="Normal 43 6 6 8 2" xfId="24861" xr:uid="{00000000-0005-0000-0000-00001A610000}"/>
    <cellStyle name="Normal 43 6 6 9" xfId="24862" xr:uid="{00000000-0005-0000-0000-00001B610000}"/>
    <cellStyle name="Normal 43 6 6 9 2" xfId="24863" xr:uid="{00000000-0005-0000-0000-00001C610000}"/>
    <cellStyle name="Normal 43 6 7" xfId="24864" xr:uid="{00000000-0005-0000-0000-00001D610000}"/>
    <cellStyle name="Normal 43 6 7 10" xfId="24865" xr:uid="{00000000-0005-0000-0000-00001E610000}"/>
    <cellStyle name="Normal 43 6 7 2" xfId="24866" xr:uid="{00000000-0005-0000-0000-00001F610000}"/>
    <cellStyle name="Normal 43 6 7 2 2" xfId="24867" xr:uid="{00000000-0005-0000-0000-000020610000}"/>
    <cellStyle name="Normal 43 6 7 3" xfId="24868" xr:uid="{00000000-0005-0000-0000-000021610000}"/>
    <cellStyle name="Normal 43 6 7 3 2" xfId="24869" xr:uid="{00000000-0005-0000-0000-000022610000}"/>
    <cellStyle name="Normal 43 6 7 4" xfId="24870" xr:uid="{00000000-0005-0000-0000-000023610000}"/>
    <cellStyle name="Normal 43 6 7 4 2" xfId="24871" xr:uid="{00000000-0005-0000-0000-000024610000}"/>
    <cellStyle name="Normal 43 6 7 5" xfId="24872" xr:uid="{00000000-0005-0000-0000-000025610000}"/>
    <cellStyle name="Normal 43 6 7 5 2" xfId="24873" xr:uid="{00000000-0005-0000-0000-000026610000}"/>
    <cellStyle name="Normal 43 6 7 6" xfId="24874" xr:uid="{00000000-0005-0000-0000-000027610000}"/>
    <cellStyle name="Normal 43 6 7 6 2" xfId="24875" xr:uid="{00000000-0005-0000-0000-000028610000}"/>
    <cellStyle name="Normal 43 6 7 7" xfId="24876" xr:uid="{00000000-0005-0000-0000-000029610000}"/>
    <cellStyle name="Normal 43 6 7 7 2" xfId="24877" xr:uid="{00000000-0005-0000-0000-00002A610000}"/>
    <cellStyle name="Normal 43 6 7 8" xfId="24878" xr:uid="{00000000-0005-0000-0000-00002B610000}"/>
    <cellStyle name="Normal 43 6 7 8 2" xfId="24879" xr:uid="{00000000-0005-0000-0000-00002C610000}"/>
    <cellStyle name="Normal 43 6 7 9" xfId="24880" xr:uid="{00000000-0005-0000-0000-00002D610000}"/>
    <cellStyle name="Normal 43 6 8" xfId="24881" xr:uid="{00000000-0005-0000-0000-00002E610000}"/>
    <cellStyle name="Normal 43 6 8 2" xfId="24882" xr:uid="{00000000-0005-0000-0000-00002F610000}"/>
    <cellStyle name="Normal 43 6 9" xfId="24883" xr:uid="{00000000-0005-0000-0000-000030610000}"/>
    <cellStyle name="Normal 43 6 9 2" xfId="24884" xr:uid="{00000000-0005-0000-0000-000031610000}"/>
    <cellStyle name="Normal 43 7" xfId="24885" xr:uid="{00000000-0005-0000-0000-000032610000}"/>
    <cellStyle name="Normal 43 7 10" xfId="24886" xr:uid="{00000000-0005-0000-0000-000033610000}"/>
    <cellStyle name="Normal 43 7 11" xfId="24887" xr:uid="{00000000-0005-0000-0000-000034610000}"/>
    <cellStyle name="Normal 43 7 2" xfId="24888" xr:uid="{00000000-0005-0000-0000-000035610000}"/>
    <cellStyle name="Normal 43 7 2 2" xfId="24889" xr:uid="{00000000-0005-0000-0000-000036610000}"/>
    <cellStyle name="Normal 43 7 3" xfId="24890" xr:uid="{00000000-0005-0000-0000-000037610000}"/>
    <cellStyle name="Normal 43 7 3 2" xfId="24891" xr:uid="{00000000-0005-0000-0000-000038610000}"/>
    <cellStyle name="Normal 43 7 4" xfId="24892" xr:uid="{00000000-0005-0000-0000-000039610000}"/>
    <cellStyle name="Normal 43 7 4 2" xfId="24893" xr:uid="{00000000-0005-0000-0000-00003A610000}"/>
    <cellStyle name="Normal 43 7 5" xfId="24894" xr:uid="{00000000-0005-0000-0000-00003B610000}"/>
    <cellStyle name="Normal 43 7 5 2" xfId="24895" xr:uid="{00000000-0005-0000-0000-00003C610000}"/>
    <cellStyle name="Normal 43 7 6" xfId="24896" xr:uid="{00000000-0005-0000-0000-00003D610000}"/>
    <cellStyle name="Normal 43 7 6 2" xfId="24897" xr:uid="{00000000-0005-0000-0000-00003E610000}"/>
    <cellStyle name="Normal 43 7 7" xfId="24898" xr:uid="{00000000-0005-0000-0000-00003F610000}"/>
    <cellStyle name="Normal 43 7 7 2" xfId="24899" xr:uid="{00000000-0005-0000-0000-000040610000}"/>
    <cellStyle name="Normal 43 7 8" xfId="24900" xr:uid="{00000000-0005-0000-0000-000041610000}"/>
    <cellStyle name="Normal 43 7 8 2" xfId="24901" xr:uid="{00000000-0005-0000-0000-000042610000}"/>
    <cellStyle name="Normal 43 7 9" xfId="24902" xr:uid="{00000000-0005-0000-0000-000043610000}"/>
    <cellStyle name="Normal 43 7 9 2" xfId="24903" xr:uid="{00000000-0005-0000-0000-000044610000}"/>
    <cellStyle name="Normal 43 8" xfId="24904" xr:uid="{00000000-0005-0000-0000-000045610000}"/>
    <cellStyle name="Normal 43 8 10" xfId="24905" xr:uid="{00000000-0005-0000-0000-000046610000}"/>
    <cellStyle name="Normal 43 8 11" xfId="24906" xr:uid="{00000000-0005-0000-0000-000047610000}"/>
    <cellStyle name="Normal 43 8 2" xfId="24907" xr:uid="{00000000-0005-0000-0000-000048610000}"/>
    <cellStyle name="Normal 43 8 2 2" xfId="24908" xr:uid="{00000000-0005-0000-0000-000049610000}"/>
    <cellStyle name="Normal 43 8 3" xfId="24909" xr:uid="{00000000-0005-0000-0000-00004A610000}"/>
    <cellStyle name="Normal 43 8 3 2" xfId="24910" xr:uid="{00000000-0005-0000-0000-00004B610000}"/>
    <cellStyle name="Normal 43 8 4" xfId="24911" xr:uid="{00000000-0005-0000-0000-00004C610000}"/>
    <cellStyle name="Normal 43 8 4 2" xfId="24912" xr:uid="{00000000-0005-0000-0000-00004D610000}"/>
    <cellStyle name="Normal 43 8 5" xfId="24913" xr:uid="{00000000-0005-0000-0000-00004E610000}"/>
    <cellStyle name="Normal 43 8 5 2" xfId="24914" xr:uid="{00000000-0005-0000-0000-00004F610000}"/>
    <cellStyle name="Normal 43 8 6" xfId="24915" xr:uid="{00000000-0005-0000-0000-000050610000}"/>
    <cellStyle name="Normal 43 8 6 2" xfId="24916" xr:uid="{00000000-0005-0000-0000-000051610000}"/>
    <cellStyle name="Normal 43 8 7" xfId="24917" xr:uid="{00000000-0005-0000-0000-000052610000}"/>
    <cellStyle name="Normal 43 8 7 2" xfId="24918" xr:uid="{00000000-0005-0000-0000-000053610000}"/>
    <cellStyle name="Normal 43 8 8" xfId="24919" xr:uid="{00000000-0005-0000-0000-000054610000}"/>
    <cellStyle name="Normal 43 8 8 2" xfId="24920" xr:uid="{00000000-0005-0000-0000-000055610000}"/>
    <cellStyle name="Normal 43 8 9" xfId="24921" xr:uid="{00000000-0005-0000-0000-000056610000}"/>
    <cellStyle name="Normal 43 8 9 2" xfId="24922" xr:uid="{00000000-0005-0000-0000-000057610000}"/>
    <cellStyle name="Normal 43 9" xfId="24923" xr:uid="{00000000-0005-0000-0000-000058610000}"/>
    <cellStyle name="Normal 43 9 10" xfId="24924" xr:uid="{00000000-0005-0000-0000-000059610000}"/>
    <cellStyle name="Normal 43 9 11" xfId="24925" xr:uid="{00000000-0005-0000-0000-00005A610000}"/>
    <cellStyle name="Normal 43 9 2" xfId="24926" xr:uid="{00000000-0005-0000-0000-00005B610000}"/>
    <cellStyle name="Normal 43 9 2 2" xfId="24927" xr:uid="{00000000-0005-0000-0000-00005C610000}"/>
    <cellStyle name="Normal 43 9 3" xfId="24928" xr:uid="{00000000-0005-0000-0000-00005D610000}"/>
    <cellStyle name="Normal 43 9 3 2" xfId="24929" xr:uid="{00000000-0005-0000-0000-00005E610000}"/>
    <cellStyle name="Normal 43 9 4" xfId="24930" xr:uid="{00000000-0005-0000-0000-00005F610000}"/>
    <cellStyle name="Normal 43 9 4 2" xfId="24931" xr:uid="{00000000-0005-0000-0000-000060610000}"/>
    <cellStyle name="Normal 43 9 5" xfId="24932" xr:uid="{00000000-0005-0000-0000-000061610000}"/>
    <cellStyle name="Normal 43 9 5 2" xfId="24933" xr:uid="{00000000-0005-0000-0000-000062610000}"/>
    <cellStyle name="Normal 43 9 6" xfId="24934" xr:uid="{00000000-0005-0000-0000-000063610000}"/>
    <cellStyle name="Normal 43 9 6 2" xfId="24935" xr:uid="{00000000-0005-0000-0000-000064610000}"/>
    <cellStyle name="Normal 43 9 7" xfId="24936" xr:uid="{00000000-0005-0000-0000-000065610000}"/>
    <cellStyle name="Normal 43 9 7 2" xfId="24937" xr:uid="{00000000-0005-0000-0000-000066610000}"/>
    <cellStyle name="Normal 43 9 8" xfId="24938" xr:uid="{00000000-0005-0000-0000-000067610000}"/>
    <cellStyle name="Normal 43 9 8 2" xfId="24939" xr:uid="{00000000-0005-0000-0000-000068610000}"/>
    <cellStyle name="Normal 43 9 9" xfId="24940" xr:uid="{00000000-0005-0000-0000-000069610000}"/>
    <cellStyle name="Normal 43 9 9 2" xfId="24941" xr:uid="{00000000-0005-0000-0000-00006A610000}"/>
    <cellStyle name="Normal 44" xfId="24942" xr:uid="{00000000-0005-0000-0000-00006B610000}"/>
    <cellStyle name="Normal 44 10" xfId="24943" xr:uid="{00000000-0005-0000-0000-00006C610000}"/>
    <cellStyle name="Normal 44 10 10" xfId="24944" xr:uid="{00000000-0005-0000-0000-00006D610000}"/>
    <cellStyle name="Normal 44 10 11" xfId="24945" xr:uid="{00000000-0005-0000-0000-00006E610000}"/>
    <cellStyle name="Normal 44 10 2" xfId="24946" xr:uid="{00000000-0005-0000-0000-00006F610000}"/>
    <cellStyle name="Normal 44 10 2 2" xfId="24947" xr:uid="{00000000-0005-0000-0000-000070610000}"/>
    <cellStyle name="Normal 44 10 3" xfId="24948" xr:uid="{00000000-0005-0000-0000-000071610000}"/>
    <cellStyle name="Normal 44 10 3 2" xfId="24949" xr:uid="{00000000-0005-0000-0000-000072610000}"/>
    <cellStyle name="Normal 44 10 4" xfId="24950" xr:uid="{00000000-0005-0000-0000-000073610000}"/>
    <cellStyle name="Normal 44 10 4 2" xfId="24951" xr:uid="{00000000-0005-0000-0000-000074610000}"/>
    <cellStyle name="Normal 44 10 5" xfId="24952" xr:uid="{00000000-0005-0000-0000-000075610000}"/>
    <cellStyle name="Normal 44 10 5 2" xfId="24953" xr:uid="{00000000-0005-0000-0000-000076610000}"/>
    <cellStyle name="Normal 44 10 6" xfId="24954" xr:uid="{00000000-0005-0000-0000-000077610000}"/>
    <cellStyle name="Normal 44 10 6 2" xfId="24955" xr:uid="{00000000-0005-0000-0000-000078610000}"/>
    <cellStyle name="Normal 44 10 7" xfId="24956" xr:uid="{00000000-0005-0000-0000-000079610000}"/>
    <cellStyle name="Normal 44 10 7 2" xfId="24957" xr:uid="{00000000-0005-0000-0000-00007A610000}"/>
    <cellStyle name="Normal 44 10 8" xfId="24958" xr:uid="{00000000-0005-0000-0000-00007B610000}"/>
    <cellStyle name="Normal 44 10 8 2" xfId="24959" xr:uid="{00000000-0005-0000-0000-00007C610000}"/>
    <cellStyle name="Normal 44 10 9" xfId="24960" xr:uid="{00000000-0005-0000-0000-00007D610000}"/>
    <cellStyle name="Normal 44 10 9 2" xfId="24961" xr:uid="{00000000-0005-0000-0000-00007E610000}"/>
    <cellStyle name="Normal 44 11" xfId="24962" xr:uid="{00000000-0005-0000-0000-00007F610000}"/>
    <cellStyle name="Normal 44 11 10" xfId="24963" xr:uid="{00000000-0005-0000-0000-000080610000}"/>
    <cellStyle name="Normal 44 11 11" xfId="24964" xr:uid="{00000000-0005-0000-0000-000081610000}"/>
    <cellStyle name="Normal 44 11 2" xfId="24965" xr:uid="{00000000-0005-0000-0000-000082610000}"/>
    <cellStyle name="Normal 44 11 2 2" xfId="24966" xr:uid="{00000000-0005-0000-0000-000083610000}"/>
    <cellStyle name="Normal 44 11 3" xfId="24967" xr:uid="{00000000-0005-0000-0000-000084610000}"/>
    <cellStyle name="Normal 44 11 3 2" xfId="24968" xr:uid="{00000000-0005-0000-0000-000085610000}"/>
    <cellStyle name="Normal 44 11 4" xfId="24969" xr:uid="{00000000-0005-0000-0000-000086610000}"/>
    <cellStyle name="Normal 44 11 4 2" xfId="24970" xr:uid="{00000000-0005-0000-0000-000087610000}"/>
    <cellStyle name="Normal 44 11 5" xfId="24971" xr:uid="{00000000-0005-0000-0000-000088610000}"/>
    <cellStyle name="Normal 44 11 5 2" xfId="24972" xr:uid="{00000000-0005-0000-0000-000089610000}"/>
    <cellStyle name="Normal 44 11 6" xfId="24973" xr:uid="{00000000-0005-0000-0000-00008A610000}"/>
    <cellStyle name="Normal 44 11 6 2" xfId="24974" xr:uid="{00000000-0005-0000-0000-00008B610000}"/>
    <cellStyle name="Normal 44 11 7" xfId="24975" xr:uid="{00000000-0005-0000-0000-00008C610000}"/>
    <cellStyle name="Normal 44 11 7 2" xfId="24976" xr:uid="{00000000-0005-0000-0000-00008D610000}"/>
    <cellStyle name="Normal 44 11 8" xfId="24977" xr:uid="{00000000-0005-0000-0000-00008E610000}"/>
    <cellStyle name="Normal 44 11 8 2" xfId="24978" xr:uid="{00000000-0005-0000-0000-00008F610000}"/>
    <cellStyle name="Normal 44 11 9" xfId="24979" xr:uid="{00000000-0005-0000-0000-000090610000}"/>
    <cellStyle name="Normal 44 11 9 2" xfId="24980" xr:uid="{00000000-0005-0000-0000-000091610000}"/>
    <cellStyle name="Normal 44 12" xfId="24981" xr:uid="{00000000-0005-0000-0000-000092610000}"/>
    <cellStyle name="Normal 44 12 10" xfId="24982" xr:uid="{00000000-0005-0000-0000-000093610000}"/>
    <cellStyle name="Normal 44 12 2" xfId="24983" xr:uid="{00000000-0005-0000-0000-000094610000}"/>
    <cellStyle name="Normal 44 12 2 2" xfId="24984" xr:uid="{00000000-0005-0000-0000-000095610000}"/>
    <cellStyle name="Normal 44 12 3" xfId="24985" xr:uid="{00000000-0005-0000-0000-000096610000}"/>
    <cellStyle name="Normal 44 12 3 2" xfId="24986" xr:uid="{00000000-0005-0000-0000-000097610000}"/>
    <cellStyle name="Normal 44 12 4" xfId="24987" xr:uid="{00000000-0005-0000-0000-000098610000}"/>
    <cellStyle name="Normal 44 12 4 2" xfId="24988" xr:uid="{00000000-0005-0000-0000-000099610000}"/>
    <cellStyle name="Normal 44 12 5" xfId="24989" xr:uid="{00000000-0005-0000-0000-00009A610000}"/>
    <cellStyle name="Normal 44 12 5 2" xfId="24990" xr:uid="{00000000-0005-0000-0000-00009B610000}"/>
    <cellStyle name="Normal 44 12 6" xfId="24991" xr:uid="{00000000-0005-0000-0000-00009C610000}"/>
    <cellStyle name="Normal 44 12 6 2" xfId="24992" xr:uid="{00000000-0005-0000-0000-00009D610000}"/>
    <cellStyle name="Normal 44 12 7" xfId="24993" xr:uid="{00000000-0005-0000-0000-00009E610000}"/>
    <cellStyle name="Normal 44 12 7 2" xfId="24994" xr:uid="{00000000-0005-0000-0000-00009F610000}"/>
    <cellStyle name="Normal 44 12 8" xfId="24995" xr:uid="{00000000-0005-0000-0000-0000A0610000}"/>
    <cellStyle name="Normal 44 12 8 2" xfId="24996" xr:uid="{00000000-0005-0000-0000-0000A1610000}"/>
    <cellStyle name="Normal 44 12 9" xfId="24997" xr:uid="{00000000-0005-0000-0000-0000A2610000}"/>
    <cellStyle name="Normal 44 13" xfId="24998" xr:uid="{00000000-0005-0000-0000-0000A3610000}"/>
    <cellStyle name="Normal 44 13 2" xfId="24999" xr:uid="{00000000-0005-0000-0000-0000A4610000}"/>
    <cellStyle name="Normal 44 14" xfId="25000" xr:uid="{00000000-0005-0000-0000-0000A5610000}"/>
    <cellStyle name="Normal 44 14 2" xfId="25001" xr:uid="{00000000-0005-0000-0000-0000A6610000}"/>
    <cellStyle name="Normal 44 15" xfId="25002" xr:uid="{00000000-0005-0000-0000-0000A7610000}"/>
    <cellStyle name="Normal 44 15 2" xfId="25003" xr:uid="{00000000-0005-0000-0000-0000A8610000}"/>
    <cellStyle name="Normal 44 16" xfId="25004" xr:uid="{00000000-0005-0000-0000-0000A9610000}"/>
    <cellStyle name="Normal 44 16 2" xfId="25005" xr:uid="{00000000-0005-0000-0000-0000AA610000}"/>
    <cellStyle name="Normal 44 17" xfId="25006" xr:uid="{00000000-0005-0000-0000-0000AB610000}"/>
    <cellStyle name="Normal 44 17 2" xfId="25007" xr:uid="{00000000-0005-0000-0000-0000AC610000}"/>
    <cellStyle name="Normal 44 18" xfId="25008" xr:uid="{00000000-0005-0000-0000-0000AD610000}"/>
    <cellStyle name="Normal 44 18 2" xfId="25009" xr:uid="{00000000-0005-0000-0000-0000AE610000}"/>
    <cellStyle name="Normal 44 19" xfId="25010" xr:uid="{00000000-0005-0000-0000-0000AF610000}"/>
    <cellStyle name="Normal 44 19 2" xfId="25011" xr:uid="{00000000-0005-0000-0000-0000B0610000}"/>
    <cellStyle name="Normal 44 2" xfId="25012" xr:uid="{00000000-0005-0000-0000-0000B1610000}"/>
    <cellStyle name="Normal 44 2 10" xfId="25013" xr:uid="{00000000-0005-0000-0000-0000B2610000}"/>
    <cellStyle name="Normal 44 2 10 2" xfId="25014" xr:uid="{00000000-0005-0000-0000-0000B3610000}"/>
    <cellStyle name="Normal 44 2 11" xfId="25015" xr:uid="{00000000-0005-0000-0000-0000B4610000}"/>
    <cellStyle name="Normal 44 2 11 2" xfId="25016" xr:uid="{00000000-0005-0000-0000-0000B5610000}"/>
    <cellStyle name="Normal 44 2 12" xfId="25017" xr:uid="{00000000-0005-0000-0000-0000B6610000}"/>
    <cellStyle name="Normal 44 2 12 2" xfId="25018" xr:uid="{00000000-0005-0000-0000-0000B7610000}"/>
    <cellStyle name="Normal 44 2 13" xfId="25019" xr:uid="{00000000-0005-0000-0000-0000B8610000}"/>
    <cellStyle name="Normal 44 2 13 2" xfId="25020" xr:uid="{00000000-0005-0000-0000-0000B9610000}"/>
    <cellStyle name="Normal 44 2 14" xfId="25021" xr:uid="{00000000-0005-0000-0000-0000BA610000}"/>
    <cellStyle name="Normal 44 2 14 2" xfId="25022" xr:uid="{00000000-0005-0000-0000-0000BB610000}"/>
    <cellStyle name="Normal 44 2 15" xfId="25023" xr:uid="{00000000-0005-0000-0000-0000BC610000}"/>
    <cellStyle name="Normal 44 2 15 2" xfId="25024" xr:uid="{00000000-0005-0000-0000-0000BD610000}"/>
    <cellStyle name="Normal 44 2 16" xfId="25025" xr:uid="{00000000-0005-0000-0000-0000BE610000}"/>
    <cellStyle name="Normal 44 2 16 2" xfId="25026" xr:uid="{00000000-0005-0000-0000-0000BF610000}"/>
    <cellStyle name="Normal 44 2 17" xfId="25027" xr:uid="{00000000-0005-0000-0000-0000C0610000}"/>
    <cellStyle name="Normal 44 2 18" xfId="25028" xr:uid="{00000000-0005-0000-0000-0000C1610000}"/>
    <cellStyle name="Normal 44 2 2" xfId="25029" xr:uid="{00000000-0005-0000-0000-0000C2610000}"/>
    <cellStyle name="Normal 44 2 2 10" xfId="25030" xr:uid="{00000000-0005-0000-0000-0000C3610000}"/>
    <cellStyle name="Normal 44 2 2 11" xfId="25031" xr:uid="{00000000-0005-0000-0000-0000C4610000}"/>
    <cellStyle name="Normal 44 2 2 2" xfId="25032" xr:uid="{00000000-0005-0000-0000-0000C5610000}"/>
    <cellStyle name="Normal 44 2 2 2 2" xfId="25033" xr:uid="{00000000-0005-0000-0000-0000C6610000}"/>
    <cellStyle name="Normal 44 2 2 3" xfId="25034" xr:uid="{00000000-0005-0000-0000-0000C7610000}"/>
    <cellStyle name="Normal 44 2 2 3 2" xfId="25035" xr:uid="{00000000-0005-0000-0000-0000C8610000}"/>
    <cellStyle name="Normal 44 2 2 4" xfId="25036" xr:uid="{00000000-0005-0000-0000-0000C9610000}"/>
    <cellStyle name="Normal 44 2 2 4 2" xfId="25037" xr:uid="{00000000-0005-0000-0000-0000CA610000}"/>
    <cellStyle name="Normal 44 2 2 5" xfId="25038" xr:uid="{00000000-0005-0000-0000-0000CB610000}"/>
    <cellStyle name="Normal 44 2 2 5 2" xfId="25039" xr:uid="{00000000-0005-0000-0000-0000CC610000}"/>
    <cellStyle name="Normal 44 2 2 6" xfId="25040" xr:uid="{00000000-0005-0000-0000-0000CD610000}"/>
    <cellStyle name="Normal 44 2 2 6 2" xfId="25041" xr:uid="{00000000-0005-0000-0000-0000CE610000}"/>
    <cellStyle name="Normal 44 2 2 7" xfId="25042" xr:uid="{00000000-0005-0000-0000-0000CF610000}"/>
    <cellStyle name="Normal 44 2 2 7 2" xfId="25043" xr:uid="{00000000-0005-0000-0000-0000D0610000}"/>
    <cellStyle name="Normal 44 2 2 8" xfId="25044" xr:uid="{00000000-0005-0000-0000-0000D1610000}"/>
    <cellStyle name="Normal 44 2 2 8 2" xfId="25045" xr:uid="{00000000-0005-0000-0000-0000D2610000}"/>
    <cellStyle name="Normal 44 2 2 9" xfId="25046" xr:uid="{00000000-0005-0000-0000-0000D3610000}"/>
    <cellStyle name="Normal 44 2 2 9 2" xfId="25047" xr:uid="{00000000-0005-0000-0000-0000D4610000}"/>
    <cellStyle name="Normal 44 2 3" xfId="25048" xr:uid="{00000000-0005-0000-0000-0000D5610000}"/>
    <cellStyle name="Normal 44 2 3 10" xfId="25049" xr:uid="{00000000-0005-0000-0000-0000D6610000}"/>
    <cellStyle name="Normal 44 2 3 11" xfId="25050" xr:uid="{00000000-0005-0000-0000-0000D7610000}"/>
    <cellStyle name="Normal 44 2 3 2" xfId="25051" xr:uid="{00000000-0005-0000-0000-0000D8610000}"/>
    <cellStyle name="Normal 44 2 3 2 2" xfId="25052" xr:uid="{00000000-0005-0000-0000-0000D9610000}"/>
    <cellStyle name="Normal 44 2 3 3" xfId="25053" xr:uid="{00000000-0005-0000-0000-0000DA610000}"/>
    <cellStyle name="Normal 44 2 3 3 2" xfId="25054" xr:uid="{00000000-0005-0000-0000-0000DB610000}"/>
    <cellStyle name="Normal 44 2 3 4" xfId="25055" xr:uid="{00000000-0005-0000-0000-0000DC610000}"/>
    <cellStyle name="Normal 44 2 3 4 2" xfId="25056" xr:uid="{00000000-0005-0000-0000-0000DD610000}"/>
    <cellStyle name="Normal 44 2 3 5" xfId="25057" xr:uid="{00000000-0005-0000-0000-0000DE610000}"/>
    <cellStyle name="Normal 44 2 3 5 2" xfId="25058" xr:uid="{00000000-0005-0000-0000-0000DF610000}"/>
    <cellStyle name="Normal 44 2 3 6" xfId="25059" xr:uid="{00000000-0005-0000-0000-0000E0610000}"/>
    <cellStyle name="Normal 44 2 3 6 2" xfId="25060" xr:uid="{00000000-0005-0000-0000-0000E1610000}"/>
    <cellStyle name="Normal 44 2 3 7" xfId="25061" xr:uid="{00000000-0005-0000-0000-0000E2610000}"/>
    <cellStyle name="Normal 44 2 3 7 2" xfId="25062" xr:uid="{00000000-0005-0000-0000-0000E3610000}"/>
    <cellStyle name="Normal 44 2 3 8" xfId="25063" xr:uid="{00000000-0005-0000-0000-0000E4610000}"/>
    <cellStyle name="Normal 44 2 3 8 2" xfId="25064" xr:uid="{00000000-0005-0000-0000-0000E5610000}"/>
    <cellStyle name="Normal 44 2 3 9" xfId="25065" xr:uid="{00000000-0005-0000-0000-0000E6610000}"/>
    <cellStyle name="Normal 44 2 3 9 2" xfId="25066" xr:uid="{00000000-0005-0000-0000-0000E7610000}"/>
    <cellStyle name="Normal 44 2 4" xfId="25067" xr:uid="{00000000-0005-0000-0000-0000E8610000}"/>
    <cellStyle name="Normal 44 2 4 10" xfId="25068" xr:uid="{00000000-0005-0000-0000-0000E9610000}"/>
    <cellStyle name="Normal 44 2 4 11" xfId="25069" xr:uid="{00000000-0005-0000-0000-0000EA610000}"/>
    <cellStyle name="Normal 44 2 4 2" xfId="25070" xr:uid="{00000000-0005-0000-0000-0000EB610000}"/>
    <cellStyle name="Normal 44 2 4 2 2" xfId="25071" xr:uid="{00000000-0005-0000-0000-0000EC610000}"/>
    <cellStyle name="Normal 44 2 4 3" xfId="25072" xr:uid="{00000000-0005-0000-0000-0000ED610000}"/>
    <cellStyle name="Normal 44 2 4 3 2" xfId="25073" xr:uid="{00000000-0005-0000-0000-0000EE610000}"/>
    <cellStyle name="Normal 44 2 4 4" xfId="25074" xr:uid="{00000000-0005-0000-0000-0000EF610000}"/>
    <cellStyle name="Normal 44 2 4 4 2" xfId="25075" xr:uid="{00000000-0005-0000-0000-0000F0610000}"/>
    <cellStyle name="Normal 44 2 4 5" xfId="25076" xr:uid="{00000000-0005-0000-0000-0000F1610000}"/>
    <cellStyle name="Normal 44 2 4 5 2" xfId="25077" xr:uid="{00000000-0005-0000-0000-0000F2610000}"/>
    <cellStyle name="Normal 44 2 4 6" xfId="25078" xr:uid="{00000000-0005-0000-0000-0000F3610000}"/>
    <cellStyle name="Normal 44 2 4 6 2" xfId="25079" xr:uid="{00000000-0005-0000-0000-0000F4610000}"/>
    <cellStyle name="Normal 44 2 4 7" xfId="25080" xr:uid="{00000000-0005-0000-0000-0000F5610000}"/>
    <cellStyle name="Normal 44 2 4 7 2" xfId="25081" xr:uid="{00000000-0005-0000-0000-0000F6610000}"/>
    <cellStyle name="Normal 44 2 4 8" xfId="25082" xr:uid="{00000000-0005-0000-0000-0000F7610000}"/>
    <cellStyle name="Normal 44 2 4 8 2" xfId="25083" xr:uid="{00000000-0005-0000-0000-0000F8610000}"/>
    <cellStyle name="Normal 44 2 4 9" xfId="25084" xr:uid="{00000000-0005-0000-0000-0000F9610000}"/>
    <cellStyle name="Normal 44 2 4 9 2" xfId="25085" xr:uid="{00000000-0005-0000-0000-0000FA610000}"/>
    <cellStyle name="Normal 44 2 5" xfId="25086" xr:uid="{00000000-0005-0000-0000-0000FB610000}"/>
    <cellStyle name="Normal 44 2 5 10" xfId="25087" xr:uid="{00000000-0005-0000-0000-0000FC610000}"/>
    <cellStyle name="Normal 44 2 5 11" xfId="25088" xr:uid="{00000000-0005-0000-0000-0000FD610000}"/>
    <cellStyle name="Normal 44 2 5 2" xfId="25089" xr:uid="{00000000-0005-0000-0000-0000FE610000}"/>
    <cellStyle name="Normal 44 2 5 2 2" xfId="25090" xr:uid="{00000000-0005-0000-0000-0000FF610000}"/>
    <cellStyle name="Normal 44 2 5 3" xfId="25091" xr:uid="{00000000-0005-0000-0000-000000620000}"/>
    <cellStyle name="Normal 44 2 5 3 2" xfId="25092" xr:uid="{00000000-0005-0000-0000-000001620000}"/>
    <cellStyle name="Normal 44 2 5 4" xfId="25093" xr:uid="{00000000-0005-0000-0000-000002620000}"/>
    <cellStyle name="Normal 44 2 5 4 2" xfId="25094" xr:uid="{00000000-0005-0000-0000-000003620000}"/>
    <cellStyle name="Normal 44 2 5 5" xfId="25095" xr:uid="{00000000-0005-0000-0000-000004620000}"/>
    <cellStyle name="Normal 44 2 5 5 2" xfId="25096" xr:uid="{00000000-0005-0000-0000-000005620000}"/>
    <cellStyle name="Normal 44 2 5 6" xfId="25097" xr:uid="{00000000-0005-0000-0000-000006620000}"/>
    <cellStyle name="Normal 44 2 5 6 2" xfId="25098" xr:uid="{00000000-0005-0000-0000-000007620000}"/>
    <cellStyle name="Normal 44 2 5 7" xfId="25099" xr:uid="{00000000-0005-0000-0000-000008620000}"/>
    <cellStyle name="Normal 44 2 5 7 2" xfId="25100" xr:uid="{00000000-0005-0000-0000-000009620000}"/>
    <cellStyle name="Normal 44 2 5 8" xfId="25101" xr:uid="{00000000-0005-0000-0000-00000A620000}"/>
    <cellStyle name="Normal 44 2 5 8 2" xfId="25102" xr:uid="{00000000-0005-0000-0000-00000B620000}"/>
    <cellStyle name="Normal 44 2 5 9" xfId="25103" xr:uid="{00000000-0005-0000-0000-00000C620000}"/>
    <cellStyle name="Normal 44 2 5 9 2" xfId="25104" xr:uid="{00000000-0005-0000-0000-00000D620000}"/>
    <cellStyle name="Normal 44 2 6" xfId="25105" xr:uid="{00000000-0005-0000-0000-00000E620000}"/>
    <cellStyle name="Normal 44 2 6 10" xfId="25106" xr:uid="{00000000-0005-0000-0000-00000F620000}"/>
    <cellStyle name="Normal 44 2 6 11" xfId="25107" xr:uid="{00000000-0005-0000-0000-000010620000}"/>
    <cellStyle name="Normal 44 2 6 2" xfId="25108" xr:uid="{00000000-0005-0000-0000-000011620000}"/>
    <cellStyle name="Normal 44 2 6 2 2" xfId="25109" xr:uid="{00000000-0005-0000-0000-000012620000}"/>
    <cellStyle name="Normal 44 2 6 3" xfId="25110" xr:uid="{00000000-0005-0000-0000-000013620000}"/>
    <cellStyle name="Normal 44 2 6 3 2" xfId="25111" xr:uid="{00000000-0005-0000-0000-000014620000}"/>
    <cellStyle name="Normal 44 2 6 4" xfId="25112" xr:uid="{00000000-0005-0000-0000-000015620000}"/>
    <cellStyle name="Normal 44 2 6 4 2" xfId="25113" xr:uid="{00000000-0005-0000-0000-000016620000}"/>
    <cellStyle name="Normal 44 2 6 5" xfId="25114" xr:uid="{00000000-0005-0000-0000-000017620000}"/>
    <cellStyle name="Normal 44 2 6 5 2" xfId="25115" xr:uid="{00000000-0005-0000-0000-000018620000}"/>
    <cellStyle name="Normal 44 2 6 6" xfId="25116" xr:uid="{00000000-0005-0000-0000-000019620000}"/>
    <cellStyle name="Normal 44 2 6 6 2" xfId="25117" xr:uid="{00000000-0005-0000-0000-00001A620000}"/>
    <cellStyle name="Normal 44 2 6 7" xfId="25118" xr:uid="{00000000-0005-0000-0000-00001B620000}"/>
    <cellStyle name="Normal 44 2 6 7 2" xfId="25119" xr:uid="{00000000-0005-0000-0000-00001C620000}"/>
    <cellStyle name="Normal 44 2 6 8" xfId="25120" xr:uid="{00000000-0005-0000-0000-00001D620000}"/>
    <cellStyle name="Normal 44 2 6 8 2" xfId="25121" xr:uid="{00000000-0005-0000-0000-00001E620000}"/>
    <cellStyle name="Normal 44 2 6 9" xfId="25122" xr:uid="{00000000-0005-0000-0000-00001F620000}"/>
    <cellStyle name="Normal 44 2 6 9 2" xfId="25123" xr:uid="{00000000-0005-0000-0000-000020620000}"/>
    <cellStyle name="Normal 44 2 7" xfId="25124" xr:uid="{00000000-0005-0000-0000-000021620000}"/>
    <cellStyle name="Normal 44 2 7 10" xfId="25125" xr:uid="{00000000-0005-0000-0000-000022620000}"/>
    <cellStyle name="Normal 44 2 7 11" xfId="25126" xr:uid="{00000000-0005-0000-0000-000023620000}"/>
    <cellStyle name="Normal 44 2 7 2" xfId="25127" xr:uid="{00000000-0005-0000-0000-000024620000}"/>
    <cellStyle name="Normal 44 2 7 2 2" xfId="25128" xr:uid="{00000000-0005-0000-0000-000025620000}"/>
    <cellStyle name="Normal 44 2 7 3" xfId="25129" xr:uid="{00000000-0005-0000-0000-000026620000}"/>
    <cellStyle name="Normal 44 2 7 3 2" xfId="25130" xr:uid="{00000000-0005-0000-0000-000027620000}"/>
    <cellStyle name="Normal 44 2 7 4" xfId="25131" xr:uid="{00000000-0005-0000-0000-000028620000}"/>
    <cellStyle name="Normal 44 2 7 4 2" xfId="25132" xr:uid="{00000000-0005-0000-0000-000029620000}"/>
    <cellStyle name="Normal 44 2 7 5" xfId="25133" xr:uid="{00000000-0005-0000-0000-00002A620000}"/>
    <cellStyle name="Normal 44 2 7 5 2" xfId="25134" xr:uid="{00000000-0005-0000-0000-00002B620000}"/>
    <cellStyle name="Normal 44 2 7 6" xfId="25135" xr:uid="{00000000-0005-0000-0000-00002C620000}"/>
    <cellStyle name="Normal 44 2 7 6 2" xfId="25136" xr:uid="{00000000-0005-0000-0000-00002D620000}"/>
    <cellStyle name="Normal 44 2 7 7" xfId="25137" xr:uid="{00000000-0005-0000-0000-00002E620000}"/>
    <cellStyle name="Normal 44 2 7 7 2" xfId="25138" xr:uid="{00000000-0005-0000-0000-00002F620000}"/>
    <cellStyle name="Normal 44 2 7 8" xfId="25139" xr:uid="{00000000-0005-0000-0000-000030620000}"/>
    <cellStyle name="Normal 44 2 7 8 2" xfId="25140" xr:uid="{00000000-0005-0000-0000-000031620000}"/>
    <cellStyle name="Normal 44 2 7 9" xfId="25141" xr:uid="{00000000-0005-0000-0000-000032620000}"/>
    <cellStyle name="Normal 44 2 7 9 2" xfId="25142" xr:uid="{00000000-0005-0000-0000-000033620000}"/>
    <cellStyle name="Normal 44 2 8" xfId="25143" xr:uid="{00000000-0005-0000-0000-000034620000}"/>
    <cellStyle name="Normal 44 2 8 10" xfId="25144" xr:uid="{00000000-0005-0000-0000-000035620000}"/>
    <cellStyle name="Normal 44 2 8 2" xfId="25145" xr:uid="{00000000-0005-0000-0000-000036620000}"/>
    <cellStyle name="Normal 44 2 8 2 2" xfId="25146" xr:uid="{00000000-0005-0000-0000-000037620000}"/>
    <cellStyle name="Normal 44 2 8 3" xfId="25147" xr:uid="{00000000-0005-0000-0000-000038620000}"/>
    <cellStyle name="Normal 44 2 8 3 2" xfId="25148" xr:uid="{00000000-0005-0000-0000-000039620000}"/>
    <cellStyle name="Normal 44 2 8 4" xfId="25149" xr:uid="{00000000-0005-0000-0000-00003A620000}"/>
    <cellStyle name="Normal 44 2 8 4 2" xfId="25150" xr:uid="{00000000-0005-0000-0000-00003B620000}"/>
    <cellStyle name="Normal 44 2 8 5" xfId="25151" xr:uid="{00000000-0005-0000-0000-00003C620000}"/>
    <cellStyle name="Normal 44 2 8 5 2" xfId="25152" xr:uid="{00000000-0005-0000-0000-00003D620000}"/>
    <cellStyle name="Normal 44 2 8 6" xfId="25153" xr:uid="{00000000-0005-0000-0000-00003E620000}"/>
    <cellStyle name="Normal 44 2 8 6 2" xfId="25154" xr:uid="{00000000-0005-0000-0000-00003F620000}"/>
    <cellStyle name="Normal 44 2 8 7" xfId="25155" xr:uid="{00000000-0005-0000-0000-000040620000}"/>
    <cellStyle name="Normal 44 2 8 7 2" xfId="25156" xr:uid="{00000000-0005-0000-0000-000041620000}"/>
    <cellStyle name="Normal 44 2 8 8" xfId="25157" xr:uid="{00000000-0005-0000-0000-000042620000}"/>
    <cellStyle name="Normal 44 2 8 8 2" xfId="25158" xr:uid="{00000000-0005-0000-0000-000043620000}"/>
    <cellStyle name="Normal 44 2 8 9" xfId="25159" xr:uid="{00000000-0005-0000-0000-000044620000}"/>
    <cellStyle name="Normal 44 2 9" xfId="25160" xr:uid="{00000000-0005-0000-0000-000045620000}"/>
    <cellStyle name="Normal 44 2 9 2" xfId="25161" xr:uid="{00000000-0005-0000-0000-000046620000}"/>
    <cellStyle name="Normal 44 20" xfId="25162" xr:uid="{00000000-0005-0000-0000-000047620000}"/>
    <cellStyle name="Normal 44 20 2" xfId="25163" xr:uid="{00000000-0005-0000-0000-000048620000}"/>
    <cellStyle name="Normal 44 21" xfId="25164" xr:uid="{00000000-0005-0000-0000-000049620000}"/>
    <cellStyle name="Normal 44 22" xfId="25165" xr:uid="{00000000-0005-0000-0000-00004A620000}"/>
    <cellStyle name="Normal 44 3" xfId="25166" xr:uid="{00000000-0005-0000-0000-00004B620000}"/>
    <cellStyle name="Normal 44 3 10" xfId="25167" xr:uid="{00000000-0005-0000-0000-00004C620000}"/>
    <cellStyle name="Normal 44 3 10 2" xfId="25168" xr:uid="{00000000-0005-0000-0000-00004D620000}"/>
    <cellStyle name="Normal 44 3 11" xfId="25169" xr:uid="{00000000-0005-0000-0000-00004E620000}"/>
    <cellStyle name="Normal 44 3 11 2" xfId="25170" xr:uid="{00000000-0005-0000-0000-00004F620000}"/>
    <cellStyle name="Normal 44 3 12" xfId="25171" xr:uid="{00000000-0005-0000-0000-000050620000}"/>
    <cellStyle name="Normal 44 3 12 2" xfId="25172" xr:uid="{00000000-0005-0000-0000-000051620000}"/>
    <cellStyle name="Normal 44 3 13" xfId="25173" xr:uid="{00000000-0005-0000-0000-000052620000}"/>
    <cellStyle name="Normal 44 3 13 2" xfId="25174" xr:uid="{00000000-0005-0000-0000-000053620000}"/>
    <cellStyle name="Normal 44 3 14" xfId="25175" xr:uid="{00000000-0005-0000-0000-000054620000}"/>
    <cellStyle name="Normal 44 3 14 2" xfId="25176" xr:uid="{00000000-0005-0000-0000-000055620000}"/>
    <cellStyle name="Normal 44 3 15" xfId="25177" xr:uid="{00000000-0005-0000-0000-000056620000}"/>
    <cellStyle name="Normal 44 3 15 2" xfId="25178" xr:uid="{00000000-0005-0000-0000-000057620000}"/>
    <cellStyle name="Normal 44 3 16" xfId="25179" xr:uid="{00000000-0005-0000-0000-000058620000}"/>
    <cellStyle name="Normal 44 3 16 2" xfId="25180" xr:uid="{00000000-0005-0000-0000-000059620000}"/>
    <cellStyle name="Normal 44 3 17" xfId="25181" xr:uid="{00000000-0005-0000-0000-00005A620000}"/>
    <cellStyle name="Normal 44 3 18" xfId="25182" xr:uid="{00000000-0005-0000-0000-00005B620000}"/>
    <cellStyle name="Normal 44 3 2" xfId="25183" xr:uid="{00000000-0005-0000-0000-00005C620000}"/>
    <cellStyle name="Normal 44 3 2 10" xfId="25184" xr:uid="{00000000-0005-0000-0000-00005D620000}"/>
    <cellStyle name="Normal 44 3 2 11" xfId="25185" xr:uid="{00000000-0005-0000-0000-00005E620000}"/>
    <cellStyle name="Normal 44 3 2 2" xfId="25186" xr:uid="{00000000-0005-0000-0000-00005F620000}"/>
    <cellStyle name="Normal 44 3 2 2 2" xfId="25187" xr:uid="{00000000-0005-0000-0000-000060620000}"/>
    <cellStyle name="Normal 44 3 2 3" xfId="25188" xr:uid="{00000000-0005-0000-0000-000061620000}"/>
    <cellStyle name="Normal 44 3 2 3 2" xfId="25189" xr:uid="{00000000-0005-0000-0000-000062620000}"/>
    <cellStyle name="Normal 44 3 2 4" xfId="25190" xr:uid="{00000000-0005-0000-0000-000063620000}"/>
    <cellStyle name="Normal 44 3 2 4 2" xfId="25191" xr:uid="{00000000-0005-0000-0000-000064620000}"/>
    <cellStyle name="Normal 44 3 2 5" xfId="25192" xr:uid="{00000000-0005-0000-0000-000065620000}"/>
    <cellStyle name="Normal 44 3 2 5 2" xfId="25193" xr:uid="{00000000-0005-0000-0000-000066620000}"/>
    <cellStyle name="Normal 44 3 2 6" xfId="25194" xr:uid="{00000000-0005-0000-0000-000067620000}"/>
    <cellStyle name="Normal 44 3 2 6 2" xfId="25195" xr:uid="{00000000-0005-0000-0000-000068620000}"/>
    <cellStyle name="Normal 44 3 2 7" xfId="25196" xr:uid="{00000000-0005-0000-0000-000069620000}"/>
    <cellStyle name="Normal 44 3 2 7 2" xfId="25197" xr:uid="{00000000-0005-0000-0000-00006A620000}"/>
    <cellStyle name="Normal 44 3 2 8" xfId="25198" xr:uid="{00000000-0005-0000-0000-00006B620000}"/>
    <cellStyle name="Normal 44 3 2 8 2" xfId="25199" xr:uid="{00000000-0005-0000-0000-00006C620000}"/>
    <cellStyle name="Normal 44 3 2 9" xfId="25200" xr:uid="{00000000-0005-0000-0000-00006D620000}"/>
    <cellStyle name="Normal 44 3 2 9 2" xfId="25201" xr:uid="{00000000-0005-0000-0000-00006E620000}"/>
    <cellStyle name="Normal 44 3 3" xfId="25202" xr:uid="{00000000-0005-0000-0000-00006F620000}"/>
    <cellStyle name="Normal 44 3 3 10" xfId="25203" xr:uid="{00000000-0005-0000-0000-000070620000}"/>
    <cellStyle name="Normal 44 3 3 11" xfId="25204" xr:uid="{00000000-0005-0000-0000-000071620000}"/>
    <cellStyle name="Normal 44 3 3 2" xfId="25205" xr:uid="{00000000-0005-0000-0000-000072620000}"/>
    <cellStyle name="Normal 44 3 3 2 2" xfId="25206" xr:uid="{00000000-0005-0000-0000-000073620000}"/>
    <cellStyle name="Normal 44 3 3 3" xfId="25207" xr:uid="{00000000-0005-0000-0000-000074620000}"/>
    <cellStyle name="Normal 44 3 3 3 2" xfId="25208" xr:uid="{00000000-0005-0000-0000-000075620000}"/>
    <cellStyle name="Normal 44 3 3 4" xfId="25209" xr:uid="{00000000-0005-0000-0000-000076620000}"/>
    <cellStyle name="Normal 44 3 3 4 2" xfId="25210" xr:uid="{00000000-0005-0000-0000-000077620000}"/>
    <cellStyle name="Normal 44 3 3 5" xfId="25211" xr:uid="{00000000-0005-0000-0000-000078620000}"/>
    <cellStyle name="Normal 44 3 3 5 2" xfId="25212" xr:uid="{00000000-0005-0000-0000-000079620000}"/>
    <cellStyle name="Normal 44 3 3 6" xfId="25213" xr:uid="{00000000-0005-0000-0000-00007A620000}"/>
    <cellStyle name="Normal 44 3 3 6 2" xfId="25214" xr:uid="{00000000-0005-0000-0000-00007B620000}"/>
    <cellStyle name="Normal 44 3 3 7" xfId="25215" xr:uid="{00000000-0005-0000-0000-00007C620000}"/>
    <cellStyle name="Normal 44 3 3 7 2" xfId="25216" xr:uid="{00000000-0005-0000-0000-00007D620000}"/>
    <cellStyle name="Normal 44 3 3 8" xfId="25217" xr:uid="{00000000-0005-0000-0000-00007E620000}"/>
    <cellStyle name="Normal 44 3 3 8 2" xfId="25218" xr:uid="{00000000-0005-0000-0000-00007F620000}"/>
    <cellStyle name="Normal 44 3 3 9" xfId="25219" xr:uid="{00000000-0005-0000-0000-000080620000}"/>
    <cellStyle name="Normal 44 3 3 9 2" xfId="25220" xr:uid="{00000000-0005-0000-0000-000081620000}"/>
    <cellStyle name="Normal 44 3 4" xfId="25221" xr:uid="{00000000-0005-0000-0000-000082620000}"/>
    <cellStyle name="Normal 44 3 4 10" xfId="25222" xr:uid="{00000000-0005-0000-0000-000083620000}"/>
    <cellStyle name="Normal 44 3 4 11" xfId="25223" xr:uid="{00000000-0005-0000-0000-000084620000}"/>
    <cellStyle name="Normal 44 3 4 2" xfId="25224" xr:uid="{00000000-0005-0000-0000-000085620000}"/>
    <cellStyle name="Normal 44 3 4 2 2" xfId="25225" xr:uid="{00000000-0005-0000-0000-000086620000}"/>
    <cellStyle name="Normal 44 3 4 3" xfId="25226" xr:uid="{00000000-0005-0000-0000-000087620000}"/>
    <cellStyle name="Normal 44 3 4 3 2" xfId="25227" xr:uid="{00000000-0005-0000-0000-000088620000}"/>
    <cellStyle name="Normal 44 3 4 4" xfId="25228" xr:uid="{00000000-0005-0000-0000-000089620000}"/>
    <cellStyle name="Normal 44 3 4 4 2" xfId="25229" xr:uid="{00000000-0005-0000-0000-00008A620000}"/>
    <cellStyle name="Normal 44 3 4 5" xfId="25230" xr:uid="{00000000-0005-0000-0000-00008B620000}"/>
    <cellStyle name="Normal 44 3 4 5 2" xfId="25231" xr:uid="{00000000-0005-0000-0000-00008C620000}"/>
    <cellStyle name="Normal 44 3 4 6" xfId="25232" xr:uid="{00000000-0005-0000-0000-00008D620000}"/>
    <cellStyle name="Normal 44 3 4 6 2" xfId="25233" xr:uid="{00000000-0005-0000-0000-00008E620000}"/>
    <cellStyle name="Normal 44 3 4 7" xfId="25234" xr:uid="{00000000-0005-0000-0000-00008F620000}"/>
    <cellStyle name="Normal 44 3 4 7 2" xfId="25235" xr:uid="{00000000-0005-0000-0000-000090620000}"/>
    <cellStyle name="Normal 44 3 4 8" xfId="25236" xr:uid="{00000000-0005-0000-0000-000091620000}"/>
    <cellStyle name="Normal 44 3 4 8 2" xfId="25237" xr:uid="{00000000-0005-0000-0000-000092620000}"/>
    <cellStyle name="Normal 44 3 4 9" xfId="25238" xr:uid="{00000000-0005-0000-0000-000093620000}"/>
    <cellStyle name="Normal 44 3 4 9 2" xfId="25239" xr:uid="{00000000-0005-0000-0000-000094620000}"/>
    <cellStyle name="Normal 44 3 5" xfId="25240" xr:uid="{00000000-0005-0000-0000-000095620000}"/>
    <cellStyle name="Normal 44 3 5 10" xfId="25241" xr:uid="{00000000-0005-0000-0000-000096620000}"/>
    <cellStyle name="Normal 44 3 5 11" xfId="25242" xr:uid="{00000000-0005-0000-0000-000097620000}"/>
    <cellStyle name="Normal 44 3 5 2" xfId="25243" xr:uid="{00000000-0005-0000-0000-000098620000}"/>
    <cellStyle name="Normal 44 3 5 2 2" xfId="25244" xr:uid="{00000000-0005-0000-0000-000099620000}"/>
    <cellStyle name="Normal 44 3 5 3" xfId="25245" xr:uid="{00000000-0005-0000-0000-00009A620000}"/>
    <cellStyle name="Normal 44 3 5 3 2" xfId="25246" xr:uid="{00000000-0005-0000-0000-00009B620000}"/>
    <cellStyle name="Normal 44 3 5 4" xfId="25247" xr:uid="{00000000-0005-0000-0000-00009C620000}"/>
    <cellStyle name="Normal 44 3 5 4 2" xfId="25248" xr:uid="{00000000-0005-0000-0000-00009D620000}"/>
    <cellStyle name="Normal 44 3 5 5" xfId="25249" xr:uid="{00000000-0005-0000-0000-00009E620000}"/>
    <cellStyle name="Normal 44 3 5 5 2" xfId="25250" xr:uid="{00000000-0005-0000-0000-00009F620000}"/>
    <cellStyle name="Normal 44 3 5 6" xfId="25251" xr:uid="{00000000-0005-0000-0000-0000A0620000}"/>
    <cellStyle name="Normal 44 3 5 6 2" xfId="25252" xr:uid="{00000000-0005-0000-0000-0000A1620000}"/>
    <cellStyle name="Normal 44 3 5 7" xfId="25253" xr:uid="{00000000-0005-0000-0000-0000A2620000}"/>
    <cellStyle name="Normal 44 3 5 7 2" xfId="25254" xr:uid="{00000000-0005-0000-0000-0000A3620000}"/>
    <cellStyle name="Normal 44 3 5 8" xfId="25255" xr:uid="{00000000-0005-0000-0000-0000A4620000}"/>
    <cellStyle name="Normal 44 3 5 8 2" xfId="25256" xr:uid="{00000000-0005-0000-0000-0000A5620000}"/>
    <cellStyle name="Normal 44 3 5 9" xfId="25257" xr:uid="{00000000-0005-0000-0000-0000A6620000}"/>
    <cellStyle name="Normal 44 3 5 9 2" xfId="25258" xr:uid="{00000000-0005-0000-0000-0000A7620000}"/>
    <cellStyle name="Normal 44 3 6" xfId="25259" xr:uid="{00000000-0005-0000-0000-0000A8620000}"/>
    <cellStyle name="Normal 44 3 6 10" xfId="25260" xr:uid="{00000000-0005-0000-0000-0000A9620000}"/>
    <cellStyle name="Normal 44 3 6 11" xfId="25261" xr:uid="{00000000-0005-0000-0000-0000AA620000}"/>
    <cellStyle name="Normal 44 3 6 2" xfId="25262" xr:uid="{00000000-0005-0000-0000-0000AB620000}"/>
    <cellStyle name="Normal 44 3 6 2 2" xfId="25263" xr:uid="{00000000-0005-0000-0000-0000AC620000}"/>
    <cellStyle name="Normal 44 3 6 3" xfId="25264" xr:uid="{00000000-0005-0000-0000-0000AD620000}"/>
    <cellStyle name="Normal 44 3 6 3 2" xfId="25265" xr:uid="{00000000-0005-0000-0000-0000AE620000}"/>
    <cellStyle name="Normal 44 3 6 4" xfId="25266" xr:uid="{00000000-0005-0000-0000-0000AF620000}"/>
    <cellStyle name="Normal 44 3 6 4 2" xfId="25267" xr:uid="{00000000-0005-0000-0000-0000B0620000}"/>
    <cellStyle name="Normal 44 3 6 5" xfId="25268" xr:uid="{00000000-0005-0000-0000-0000B1620000}"/>
    <cellStyle name="Normal 44 3 6 5 2" xfId="25269" xr:uid="{00000000-0005-0000-0000-0000B2620000}"/>
    <cellStyle name="Normal 44 3 6 6" xfId="25270" xr:uid="{00000000-0005-0000-0000-0000B3620000}"/>
    <cellStyle name="Normal 44 3 6 6 2" xfId="25271" xr:uid="{00000000-0005-0000-0000-0000B4620000}"/>
    <cellStyle name="Normal 44 3 6 7" xfId="25272" xr:uid="{00000000-0005-0000-0000-0000B5620000}"/>
    <cellStyle name="Normal 44 3 6 7 2" xfId="25273" xr:uid="{00000000-0005-0000-0000-0000B6620000}"/>
    <cellStyle name="Normal 44 3 6 8" xfId="25274" xr:uid="{00000000-0005-0000-0000-0000B7620000}"/>
    <cellStyle name="Normal 44 3 6 8 2" xfId="25275" xr:uid="{00000000-0005-0000-0000-0000B8620000}"/>
    <cellStyle name="Normal 44 3 6 9" xfId="25276" xr:uid="{00000000-0005-0000-0000-0000B9620000}"/>
    <cellStyle name="Normal 44 3 6 9 2" xfId="25277" xr:uid="{00000000-0005-0000-0000-0000BA620000}"/>
    <cellStyle name="Normal 44 3 7" xfId="25278" xr:uid="{00000000-0005-0000-0000-0000BB620000}"/>
    <cellStyle name="Normal 44 3 7 10" xfId="25279" xr:uid="{00000000-0005-0000-0000-0000BC620000}"/>
    <cellStyle name="Normal 44 3 7 11" xfId="25280" xr:uid="{00000000-0005-0000-0000-0000BD620000}"/>
    <cellStyle name="Normal 44 3 7 2" xfId="25281" xr:uid="{00000000-0005-0000-0000-0000BE620000}"/>
    <cellStyle name="Normal 44 3 7 2 2" xfId="25282" xr:uid="{00000000-0005-0000-0000-0000BF620000}"/>
    <cellStyle name="Normal 44 3 7 3" xfId="25283" xr:uid="{00000000-0005-0000-0000-0000C0620000}"/>
    <cellStyle name="Normal 44 3 7 3 2" xfId="25284" xr:uid="{00000000-0005-0000-0000-0000C1620000}"/>
    <cellStyle name="Normal 44 3 7 4" xfId="25285" xr:uid="{00000000-0005-0000-0000-0000C2620000}"/>
    <cellStyle name="Normal 44 3 7 4 2" xfId="25286" xr:uid="{00000000-0005-0000-0000-0000C3620000}"/>
    <cellStyle name="Normal 44 3 7 5" xfId="25287" xr:uid="{00000000-0005-0000-0000-0000C4620000}"/>
    <cellStyle name="Normal 44 3 7 5 2" xfId="25288" xr:uid="{00000000-0005-0000-0000-0000C5620000}"/>
    <cellStyle name="Normal 44 3 7 6" xfId="25289" xr:uid="{00000000-0005-0000-0000-0000C6620000}"/>
    <cellStyle name="Normal 44 3 7 6 2" xfId="25290" xr:uid="{00000000-0005-0000-0000-0000C7620000}"/>
    <cellStyle name="Normal 44 3 7 7" xfId="25291" xr:uid="{00000000-0005-0000-0000-0000C8620000}"/>
    <cellStyle name="Normal 44 3 7 7 2" xfId="25292" xr:uid="{00000000-0005-0000-0000-0000C9620000}"/>
    <cellStyle name="Normal 44 3 7 8" xfId="25293" xr:uid="{00000000-0005-0000-0000-0000CA620000}"/>
    <cellStyle name="Normal 44 3 7 8 2" xfId="25294" xr:uid="{00000000-0005-0000-0000-0000CB620000}"/>
    <cellStyle name="Normal 44 3 7 9" xfId="25295" xr:uid="{00000000-0005-0000-0000-0000CC620000}"/>
    <cellStyle name="Normal 44 3 7 9 2" xfId="25296" xr:uid="{00000000-0005-0000-0000-0000CD620000}"/>
    <cellStyle name="Normal 44 3 8" xfId="25297" xr:uid="{00000000-0005-0000-0000-0000CE620000}"/>
    <cellStyle name="Normal 44 3 8 10" xfId="25298" xr:uid="{00000000-0005-0000-0000-0000CF620000}"/>
    <cellStyle name="Normal 44 3 8 2" xfId="25299" xr:uid="{00000000-0005-0000-0000-0000D0620000}"/>
    <cellStyle name="Normal 44 3 8 2 2" xfId="25300" xr:uid="{00000000-0005-0000-0000-0000D1620000}"/>
    <cellStyle name="Normal 44 3 8 3" xfId="25301" xr:uid="{00000000-0005-0000-0000-0000D2620000}"/>
    <cellStyle name="Normal 44 3 8 3 2" xfId="25302" xr:uid="{00000000-0005-0000-0000-0000D3620000}"/>
    <cellStyle name="Normal 44 3 8 4" xfId="25303" xr:uid="{00000000-0005-0000-0000-0000D4620000}"/>
    <cellStyle name="Normal 44 3 8 4 2" xfId="25304" xr:uid="{00000000-0005-0000-0000-0000D5620000}"/>
    <cellStyle name="Normal 44 3 8 5" xfId="25305" xr:uid="{00000000-0005-0000-0000-0000D6620000}"/>
    <cellStyle name="Normal 44 3 8 5 2" xfId="25306" xr:uid="{00000000-0005-0000-0000-0000D7620000}"/>
    <cellStyle name="Normal 44 3 8 6" xfId="25307" xr:uid="{00000000-0005-0000-0000-0000D8620000}"/>
    <cellStyle name="Normal 44 3 8 6 2" xfId="25308" xr:uid="{00000000-0005-0000-0000-0000D9620000}"/>
    <cellStyle name="Normal 44 3 8 7" xfId="25309" xr:uid="{00000000-0005-0000-0000-0000DA620000}"/>
    <cellStyle name="Normal 44 3 8 7 2" xfId="25310" xr:uid="{00000000-0005-0000-0000-0000DB620000}"/>
    <cellStyle name="Normal 44 3 8 8" xfId="25311" xr:uid="{00000000-0005-0000-0000-0000DC620000}"/>
    <cellStyle name="Normal 44 3 8 8 2" xfId="25312" xr:uid="{00000000-0005-0000-0000-0000DD620000}"/>
    <cellStyle name="Normal 44 3 8 9" xfId="25313" xr:uid="{00000000-0005-0000-0000-0000DE620000}"/>
    <cellStyle name="Normal 44 3 9" xfId="25314" xr:uid="{00000000-0005-0000-0000-0000DF620000}"/>
    <cellStyle name="Normal 44 3 9 2" xfId="25315" xr:uid="{00000000-0005-0000-0000-0000E0620000}"/>
    <cellStyle name="Normal 44 4" xfId="25316" xr:uid="{00000000-0005-0000-0000-0000E1620000}"/>
    <cellStyle name="Normal 44 4 10" xfId="25317" xr:uid="{00000000-0005-0000-0000-0000E2620000}"/>
    <cellStyle name="Normal 44 4 10 2" xfId="25318" xr:uid="{00000000-0005-0000-0000-0000E3620000}"/>
    <cellStyle name="Normal 44 4 11" xfId="25319" xr:uid="{00000000-0005-0000-0000-0000E4620000}"/>
    <cellStyle name="Normal 44 4 11 2" xfId="25320" xr:uid="{00000000-0005-0000-0000-0000E5620000}"/>
    <cellStyle name="Normal 44 4 12" xfId="25321" xr:uid="{00000000-0005-0000-0000-0000E6620000}"/>
    <cellStyle name="Normal 44 4 12 2" xfId="25322" xr:uid="{00000000-0005-0000-0000-0000E7620000}"/>
    <cellStyle name="Normal 44 4 13" xfId="25323" xr:uid="{00000000-0005-0000-0000-0000E8620000}"/>
    <cellStyle name="Normal 44 4 13 2" xfId="25324" xr:uid="{00000000-0005-0000-0000-0000E9620000}"/>
    <cellStyle name="Normal 44 4 14" xfId="25325" xr:uid="{00000000-0005-0000-0000-0000EA620000}"/>
    <cellStyle name="Normal 44 4 14 2" xfId="25326" xr:uid="{00000000-0005-0000-0000-0000EB620000}"/>
    <cellStyle name="Normal 44 4 15" xfId="25327" xr:uid="{00000000-0005-0000-0000-0000EC620000}"/>
    <cellStyle name="Normal 44 4 15 2" xfId="25328" xr:uid="{00000000-0005-0000-0000-0000ED620000}"/>
    <cellStyle name="Normal 44 4 16" xfId="25329" xr:uid="{00000000-0005-0000-0000-0000EE620000}"/>
    <cellStyle name="Normal 44 4 16 2" xfId="25330" xr:uid="{00000000-0005-0000-0000-0000EF620000}"/>
    <cellStyle name="Normal 44 4 17" xfId="25331" xr:uid="{00000000-0005-0000-0000-0000F0620000}"/>
    <cellStyle name="Normal 44 4 18" xfId="25332" xr:uid="{00000000-0005-0000-0000-0000F1620000}"/>
    <cellStyle name="Normal 44 4 2" xfId="25333" xr:uid="{00000000-0005-0000-0000-0000F2620000}"/>
    <cellStyle name="Normal 44 4 2 10" xfId="25334" xr:uid="{00000000-0005-0000-0000-0000F3620000}"/>
    <cellStyle name="Normal 44 4 2 11" xfId="25335" xr:uid="{00000000-0005-0000-0000-0000F4620000}"/>
    <cellStyle name="Normal 44 4 2 2" xfId="25336" xr:uid="{00000000-0005-0000-0000-0000F5620000}"/>
    <cellStyle name="Normal 44 4 2 2 2" xfId="25337" xr:uid="{00000000-0005-0000-0000-0000F6620000}"/>
    <cellStyle name="Normal 44 4 2 3" xfId="25338" xr:uid="{00000000-0005-0000-0000-0000F7620000}"/>
    <cellStyle name="Normal 44 4 2 3 2" xfId="25339" xr:uid="{00000000-0005-0000-0000-0000F8620000}"/>
    <cellStyle name="Normal 44 4 2 4" xfId="25340" xr:uid="{00000000-0005-0000-0000-0000F9620000}"/>
    <cellStyle name="Normal 44 4 2 4 2" xfId="25341" xr:uid="{00000000-0005-0000-0000-0000FA620000}"/>
    <cellStyle name="Normal 44 4 2 5" xfId="25342" xr:uid="{00000000-0005-0000-0000-0000FB620000}"/>
    <cellStyle name="Normal 44 4 2 5 2" xfId="25343" xr:uid="{00000000-0005-0000-0000-0000FC620000}"/>
    <cellStyle name="Normal 44 4 2 6" xfId="25344" xr:uid="{00000000-0005-0000-0000-0000FD620000}"/>
    <cellStyle name="Normal 44 4 2 6 2" xfId="25345" xr:uid="{00000000-0005-0000-0000-0000FE620000}"/>
    <cellStyle name="Normal 44 4 2 7" xfId="25346" xr:uid="{00000000-0005-0000-0000-0000FF620000}"/>
    <cellStyle name="Normal 44 4 2 7 2" xfId="25347" xr:uid="{00000000-0005-0000-0000-000000630000}"/>
    <cellStyle name="Normal 44 4 2 8" xfId="25348" xr:uid="{00000000-0005-0000-0000-000001630000}"/>
    <cellStyle name="Normal 44 4 2 8 2" xfId="25349" xr:uid="{00000000-0005-0000-0000-000002630000}"/>
    <cellStyle name="Normal 44 4 2 9" xfId="25350" xr:uid="{00000000-0005-0000-0000-000003630000}"/>
    <cellStyle name="Normal 44 4 2 9 2" xfId="25351" xr:uid="{00000000-0005-0000-0000-000004630000}"/>
    <cellStyle name="Normal 44 4 3" xfId="25352" xr:uid="{00000000-0005-0000-0000-000005630000}"/>
    <cellStyle name="Normal 44 4 3 10" xfId="25353" xr:uid="{00000000-0005-0000-0000-000006630000}"/>
    <cellStyle name="Normal 44 4 3 11" xfId="25354" xr:uid="{00000000-0005-0000-0000-000007630000}"/>
    <cellStyle name="Normal 44 4 3 2" xfId="25355" xr:uid="{00000000-0005-0000-0000-000008630000}"/>
    <cellStyle name="Normal 44 4 3 2 2" xfId="25356" xr:uid="{00000000-0005-0000-0000-000009630000}"/>
    <cellStyle name="Normal 44 4 3 3" xfId="25357" xr:uid="{00000000-0005-0000-0000-00000A630000}"/>
    <cellStyle name="Normal 44 4 3 3 2" xfId="25358" xr:uid="{00000000-0005-0000-0000-00000B630000}"/>
    <cellStyle name="Normal 44 4 3 4" xfId="25359" xr:uid="{00000000-0005-0000-0000-00000C630000}"/>
    <cellStyle name="Normal 44 4 3 4 2" xfId="25360" xr:uid="{00000000-0005-0000-0000-00000D630000}"/>
    <cellStyle name="Normal 44 4 3 5" xfId="25361" xr:uid="{00000000-0005-0000-0000-00000E630000}"/>
    <cellStyle name="Normal 44 4 3 5 2" xfId="25362" xr:uid="{00000000-0005-0000-0000-00000F630000}"/>
    <cellStyle name="Normal 44 4 3 6" xfId="25363" xr:uid="{00000000-0005-0000-0000-000010630000}"/>
    <cellStyle name="Normal 44 4 3 6 2" xfId="25364" xr:uid="{00000000-0005-0000-0000-000011630000}"/>
    <cellStyle name="Normal 44 4 3 7" xfId="25365" xr:uid="{00000000-0005-0000-0000-000012630000}"/>
    <cellStyle name="Normal 44 4 3 7 2" xfId="25366" xr:uid="{00000000-0005-0000-0000-000013630000}"/>
    <cellStyle name="Normal 44 4 3 8" xfId="25367" xr:uid="{00000000-0005-0000-0000-000014630000}"/>
    <cellStyle name="Normal 44 4 3 8 2" xfId="25368" xr:uid="{00000000-0005-0000-0000-000015630000}"/>
    <cellStyle name="Normal 44 4 3 9" xfId="25369" xr:uid="{00000000-0005-0000-0000-000016630000}"/>
    <cellStyle name="Normal 44 4 3 9 2" xfId="25370" xr:uid="{00000000-0005-0000-0000-000017630000}"/>
    <cellStyle name="Normal 44 4 4" xfId="25371" xr:uid="{00000000-0005-0000-0000-000018630000}"/>
    <cellStyle name="Normal 44 4 4 10" xfId="25372" xr:uid="{00000000-0005-0000-0000-000019630000}"/>
    <cellStyle name="Normal 44 4 4 11" xfId="25373" xr:uid="{00000000-0005-0000-0000-00001A630000}"/>
    <cellStyle name="Normal 44 4 4 2" xfId="25374" xr:uid="{00000000-0005-0000-0000-00001B630000}"/>
    <cellStyle name="Normal 44 4 4 2 2" xfId="25375" xr:uid="{00000000-0005-0000-0000-00001C630000}"/>
    <cellStyle name="Normal 44 4 4 3" xfId="25376" xr:uid="{00000000-0005-0000-0000-00001D630000}"/>
    <cellStyle name="Normal 44 4 4 3 2" xfId="25377" xr:uid="{00000000-0005-0000-0000-00001E630000}"/>
    <cellStyle name="Normal 44 4 4 4" xfId="25378" xr:uid="{00000000-0005-0000-0000-00001F630000}"/>
    <cellStyle name="Normal 44 4 4 4 2" xfId="25379" xr:uid="{00000000-0005-0000-0000-000020630000}"/>
    <cellStyle name="Normal 44 4 4 5" xfId="25380" xr:uid="{00000000-0005-0000-0000-000021630000}"/>
    <cellStyle name="Normal 44 4 4 5 2" xfId="25381" xr:uid="{00000000-0005-0000-0000-000022630000}"/>
    <cellStyle name="Normal 44 4 4 6" xfId="25382" xr:uid="{00000000-0005-0000-0000-000023630000}"/>
    <cellStyle name="Normal 44 4 4 6 2" xfId="25383" xr:uid="{00000000-0005-0000-0000-000024630000}"/>
    <cellStyle name="Normal 44 4 4 7" xfId="25384" xr:uid="{00000000-0005-0000-0000-000025630000}"/>
    <cellStyle name="Normal 44 4 4 7 2" xfId="25385" xr:uid="{00000000-0005-0000-0000-000026630000}"/>
    <cellStyle name="Normal 44 4 4 8" xfId="25386" xr:uid="{00000000-0005-0000-0000-000027630000}"/>
    <cellStyle name="Normal 44 4 4 8 2" xfId="25387" xr:uid="{00000000-0005-0000-0000-000028630000}"/>
    <cellStyle name="Normal 44 4 4 9" xfId="25388" xr:uid="{00000000-0005-0000-0000-000029630000}"/>
    <cellStyle name="Normal 44 4 4 9 2" xfId="25389" xr:uid="{00000000-0005-0000-0000-00002A630000}"/>
    <cellStyle name="Normal 44 4 5" xfId="25390" xr:uid="{00000000-0005-0000-0000-00002B630000}"/>
    <cellStyle name="Normal 44 4 5 10" xfId="25391" xr:uid="{00000000-0005-0000-0000-00002C630000}"/>
    <cellStyle name="Normal 44 4 5 11" xfId="25392" xr:uid="{00000000-0005-0000-0000-00002D630000}"/>
    <cellStyle name="Normal 44 4 5 2" xfId="25393" xr:uid="{00000000-0005-0000-0000-00002E630000}"/>
    <cellStyle name="Normal 44 4 5 2 2" xfId="25394" xr:uid="{00000000-0005-0000-0000-00002F630000}"/>
    <cellStyle name="Normal 44 4 5 3" xfId="25395" xr:uid="{00000000-0005-0000-0000-000030630000}"/>
    <cellStyle name="Normal 44 4 5 3 2" xfId="25396" xr:uid="{00000000-0005-0000-0000-000031630000}"/>
    <cellStyle name="Normal 44 4 5 4" xfId="25397" xr:uid="{00000000-0005-0000-0000-000032630000}"/>
    <cellStyle name="Normal 44 4 5 4 2" xfId="25398" xr:uid="{00000000-0005-0000-0000-000033630000}"/>
    <cellStyle name="Normal 44 4 5 5" xfId="25399" xr:uid="{00000000-0005-0000-0000-000034630000}"/>
    <cellStyle name="Normal 44 4 5 5 2" xfId="25400" xr:uid="{00000000-0005-0000-0000-000035630000}"/>
    <cellStyle name="Normal 44 4 5 6" xfId="25401" xr:uid="{00000000-0005-0000-0000-000036630000}"/>
    <cellStyle name="Normal 44 4 5 6 2" xfId="25402" xr:uid="{00000000-0005-0000-0000-000037630000}"/>
    <cellStyle name="Normal 44 4 5 7" xfId="25403" xr:uid="{00000000-0005-0000-0000-000038630000}"/>
    <cellStyle name="Normal 44 4 5 7 2" xfId="25404" xr:uid="{00000000-0005-0000-0000-000039630000}"/>
    <cellStyle name="Normal 44 4 5 8" xfId="25405" xr:uid="{00000000-0005-0000-0000-00003A630000}"/>
    <cellStyle name="Normal 44 4 5 8 2" xfId="25406" xr:uid="{00000000-0005-0000-0000-00003B630000}"/>
    <cellStyle name="Normal 44 4 5 9" xfId="25407" xr:uid="{00000000-0005-0000-0000-00003C630000}"/>
    <cellStyle name="Normal 44 4 5 9 2" xfId="25408" xr:uid="{00000000-0005-0000-0000-00003D630000}"/>
    <cellStyle name="Normal 44 4 6" xfId="25409" xr:uid="{00000000-0005-0000-0000-00003E630000}"/>
    <cellStyle name="Normal 44 4 6 10" xfId="25410" xr:uid="{00000000-0005-0000-0000-00003F630000}"/>
    <cellStyle name="Normal 44 4 6 11" xfId="25411" xr:uid="{00000000-0005-0000-0000-000040630000}"/>
    <cellStyle name="Normal 44 4 6 2" xfId="25412" xr:uid="{00000000-0005-0000-0000-000041630000}"/>
    <cellStyle name="Normal 44 4 6 2 2" xfId="25413" xr:uid="{00000000-0005-0000-0000-000042630000}"/>
    <cellStyle name="Normal 44 4 6 3" xfId="25414" xr:uid="{00000000-0005-0000-0000-000043630000}"/>
    <cellStyle name="Normal 44 4 6 3 2" xfId="25415" xr:uid="{00000000-0005-0000-0000-000044630000}"/>
    <cellStyle name="Normal 44 4 6 4" xfId="25416" xr:uid="{00000000-0005-0000-0000-000045630000}"/>
    <cellStyle name="Normal 44 4 6 4 2" xfId="25417" xr:uid="{00000000-0005-0000-0000-000046630000}"/>
    <cellStyle name="Normal 44 4 6 5" xfId="25418" xr:uid="{00000000-0005-0000-0000-000047630000}"/>
    <cellStyle name="Normal 44 4 6 5 2" xfId="25419" xr:uid="{00000000-0005-0000-0000-000048630000}"/>
    <cellStyle name="Normal 44 4 6 6" xfId="25420" xr:uid="{00000000-0005-0000-0000-000049630000}"/>
    <cellStyle name="Normal 44 4 6 6 2" xfId="25421" xr:uid="{00000000-0005-0000-0000-00004A630000}"/>
    <cellStyle name="Normal 44 4 6 7" xfId="25422" xr:uid="{00000000-0005-0000-0000-00004B630000}"/>
    <cellStyle name="Normal 44 4 6 7 2" xfId="25423" xr:uid="{00000000-0005-0000-0000-00004C630000}"/>
    <cellStyle name="Normal 44 4 6 8" xfId="25424" xr:uid="{00000000-0005-0000-0000-00004D630000}"/>
    <cellStyle name="Normal 44 4 6 8 2" xfId="25425" xr:uid="{00000000-0005-0000-0000-00004E630000}"/>
    <cellStyle name="Normal 44 4 6 9" xfId="25426" xr:uid="{00000000-0005-0000-0000-00004F630000}"/>
    <cellStyle name="Normal 44 4 6 9 2" xfId="25427" xr:uid="{00000000-0005-0000-0000-000050630000}"/>
    <cellStyle name="Normal 44 4 7" xfId="25428" xr:uid="{00000000-0005-0000-0000-000051630000}"/>
    <cellStyle name="Normal 44 4 7 10" xfId="25429" xr:uid="{00000000-0005-0000-0000-000052630000}"/>
    <cellStyle name="Normal 44 4 7 11" xfId="25430" xr:uid="{00000000-0005-0000-0000-000053630000}"/>
    <cellStyle name="Normal 44 4 7 2" xfId="25431" xr:uid="{00000000-0005-0000-0000-000054630000}"/>
    <cellStyle name="Normal 44 4 7 2 2" xfId="25432" xr:uid="{00000000-0005-0000-0000-000055630000}"/>
    <cellStyle name="Normal 44 4 7 3" xfId="25433" xr:uid="{00000000-0005-0000-0000-000056630000}"/>
    <cellStyle name="Normal 44 4 7 3 2" xfId="25434" xr:uid="{00000000-0005-0000-0000-000057630000}"/>
    <cellStyle name="Normal 44 4 7 4" xfId="25435" xr:uid="{00000000-0005-0000-0000-000058630000}"/>
    <cellStyle name="Normal 44 4 7 4 2" xfId="25436" xr:uid="{00000000-0005-0000-0000-000059630000}"/>
    <cellStyle name="Normal 44 4 7 5" xfId="25437" xr:uid="{00000000-0005-0000-0000-00005A630000}"/>
    <cellStyle name="Normal 44 4 7 5 2" xfId="25438" xr:uid="{00000000-0005-0000-0000-00005B630000}"/>
    <cellStyle name="Normal 44 4 7 6" xfId="25439" xr:uid="{00000000-0005-0000-0000-00005C630000}"/>
    <cellStyle name="Normal 44 4 7 6 2" xfId="25440" xr:uid="{00000000-0005-0000-0000-00005D630000}"/>
    <cellStyle name="Normal 44 4 7 7" xfId="25441" xr:uid="{00000000-0005-0000-0000-00005E630000}"/>
    <cellStyle name="Normal 44 4 7 7 2" xfId="25442" xr:uid="{00000000-0005-0000-0000-00005F630000}"/>
    <cellStyle name="Normal 44 4 7 8" xfId="25443" xr:uid="{00000000-0005-0000-0000-000060630000}"/>
    <cellStyle name="Normal 44 4 7 8 2" xfId="25444" xr:uid="{00000000-0005-0000-0000-000061630000}"/>
    <cellStyle name="Normal 44 4 7 9" xfId="25445" xr:uid="{00000000-0005-0000-0000-000062630000}"/>
    <cellStyle name="Normal 44 4 7 9 2" xfId="25446" xr:uid="{00000000-0005-0000-0000-000063630000}"/>
    <cellStyle name="Normal 44 4 8" xfId="25447" xr:uid="{00000000-0005-0000-0000-000064630000}"/>
    <cellStyle name="Normal 44 4 8 10" xfId="25448" xr:uid="{00000000-0005-0000-0000-000065630000}"/>
    <cellStyle name="Normal 44 4 8 2" xfId="25449" xr:uid="{00000000-0005-0000-0000-000066630000}"/>
    <cellStyle name="Normal 44 4 8 2 2" xfId="25450" xr:uid="{00000000-0005-0000-0000-000067630000}"/>
    <cellStyle name="Normal 44 4 8 3" xfId="25451" xr:uid="{00000000-0005-0000-0000-000068630000}"/>
    <cellStyle name="Normal 44 4 8 3 2" xfId="25452" xr:uid="{00000000-0005-0000-0000-000069630000}"/>
    <cellStyle name="Normal 44 4 8 4" xfId="25453" xr:uid="{00000000-0005-0000-0000-00006A630000}"/>
    <cellStyle name="Normal 44 4 8 4 2" xfId="25454" xr:uid="{00000000-0005-0000-0000-00006B630000}"/>
    <cellStyle name="Normal 44 4 8 5" xfId="25455" xr:uid="{00000000-0005-0000-0000-00006C630000}"/>
    <cellStyle name="Normal 44 4 8 5 2" xfId="25456" xr:uid="{00000000-0005-0000-0000-00006D630000}"/>
    <cellStyle name="Normal 44 4 8 6" xfId="25457" xr:uid="{00000000-0005-0000-0000-00006E630000}"/>
    <cellStyle name="Normal 44 4 8 6 2" xfId="25458" xr:uid="{00000000-0005-0000-0000-00006F630000}"/>
    <cellStyle name="Normal 44 4 8 7" xfId="25459" xr:uid="{00000000-0005-0000-0000-000070630000}"/>
    <cellStyle name="Normal 44 4 8 7 2" xfId="25460" xr:uid="{00000000-0005-0000-0000-000071630000}"/>
    <cellStyle name="Normal 44 4 8 8" xfId="25461" xr:uid="{00000000-0005-0000-0000-000072630000}"/>
    <cellStyle name="Normal 44 4 8 8 2" xfId="25462" xr:uid="{00000000-0005-0000-0000-000073630000}"/>
    <cellStyle name="Normal 44 4 8 9" xfId="25463" xr:uid="{00000000-0005-0000-0000-000074630000}"/>
    <cellStyle name="Normal 44 4 9" xfId="25464" xr:uid="{00000000-0005-0000-0000-000075630000}"/>
    <cellStyle name="Normal 44 4 9 2" xfId="25465" xr:uid="{00000000-0005-0000-0000-000076630000}"/>
    <cellStyle name="Normal 44 5" xfId="25466" xr:uid="{00000000-0005-0000-0000-000077630000}"/>
    <cellStyle name="Normal 44 5 10" xfId="25467" xr:uid="{00000000-0005-0000-0000-000078630000}"/>
    <cellStyle name="Normal 44 5 10 2" xfId="25468" xr:uid="{00000000-0005-0000-0000-000079630000}"/>
    <cellStyle name="Normal 44 5 11" xfId="25469" xr:uid="{00000000-0005-0000-0000-00007A630000}"/>
    <cellStyle name="Normal 44 5 11 2" xfId="25470" xr:uid="{00000000-0005-0000-0000-00007B630000}"/>
    <cellStyle name="Normal 44 5 12" xfId="25471" xr:uid="{00000000-0005-0000-0000-00007C630000}"/>
    <cellStyle name="Normal 44 5 12 2" xfId="25472" xr:uid="{00000000-0005-0000-0000-00007D630000}"/>
    <cellStyle name="Normal 44 5 13" xfId="25473" xr:uid="{00000000-0005-0000-0000-00007E630000}"/>
    <cellStyle name="Normal 44 5 13 2" xfId="25474" xr:uid="{00000000-0005-0000-0000-00007F630000}"/>
    <cellStyle name="Normal 44 5 14" xfId="25475" xr:uid="{00000000-0005-0000-0000-000080630000}"/>
    <cellStyle name="Normal 44 5 14 2" xfId="25476" xr:uid="{00000000-0005-0000-0000-000081630000}"/>
    <cellStyle name="Normal 44 5 15" xfId="25477" xr:uid="{00000000-0005-0000-0000-000082630000}"/>
    <cellStyle name="Normal 44 5 15 2" xfId="25478" xr:uid="{00000000-0005-0000-0000-000083630000}"/>
    <cellStyle name="Normal 44 5 16" xfId="25479" xr:uid="{00000000-0005-0000-0000-000084630000}"/>
    <cellStyle name="Normal 44 5 17" xfId="25480" xr:uid="{00000000-0005-0000-0000-000085630000}"/>
    <cellStyle name="Normal 44 5 2" xfId="25481" xr:uid="{00000000-0005-0000-0000-000086630000}"/>
    <cellStyle name="Normal 44 5 2 10" xfId="25482" xr:uid="{00000000-0005-0000-0000-000087630000}"/>
    <cellStyle name="Normal 44 5 2 11" xfId="25483" xr:uid="{00000000-0005-0000-0000-000088630000}"/>
    <cellStyle name="Normal 44 5 2 2" xfId="25484" xr:uid="{00000000-0005-0000-0000-000089630000}"/>
    <cellStyle name="Normal 44 5 2 2 2" xfId="25485" xr:uid="{00000000-0005-0000-0000-00008A630000}"/>
    <cellStyle name="Normal 44 5 2 3" xfId="25486" xr:uid="{00000000-0005-0000-0000-00008B630000}"/>
    <cellStyle name="Normal 44 5 2 3 2" xfId="25487" xr:uid="{00000000-0005-0000-0000-00008C630000}"/>
    <cellStyle name="Normal 44 5 2 4" xfId="25488" xr:uid="{00000000-0005-0000-0000-00008D630000}"/>
    <cellStyle name="Normal 44 5 2 4 2" xfId="25489" xr:uid="{00000000-0005-0000-0000-00008E630000}"/>
    <cellStyle name="Normal 44 5 2 5" xfId="25490" xr:uid="{00000000-0005-0000-0000-00008F630000}"/>
    <cellStyle name="Normal 44 5 2 5 2" xfId="25491" xr:uid="{00000000-0005-0000-0000-000090630000}"/>
    <cellStyle name="Normal 44 5 2 6" xfId="25492" xr:uid="{00000000-0005-0000-0000-000091630000}"/>
    <cellStyle name="Normal 44 5 2 6 2" xfId="25493" xr:uid="{00000000-0005-0000-0000-000092630000}"/>
    <cellStyle name="Normal 44 5 2 7" xfId="25494" xr:uid="{00000000-0005-0000-0000-000093630000}"/>
    <cellStyle name="Normal 44 5 2 7 2" xfId="25495" xr:uid="{00000000-0005-0000-0000-000094630000}"/>
    <cellStyle name="Normal 44 5 2 8" xfId="25496" xr:uid="{00000000-0005-0000-0000-000095630000}"/>
    <cellStyle name="Normal 44 5 2 8 2" xfId="25497" xr:uid="{00000000-0005-0000-0000-000096630000}"/>
    <cellStyle name="Normal 44 5 2 9" xfId="25498" xr:uid="{00000000-0005-0000-0000-000097630000}"/>
    <cellStyle name="Normal 44 5 2 9 2" xfId="25499" xr:uid="{00000000-0005-0000-0000-000098630000}"/>
    <cellStyle name="Normal 44 5 3" xfId="25500" xr:uid="{00000000-0005-0000-0000-000099630000}"/>
    <cellStyle name="Normal 44 5 3 10" xfId="25501" xr:uid="{00000000-0005-0000-0000-00009A630000}"/>
    <cellStyle name="Normal 44 5 3 11" xfId="25502" xr:uid="{00000000-0005-0000-0000-00009B630000}"/>
    <cellStyle name="Normal 44 5 3 2" xfId="25503" xr:uid="{00000000-0005-0000-0000-00009C630000}"/>
    <cellStyle name="Normal 44 5 3 2 2" xfId="25504" xr:uid="{00000000-0005-0000-0000-00009D630000}"/>
    <cellStyle name="Normal 44 5 3 3" xfId="25505" xr:uid="{00000000-0005-0000-0000-00009E630000}"/>
    <cellStyle name="Normal 44 5 3 3 2" xfId="25506" xr:uid="{00000000-0005-0000-0000-00009F630000}"/>
    <cellStyle name="Normal 44 5 3 4" xfId="25507" xr:uid="{00000000-0005-0000-0000-0000A0630000}"/>
    <cellStyle name="Normal 44 5 3 4 2" xfId="25508" xr:uid="{00000000-0005-0000-0000-0000A1630000}"/>
    <cellStyle name="Normal 44 5 3 5" xfId="25509" xr:uid="{00000000-0005-0000-0000-0000A2630000}"/>
    <cellStyle name="Normal 44 5 3 5 2" xfId="25510" xr:uid="{00000000-0005-0000-0000-0000A3630000}"/>
    <cellStyle name="Normal 44 5 3 6" xfId="25511" xr:uid="{00000000-0005-0000-0000-0000A4630000}"/>
    <cellStyle name="Normal 44 5 3 6 2" xfId="25512" xr:uid="{00000000-0005-0000-0000-0000A5630000}"/>
    <cellStyle name="Normal 44 5 3 7" xfId="25513" xr:uid="{00000000-0005-0000-0000-0000A6630000}"/>
    <cellStyle name="Normal 44 5 3 7 2" xfId="25514" xr:uid="{00000000-0005-0000-0000-0000A7630000}"/>
    <cellStyle name="Normal 44 5 3 8" xfId="25515" xr:uid="{00000000-0005-0000-0000-0000A8630000}"/>
    <cellStyle name="Normal 44 5 3 8 2" xfId="25516" xr:uid="{00000000-0005-0000-0000-0000A9630000}"/>
    <cellStyle name="Normal 44 5 3 9" xfId="25517" xr:uid="{00000000-0005-0000-0000-0000AA630000}"/>
    <cellStyle name="Normal 44 5 3 9 2" xfId="25518" xr:uid="{00000000-0005-0000-0000-0000AB630000}"/>
    <cellStyle name="Normal 44 5 4" xfId="25519" xr:uid="{00000000-0005-0000-0000-0000AC630000}"/>
    <cellStyle name="Normal 44 5 4 10" xfId="25520" xr:uid="{00000000-0005-0000-0000-0000AD630000}"/>
    <cellStyle name="Normal 44 5 4 11" xfId="25521" xr:uid="{00000000-0005-0000-0000-0000AE630000}"/>
    <cellStyle name="Normal 44 5 4 2" xfId="25522" xr:uid="{00000000-0005-0000-0000-0000AF630000}"/>
    <cellStyle name="Normal 44 5 4 2 2" xfId="25523" xr:uid="{00000000-0005-0000-0000-0000B0630000}"/>
    <cellStyle name="Normal 44 5 4 3" xfId="25524" xr:uid="{00000000-0005-0000-0000-0000B1630000}"/>
    <cellStyle name="Normal 44 5 4 3 2" xfId="25525" xr:uid="{00000000-0005-0000-0000-0000B2630000}"/>
    <cellStyle name="Normal 44 5 4 4" xfId="25526" xr:uid="{00000000-0005-0000-0000-0000B3630000}"/>
    <cellStyle name="Normal 44 5 4 4 2" xfId="25527" xr:uid="{00000000-0005-0000-0000-0000B4630000}"/>
    <cellStyle name="Normal 44 5 4 5" xfId="25528" xr:uid="{00000000-0005-0000-0000-0000B5630000}"/>
    <cellStyle name="Normal 44 5 4 5 2" xfId="25529" xr:uid="{00000000-0005-0000-0000-0000B6630000}"/>
    <cellStyle name="Normal 44 5 4 6" xfId="25530" xr:uid="{00000000-0005-0000-0000-0000B7630000}"/>
    <cellStyle name="Normal 44 5 4 6 2" xfId="25531" xr:uid="{00000000-0005-0000-0000-0000B8630000}"/>
    <cellStyle name="Normal 44 5 4 7" xfId="25532" xr:uid="{00000000-0005-0000-0000-0000B9630000}"/>
    <cellStyle name="Normal 44 5 4 7 2" xfId="25533" xr:uid="{00000000-0005-0000-0000-0000BA630000}"/>
    <cellStyle name="Normal 44 5 4 8" xfId="25534" xr:uid="{00000000-0005-0000-0000-0000BB630000}"/>
    <cellStyle name="Normal 44 5 4 8 2" xfId="25535" xr:uid="{00000000-0005-0000-0000-0000BC630000}"/>
    <cellStyle name="Normal 44 5 4 9" xfId="25536" xr:uid="{00000000-0005-0000-0000-0000BD630000}"/>
    <cellStyle name="Normal 44 5 4 9 2" xfId="25537" xr:uid="{00000000-0005-0000-0000-0000BE630000}"/>
    <cellStyle name="Normal 44 5 5" xfId="25538" xr:uid="{00000000-0005-0000-0000-0000BF630000}"/>
    <cellStyle name="Normal 44 5 5 10" xfId="25539" xr:uid="{00000000-0005-0000-0000-0000C0630000}"/>
    <cellStyle name="Normal 44 5 5 11" xfId="25540" xr:uid="{00000000-0005-0000-0000-0000C1630000}"/>
    <cellStyle name="Normal 44 5 5 2" xfId="25541" xr:uid="{00000000-0005-0000-0000-0000C2630000}"/>
    <cellStyle name="Normal 44 5 5 2 2" xfId="25542" xr:uid="{00000000-0005-0000-0000-0000C3630000}"/>
    <cellStyle name="Normal 44 5 5 3" xfId="25543" xr:uid="{00000000-0005-0000-0000-0000C4630000}"/>
    <cellStyle name="Normal 44 5 5 3 2" xfId="25544" xr:uid="{00000000-0005-0000-0000-0000C5630000}"/>
    <cellStyle name="Normal 44 5 5 4" xfId="25545" xr:uid="{00000000-0005-0000-0000-0000C6630000}"/>
    <cellStyle name="Normal 44 5 5 4 2" xfId="25546" xr:uid="{00000000-0005-0000-0000-0000C7630000}"/>
    <cellStyle name="Normal 44 5 5 5" xfId="25547" xr:uid="{00000000-0005-0000-0000-0000C8630000}"/>
    <cellStyle name="Normal 44 5 5 5 2" xfId="25548" xr:uid="{00000000-0005-0000-0000-0000C9630000}"/>
    <cellStyle name="Normal 44 5 5 6" xfId="25549" xr:uid="{00000000-0005-0000-0000-0000CA630000}"/>
    <cellStyle name="Normal 44 5 5 6 2" xfId="25550" xr:uid="{00000000-0005-0000-0000-0000CB630000}"/>
    <cellStyle name="Normal 44 5 5 7" xfId="25551" xr:uid="{00000000-0005-0000-0000-0000CC630000}"/>
    <cellStyle name="Normal 44 5 5 7 2" xfId="25552" xr:uid="{00000000-0005-0000-0000-0000CD630000}"/>
    <cellStyle name="Normal 44 5 5 8" xfId="25553" xr:uid="{00000000-0005-0000-0000-0000CE630000}"/>
    <cellStyle name="Normal 44 5 5 8 2" xfId="25554" xr:uid="{00000000-0005-0000-0000-0000CF630000}"/>
    <cellStyle name="Normal 44 5 5 9" xfId="25555" xr:uid="{00000000-0005-0000-0000-0000D0630000}"/>
    <cellStyle name="Normal 44 5 5 9 2" xfId="25556" xr:uid="{00000000-0005-0000-0000-0000D1630000}"/>
    <cellStyle name="Normal 44 5 6" xfId="25557" xr:uid="{00000000-0005-0000-0000-0000D2630000}"/>
    <cellStyle name="Normal 44 5 6 10" xfId="25558" xr:uid="{00000000-0005-0000-0000-0000D3630000}"/>
    <cellStyle name="Normal 44 5 6 11" xfId="25559" xr:uid="{00000000-0005-0000-0000-0000D4630000}"/>
    <cellStyle name="Normal 44 5 6 2" xfId="25560" xr:uid="{00000000-0005-0000-0000-0000D5630000}"/>
    <cellStyle name="Normal 44 5 6 2 2" xfId="25561" xr:uid="{00000000-0005-0000-0000-0000D6630000}"/>
    <cellStyle name="Normal 44 5 6 3" xfId="25562" xr:uid="{00000000-0005-0000-0000-0000D7630000}"/>
    <cellStyle name="Normal 44 5 6 3 2" xfId="25563" xr:uid="{00000000-0005-0000-0000-0000D8630000}"/>
    <cellStyle name="Normal 44 5 6 4" xfId="25564" xr:uid="{00000000-0005-0000-0000-0000D9630000}"/>
    <cellStyle name="Normal 44 5 6 4 2" xfId="25565" xr:uid="{00000000-0005-0000-0000-0000DA630000}"/>
    <cellStyle name="Normal 44 5 6 5" xfId="25566" xr:uid="{00000000-0005-0000-0000-0000DB630000}"/>
    <cellStyle name="Normal 44 5 6 5 2" xfId="25567" xr:uid="{00000000-0005-0000-0000-0000DC630000}"/>
    <cellStyle name="Normal 44 5 6 6" xfId="25568" xr:uid="{00000000-0005-0000-0000-0000DD630000}"/>
    <cellStyle name="Normal 44 5 6 6 2" xfId="25569" xr:uid="{00000000-0005-0000-0000-0000DE630000}"/>
    <cellStyle name="Normal 44 5 6 7" xfId="25570" xr:uid="{00000000-0005-0000-0000-0000DF630000}"/>
    <cellStyle name="Normal 44 5 6 7 2" xfId="25571" xr:uid="{00000000-0005-0000-0000-0000E0630000}"/>
    <cellStyle name="Normal 44 5 6 8" xfId="25572" xr:uid="{00000000-0005-0000-0000-0000E1630000}"/>
    <cellStyle name="Normal 44 5 6 8 2" xfId="25573" xr:uid="{00000000-0005-0000-0000-0000E2630000}"/>
    <cellStyle name="Normal 44 5 6 9" xfId="25574" xr:uid="{00000000-0005-0000-0000-0000E3630000}"/>
    <cellStyle name="Normal 44 5 6 9 2" xfId="25575" xr:uid="{00000000-0005-0000-0000-0000E4630000}"/>
    <cellStyle name="Normal 44 5 7" xfId="25576" xr:uid="{00000000-0005-0000-0000-0000E5630000}"/>
    <cellStyle name="Normal 44 5 7 10" xfId="25577" xr:uid="{00000000-0005-0000-0000-0000E6630000}"/>
    <cellStyle name="Normal 44 5 7 2" xfId="25578" xr:uid="{00000000-0005-0000-0000-0000E7630000}"/>
    <cellStyle name="Normal 44 5 7 2 2" xfId="25579" xr:uid="{00000000-0005-0000-0000-0000E8630000}"/>
    <cellStyle name="Normal 44 5 7 3" xfId="25580" xr:uid="{00000000-0005-0000-0000-0000E9630000}"/>
    <cellStyle name="Normal 44 5 7 3 2" xfId="25581" xr:uid="{00000000-0005-0000-0000-0000EA630000}"/>
    <cellStyle name="Normal 44 5 7 4" xfId="25582" xr:uid="{00000000-0005-0000-0000-0000EB630000}"/>
    <cellStyle name="Normal 44 5 7 4 2" xfId="25583" xr:uid="{00000000-0005-0000-0000-0000EC630000}"/>
    <cellStyle name="Normal 44 5 7 5" xfId="25584" xr:uid="{00000000-0005-0000-0000-0000ED630000}"/>
    <cellStyle name="Normal 44 5 7 5 2" xfId="25585" xr:uid="{00000000-0005-0000-0000-0000EE630000}"/>
    <cellStyle name="Normal 44 5 7 6" xfId="25586" xr:uid="{00000000-0005-0000-0000-0000EF630000}"/>
    <cellStyle name="Normal 44 5 7 6 2" xfId="25587" xr:uid="{00000000-0005-0000-0000-0000F0630000}"/>
    <cellStyle name="Normal 44 5 7 7" xfId="25588" xr:uid="{00000000-0005-0000-0000-0000F1630000}"/>
    <cellStyle name="Normal 44 5 7 7 2" xfId="25589" xr:uid="{00000000-0005-0000-0000-0000F2630000}"/>
    <cellStyle name="Normal 44 5 7 8" xfId="25590" xr:uid="{00000000-0005-0000-0000-0000F3630000}"/>
    <cellStyle name="Normal 44 5 7 8 2" xfId="25591" xr:uid="{00000000-0005-0000-0000-0000F4630000}"/>
    <cellStyle name="Normal 44 5 7 9" xfId="25592" xr:uid="{00000000-0005-0000-0000-0000F5630000}"/>
    <cellStyle name="Normal 44 5 8" xfId="25593" xr:uid="{00000000-0005-0000-0000-0000F6630000}"/>
    <cellStyle name="Normal 44 5 8 2" xfId="25594" xr:uid="{00000000-0005-0000-0000-0000F7630000}"/>
    <cellStyle name="Normal 44 5 9" xfId="25595" xr:uid="{00000000-0005-0000-0000-0000F8630000}"/>
    <cellStyle name="Normal 44 5 9 2" xfId="25596" xr:uid="{00000000-0005-0000-0000-0000F9630000}"/>
    <cellStyle name="Normal 44 6" xfId="25597" xr:uid="{00000000-0005-0000-0000-0000FA630000}"/>
    <cellStyle name="Normal 44 6 10" xfId="25598" xr:uid="{00000000-0005-0000-0000-0000FB630000}"/>
    <cellStyle name="Normal 44 6 10 2" xfId="25599" xr:uid="{00000000-0005-0000-0000-0000FC630000}"/>
    <cellStyle name="Normal 44 6 11" xfId="25600" xr:uid="{00000000-0005-0000-0000-0000FD630000}"/>
    <cellStyle name="Normal 44 6 11 2" xfId="25601" xr:uid="{00000000-0005-0000-0000-0000FE630000}"/>
    <cellStyle name="Normal 44 6 12" xfId="25602" xr:uid="{00000000-0005-0000-0000-0000FF630000}"/>
    <cellStyle name="Normal 44 6 12 2" xfId="25603" xr:uid="{00000000-0005-0000-0000-000000640000}"/>
    <cellStyle name="Normal 44 6 13" xfId="25604" xr:uid="{00000000-0005-0000-0000-000001640000}"/>
    <cellStyle name="Normal 44 6 13 2" xfId="25605" xr:uid="{00000000-0005-0000-0000-000002640000}"/>
    <cellStyle name="Normal 44 6 14" xfId="25606" xr:uid="{00000000-0005-0000-0000-000003640000}"/>
    <cellStyle name="Normal 44 6 14 2" xfId="25607" xr:uid="{00000000-0005-0000-0000-000004640000}"/>
    <cellStyle name="Normal 44 6 15" xfId="25608" xr:uid="{00000000-0005-0000-0000-000005640000}"/>
    <cellStyle name="Normal 44 6 15 2" xfId="25609" xr:uid="{00000000-0005-0000-0000-000006640000}"/>
    <cellStyle name="Normal 44 6 16" xfId="25610" xr:uid="{00000000-0005-0000-0000-000007640000}"/>
    <cellStyle name="Normal 44 6 17" xfId="25611" xr:uid="{00000000-0005-0000-0000-000008640000}"/>
    <cellStyle name="Normal 44 6 2" xfId="25612" xr:uid="{00000000-0005-0000-0000-000009640000}"/>
    <cellStyle name="Normal 44 6 2 10" xfId="25613" xr:uid="{00000000-0005-0000-0000-00000A640000}"/>
    <cellStyle name="Normal 44 6 2 11" xfId="25614" xr:uid="{00000000-0005-0000-0000-00000B640000}"/>
    <cellStyle name="Normal 44 6 2 2" xfId="25615" xr:uid="{00000000-0005-0000-0000-00000C640000}"/>
    <cellStyle name="Normal 44 6 2 2 2" xfId="25616" xr:uid="{00000000-0005-0000-0000-00000D640000}"/>
    <cellStyle name="Normal 44 6 2 3" xfId="25617" xr:uid="{00000000-0005-0000-0000-00000E640000}"/>
    <cellStyle name="Normal 44 6 2 3 2" xfId="25618" xr:uid="{00000000-0005-0000-0000-00000F640000}"/>
    <cellStyle name="Normal 44 6 2 4" xfId="25619" xr:uid="{00000000-0005-0000-0000-000010640000}"/>
    <cellStyle name="Normal 44 6 2 4 2" xfId="25620" xr:uid="{00000000-0005-0000-0000-000011640000}"/>
    <cellStyle name="Normal 44 6 2 5" xfId="25621" xr:uid="{00000000-0005-0000-0000-000012640000}"/>
    <cellStyle name="Normal 44 6 2 5 2" xfId="25622" xr:uid="{00000000-0005-0000-0000-000013640000}"/>
    <cellStyle name="Normal 44 6 2 6" xfId="25623" xr:uid="{00000000-0005-0000-0000-000014640000}"/>
    <cellStyle name="Normal 44 6 2 6 2" xfId="25624" xr:uid="{00000000-0005-0000-0000-000015640000}"/>
    <cellStyle name="Normal 44 6 2 7" xfId="25625" xr:uid="{00000000-0005-0000-0000-000016640000}"/>
    <cellStyle name="Normal 44 6 2 7 2" xfId="25626" xr:uid="{00000000-0005-0000-0000-000017640000}"/>
    <cellStyle name="Normal 44 6 2 8" xfId="25627" xr:uid="{00000000-0005-0000-0000-000018640000}"/>
    <cellStyle name="Normal 44 6 2 8 2" xfId="25628" xr:uid="{00000000-0005-0000-0000-000019640000}"/>
    <cellStyle name="Normal 44 6 2 9" xfId="25629" xr:uid="{00000000-0005-0000-0000-00001A640000}"/>
    <cellStyle name="Normal 44 6 2 9 2" xfId="25630" xr:uid="{00000000-0005-0000-0000-00001B640000}"/>
    <cellStyle name="Normal 44 6 3" xfId="25631" xr:uid="{00000000-0005-0000-0000-00001C640000}"/>
    <cellStyle name="Normal 44 6 3 10" xfId="25632" xr:uid="{00000000-0005-0000-0000-00001D640000}"/>
    <cellStyle name="Normal 44 6 3 11" xfId="25633" xr:uid="{00000000-0005-0000-0000-00001E640000}"/>
    <cellStyle name="Normal 44 6 3 2" xfId="25634" xr:uid="{00000000-0005-0000-0000-00001F640000}"/>
    <cellStyle name="Normal 44 6 3 2 2" xfId="25635" xr:uid="{00000000-0005-0000-0000-000020640000}"/>
    <cellStyle name="Normal 44 6 3 3" xfId="25636" xr:uid="{00000000-0005-0000-0000-000021640000}"/>
    <cellStyle name="Normal 44 6 3 3 2" xfId="25637" xr:uid="{00000000-0005-0000-0000-000022640000}"/>
    <cellStyle name="Normal 44 6 3 4" xfId="25638" xr:uid="{00000000-0005-0000-0000-000023640000}"/>
    <cellStyle name="Normal 44 6 3 4 2" xfId="25639" xr:uid="{00000000-0005-0000-0000-000024640000}"/>
    <cellStyle name="Normal 44 6 3 5" xfId="25640" xr:uid="{00000000-0005-0000-0000-000025640000}"/>
    <cellStyle name="Normal 44 6 3 5 2" xfId="25641" xr:uid="{00000000-0005-0000-0000-000026640000}"/>
    <cellStyle name="Normal 44 6 3 6" xfId="25642" xr:uid="{00000000-0005-0000-0000-000027640000}"/>
    <cellStyle name="Normal 44 6 3 6 2" xfId="25643" xr:uid="{00000000-0005-0000-0000-000028640000}"/>
    <cellStyle name="Normal 44 6 3 7" xfId="25644" xr:uid="{00000000-0005-0000-0000-000029640000}"/>
    <cellStyle name="Normal 44 6 3 7 2" xfId="25645" xr:uid="{00000000-0005-0000-0000-00002A640000}"/>
    <cellStyle name="Normal 44 6 3 8" xfId="25646" xr:uid="{00000000-0005-0000-0000-00002B640000}"/>
    <cellStyle name="Normal 44 6 3 8 2" xfId="25647" xr:uid="{00000000-0005-0000-0000-00002C640000}"/>
    <cellStyle name="Normal 44 6 3 9" xfId="25648" xr:uid="{00000000-0005-0000-0000-00002D640000}"/>
    <cellStyle name="Normal 44 6 3 9 2" xfId="25649" xr:uid="{00000000-0005-0000-0000-00002E640000}"/>
    <cellStyle name="Normal 44 6 4" xfId="25650" xr:uid="{00000000-0005-0000-0000-00002F640000}"/>
    <cellStyle name="Normal 44 6 4 10" xfId="25651" xr:uid="{00000000-0005-0000-0000-000030640000}"/>
    <cellStyle name="Normal 44 6 4 11" xfId="25652" xr:uid="{00000000-0005-0000-0000-000031640000}"/>
    <cellStyle name="Normal 44 6 4 2" xfId="25653" xr:uid="{00000000-0005-0000-0000-000032640000}"/>
    <cellStyle name="Normal 44 6 4 2 2" xfId="25654" xr:uid="{00000000-0005-0000-0000-000033640000}"/>
    <cellStyle name="Normal 44 6 4 3" xfId="25655" xr:uid="{00000000-0005-0000-0000-000034640000}"/>
    <cellStyle name="Normal 44 6 4 3 2" xfId="25656" xr:uid="{00000000-0005-0000-0000-000035640000}"/>
    <cellStyle name="Normal 44 6 4 4" xfId="25657" xr:uid="{00000000-0005-0000-0000-000036640000}"/>
    <cellStyle name="Normal 44 6 4 4 2" xfId="25658" xr:uid="{00000000-0005-0000-0000-000037640000}"/>
    <cellStyle name="Normal 44 6 4 5" xfId="25659" xr:uid="{00000000-0005-0000-0000-000038640000}"/>
    <cellStyle name="Normal 44 6 4 5 2" xfId="25660" xr:uid="{00000000-0005-0000-0000-000039640000}"/>
    <cellStyle name="Normal 44 6 4 6" xfId="25661" xr:uid="{00000000-0005-0000-0000-00003A640000}"/>
    <cellStyle name="Normal 44 6 4 6 2" xfId="25662" xr:uid="{00000000-0005-0000-0000-00003B640000}"/>
    <cellStyle name="Normal 44 6 4 7" xfId="25663" xr:uid="{00000000-0005-0000-0000-00003C640000}"/>
    <cellStyle name="Normal 44 6 4 7 2" xfId="25664" xr:uid="{00000000-0005-0000-0000-00003D640000}"/>
    <cellStyle name="Normal 44 6 4 8" xfId="25665" xr:uid="{00000000-0005-0000-0000-00003E640000}"/>
    <cellStyle name="Normal 44 6 4 8 2" xfId="25666" xr:uid="{00000000-0005-0000-0000-00003F640000}"/>
    <cellStyle name="Normal 44 6 4 9" xfId="25667" xr:uid="{00000000-0005-0000-0000-000040640000}"/>
    <cellStyle name="Normal 44 6 4 9 2" xfId="25668" xr:uid="{00000000-0005-0000-0000-000041640000}"/>
    <cellStyle name="Normal 44 6 5" xfId="25669" xr:uid="{00000000-0005-0000-0000-000042640000}"/>
    <cellStyle name="Normal 44 6 5 10" xfId="25670" xr:uid="{00000000-0005-0000-0000-000043640000}"/>
    <cellStyle name="Normal 44 6 5 11" xfId="25671" xr:uid="{00000000-0005-0000-0000-000044640000}"/>
    <cellStyle name="Normal 44 6 5 2" xfId="25672" xr:uid="{00000000-0005-0000-0000-000045640000}"/>
    <cellStyle name="Normal 44 6 5 2 2" xfId="25673" xr:uid="{00000000-0005-0000-0000-000046640000}"/>
    <cellStyle name="Normal 44 6 5 3" xfId="25674" xr:uid="{00000000-0005-0000-0000-000047640000}"/>
    <cellStyle name="Normal 44 6 5 3 2" xfId="25675" xr:uid="{00000000-0005-0000-0000-000048640000}"/>
    <cellStyle name="Normal 44 6 5 4" xfId="25676" xr:uid="{00000000-0005-0000-0000-000049640000}"/>
    <cellStyle name="Normal 44 6 5 4 2" xfId="25677" xr:uid="{00000000-0005-0000-0000-00004A640000}"/>
    <cellStyle name="Normal 44 6 5 5" xfId="25678" xr:uid="{00000000-0005-0000-0000-00004B640000}"/>
    <cellStyle name="Normal 44 6 5 5 2" xfId="25679" xr:uid="{00000000-0005-0000-0000-00004C640000}"/>
    <cellStyle name="Normal 44 6 5 6" xfId="25680" xr:uid="{00000000-0005-0000-0000-00004D640000}"/>
    <cellStyle name="Normal 44 6 5 6 2" xfId="25681" xr:uid="{00000000-0005-0000-0000-00004E640000}"/>
    <cellStyle name="Normal 44 6 5 7" xfId="25682" xr:uid="{00000000-0005-0000-0000-00004F640000}"/>
    <cellStyle name="Normal 44 6 5 7 2" xfId="25683" xr:uid="{00000000-0005-0000-0000-000050640000}"/>
    <cellStyle name="Normal 44 6 5 8" xfId="25684" xr:uid="{00000000-0005-0000-0000-000051640000}"/>
    <cellStyle name="Normal 44 6 5 8 2" xfId="25685" xr:uid="{00000000-0005-0000-0000-000052640000}"/>
    <cellStyle name="Normal 44 6 5 9" xfId="25686" xr:uid="{00000000-0005-0000-0000-000053640000}"/>
    <cellStyle name="Normal 44 6 5 9 2" xfId="25687" xr:uid="{00000000-0005-0000-0000-000054640000}"/>
    <cellStyle name="Normal 44 6 6" xfId="25688" xr:uid="{00000000-0005-0000-0000-000055640000}"/>
    <cellStyle name="Normal 44 6 6 10" xfId="25689" xr:uid="{00000000-0005-0000-0000-000056640000}"/>
    <cellStyle name="Normal 44 6 6 11" xfId="25690" xr:uid="{00000000-0005-0000-0000-000057640000}"/>
    <cellStyle name="Normal 44 6 6 2" xfId="25691" xr:uid="{00000000-0005-0000-0000-000058640000}"/>
    <cellStyle name="Normal 44 6 6 2 2" xfId="25692" xr:uid="{00000000-0005-0000-0000-000059640000}"/>
    <cellStyle name="Normal 44 6 6 3" xfId="25693" xr:uid="{00000000-0005-0000-0000-00005A640000}"/>
    <cellStyle name="Normal 44 6 6 3 2" xfId="25694" xr:uid="{00000000-0005-0000-0000-00005B640000}"/>
    <cellStyle name="Normal 44 6 6 4" xfId="25695" xr:uid="{00000000-0005-0000-0000-00005C640000}"/>
    <cellStyle name="Normal 44 6 6 4 2" xfId="25696" xr:uid="{00000000-0005-0000-0000-00005D640000}"/>
    <cellStyle name="Normal 44 6 6 5" xfId="25697" xr:uid="{00000000-0005-0000-0000-00005E640000}"/>
    <cellStyle name="Normal 44 6 6 5 2" xfId="25698" xr:uid="{00000000-0005-0000-0000-00005F640000}"/>
    <cellStyle name="Normal 44 6 6 6" xfId="25699" xr:uid="{00000000-0005-0000-0000-000060640000}"/>
    <cellStyle name="Normal 44 6 6 6 2" xfId="25700" xr:uid="{00000000-0005-0000-0000-000061640000}"/>
    <cellStyle name="Normal 44 6 6 7" xfId="25701" xr:uid="{00000000-0005-0000-0000-000062640000}"/>
    <cellStyle name="Normal 44 6 6 7 2" xfId="25702" xr:uid="{00000000-0005-0000-0000-000063640000}"/>
    <cellStyle name="Normal 44 6 6 8" xfId="25703" xr:uid="{00000000-0005-0000-0000-000064640000}"/>
    <cellStyle name="Normal 44 6 6 8 2" xfId="25704" xr:uid="{00000000-0005-0000-0000-000065640000}"/>
    <cellStyle name="Normal 44 6 6 9" xfId="25705" xr:uid="{00000000-0005-0000-0000-000066640000}"/>
    <cellStyle name="Normal 44 6 6 9 2" xfId="25706" xr:uid="{00000000-0005-0000-0000-000067640000}"/>
    <cellStyle name="Normal 44 6 7" xfId="25707" xr:uid="{00000000-0005-0000-0000-000068640000}"/>
    <cellStyle name="Normal 44 6 7 10" xfId="25708" xr:uid="{00000000-0005-0000-0000-000069640000}"/>
    <cellStyle name="Normal 44 6 7 2" xfId="25709" xr:uid="{00000000-0005-0000-0000-00006A640000}"/>
    <cellStyle name="Normal 44 6 7 2 2" xfId="25710" xr:uid="{00000000-0005-0000-0000-00006B640000}"/>
    <cellStyle name="Normal 44 6 7 3" xfId="25711" xr:uid="{00000000-0005-0000-0000-00006C640000}"/>
    <cellStyle name="Normal 44 6 7 3 2" xfId="25712" xr:uid="{00000000-0005-0000-0000-00006D640000}"/>
    <cellStyle name="Normal 44 6 7 4" xfId="25713" xr:uid="{00000000-0005-0000-0000-00006E640000}"/>
    <cellStyle name="Normal 44 6 7 4 2" xfId="25714" xr:uid="{00000000-0005-0000-0000-00006F640000}"/>
    <cellStyle name="Normal 44 6 7 5" xfId="25715" xr:uid="{00000000-0005-0000-0000-000070640000}"/>
    <cellStyle name="Normal 44 6 7 5 2" xfId="25716" xr:uid="{00000000-0005-0000-0000-000071640000}"/>
    <cellStyle name="Normal 44 6 7 6" xfId="25717" xr:uid="{00000000-0005-0000-0000-000072640000}"/>
    <cellStyle name="Normal 44 6 7 6 2" xfId="25718" xr:uid="{00000000-0005-0000-0000-000073640000}"/>
    <cellStyle name="Normal 44 6 7 7" xfId="25719" xr:uid="{00000000-0005-0000-0000-000074640000}"/>
    <cellStyle name="Normal 44 6 7 7 2" xfId="25720" xr:uid="{00000000-0005-0000-0000-000075640000}"/>
    <cellStyle name="Normal 44 6 7 8" xfId="25721" xr:uid="{00000000-0005-0000-0000-000076640000}"/>
    <cellStyle name="Normal 44 6 7 8 2" xfId="25722" xr:uid="{00000000-0005-0000-0000-000077640000}"/>
    <cellStyle name="Normal 44 6 7 9" xfId="25723" xr:uid="{00000000-0005-0000-0000-000078640000}"/>
    <cellStyle name="Normal 44 6 8" xfId="25724" xr:uid="{00000000-0005-0000-0000-000079640000}"/>
    <cellStyle name="Normal 44 6 8 2" xfId="25725" xr:uid="{00000000-0005-0000-0000-00007A640000}"/>
    <cellStyle name="Normal 44 6 9" xfId="25726" xr:uid="{00000000-0005-0000-0000-00007B640000}"/>
    <cellStyle name="Normal 44 6 9 2" xfId="25727" xr:uid="{00000000-0005-0000-0000-00007C640000}"/>
    <cellStyle name="Normal 44 7" xfId="25728" xr:uid="{00000000-0005-0000-0000-00007D640000}"/>
    <cellStyle name="Normal 44 7 10" xfId="25729" xr:uid="{00000000-0005-0000-0000-00007E640000}"/>
    <cellStyle name="Normal 44 7 11" xfId="25730" xr:uid="{00000000-0005-0000-0000-00007F640000}"/>
    <cellStyle name="Normal 44 7 2" xfId="25731" xr:uid="{00000000-0005-0000-0000-000080640000}"/>
    <cellStyle name="Normal 44 7 2 2" xfId="25732" xr:uid="{00000000-0005-0000-0000-000081640000}"/>
    <cellStyle name="Normal 44 7 3" xfId="25733" xr:uid="{00000000-0005-0000-0000-000082640000}"/>
    <cellStyle name="Normal 44 7 3 2" xfId="25734" xr:uid="{00000000-0005-0000-0000-000083640000}"/>
    <cellStyle name="Normal 44 7 4" xfId="25735" xr:uid="{00000000-0005-0000-0000-000084640000}"/>
    <cellStyle name="Normal 44 7 4 2" xfId="25736" xr:uid="{00000000-0005-0000-0000-000085640000}"/>
    <cellStyle name="Normal 44 7 5" xfId="25737" xr:uid="{00000000-0005-0000-0000-000086640000}"/>
    <cellStyle name="Normal 44 7 5 2" xfId="25738" xr:uid="{00000000-0005-0000-0000-000087640000}"/>
    <cellStyle name="Normal 44 7 6" xfId="25739" xr:uid="{00000000-0005-0000-0000-000088640000}"/>
    <cellStyle name="Normal 44 7 6 2" xfId="25740" xr:uid="{00000000-0005-0000-0000-000089640000}"/>
    <cellStyle name="Normal 44 7 7" xfId="25741" xr:uid="{00000000-0005-0000-0000-00008A640000}"/>
    <cellStyle name="Normal 44 7 7 2" xfId="25742" xr:uid="{00000000-0005-0000-0000-00008B640000}"/>
    <cellStyle name="Normal 44 7 8" xfId="25743" xr:uid="{00000000-0005-0000-0000-00008C640000}"/>
    <cellStyle name="Normal 44 7 8 2" xfId="25744" xr:uid="{00000000-0005-0000-0000-00008D640000}"/>
    <cellStyle name="Normal 44 7 9" xfId="25745" xr:uid="{00000000-0005-0000-0000-00008E640000}"/>
    <cellStyle name="Normal 44 7 9 2" xfId="25746" xr:uid="{00000000-0005-0000-0000-00008F640000}"/>
    <cellStyle name="Normal 44 8" xfId="25747" xr:uid="{00000000-0005-0000-0000-000090640000}"/>
    <cellStyle name="Normal 44 8 10" xfId="25748" xr:uid="{00000000-0005-0000-0000-000091640000}"/>
    <cellStyle name="Normal 44 8 11" xfId="25749" xr:uid="{00000000-0005-0000-0000-000092640000}"/>
    <cellStyle name="Normal 44 8 2" xfId="25750" xr:uid="{00000000-0005-0000-0000-000093640000}"/>
    <cellStyle name="Normal 44 8 2 2" xfId="25751" xr:uid="{00000000-0005-0000-0000-000094640000}"/>
    <cellStyle name="Normal 44 8 3" xfId="25752" xr:uid="{00000000-0005-0000-0000-000095640000}"/>
    <cellStyle name="Normal 44 8 3 2" xfId="25753" xr:uid="{00000000-0005-0000-0000-000096640000}"/>
    <cellStyle name="Normal 44 8 4" xfId="25754" xr:uid="{00000000-0005-0000-0000-000097640000}"/>
    <cellStyle name="Normal 44 8 4 2" xfId="25755" xr:uid="{00000000-0005-0000-0000-000098640000}"/>
    <cellStyle name="Normal 44 8 5" xfId="25756" xr:uid="{00000000-0005-0000-0000-000099640000}"/>
    <cellStyle name="Normal 44 8 5 2" xfId="25757" xr:uid="{00000000-0005-0000-0000-00009A640000}"/>
    <cellStyle name="Normal 44 8 6" xfId="25758" xr:uid="{00000000-0005-0000-0000-00009B640000}"/>
    <cellStyle name="Normal 44 8 6 2" xfId="25759" xr:uid="{00000000-0005-0000-0000-00009C640000}"/>
    <cellStyle name="Normal 44 8 7" xfId="25760" xr:uid="{00000000-0005-0000-0000-00009D640000}"/>
    <cellStyle name="Normal 44 8 7 2" xfId="25761" xr:uid="{00000000-0005-0000-0000-00009E640000}"/>
    <cellStyle name="Normal 44 8 8" xfId="25762" xr:uid="{00000000-0005-0000-0000-00009F640000}"/>
    <cellStyle name="Normal 44 8 8 2" xfId="25763" xr:uid="{00000000-0005-0000-0000-0000A0640000}"/>
    <cellStyle name="Normal 44 8 9" xfId="25764" xr:uid="{00000000-0005-0000-0000-0000A1640000}"/>
    <cellStyle name="Normal 44 8 9 2" xfId="25765" xr:uid="{00000000-0005-0000-0000-0000A2640000}"/>
    <cellStyle name="Normal 44 9" xfId="25766" xr:uid="{00000000-0005-0000-0000-0000A3640000}"/>
    <cellStyle name="Normal 44 9 10" xfId="25767" xr:uid="{00000000-0005-0000-0000-0000A4640000}"/>
    <cellStyle name="Normal 44 9 11" xfId="25768" xr:uid="{00000000-0005-0000-0000-0000A5640000}"/>
    <cellStyle name="Normal 44 9 2" xfId="25769" xr:uid="{00000000-0005-0000-0000-0000A6640000}"/>
    <cellStyle name="Normal 44 9 2 2" xfId="25770" xr:uid="{00000000-0005-0000-0000-0000A7640000}"/>
    <cellStyle name="Normal 44 9 3" xfId="25771" xr:uid="{00000000-0005-0000-0000-0000A8640000}"/>
    <cellStyle name="Normal 44 9 3 2" xfId="25772" xr:uid="{00000000-0005-0000-0000-0000A9640000}"/>
    <cellStyle name="Normal 44 9 4" xfId="25773" xr:uid="{00000000-0005-0000-0000-0000AA640000}"/>
    <cellStyle name="Normal 44 9 4 2" xfId="25774" xr:uid="{00000000-0005-0000-0000-0000AB640000}"/>
    <cellStyle name="Normal 44 9 5" xfId="25775" xr:uid="{00000000-0005-0000-0000-0000AC640000}"/>
    <cellStyle name="Normal 44 9 5 2" xfId="25776" xr:uid="{00000000-0005-0000-0000-0000AD640000}"/>
    <cellStyle name="Normal 44 9 6" xfId="25777" xr:uid="{00000000-0005-0000-0000-0000AE640000}"/>
    <cellStyle name="Normal 44 9 6 2" xfId="25778" xr:uid="{00000000-0005-0000-0000-0000AF640000}"/>
    <cellStyle name="Normal 44 9 7" xfId="25779" xr:uid="{00000000-0005-0000-0000-0000B0640000}"/>
    <cellStyle name="Normal 44 9 7 2" xfId="25780" xr:uid="{00000000-0005-0000-0000-0000B1640000}"/>
    <cellStyle name="Normal 44 9 8" xfId="25781" xr:uid="{00000000-0005-0000-0000-0000B2640000}"/>
    <cellStyle name="Normal 44 9 8 2" xfId="25782" xr:uid="{00000000-0005-0000-0000-0000B3640000}"/>
    <cellStyle name="Normal 44 9 9" xfId="25783" xr:uid="{00000000-0005-0000-0000-0000B4640000}"/>
    <cellStyle name="Normal 44 9 9 2" xfId="25784" xr:uid="{00000000-0005-0000-0000-0000B5640000}"/>
    <cellStyle name="Normal 45" xfId="25785" xr:uid="{00000000-0005-0000-0000-0000B6640000}"/>
    <cellStyle name="Normal 45 10" xfId="25786" xr:uid="{00000000-0005-0000-0000-0000B7640000}"/>
    <cellStyle name="Normal 45 10 10" xfId="25787" xr:uid="{00000000-0005-0000-0000-0000B8640000}"/>
    <cellStyle name="Normal 45 10 11" xfId="25788" xr:uid="{00000000-0005-0000-0000-0000B9640000}"/>
    <cellStyle name="Normal 45 10 2" xfId="25789" xr:uid="{00000000-0005-0000-0000-0000BA640000}"/>
    <cellStyle name="Normal 45 10 2 2" xfId="25790" xr:uid="{00000000-0005-0000-0000-0000BB640000}"/>
    <cellStyle name="Normal 45 10 3" xfId="25791" xr:uid="{00000000-0005-0000-0000-0000BC640000}"/>
    <cellStyle name="Normal 45 10 3 2" xfId="25792" xr:uid="{00000000-0005-0000-0000-0000BD640000}"/>
    <cellStyle name="Normal 45 10 4" xfId="25793" xr:uid="{00000000-0005-0000-0000-0000BE640000}"/>
    <cellStyle name="Normal 45 10 4 2" xfId="25794" xr:uid="{00000000-0005-0000-0000-0000BF640000}"/>
    <cellStyle name="Normal 45 10 5" xfId="25795" xr:uid="{00000000-0005-0000-0000-0000C0640000}"/>
    <cellStyle name="Normal 45 10 5 2" xfId="25796" xr:uid="{00000000-0005-0000-0000-0000C1640000}"/>
    <cellStyle name="Normal 45 10 6" xfId="25797" xr:uid="{00000000-0005-0000-0000-0000C2640000}"/>
    <cellStyle name="Normal 45 10 6 2" xfId="25798" xr:uid="{00000000-0005-0000-0000-0000C3640000}"/>
    <cellStyle name="Normal 45 10 7" xfId="25799" xr:uid="{00000000-0005-0000-0000-0000C4640000}"/>
    <cellStyle name="Normal 45 10 7 2" xfId="25800" xr:uid="{00000000-0005-0000-0000-0000C5640000}"/>
    <cellStyle name="Normal 45 10 8" xfId="25801" xr:uid="{00000000-0005-0000-0000-0000C6640000}"/>
    <cellStyle name="Normal 45 10 8 2" xfId="25802" xr:uid="{00000000-0005-0000-0000-0000C7640000}"/>
    <cellStyle name="Normal 45 10 9" xfId="25803" xr:uid="{00000000-0005-0000-0000-0000C8640000}"/>
    <cellStyle name="Normal 45 10 9 2" xfId="25804" xr:uid="{00000000-0005-0000-0000-0000C9640000}"/>
    <cellStyle name="Normal 45 11" xfId="25805" xr:uid="{00000000-0005-0000-0000-0000CA640000}"/>
    <cellStyle name="Normal 45 11 10" xfId="25806" xr:uid="{00000000-0005-0000-0000-0000CB640000}"/>
    <cellStyle name="Normal 45 11 11" xfId="25807" xr:uid="{00000000-0005-0000-0000-0000CC640000}"/>
    <cellStyle name="Normal 45 11 2" xfId="25808" xr:uid="{00000000-0005-0000-0000-0000CD640000}"/>
    <cellStyle name="Normal 45 11 2 2" xfId="25809" xr:uid="{00000000-0005-0000-0000-0000CE640000}"/>
    <cellStyle name="Normal 45 11 3" xfId="25810" xr:uid="{00000000-0005-0000-0000-0000CF640000}"/>
    <cellStyle name="Normal 45 11 3 2" xfId="25811" xr:uid="{00000000-0005-0000-0000-0000D0640000}"/>
    <cellStyle name="Normal 45 11 4" xfId="25812" xr:uid="{00000000-0005-0000-0000-0000D1640000}"/>
    <cellStyle name="Normal 45 11 4 2" xfId="25813" xr:uid="{00000000-0005-0000-0000-0000D2640000}"/>
    <cellStyle name="Normal 45 11 5" xfId="25814" xr:uid="{00000000-0005-0000-0000-0000D3640000}"/>
    <cellStyle name="Normal 45 11 5 2" xfId="25815" xr:uid="{00000000-0005-0000-0000-0000D4640000}"/>
    <cellStyle name="Normal 45 11 6" xfId="25816" xr:uid="{00000000-0005-0000-0000-0000D5640000}"/>
    <cellStyle name="Normal 45 11 6 2" xfId="25817" xr:uid="{00000000-0005-0000-0000-0000D6640000}"/>
    <cellStyle name="Normal 45 11 7" xfId="25818" xr:uid="{00000000-0005-0000-0000-0000D7640000}"/>
    <cellStyle name="Normal 45 11 7 2" xfId="25819" xr:uid="{00000000-0005-0000-0000-0000D8640000}"/>
    <cellStyle name="Normal 45 11 8" xfId="25820" xr:uid="{00000000-0005-0000-0000-0000D9640000}"/>
    <cellStyle name="Normal 45 11 8 2" xfId="25821" xr:uid="{00000000-0005-0000-0000-0000DA640000}"/>
    <cellStyle name="Normal 45 11 9" xfId="25822" xr:uid="{00000000-0005-0000-0000-0000DB640000}"/>
    <cellStyle name="Normal 45 11 9 2" xfId="25823" xr:uid="{00000000-0005-0000-0000-0000DC640000}"/>
    <cellStyle name="Normal 45 12" xfId="25824" xr:uid="{00000000-0005-0000-0000-0000DD640000}"/>
    <cellStyle name="Normal 45 12 10" xfId="25825" xr:uid="{00000000-0005-0000-0000-0000DE640000}"/>
    <cellStyle name="Normal 45 12 2" xfId="25826" xr:uid="{00000000-0005-0000-0000-0000DF640000}"/>
    <cellStyle name="Normal 45 12 2 2" xfId="25827" xr:uid="{00000000-0005-0000-0000-0000E0640000}"/>
    <cellStyle name="Normal 45 12 3" xfId="25828" xr:uid="{00000000-0005-0000-0000-0000E1640000}"/>
    <cellStyle name="Normal 45 12 3 2" xfId="25829" xr:uid="{00000000-0005-0000-0000-0000E2640000}"/>
    <cellStyle name="Normal 45 12 4" xfId="25830" xr:uid="{00000000-0005-0000-0000-0000E3640000}"/>
    <cellStyle name="Normal 45 12 4 2" xfId="25831" xr:uid="{00000000-0005-0000-0000-0000E4640000}"/>
    <cellStyle name="Normal 45 12 5" xfId="25832" xr:uid="{00000000-0005-0000-0000-0000E5640000}"/>
    <cellStyle name="Normal 45 12 5 2" xfId="25833" xr:uid="{00000000-0005-0000-0000-0000E6640000}"/>
    <cellStyle name="Normal 45 12 6" xfId="25834" xr:uid="{00000000-0005-0000-0000-0000E7640000}"/>
    <cellStyle name="Normal 45 12 6 2" xfId="25835" xr:uid="{00000000-0005-0000-0000-0000E8640000}"/>
    <cellStyle name="Normal 45 12 7" xfId="25836" xr:uid="{00000000-0005-0000-0000-0000E9640000}"/>
    <cellStyle name="Normal 45 12 7 2" xfId="25837" xr:uid="{00000000-0005-0000-0000-0000EA640000}"/>
    <cellStyle name="Normal 45 12 8" xfId="25838" xr:uid="{00000000-0005-0000-0000-0000EB640000}"/>
    <cellStyle name="Normal 45 12 8 2" xfId="25839" xr:uid="{00000000-0005-0000-0000-0000EC640000}"/>
    <cellStyle name="Normal 45 12 9" xfId="25840" xr:uid="{00000000-0005-0000-0000-0000ED640000}"/>
    <cellStyle name="Normal 45 13" xfId="25841" xr:uid="{00000000-0005-0000-0000-0000EE640000}"/>
    <cellStyle name="Normal 45 13 2" xfId="25842" xr:uid="{00000000-0005-0000-0000-0000EF640000}"/>
    <cellStyle name="Normal 45 14" xfId="25843" xr:uid="{00000000-0005-0000-0000-0000F0640000}"/>
    <cellStyle name="Normal 45 14 2" xfId="25844" xr:uid="{00000000-0005-0000-0000-0000F1640000}"/>
    <cellStyle name="Normal 45 15" xfId="25845" xr:uid="{00000000-0005-0000-0000-0000F2640000}"/>
    <cellStyle name="Normal 45 15 2" xfId="25846" xr:uid="{00000000-0005-0000-0000-0000F3640000}"/>
    <cellStyle name="Normal 45 16" xfId="25847" xr:uid="{00000000-0005-0000-0000-0000F4640000}"/>
    <cellStyle name="Normal 45 16 2" xfId="25848" xr:uid="{00000000-0005-0000-0000-0000F5640000}"/>
    <cellStyle name="Normal 45 17" xfId="25849" xr:uid="{00000000-0005-0000-0000-0000F6640000}"/>
    <cellStyle name="Normal 45 17 2" xfId="25850" xr:uid="{00000000-0005-0000-0000-0000F7640000}"/>
    <cellStyle name="Normal 45 18" xfId="25851" xr:uid="{00000000-0005-0000-0000-0000F8640000}"/>
    <cellStyle name="Normal 45 18 2" xfId="25852" xr:uid="{00000000-0005-0000-0000-0000F9640000}"/>
    <cellStyle name="Normal 45 19" xfId="25853" xr:uid="{00000000-0005-0000-0000-0000FA640000}"/>
    <cellStyle name="Normal 45 19 2" xfId="25854" xr:uid="{00000000-0005-0000-0000-0000FB640000}"/>
    <cellStyle name="Normal 45 2" xfId="25855" xr:uid="{00000000-0005-0000-0000-0000FC640000}"/>
    <cellStyle name="Normal 45 2 10" xfId="25856" xr:uid="{00000000-0005-0000-0000-0000FD640000}"/>
    <cellStyle name="Normal 45 2 10 2" xfId="25857" xr:uid="{00000000-0005-0000-0000-0000FE640000}"/>
    <cellStyle name="Normal 45 2 11" xfId="25858" xr:uid="{00000000-0005-0000-0000-0000FF640000}"/>
    <cellStyle name="Normal 45 2 11 2" xfId="25859" xr:uid="{00000000-0005-0000-0000-000000650000}"/>
    <cellStyle name="Normal 45 2 12" xfId="25860" xr:uid="{00000000-0005-0000-0000-000001650000}"/>
    <cellStyle name="Normal 45 2 12 2" xfId="25861" xr:uid="{00000000-0005-0000-0000-000002650000}"/>
    <cellStyle name="Normal 45 2 13" xfId="25862" xr:uid="{00000000-0005-0000-0000-000003650000}"/>
    <cellStyle name="Normal 45 2 13 2" xfId="25863" xr:uid="{00000000-0005-0000-0000-000004650000}"/>
    <cellStyle name="Normal 45 2 14" xfId="25864" xr:uid="{00000000-0005-0000-0000-000005650000}"/>
    <cellStyle name="Normal 45 2 14 2" xfId="25865" xr:uid="{00000000-0005-0000-0000-000006650000}"/>
    <cellStyle name="Normal 45 2 15" xfId="25866" xr:uid="{00000000-0005-0000-0000-000007650000}"/>
    <cellStyle name="Normal 45 2 15 2" xfId="25867" xr:uid="{00000000-0005-0000-0000-000008650000}"/>
    <cellStyle name="Normal 45 2 16" xfId="25868" xr:uid="{00000000-0005-0000-0000-000009650000}"/>
    <cellStyle name="Normal 45 2 16 2" xfId="25869" xr:uid="{00000000-0005-0000-0000-00000A650000}"/>
    <cellStyle name="Normal 45 2 17" xfId="25870" xr:uid="{00000000-0005-0000-0000-00000B650000}"/>
    <cellStyle name="Normal 45 2 18" xfId="25871" xr:uid="{00000000-0005-0000-0000-00000C650000}"/>
    <cellStyle name="Normal 45 2 2" xfId="25872" xr:uid="{00000000-0005-0000-0000-00000D650000}"/>
    <cellStyle name="Normal 45 2 2 10" xfId="25873" xr:uid="{00000000-0005-0000-0000-00000E650000}"/>
    <cellStyle name="Normal 45 2 2 11" xfId="25874" xr:uid="{00000000-0005-0000-0000-00000F650000}"/>
    <cellStyle name="Normal 45 2 2 2" xfId="25875" xr:uid="{00000000-0005-0000-0000-000010650000}"/>
    <cellStyle name="Normal 45 2 2 2 2" xfId="25876" xr:uid="{00000000-0005-0000-0000-000011650000}"/>
    <cellStyle name="Normal 45 2 2 3" xfId="25877" xr:uid="{00000000-0005-0000-0000-000012650000}"/>
    <cellStyle name="Normal 45 2 2 3 2" xfId="25878" xr:uid="{00000000-0005-0000-0000-000013650000}"/>
    <cellStyle name="Normal 45 2 2 4" xfId="25879" xr:uid="{00000000-0005-0000-0000-000014650000}"/>
    <cellStyle name="Normal 45 2 2 4 2" xfId="25880" xr:uid="{00000000-0005-0000-0000-000015650000}"/>
    <cellStyle name="Normal 45 2 2 5" xfId="25881" xr:uid="{00000000-0005-0000-0000-000016650000}"/>
    <cellStyle name="Normal 45 2 2 5 2" xfId="25882" xr:uid="{00000000-0005-0000-0000-000017650000}"/>
    <cellStyle name="Normal 45 2 2 6" xfId="25883" xr:uid="{00000000-0005-0000-0000-000018650000}"/>
    <cellStyle name="Normal 45 2 2 6 2" xfId="25884" xr:uid="{00000000-0005-0000-0000-000019650000}"/>
    <cellStyle name="Normal 45 2 2 7" xfId="25885" xr:uid="{00000000-0005-0000-0000-00001A650000}"/>
    <cellStyle name="Normal 45 2 2 7 2" xfId="25886" xr:uid="{00000000-0005-0000-0000-00001B650000}"/>
    <cellStyle name="Normal 45 2 2 8" xfId="25887" xr:uid="{00000000-0005-0000-0000-00001C650000}"/>
    <cellStyle name="Normal 45 2 2 8 2" xfId="25888" xr:uid="{00000000-0005-0000-0000-00001D650000}"/>
    <cellStyle name="Normal 45 2 2 9" xfId="25889" xr:uid="{00000000-0005-0000-0000-00001E650000}"/>
    <cellStyle name="Normal 45 2 2 9 2" xfId="25890" xr:uid="{00000000-0005-0000-0000-00001F650000}"/>
    <cellStyle name="Normal 45 2 3" xfId="25891" xr:uid="{00000000-0005-0000-0000-000020650000}"/>
    <cellStyle name="Normal 45 2 3 10" xfId="25892" xr:uid="{00000000-0005-0000-0000-000021650000}"/>
    <cellStyle name="Normal 45 2 3 11" xfId="25893" xr:uid="{00000000-0005-0000-0000-000022650000}"/>
    <cellStyle name="Normal 45 2 3 2" xfId="25894" xr:uid="{00000000-0005-0000-0000-000023650000}"/>
    <cellStyle name="Normal 45 2 3 2 2" xfId="25895" xr:uid="{00000000-0005-0000-0000-000024650000}"/>
    <cellStyle name="Normal 45 2 3 3" xfId="25896" xr:uid="{00000000-0005-0000-0000-000025650000}"/>
    <cellStyle name="Normal 45 2 3 3 2" xfId="25897" xr:uid="{00000000-0005-0000-0000-000026650000}"/>
    <cellStyle name="Normal 45 2 3 4" xfId="25898" xr:uid="{00000000-0005-0000-0000-000027650000}"/>
    <cellStyle name="Normal 45 2 3 4 2" xfId="25899" xr:uid="{00000000-0005-0000-0000-000028650000}"/>
    <cellStyle name="Normal 45 2 3 5" xfId="25900" xr:uid="{00000000-0005-0000-0000-000029650000}"/>
    <cellStyle name="Normal 45 2 3 5 2" xfId="25901" xr:uid="{00000000-0005-0000-0000-00002A650000}"/>
    <cellStyle name="Normal 45 2 3 6" xfId="25902" xr:uid="{00000000-0005-0000-0000-00002B650000}"/>
    <cellStyle name="Normal 45 2 3 6 2" xfId="25903" xr:uid="{00000000-0005-0000-0000-00002C650000}"/>
    <cellStyle name="Normal 45 2 3 7" xfId="25904" xr:uid="{00000000-0005-0000-0000-00002D650000}"/>
    <cellStyle name="Normal 45 2 3 7 2" xfId="25905" xr:uid="{00000000-0005-0000-0000-00002E650000}"/>
    <cellStyle name="Normal 45 2 3 8" xfId="25906" xr:uid="{00000000-0005-0000-0000-00002F650000}"/>
    <cellStyle name="Normal 45 2 3 8 2" xfId="25907" xr:uid="{00000000-0005-0000-0000-000030650000}"/>
    <cellStyle name="Normal 45 2 3 9" xfId="25908" xr:uid="{00000000-0005-0000-0000-000031650000}"/>
    <cellStyle name="Normal 45 2 3 9 2" xfId="25909" xr:uid="{00000000-0005-0000-0000-000032650000}"/>
    <cellStyle name="Normal 45 2 4" xfId="25910" xr:uid="{00000000-0005-0000-0000-000033650000}"/>
    <cellStyle name="Normal 45 2 4 10" xfId="25911" xr:uid="{00000000-0005-0000-0000-000034650000}"/>
    <cellStyle name="Normal 45 2 4 11" xfId="25912" xr:uid="{00000000-0005-0000-0000-000035650000}"/>
    <cellStyle name="Normal 45 2 4 2" xfId="25913" xr:uid="{00000000-0005-0000-0000-000036650000}"/>
    <cellStyle name="Normal 45 2 4 2 2" xfId="25914" xr:uid="{00000000-0005-0000-0000-000037650000}"/>
    <cellStyle name="Normal 45 2 4 3" xfId="25915" xr:uid="{00000000-0005-0000-0000-000038650000}"/>
    <cellStyle name="Normal 45 2 4 3 2" xfId="25916" xr:uid="{00000000-0005-0000-0000-000039650000}"/>
    <cellStyle name="Normal 45 2 4 4" xfId="25917" xr:uid="{00000000-0005-0000-0000-00003A650000}"/>
    <cellStyle name="Normal 45 2 4 4 2" xfId="25918" xr:uid="{00000000-0005-0000-0000-00003B650000}"/>
    <cellStyle name="Normal 45 2 4 5" xfId="25919" xr:uid="{00000000-0005-0000-0000-00003C650000}"/>
    <cellStyle name="Normal 45 2 4 5 2" xfId="25920" xr:uid="{00000000-0005-0000-0000-00003D650000}"/>
    <cellStyle name="Normal 45 2 4 6" xfId="25921" xr:uid="{00000000-0005-0000-0000-00003E650000}"/>
    <cellStyle name="Normal 45 2 4 6 2" xfId="25922" xr:uid="{00000000-0005-0000-0000-00003F650000}"/>
    <cellStyle name="Normal 45 2 4 7" xfId="25923" xr:uid="{00000000-0005-0000-0000-000040650000}"/>
    <cellStyle name="Normal 45 2 4 7 2" xfId="25924" xr:uid="{00000000-0005-0000-0000-000041650000}"/>
    <cellStyle name="Normal 45 2 4 8" xfId="25925" xr:uid="{00000000-0005-0000-0000-000042650000}"/>
    <cellStyle name="Normal 45 2 4 8 2" xfId="25926" xr:uid="{00000000-0005-0000-0000-000043650000}"/>
    <cellStyle name="Normal 45 2 4 9" xfId="25927" xr:uid="{00000000-0005-0000-0000-000044650000}"/>
    <cellStyle name="Normal 45 2 4 9 2" xfId="25928" xr:uid="{00000000-0005-0000-0000-000045650000}"/>
    <cellStyle name="Normal 45 2 5" xfId="25929" xr:uid="{00000000-0005-0000-0000-000046650000}"/>
    <cellStyle name="Normal 45 2 5 10" xfId="25930" xr:uid="{00000000-0005-0000-0000-000047650000}"/>
    <cellStyle name="Normal 45 2 5 11" xfId="25931" xr:uid="{00000000-0005-0000-0000-000048650000}"/>
    <cellStyle name="Normal 45 2 5 2" xfId="25932" xr:uid="{00000000-0005-0000-0000-000049650000}"/>
    <cellStyle name="Normal 45 2 5 2 2" xfId="25933" xr:uid="{00000000-0005-0000-0000-00004A650000}"/>
    <cellStyle name="Normal 45 2 5 3" xfId="25934" xr:uid="{00000000-0005-0000-0000-00004B650000}"/>
    <cellStyle name="Normal 45 2 5 3 2" xfId="25935" xr:uid="{00000000-0005-0000-0000-00004C650000}"/>
    <cellStyle name="Normal 45 2 5 4" xfId="25936" xr:uid="{00000000-0005-0000-0000-00004D650000}"/>
    <cellStyle name="Normal 45 2 5 4 2" xfId="25937" xr:uid="{00000000-0005-0000-0000-00004E650000}"/>
    <cellStyle name="Normal 45 2 5 5" xfId="25938" xr:uid="{00000000-0005-0000-0000-00004F650000}"/>
    <cellStyle name="Normal 45 2 5 5 2" xfId="25939" xr:uid="{00000000-0005-0000-0000-000050650000}"/>
    <cellStyle name="Normal 45 2 5 6" xfId="25940" xr:uid="{00000000-0005-0000-0000-000051650000}"/>
    <cellStyle name="Normal 45 2 5 6 2" xfId="25941" xr:uid="{00000000-0005-0000-0000-000052650000}"/>
    <cellStyle name="Normal 45 2 5 7" xfId="25942" xr:uid="{00000000-0005-0000-0000-000053650000}"/>
    <cellStyle name="Normal 45 2 5 7 2" xfId="25943" xr:uid="{00000000-0005-0000-0000-000054650000}"/>
    <cellStyle name="Normal 45 2 5 8" xfId="25944" xr:uid="{00000000-0005-0000-0000-000055650000}"/>
    <cellStyle name="Normal 45 2 5 8 2" xfId="25945" xr:uid="{00000000-0005-0000-0000-000056650000}"/>
    <cellStyle name="Normal 45 2 5 9" xfId="25946" xr:uid="{00000000-0005-0000-0000-000057650000}"/>
    <cellStyle name="Normal 45 2 5 9 2" xfId="25947" xr:uid="{00000000-0005-0000-0000-000058650000}"/>
    <cellStyle name="Normal 45 2 6" xfId="25948" xr:uid="{00000000-0005-0000-0000-000059650000}"/>
    <cellStyle name="Normal 45 2 6 10" xfId="25949" xr:uid="{00000000-0005-0000-0000-00005A650000}"/>
    <cellStyle name="Normal 45 2 6 11" xfId="25950" xr:uid="{00000000-0005-0000-0000-00005B650000}"/>
    <cellStyle name="Normal 45 2 6 2" xfId="25951" xr:uid="{00000000-0005-0000-0000-00005C650000}"/>
    <cellStyle name="Normal 45 2 6 2 2" xfId="25952" xr:uid="{00000000-0005-0000-0000-00005D650000}"/>
    <cellStyle name="Normal 45 2 6 3" xfId="25953" xr:uid="{00000000-0005-0000-0000-00005E650000}"/>
    <cellStyle name="Normal 45 2 6 3 2" xfId="25954" xr:uid="{00000000-0005-0000-0000-00005F650000}"/>
    <cellStyle name="Normal 45 2 6 4" xfId="25955" xr:uid="{00000000-0005-0000-0000-000060650000}"/>
    <cellStyle name="Normal 45 2 6 4 2" xfId="25956" xr:uid="{00000000-0005-0000-0000-000061650000}"/>
    <cellStyle name="Normal 45 2 6 5" xfId="25957" xr:uid="{00000000-0005-0000-0000-000062650000}"/>
    <cellStyle name="Normal 45 2 6 5 2" xfId="25958" xr:uid="{00000000-0005-0000-0000-000063650000}"/>
    <cellStyle name="Normal 45 2 6 6" xfId="25959" xr:uid="{00000000-0005-0000-0000-000064650000}"/>
    <cellStyle name="Normal 45 2 6 6 2" xfId="25960" xr:uid="{00000000-0005-0000-0000-000065650000}"/>
    <cellStyle name="Normal 45 2 6 7" xfId="25961" xr:uid="{00000000-0005-0000-0000-000066650000}"/>
    <cellStyle name="Normal 45 2 6 7 2" xfId="25962" xr:uid="{00000000-0005-0000-0000-000067650000}"/>
    <cellStyle name="Normal 45 2 6 8" xfId="25963" xr:uid="{00000000-0005-0000-0000-000068650000}"/>
    <cellStyle name="Normal 45 2 6 8 2" xfId="25964" xr:uid="{00000000-0005-0000-0000-000069650000}"/>
    <cellStyle name="Normal 45 2 6 9" xfId="25965" xr:uid="{00000000-0005-0000-0000-00006A650000}"/>
    <cellStyle name="Normal 45 2 6 9 2" xfId="25966" xr:uid="{00000000-0005-0000-0000-00006B650000}"/>
    <cellStyle name="Normal 45 2 7" xfId="25967" xr:uid="{00000000-0005-0000-0000-00006C650000}"/>
    <cellStyle name="Normal 45 2 7 10" xfId="25968" xr:uid="{00000000-0005-0000-0000-00006D650000}"/>
    <cellStyle name="Normal 45 2 7 11" xfId="25969" xr:uid="{00000000-0005-0000-0000-00006E650000}"/>
    <cellStyle name="Normal 45 2 7 2" xfId="25970" xr:uid="{00000000-0005-0000-0000-00006F650000}"/>
    <cellStyle name="Normal 45 2 7 2 2" xfId="25971" xr:uid="{00000000-0005-0000-0000-000070650000}"/>
    <cellStyle name="Normal 45 2 7 3" xfId="25972" xr:uid="{00000000-0005-0000-0000-000071650000}"/>
    <cellStyle name="Normal 45 2 7 3 2" xfId="25973" xr:uid="{00000000-0005-0000-0000-000072650000}"/>
    <cellStyle name="Normal 45 2 7 4" xfId="25974" xr:uid="{00000000-0005-0000-0000-000073650000}"/>
    <cellStyle name="Normal 45 2 7 4 2" xfId="25975" xr:uid="{00000000-0005-0000-0000-000074650000}"/>
    <cellStyle name="Normal 45 2 7 5" xfId="25976" xr:uid="{00000000-0005-0000-0000-000075650000}"/>
    <cellStyle name="Normal 45 2 7 5 2" xfId="25977" xr:uid="{00000000-0005-0000-0000-000076650000}"/>
    <cellStyle name="Normal 45 2 7 6" xfId="25978" xr:uid="{00000000-0005-0000-0000-000077650000}"/>
    <cellStyle name="Normal 45 2 7 6 2" xfId="25979" xr:uid="{00000000-0005-0000-0000-000078650000}"/>
    <cellStyle name="Normal 45 2 7 7" xfId="25980" xr:uid="{00000000-0005-0000-0000-000079650000}"/>
    <cellStyle name="Normal 45 2 7 7 2" xfId="25981" xr:uid="{00000000-0005-0000-0000-00007A650000}"/>
    <cellStyle name="Normal 45 2 7 8" xfId="25982" xr:uid="{00000000-0005-0000-0000-00007B650000}"/>
    <cellStyle name="Normal 45 2 7 8 2" xfId="25983" xr:uid="{00000000-0005-0000-0000-00007C650000}"/>
    <cellStyle name="Normal 45 2 7 9" xfId="25984" xr:uid="{00000000-0005-0000-0000-00007D650000}"/>
    <cellStyle name="Normal 45 2 7 9 2" xfId="25985" xr:uid="{00000000-0005-0000-0000-00007E650000}"/>
    <cellStyle name="Normal 45 2 8" xfId="25986" xr:uid="{00000000-0005-0000-0000-00007F650000}"/>
    <cellStyle name="Normal 45 2 8 10" xfId="25987" xr:uid="{00000000-0005-0000-0000-000080650000}"/>
    <cellStyle name="Normal 45 2 8 2" xfId="25988" xr:uid="{00000000-0005-0000-0000-000081650000}"/>
    <cellStyle name="Normal 45 2 8 2 2" xfId="25989" xr:uid="{00000000-0005-0000-0000-000082650000}"/>
    <cellStyle name="Normal 45 2 8 3" xfId="25990" xr:uid="{00000000-0005-0000-0000-000083650000}"/>
    <cellStyle name="Normal 45 2 8 3 2" xfId="25991" xr:uid="{00000000-0005-0000-0000-000084650000}"/>
    <cellStyle name="Normal 45 2 8 4" xfId="25992" xr:uid="{00000000-0005-0000-0000-000085650000}"/>
    <cellStyle name="Normal 45 2 8 4 2" xfId="25993" xr:uid="{00000000-0005-0000-0000-000086650000}"/>
    <cellStyle name="Normal 45 2 8 5" xfId="25994" xr:uid="{00000000-0005-0000-0000-000087650000}"/>
    <cellStyle name="Normal 45 2 8 5 2" xfId="25995" xr:uid="{00000000-0005-0000-0000-000088650000}"/>
    <cellStyle name="Normal 45 2 8 6" xfId="25996" xr:uid="{00000000-0005-0000-0000-000089650000}"/>
    <cellStyle name="Normal 45 2 8 6 2" xfId="25997" xr:uid="{00000000-0005-0000-0000-00008A650000}"/>
    <cellStyle name="Normal 45 2 8 7" xfId="25998" xr:uid="{00000000-0005-0000-0000-00008B650000}"/>
    <cellStyle name="Normal 45 2 8 7 2" xfId="25999" xr:uid="{00000000-0005-0000-0000-00008C650000}"/>
    <cellStyle name="Normal 45 2 8 8" xfId="26000" xr:uid="{00000000-0005-0000-0000-00008D650000}"/>
    <cellStyle name="Normal 45 2 8 8 2" xfId="26001" xr:uid="{00000000-0005-0000-0000-00008E650000}"/>
    <cellStyle name="Normal 45 2 8 9" xfId="26002" xr:uid="{00000000-0005-0000-0000-00008F650000}"/>
    <cellStyle name="Normal 45 2 9" xfId="26003" xr:uid="{00000000-0005-0000-0000-000090650000}"/>
    <cellStyle name="Normal 45 2 9 2" xfId="26004" xr:uid="{00000000-0005-0000-0000-000091650000}"/>
    <cellStyle name="Normal 45 20" xfId="26005" xr:uid="{00000000-0005-0000-0000-000092650000}"/>
    <cellStyle name="Normal 45 20 2" xfId="26006" xr:uid="{00000000-0005-0000-0000-000093650000}"/>
    <cellStyle name="Normal 45 21" xfId="26007" xr:uid="{00000000-0005-0000-0000-000094650000}"/>
    <cellStyle name="Normal 45 22" xfId="26008" xr:uid="{00000000-0005-0000-0000-000095650000}"/>
    <cellStyle name="Normal 45 3" xfId="26009" xr:uid="{00000000-0005-0000-0000-000096650000}"/>
    <cellStyle name="Normal 45 3 10" xfId="26010" xr:uid="{00000000-0005-0000-0000-000097650000}"/>
    <cellStyle name="Normal 45 3 10 2" xfId="26011" xr:uid="{00000000-0005-0000-0000-000098650000}"/>
    <cellStyle name="Normal 45 3 11" xfId="26012" xr:uid="{00000000-0005-0000-0000-000099650000}"/>
    <cellStyle name="Normal 45 3 11 2" xfId="26013" xr:uid="{00000000-0005-0000-0000-00009A650000}"/>
    <cellStyle name="Normal 45 3 12" xfId="26014" xr:uid="{00000000-0005-0000-0000-00009B650000}"/>
    <cellStyle name="Normal 45 3 12 2" xfId="26015" xr:uid="{00000000-0005-0000-0000-00009C650000}"/>
    <cellStyle name="Normal 45 3 13" xfId="26016" xr:uid="{00000000-0005-0000-0000-00009D650000}"/>
    <cellStyle name="Normal 45 3 13 2" xfId="26017" xr:uid="{00000000-0005-0000-0000-00009E650000}"/>
    <cellStyle name="Normal 45 3 14" xfId="26018" xr:uid="{00000000-0005-0000-0000-00009F650000}"/>
    <cellStyle name="Normal 45 3 14 2" xfId="26019" xr:uid="{00000000-0005-0000-0000-0000A0650000}"/>
    <cellStyle name="Normal 45 3 15" xfId="26020" xr:uid="{00000000-0005-0000-0000-0000A1650000}"/>
    <cellStyle name="Normal 45 3 15 2" xfId="26021" xr:uid="{00000000-0005-0000-0000-0000A2650000}"/>
    <cellStyle name="Normal 45 3 16" xfId="26022" xr:uid="{00000000-0005-0000-0000-0000A3650000}"/>
    <cellStyle name="Normal 45 3 16 2" xfId="26023" xr:uid="{00000000-0005-0000-0000-0000A4650000}"/>
    <cellStyle name="Normal 45 3 17" xfId="26024" xr:uid="{00000000-0005-0000-0000-0000A5650000}"/>
    <cellStyle name="Normal 45 3 18" xfId="26025" xr:uid="{00000000-0005-0000-0000-0000A6650000}"/>
    <cellStyle name="Normal 45 3 2" xfId="26026" xr:uid="{00000000-0005-0000-0000-0000A7650000}"/>
    <cellStyle name="Normal 45 3 2 10" xfId="26027" xr:uid="{00000000-0005-0000-0000-0000A8650000}"/>
    <cellStyle name="Normal 45 3 2 11" xfId="26028" xr:uid="{00000000-0005-0000-0000-0000A9650000}"/>
    <cellStyle name="Normal 45 3 2 2" xfId="26029" xr:uid="{00000000-0005-0000-0000-0000AA650000}"/>
    <cellStyle name="Normal 45 3 2 2 2" xfId="26030" xr:uid="{00000000-0005-0000-0000-0000AB650000}"/>
    <cellStyle name="Normal 45 3 2 3" xfId="26031" xr:uid="{00000000-0005-0000-0000-0000AC650000}"/>
    <cellStyle name="Normal 45 3 2 3 2" xfId="26032" xr:uid="{00000000-0005-0000-0000-0000AD650000}"/>
    <cellStyle name="Normal 45 3 2 4" xfId="26033" xr:uid="{00000000-0005-0000-0000-0000AE650000}"/>
    <cellStyle name="Normal 45 3 2 4 2" xfId="26034" xr:uid="{00000000-0005-0000-0000-0000AF650000}"/>
    <cellStyle name="Normal 45 3 2 5" xfId="26035" xr:uid="{00000000-0005-0000-0000-0000B0650000}"/>
    <cellStyle name="Normal 45 3 2 5 2" xfId="26036" xr:uid="{00000000-0005-0000-0000-0000B1650000}"/>
    <cellStyle name="Normal 45 3 2 6" xfId="26037" xr:uid="{00000000-0005-0000-0000-0000B2650000}"/>
    <cellStyle name="Normal 45 3 2 6 2" xfId="26038" xr:uid="{00000000-0005-0000-0000-0000B3650000}"/>
    <cellStyle name="Normal 45 3 2 7" xfId="26039" xr:uid="{00000000-0005-0000-0000-0000B4650000}"/>
    <cellStyle name="Normal 45 3 2 7 2" xfId="26040" xr:uid="{00000000-0005-0000-0000-0000B5650000}"/>
    <cellStyle name="Normal 45 3 2 8" xfId="26041" xr:uid="{00000000-0005-0000-0000-0000B6650000}"/>
    <cellStyle name="Normal 45 3 2 8 2" xfId="26042" xr:uid="{00000000-0005-0000-0000-0000B7650000}"/>
    <cellStyle name="Normal 45 3 2 9" xfId="26043" xr:uid="{00000000-0005-0000-0000-0000B8650000}"/>
    <cellStyle name="Normal 45 3 2 9 2" xfId="26044" xr:uid="{00000000-0005-0000-0000-0000B9650000}"/>
    <cellStyle name="Normal 45 3 3" xfId="26045" xr:uid="{00000000-0005-0000-0000-0000BA650000}"/>
    <cellStyle name="Normal 45 3 3 10" xfId="26046" xr:uid="{00000000-0005-0000-0000-0000BB650000}"/>
    <cellStyle name="Normal 45 3 3 11" xfId="26047" xr:uid="{00000000-0005-0000-0000-0000BC650000}"/>
    <cellStyle name="Normal 45 3 3 2" xfId="26048" xr:uid="{00000000-0005-0000-0000-0000BD650000}"/>
    <cellStyle name="Normal 45 3 3 2 2" xfId="26049" xr:uid="{00000000-0005-0000-0000-0000BE650000}"/>
    <cellStyle name="Normal 45 3 3 3" xfId="26050" xr:uid="{00000000-0005-0000-0000-0000BF650000}"/>
    <cellStyle name="Normal 45 3 3 3 2" xfId="26051" xr:uid="{00000000-0005-0000-0000-0000C0650000}"/>
    <cellStyle name="Normal 45 3 3 4" xfId="26052" xr:uid="{00000000-0005-0000-0000-0000C1650000}"/>
    <cellStyle name="Normal 45 3 3 4 2" xfId="26053" xr:uid="{00000000-0005-0000-0000-0000C2650000}"/>
    <cellStyle name="Normal 45 3 3 5" xfId="26054" xr:uid="{00000000-0005-0000-0000-0000C3650000}"/>
    <cellStyle name="Normal 45 3 3 5 2" xfId="26055" xr:uid="{00000000-0005-0000-0000-0000C4650000}"/>
    <cellStyle name="Normal 45 3 3 6" xfId="26056" xr:uid="{00000000-0005-0000-0000-0000C5650000}"/>
    <cellStyle name="Normal 45 3 3 6 2" xfId="26057" xr:uid="{00000000-0005-0000-0000-0000C6650000}"/>
    <cellStyle name="Normal 45 3 3 7" xfId="26058" xr:uid="{00000000-0005-0000-0000-0000C7650000}"/>
    <cellStyle name="Normal 45 3 3 7 2" xfId="26059" xr:uid="{00000000-0005-0000-0000-0000C8650000}"/>
    <cellStyle name="Normal 45 3 3 8" xfId="26060" xr:uid="{00000000-0005-0000-0000-0000C9650000}"/>
    <cellStyle name="Normal 45 3 3 8 2" xfId="26061" xr:uid="{00000000-0005-0000-0000-0000CA650000}"/>
    <cellStyle name="Normal 45 3 3 9" xfId="26062" xr:uid="{00000000-0005-0000-0000-0000CB650000}"/>
    <cellStyle name="Normal 45 3 3 9 2" xfId="26063" xr:uid="{00000000-0005-0000-0000-0000CC650000}"/>
    <cellStyle name="Normal 45 3 4" xfId="26064" xr:uid="{00000000-0005-0000-0000-0000CD650000}"/>
    <cellStyle name="Normal 45 3 4 10" xfId="26065" xr:uid="{00000000-0005-0000-0000-0000CE650000}"/>
    <cellStyle name="Normal 45 3 4 11" xfId="26066" xr:uid="{00000000-0005-0000-0000-0000CF650000}"/>
    <cellStyle name="Normal 45 3 4 2" xfId="26067" xr:uid="{00000000-0005-0000-0000-0000D0650000}"/>
    <cellStyle name="Normal 45 3 4 2 2" xfId="26068" xr:uid="{00000000-0005-0000-0000-0000D1650000}"/>
    <cellStyle name="Normal 45 3 4 3" xfId="26069" xr:uid="{00000000-0005-0000-0000-0000D2650000}"/>
    <cellStyle name="Normal 45 3 4 3 2" xfId="26070" xr:uid="{00000000-0005-0000-0000-0000D3650000}"/>
    <cellStyle name="Normal 45 3 4 4" xfId="26071" xr:uid="{00000000-0005-0000-0000-0000D4650000}"/>
    <cellStyle name="Normal 45 3 4 4 2" xfId="26072" xr:uid="{00000000-0005-0000-0000-0000D5650000}"/>
    <cellStyle name="Normal 45 3 4 5" xfId="26073" xr:uid="{00000000-0005-0000-0000-0000D6650000}"/>
    <cellStyle name="Normal 45 3 4 5 2" xfId="26074" xr:uid="{00000000-0005-0000-0000-0000D7650000}"/>
    <cellStyle name="Normal 45 3 4 6" xfId="26075" xr:uid="{00000000-0005-0000-0000-0000D8650000}"/>
    <cellStyle name="Normal 45 3 4 6 2" xfId="26076" xr:uid="{00000000-0005-0000-0000-0000D9650000}"/>
    <cellStyle name="Normal 45 3 4 7" xfId="26077" xr:uid="{00000000-0005-0000-0000-0000DA650000}"/>
    <cellStyle name="Normal 45 3 4 7 2" xfId="26078" xr:uid="{00000000-0005-0000-0000-0000DB650000}"/>
    <cellStyle name="Normal 45 3 4 8" xfId="26079" xr:uid="{00000000-0005-0000-0000-0000DC650000}"/>
    <cellStyle name="Normal 45 3 4 8 2" xfId="26080" xr:uid="{00000000-0005-0000-0000-0000DD650000}"/>
    <cellStyle name="Normal 45 3 4 9" xfId="26081" xr:uid="{00000000-0005-0000-0000-0000DE650000}"/>
    <cellStyle name="Normal 45 3 4 9 2" xfId="26082" xr:uid="{00000000-0005-0000-0000-0000DF650000}"/>
    <cellStyle name="Normal 45 3 5" xfId="26083" xr:uid="{00000000-0005-0000-0000-0000E0650000}"/>
    <cellStyle name="Normal 45 3 5 10" xfId="26084" xr:uid="{00000000-0005-0000-0000-0000E1650000}"/>
    <cellStyle name="Normal 45 3 5 11" xfId="26085" xr:uid="{00000000-0005-0000-0000-0000E2650000}"/>
    <cellStyle name="Normal 45 3 5 2" xfId="26086" xr:uid="{00000000-0005-0000-0000-0000E3650000}"/>
    <cellStyle name="Normal 45 3 5 2 2" xfId="26087" xr:uid="{00000000-0005-0000-0000-0000E4650000}"/>
    <cellStyle name="Normal 45 3 5 3" xfId="26088" xr:uid="{00000000-0005-0000-0000-0000E5650000}"/>
    <cellStyle name="Normal 45 3 5 3 2" xfId="26089" xr:uid="{00000000-0005-0000-0000-0000E6650000}"/>
    <cellStyle name="Normal 45 3 5 4" xfId="26090" xr:uid="{00000000-0005-0000-0000-0000E7650000}"/>
    <cellStyle name="Normal 45 3 5 4 2" xfId="26091" xr:uid="{00000000-0005-0000-0000-0000E8650000}"/>
    <cellStyle name="Normal 45 3 5 5" xfId="26092" xr:uid="{00000000-0005-0000-0000-0000E9650000}"/>
    <cellStyle name="Normal 45 3 5 5 2" xfId="26093" xr:uid="{00000000-0005-0000-0000-0000EA650000}"/>
    <cellStyle name="Normal 45 3 5 6" xfId="26094" xr:uid="{00000000-0005-0000-0000-0000EB650000}"/>
    <cellStyle name="Normal 45 3 5 6 2" xfId="26095" xr:uid="{00000000-0005-0000-0000-0000EC650000}"/>
    <cellStyle name="Normal 45 3 5 7" xfId="26096" xr:uid="{00000000-0005-0000-0000-0000ED650000}"/>
    <cellStyle name="Normal 45 3 5 7 2" xfId="26097" xr:uid="{00000000-0005-0000-0000-0000EE650000}"/>
    <cellStyle name="Normal 45 3 5 8" xfId="26098" xr:uid="{00000000-0005-0000-0000-0000EF650000}"/>
    <cellStyle name="Normal 45 3 5 8 2" xfId="26099" xr:uid="{00000000-0005-0000-0000-0000F0650000}"/>
    <cellStyle name="Normal 45 3 5 9" xfId="26100" xr:uid="{00000000-0005-0000-0000-0000F1650000}"/>
    <cellStyle name="Normal 45 3 5 9 2" xfId="26101" xr:uid="{00000000-0005-0000-0000-0000F2650000}"/>
    <cellStyle name="Normal 45 3 6" xfId="26102" xr:uid="{00000000-0005-0000-0000-0000F3650000}"/>
    <cellStyle name="Normal 45 3 6 10" xfId="26103" xr:uid="{00000000-0005-0000-0000-0000F4650000}"/>
    <cellStyle name="Normal 45 3 6 11" xfId="26104" xr:uid="{00000000-0005-0000-0000-0000F5650000}"/>
    <cellStyle name="Normal 45 3 6 2" xfId="26105" xr:uid="{00000000-0005-0000-0000-0000F6650000}"/>
    <cellStyle name="Normal 45 3 6 2 2" xfId="26106" xr:uid="{00000000-0005-0000-0000-0000F7650000}"/>
    <cellStyle name="Normal 45 3 6 3" xfId="26107" xr:uid="{00000000-0005-0000-0000-0000F8650000}"/>
    <cellStyle name="Normal 45 3 6 3 2" xfId="26108" xr:uid="{00000000-0005-0000-0000-0000F9650000}"/>
    <cellStyle name="Normal 45 3 6 4" xfId="26109" xr:uid="{00000000-0005-0000-0000-0000FA650000}"/>
    <cellStyle name="Normal 45 3 6 4 2" xfId="26110" xr:uid="{00000000-0005-0000-0000-0000FB650000}"/>
    <cellStyle name="Normal 45 3 6 5" xfId="26111" xr:uid="{00000000-0005-0000-0000-0000FC650000}"/>
    <cellStyle name="Normal 45 3 6 5 2" xfId="26112" xr:uid="{00000000-0005-0000-0000-0000FD650000}"/>
    <cellStyle name="Normal 45 3 6 6" xfId="26113" xr:uid="{00000000-0005-0000-0000-0000FE650000}"/>
    <cellStyle name="Normal 45 3 6 6 2" xfId="26114" xr:uid="{00000000-0005-0000-0000-0000FF650000}"/>
    <cellStyle name="Normal 45 3 6 7" xfId="26115" xr:uid="{00000000-0005-0000-0000-000000660000}"/>
    <cellStyle name="Normal 45 3 6 7 2" xfId="26116" xr:uid="{00000000-0005-0000-0000-000001660000}"/>
    <cellStyle name="Normal 45 3 6 8" xfId="26117" xr:uid="{00000000-0005-0000-0000-000002660000}"/>
    <cellStyle name="Normal 45 3 6 8 2" xfId="26118" xr:uid="{00000000-0005-0000-0000-000003660000}"/>
    <cellStyle name="Normal 45 3 6 9" xfId="26119" xr:uid="{00000000-0005-0000-0000-000004660000}"/>
    <cellStyle name="Normal 45 3 6 9 2" xfId="26120" xr:uid="{00000000-0005-0000-0000-000005660000}"/>
    <cellStyle name="Normal 45 3 7" xfId="26121" xr:uid="{00000000-0005-0000-0000-000006660000}"/>
    <cellStyle name="Normal 45 3 7 10" xfId="26122" xr:uid="{00000000-0005-0000-0000-000007660000}"/>
    <cellStyle name="Normal 45 3 7 11" xfId="26123" xr:uid="{00000000-0005-0000-0000-000008660000}"/>
    <cellStyle name="Normal 45 3 7 2" xfId="26124" xr:uid="{00000000-0005-0000-0000-000009660000}"/>
    <cellStyle name="Normal 45 3 7 2 2" xfId="26125" xr:uid="{00000000-0005-0000-0000-00000A660000}"/>
    <cellStyle name="Normal 45 3 7 3" xfId="26126" xr:uid="{00000000-0005-0000-0000-00000B660000}"/>
    <cellStyle name="Normal 45 3 7 3 2" xfId="26127" xr:uid="{00000000-0005-0000-0000-00000C660000}"/>
    <cellStyle name="Normal 45 3 7 4" xfId="26128" xr:uid="{00000000-0005-0000-0000-00000D660000}"/>
    <cellStyle name="Normal 45 3 7 4 2" xfId="26129" xr:uid="{00000000-0005-0000-0000-00000E660000}"/>
    <cellStyle name="Normal 45 3 7 5" xfId="26130" xr:uid="{00000000-0005-0000-0000-00000F660000}"/>
    <cellStyle name="Normal 45 3 7 5 2" xfId="26131" xr:uid="{00000000-0005-0000-0000-000010660000}"/>
    <cellStyle name="Normal 45 3 7 6" xfId="26132" xr:uid="{00000000-0005-0000-0000-000011660000}"/>
    <cellStyle name="Normal 45 3 7 6 2" xfId="26133" xr:uid="{00000000-0005-0000-0000-000012660000}"/>
    <cellStyle name="Normal 45 3 7 7" xfId="26134" xr:uid="{00000000-0005-0000-0000-000013660000}"/>
    <cellStyle name="Normal 45 3 7 7 2" xfId="26135" xr:uid="{00000000-0005-0000-0000-000014660000}"/>
    <cellStyle name="Normal 45 3 7 8" xfId="26136" xr:uid="{00000000-0005-0000-0000-000015660000}"/>
    <cellStyle name="Normal 45 3 7 8 2" xfId="26137" xr:uid="{00000000-0005-0000-0000-000016660000}"/>
    <cellStyle name="Normal 45 3 7 9" xfId="26138" xr:uid="{00000000-0005-0000-0000-000017660000}"/>
    <cellStyle name="Normal 45 3 7 9 2" xfId="26139" xr:uid="{00000000-0005-0000-0000-000018660000}"/>
    <cellStyle name="Normal 45 3 8" xfId="26140" xr:uid="{00000000-0005-0000-0000-000019660000}"/>
    <cellStyle name="Normal 45 3 8 10" xfId="26141" xr:uid="{00000000-0005-0000-0000-00001A660000}"/>
    <cellStyle name="Normal 45 3 8 2" xfId="26142" xr:uid="{00000000-0005-0000-0000-00001B660000}"/>
    <cellStyle name="Normal 45 3 8 2 2" xfId="26143" xr:uid="{00000000-0005-0000-0000-00001C660000}"/>
    <cellStyle name="Normal 45 3 8 3" xfId="26144" xr:uid="{00000000-0005-0000-0000-00001D660000}"/>
    <cellStyle name="Normal 45 3 8 3 2" xfId="26145" xr:uid="{00000000-0005-0000-0000-00001E660000}"/>
    <cellStyle name="Normal 45 3 8 4" xfId="26146" xr:uid="{00000000-0005-0000-0000-00001F660000}"/>
    <cellStyle name="Normal 45 3 8 4 2" xfId="26147" xr:uid="{00000000-0005-0000-0000-000020660000}"/>
    <cellStyle name="Normal 45 3 8 5" xfId="26148" xr:uid="{00000000-0005-0000-0000-000021660000}"/>
    <cellStyle name="Normal 45 3 8 5 2" xfId="26149" xr:uid="{00000000-0005-0000-0000-000022660000}"/>
    <cellStyle name="Normal 45 3 8 6" xfId="26150" xr:uid="{00000000-0005-0000-0000-000023660000}"/>
    <cellStyle name="Normal 45 3 8 6 2" xfId="26151" xr:uid="{00000000-0005-0000-0000-000024660000}"/>
    <cellStyle name="Normal 45 3 8 7" xfId="26152" xr:uid="{00000000-0005-0000-0000-000025660000}"/>
    <cellStyle name="Normal 45 3 8 7 2" xfId="26153" xr:uid="{00000000-0005-0000-0000-000026660000}"/>
    <cellStyle name="Normal 45 3 8 8" xfId="26154" xr:uid="{00000000-0005-0000-0000-000027660000}"/>
    <cellStyle name="Normal 45 3 8 8 2" xfId="26155" xr:uid="{00000000-0005-0000-0000-000028660000}"/>
    <cellStyle name="Normal 45 3 8 9" xfId="26156" xr:uid="{00000000-0005-0000-0000-000029660000}"/>
    <cellStyle name="Normal 45 3 9" xfId="26157" xr:uid="{00000000-0005-0000-0000-00002A660000}"/>
    <cellStyle name="Normal 45 3 9 2" xfId="26158" xr:uid="{00000000-0005-0000-0000-00002B660000}"/>
    <cellStyle name="Normal 45 4" xfId="26159" xr:uid="{00000000-0005-0000-0000-00002C660000}"/>
    <cellStyle name="Normal 45 4 10" xfId="26160" xr:uid="{00000000-0005-0000-0000-00002D660000}"/>
    <cellStyle name="Normal 45 4 10 2" xfId="26161" xr:uid="{00000000-0005-0000-0000-00002E660000}"/>
    <cellStyle name="Normal 45 4 11" xfId="26162" xr:uid="{00000000-0005-0000-0000-00002F660000}"/>
    <cellStyle name="Normal 45 4 11 2" xfId="26163" xr:uid="{00000000-0005-0000-0000-000030660000}"/>
    <cellStyle name="Normal 45 4 12" xfId="26164" xr:uid="{00000000-0005-0000-0000-000031660000}"/>
    <cellStyle name="Normal 45 4 12 2" xfId="26165" xr:uid="{00000000-0005-0000-0000-000032660000}"/>
    <cellStyle name="Normal 45 4 13" xfId="26166" xr:uid="{00000000-0005-0000-0000-000033660000}"/>
    <cellStyle name="Normal 45 4 13 2" xfId="26167" xr:uid="{00000000-0005-0000-0000-000034660000}"/>
    <cellStyle name="Normal 45 4 14" xfId="26168" xr:uid="{00000000-0005-0000-0000-000035660000}"/>
    <cellStyle name="Normal 45 4 14 2" xfId="26169" xr:uid="{00000000-0005-0000-0000-000036660000}"/>
    <cellStyle name="Normal 45 4 15" xfId="26170" xr:uid="{00000000-0005-0000-0000-000037660000}"/>
    <cellStyle name="Normal 45 4 15 2" xfId="26171" xr:uid="{00000000-0005-0000-0000-000038660000}"/>
    <cellStyle name="Normal 45 4 16" xfId="26172" xr:uid="{00000000-0005-0000-0000-000039660000}"/>
    <cellStyle name="Normal 45 4 16 2" xfId="26173" xr:uid="{00000000-0005-0000-0000-00003A660000}"/>
    <cellStyle name="Normal 45 4 17" xfId="26174" xr:uid="{00000000-0005-0000-0000-00003B660000}"/>
    <cellStyle name="Normal 45 4 18" xfId="26175" xr:uid="{00000000-0005-0000-0000-00003C660000}"/>
    <cellStyle name="Normal 45 4 2" xfId="26176" xr:uid="{00000000-0005-0000-0000-00003D660000}"/>
    <cellStyle name="Normal 45 4 2 10" xfId="26177" xr:uid="{00000000-0005-0000-0000-00003E660000}"/>
    <cellStyle name="Normal 45 4 2 11" xfId="26178" xr:uid="{00000000-0005-0000-0000-00003F660000}"/>
    <cellStyle name="Normal 45 4 2 2" xfId="26179" xr:uid="{00000000-0005-0000-0000-000040660000}"/>
    <cellStyle name="Normal 45 4 2 2 2" xfId="26180" xr:uid="{00000000-0005-0000-0000-000041660000}"/>
    <cellStyle name="Normal 45 4 2 3" xfId="26181" xr:uid="{00000000-0005-0000-0000-000042660000}"/>
    <cellStyle name="Normal 45 4 2 3 2" xfId="26182" xr:uid="{00000000-0005-0000-0000-000043660000}"/>
    <cellStyle name="Normal 45 4 2 4" xfId="26183" xr:uid="{00000000-0005-0000-0000-000044660000}"/>
    <cellStyle name="Normal 45 4 2 4 2" xfId="26184" xr:uid="{00000000-0005-0000-0000-000045660000}"/>
    <cellStyle name="Normal 45 4 2 5" xfId="26185" xr:uid="{00000000-0005-0000-0000-000046660000}"/>
    <cellStyle name="Normal 45 4 2 5 2" xfId="26186" xr:uid="{00000000-0005-0000-0000-000047660000}"/>
    <cellStyle name="Normal 45 4 2 6" xfId="26187" xr:uid="{00000000-0005-0000-0000-000048660000}"/>
    <cellStyle name="Normal 45 4 2 6 2" xfId="26188" xr:uid="{00000000-0005-0000-0000-000049660000}"/>
    <cellStyle name="Normal 45 4 2 7" xfId="26189" xr:uid="{00000000-0005-0000-0000-00004A660000}"/>
    <cellStyle name="Normal 45 4 2 7 2" xfId="26190" xr:uid="{00000000-0005-0000-0000-00004B660000}"/>
    <cellStyle name="Normal 45 4 2 8" xfId="26191" xr:uid="{00000000-0005-0000-0000-00004C660000}"/>
    <cellStyle name="Normal 45 4 2 8 2" xfId="26192" xr:uid="{00000000-0005-0000-0000-00004D660000}"/>
    <cellStyle name="Normal 45 4 2 9" xfId="26193" xr:uid="{00000000-0005-0000-0000-00004E660000}"/>
    <cellStyle name="Normal 45 4 2 9 2" xfId="26194" xr:uid="{00000000-0005-0000-0000-00004F660000}"/>
    <cellStyle name="Normal 45 4 3" xfId="26195" xr:uid="{00000000-0005-0000-0000-000050660000}"/>
    <cellStyle name="Normal 45 4 3 10" xfId="26196" xr:uid="{00000000-0005-0000-0000-000051660000}"/>
    <cellStyle name="Normal 45 4 3 11" xfId="26197" xr:uid="{00000000-0005-0000-0000-000052660000}"/>
    <cellStyle name="Normal 45 4 3 2" xfId="26198" xr:uid="{00000000-0005-0000-0000-000053660000}"/>
    <cellStyle name="Normal 45 4 3 2 2" xfId="26199" xr:uid="{00000000-0005-0000-0000-000054660000}"/>
    <cellStyle name="Normal 45 4 3 3" xfId="26200" xr:uid="{00000000-0005-0000-0000-000055660000}"/>
    <cellStyle name="Normal 45 4 3 3 2" xfId="26201" xr:uid="{00000000-0005-0000-0000-000056660000}"/>
    <cellStyle name="Normal 45 4 3 4" xfId="26202" xr:uid="{00000000-0005-0000-0000-000057660000}"/>
    <cellStyle name="Normal 45 4 3 4 2" xfId="26203" xr:uid="{00000000-0005-0000-0000-000058660000}"/>
    <cellStyle name="Normal 45 4 3 5" xfId="26204" xr:uid="{00000000-0005-0000-0000-000059660000}"/>
    <cellStyle name="Normal 45 4 3 5 2" xfId="26205" xr:uid="{00000000-0005-0000-0000-00005A660000}"/>
    <cellStyle name="Normal 45 4 3 6" xfId="26206" xr:uid="{00000000-0005-0000-0000-00005B660000}"/>
    <cellStyle name="Normal 45 4 3 6 2" xfId="26207" xr:uid="{00000000-0005-0000-0000-00005C660000}"/>
    <cellStyle name="Normal 45 4 3 7" xfId="26208" xr:uid="{00000000-0005-0000-0000-00005D660000}"/>
    <cellStyle name="Normal 45 4 3 7 2" xfId="26209" xr:uid="{00000000-0005-0000-0000-00005E660000}"/>
    <cellStyle name="Normal 45 4 3 8" xfId="26210" xr:uid="{00000000-0005-0000-0000-00005F660000}"/>
    <cellStyle name="Normal 45 4 3 8 2" xfId="26211" xr:uid="{00000000-0005-0000-0000-000060660000}"/>
    <cellStyle name="Normal 45 4 3 9" xfId="26212" xr:uid="{00000000-0005-0000-0000-000061660000}"/>
    <cellStyle name="Normal 45 4 3 9 2" xfId="26213" xr:uid="{00000000-0005-0000-0000-000062660000}"/>
    <cellStyle name="Normal 45 4 4" xfId="26214" xr:uid="{00000000-0005-0000-0000-000063660000}"/>
    <cellStyle name="Normal 45 4 4 10" xfId="26215" xr:uid="{00000000-0005-0000-0000-000064660000}"/>
    <cellStyle name="Normal 45 4 4 11" xfId="26216" xr:uid="{00000000-0005-0000-0000-000065660000}"/>
    <cellStyle name="Normal 45 4 4 2" xfId="26217" xr:uid="{00000000-0005-0000-0000-000066660000}"/>
    <cellStyle name="Normal 45 4 4 2 2" xfId="26218" xr:uid="{00000000-0005-0000-0000-000067660000}"/>
    <cellStyle name="Normal 45 4 4 3" xfId="26219" xr:uid="{00000000-0005-0000-0000-000068660000}"/>
    <cellStyle name="Normal 45 4 4 3 2" xfId="26220" xr:uid="{00000000-0005-0000-0000-000069660000}"/>
    <cellStyle name="Normal 45 4 4 4" xfId="26221" xr:uid="{00000000-0005-0000-0000-00006A660000}"/>
    <cellStyle name="Normal 45 4 4 4 2" xfId="26222" xr:uid="{00000000-0005-0000-0000-00006B660000}"/>
    <cellStyle name="Normal 45 4 4 5" xfId="26223" xr:uid="{00000000-0005-0000-0000-00006C660000}"/>
    <cellStyle name="Normal 45 4 4 5 2" xfId="26224" xr:uid="{00000000-0005-0000-0000-00006D660000}"/>
    <cellStyle name="Normal 45 4 4 6" xfId="26225" xr:uid="{00000000-0005-0000-0000-00006E660000}"/>
    <cellStyle name="Normal 45 4 4 6 2" xfId="26226" xr:uid="{00000000-0005-0000-0000-00006F660000}"/>
    <cellStyle name="Normal 45 4 4 7" xfId="26227" xr:uid="{00000000-0005-0000-0000-000070660000}"/>
    <cellStyle name="Normal 45 4 4 7 2" xfId="26228" xr:uid="{00000000-0005-0000-0000-000071660000}"/>
    <cellStyle name="Normal 45 4 4 8" xfId="26229" xr:uid="{00000000-0005-0000-0000-000072660000}"/>
    <cellStyle name="Normal 45 4 4 8 2" xfId="26230" xr:uid="{00000000-0005-0000-0000-000073660000}"/>
    <cellStyle name="Normal 45 4 4 9" xfId="26231" xr:uid="{00000000-0005-0000-0000-000074660000}"/>
    <cellStyle name="Normal 45 4 4 9 2" xfId="26232" xr:uid="{00000000-0005-0000-0000-000075660000}"/>
    <cellStyle name="Normal 45 4 5" xfId="26233" xr:uid="{00000000-0005-0000-0000-000076660000}"/>
    <cellStyle name="Normal 45 4 5 10" xfId="26234" xr:uid="{00000000-0005-0000-0000-000077660000}"/>
    <cellStyle name="Normal 45 4 5 11" xfId="26235" xr:uid="{00000000-0005-0000-0000-000078660000}"/>
    <cellStyle name="Normal 45 4 5 2" xfId="26236" xr:uid="{00000000-0005-0000-0000-000079660000}"/>
    <cellStyle name="Normal 45 4 5 2 2" xfId="26237" xr:uid="{00000000-0005-0000-0000-00007A660000}"/>
    <cellStyle name="Normal 45 4 5 3" xfId="26238" xr:uid="{00000000-0005-0000-0000-00007B660000}"/>
    <cellStyle name="Normal 45 4 5 3 2" xfId="26239" xr:uid="{00000000-0005-0000-0000-00007C660000}"/>
    <cellStyle name="Normal 45 4 5 4" xfId="26240" xr:uid="{00000000-0005-0000-0000-00007D660000}"/>
    <cellStyle name="Normal 45 4 5 4 2" xfId="26241" xr:uid="{00000000-0005-0000-0000-00007E660000}"/>
    <cellStyle name="Normal 45 4 5 5" xfId="26242" xr:uid="{00000000-0005-0000-0000-00007F660000}"/>
    <cellStyle name="Normal 45 4 5 5 2" xfId="26243" xr:uid="{00000000-0005-0000-0000-000080660000}"/>
    <cellStyle name="Normal 45 4 5 6" xfId="26244" xr:uid="{00000000-0005-0000-0000-000081660000}"/>
    <cellStyle name="Normal 45 4 5 6 2" xfId="26245" xr:uid="{00000000-0005-0000-0000-000082660000}"/>
    <cellStyle name="Normal 45 4 5 7" xfId="26246" xr:uid="{00000000-0005-0000-0000-000083660000}"/>
    <cellStyle name="Normal 45 4 5 7 2" xfId="26247" xr:uid="{00000000-0005-0000-0000-000084660000}"/>
    <cellStyle name="Normal 45 4 5 8" xfId="26248" xr:uid="{00000000-0005-0000-0000-000085660000}"/>
    <cellStyle name="Normal 45 4 5 8 2" xfId="26249" xr:uid="{00000000-0005-0000-0000-000086660000}"/>
    <cellStyle name="Normal 45 4 5 9" xfId="26250" xr:uid="{00000000-0005-0000-0000-000087660000}"/>
    <cellStyle name="Normal 45 4 5 9 2" xfId="26251" xr:uid="{00000000-0005-0000-0000-000088660000}"/>
    <cellStyle name="Normal 45 4 6" xfId="26252" xr:uid="{00000000-0005-0000-0000-000089660000}"/>
    <cellStyle name="Normal 45 4 6 10" xfId="26253" xr:uid="{00000000-0005-0000-0000-00008A660000}"/>
    <cellStyle name="Normal 45 4 6 11" xfId="26254" xr:uid="{00000000-0005-0000-0000-00008B660000}"/>
    <cellStyle name="Normal 45 4 6 2" xfId="26255" xr:uid="{00000000-0005-0000-0000-00008C660000}"/>
    <cellStyle name="Normal 45 4 6 2 2" xfId="26256" xr:uid="{00000000-0005-0000-0000-00008D660000}"/>
    <cellStyle name="Normal 45 4 6 3" xfId="26257" xr:uid="{00000000-0005-0000-0000-00008E660000}"/>
    <cellStyle name="Normal 45 4 6 3 2" xfId="26258" xr:uid="{00000000-0005-0000-0000-00008F660000}"/>
    <cellStyle name="Normal 45 4 6 4" xfId="26259" xr:uid="{00000000-0005-0000-0000-000090660000}"/>
    <cellStyle name="Normal 45 4 6 4 2" xfId="26260" xr:uid="{00000000-0005-0000-0000-000091660000}"/>
    <cellStyle name="Normal 45 4 6 5" xfId="26261" xr:uid="{00000000-0005-0000-0000-000092660000}"/>
    <cellStyle name="Normal 45 4 6 5 2" xfId="26262" xr:uid="{00000000-0005-0000-0000-000093660000}"/>
    <cellStyle name="Normal 45 4 6 6" xfId="26263" xr:uid="{00000000-0005-0000-0000-000094660000}"/>
    <cellStyle name="Normal 45 4 6 6 2" xfId="26264" xr:uid="{00000000-0005-0000-0000-000095660000}"/>
    <cellStyle name="Normal 45 4 6 7" xfId="26265" xr:uid="{00000000-0005-0000-0000-000096660000}"/>
    <cellStyle name="Normal 45 4 6 7 2" xfId="26266" xr:uid="{00000000-0005-0000-0000-000097660000}"/>
    <cellStyle name="Normal 45 4 6 8" xfId="26267" xr:uid="{00000000-0005-0000-0000-000098660000}"/>
    <cellStyle name="Normal 45 4 6 8 2" xfId="26268" xr:uid="{00000000-0005-0000-0000-000099660000}"/>
    <cellStyle name="Normal 45 4 6 9" xfId="26269" xr:uid="{00000000-0005-0000-0000-00009A660000}"/>
    <cellStyle name="Normal 45 4 6 9 2" xfId="26270" xr:uid="{00000000-0005-0000-0000-00009B660000}"/>
    <cellStyle name="Normal 45 4 7" xfId="26271" xr:uid="{00000000-0005-0000-0000-00009C660000}"/>
    <cellStyle name="Normal 45 4 7 10" xfId="26272" xr:uid="{00000000-0005-0000-0000-00009D660000}"/>
    <cellStyle name="Normal 45 4 7 11" xfId="26273" xr:uid="{00000000-0005-0000-0000-00009E660000}"/>
    <cellStyle name="Normal 45 4 7 2" xfId="26274" xr:uid="{00000000-0005-0000-0000-00009F660000}"/>
    <cellStyle name="Normal 45 4 7 2 2" xfId="26275" xr:uid="{00000000-0005-0000-0000-0000A0660000}"/>
    <cellStyle name="Normal 45 4 7 3" xfId="26276" xr:uid="{00000000-0005-0000-0000-0000A1660000}"/>
    <cellStyle name="Normal 45 4 7 3 2" xfId="26277" xr:uid="{00000000-0005-0000-0000-0000A2660000}"/>
    <cellStyle name="Normal 45 4 7 4" xfId="26278" xr:uid="{00000000-0005-0000-0000-0000A3660000}"/>
    <cellStyle name="Normal 45 4 7 4 2" xfId="26279" xr:uid="{00000000-0005-0000-0000-0000A4660000}"/>
    <cellStyle name="Normal 45 4 7 5" xfId="26280" xr:uid="{00000000-0005-0000-0000-0000A5660000}"/>
    <cellStyle name="Normal 45 4 7 5 2" xfId="26281" xr:uid="{00000000-0005-0000-0000-0000A6660000}"/>
    <cellStyle name="Normal 45 4 7 6" xfId="26282" xr:uid="{00000000-0005-0000-0000-0000A7660000}"/>
    <cellStyle name="Normal 45 4 7 6 2" xfId="26283" xr:uid="{00000000-0005-0000-0000-0000A8660000}"/>
    <cellStyle name="Normal 45 4 7 7" xfId="26284" xr:uid="{00000000-0005-0000-0000-0000A9660000}"/>
    <cellStyle name="Normal 45 4 7 7 2" xfId="26285" xr:uid="{00000000-0005-0000-0000-0000AA660000}"/>
    <cellStyle name="Normal 45 4 7 8" xfId="26286" xr:uid="{00000000-0005-0000-0000-0000AB660000}"/>
    <cellStyle name="Normal 45 4 7 8 2" xfId="26287" xr:uid="{00000000-0005-0000-0000-0000AC660000}"/>
    <cellStyle name="Normal 45 4 7 9" xfId="26288" xr:uid="{00000000-0005-0000-0000-0000AD660000}"/>
    <cellStyle name="Normal 45 4 7 9 2" xfId="26289" xr:uid="{00000000-0005-0000-0000-0000AE660000}"/>
    <cellStyle name="Normal 45 4 8" xfId="26290" xr:uid="{00000000-0005-0000-0000-0000AF660000}"/>
    <cellStyle name="Normal 45 4 8 10" xfId="26291" xr:uid="{00000000-0005-0000-0000-0000B0660000}"/>
    <cellStyle name="Normal 45 4 8 2" xfId="26292" xr:uid="{00000000-0005-0000-0000-0000B1660000}"/>
    <cellStyle name="Normal 45 4 8 2 2" xfId="26293" xr:uid="{00000000-0005-0000-0000-0000B2660000}"/>
    <cellStyle name="Normal 45 4 8 3" xfId="26294" xr:uid="{00000000-0005-0000-0000-0000B3660000}"/>
    <cellStyle name="Normal 45 4 8 3 2" xfId="26295" xr:uid="{00000000-0005-0000-0000-0000B4660000}"/>
    <cellStyle name="Normal 45 4 8 4" xfId="26296" xr:uid="{00000000-0005-0000-0000-0000B5660000}"/>
    <cellStyle name="Normal 45 4 8 4 2" xfId="26297" xr:uid="{00000000-0005-0000-0000-0000B6660000}"/>
    <cellStyle name="Normal 45 4 8 5" xfId="26298" xr:uid="{00000000-0005-0000-0000-0000B7660000}"/>
    <cellStyle name="Normal 45 4 8 5 2" xfId="26299" xr:uid="{00000000-0005-0000-0000-0000B8660000}"/>
    <cellStyle name="Normal 45 4 8 6" xfId="26300" xr:uid="{00000000-0005-0000-0000-0000B9660000}"/>
    <cellStyle name="Normal 45 4 8 6 2" xfId="26301" xr:uid="{00000000-0005-0000-0000-0000BA660000}"/>
    <cellStyle name="Normal 45 4 8 7" xfId="26302" xr:uid="{00000000-0005-0000-0000-0000BB660000}"/>
    <cellStyle name="Normal 45 4 8 7 2" xfId="26303" xr:uid="{00000000-0005-0000-0000-0000BC660000}"/>
    <cellStyle name="Normal 45 4 8 8" xfId="26304" xr:uid="{00000000-0005-0000-0000-0000BD660000}"/>
    <cellStyle name="Normal 45 4 8 8 2" xfId="26305" xr:uid="{00000000-0005-0000-0000-0000BE660000}"/>
    <cellStyle name="Normal 45 4 8 9" xfId="26306" xr:uid="{00000000-0005-0000-0000-0000BF660000}"/>
    <cellStyle name="Normal 45 4 9" xfId="26307" xr:uid="{00000000-0005-0000-0000-0000C0660000}"/>
    <cellStyle name="Normal 45 4 9 2" xfId="26308" xr:uid="{00000000-0005-0000-0000-0000C1660000}"/>
    <cellStyle name="Normal 45 5" xfId="26309" xr:uid="{00000000-0005-0000-0000-0000C2660000}"/>
    <cellStyle name="Normal 45 5 10" xfId="26310" xr:uid="{00000000-0005-0000-0000-0000C3660000}"/>
    <cellStyle name="Normal 45 5 10 2" xfId="26311" xr:uid="{00000000-0005-0000-0000-0000C4660000}"/>
    <cellStyle name="Normal 45 5 11" xfId="26312" xr:uid="{00000000-0005-0000-0000-0000C5660000}"/>
    <cellStyle name="Normal 45 5 11 2" xfId="26313" xr:uid="{00000000-0005-0000-0000-0000C6660000}"/>
    <cellStyle name="Normal 45 5 12" xfId="26314" xr:uid="{00000000-0005-0000-0000-0000C7660000}"/>
    <cellStyle name="Normal 45 5 12 2" xfId="26315" xr:uid="{00000000-0005-0000-0000-0000C8660000}"/>
    <cellStyle name="Normal 45 5 13" xfId="26316" xr:uid="{00000000-0005-0000-0000-0000C9660000}"/>
    <cellStyle name="Normal 45 5 13 2" xfId="26317" xr:uid="{00000000-0005-0000-0000-0000CA660000}"/>
    <cellStyle name="Normal 45 5 14" xfId="26318" xr:uid="{00000000-0005-0000-0000-0000CB660000}"/>
    <cellStyle name="Normal 45 5 14 2" xfId="26319" xr:uid="{00000000-0005-0000-0000-0000CC660000}"/>
    <cellStyle name="Normal 45 5 15" xfId="26320" xr:uid="{00000000-0005-0000-0000-0000CD660000}"/>
    <cellStyle name="Normal 45 5 15 2" xfId="26321" xr:uid="{00000000-0005-0000-0000-0000CE660000}"/>
    <cellStyle name="Normal 45 5 16" xfId="26322" xr:uid="{00000000-0005-0000-0000-0000CF660000}"/>
    <cellStyle name="Normal 45 5 17" xfId="26323" xr:uid="{00000000-0005-0000-0000-0000D0660000}"/>
    <cellStyle name="Normal 45 5 2" xfId="26324" xr:uid="{00000000-0005-0000-0000-0000D1660000}"/>
    <cellStyle name="Normal 45 5 2 10" xfId="26325" xr:uid="{00000000-0005-0000-0000-0000D2660000}"/>
    <cellStyle name="Normal 45 5 2 11" xfId="26326" xr:uid="{00000000-0005-0000-0000-0000D3660000}"/>
    <cellStyle name="Normal 45 5 2 2" xfId="26327" xr:uid="{00000000-0005-0000-0000-0000D4660000}"/>
    <cellStyle name="Normal 45 5 2 2 2" xfId="26328" xr:uid="{00000000-0005-0000-0000-0000D5660000}"/>
    <cellStyle name="Normal 45 5 2 3" xfId="26329" xr:uid="{00000000-0005-0000-0000-0000D6660000}"/>
    <cellStyle name="Normal 45 5 2 3 2" xfId="26330" xr:uid="{00000000-0005-0000-0000-0000D7660000}"/>
    <cellStyle name="Normal 45 5 2 4" xfId="26331" xr:uid="{00000000-0005-0000-0000-0000D8660000}"/>
    <cellStyle name="Normal 45 5 2 4 2" xfId="26332" xr:uid="{00000000-0005-0000-0000-0000D9660000}"/>
    <cellStyle name="Normal 45 5 2 5" xfId="26333" xr:uid="{00000000-0005-0000-0000-0000DA660000}"/>
    <cellStyle name="Normal 45 5 2 5 2" xfId="26334" xr:uid="{00000000-0005-0000-0000-0000DB660000}"/>
    <cellStyle name="Normal 45 5 2 6" xfId="26335" xr:uid="{00000000-0005-0000-0000-0000DC660000}"/>
    <cellStyle name="Normal 45 5 2 6 2" xfId="26336" xr:uid="{00000000-0005-0000-0000-0000DD660000}"/>
    <cellStyle name="Normal 45 5 2 7" xfId="26337" xr:uid="{00000000-0005-0000-0000-0000DE660000}"/>
    <cellStyle name="Normal 45 5 2 7 2" xfId="26338" xr:uid="{00000000-0005-0000-0000-0000DF660000}"/>
    <cellStyle name="Normal 45 5 2 8" xfId="26339" xr:uid="{00000000-0005-0000-0000-0000E0660000}"/>
    <cellStyle name="Normal 45 5 2 8 2" xfId="26340" xr:uid="{00000000-0005-0000-0000-0000E1660000}"/>
    <cellStyle name="Normal 45 5 2 9" xfId="26341" xr:uid="{00000000-0005-0000-0000-0000E2660000}"/>
    <cellStyle name="Normal 45 5 2 9 2" xfId="26342" xr:uid="{00000000-0005-0000-0000-0000E3660000}"/>
    <cellStyle name="Normal 45 5 3" xfId="26343" xr:uid="{00000000-0005-0000-0000-0000E4660000}"/>
    <cellStyle name="Normal 45 5 3 10" xfId="26344" xr:uid="{00000000-0005-0000-0000-0000E5660000}"/>
    <cellStyle name="Normal 45 5 3 11" xfId="26345" xr:uid="{00000000-0005-0000-0000-0000E6660000}"/>
    <cellStyle name="Normal 45 5 3 2" xfId="26346" xr:uid="{00000000-0005-0000-0000-0000E7660000}"/>
    <cellStyle name="Normal 45 5 3 2 2" xfId="26347" xr:uid="{00000000-0005-0000-0000-0000E8660000}"/>
    <cellStyle name="Normal 45 5 3 3" xfId="26348" xr:uid="{00000000-0005-0000-0000-0000E9660000}"/>
    <cellStyle name="Normal 45 5 3 3 2" xfId="26349" xr:uid="{00000000-0005-0000-0000-0000EA660000}"/>
    <cellStyle name="Normal 45 5 3 4" xfId="26350" xr:uid="{00000000-0005-0000-0000-0000EB660000}"/>
    <cellStyle name="Normal 45 5 3 4 2" xfId="26351" xr:uid="{00000000-0005-0000-0000-0000EC660000}"/>
    <cellStyle name="Normal 45 5 3 5" xfId="26352" xr:uid="{00000000-0005-0000-0000-0000ED660000}"/>
    <cellStyle name="Normal 45 5 3 5 2" xfId="26353" xr:uid="{00000000-0005-0000-0000-0000EE660000}"/>
    <cellStyle name="Normal 45 5 3 6" xfId="26354" xr:uid="{00000000-0005-0000-0000-0000EF660000}"/>
    <cellStyle name="Normal 45 5 3 6 2" xfId="26355" xr:uid="{00000000-0005-0000-0000-0000F0660000}"/>
    <cellStyle name="Normal 45 5 3 7" xfId="26356" xr:uid="{00000000-0005-0000-0000-0000F1660000}"/>
    <cellStyle name="Normal 45 5 3 7 2" xfId="26357" xr:uid="{00000000-0005-0000-0000-0000F2660000}"/>
    <cellStyle name="Normal 45 5 3 8" xfId="26358" xr:uid="{00000000-0005-0000-0000-0000F3660000}"/>
    <cellStyle name="Normal 45 5 3 8 2" xfId="26359" xr:uid="{00000000-0005-0000-0000-0000F4660000}"/>
    <cellStyle name="Normal 45 5 3 9" xfId="26360" xr:uid="{00000000-0005-0000-0000-0000F5660000}"/>
    <cellStyle name="Normal 45 5 3 9 2" xfId="26361" xr:uid="{00000000-0005-0000-0000-0000F6660000}"/>
    <cellStyle name="Normal 45 5 4" xfId="26362" xr:uid="{00000000-0005-0000-0000-0000F7660000}"/>
    <cellStyle name="Normal 45 5 4 10" xfId="26363" xr:uid="{00000000-0005-0000-0000-0000F8660000}"/>
    <cellStyle name="Normal 45 5 4 11" xfId="26364" xr:uid="{00000000-0005-0000-0000-0000F9660000}"/>
    <cellStyle name="Normal 45 5 4 2" xfId="26365" xr:uid="{00000000-0005-0000-0000-0000FA660000}"/>
    <cellStyle name="Normal 45 5 4 2 2" xfId="26366" xr:uid="{00000000-0005-0000-0000-0000FB660000}"/>
    <cellStyle name="Normal 45 5 4 3" xfId="26367" xr:uid="{00000000-0005-0000-0000-0000FC660000}"/>
    <cellStyle name="Normal 45 5 4 3 2" xfId="26368" xr:uid="{00000000-0005-0000-0000-0000FD660000}"/>
    <cellStyle name="Normal 45 5 4 4" xfId="26369" xr:uid="{00000000-0005-0000-0000-0000FE660000}"/>
    <cellStyle name="Normal 45 5 4 4 2" xfId="26370" xr:uid="{00000000-0005-0000-0000-0000FF660000}"/>
    <cellStyle name="Normal 45 5 4 5" xfId="26371" xr:uid="{00000000-0005-0000-0000-000000670000}"/>
    <cellStyle name="Normal 45 5 4 5 2" xfId="26372" xr:uid="{00000000-0005-0000-0000-000001670000}"/>
    <cellStyle name="Normal 45 5 4 6" xfId="26373" xr:uid="{00000000-0005-0000-0000-000002670000}"/>
    <cellStyle name="Normal 45 5 4 6 2" xfId="26374" xr:uid="{00000000-0005-0000-0000-000003670000}"/>
    <cellStyle name="Normal 45 5 4 7" xfId="26375" xr:uid="{00000000-0005-0000-0000-000004670000}"/>
    <cellStyle name="Normal 45 5 4 7 2" xfId="26376" xr:uid="{00000000-0005-0000-0000-000005670000}"/>
    <cellStyle name="Normal 45 5 4 8" xfId="26377" xr:uid="{00000000-0005-0000-0000-000006670000}"/>
    <cellStyle name="Normal 45 5 4 8 2" xfId="26378" xr:uid="{00000000-0005-0000-0000-000007670000}"/>
    <cellStyle name="Normal 45 5 4 9" xfId="26379" xr:uid="{00000000-0005-0000-0000-000008670000}"/>
    <cellStyle name="Normal 45 5 4 9 2" xfId="26380" xr:uid="{00000000-0005-0000-0000-000009670000}"/>
    <cellStyle name="Normal 45 5 5" xfId="26381" xr:uid="{00000000-0005-0000-0000-00000A670000}"/>
    <cellStyle name="Normal 45 5 5 10" xfId="26382" xr:uid="{00000000-0005-0000-0000-00000B670000}"/>
    <cellStyle name="Normal 45 5 5 11" xfId="26383" xr:uid="{00000000-0005-0000-0000-00000C670000}"/>
    <cellStyle name="Normal 45 5 5 2" xfId="26384" xr:uid="{00000000-0005-0000-0000-00000D670000}"/>
    <cellStyle name="Normal 45 5 5 2 2" xfId="26385" xr:uid="{00000000-0005-0000-0000-00000E670000}"/>
    <cellStyle name="Normal 45 5 5 3" xfId="26386" xr:uid="{00000000-0005-0000-0000-00000F670000}"/>
    <cellStyle name="Normal 45 5 5 3 2" xfId="26387" xr:uid="{00000000-0005-0000-0000-000010670000}"/>
    <cellStyle name="Normal 45 5 5 4" xfId="26388" xr:uid="{00000000-0005-0000-0000-000011670000}"/>
    <cellStyle name="Normal 45 5 5 4 2" xfId="26389" xr:uid="{00000000-0005-0000-0000-000012670000}"/>
    <cellStyle name="Normal 45 5 5 5" xfId="26390" xr:uid="{00000000-0005-0000-0000-000013670000}"/>
    <cellStyle name="Normal 45 5 5 5 2" xfId="26391" xr:uid="{00000000-0005-0000-0000-000014670000}"/>
    <cellStyle name="Normal 45 5 5 6" xfId="26392" xr:uid="{00000000-0005-0000-0000-000015670000}"/>
    <cellStyle name="Normal 45 5 5 6 2" xfId="26393" xr:uid="{00000000-0005-0000-0000-000016670000}"/>
    <cellStyle name="Normal 45 5 5 7" xfId="26394" xr:uid="{00000000-0005-0000-0000-000017670000}"/>
    <cellStyle name="Normal 45 5 5 7 2" xfId="26395" xr:uid="{00000000-0005-0000-0000-000018670000}"/>
    <cellStyle name="Normal 45 5 5 8" xfId="26396" xr:uid="{00000000-0005-0000-0000-000019670000}"/>
    <cellStyle name="Normal 45 5 5 8 2" xfId="26397" xr:uid="{00000000-0005-0000-0000-00001A670000}"/>
    <cellStyle name="Normal 45 5 5 9" xfId="26398" xr:uid="{00000000-0005-0000-0000-00001B670000}"/>
    <cellStyle name="Normal 45 5 5 9 2" xfId="26399" xr:uid="{00000000-0005-0000-0000-00001C670000}"/>
    <cellStyle name="Normal 45 5 6" xfId="26400" xr:uid="{00000000-0005-0000-0000-00001D670000}"/>
    <cellStyle name="Normal 45 5 6 10" xfId="26401" xr:uid="{00000000-0005-0000-0000-00001E670000}"/>
    <cellStyle name="Normal 45 5 6 11" xfId="26402" xr:uid="{00000000-0005-0000-0000-00001F670000}"/>
    <cellStyle name="Normal 45 5 6 2" xfId="26403" xr:uid="{00000000-0005-0000-0000-000020670000}"/>
    <cellStyle name="Normal 45 5 6 2 2" xfId="26404" xr:uid="{00000000-0005-0000-0000-000021670000}"/>
    <cellStyle name="Normal 45 5 6 3" xfId="26405" xr:uid="{00000000-0005-0000-0000-000022670000}"/>
    <cellStyle name="Normal 45 5 6 3 2" xfId="26406" xr:uid="{00000000-0005-0000-0000-000023670000}"/>
    <cellStyle name="Normal 45 5 6 4" xfId="26407" xr:uid="{00000000-0005-0000-0000-000024670000}"/>
    <cellStyle name="Normal 45 5 6 4 2" xfId="26408" xr:uid="{00000000-0005-0000-0000-000025670000}"/>
    <cellStyle name="Normal 45 5 6 5" xfId="26409" xr:uid="{00000000-0005-0000-0000-000026670000}"/>
    <cellStyle name="Normal 45 5 6 5 2" xfId="26410" xr:uid="{00000000-0005-0000-0000-000027670000}"/>
    <cellStyle name="Normal 45 5 6 6" xfId="26411" xr:uid="{00000000-0005-0000-0000-000028670000}"/>
    <cellStyle name="Normal 45 5 6 6 2" xfId="26412" xr:uid="{00000000-0005-0000-0000-000029670000}"/>
    <cellStyle name="Normal 45 5 6 7" xfId="26413" xr:uid="{00000000-0005-0000-0000-00002A670000}"/>
    <cellStyle name="Normal 45 5 6 7 2" xfId="26414" xr:uid="{00000000-0005-0000-0000-00002B670000}"/>
    <cellStyle name="Normal 45 5 6 8" xfId="26415" xr:uid="{00000000-0005-0000-0000-00002C670000}"/>
    <cellStyle name="Normal 45 5 6 8 2" xfId="26416" xr:uid="{00000000-0005-0000-0000-00002D670000}"/>
    <cellStyle name="Normal 45 5 6 9" xfId="26417" xr:uid="{00000000-0005-0000-0000-00002E670000}"/>
    <cellStyle name="Normal 45 5 6 9 2" xfId="26418" xr:uid="{00000000-0005-0000-0000-00002F670000}"/>
    <cellStyle name="Normal 45 5 7" xfId="26419" xr:uid="{00000000-0005-0000-0000-000030670000}"/>
    <cellStyle name="Normal 45 5 7 10" xfId="26420" xr:uid="{00000000-0005-0000-0000-000031670000}"/>
    <cellStyle name="Normal 45 5 7 2" xfId="26421" xr:uid="{00000000-0005-0000-0000-000032670000}"/>
    <cellStyle name="Normal 45 5 7 2 2" xfId="26422" xr:uid="{00000000-0005-0000-0000-000033670000}"/>
    <cellStyle name="Normal 45 5 7 3" xfId="26423" xr:uid="{00000000-0005-0000-0000-000034670000}"/>
    <cellStyle name="Normal 45 5 7 3 2" xfId="26424" xr:uid="{00000000-0005-0000-0000-000035670000}"/>
    <cellStyle name="Normal 45 5 7 4" xfId="26425" xr:uid="{00000000-0005-0000-0000-000036670000}"/>
    <cellStyle name="Normal 45 5 7 4 2" xfId="26426" xr:uid="{00000000-0005-0000-0000-000037670000}"/>
    <cellStyle name="Normal 45 5 7 5" xfId="26427" xr:uid="{00000000-0005-0000-0000-000038670000}"/>
    <cellStyle name="Normal 45 5 7 5 2" xfId="26428" xr:uid="{00000000-0005-0000-0000-000039670000}"/>
    <cellStyle name="Normal 45 5 7 6" xfId="26429" xr:uid="{00000000-0005-0000-0000-00003A670000}"/>
    <cellStyle name="Normal 45 5 7 6 2" xfId="26430" xr:uid="{00000000-0005-0000-0000-00003B670000}"/>
    <cellStyle name="Normal 45 5 7 7" xfId="26431" xr:uid="{00000000-0005-0000-0000-00003C670000}"/>
    <cellStyle name="Normal 45 5 7 7 2" xfId="26432" xr:uid="{00000000-0005-0000-0000-00003D670000}"/>
    <cellStyle name="Normal 45 5 7 8" xfId="26433" xr:uid="{00000000-0005-0000-0000-00003E670000}"/>
    <cellStyle name="Normal 45 5 7 8 2" xfId="26434" xr:uid="{00000000-0005-0000-0000-00003F670000}"/>
    <cellStyle name="Normal 45 5 7 9" xfId="26435" xr:uid="{00000000-0005-0000-0000-000040670000}"/>
    <cellStyle name="Normal 45 5 8" xfId="26436" xr:uid="{00000000-0005-0000-0000-000041670000}"/>
    <cellStyle name="Normal 45 5 8 2" xfId="26437" xr:uid="{00000000-0005-0000-0000-000042670000}"/>
    <cellStyle name="Normal 45 5 9" xfId="26438" xr:uid="{00000000-0005-0000-0000-000043670000}"/>
    <cellStyle name="Normal 45 5 9 2" xfId="26439" xr:uid="{00000000-0005-0000-0000-000044670000}"/>
    <cellStyle name="Normal 45 6" xfId="26440" xr:uid="{00000000-0005-0000-0000-000045670000}"/>
    <cellStyle name="Normal 45 6 10" xfId="26441" xr:uid="{00000000-0005-0000-0000-000046670000}"/>
    <cellStyle name="Normal 45 6 10 2" xfId="26442" xr:uid="{00000000-0005-0000-0000-000047670000}"/>
    <cellStyle name="Normal 45 6 11" xfId="26443" xr:uid="{00000000-0005-0000-0000-000048670000}"/>
    <cellStyle name="Normal 45 6 11 2" xfId="26444" xr:uid="{00000000-0005-0000-0000-000049670000}"/>
    <cellStyle name="Normal 45 6 12" xfId="26445" xr:uid="{00000000-0005-0000-0000-00004A670000}"/>
    <cellStyle name="Normal 45 6 12 2" xfId="26446" xr:uid="{00000000-0005-0000-0000-00004B670000}"/>
    <cellStyle name="Normal 45 6 13" xfId="26447" xr:uid="{00000000-0005-0000-0000-00004C670000}"/>
    <cellStyle name="Normal 45 6 13 2" xfId="26448" xr:uid="{00000000-0005-0000-0000-00004D670000}"/>
    <cellStyle name="Normal 45 6 14" xfId="26449" xr:uid="{00000000-0005-0000-0000-00004E670000}"/>
    <cellStyle name="Normal 45 6 14 2" xfId="26450" xr:uid="{00000000-0005-0000-0000-00004F670000}"/>
    <cellStyle name="Normal 45 6 15" xfId="26451" xr:uid="{00000000-0005-0000-0000-000050670000}"/>
    <cellStyle name="Normal 45 6 15 2" xfId="26452" xr:uid="{00000000-0005-0000-0000-000051670000}"/>
    <cellStyle name="Normal 45 6 16" xfId="26453" xr:uid="{00000000-0005-0000-0000-000052670000}"/>
    <cellStyle name="Normal 45 6 17" xfId="26454" xr:uid="{00000000-0005-0000-0000-000053670000}"/>
    <cellStyle name="Normal 45 6 2" xfId="26455" xr:uid="{00000000-0005-0000-0000-000054670000}"/>
    <cellStyle name="Normal 45 6 2 10" xfId="26456" xr:uid="{00000000-0005-0000-0000-000055670000}"/>
    <cellStyle name="Normal 45 6 2 11" xfId="26457" xr:uid="{00000000-0005-0000-0000-000056670000}"/>
    <cellStyle name="Normal 45 6 2 2" xfId="26458" xr:uid="{00000000-0005-0000-0000-000057670000}"/>
    <cellStyle name="Normal 45 6 2 2 2" xfId="26459" xr:uid="{00000000-0005-0000-0000-000058670000}"/>
    <cellStyle name="Normal 45 6 2 3" xfId="26460" xr:uid="{00000000-0005-0000-0000-000059670000}"/>
    <cellStyle name="Normal 45 6 2 3 2" xfId="26461" xr:uid="{00000000-0005-0000-0000-00005A670000}"/>
    <cellStyle name="Normal 45 6 2 4" xfId="26462" xr:uid="{00000000-0005-0000-0000-00005B670000}"/>
    <cellStyle name="Normal 45 6 2 4 2" xfId="26463" xr:uid="{00000000-0005-0000-0000-00005C670000}"/>
    <cellStyle name="Normal 45 6 2 5" xfId="26464" xr:uid="{00000000-0005-0000-0000-00005D670000}"/>
    <cellStyle name="Normal 45 6 2 5 2" xfId="26465" xr:uid="{00000000-0005-0000-0000-00005E670000}"/>
    <cellStyle name="Normal 45 6 2 6" xfId="26466" xr:uid="{00000000-0005-0000-0000-00005F670000}"/>
    <cellStyle name="Normal 45 6 2 6 2" xfId="26467" xr:uid="{00000000-0005-0000-0000-000060670000}"/>
    <cellStyle name="Normal 45 6 2 7" xfId="26468" xr:uid="{00000000-0005-0000-0000-000061670000}"/>
    <cellStyle name="Normal 45 6 2 7 2" xfId="26469" xr:uid="{00000000-0005-0000-0000-000062670000}"/>
    <cellStyle name="Normal 45 6 2 8" xfId="26470" xr:uid="{00000000-0005-0000-0000-000063670000}"/>
    <cellStyle name="Normal 45 6 2 8 2" xfId="26471" xr:uid="{00000000-0005-0000-0000-000064670000}"/>
    <cellStyle name="Normal 45 6 2 9" xfId="26472" xr:uid="{00000000-0005-0000-0000-000065670000}"/>
    <cellStyle name="Normal 45 6 2 9 2" xfId="26473" xr:uid="{00000000-0005-0000-0000-000066670000}"/>
    <cellStyle name="Normal 45 6 3" xfId="26474" xr:uid="{00000000-0005-0000-0000-000067670000}"/>
    <cellStyle name="Normal 45 6 3 10" xfId="26475" xr:uid="{00000000-0005-0000-0000-000068670000}"/>
    <cellStyle name="Normal 45 6 3 11" xfId="26476" xr:uid="{00000000-0005-0000-0000-000069670000}"/>
    <cellStyle name="Normal 45 6 3 2" xfId="26477" xr:uid="{00000000-0005-0000-0000-00006A670000}"/>
    <cellStyle name="Normal 45 6 3 2 2" xfId="26478" xr:uid="{00000000-0005-0000-0000-00006B670000}"/>
    <cellStyle name="Normal 45 6 3 3" xfId="26479" xr:uid="{00000000-0005-0000-0000-00006C670000}"/>
    <cellStyle name="Normal 45 6 3 3 2" xfId="26480" xr:uid="{00000000-0005-0000-0000-00006D670000}"/>
    <cellStyle name="Normal 45 6 3 4" xfId="26481" xr:uid="{00000000-0005-0000-0000-00006E670000}"/>
    <cellStyle name="Normal 45 6 3 4 2" xfId="26482" xr:uid="{00000000-0005-0000-0000-00006F670000}"/>
    <cellStyle name="Normal 45 6 3 5" xfId="26483" xr:uid="{00000000-0005-0000-0000-000070670000}"/>
    <cellStyle name="Normal 45 6 3 5 2" xfId="26484" xr:uid="{00000000-0005-0000-0000-000071670000}"/>
    <cellStyle name="Normal 45 6 3 6" xfId="26485" xr:uid="{00000000-0005-0000-0000-000072670000}"/>
    <cellStyle name="Normal 45 6 3 6 2" xfId="26486" xr:uid="{00000000-0005-0000-0000-000073670000}"/>
    <cellStyle name="Normal 45 6 3 7" xfId="26487" xr:uid="{00000000-0005-0000-0000-000074670000}"/>
    <cellStyle name="Normal 45 6 3 7 2" xfId="26488" xr:uid="{00000000-0005-0000-0000-000075670000}"/>
    <cellStyle name="Normal 45 6 3 8" xfId="26489" xr:uid="{00000000-0005-0000-0000-000076670000}"/>
    <cellStyle name="Normal 45 6 3 8 2" xfId="26490" xr:uid="{00000000-0005-0000-0000-000077670000}"/>
    <cellStyle name="Normal 45 6 3 9" xfId="26491" xr:uid="{00000000-0005-0000-0000-000078670000}"/>
    <cellStyle name="Normal 45 6 3 9 2" xfId="26492" xr:uid="{00000000-0005-0000-0000-000079670000}"/>
    <cellStyle name="Normal 45 6 4" xfId="26493" xr:uid="{00000000-0005-0000-0000-00007A670000}"/>
    <cellStyle name="Normal 45 6 4 10" xfId="26494" xr:uid="{00000000-0005-0000-0000-00007B670000}"/>
    <cellStyle name="Normal 45 6 4 11" xfId="26495" xr:uid="{00000000-0005-0000-0000-00007C670000}"/>
    <cellStyle name="Normal 45 6 4 2" xfId="26496" xr:uid="{00000000-0005-0000-0000-00007D670000}"/>
    <cellStyle name="Normal 45 6 4 2 2" xfId="26497" xr:uid="{00000000-0005-0000-0000-00007E670000}"/>
    <cellStyle name="Normal 45 6 4 3" xfId="26498" xr:uid="{00000000-0005-0000-0000-00007F670000}"/>
    <cellStyle name="Normal 45 6 4 3 2" xfId="26499" xr:uid="{00000000-0005-0000-0000-000080670000}"/>
    <cellStyle name="Normal 45 6 4 4" xfId="26500" xr:uid="{00000000-0005-0000-0000-000081670000}"/>
    <cellStyle name="Normal 45 6 4 4 2" xfId="26501" xr:uid="{00000000-0005-0000-0000-000082670000}"/>
    <cellStyle name="Normal 45 6 4 5" xfId="26502" xr:uid="{00000000-0005-0000-0000-000083670000}"/>
    <cellStyle name="Normal 45 6 4 5 2" xfId="26503" xr:uid="{00000000-0005-0000-0000-000084670000}"/>
    <cellStyle name="Normal 45 6 4 6" xfId="26504" xr:uid="{00000000-0005-0000-0000-000085670000}"/>
    <cellStyle name="Normal 45 6 4 6 2" xfId="26505" xr:uid="{00000000-0005-0000-0000-000086670000}"/>
    <cellStyle name="Normal 45 6 4 7" xfId="26506" xr:uid="{00000000-0005-0000-0000-000087670000}"/>
    <cellStyle name="Normal 45 6 4 7 2" xfId="26507" xr:uid="{00000000-0005-0000-0000-000088670000}"/>
    <cellStyle name="Normal 45 6 4 8" xfId="26508" xr:uid="{00000000-0005-0000-0000-000089670000}"/>
    <cellStyle name="Normal 45 6 4 8 2" xfId="26509" xr:uid="{00000000-0005-0000-0000-00008A670000}"/>
    <cellStyle name="Normal 45 6 4 9" xfId="26510" xr:uid="{00000000-0005-0000-0000-00008B670000}"/>
    <cellStyle name="Normal 45 6 4 9 2" xfId="26511" xr:uid="{00000000-0005-0000-0000-00008C670000}"/>
    <cellStyle name="Normal 45 6 5" xfId="26512" xr:uid="{00000000-0005-0000-0000-00008D670000}"/>
    <cellStyle name="Normal 45 6 5 10" xfId="26513" xr:uid="{00000000-0005-0000-0000-00008E670000}"/>
    <cellStyle name="Normal 45 6 5 11" xfId="26514" xr:uid="{00000000-0005-0000-0000-00008F670000}"/>
    <cellStyle name="Normal 45 6 5 2" xfId="26515" xr:uid="{00000000-0005-0000-0000-000090670000}"/>
    <cellStyle name="Normal 45 6 5 2 2" xfId="26516" xr:uid="{00000000-0005-0000-0000-000091670000}"/>
    <cellStyle name="Normal 45 6 5 3" xfId="26517" xr:uid="{00000000-0005-0000-0000-000092670000}"/>
    <cellStyle name="Normal 45 6 5 3 2" xfId="26518" xr:uid="{00000000-0005-0000-0000-000093670000}"/>
    <cellStyle name="Normal 45 6 5 4" xfId="26519" xr:uid="{00000000-0005-0000-0000-000094670000}"/>
    <cellStyle name="Normal 45 6 5 4 2" xfId="26520" xr:uid="{00000000-0005-0000-0000-000095670000}"/>
    <cellStyle name="Normal 45 6 5 5" xfId="26521" xr:uid="{00000000-0005-0000-0000-000096670000}"/>
    <cellStyle name="Normal 45 6 5 5 2" xfId="26522" xr:uid="{00000000-0005-0000-0000-000097670000}"/>
    <cellStyle name="Normal 45 6 5 6" xfId="26523" xr:uid="{00000000-0005-0000-0000-000098670000}"/>
    <cellStyle name="Normal 45 6 5 6 2" xfId="26524" xr:uid="{00000000-0005-0000-0000-000099670000}"/>
    <cellStyle name="Normal 45 6 5 7" xfId="26525" xr:uid="{00000000-0005-0000-0000-00009A670000}"/>
    <cellStyle name="Normal 45 6 5 7 2" xfId="26526" xr:uid="{00000000-0005-0000-0000-00009B670000}"/>
    <cellStyle name="Normal 45 6 5 8" xfId="26527" xr:uid="{00000000-0005-0000-0000-00009C670000}"/>
    <cellStyle name="Normal 45 6 5 8 2" xfId="26528" xr:uid="{00000000-0005-0000-0000-00009D670000}"/>
    <cellStyle name="Normal 45 6 5 9" xfId="26529" xr:uid="{00000000-0005-0000-0000-00009E670000}"/>
    <cellStyle name="Normal 45 6 5 9 2" xfId="26530" xr:uid="{00000000-0005-0000-0000-00009F670000}"/>
    <cellStyle name="Normal 45 6 6" xfId="26531" xr:uid="{00000000-0005-0000-0000-0000A0670000}"/>
    <cellStyle name="Normal 45 6 6 10" xfId="26532" xr:uid="{00000000-0005-0000-0000-0000A1670000}"/>
    <cellStyle name="Normal 45 6 6 11" xfId="26533" xr:uid="{00000000-0005-0000-0000-0000A2670000}"/>
    <cellStyle name="Normal 45 6 6 2" xfId="26534" xr:uid="{00000000-0005-0000-0000-0000A3670000}"/>
    <cellStyle name="Normal 45 6 6 2 2" xfId="26535" xr:uid="{00000000-0005-0000-0000-0000A4670000}"/>
    <cellStyle name="Normal 45 6 6 3" xfId="26536" xr:uid="{00000000-0005-0000-0000-0000A5670000}"/>
    <cellStyle name="Normal 45 6 6 3 2" xfId="26537" xr:uid="{00000000-0005-0000-0000-0000A6670000}"/>
    <cellStyle name="Normal 45 6 6 4" xfId="26538" xr:uid="{00000000-0005-0000-0000-0000A7670000}"/>
    <cellStyle name="Normal 45 6 6 4 2" xfId="26539" xr:uid="{00000000-0005-0000-0000-0000A8670000}"/>
    <cellStyle name="Normal 45 6 6 5" xfId="26540" xr:uid="{00000000-0005-0000-0000-0000A9670000}"/>
    <cellStyle name="Normal 45 6 6 5 2" xfId="26541" xr:uid="{00000000-0005-0000-0000-0000AA670000}"/>
    <cellStyle name="Normal 45 6 6 6" xfId="26542" xr:uid="{00000000-0005-0000-0000-0000AB670000}"/>
    <cellStyle name="Normal 45 6 6 6 2" xfId="26543" xr:uid="{00000000-0005-0000-0000-0000AC670000}"/>
    <cellStyle name="Normal 45 6 6 7" xfId="26544" xr:uid="{00000000-0005-0000-0000-0000AD670000}"/>
    <cellStyle name="Normal 45 6 6 7 2" xfId="26545" xr:uid="{00000000-0005-0000-0000-0000AE670000}"/>
    <cellStyle name="Normal 45 6 6 8" xfId="26546" xr:uid="{00000000-0005-0000-0000-0000AF670000}"/>
    <cellStyle name="Normal 45 6 6 8 2" xfId="26547" xr:uid="{00000000-0005-0000-0000-0000B0670000}"/>
    <cellStyle name="Normal 45 6 6 9" xfId="26548" xr:uid="{00000000-0005-0000-0000-0000B1670000}"/>
    <cellStyle name="Normal 45 6 6 9 2" xfId="26549" xr:uid="{00000000-0005-0000-0000-0000B2670000}"/>
    <cellStyle name="Normal 45 6 7" xfId="26550" xr:uid="{00000000-0005-0000-0000-0000B3670000}"/>
    <cellStyle name="Normal 45 6 7 10" xfId="26551" xr:uid="{00000000-0005-0000-0000-0000B4670000}"/>
    <cellStyle name="Normal 45 6 7 2" xfId="26552" xr:uid="{00000000-0005-0000-0000-0000B5670000}"/>
    <cellStyle name="Normal 45 6 7 2 2" xfId="26553" xr:uid="{00000000-0005-0000-0000-0000B6670000}"/>
    <cellStyle name="Normal 45 6 7 3" xfId="26554" xr:uid="{00000000-0005-0000-0000-0000B7670000}"/>
    <cellStyle name="Normal 45 6 7 3 2" xfId="26555" xr:uid="{00000000-0005-0000-0000-0000B8670000}"/>
    <cellStyle name="Normal 45 6 7 4" xfId="26556" xr:uid="{00000000-0005-0000-0000-0000B9670000}"/>
    <cellStyle name="Normal 45 6 7 4 2" xfId="26557" xr:uid="{00000000-0005-0000-0000-0000BA670000}"/>
    <cellStyle name="Normal 45 6 7 5" xfId="26558" xr:uid="{00000000-0005-0000-0000-0000BB670000}"/>
    <cellStyle name="Normal 45 6 7 5 2" xfId="26559" xr:uid="{00000000-0005-0000-0000-0000BC670000}"/>
    <cellStyle name="Normal 45 6 7 6" xfId="26560" xr:uid="{00000000-0005-0000-0000-0000BD670000}"/>
    <cellStyle name="Normal 45 6 7 6 2" xfId="26561" xr:uid="{00000000-0005-0000-0000-0000BE670000}"/>
    <cellStyle name="Normal 45 6 7 7" xfId="26562" xr:uid="{00000000-0005-0000-0000-0000BF670000}"/>
    <cellStyle name="Normal 45 6 7 7 2" xfId="26563" xr:uid="{00000000-0005-0000-0000-0000C0670000}"/>
    <cellStyle name="Normal 45 6 7 8" xfId="26564" xr:uid="{00000000-0005-0000-0000-0000C1670000}"/>
    <cellStyle name="Normal 45 6 7 8 2" xfId="26565" xr:uid="{00000000-0005-0000-0000-0000C2670000}"/>
    <cellStyle name="Normal 45 6 7 9" xfId="26566" xr:uid="{00000000-0005-0000-0000-0000C3670000}"/>
    <cellStyle name="Normal 45 6 8" xfId="26567" xr:uid="{00000000-0005-0000-0000-0000C4670000}"/>
    <cellStyle name="Normal 45 6 8 2" xfId="26568" xr:uid="{00000000-0005-0000-0000-0000C5670000}"/>
    <cellStyle name="Normal 45 6 9" xfId="26569" xr:uid="{00000000-0005-0000-0000-0000C6670000}"/>
    <cellStyle name="Normal 45 6 9 2" xfId="26570" xr:uid="{00000000-0005-0000-0000-0000C7670000}"/>
    <cellStyle name="Normal 45 7" xfId="26571" xr:uid="{00000000-0005-0000-0000-0000C8670000}"/>
    <cellStyle name="Normal 45 7 10" xfId="26572" xr:uid="{00000000-0005-0000-0000-0000C9670000}"/>
    <cellStyle name="Normal 45 7 11" xfId="26573" xr:uid="{00000000-0005-0000-0000-0000CA670000}"/>
    <cellStyle name="Normal 45 7 2" xfId="26574" xr:uid="{00000000-0005-0000-0000-0000CB670000}"/>
    <cellStyle name="Normal 45 7 2 2" xfId="26575" xr:uid="{00000000-0005-0000-0000-0000CC670000}"/>
    <cellStyle name="Normal 45 7 3" xfId="26576" xr:uid="{00000000-0005-0000-0000-0000CD670000}"/>
    <cellStyle name="Normal 45 7 3 2" xfId="26577" xr:uid="{00000000-0005-0000-0000-0000CE670000}"/>
    <cellStyle name="Normal 45 7 4" xfId="26578" xr:uid="{00000000-0005-0000-0000-0000CF670000}"/>
    <cellStyle name="Normal 45 7 4 2" xfId="26579" xr:uid="{00000000-0005-0000-0000-0000D0670000}"/>
    <cellStyle name="Normal 45 7 5" xfId="26580" xr:uid="{00000000-0005-0000-0000-0000D1670000}"/>
    <cellStyle name="Normal 45 7 5 2" xfId="26581" xr:uid="{00000000-0005-0000-0000-0000D2670000}"/>
    <cellStyle name="Normal 45 7 6" xfId="26582" xr:uid="{00000000-0005-0000-0000-0000D3670000}"/>
    <cellStyle name="Normal 45 7 6 2" xfId="26583" xr:uid="{00000000-0005-0000-0000-0000D4670000}"/>
    <cellStyle name="Normal 45 7 7" xfId="26584" xr:uid="{00000000-0005-0000-0000-0000D5670000}"/>
    <cellStyle name="Normal 45 7 7 2" xfId="26585" xr:uid="{00000000-0005-0000-0000-0000D6670000}"/>
    <cellStyle name="Normal 45 7 8" xfId="26586" xr:uid="{00000000-0005-0000-0000-0000D7670000}"/>
    <cellStyle name="Normal 45 7 8 2" xfId="26587" xr:uid="{00000000-0005-0000-0000-0000D8670000}"/>
    <cellStyle name="Normal 45 7 9" xfId="26588" xr:uid="{00000000-0005-0000-0000-0000D9670000}"/>
    <cellStyle name="Normal 45 7 9 2" xfId="26589" xr:uid="{00000000-0005-0000-0000-0000DA670000}"/>
    <cellStyle name="Normal 45 8" xfId="26590" xr:uid="{00000000-0005-0000-0000-0000DB670000}"/>
    <cellStyle name="Normal 45 8 10" xfId="26591" xr:uid="{00000000-0005-0000-0000-0000DC670000}"/>
    <cellStyle name="Normal 45 8 11" xfId="26592" xr:uid="{00000000-0005-0000-0000-0000DD670000}"/>
    <cellStyle name="Normal 45 8 2" xfId="26593" xr:uid="{00000000-0005-0000-0000-0000DE670000}"/>
    <cellStyle name="Normal 45 8 2 2" xfId="26594" xr:uid="{00000000-0005-0000-0000-0000DF670000}"/>
    <cellStyle name="Normal 45 8 3" xfId="26595" xr:uid="{00000000-0005-0000-0000-0000E0670000}"/>
    <cellStyle name="Normal 45 8 3 2" xfId="26596" xr:uid="{00000000-0005-0000-0000-0000E1670000}"/>
    <cellStyle name="Normal 45 8 4" xfId="26597" xr:uid="{00000000-0005-0000-0000-0000E2670000}"/>
    <cellStyle name="Normal 45 8 4 2" xfId="26598" xr:uid="{00000000-0005-0000-0000-0000E3670000}"/>
    <cellStyle name="Normal 45 8 5" xfId="26599" xr:uid="{00000000-0005-0000-0000-0000E4670000}"/>
    <cellStyle name="Normal 45 8 5 2" xfId="26600" xr:uid="{00000000-0005-0000-0000-0000E5670000}"/>
    <cellStyle name="Normal 45 8 6" xfId="26601" xr:uid="{00000000-0005-0000-0000-0000E6670000}"/>
    <cellStyle name="Normal 45 8 6 2" xfId="26602" xr:uid="{00000000-0005-0000-0000-0000E7670000}"/>
    <cellStyle name="Normal 45 8 7" xfId="26603" xr:uid="{00000000-0005-0000-0000-0000E8670000}"/>
    <cellStyle name="Normal 45 8 7 2" xfId="26604" xr:uid="{00000000-0005-0000-0000-0000E9670000}"/>
    <cellStyle name="Normal 45 8 8" xfId="26605" xr:uid="{00000000-0005-0000-0000-0000EA670000}"/>
    <cellStyle name="Normal 45 8 8 2" xfId="26606" xr:uid="{00000000-0005-0000-0000-0000EB670000}"/>
    <cellStyle name="Normal 45 8 9" xfId="26607" xr:uid="{00000000-0005-0000-0000-0000EC670000}"/>
    <cellStyle name="Normal 45 8 9 2" xfId="26608" xr:uid="{00000000-0005-0000-0000-0000ED670000}"/>
    <cellStyle name="Normal 45 9" xfId="26609" xr:uid="{00000000-0005-0000-0000-0000EE670000}"/>
    <cellStyle name="Normal 45 9 10" xfId="26610" xr:uid="{00000000-0005-0000-0000-0000EF670000}"/>
    <cellStyle name="Normal 45 9 11" xfId="26611" xr:uid="{00000000-0005-0000-0000-0000F0670000}"/>
    <cellStyle name="Normal 45 9 2" xfId="26612" xr:uid="{00000000-0005-0000-0000-0000F1670000}"/>
    <cellStyle name="Normal 45 9 2 2" xfId="26613" xr:uid="{00000000-0005-0000-0000-0000F2670000}"/>
    <cellStyle name="Normal 45 9 3" xfId="26614" xr:uid="{00000000-0005-0000-0000-0000F3670000}"/>
    <cellStyle name="Normal 45 9 3 2" xfId="26615" xr:uid="{00000000-0005-0000-0000-0000F4670000}"/>
    <cellStyle name="Normal 45 9 4" xfId="26616" xr:uid="{00000000-0005-0000-0000-0000F5670000}"/>
    <cellStyle name="Normal 45 9 4 2" xfId="26617" xr:uid="{00000000-0005-0000-0000-0000F6670000}"/>
    <cellStyle name="Normal 45 9 5" xfId="26618" xr:uid="{00000000-0005-0000-0000-0000F7670000}"/>
    <cellStyle name="Normal 45 9 5 2" xfId="26619" xr:uid="{00000000-0005-0000-0000-0000F8670000}"/>
    <cellStyle name="Normal 45 9 6" xfId="26620" xr:uid="{00000000-0005-0000-0000-0000F9670000}"/>
    <cellStyle name="Normal 45 9 6 2" xfId="26621" xr:uid="{00000000-0005-0000-0000-0000FA670000}"/>
    <cellStyle name="Normal 45 9 7" xfId="26622" xr:uid="{00000000-0005-0000-0000-0000FB670000}"/>
    <cellStyle name="Normal 45 9 7 2" xfId="26623" xr:uid="{00000000-0005-0000-0000-0000FC670000}"/>
    <cellStyle name="Normal 45 9 8" xfId="26624" xr:uid="{00000000-0005-0000-0000-0000FD670000}"/>
    <cellStyle name="Normal 45 9 8 2" xfId="26625" xr:uid="{00000000-0005-0000-0000-0000FE670000}"/>
    <cellStyle name="Normal 45 9 9" xfId="26626" xr:uid="{00000000-0005-0000-0000-0000FF670000}"/>
    <cellStyle name="Normal 45 9 9 2" xfId="26627" xr:uid="{00000000-0005-0000-0000-000000680000}"/>
    <cellStyle name="Normal 46" xfId="26628" xr:uid="{00000000-0005-0000-0000-000001680000}"/>
    <cellStyle name="Normal 46 10" xfId="26629" xr:uid="{00000000-0005-0000-0000-000002680000}"/>
    <cellStyle name="Normal 46 10 10" xfId="26630" xr:uid="{00000000-0005-0000-0000-000003680000}"/>
    <cellStyle name="Normal 46 10 11" xfId="26631" xr:uid="{00000000-0005-0000-0000-000004680000}"/>
    <cellStyle name="Normal 46 10 2" xfId="26632" xr:uid="{00000000-0005-0000-0000-000005680000}"/>
    <cellStyle name="Normal 46 10 2 2" xfId="26633" xr:uid="{00000000-0005-0000-0000-000006680000}"/>
    <cellStyle name="Normal 46 10 3" xfId="26634" xr:uid="{00000000-0005-0000-0000-000007680000}"/>
    <cellStyle name="Normal 46 10 3 2" xfId="26635" xr:uid="{00000000-0005-0000-0000-000008680000}"/>
    <cellStyle name="Normal 46 10 4" xfId="26636" xr:uid="{00000000-0005-0000-0000-000009680000}"/>
    <cellStyle name="Normal 46 10 4 2" xfId="26637" xr:uid="{00000000-0005-0000-0000-00000A680000}"/>
    <cellStyle name="Normal 46 10 5" xfId="26638" xr:uid="{00000000-0005-0000-0000-00000B680000}"/>
    <cellStyle name="Normal 46 10 5 2" xfId="26639" xr:uid="{00000000-0005-0000-0000-00000C680000}"/>
    <cellStyle name="Normal 46 10 6" xfId="26640" xr:uid="{00000000-0005-0000-0000-00000D680000}"/>
    <cellStyle name="Normal 46 10 6 2" xfId="26641" xr:uid="{00000000-0005-0000-0000-00000E680000}"/>
    <cellStyle name="Normal 46 10 7" xfId="26642" xr:uid="{00000000-0005-0000-0000-00000F680000}"/>
    <cellStyle name="Normal 46 10 7 2" xfId="26643" xr:uid="{00000000-0005-0000-0000-000010680000}"/>
    <cellStyle name="Normal 46 10 8" xfId="26644" xr:uid="{00000000-0005-0000-0000-000011680000}"/>
    <cellStyle name="Normal 46 10 8 2" xfId="26645" xr:uid="{00000000-0005-0000-0000-000012680000}"/>
    <cellStyle name="Normal 46 10 9" xfId="26646" xr:uid="{00000000-0005-0000-0000-000013680000}"/>
    <cellStyle name="Normal 46 10 9 2" xfId="26647" xr:uid="{00000000-0005-0000-0000-000014680000}"/>
    <cellStyle name="Normal 46 11" xfId="26648" xr:uid="{00000000-0005-0000-0000-000015680000}"/>
    <cellStyle name="Normal 46 11 10" xfId="26649" xr:uid="{00000000-0005-0000-0000-000016680000}"/>
    <cellStyle name="Normal 46 11 11" xfId="26650" xr:uid="{00000000-0005-0000-0000-000017680000}"/>
    <cellStyle name="Normal 46 11 2" xfId="26651" xr:uid="{00000000-0005-0000-0000-000018680000}"/>
    <cellStyle name="Normal 46 11 2 2" xfId="26652" xr:uid="{00000000-0005-0000-0000-000019680000}"/>
    <cellStyle name="Normal 46 11 3" xfId="26653" xr:uid="{00000000-0005-0000-0000-00001A680000}"/>
    <cellStyle name="Normal 46 11 3 2" xfId="26654" xr:uid="{00000000-0005-0000-0000-00001B680000}"/>
    <cellStyle name="Normal 46 11 4" xfId="26655" xr:uid="{00000000-0005-0000-0000-00001C680000}"/>
    <cellStyle name="Normal 46 11 4 2" xfId="26656" xr:uid="{00000000-0005-0000-0000-00001D680000}"/>
    <cellStyle name="Normal 46 11 5" xfId="26657" xr:uid="{00000000-0005-0000-0000-00001E680000}"/>
    <cellStyle name="Normal 46 11 5 2" xfId="26658" xr:uid="{00000000-0005-0000-0000-00001F680000}"/>
    <cellStyle name="Normal 46 11 6" xfId="26659" xr:uid="{00000000-0005-0000-0000-000020680000}"/>
    <cellStyle name="Normal 46 11 6 2" xfId="26660" xr:uid="{00000000-0005-0000-0000-000021680000}"/>
    <cellStyle name="Normal 46 11 7" xfId="26661" xr:uid="{00000000-0005-0000-0000-000022680000}"/>
    <cellStyle name="Normal 46 11 7 2" xfId="26662" xr:uid="{00000000-0005-0000-0000-000023680000}"/>
    <cellStyle name="Normal 46 11 8" xfId="26663" xr:uid="{00000000-0005-0000-0000-000024680000}"/>
    <cellStyle name="Normal 46 11 8 2" xfId="26664" xr:uid="{00000000-0005-0000-0000-000025680000}"/>
    <cellStyle name="Normal 46 11 9" xfId="26665" xr:uid="{00000000-0005-0000-0000-000026680000}"/>
    <cellStyle name="Normal 46 11 9 2" xfId="26666" xr:uid="{00000000-0005-0000-0000-000027680000}"/>
    <cellStyle name="Normal 46 12" xfId="26667" xr:uid="{00000000-0005-0000-0000-000028680000}"/>
    <cellStyle name="Normal 46 12 10" xfId="26668" xr:uid="{00000000-0005-0000-0000-000029680000}"/>
    <cellStyle name="Normal 46 12 2" xfId="26669" xr:uid="{00000000-0005-0000-0000-00002A680000}"/>
    <cellStyle name="Normal 46 12 2 2" xfId="26670" xr:uid="{00000000-0005-0000-0000-00002B680000}"/>
    <cellStyle name="Normal 46 12 3" xfId="26671" xr:uid="{00000000-0005-0000-0000-00002C680000}"/>
    <cellStyle name="Normal 46 12 3 2" xfId="26672" xr:uid="{00000000-0005-0000-0000-00002D680000}"/>
    <cellStyle name="Normal 46 12 4" xfId="26673" xr:uid="{00000000-0005-0000-0000-00002E680000}"/>
    <cellStyle name="Normal 46 12 4 2" xfId="26674" xr:uid="{00000000-0005-0000-0000-00002F680000}"/>
    <cellStyle name="Normal 46 12 5" xfId="26675" xr:uid="{00000000-0005-0000-0000-000030680000}"/>
    <cellStyle name="Normal 46 12 5 2" xfId="26676" xr:uid="{00000000-0005-0000-0000-000031680000}"/>
    <cellStyle name="Normal 46 12 6" xfId="26677" xr:uid="{00000000-0005-0000-0000-000032680000}"/>
    <cellStyle name="Normal 46 12 6 2" xfId="26678" xr:uid="{00000000-0005-0000-0000-000033680000}"/>
    <cellStyle name="Normal 46 12 7" xfId="26679" xr:uid="{00000000-0005-0000-0000-000034680000}"/>
    <cellStyle name="Normal 46 12 7 2" xfId="26680" xr:uid="{00000000-0005-0000-0000-000035680000}"/>
    <cellStyle name="Normal 46 12 8" xfId="26681" xr:uid="{00000000-0005-0000-0000-000036680000}"/>
    <cellStyle name="Normal 46 12 8 2" xfId="26682" xr:uid="{00000000-0005-0000-0000-000037680000}"/>
    <cellStyle name="Normal 46 12 9" xfId="26683" xr:uid="{00000000-0005-0000-0000-000038680000}"/>
    <cellStyle name="Normal 46 13" xfId="26684" xr:uid="{00000000-0005-0000-0000-000039680000}"/>
    <cellStyle name="Normal 46 13 2" xfId="26685" xr:uid="{00000000-0005-0000-0000-00003A680000}"/>
    <cellStyle name="Normal 46 14" xfId="26686" xr:uid="{00000000-0005-0000-0000-00003B680000}"/>
    <cellStyle name="Normal 46 14 2" xfId="26687" xr:uid="{00000000-0005-0000-0000-00003C680000}"/>
    <cellStyle name="Normal 46 15" xfId="26688" xr:uid="{00000000-0005-0000-0000-00003D680000}"/>
    <cellStyle name="Normal 46 15 2" xfId="26689" xr:uid="{00000000-0005-0000-0000-00003E680000}"/>
    <cellStyle name="Normal 46 16" xfId="26690" xr:uid="{00000000-0005-0000-0000-00003F680000}"/>
    <cellStyle name="Normal 46 16 2" xfId="26691" xr:uid="{00000000-0005-0000-0000-000040680000}"/>
    <cellStyle name="Normal 46 17" xfId="26692" xr:uid="{00000000-0005-0000-0000-000041680000}"/>
    <cellStyle name="Normal 46 17 2" xfId="26693" xr:uid="{00000000-0005-0000-0000-000042680000}"/>
    <cellStyle name="Normal 46 18" xfId="26694" xr:uid="{00000000-0005-0000-0000-000043680000}"/>
    <cellStyle name="Normal 46 18 2" xfId="26695" xr:uid="{00000000-0005-0000-0000-000044680000}"/>
    <cellStyle name="Normal 46 19" xfId="26696" xr:uid="{00000000-0005-0000-0000-000045680000}"/>
    <cellStyle name="Normal 46 19 2" xfId="26697" xr:uid="{00000000-0005-0000-0000-000046680000}"/>
    <cellStyle name="Normal 46 2" xfId="26698" xr:uid="{00000000-0005-0000-0000-000047680000}"/>
    <cellStyle name="Normal 46 2 10" xfId="26699" xr:uid="{00000000-0005-0000-0000-000048680000}"/>
    <cellStyle name="Normal 46 2 10 2" xfId="26700" xr:uid="{00000000-0005-0000-0000-000049680000}"/>
    <cellStyle name="Normal 46 2 11" xfId="26701" xr:uid="{00000000-0005-0000-0000-00004A680000}"/>
    <cellStyle name="Normal 46 2 11 2" xfId="26702" xr:uid="{00000000-0005-0000-0000-00004B680000}"/>
    <cellStyle name="Normal 46 2 12" xfId="26703" xr:uid="{00000000-0005-0000-0000-00004C680000}"/>
    <cellStyle name="Normal 46 2 12 2" xfId="26704" xr:uid="{00000000-0005-0000-0000-00004D680000}"/>
    <cellStyle name="Normal 46 2 13" xfId="26705" xr:uid="{00000000-0005-0000-0000-00004E680000}"/>
    <cellStyle name="Normal 46 2 13 2" xfId="26706" xr:uid="{00000000-0005-0000-0000-00004F680000}"/>
    <cellStyle name="Normal 46 2 14" xfId="26707" xr:uid="{00000000-0005-0000-0000-000050680000}"/>
    <cellStyle name="Normal 46 2 14 2" xfId="26708" xr:uid="{00000000-0005-0000-0000-000051680000}"/>
    <cellStyle name="Normal 46 2 15" xfId="26709" xr:uid="{00000000-0005-0000-0000-000052680000}"/>
    <cellStyle name="Normal 46 2 15 2" xfId="26710" xr:uid="{00000000-0005-0000-0000-000053680000}"/>
    <cellStyle name="Normal 46 2 16" xfId="26711" xr:uid="{00000000-0005-0000-0000-000054680000}"/>
    <cellStyle name="Normal 46 2 16 2" xfId="26712" xr:uid="{00000000-0005-0000-0000-000055680000}"/>
    <cellStyle name="Normal 46 2 17" xfId="26713" xr:uid="{00000000-0005-0000-0000-000056680000}"/>
    <cellStyle name="Normal 46 2 18" xfId="26714" xr:uid="{00000000-0005-0000-0000-000057680000}"/>
    <cellStyle name="Normal 46 2 2" xfId="26715" xr:uid="{00000000-0005-0000-0000-000058680000}"/>
    <cellStyle name="Normal 46 2 2 10" xfId="26716" xr:uid="{00000000-0005-0000-0000-000059680000}"/>
    <cellStyle name="Normal 46 2 2 11" xfId="26717" xr:uid="{00000000-0005-0000-0000-00005A680000}"/>
    <cellStyle name="Normal 46 2 2 2" xfId="26718" xr:uid="{00000000-0005-0000-0000-00005B680000}"/>
    <cellStyle name="Normal 46 2 2 2 2" xfId="26719" xr:uid="{00000000-0005-0000-0000-00005C680000}"/>
    <cellStyle name="Normal 46 2 2 3" xfId="26720" xr:uid="{00000000-0005-0000-0000-00005D680000}"/>
    <cellStyle name="Normal 46 2 2 3 2" xfId="26721" xr:uid="{00000000-0005-0000-0000-00005E680000}"/>
    <cellStyle name="Normal 46 2 2 4" xfId="26722" xr:uid="{00000000-0005-0000-0000-00005F680000}"/>
    <cellStyle name="Normal 46 2 2 4 2" xfId="26723" xr:uid="{00000000-0005-0000-0000-000060680000}"/>
    <cellStyle name="Normal 46 2 2 5" xfId="26724" xr:uid="{00000000-0005-0000-0000-000061680000}"/>
    <cellStyle name="Normal 46 2 2 5 2" xfId="26725" xr:uid="{00000000-0005-0000-0000-000062680000}"/>
    <cellStyle name="Normal 46 2 2 6" xfId="26726" xr:uid="{00000000-0005-0000-0000-000063680000}"/>
    <cellStyle name="Normal 46 2 2 6 2" xfId="26727" xr:uid="{00000000-0005-0000-0000-000064680000}"/>
    <cellStyle name="Normal 46 2 2 7" xfId="26728" xr:uid="{00000000-0005-0000-0000-000065680000}"/>
    <cellStyle name="Normal 46 2 2 7 2" xfId="26729" xr:uid="{00000000-0005-0000-0000-000066680000}"/>
    <cellStyle name="Normal 46 2 2 8" xfId="26730" xr:uid="{00000000-0005-0000-0000-000067680000}"/>
    <cellStyle name="Normal 46 2 2 8 2" xfId="26731" xr:uid="{00000000-0005-0000-0000-000068680000}"/>
    <cellStyle name="Normal 46 2 2 9" xfId="26732" xr:uid="{00000000-0005-0000-0000-000069680000}"/>
    <cellStyle name="Normal 46 2 2 9 2" xfId="26733" xr:uid="{00000000-0005-0000-0000-00006A680000}"/>
    <cellStyle name="Normal 46 2 3" xfId="26734" xr:uid="{00000000-0005-0000-0000-00006B680000}"/>
    <cellStyle name="Normal 46 2 3 10" xfId="26735" xr:uid="{00000000-0005-0000-0000-00006C680000}"/>
    <cellStyle name="Normal 46 2 3 11" xfId="26736" xr:uid="{00000000-0005-0000-0000-00006D680000}"/>
    <cellStyle name="Normal 46 2 3 2" xfId="26737" xr:uid="{00000000-0005-0000-0000-00006E680000}"/>
    <cellStyle name="Normal 46 2 3 2 2" xfId="26738" xr:uid="{00000000-0005-0000-0000-00006F680000}"/>
    <cellStyle name="Normal 46 2 3 3" xfId="26739" xr:uid="{00000000-0005-0000-0000-000070680000}"/>
    <cellStyle name="Normal 46 2 3 3 2" xfId="26740" xr:uid="{00000000-0005-0000-0000-000071680000}"/>
    <cellStyle name="Normal 46 2 3 4" xfId="26741" xr:uid="{00000000-0005-0000-0000-000072680000}"/>
    <cellStyle name="Normal 46 2 3 4 2" xfId="26742" xr:uid="{00000000-0005-0000-0000-000073680000}"/>
    <cellStyle name="Normal 46 2 3 5" xfId="26743" xr:uid="{00000000-0005-0000-0000-000074680000}"/>
    <cellStyle name="Normal 46 2 3 5 2" xfId="26744" xr:uid="{00000000-0005-0000-0000-000075680000}"/>
    <cellStyle name="Normal 46 2 3 6" xfId="26745" xr:uid="{00000000-0005-0000-0000-000076680000}"/>
    <cellStyle name="Normal 46 2 3 6 2" xfId="26746" xr:uid="{00000000-0005-0000-0000-000077680000}"/>
    <cellStyle name="Normal 46 2 3 7" xfId="26747" xr:uid="{00000000-0005-0000-0000-000078680000}"/>
    <cellStyle name="Normal 46 2 3 7 2" xfId="26748" xr:uid="{00000000-0005-0000-0000-000079680000}"/>
    <cellStyle name="Normal 46 2 3 8" xfId="26749" xr:uid="{00000000-0005-0000-0000-00007A680000}"/>
    <cellStyle name="Normal 46 2 3 8 2" xfId="26750" xr:uid="{00000000-0005-0000-0000-00007B680000}"/>
    <cellStyle name="Normal 46 2 3 9" xfId="26751" xr:uid="{00000000-0005-0000-0000-00007C680000}"/>
    <cellStyle name="Normal 46 2 3 9 2" xfId="26752" xr:uid="{00000000-0005-0000-0000-00007D680000}"/>
    <cellStyle name="Normal 46 2 4" xfId="26753" xr:uid="{00000000-0005-0000-0000-00007E680000}"/>
    <cellStyle name="Normal 46 2 4 10" xfId="26754" xr:uid="{00000000-0005-0000-0000-00007F680000}"/>
    <cellStyle name="Normal 46 2 4 11" xfId="26755" xr:uid="{00000000-0005-0000-0000-000080680000}"/>
    <cellStyle name="Normal 46 2 4 2" xfId="26756" xr:uid="{00000000-0005-0000-0000-000081680000}"/>
    <cellStyle name="Normal 46 2 4 2 2" xfId="26757" xr:uid="{00000000-0005-0000-0000-000082680000}"/>
    <cellStyle name="Normal 46 2 4 3" xfId="26758" xr:uid="{00000000-0005-0000-0000-000083680000}"/>
    <cellStyle name="Normal 46 2 4 3 2" xfId="26759" xr:uid="{00000000-0005-0000-0000-000084680000}"/>
    <cellStyle name="Normal 46 2 4 4" xfId="26760" xr:uid="{00000000-0005-0000-0000-000085680000}"/>
    <cellStyle name="Normal 46 2 4 4 2" xfId="26761" xr:uid="{00000000-0005-0000-0000-000086680000}"/>
    <cellStyle name="Normal 46 2 4 5" xfId="26762" xr:uid="{00000000-0005-0000-0000-000087680000}"/>
    <cellStyle name="Normal 46 2 4 5 2" xfId="26763" xr:uid="{00000000-0005-0000-0000-000088680000}"/>
    <cellStyle name="Normal 46 2 4 6" xfId="26764" xr:uid="{00000000-0005-0000-0000-000089680000}"/>
    <cellStyle name="Normal 46 2 4 6 2" xfId="26765" xr:uid="{00000000-0005-0000-0000-00008A680000}"/>
    <cellStyle name="Normal 46 2 4 7" xfId="26766" xr:uid="{00000000-0005-0000-0000-00008B680000}"/>
    <cellStyle name="Normal 46 2 4 7 2" xfId="26767" xr:uid="{00000000-0005-0000-0000-00008C680000}"/>
    <cellStyle name="Normal 46 2 4 8" xfId="26768" xr:uid="{00000000-0005-0000-0000-00008D680000}"/>
    <cellStyle name="Normal 46 2 4 8 2" xfId="26769" xr:uid="{00000000-0005-0000-0000-00008E680000}"/>
    <cellStyle name="Normal 46 2 4 9" xfId="26770" xr:uid="{00000000-0005-0000-0000-00008F680000}"/>
    <cellStyle name="Normal 46 2 4 9 2" xfId="26771" xr:uid="{00000000-0005-0000-0000-000090680000}"/>
    <cellStyle name="Normal 46 2 5" xfId="26772" xr:uid="{00000000-0005-0000-0000-000091680000}"/>
    <cellStyle name="Normal 46 2 5 10" xfId="26773" xr:uid="{00000000-0005-0000-0000-000092680000}"/>
    <cellStyle name="Normal 46 2 5 11" xfId="26774" xr:uid="{00000000-0005-0000-0000-000093680000}"/>
    <cellStyle name="Normal 46 2 5 2" xfId="26775" xr:uid="{00000000-0005-0000-0000-000094680000}"/>
    <cellStyle name="Normal 46 2 5 2 2" xfId="26776" xr:uid="{00000000-0005-0000-0000-000095680000}"/>
    <cellStyle name="Normal 46 2 5 3" xfId="26777" xr:uid="{00000000-0005-0000-0000-000096680000}"/>
    <cellStyle name="Normal 46 2 5 3 2" xfId="26778" xr:uid="{00000000-0005-0000-0000-000097680000}"/>
    <cellStyle name="Normal 46 2 5 4" xfId="26779" xr:uid="{00000000-0005-0000-0000-000098680000}"/>
    <cellStyle name="Normal 46 2 5 4 2" xfId="26780" xr:uid="{00000000-0005-0000-0000-000099680000}"/>
    <cellStyle name="Normal 46 2 5 5" xfId="26781" xr:uid="{00000000-0005-0000-0000-00009A680000}"/>
    <cellStyle name="Normal 46 2 5 5 2" xfId="26782" xr:uid="{00000000-0005-0000-0000-00009B680000}"/>
    <cellStyle name="Normal 46 2 5 6" xfId="26783" xr:uid="{00000000-0005-0000-0000-00009C680000}"/>
    <cellStyle name="Normal 46 2 5 6 2" xfId="26784" xr:uid="{00000000-0005-0000-0000-00009D680000}"/>
    <cellStyle name="Normal 46 2 5 7" xfId="26785" xr:uid="{00000000-0005-0000-0000-00009E680000}"/>
    <cellStyle name="Normal 46 2 5 7 2" xfId="26786" xr:uid="{00000000-0005-0000-0000-00009F680000}"/>
    <cellStyle name="Normal 46 2 5 8" xfId="26787" xr:uid="{00000000-0005-0000-0000-0000A0680000}"/>
    <cellStyle name="Normal 46 2 5 8 2" xfId="26788" xr:uid="{00000000-0005-0000-0000-0000A1680000}"/>
    <cellStyle name="Normal 46 2 5 9" xfId="26789" xr:uid="{00000000-0005-0000-0000-0000A2680000}"/>
    <cellStyle name="Normal 46 2 5 9 2" xfId="26790" xr:uid="{00000000-0005-0000-0000-0000A3680000}"/>
    <cellStyle name="Normal 46 2 6" xfId="26791" xr:uid="{00000000-0005-0000-0000-0000A4680000}"/>
    <cellStyle name="Normal 46 2 6 10" xfId="26792" xr:uid="{00000000-0005-0000-0000-0000A5680000}"/>
    <cellStyle name="Normal 46 2 6 11" xfId="26793" xr:uid="{00000000-0005-0000-0000-0000A6680000}"/>
    <cellStyle name="Normal 46 2 6 2" xfId="26794" xr:uid="{00000000-0005-0000-0000-0000A7680000}"/>
    <cellStyle name="Normal 46 2 6 2 2" xfId="26795" xr:uid="{00000000-0005-0000-0000-0000A8680000}"/>
    <cellStyle name="Normal 46 2 6 3" xfId="26796" xr:uid="{00000000-0005-0000-0000-0000A9680000}"/>
    <cellStyle name="Normal 46 2 6 3 2" xfId="26797" xr:uid="{00000000-0005-0000-0000-0000AA680000}"/>
    <cellStyle name="Normal 46 2 6 4" xfId="26798" xr:uid="{00000000-0005-0000-0000-0000AB680000}"/>
    <cellStyle name="Normal 46 2 6 4 2" xfId="26799" xr:uid="{00000000-0005-0000-0000-0000AC680000}"/>
    <cellStyle name="Normal 46 2 6 5" xfId="26800" xr:uid="{00000000-0005-0000-0000-0000AD680000}"/>
    <cellStyle name="Normal 46 2 6 5 2" xfId="26801" xr:uid="{00000000-0005-0000-0000-0000AE680000}"/>
    <cellStyle name="Normal 46 2 6 6" xfId="26802" xr:uid="{00000000-0005-0000-0000-0000AF680000}"/>
    <cellStyle name="Normal 46 2 6 6 2" xfId="26803" xr:uid="{00000000-0005-0000-0000-0000B0680000}"/>
    <cellStyle name="Normal 46 2 6 7" xfId="26804" xr:uid="{00000000-0005-0000-0000-0000B1680000}"/>
    <cellStyle name="Normal 46 2 6 7 2" xfId="26805" xr:uid="{00000000-0005-0000-0000-0000B2680000}"/>
    <cellStyle name="Normal 46 2 6 8" xfId="26806" xr:uid="{00000000-0005-0000-0000-0000B3680000}"/>
    <cellStyle name="Normal 46 2 6 8 2" xfId="26807" xr:uid="{00000000-0005-0000-0000-0000B4680000}"/>
    <cellStyle name="Normal 46 2 6 9" xfId="26808" xr:uid="{00000000-0005-0000-0000-0000B5680000}"/>
    <cellStyle name="Normal 46 2 6 9 2" xfId="26809" xr:uid="{00000000-0005-0000-0000-0000B6680000}"/>
    <cellStyle name="Normal 46 2 7" xfId="26810" xr:uid="{00000000-0005-0000-0000-0000B7680000}"/>
    <cellStyle name="Normal 46 2 7 10" xfId="26811" xr:uid="{00000000-0005-0000-0000-0000B8680000}"/>
    <cellStyle name="Normal 46 2 7 11" xfId="26812" xr:uid="{00000000-0005-0000-0000-0000B9680000}"/>
    <cellStyle name="Normal 46 2 7 2" xfId="26813" xr:uid="{00000000-0005-0000-0000-0000BA680000}"/>
    <cellStyle name="Normal 46 2 7 2 2" xfId="26814" xr:uid="{00000000-0005-0000-0000-0000BB680000}"/>
    <cellStyle name="Normal 46 2 7 3" xfId="26815" xr:uid="{00000000-0005-0000-0000-0000BC680000}"/>
    <cellStyle name="Normal 46 2 7 3 2" xfId="26816" xr:uid="{00000000-0005-0000-0000-0000BD680000}"/>
    <cellStyle name="Normal 46 2 7 4" xfId="26817" xr:uid="{00000000-0005-0000-0000-0000BE680000}"/>
    <cellStyle name="Normal 46 2 7 4 2" xfId="26818" xr:uid="{00000000-0005-0000-0000-0000BF680000}"/>
    <cellStyle name="Normal 46 2 7 5" xfId="26819" xr:uid="{00000000-0005-0000-0000-0000C0680000}"/>
    <cellStyle name="Normal 46 2 7 5 2" xfId="26820" xr:uid="{00000000-0005-0000-0000-0000C1680000}"/>
    <cellStyle name="Normal 46 2 7 6" xfId="26821" xr:uid="{00000000-0005-0000-0000-0000C2680000}"/>
    <cellStyle name="Normal 46 2 7 6 2" xfId="26822" xr:uid="{00000000-0005-0000-0000-0000C3680000}"/>
    <cellStyle name="Normal 46 2 7 7" xfId="26823" xr:uid="{00000000-0005-0000-0000-0000C4680000}"/>
    <cellStyle name="Normal 46 2 7 7 2" xfId="26824" xr:uid="{00000000-0005-0000-0000-0000C5680000}"/>
    <cellStyle name="Normal 46 2 7 8" xfId="26825" xr:uid="{00000000-0005-0000-0000-0000C6680000}"/>
    <cellStyle name="Normal 46 2 7 8 2" xfId="26826" xr:uid="{00000000-0005-0000-0000-0000C7680000}"/>
    <cellStyle name="Normal 46 2 7 9" xfId="26827" xr:uid="{00000000-0005-0000-0000-0000C8680000}"/>
    <cellStyle name="Normal 46 2 7 9 2" xfId="26828" xr:uid="{00000000-0005-0000-0000-0000C9680000}"/>
    <cellStyle name="Normal 46 2 8" xfId="26829" xr:uid="{00000000-0005-0000-0000-0000CA680000}"/>
    <cellStyle name="Normal 46 2 8 10" xfId="26830" xr:uid="{00000000-0005-0000-0000-0000CB680000}"/>
    <cellStyle name="Normal 46 2 8 2" xfId="26831" xr:uid="{00000000-0005-0000-0000-0000CC680000}"/>
    <cellStyle name="Normal 46 2 8 2 2" xfId="26832" xr:uid="{00000000-0005-0000-0000-0000CD680000}"/>
    <cellStyle name="Normal 46 2 8 3" xfId="26833" xr:uid="{00000000-0005-0000-0000-0000CE680000}"/>
    <cellStyle name="Normal 46 2 8 3 2" xfId="26834" xr:uid="{00000000-0005-0000-0000-0000CF680000}"/>
    <cellStyle name="Normal 46 2 8 4" xfId="26835" xr:uid="{00000000-0005-0000-0000-0000D0680000}"/>
    <cellStyle name="Normal 46 2 8 4 2" xfId="26836" xr:uid="{00000000-0005-0000-0000-0000D1680000}"/>
    <cellStyle name="Normal 46 2 8 5" xfId="26837" xr:uid="{00000000-0005-0000-0000-0000D2680000}"/>
    <cellStyle name="Normal 46 2 8 5 2" xfId="26838" xr:uid="{00000000-0005-0000-0000-0000D3680000}"/>
    <cellStyle name="Normal 46 2 8 6" xfId="26839" xr:uid="{00000000-0005-0000-0000-0000D4680000}"/>
    <cellStyle name="Normal 46 2 8 6 2" xfId="26840" xr:uid="{00000000-0005-0000-0000-0000D5680000}"/>
    <cellStyle name="Normal 46 2 8 7" xfId="26841" xr:uid="{00000000-0005-0000-0000-0000D6680000}"/>
    <cellStyle name="Normal 46 2 8 7 2" xfId="26842" xr:uid="{00000000-0005-0000-0000-0000D7680000}"/>
    <cellStyle name="Normal 46 2 8 8" xfId="26843" xr:uid="{00000000-0005-0000-0000-0000D8680000}"/>
    <cellStyle name="Normal 46 2 8 8 2" xfId="26844" xr:uid="{00000000-0005-0000-0000-0000D9680000}"/>
    <cellStyle name="Normal 46 2 8 9" xfId="26845" xr:uid="{00000000-0005-0000-0000-0000DA680000}"/>
    <cellStyle name="Normal 46 2 9" xfId="26846" xr:uid="{00000000-0005-0000-0000-0000DB680000}"/>
    <cellStyle name="Normal 46 2 9 2" xfId="26847" xr:uid="{00000000-0005-0000-0000-0000DC680000}"/>
    <cellStyle name="Normal 46 20" xfId="26848" xr:uid="{00000000-0005-0000-0000-0000DD680000}"/>
    <cellStyle name="Normal 46 20 2" xfId="26849" xr:uid="{00000000-0005-0000-0000-0000DE680000}"/>
    <cellStyle name="Normal 46 21" xfId="26850" xr:uid="{00000000-0005-0000-0000-0000DF680000}"/>
    <cellStyle name="Normal 46 22" xfId="26851" xr:uid="{00000000-0005-0000-0000-0000E0680000}"/>
    <cellStyle name="Normal 46 3" xfId="26852" xr:uid="{00000000-0005-0000-0000-0000E1680000}"/>
    <cellStyle name="Normal 46 3 10" xfId="26853" xr:uid="{00000000-0005-0000-0000-0000E2680000}"/>
    <cellStyle name="Normal 46 3 10 2" xfId="26854" xr:uid="{00000000-0005-0000-0000-0000E3680000}"/>
    <cellStyle name="Normal 46 3 11" xfId="26855" xr:uid="{00000000-0005-0000-0000-0000E4680000}"/>
    <cellStyle name="Normal 46 3 11 2" xfId="26856" xr:uid="{00000000-0005-0000-0000-0000E5680000}"/>
    <cellStyle name="Normal 46 3 12" xfId="26857" xr:uid="{00000000-0005-0000-0000-0000E6680000}"/>
    <cellStyle name="Normal 46 3 12 2" xfId="26858" xr:uid="{00000000-0005-0000-0000-0000E7680000}"/>
    <cellStyle name="Normal 46 3 13" xfId="26859" xr:uid="{00000000-0005-0000-0000-0000E8680000}"/>
    <cellStyle name="Normal 46 3 13 2" xfId="26860" xr:uid="{00000000-0005-0000-0000-0000E9680000}"/>
    <cellStyle name="Normal 46 3 14" xfId="26861" xr:uid="{00000000-0005-0000-0000-0000EA680000}"/>
    <cellStyle name="Normal 46 3 14 2" xfId="26862" xr:uid="{00000000-0005-0000-0000-0000EB680000}"/>
    <cellStyle name="Normal 46 3 15" xfId="26863" xr:uid="{00000000-0005-0000-0000-0000EC680000}"/>
    <cellStyle name="Normal 46 3 15 2" xfId="26864" xr:uid="{00000000-0005-0000-0000-0000ED680000}"/>
    <cellStyle name="Normal 46 3 16" xfId="26865" xr:uid="{00000000-0005-0000-0000-0000EE680000}"/>
    <cellStyle name="Normal 46 3 16 2" xfId="26866" xr:uid="{00000000-0005-0000-0000-0000EF680000}"/>
    <cellStyle name="Normal 46 3 17" xfId="26867" xr:uid="{00000000-0005-0000-0000-0000F0680000}"/>
    <cellStyle name="Normal 46 3 18" xfId="26868" xr:uid="{00000000-0005-0000-0000-0000F1680000}"/>
    <cellStyle name="Normal 46 3 2" xfId="26869" xr:uid="{00000000-0005-0000-0000-0000F2680000}"/>
    <cellStyle name="Normal 46 3 2 10" xfId="26870" xr:uid="{00000000-0005-0000-0000-0000F3680000}"/>
    <cellStyle name="Normal 46 3 2 11" xfId="26871" xr:uid="{00000000-0005-0000-0000-0000F4680000}"/>
    <cellStyle name="Normal 46 3 2 2" xfId="26872" xr:uid="{00000000-0005-0000-0000-0000F5680000}"/>
    <cellStyle name="Normal 46 3 2 2 2" xfId="26873" xr:uid="{00000000-0005-0000-0000-0000F6680000}"/>
    <cellStyle name="Normal 46 3 2 3" xfId="26874" xr:uid="{00000000-0005-0000-0000-0000F7680000}"/>
    <cellStyle name="Normal 46 3 2 3 2" xfId="26875" xr:uid="{00000000-0005-0000-0000-0000F8680000}"/>
    <cellStyle name="Normal 46 3 2 4" xfId="26876" xr:uid="{00000000-0005-0000-0000-0000F9680000}"/>
    <cellStyle name="Normal 46 3 2 4 2" xfId="26877" xr:uid="{00000000-0005-0000-0000-0000FA680000}"/>
    <cellStyle name="Normal 46 3 2 5" xfId="26878" xr:uid="{00000000-0005-0000-0000-0000FB680000}"/>
    <cellStyle name="Normal 46 3 2 5 2" xfId="26879" xr:uid="{00000000-0005-0000-0000-0000FC680000}"/>
    <cellStyle name="Normal 46 3 2 6" xfId="26880" xr:uid="{00000000-0005-0000-0000-0000FD680000}"/>
    <cellStyle name="Normal 46 3 2 6 2" xfId="26881" xr:uid="{00000000-0005-0000-0000-0000FE680000}"/>
    <cellStyle name="Normal 46 3 2 7" xfId="26882" xr:uid="{00000000-0005-0000-0000-0000FF680000}"/>
    <cellStyle name="Normal 46 3 2 7 2" xfId="26883" xr:uid="{00000000-0005-0000-0000-000000690000}"/>
    <cellStyle name="Normal 46 3 2 8" xfId="26884" xr:uid="{00000000-0005-0000-0000-000001690000}"/>
    <cellStyle name="Normal 46 3 2 8 2" xfId="26885" xr:uid="{00000000-0005-0000-0000-000002690000}"/>
    <cellStyle name="Normal 46 3 2 9" xfId="26886" xr:uid="{00000000-0005-0000-0000-000003690000}"/>
    <cellStyle name="Normal 46 3 2 9 2" xfId="26887" xr:uid="{00000000-0005-0000-0000-000004690000}"/>
    <cellStyle name="Normal 46 3 3" xfId="26888" xr:uid="{00000000-0005-0000-0000-000005690000}"/>
    <cellStyle name="Normal 46 3 3 10" xfId="26889" xr:uid="{00000000-0005-0000-0000-000006690000}"/>
    <cellStyle name="Normal 46 3 3 11" xfId="26890" xr:uid="{00000000-0005-0000-0000-000007690000}"/>
    <cellStyle name="Normal 46 3 3 2" xfId="26891" xr:uid="{00000000-0005-0000-0000-000008690000}"/>
    <cellStyle name="Normal 46 3 3 2 2" xfId="26892" xr:uid="{00000000-0005-0000-0000-000009690000}"/>
    <cellStyle name="Normal 46 3 3 3" xfId="26893" xr:uid="{00000000-0005-0000-0000-00000A690000}"/>
    <cellStyle name="Normal 46 3 3 3 2" xfId="26894" xr:uid="{00000000-0005-0000-0000-00000B690000}"/>
    <cellStyle name="Normal 46 3 3 4" xfId="26895" xr:uid="{00000000-0005-0000-0000-00000C690000}"/>
    <cellStyle name="Normal 46 3 3 4 2" xfId="26896" xr:uid="{00000000-0005-0000-0000-00000D690000}"/>
    <cellStyle name="Normal 46 3 3 5" xfId="26897" xr:uid="{00000000-0005-0000-0000-00000E690000}"/>
    <cellStyle name="Normal 46 3 3 5 2" xfId="26898" xr:uid="{00000000-0005-0000-0000-00000F690000}"/>
    <cellStyle name="Normal 46 3 3 6" xfId="26899" xr:uid="{00000000-0005-0000-0000-000010690000}"/>
    <cellStyle name="Normal 46 3 3 6 2" xfId="26900" xr:uid="{00000000-0005-0000-0000-000011690000}"/>
    <cellStyle name="Normal 46 3 3 7" xfId="26901" xr:uid="{00000000-0005-0000-0000-000012690000}"/>
    <cellStyle name="Normal 46 3 3 7 2" xfId="26902" xr:uid="{00000000-0005-0000-0000-000013690000}"/>
    <cellStyle name="Normal 46 3 3 8" xfId="26903" xr:uid="{00000000-0005-0000-0000-000014690000}"/>
    <cellStyle name="Normal 46 3 3 8 2" xfId="26904" xr:uid="{00000000-0005-0000-0000-000015690000}"/>
    <cellStyle name="Normal 46 3 3 9" xfId="26905" xr:uid="{00000000-0005-0000-0000-000016690000}"/>
    <cellStyle name="Normal 46 3 3 9 2" xfId="26906" xr:uid="{00000000-0005-0000-0000-000017690000}"/>
    <cellStyle name="Normal 46 3 4" xfId="26907" xr:uid="{00000000-0005-0000-0000-000018690000}"/>
    <cellStyle name="Normal 46 3 4 10" xfId="26908" xr:uid="{00000000-0005-0000-0000-000019690000}"/>
    <cellStyle name="Normal 46 3 4 11" xfId="26909" xr:uid="{00000000-0005-0000-0000-00001A690000}"/>
    <cellStyle name="Normal 46 3 4 2" xfId="26910" xr:uid="{00000000-0005-0000-0000-00001B690000}"/>
    <cellStyle name="Normal 46 3 4 2 2" xfId="26911" xr:uid="{00000000-0005-0000-0000-00001C690000}"/>
    <cellStyle name="Normal 46 3 4 3" xfId="26912" xr:uid="{00000000-0005-0000-0000-00001D690000}"/>
    <cellStyle name="Normal 46 3 4 3 2" xfId="26913" xr:uid="{00000000-0005-0000-0000-00001E690000}"/>
    <cellStyle name="Normal 46 3 4 4" xfId="26914" xr:uid="{00000000-0005-0000-0000-00001F690000}"/>
    <cellStyle name="Normal 46 3 4 4 2" xfId="26915" xr:uid="{00000000-0005-0000-0000-000020690000}"/>
    <cellStyle name="Normal 46 3 4 5" xfId="26916" xr:uid="{00000000-0005-0000-0000-000021690000}"/>
    <cellStyle name="Normal 46 3 4 5 2" xfId="26917" xr:uid="{00000000-0005-0000-0000-000022690000}"/>
    <cellStyle name="Normal 46 3 4 6" xfId="26918" xr:uid="{00000000-0005-0000-0000-000023690000}"/>
    <cellStyle name="Normal 46 3 4 6 2" xfId="26919" xr:uid="{00000000-0005-0000-0000-000024690000}"/>
    <cellStyle name="Normal 46 3 4 7" xfId="26920" xr:uid="{00000000-0005-0000-0000-000025690000}"/>
    <cellStyle name="Normal 46 3 4 7 2" xfId="26921" xr:uid="{00000000-0005-0000-0000-000026690000}"/>
    <cellStyle name="Normal 46 3 4 8" xfId="26922" xr:uid="{00000000-0005-0000-0000-000027690000}"/>
    <cellStyle name="Normal 46 3 4 8 2" xfId="26923" xr:uid="{00000000-0005-0000-0000-000028690000}"/>
    <cellStyle name="Normal 46 3 4 9" xfId="26924" xr:uid="{00000000-0005-0000-0000-000029690000}"/>
    <cellStyle name="Normal 46 3 4 9 2" xfId="26925" xr:uid="{00000000-0005-0000-0000-00002A690000}"/>
    <cellStyle name="Normal 46 3 5" xfId="26926" xr:uid="{00000000-0005-0000-0000-00002B690000}"/>
    <cellStyle name="Normal 46 3 5 10" xfId="26927" xr:uid="{00000000-0005-0000-0000-00002C690000}"/>
    <cellStyle name="Normal 46 3 5 11" xfId="26928" xr:uid="{00000000-0005-0000-0000-00002D690000}"/>
    <cellStyle name="Normal 46 3 5 2" xfId="26929" xr:uid="{00000000-0005-0000-0000-00002E690000}"/>
    <cellStyle name="Normal 46 3 5 2 2" xfId="26930" xr:uid="{00000000-0005-0000-0000-00002F690000}"/>
    <cellStyle name="Normal 46 3 5 3" xfId="26931" xr:uid="{00000000-0005-0000-0000-000030690000}"/>
    <cellStyle name="Normal 46 3 5 3 2" xfId="26932" xr:uid="{00000000-0005-0000-0000-000031690000}"/>
    <cellStyle name="Normal 46 3 5 4" xfId="26933" xr:uid="{00000000-0005-0000-0000-000032690000}"/>
    <cellStyle name="Normal 46 3 5 4 2" xfId="26934" xr:uid="{00000000-0005-0000-0000-000033690000}"/>
    <cellStyle name="Normal 46 3 5 5" xfId="26935" xr:uid="{00000000-0005-0000-0000-000034690000}"/>
    <cellStyle name="Normal 46 3 5 5 2" xfId="26936" xr:uid="{00000000-0005-0000-0000-000035690000}"/>
    <cellStyle name="Normal 46 3 5 6" xfId="26937" xr:uid="{00000000-0005-0000-0000-000036690000}"/>
    <cellStyle name="Normal 46 3 5 6 2" xfId="26938" xr:uid="{00000000-0005-0000-0000-000037690000}"/>
    <cellStyle name="Normal 46 3 5 7" xfId="26939" xr:uid="{00000000-0005-0000-0000-000038690000}"/>
    <cellStyle name="Normal 46 3 5 7 2" xfId="26940" xr:uid="{00000000-0005-0000-0000-000039690000}"/>
    <cellStyle name="Normal 46 3 5 8" xfId="26941" xr:uid="{00000000-0005-0000-0000-00003A690000}"/>
    <cellStyle name="Normal 46 3 5 8 2" xfId="26942" xr:uid="{00000000-0005-0000-0000-00003B690000}"/>
    <cellStyle name="Normal 46 3 5 9" xfId="26943" xr:uid="{00000000-0005-0000-0000-00003C690000}"/>
    <cellStyle name="Normal 46 3 5 9 2" xfId="26944" xr:uid="{00000000-0005-0000-0000-00003D690000}"/>
    <cellStyle name="Normal 46 3 6" xfId="26945" xr:uid="{00000000-0005-0000-0000-00003E690000}"/>
    <cellStyle name="Normal 46 3 6 10" xfId="26946" xr:uid="{00000000-0005-0000-0000-00003F690000}"/>
    <cellStyle name="Normal 46 3 6 11" xfId="26947" xr:uid="{00000000-0005-0000-0000-000040690000}"/>
    <cellStyle name="Normal 46 3 6 2" xfId="26948" xr:uid="{00000000-0005-0000-0000-000041690000}"/>
    <cellStyle name="Normal 46 3 6 2 2" xfId="26949" xr:uid="{00000000-0005-0000-0000-000042690000}"/>
    <cellStyle name="Normal 46 3 6 3" xfId="26950" xr:uid="{00000000-0005-0000-0000-000043690000}"/>
    <cellStyle name="Normal 46 3 6 3 2" xfId="26951" xr:uid="{00000000-0005-0000-0000-000044690000}"/>
    <cellStyle name="Normal 46 3 6 4" xfId="26952" xr:uid="{00000000-0005-0000-0000-000045690000}"/>
    <cellStyle name="Normal 46 3 6 4 2" xfId="26953" xr:uid="{00000000-0005-0000-0000-000046690000}"/>
    <cellStyle name="Normal 46 3 6 5" xfId="26954" xr:uid="{00000000-0005-0000-0000-000047690000}"/>
    <cellStyle name="Normal 46 3 6 5 2" xfId="26955" xr:uid="{00000000-0005-0000-0000-000048690000}"/>
    <cellStyle name="Normal 46 3 6 6" xfId="26956" xr:uid="{00000000-0005-0000-0000-000049690000}"/>
    <cellStyle name="Normal 46 3 6 6 2" xfId="26957" xr:uid="{00000000-0005-0000-0000-00004A690000}"/>
    <cellStyle name="Normal 46 3 6 7" xfId="26958" xr:uid="{00000000-0005-0000-0000-00004B690000}"/>
    <cellStyle name="Normal 46 3 6 7 2" xfId="26959" xr:uid="{00000000-0005-0000-0000-00004C690000}"/>
    <cellStyle name="Normal 46 3 6 8" xfId="26960" xr:uid="{00000000-0005-0000-0000-00004D690000}"/>
    <cellStyle name="Normal 46 3 6 8 2" xfId="26961" xr:uid="{00000000-0005-0000-0000-00004E690000}"/>
    <cellStyle name="Normal 46 3 6 9" xfId="26962" xr:uid="{00000000-0005-0000-0000-00004F690000}"/>
    <cellStyle name="Normal 46 3 6 9 2" xfId="26963" xr:uid="{00000000-0005-0000-0000-000050690000}"/>
    <cellStyle name="Normal 46 3 7" xfId="26964" xr:uid="{00000000-0005-0000-0000-000051690000}"/>
    <cellStyle name="Normal 46 3 7 10" xfId="26965" xr:uid="{00000000-0005-0000-0000-000052690000}"/>
    <cellStyle name="Normal 46 3 7 11" xfId="26966" xr:uid="{00000000-0005-0000-0000-000053690000}"/>
    <cellStyle name="Normal 46 3 7 2" xfId="26967" xr:uid="{00000000-0005-0000-0000-000054690000}"/>
    <cellStyle name="Normal 46 3 7 2 2" xfId="26968" xr:uid="{00000000-0005-0000-0000-000055690000}"/>
    <cellStyle name="Normal 46 3 7 3" xfId="26969" xr:uid="{00000000-0005-0000-0000-000056690000}"/>
    <cellStyle name="Normal 46 3 7 3 2" xfId="26970" xr:uid="{00000000-0005-0000-0000-000057690000}"/>
    <cellStyle name="Normal 46 3 7 4" xfId="26971" xr:uid="{00000000-0005-0000-0000-000058690000}"/>
    <cellStyle name="Normal 46 3 7 4 2" xfId="26972" xr:uid="{00000000-0005-0000-0000-000059690000}"/>
    <cellStyle name="Normal 46 3 7 5" xfId="26973" xr:uid="{00000000-0005-0000-0000-00005A690000}"/>
    <cellStyle name="Normal 46 3 7 5 2" xfId="26974" xr:uid="{00000000-0005-0000-0000-00005B690000}"/>
    <cellStyle name="Normal 46 3 7 6" xfId="26975" xr:uid="{00000000-0005-0000-0000-00005C690000}"/>
    <cellStyle name="Normal 46 3 7 6 2" xfId="26976" xr:uid="{00000000-0005-0000-0000-00005D690000}"/>
    <cellStyle name="Normal 46 3 7 7" xfId="26977" xr:uid="{00000000-0005-0000-0000-00005E690000}"/>
    <cellStyle name="Normal 46 3 7 7 2" xfId="26978" xr:uid="{00000000-0005-0000-0000-00005F690000}"/>
    <cellStyle name="Normal 46 3 7 8" xfId="26979" xr:uid="{00000000-0005-0000-0000-000060690000}"/>
    <cellStyle name="Normal 46 3 7 8 2" xfId="26980" xr:uid="{00000000-0005-0000-0000-000061690000}"/>
    <cellStyle name="Normal 46 3 7 9" xfId="26981" xr:uid="{00000000-0005-0000-0000-000062690000}"/>
    <cellStyle name="Normal 46 3 7 9 2" xfId="26982" xr:uid="{00000000-0005-0000-0000-000063690000}"/>
    <cellStyle name="Normal 46 3 8" xfId="26983" xr:uid="{00000000-0005-0000-0000-000064690000}"/>
    <cellStyle name="Normal 46 3 8 10" xfId="26984" xr:uid="{00000000-0005-0000-0000-000065690000}"/>
    <cellStyle name="Normal 46 3 8 2" xfId="26985" xr:uid="{00000000-0005-0000-0000-000066690000}"/>
    <cellStyle name="Normal 46 3 8 2 2" xfId="26986" xr:uid="{00000000-0005-0000-0000-000067690000}"/>
    <cellStyle name="Normal 46 3 8 3" xfId="26987" xr:uid="{00000000-0005-0000-0000-000068690000}"/>
    <cellStyle name="Normal 46 3 8 3 2" xfId="26988" xr:uid="{00000000-0005-0000-0000-000069690000}"/>
    <cellStyle name="Normal 46 3 8 4" xfId="26989" xr:uid="{00000000-0005-0000-0000-00006A690000}"/>
    <cellStyle name="Normal 46 3 8 4 2" xfId="26990" xr:uid="{00000000-0005-0000-0000-00006B690000}"/>
    <cellStyle name="Normal 46 3 8 5" xfId="26991" xr:uid="{00000000-0005-0000-0000-00006C690000}"/>
    <cellStyle name="Normal 46 3 8 5 2" xfId="26992" xr:uid="{00000000-0005-0000-0000-00006D690000}"/>
    <cellStyle name="Normal 46 3 8 6" xfId="26993" xr:uid="{00000000-0005-0000-0000-00006E690000}"/>
    <cellStyle name="Normal 46 3 8 6 2" xfId="26994" xr:uid="{00000000-0005-0000-0000-00006F690000}"/>
    <cellStyle name="Normal 46 3 8 7" xfId="26995" xr:uid="{00000000-0005-0000-0000-000070690000}"/>
    <cellStyle name="Normal 46 3 8 7 2" xfId="26996" xr:uid="{00000000-0005-0000-0000-000071690000}"/>
    <cellStyle name="Normal 46 3 8 8" xfId="26997" xr:uid="{00000000-0005-0000-0000-000072690000}"/>
    <cellStyle name="Normal 46 3 8 8 2" xfId="26998" xr:uid="{00000000-0005-0000-0000-000073690000}"/>
    <cellStyle name="Normal 46 3 8 9" xfId="26999" xr:uid="{00000000-0005-0000-0000-000074690000}"/>
    <cellStyle name="Normal 46 3 9" xfId="27000" xr:uid="{00000000-0005-0000-0000-000075690000}"/>
    <cellStyle name="Normal 46 3 9 2" xfId="27001" xr:uid="{00000000-0005-0000-0000-000076690000}"/>
    <cellStyle name="Normal 46 4" xfId="27002" xr:uid="{00000000-0005-0000-0000-000077690000}"/>
    <cellStyle name="Normal 46 4 10" xfId="27003" xr:uid="{00000000-0005-0000-0000-000078690000}"/>
    <cellStyle name="Normal 46 4 10 2" xfId="27004" xr:uid="{00000000-0005-0000-0000-000079690000}"/>
    <cellStyle name="Normal 46 4 11" xfId="27005" xr:uid="{00000000-0005-0000-0000-00007A690000}"/>
    <cellStyle name="Normal 46 4 11 2" xfId="27006" xr:uid="{00000000-0005-0000-0000-00007B690000}"/>
    <cellStyle name="Normal 46 4 12" xfId="27007" xr:uid="{00000000-0005-0000-0000-00007C690000}"/>
    <cellStyle name="Normal 46 4 12 2" xfId="27008" xr:uid="{00000000-0005-0000-0000-00007D690000}"/>
    <cellStyle name="Normal 46 4 13" xfId="27009" xr:uid="{00000000-0005-0000-0000-00007E690000}"/>
    <cellStyle name="Normal 46 4 13 2" xfId="27010" xr:uid="{00000000-0005-0000-0000-00007F690000}"/>
    <cellStyle name="Normal 46 4 14" xfId="27011" xr:uid="{00000000-0005-0000-0000-000080690000}"/>
    <cellStyle name="Normal 46 4 14 2" xfId="27012" xr:uid="{00000000-0005-0000-0000-000081690000}"/>
    <cellStyle name="Normal 46 4 15" xfId="27013" xr:uid="{00000000-0005-0000-0000-000082690000}"/>
    <cellStyle name="Normal 46 4 15 2" xfId="27014" xr:uid="{00000000-0005-0000-0000-000083690000}"/>
    <cellStyle name="Normal 46 4 16" xfId="27015" xr:uid="{00000000-0005-0000-0000-000084690000}"/>
    <cellStyle name="Normal 46 4 16 2" xfId="27016" xr:uid="{00000000-0005-0000-0000-000085690000}"/>
    <cellStyle name="Normal 46 4 17" xfId="27017" xr:uid="{00000000-0005-0000-0000-000086690000}"/>
    <cellStyle name="Normal 46 4 18" xfId="27018" xr:uid="{00000000-0005-0000-0000-000087690000}"/>
    <cellStyle name="Normal 46 4 2" xfId="27019" xr:uid="{00000000-0005-0000-0000-000088690000}"/>
    <cellStyle name="Normal 46 4 2 10" xfId="27020" xr:uid="{00000000-0005-0000-0000-000089690000}"/>
    <cellStyle name="Normal 46 4 2 11" xfId="27021" xr:uid="{00000000-0005-0000-0000-00008A690000}"/>
    <cellStyle name="Normal 46 4 2 2" xfId="27022" xr:uid="{00000000-0005-0000-0000-00008B690000}"/>
    <cellStyle name="Normal 46 4 2 2 2" xfId="27023" xr:uid="{00000000-0005-0000-0000-00008C690000}"/>
    <cellStyle name="Normal 46 4 2 3" xfId="27024" xr:uid="{00000000-0005-0000-0000-00008D690000}"/>
    <cellStyle name="Normal 46 4 2 3 2" xfId="27025" xr:uid="{00000000-0005-0000-0000-00008E690000}"/>
    <cellStyle name="Normal 46 4 2 4" xfId="27026" xr:uid="{00000000-0005-0000-0000-00008F690000}"/>
    <cellStyle name="Normal 46 4 2 4 2" xfId="27027" xr:uid="{00000000-0005-0000-0000-000090690000}"/>
    <cellStyle name="Normal 46 4 2 5" xfId="27028" xr:uid="{00000000-0005-0000-0000-000091690000}"/>
    <cellStyle name="Normal 46 4 2 5 2" xfId="27029" xr:uid="{00000000-0005-0000-0000-000092690000}"/>
    <cellStyle name="Normal 46 4 2 6" xfId="27030" xr:uid="{00000000-0005-0000-0000-000093690000}"/>
    <cellStyle name="Normal 46 4 2 6 2" xfId="27031" xr:uid="{00000000-0005-0000-0000-000094690000}"/>
    <cellStyle name="Normal 46 4 2 7" xfId="27032" xr:uid="{00000000-0005-0000-0000-000095690000}"/>
    <cellStyle name="Normal 46 4 2 7 2" xfId="27033" xr:uid="{00000000-0005-0000-0000-000096690000}"/>
    <cellStyle name="Normal 46 4 2 8" xfId="27034" xr:uid="{00000000-0005-0000-0000-000097690000}"/>
    <cellStyle name="Normal 46 4 2 8 2" xfId="27035" xr:uid="{00000000-0005-0000-0000-000098690000}"/>
    <cellStyle name="Normal 46 4 2 9" xfId="27036" xr:uid="{00000000-0005-0000-0000-000099690000}"/>
    <cellStyle name="Normal 46 4 2 9 2" xfId="27037" xr:uid="{00000000-0005-0000-0000-00009A690000}"/>
    <cellStyle name="Normal 46 4 3" xfId="27038" xr:uid="{00000000-0005-0000-0000-00009B690000}"/>
    <cellStyle name="Normal 46 4 3 10" xfId="27039" xr:uid="{00000000-0005-0000-0000-00009C690000}"/>
    <cellStyle name="Normal 46 4 3 11" xfId="27040" xr:uid="{00000000-0005-0000-0000-00009D690000}"/>
    <cellStyle name="Normal 46 4 3 2" xfId="27041" xr:uid="{00000000-0005-0000-0000-00009E690000}"/>
    <cellStyle name="Normal 46 4 3 2 2" xfId="27042" xr:uid="{00000000-0005-0000-0000-00009F690000}"/>
    <cellStyle name="Normal 46 4 3 3" xfId="27043" xr:uid="{00000000-0005-0000-0000-0000A0690000}"/>
    <cellStyle name="Normal 46 4 3 3 2" xfId="27044" xr:uid="{00000000-0005-0000-0000-0000A1690000}"/>
    <cellStyle name="Normal 46 4 3 4" xfId="27045" xr:uid="{00000000-0005-0000-0000-0000A2690000}"/>
    <cellStyle name="Normal 46 4 3 4 2" xfId="27046" xr:uid="{00000000-0005-0000-0000-0000A3690000}"/>
    <cellStyle name="Normal 46 4 3 5" xfId="27047" xr:uid="{00000000-0005-0000-0000-0000A4690000}"/>
    <cellStyle name="Normal 46 4 3 5 2" xfId="27048" xr:uid="{00000000-0005-0000-0000-0000A5690000}"/>
    <cellStyle name="Normal 46 4 3 6" xfId="27049" xr:uid="{00000000-0005-0000-0000-0000A6690000}"/>
    <cellStyle name="Normal 46 4 3 6 2" xfId="27050" xr:uid="{00000000-0005-0000-0000-0000A7690000}"/>
    <cellStyle name="Normal 46 4 3 7" xfId="27051" xr:uid="{00000000-0005-0000-0000-0000A8690000}"/>
    <cellStyle name="Normal 46 4 3 7 2" xfId="27052" xr:uid="{00000000-0005-0000-0000-0000A9690000}"/>
    <cellStyle name="Normal 46 4 3 8" xfId="27053" xr:uid="{00000000-0005-0000-0000-0000AA690000}"/>
    <cellStyle name="Normal 46 4 3 8 2" xfId="27054" xr:uid="{00000000-0005-0000-0000-0000AB690000}"/>
    <cellStyle name="Normal 46 4 3 9" xfId="27055" xr:uid="{00000000-0005-0000-0000-0000AC690000}"/>
    <cellStyle name="Normal 46 4 3 9 2" xfId="27056" xr:uid="{00000000-0005-0000-0000-0000AD690000}"/>
    <cellStyle name="Normal 46 4 4" xfId="27057" xr:uid="{00000000-0005-0000-0000-0000AE690000}"/>
    <cellStyle name="Normal 46 4 4 10" xfId="27058" xr:uid="{00000000-0005-0000-0000-0000AF690000}"/>
    <cellStyle name="Normal 46 4 4 11" xfId="27059" xr:uid="{00000000-0005-0000-0000-0000B0690000}"/>
    <cellStyle name="Normal 46 4 4 2" xfId="27060" xr:uid="{00000000-0005-0000-0000-0000B1690000}"/>
    <cellStyle name="Normal 46 4 4 2 2" xfId="27061" xr:uid="{00000000-0005-0000-0000-0000B2690000}"/>
    <cellStyle name="Normal 46 4 4 3" xfId="27062" xr:uid="{00000000-0005-0000-0000-0000B3690000}"/>
    <cellStyle name="Normal 46 4 4 3 2" xfId="27063" xr:uid="{00000000-0005-0000-0000-0000B4690000}"/>
    <cellStyle name="Normal 46 4 4 4" xfId="27064" xr:uid="{00000000-0005-0000-0000-0000B5690000}"/>
    <cellStyle name="Normal 46 4 4 4 2" xfId="27065" xr:uid="{00000000-0005-0000-0000-0000B6690000}"/>
    <cellStyle name="Normal 46 4 4 5" xfId="27066" xr:uid="{00000000-0005-0000-0000-0000B7690000}"/>
    <cellStyle name="Normal 46 4 4 5 2" xfId="27067" xr:uid="{00000000-0005-0000-0000-0000B8690000}"/>
    <cellStyle name="Normal 46 4 4 6" xfId="27068" xr:uid="{00000000-0005-0000-0000-0000B9690000}"/>
    <cellStyle name="Normal 46 4 4 6 2" xfId="27069" xr:uid="{00000000-0005-0000-0000-0000BA690000}"/>
    <cellStyle name="Normal 46 4 4 7" xfId="27070" xr:uid="{00000000-0005-0000-0000-0000BB690000}"/>
    <cellStyle name="Normal 46 4 4 7 2" xfId="27071" xr:uid="{00000000-0005-0000-0000-0000BC690000}"/>
    <cellStyle name="Normal 46 4 4 8" xfId="27072" xr:uid="{00000000-0005-0000-0000-0000BD690000}"/>
    <cellStyle name="Normal 46 4 4 8 2" xfId="27073" xr:uid="{00000000-0005-0000-0000-0000BE690000}"/>
    <cellStyle name="Normal 46 4 4 9" xfId="27074" xr:uid="{00000000-0005-0000-0000-0000BF690000}"/>
    <cellStyle name="Normal 46 4 4 9 2" xfId="27075" xr:uid="{00000000-0005-0000-0000-0000C0690000}"/>
    <cellStyle name="Normal 46 4 5" xfId="27076" xr:uid="{00000000-0005-0000-0000-0000C1690000}"/>
    <cellStyle name="Normal 46 4 5 10" xfId="27077" xr:uid="{00000000-0005-0000-0000-0000C2690000}"/>
    <cellStyle name="Normal 46 4 5 11" xfId="27078" xr:uid="{00000000-0005-0000-0000-0000C3690000}"/>
    <cellStyle name="Normal 46 4 5 2" xfId="27079" xr:uid="{00000000-0005-0000-0000-0000C4690000}"/>
    <cellStyle name="Normal 46 4 5 2 2" xfId="27080" xr:uid="{00000000-0005-0000-0000-0000C5690000}"/>
    <cellStyle name="Normal 46 4 5 3" xfId="27081" xr:uid="{00000000-0005-0000-0000-0000C6690000}"/>
    <cellStyle name="Normal 46 4 5 3 2" xfId="27082" xr:uid="{00000000-0005-0000-0000-0000C7690000}"/>
    <cellStyle name="Normal 46 4 5 4" xfId="27083" xr:uid="{00000000-0005-0000-0000-0000C8690000}"/>
    <cellStyle name="Normal 46 4 5 4 2" xfId="27084" xr:uid="{00000000-0005-0000-0000-0000C9690000}"/>
    <cellStyle name="Normal 46 4 5 5" xfId="27085" xr:uid="{00000000-0005-0000-0000-0000CA690000}"/>
    <cellStyle name="Normal 46 4 5 5 2" xfId="27086" xr:uid="{00000000-0005-0000-0000-0000CB690000}"/>
    <cellStyle name="Normal 46 4 5 6" xfId="27087" xr:uid="{00000000-0005-0000-0000-0000CC690000}"/>
    <cellStyle name="Normal 46 4 5 6 2" xfId="27088" xr:uid="{00000000-0005-0000-0000-0000CD690000}"/>
    <cellStyle name="Normal 46 4 5 7" xfId="27089" xr:uid="{00000000-0005-0000-0000-0000CE690000}"/>
    <cellStyle name="Normal 46 4 5 7 2" xfId="27090" xr:uid="{00000000-0005-0000-0000-0000CF690000}"/>
    <cellStyle name="Normal 46 4 5 8" xfId="27091" xr:uid="{00000000-0005-0000-0000-0000D0690000}"/>
    <cellStyle name="Normal 46 4 5 8 2" xfId="27092" xr:uid="{00000000-0005-0000-0000-0000D1690000}"/>
    <cellStyle name="Normal 46 4 5 9" xfId="27093" xr:uid="{00000000-0005-0000-0000-0000D2690000}"/>
    <cellStyle name="Normal 46 4 5 9 2" xfId="27094" xr:uid="{00000000-0005-0000-0000-0000D3690000}"/>
    <cellStyle name="Normal 46 4 6" xfId="27095" xr:uid="{00000000-0005-0000-0000-0000D4690000}"/>
    <cellStyle name="Normal 46 4 6 10" xfId="27096" xr:uid="{00000000-0005-0000-0000-0000D5690000}"/>
    <cellStyle name="Normal 46 4 6 11" xfId="27097" xr:uid="{00000000-0005-0000-0000-0000D6690000}"/>
    <cellStyle name="Normal 46 4 6 2" xfId="27098" xr:uid="{00000000-0005-0000-0000-0000D7690000}"/>
    <cellStyle name="Normal 46 4 6 2 2" xfId="27099" xr:uid="{00000000-0005-0000-0000-0000D8690000}"/>
    <cellStyle name="Normal 46 4 6 3" xfId="27100" xr:uid="{00000000-0005-0000-0000-0000D9690000}"/>
    <cellStyle name="Normal 46 4 6 3 2" xfId="27101" xr:uid="{00000000-0005-0000-0000-0000DA690000}"/>
    <cellStyle name="Normal 46 4 6 4" xfId="27102" xr:uid="{00000000-0005-0000-0000-0000DB690000}"/>
    <cellStyle name="Normal 46 4 6 4 2" xfId="27103" xr:uid="{00000000-0005-0000-0000-0000DC690000}"/>
    <cellStyle name="Normal 46 4 6 5" xfId="27104" xr:uid="{00000000-0005-0000-0000-0000DD690000}"/>
    <cellStyle name="Normal 46 4 6 5 2" xfId="27105" xr:uid="{00000000-0005-0000-0000-0000DE690000}"/>
    <cellStyle name="Normal 46 4 6 6" xfId="27106" xr:uid="{00000000-0005-0000-0000-0000DF690000}"/>
    <cellStyle name="Normal 46 4 6 6 2" xfId="27107" xr:uid="{00000000-0005-0000-0000-0000E0690000}"/>
    <cellStyle name="Normal 46 4 6 7" xfId="27108" xr:uid="{00000000-0005-0000-0000-0000E1690000}"/>
    <cellStyle name="Normal 46 4 6 7 2" xfId="27109" xr:uid="{00000000-0005-0000-0000-0000E2690000}"/>
    <cellStyle name="Normal 46 4 6 8" xfId="27110" xr:uid="{00000000-0005-0000-0000-0000E3690000}"/>
    <cellStyle name="Normal 46 4 6 8 2" xfId="27111" xr:uid="{00000000-0005-0000-0000-0000E4690000}"/>
    <cellStyle name="Normal 46 4 6 9" xfId="27112" xr:uid="{00000000-0005-0000-0000-0000E5690000}"/>
    <cellStyle name="Normal 46 4 6 9 2" xfId="27113" xr:uid="{00000000-0005-0000-0000-0000E6690000}"/>
    <cellStyle name="Normal 46 4 7" xfId="27114" xr:uid="{00000000-0005-0000-0000-0000E7690000}"/>
    <cellStyle name="Normal 46 4 7 10" xfId="27115" xr:uid="{00000000-0005-0000-0000-0000E8690000}"/>
    <cellStyle name="Normal 46 4 7 11" xfId="27116" xr:uid="{00000000-0005-0000-0000-0000E9690000}"/>
    <cellStyle name="Normal 46 4 7 2" xfId="27117" xr:uid="{00000000-0005-0000-0000-0000EA690000}"/>
    <cellStyle name="Normal 46 4 7 2 2" xfId="27118" xr:uid="{00000000-0005-0000-0000-0000EB690000}"/>
    <cellStyle name="Normal 46 4 7 3" xfId="27119" xr:uid="{00000000-0005-0000-0000-0000EC690000}"/>
    <cellStyle name="Normal 46 4 7 3 2" xfId="27120" xr:uid="{00000000-0005-0000-0000-0000ED690000}"/>
    <cellStyle name="Normal 46 4 7 4" xfId="27121" xr:uid="{00000000-0005-0000-0000-0000EE690000}"/>
    <cellStyle name="Normal 46 4 7 4 2" xfId="27122" xr:uid="{00000000-0005-0000-0000-0000EF690000}"/>
    <cellStyle name="Normal 46 4 7 5" xfId="27123" xr:uid="{00000000-0005-0000-0000-0000F0690000}"/>
    <cellStyle name="Normal 46 4 7 5 2" xfId="27124" xr:uid="{00000000-0005-0000-0000-0000F1690000}"/>
    <cellStyle name="Normal 46 4 7 6" xfId="27125" xr:uid="{00000000-0005-0000-0000-0000F2690000}"/>
    <cellStyle name="Normal 46 4 7 6 2" xfId="27126" xr:uid="{00000000-0005-0000-0000-0000F3690000}"/>
    <cellStyle name="Normal 46 4 7 7" xfId="27127" xr:uid="{00000000-0005-0000-0000-0000F4690000}"/>
    <cellStyle name="Normal 46 4 7 7 2" xfId="27128" xr:uid="{00000000-0005-0000-0000-0000F5690000}"/>
    <cellStyle name="Normal 46 4 7 8" xfId="27129" xr:uid="{00000000-0005-0000-0000-0000F6690000}"/>
    <cellStyle name="Normal 46 4 7 8 2" xfId="27130" xr:uid="{00000000-0005-0000-0000-0000F7690000}"/>
    <cellStyle name="Normal 46 4 7 9" xfId="27131" xr:uid="{00000000-0005-0000-0000-0000F8690000}"/>
    <cellStyle name="Normal 46 4 7 9 2" xfId="27132" xr:uid="{00000000-0005-0000-0000-0000F9690000}"/>
    <cellStyle name="Normal 46 4 8" xfId="27133" xr:uid="{00000000-0005-0000-0000-0000FA690000}"/>
    <cellStyle name="Normal 46 4 8 10" xfId="27134" xr:uid="{00000000-0005-0000-0000-0000FB690000}"/>
    <cellStyle name="Normal 46 4 8 2" xfId="27135" xr:uid="{00000000-0005-0000-0000-0000FC690000}"/>
    <cellStyle name="Normal 46 4 8 2 2" xfId="27136" xr:uid="{00000000-0005-0000-0000-0000FD690000}"/>
    <cellStyle name="Normal 46 4 8 3" xfId="27137" xr:uid="{00000000-0005-0000-0000-0000FE690000}"/>
    <cellStyle name="Normal 46 4 8 3 2" xfId="27138" xr:uid="{00000000-0005-0000-0000-0000FF690000}"/>
    <cellStyle name="Normal 46 4 8 4" xfId="27139" xr:uid="{00000000-0005-0000-0000-0000006A0000}"/>
    <cellStyle name="Normal 46 4 8 4 2" xfId="27140" xr:uid="{00000000-0005-0000-0000-0000016A0000}"/>
    <cellStyle name="Normal 46 4 8 5" xfId="27141" xr:uid="{00000000-0005-0000-0000-0000026A0000}"/>
    <cellStyle name="Normal 46 4 8 5 2" xfId="27142" xr:uid="{00000000-0005-0000-0000-0000036A0000}"/>
    <cellStyle name="Normal 46 4 8 6" xfId="27143" xr:uid="{00000000-0005-0000-0000-0000046A0000}"/>
    <cellStyle name="Normal 46 4 8 6 2" xfId="27144" xr:uid="{00000000-0005-0000-0000-0000056A0000}"/>
    <cellStyle name="Normal 46 4 8 7" xfId="27145" xr:uid="{00000000-0005-0000-0000-0000066A0000}"/>
    <cellStyle name="Normal 46 4 8 7 2" xfId="27146" xr:uid="{00000000-0005-0000-0000-0000076A0000}"/>
    <cellStyle name="Normal 46 4 8 8" xfId="27147" xr:uid="{00000000-0005-0000-0000-0000086A0000}"/>
    <cellStyle name="Normal 46 4 8 8 2" xfId="27148" xr:uid="{00000000-0005-0000-0000-0000096A0000}"/>
    <cellStyle name="Normal 46 4 8 9" xfId="27149" xr:uid="{00000000-0005-0000-0000-00000A6A0000}"/>
    <cellStyle name="Normal 46 4 9" xfId="27150" xr:uid="{00000000-0005-0000-0000-00000B6A0000}"/>
    <cellStyle name="Normal 46 4 9 2" xfId="27151" xr:uid="{00000000-0005-0000-0000-00000C6A0000}"/>
    <cellStyle name="Normal 46 5" xfId="27152" xr:uid="{00000000-0005-0000-0000-00000D6A0000}"/>
    <cellStyle name="Normal 46 5 10" xfId="27153" xr:uid="{00000000-0005-0000-0000-00000E6A0000}"/>
    <cellStyle name="Normal 46 5 10 2" xfId="27154" xr:uid="{00000000-0005-0000-0000-00000F6A0000}"/>
    <cellStyle name="Normal 46 5 11" xfId="27155" xr:uid="{00000000-0005-0000-0000-0000106A0000}"/>
    <cellStyle name="Normal 46 5 11 2" xfId="27156" xr:uid="{00000000-0005-0000-0000-0000116A0000}"/>
    <cellStyle name="Normal 46 5 12" xfId="27157" xr:uid="{00000000-0005-0000-0000-0000126A0000}"/>
    <cellStyle name="Normal 46 5 12 2" xfId="27158" xr:uid="{00000000-0005-0000-0000-0000136A0000}"/>
    <cellStyle name="Normal 46 5 13" xfId="27159" xr:uid="{00000000-0005-0000-0000-0000146A0000}"/>
    <cellStyle name="Normal 46 5 13 2" xfId="27160" xr:uid="{00000000-0005-0000-0000-0000156A0000}"/>
    <cellStyle name="Normal 46 5 14" xfId="27161" xr:uid="{00000000-0005-0000-0000-0000166A0000}"/>
    <cellStyle name="Normal 46 5 14 2" xfId="27162" xr:uid="{00000000-0005-0000-0000-0000176A0000}"/>
    <cellStyle name="Normal 46 5 15" xfId="27163" xr:uid="{00000000-0005-0000-0000-0000186A0000}"/>
    <cellStyle name="Normal 46 5 15 2" xfId="27164" xr:uid="{00000000-0005-0000-0000-0000196A0000}"/>
    <cellStyle name="Normal 46 5 16" xfId="27165" xr:uid="{00000000-0005-0000-0000-00001A6A0000}"/>
    <cellStyle name="Normal 46 5 17" xfId="27166" xr:uid="{00000000-0005-0000-0000-00001B6A0000}"/>
    <cellStyle name="Normal 46 5 2" xfId="27167" xr:uid="{00000000-0005-0000-0000-00001C6A0000}"/>
    <cellStyle name="Normal 46 5 2 10" xfId="27168" xr:uid="{00000000-0005-0000-0000-00001D6A0000}"/>
    <cellStyle name="Normal 46 5 2 11" xfId="27169" xr:uid="{00000000-0005-0000-0000-00001E6A0000}"/>
    <cellStyle name="Normal 46 5 2 2" xfId="27170" xr:uid="{00000000-0005-0000-0000-00001F6A0000}"/>
    <cellStyle name="Normal 46 5 2 2 2" xfId="27171" xr:uid="{00000000-0005-0000-0000-0000206A0000}"/>
    <cellStyle name="Normal 46 5 2 3" xfId="27172" xr:uid="{00000000-0005-0000-0000-0000216A0000}"/>
    <cellStyle name="Normal 46 5 2 3 2" xfId="27173" xr:uid="{00000000-0005-0000-0000-0000226A0000}"/>
    <cellStyle name="Normal 46 5 2 4" xfId="27174" xr:uid="{00000000-0005-0000-0000-0000236A0000}"/>
    <cellStyle name="Normal 46 5 2 4 2" xfId="27175" xr:uid="{00000000-0005-0000-0000-0000246A0000}"/>
    <cellStyle name="Normal 46 5 2 5" xfId="27176" xr:uid="{00000000-0005-0000-0000-0000256A0000}"/>
    <cellStyle name="Normal 46 5 2 5 2" xfId="27177" xr:uid="{00000000-0005-0000-0000-0000266A0000}"/>
    <cellStyle name="Normal 46 5 2 6" xfId="27178" xr:uid="{00000000-0005-0000-0000-0000276A0000}"/>
    <cellStyle name="Normal 46 5 2 6 2" xfId="27179" xr:uid="{00000000-0005-0000-0000-0000286A0000}"/>
    <cellStyle name="Normal 46 5 2 7" xfId="27180" xr:uid="{00000000-0005-0000-0000-0000296A0000}"/>
    <cellStyle name="Normal 46 5 2 7 2" xfId="27181" xr:uid="{00000000-0005-0000-0000-00002A6A0000}"/>
    <cellStyle name="Normal 46 5 2 8" xfId="27182" xr:uid="{00000000-0005-0000-0000-00002B6A0000}"/>
    <cellStyle name="Normal 46 5 2 8 2" xfId="27183" xr:uid="{00000000-0005-0000-0000-00002C6A0000}"/>
    <cellStyle name="Normal 46 5 2 9" xfId="27184" xr:uid="{00000000-0005-0000-0000-00002D6A0000}"/>
    <cellStyle name="Normal 46 5 2 9 2" xfId="27185" xr:uid="{00000000-0005-0000-0000-00002E6A0000}"/>
    <cellStyle name="Normal 46 5 3" xfId="27186" xr:uid="{00000000-0005-0000-0000-00002F6A0000}"/>
    <cellStyle name="Normal 46 5 3 10" xfId="27187" xr:uid="{00000000-0005-0000-0000-0000306A0000}"/>
    <cellStyle name="Normal 46 5 3 11" xfId="27188" xr:uid="{00000000-0005-0000-0000-0000316A0000}"/>
    <cellStyle name="Normal 46 5 3 2" xfId="27189" xr:uid="{00000000-0005-0000-0000-0000326A0000}"/>
    <cellStyle name="Normal 46 5 3 2 2" xfId="27190" xr:uid="{00000000-0005-0000-0000-0000336A0000}"/>
    <cellStyle name="Normal 46 5 3 3" xfId="27191" xr:uid="{00000000-0005-0000-0000-0000346A0000}"/>
    <cellStyle name="Normal 46 5 3 3 2" xfId="27192" xr:uid="{00000000-0005-0000-0000-0000356A0000}"/>
    <cellStyle name="Normal 46 5 3 4" xfId="27193" xr:uid="{00000000-0005-0000-0000-0000366A0000}"/>
    <cellStyle name="Normal 46 5 3 4 2" xfId="27194" xr:uid="{00000000-0005-0000-0000-0000376A0000}"/>
    <cellStyle name="Normal 46 5 3 5" xfId="27195" xr:uid="{00000000-0005-0000-0000-0000386A0000}"/>
    <cellStyle name="Normal 46 5 3 5 2" xfId="27196" xr:uid="{00000000-0005-0000-0000-0000396A0000}"/>
    <cellStyle name="Normal 46 5 3 6" xfId="27197" xr:uid="{00000000-0005-0000-0000-00003A6A0000}"/>
    <cellStyle name="Normal 46 5 3 6 2" xfId="27198" xr:uid="{00000000-0005-0000-0000-00003B6A0000}"/>
    <cellStyle name="Normal 46 5 3 7" xfId="27199" xr:uid="{00000000-0005-0000-0000-00003C6A0000}"/>
    <cellStyle name="Normal 46 5 3 7 2" xfId="27200" xr:uid="{00000000-0005-0000-0000-00003D6A0000}"/>
    <cellStyle name="Normal 46 5 3 8" xfId="27201" xr:uid="{00000000-0005-0000-0000-00003E6A0000}"/>
    <cellStyle name="Normal 46 5 3 8 2" xfId="27202" xr:uid="{00000000-0005-0000-0000-00003F6A0000}"/>
    <cellStyle name="Normal 46 5 3 9" xfId="27203" xr:uid="{00000000-0005-0000-0000-0000406A0000}"/>
    <cellStyle name="Normal 46 5 3 9 2" xfId="27204" xr:uid="{00000000-0005-0000-0000-0000416A0000}"/>
    <cellStyle name="Normal 46 5 4" xfId="27205" xr:uid="{00000000-0005-0000-0000-0000426A0000}"/>
    <cellStyle name="Normal 46 5 4 10" xfId="27206" xr:uid="{00000000-0005-0000-0000-0000436A0000}"/>
    <cellStyle name="Normal 46 5 4 11" xfId="27207" xr:uid="{00000000-0005-0000-0000-0000446A0000}"/>
    <cellStyle name="Normal 46 5 4 2" xfId="27208" xr:uid="{00000000-0005-0000-0000-0000456A0000}"/>
    <cellStyle name="Normal 46 5 4 2 2" xfId="27209" xr:uid="{00000000-0005-0000-0000-0000466A0000}"/>
    <cellStyle name="Normal 46 5 4 3" xfId="27210" xr:uid="{00000000-0005-0000-0000-0000476A0000}"/>
    <cellStyle name="Normal 46 5 4 3 2" xfId="27211" xr:uid="{00000000-0005-0000-0000-0000486A0000}"/>
    <cellStyle name="Normal 46 5 4 4" xfId="27212" xr:uid="{00000000-0005-0000-0000-0000496A0000}"/>
    <cellStyle name="Normal 46 5 4 4 2" xfId="27213" xr:uid="{00000000-0005-0000-0000-00004A6A0000}"/>
    <cellStyle name="Normal 46 5 4 5" xfId="27214" xr:uid="{00000000-0005-0000-0000-00004B6A0000}"/>
    <cellStyle name="Normal 46 5 4 5 2" xfId="27215" xr:uid="{00000000-0005-0000-0000-00004C6A0000}"/>
    <cellStyle name="Normal 46 5 4 6" xfId="27216" xr:uid="{00000000-0005-0000-0000-00004D6A0000}"/>
    <cellStyle name="Normal 46 5 4 6 2" xfId="27217" xr:uid="{00000000-0005-0000-0000-00004E6A0000}"/>
    <cellStyle name="Normal 46 5 4 7" xfId="27218" xr:uid="{00000000-0005-0000-0000-00004F6A0000}"/>
    <cellStyle name="Normal 46 5 4 7 2" xfId="27219" xr:uid="{00000000-0005-0000-0000-0000506A0000}"/>
    <cellStyle name="Normal 46 5 4 8" xfId="27220" xr:uid="{00000000-0005-0000-0000-0000516A0000}"/>
    <cellStyle name="Normal 46 5 4 8 2" xfId="27221" xr:uid="{00000000-0005-0000-0000-0000526A0000}"/>
    <cellStyle name="Normal 46 5 4 9" xfId="27222" xr:uid="{00000000-0005-0000-0000-0000536A0000}"/>
    <cellStyle name="Normal 46 5 4 9 2" xfId="27223" xr:uid="{00000000-0005-0000-0000-0000546A0000}"/>
    <cellStyle name="Normal 46 5 5" xfId="27224" xr:uid="{00000000-0005-0000-0000-0000556A0000}"/>
    <cellStyle name="Normal 46 5 5 10" xfId="27225" xr:uid="{00000000-0005-0000-0000-0000566A0000}"/>
    <cellStyle name="Normal 46 5 5 11" xfId="27226" xr:uid="{00000000-0005-0000-0000-0000576A0000}"/>
    <cellStyle name="Normal 46 5 5 2" xfId="27227" xr:uid="{00000000-0005-0000-0000-0000586A0000}"/>
    <cellStyle name="Normal 46 5 5 2 2" xfId="27228" xr:uid="{00000000-0005-0000-0000-0000596A0000}"/>
    <cellStyle name="Normal 46 5 5 3" xfId="27229" xr:uid="{00000000-0005-0000-0000-00005A6A0000}"/>
    <cellStyle name="Normal 46 5 5 3 2" xfId="27230" xr:uid="{00000000-0005-0000-0000-00005B6A0000}"/>
    <cellStyle name="Normal 46 5 5 4" xfId="27231" xr:uid="{00000000-0005-0000-0000-00005C6A0000}"/>
    <cellStyle name="Normal 46 5 5 4 2" xfId="27232" xr:uid="{00000000-0005-0000-0000-00005D6A0000}"/>
    <cellStyle name="Normal 46 5 5 5" xfId="27233" xr:uid="{00000000-0005-0000-0000-00005E6A0000}"/>
    <cellStyle name="Normal 46 5 5 5 2" xfId="27234" xr:uid="{00000000-0005-0000-0000-00005F6A0000}"/>
    <cellStyle name="Normal 46 5 5 6" xfId="27235" xr:uid="{00000000-0005-0000-0000-0000606A0000}"/>
    <cellStyle name="Normal 46 5 5 6 2" xfId="27236" xr:uid="{00000000-0005-0000-0000-0000616A0000}"/>
    <cellStyle name="Normal 46 5 5 7" xfId="27237" xr:uid="{00000000-0005-0000-0000-0000626A0000}"/>
    <cellStyle name="Normal 46 5 5 7 2" xfId="27238" xr:uid="{00000000-0005-0000-0000-0000636A0000}"/>
    <cellStyle name="Normal 46 5 5 8" xfId="27239" xr:uid="{00000000-0005-0000-0000-0000646A0000}"/>
    <cellStyle name="Normal 46 5 5 8 2" xfId="27240" xr:uid="{00000000-0005-0000-0000-0000656A0000}"/>
    <cellStyle name="Normal 46 5 5 9" xfId="27241" xr:uid="{00000000-0005-0000-0000-0000666A0000}"/>
    <cellStyle name="Normal 46 5 5 9 2" xfId="27242" xr:uid="{00000000-0005-0000-0000-0000676A0000}"/>
    <cellStyle name="Normal 46 5 6" xfId="27243" xr:uid="{00000000-0005-0000-0000-0000686A0000}"/>
    <cellStyle name="Normal 46 5 6 10" xfId="27244" xr:uid="{00000000-0005-0000-0000-0000696A0000}"/>
    <cellStyle name="Normal 46 5 6 11" xfId="27245" xr:uid="{00000000-0005-0000-0000-00006A6A0000}"/>
    <cellStyle name="Normal 46 5 6 2" xfId="27246" xr:uid="{00000000-0005-0000-0000-00006B6A0000}"/>
    <cellStyle name="Normal 46 5 6 2 2" xfId="27247" xr:uid="{00000000-0005-0000-0000-00006C6A0000}"/>
    <cellStyle name="Normal 46 5 6 3" xfId="27248" xr:uid="{00000000-0005-0000-0000-00006D6A0000}"/>
    <cellStyle name="Normal 46 5 6 3 2" xfId="27249" xr:uid="{00000000-0005-0000-0000-00006E6A0000}"/>
    <cellStyle name="Normal 46 5 6 4" xfId="27250" xr:uid="{00000000-0005-0000-0000-00006F6A0000}"/>
    <cellStyle name="Normal 46 5 6 4 2" xfId="27251" xr:uid="{00000000-0005-0000-0000-0000706A0000}"/>
    <cellStyle name="Normal 46 5 6 5" xfId="27252" xr:uid="{00000000-0005-0000-0000-0000716A0000}"/>
    <cellStyle name="Normal 46 5 6 5 2" xfId="27253" xr:uid="{00000000-0005-0000-0000-0000726A0000}"/>
    <cellStyle name="Normal 46 5 6 6" xfId="27254" xr:uid="{00000000-0005-0000-0000-0000736A0000}"/>
    <cellStyle name="Normal 46 5 6 6 2" xfId="27255" xr:uid="{00000000-0005-0000-0000-0000746A0000}"/>
    <cellStyle name="Normal 46 5 6 7" xfId="27256" xr:uid="{00000000-0005-0000-0000-0000756A0000}"/>
    <cellStyle name="Normal 46 5 6 7 2" xfId="27257" xr:uid="{00000000-0005-0000-0000-0000766A0000}"/>
    <cellStyle name="Normal 46 5 6 8" xfId="27258" xr:uid="{00000000-0005-0000-0000-0000776A0000}"/>
    <cellStyle name="Normal 46 5 6 8 2" xfId="27259" xr:uid="{00000000-0005-0000-0000-0000786A0000}"/>
    <cellStyle name="Normal 46 5 6 9" xfId="27260" xr:uid="{00000000-0005-0000-0000-0000796A0000}"/>
    <cellStyle name="Normal 46 5 6 9 2" xfId="27261" xr:uid="{00000000-0005-0000-0000-00007A6A0000}"/>
    <cellStyle name="Normal 46 5 7" xfId="27262" xr:uid="{00000000-0005-0000-0000-00007B6A0000}"/>
    <cellStyle name="Normal 46 5 7 10" xfId="27263" xr:uid="{00000000-0005-0000-0000-00007C6A0000}"/>
    <cellStyle name="Normal 46 5 7 2" xfId="27264" xr:uid="{00000000-0005-0000-0000-00007D6A0000}"/>
    <cellStyle name="Normal 46 5 7 2 2" xfId="27265" xr:uid="{00000000-0005-0000-0000-00007E6A0000}"/>
    <cellStyle name="Normal 46 5 7 3" xfId="27266" xr:uid="{00000000-0005-0000-0000-00007F6A0000}"/>
    <cellStyle name="Normal 46 5 7 3 2" xfId="27267" xr:uid="{00000000-0005-0000-0000-0000806A0000}"/>
    <cellStyle name="Normal 46 5 7 4" xfId="27268" xr:uid="{00000000-0005-0000-0000-0000816A0000}"/>
    <cellStyle name="Normal 46 5 7 4 2" xfId="27269" xr:uid="{00000000-0005-0000-0000-0000826A0000}"/>
    <cellStyle name="Normal 46 5 7 5" xfId="27270" xr:uid="{00000000-0005-0000-0000-0000836A0000}"/>
    <cellStyle name="Normal 46 5 7 5 2" xfId="27271" xr:uid="{00000000-0005-0000-0000-0000846A0000}"/>
    <cellStyle name="Normal 46 5 7 6" xfId="27272" xr:uid="{00000000-0005-0000-0000-0000856A0000}"/>
    <cellStyle name="Normal 46 5 7 6 2" xfId="27273" xr:uid="{00000000-0005-0000-0000-0000866A0000}"/>
    <cellStyle name="Normal 46 5 7 7" xfId="27274" xr:uid="{00000000-0005-0000-0000-0000876A0000}"/>
    <cellStyle name="Normal 46 5 7 7 2" xfId="27275" xr:uid="{00000000-0005-0000-0000-0000886A0000}"/>
    <cellStyle name="Normal 46 5 7 8" xfId="27276" xr:uid="{00000000-0005-0000-0000-0000896A0000}"/>
    <cellStyle name="Normal 46 5 7 8 2" xfId="27277" xr:uid="{00000000-0005-0000-0000-00008A6A0000}"/>
    <cellStyle name="Normal 46 5 7 9" xfId="27278" xr:uid="{00000000-0005-0000-0000-00008B6A0000}"/>
    <cellStyle name="Normal 46 5 8" xfId="27279" xr:uid="{00000000-0005-0000-0000-00008C6A0000}"/>
    <cellStyle name="Normal 46 5 8 2" xfId="27280" xr:uid="{00000000-0005-0000-0000-00008D6A0000}"/>
    <cellStyle name="Normal 46 5 9" xfId="27281" xr:uid="{00000000-0005-0000-0000-00008E6A0000}"/>
    <cellStyle name="Normal 46 5 9 2" xfId="27282" xr:uid="{00000000-0005-0000-0000-00008F6A0000}"/>
    <cellStyle name="Normal 46 6" xfId="27283" xr:uid="{00000000-0005-0000-0000-0000906A0000}"/>
    <cellStyle name="Normal 46 6 10" xfId="27284" xr:uid="{00000000-0005-0000-0000-0000916A0000}"/>
    <cellStyle name="Normal 46 6 10 2" xfId="27285" xr:uid="{00000000-0005-0000-0000-0000926A0000}"/>
    <cellStyle name="Normal 46 6 11" xfId="27286" xr:uid="{00000000-0005-0000-0000-0000936A0000}"/>
    <cellStyle name="Normal 46 6 11 2" xfId="27287" xr:uid="{00000000-0005-0000-0000-0000946A0000}"/>
    <cellStyle name="Normal 46 6 12" xfId="27288" xr:uid="{00000000-0005-0000-0000-0000956A0000}"/>
    <cellStyle name="Normal 46 6 12 2" xfId="27289" xr:uid="{00000000-0005-0000-0000-0000966A0000}"/>
    <cellStyle name="Normal 46 6 13" xfId="27290" xr:uid="{00000000-0005-0000-0000-0000976A0000}"/>
    <cellStyle name="Normal 46 6 13 2" xfId="27291" xr:uid="{00000000-0005-0000-0000-0000986A0000}"/>
    <cellStyle name="Normal 46 6 14" xfId="27292" xr:uid="{00000000-0005-0000-0000-0000996A0000}"/>
    <cellStyle name="Normal 46 6 14 2" xfId="27293" xr:uid="{00000000-0005-0000-0000-00009A6A0000}"/>
    <cellStyle name="Normal 46 6 15" xfId="27294" xr:uid="{00000000-0005-0000-0000-00009B6A0000}"/>
    <cellStyle name="Normal 46 6 15 2" xfId="27295" xr:uid="{00000000-0005-0000-0000-00009C6A0000}"/>
    <cellStyle name="Normal 46 6 16" xfId="27296" xr:uid="{00000000-0005-0000-0000-00009D6A0000}"/>
    <cellStyle name="Normal 46 6 17" xfId="27297" xr:uid="{00000000-0005-0000-0000-00009E6A0000}"/>
    <cellStyle name="Normal 46 6 2" xfId="27298" xr:uid="{00000000-0005-0000-0000-00009F6A0000}"/>
    <cellStyle name="Normal 46 6 2 10" xfId="27299" xr:uid="{00000000-0005-0000-0000-0000A06A0000}"/>
    <cellStyle name="Normal 46 6 2 11" xfId="27300" xr:uid="{00000000-0005-0000-0000-0000A16A0000}"/>
    <cellStyle name="Normal 46 6 2 2" xfId="27301" xr:uid="{00000000-0005-0000-0000-0000A26A0000}"/>
    <cellStyle name="Normal 46 6 2 2 2" xfId="27302" xr:uid="{00000000-0005-0000-0000-0000A36A0000}"/>
    <cellStyle name="Normal 46 6 2 3" xfId="27303" xr:uid="{00000000-0005-0000-0000-0000A46A0000}"/>
    <cellStyle name="Normal 46 6 2 3 2" xfId="27304" xr:uid="{00000000-0005-0000-0000-0000A56A0000}"/>
    <cellStyle name="Normal 46 6 2 4" xfId="27305" xr:uid="{00000000-0005-0000-0000-0000A66A0000}"/>
    <cellStyle name="Normal 46 6 2 4 2" xfId="27306" xr:uid="{00000000-0005-0000-0000-0000A76A0000}"/>
    <cellStyle name="Normal 46 6 2 5" xfId="27307" xr:uid="{00000000-0005-0000-0000-0000A86A0000}"/>
    <cellStyle name="Normal 46 6 2 5 2" xfId="27308" xr:uid="{00000000-0005-0000-0000-0000A96A0000}"/>
    <cellStyle name="Normal 46 6 2 6" xfId="27309" xr:uid="{00000000-0005-0000-0000-0000AA6A0000}"/>
    <cellStyle name="Normal 46 6 2 6 2" xfId="27310" xr:uid="{00000000-0005-0000-0000-0000AB6A0000}"/>
    <cellStyle name="Normal 46 6 2 7" xfId="27311" xr:uid="{00000000-0005-0000-0000-0000AC6A0000}"/>
    <cellStyle name="Normal 46 6 2 7 2" xfId="27312" xr:uid="{00000000-0005-0000-0000-0000AD6A0000}"/>
    <cellStyle name="Normal 46 6 2 8" xfId="27313" xr:uid="{00000000-0005-0000-0000-0000AE6A0000}"/>
    <cellStyle name="Normal 46 6 2 8 2" xfId="27314" xr:uid="{00000000-0005-0000-0000-0000AF6A0000}"/>
    <cellStyle name="Normal 46 6 2 9" xfId="27315" xr:uid="{00000000-0005-0000-0000-0000B06A0000}"/>
    <cellStyle name="Normal 46 6 2 9 2" xfId="27316" xr:uid="{00000000-0005-0000-0000-0000B16A0000}"/>
    <cellStyle name="Normal 46 6 3" xfId="27317" xr:uid="{00000000-0005-0000-0000-0000B26A0000}"/>
    <cellStyle name="Normal 46 6 3 10" xfId="27318" xr:uid="{00000000-0005-0000-0000-0000B36A0000}"/>
    <cellStyle name="Normal 46 6 3 11" xfId="27319" xr:uid="{00000000-0005-0000-0000-0000B46A0000}"/>
    <cellStyle name="Normal 46 6 3 2" xfId="27320" xr:uid="{00000000-0005-0000-0000-0000B56A0000}"/>
    <cellStyle name="Normal 46 6 3 2 2" xfId="27321" xr:uid="{00000000-0005-0000-0000-0000B66A0000}"/>
    <cellStyle name="Normal 46 6 3 3" xfId="27322" xr:uid="{00000000-0005-0000-0000-0000B76A0000}"/>
    <cellStyle name="Normal 46 6 3 3 2" xfId="27323" xr:uid="{00000000-0005-0000-0000-0000B86A0000}"/>
    <cellStyle name="Normal 46 6 3 4" xfId="27324" xr:uid="{00000000-0005-0000-0000-0000B96A0000}"/>
    <cellStyle name="Normal 46 6 3 4 2" xfId="27325" xr:uid="{00000000-0005-0000-0000-0000BA6A0000}"/>
    <cellStyle name="Normal 46 6 3 5" xfId="27326" xr:uid="{00000000-0005-0000-0000-0000BB6A0000}"/>
    <cellStyle name="Normal 46 6 3 5 2" xfId="27327" xr:uid="{00000000-0005-0000-0000-0000BC6A0000}"/>
    <cellStyle name="Normal 46 6 3 6" xfId="27328" xr:uid="{00000000-0005-0000-0000-0000BD6A0000}"/>
    <cellStyle name="Normal 46 6 3 6 2" xfId="27329" xr:uid="{00000000-0005-0000-0000-0000BE6A0000}"/>
    <cellStyle name="Normal 46 6 3 7" xfId="27330" xr:uid="{00000000-0005-0000-0000-0000BF6A0000}"/>
    <cellStyle name="Normal 46 6 3 7 2" xfId="27331" xr:uid="{00000000-0005-0000-0000-0000C06A0000}"/>
    <cellStyle name="Normal 46 6 3 8" xfId="27332" xr:uid="{00000000-0005-0000-0000-0000C16A0000}"/>
    <cellStyle name="Normal 46 6 3 8 2" xfId="27333" xr:uid="{00000000-0005-0000-0000-0000C26A0000}"/>
    <cellStyle name="Normal 46 6 3 9" xfId="27334" xr:uid="{00000000-0005-0000-0000-0000C36A0000}"/>
    <cellStyle name="Normal 46 6 3 9 2" xfId="27335" xr:uid="{00000000-0005-0000-0000-0000C46A0000}"/>
    <cellStyle name="Normal 46 6 4" xfId="27336" xr:uid="{00000000-0005-0000-0000-0000C56A0000}"/>
    <cellStyle name="Normal 46 6 4 10" xfId="27337" xr:uid="{00000000-0005-0000-0000-0000C66A0000}"/>
    <cellStyle name="Normal 46 6 4 11" xfId="27338" xr:uid="{00000000-0005-0000-0000-0000C76A0000}"/>
    <cellStyle name="Normal 46 6 4 2" xfId="27339" xr:uid="{00000000-0005-0000-0000-0000C86A0000}"/>
    <cellStyle name="Normal 46 6 4 2 2" xfId="27340" xr:uid="{00000000-0005-0000-0000-0000C96A0000}"/>
    <cellStyle name="Normal 46 6 4 3" xfId="27341" xr:uid="{00000000-0005-0000-0000-0000CA6A0000}"/>
    <cellStyle name="Normal 46 6 4 3 2" xfId="27342" xr:uid="{00000000-0005-0000-0000-0000CB6A0000}"/>
    <cellStyle name="Normal 46 6 4 4" xfId="27343" xr:uid="{00000000-0005-0000-0000-0000CC6A0000}"/>
    <cellStyle name="Normal 46 6 4 4 2" xfId="27344" xr:uid="{00000000-0005-0000-0000-0000CD6A0000}"/>
    <cellStyle name="Normal 46 6 4 5" xfId="27345" xr:uid="{00000000-0005-0000-0000-0000CE6A0000}"/>
    <cellStyle name="Normal 46 6 4 5 2" xfId="27346" xr:uid="{00000000-0005-0000-0000-0000CF6A0000}"/>
    <cellStyle name="Normal 46 6 4 6" xfId="27347" xr:uid="{00000000-0005-0000-0000-0000D06A0000}"/>
    <cellStyle name="Normal 46 6 4 6 2" xfId="27348" xr:uid="{00000000-0005-0000-0000-0000D16A0000}"/>
    <cellStyle name="Normal 46 6 4 7" xfId="27349" xr:uid="{00000000-0005-0000-0000-0000D26A0000}"/>
    <cellStyle name="Normal 46 6 4 7 2" xfId="27350" xr:uid="{00000000-0005-0000-0000-0000D36A0000}"/>
    <cellStyle name="Normal 46 6 4 8" xfId="27351" xr:uid="{00000000-0005-0000-0000-0000D46A0000}"/>
    <cellStyle name="Normal 46 6 4 8 2" xfId="27352" xr:uid="{00000000-0005-0000-0000-0000D56A0000}"/>
    <cellStyle name="Normal 46 6 4 9" xfId="27353" xr:uid="{00000000-0005-0000-0000-0000D66A0000}"/>
    <cellStyle name="Normal 46 6 4 9 2" xfId="27354" xr:uid="{00000000-0005-0000-0000-0000D76A0000}"/>
    <cellStyle name="Normal 46 6 5" xfId="27355" xr:uid="{00000000-0005-0000-0000-0000D86A0000}"/>
    <cellStyle name="Normal 46 6 5 10" xfId="27356" xr:uid="{00000000-0005-0000-0000-0000D96A0000}"/>
    <cellStyle name="Normal 46 6 5 11" xfId="27357" xr:uid="{00000000-0005-0000-0000-0000DA6A0000}"/>
    <cellStyle name="Normal 46 6 5 2" xfId="27358" xr:uid="{00000000-0005-0000-0000-0000DB6A0000}"/>
    <cellStyle name="Normal 46 6 5 2 2" xfId="27359" xr:uid="{00000000-0005-0000-0000-0000DC6A0000}"/>
    <cellStyle name="Normal 46 6 5 3" xfId="27360" xr:uid="{00000000-0005-0000-0000-0000DD6A0000}"/>
    <cellStyle name="Normal 46 6 5 3 2" xfId="27361" xr:uid="{00000000-0005-0000-0000-0000DE6A0000}"/>
    <cellStyle name="Normal 46 6 5 4" xfId="27362" xr:uid="{00000000-0005-0000-0000-0000DF6A0000}"/>
    <cellStyle name="Normal 46 6 5 4 2" xfId="27363" xr:uid="{00000000-0005-0000-0000-0000E06A0000}"/>
    <cellStyle name="Normal 46 6 5 5" xfId="27364" xr:uid="{00000000-0005-0000-0000-0000E16A0000}"/>
    <cellStyle name="Normal 46 6 5 5 2" xfId="27365" xr:uid="{00000000-0005-0000-0000-0000E26A0000}"/>
    <cellStyle name="Normal 46 6 5 6" xfId="27366" xr:uid="{00000000-0005-0000-0000-0000E36A0000}"/>
    <cellStyle name="Normal 46 6 5 6 2" xfId="27367" xr:uid="{00000000-0005-0000-0000-0000E46A0000}"/>
    <cellStyle name="Normal 46 6 5 7" xfId="27368" xr:uid="{00000000-0005-0000-0000-0000E56A0000}"/>
    <cellStyle name="Normal 46 6 5 7 2" xfId="27369" xr:uid="{00000000-0005-0000-0000-0000E66A0000}"/>
    <cellStyle name="Normal 46 6 5 8" xfId="27370" xr:uid="{00000000-0005-0000-0000-0000E76A0000}"/>
    <cellStyle name="Normal 46 6 5 8 2" xfId="27371" xr:uid="{00000000-0005-0000-0000-0000E86A0000}"/>
    <cellStyle name="Normal 46 6 5 9" xfId="27372" xr:uid="{00000000-0005-0000-0000-0000E96A0000}"/>
    <cellStyle name="Normal 46 6 5 9 2" xfId="27373" xr:uid="{00000000-0005-0000-0000-0000EA6A0000}"/>
    <cellStyle name="Normal 46 6 6" xfId="27374" xr:uid="{00000000-0005-0000-0000-0000EB6A0000}"/>
    <cellStyle name="Normal 46 6 6 10" xfId="27375" xr:uid="{00000000-0005-0000-0000-0000EC6A0000}"/>
    <cellStyle name="Normal 46 6 6 11" xfId="27376" xr:uid="{00000000-0005-0000-0000-0000ED6A0000}"/>
    <cellStyle name="Normal 46 6 6 2" xfId="27377" xr:uid="{00000000-0005-0000-0000-0000EE6A0000}"/>
    <cellStyle name="Normal 46 6 6 2 2" xfId="27378" xr:uid="{00000000-0005-0000-0000-0000EF6A0000}"/>
    <cellStyle name="Normal 46 6 6 3" xfId="27379" xr:uid="{00000000-0005-0000-0000-0000F06A0000}"/>
    <cellStyle name="Normal 46 6 6 3 2" xfId="27380" xr:uid="{00000000-0005-0000-0000-0000F16A0000}"/>
    <cellStyle name="Normal 46 6 6 4" xfId="27381" xr:uid="{00000000-0005-0000-0000-0000F26A0000}"/>
    <cellStyle name="Normal 46 6 6 4 2" xfId="27382" xr:uid="{00000000-0005-0000-0000-0000F36A0000}"/>
    <cellStyle name="Normal 46 6 6 5" xfId="27383" xr:uid="{00000000-0005-0000-0000-0000F46A0000}"/>
    <cellStyle name="Normal 46 6 6 5 2" xfId="27384" xr:uid="{00000000-0005-0000-0000-0000F56A0000}"/>
    <cellStyle name="Normal 46 6 6 6" xfId="27385" xr:uid="{00000000-0005-0000-0000-0000F66A0000}"/>
    <cellStyle name="Normal 46 6 6 6 2" xfId="27386" xr:uid="{00000000-0005-0000-0000-0000F76A0000}"/>
    <cellStyle name="Normal 46 6 6 7" xfId="27387" xr:uid="{00000000-0005-0000-0000-0000F86A0000}"/>
    <cellStyle name="Normal 46 6 6 7 2" xfId="27388" xr:uid="{00000000-0005-0000-0000-0000F96A0000}"/>
    <cellStyle name="Normal 46 6 6 8" xfId="27389" xr:uid="{00000000-0005-0000-0000-0000FA6A0000}"/>
    <cellStyle name="Normal 46 6 6 8 2" xfId="27390" xr:uid="{00000000-0005-0000-0000-0000FB6A0000}"/>
    <cellStyle name="Normal 46 6 6 9" xfId="27391" xr:uid="{00000000-0005-0000-0000-0000FC6A0000}"/>
    <cellStyle name="Normal 46 6 6 9 2" xfId="27392" xr:uid="{00000000-0005-0000-0000-0000FD6A0000}"/>
    <cellStyle name="Normal 46 6 7" xfId="27393" xr:uid="{00000000-0005-0000-0000-0000FE6A0000}"/>
    <cellStyle name="Normal 46 6 7 10" xfId="27394" xr:uid="{00000000-0005-0000-0000-0000FF6A0000}"/>
    <cellStyle name="Normal 46 6 7 2" xfId="27395" xr:uid="{00000000-0005-0000-0000-0000006B0000}"/>
    <cellStyle name="Normal 46 6 7 2 2" xfId="27396" xr:uid="{00000000-0005-0000-0000-0000016B0000}"/>
    <cellStyle name="Normal 46 6 7 3" xfId="27397" xr:uid="{00000000-0005-0000-0000-0000026B0000}"/>
    <cellStyle name="Normal 46 6 7 3 2" xfId="27398" xr:uid="{00000000-0005-0000-0000-0000036B0000}"/>
    <cellStyle name="Normal 46 6 7 4" xfId="27399" xr:uid="{00000000-0005-0000-0000-0000046B0000}"/>
    <cellStyle name="Normal 46 6 7 4 2" xfId="27400" xr:uid="{00000000-0005-0000-0000-0000056B0000}"/>
    <cellStyle name="Normal 46 6 7 5" xfId="27401" xr:uid="{00000000-0005-0000-0000-0000066B0000}"/>
    <cellStyle name="Normal 46 6 7 5 2" xfId="27402" xr:uid="{00000000-0005-0000-0000-0000076B0000}"/>
    <cellStyle name="Normal 46 6 7 6" xfId="27403" xr:uid="{00000000-0005-0000-0000-0000086B0000}"/>
    <cellStyle name="Normal 46 6 7 6 2" xfId="27404" xr:uid="{00000000-0005-0000-0000-0000096B0000}"/>
    <cellStyle name="Normal 46 6 7 7" xfId="27405" xr:uid="{00000000-0005-0000-0000-00000A6B0000}"/>
    <cellStyle name="Normal 46 6 7 7 2" xfId="27406" xr:uid="{00000000-0005-0000-0000-00000B6B0000}"/>
    <cellStyle name="Normal 46 6 7 8" xfId="27407" xr:uid="{00000000-0005-0000-0000-00000C6B0000}"/>
    <cellStyle name="Normal 46 6 7 8 2" xfId="27408" xr:uid="{00000000-0005-0000-0000-00000D6B0000}"/>
    <cellStyle name="Normal 46 6 7 9" xfId="27409" xr:uid="{00000000-0005-0000-0000-00000E6B0000}"/>
    <cellStyle name="Normal 46 6 8" xfId="27410" xr:uid="{00000000-0005-0000-0000-00000F6B0000}"/>
    <cellStyle name="Normal 46 6 8 2" xfId="27411" xr:uid="{00000000-0005-0000-0000-0000106B0000}"/>
    <cellStyle name="Normal 46 6 9" xfId="27412" xr:uid="{00000000-0005-0000-0000-0000116B0000}"/>
    <cellStyle name="Normal 46 6 9 2" xfId="27413" xr:uid="{00000000-0005-0000-0000-0000126B0000}"/>
    <cellStyle name="Normal 46 7" xfId="27414" xr:uid="{00000000-0005-0000-0000-0000136B0000}"/>
    <cellStyle name="Normal 46 7 10" xfId="27415" xr:uid="{00000000-0005-0000-0000-0000146B0000}"/>
    <cellStyle name="Normal 46 7 11" xfId="27416" xr:uid="{00000000-0005-0000-0000-0000156B0000}"/>
    <cellStyle name="Normal 46 7 2" xfId="27417" xr:uid="{00000000-0005-0000-0000-0000166B0000}"/>
    <cellStyle name="Normal 46 7 2 2" xfId="27418" xr:uid="{00000000-0005-0000-0000-0000176B0000}"/>
    <cellStyle name="Normal 46 7 3" xfId="27419" xr:uid="{00000000-0005-0000-0000-0000186B0000}"/>
    <cellStyle name="Normal 46 7 3 2" xfId="27420" xr:uid="{00000000-0005-0000-0000-0000196B0000}"/>
    <cellStyle name="Normal 46 7 4" xfId="27421" xr:uid="{00000000-0005-0000-0000-00001A6B0000}"/>
    <cellStyle name="Normal 46 7 4 2" xfId="27422" xr:uid="{00000000-0005-0000-0000-00001B6B0000}"/>
    <cellStyle name="Normal 46 7 5" xfId="27423" xr:uid="{00000000-0005-0000-0000-00001C6B0000}"/>
    <cellStyle name="Normal 46 7 5 2" xfId="27424" xr:uid="{00000000-0005-0000-0000-00001D6B0000}"/>
    <cellStyle name="Normal 46 7 6" xfId="27425" xr:uid="{00000000-0005-0000-0000-00001E6B0000}"/>
    <cellStyle name="Normal 46 7 6 2" xfId="27426" xr:uid="{00000000-0005-0000-0000-00001F6B0000}"/>
    <cellStyle name="Normal 46 7 7" xfId="27427" xr:uid="{00000000-0005-0000-0000-0000206B0000}"/>
    <cellStyle name="Normal 46 7 7 2" xfId="27428" xr:uid="{00000000-0005-0000-0000-0000216B0000}"/>
    <cellStyle name="Normal 46 7 8" xfId="27429" xr:uid="{00000000-0005-0000-0000-0000226B0000}"/>
    <cellStyle name="Normal 46 7 8 2" xfId="27430" xr:uid="{00000000-0005-0000-0000-0000236B0000}"/>
    <cellStyle name="Normal 46 7 9" xfId="27431" xr:uid="{00000000-0005-0000-0000-0000246B0000}"/>
    <cellStyle name="Normal 46 7 9 2" xfId="27432" xr:uid="{00000000-0005-0000-0000-0000256B0000}"/>
    <cellStyle name="Normal 46 8" xfId="27433" xr:uid="{00000000-0005-0000-0000-0000266B0000}"/>
    <cellStyle name="Normal 46 8 10" xfId="27434" xr:uid="{00000000-0005-0000-0000-0000276B0000}"/>
    <cellStyle name="Normal 46 8 11" xfId="27435" xr:uid="{00000000-0005-0000-0000-0000286B0000}"/>
    <cellStyle name="Normal 46 8 2" xfId="27436" xr:uid="{00000000-0005-0000-0000-0000296B0000}"/>
    <cellStyle name="Normal 46 8 2 2" xfId="27437" xr:uid="{00000000-0005-0000-0000-00002A6B0000}"/>
    <cellStyle name="Normal 46 8 3" xfId="27438" xr:uid="{00000000-0005-0000-0000-00002B6B0000}"/>
    <cellStyle name="Normal 46 8 3 2" xfId="27439" xr:uid="{00000000-0005-0000-0000-00002C6B0000}"/>
    <cellStyle name="Normal 46 8 4" xfId="27440" xr:uid="{00000000-0005-0000-0000-00002D6B0000}"/>
    <cellStyle name="Normal 46 8 4 2" xfId="27441" xr:uid="{00000000-0005-0000-0000-00002E6B0000}"/>
    <cellStyle name="Normal 46 8 5" xfId="27442" xr:uid="{00000000-0005-0000-0000-00002F6B0000}"/>
    <cellStyle name="Normal 46 8 5 2" xfId="27443" xr:uid="{00000000-0005-0000-0000-0000306B0000}"/>
    <cellStyle name="Normal 46 8 6" xfId="27444" xr:uid="{00000000-0005-0000-0000-0000316B0000}"/>
    <cellStyle name="Normal 46 8 6 2" xfId="27445" xr:uid="{00000000-0005-0000-0000-0000326B0000}"/>
    <cellStyle name="Normal 46 8 7" xfId="27446" xr:uid="{00000000-0005-0000-0000-0000336B0000}"/>
    <cellStyle name="Normal 46 8 7 2" xfId="27447" xr:uid="{00000000-0005-0000-0000-0000346B0000}"/>
    <cellStyle name="Normal 46 8 8" xfId="27448" xr:uid="{00000000-0005-0000-0000-0000356B0000}"/>
    <cellStyle name="Normal 46 8 8 2" xfId="27449" xr:uid="{00000000-0005-0000-0000-0000366B0000}"/>
    <cellStyle name="Normal 46 8 9" xfId="27450" xr:uid="{00000000-0005-0000-0000-0000376B0000}"/>
    <cellStyle name="Normal 46 8 9 2" xfId="27451" xr:uid="{00000000-0005-0000-0000-0000386B0000}"/>
    <cellStyle name="Normal 46 9" xfId="27452" xr:uid="{00000000-0005-0000-0000-0000396B0000}"/>
    <cellStyle name="Normal 46 9 10" xfId="27453" xr:uid="{00000000-0005-0000-0000-00003A6B0000}"/>
    <cellStyle name="Normal 46 9 11" xfId="27454" xr:uid="{00000000-0005-0000-0000-00003B6B0000}"/>
    <cellStyle name="Normal 46 9 2" xfId="27455" xr:uid="{00000000-0005-0000-0000-00003C6B0000}"/>
    <cellStyle name="Normal 46 9 2 2" xfId="27456" xr:uid="{00000000-0005-0000-0000-00003D6B0000}"/>
    <cellStyle name="Normal 46 9 3" xfId="27457" xr:uid="{00000000-0005-0000-0000-00003E6B0000}"/>
    <cellStyle name="Normal 46 9 3 2" xfId="27458" xr:uid="{00000000-0005-0000-0000-00003F6B0000}"/>
    <cellStyle name="Normal 46 9 4" xfId="27459" xr:uid="{00000000-0005-0000-0000-0000406B0000}"/>
    <cellStyle name="Normal 46 9 4 2" xfId="27460" xr:uid="{00000000-0005-0000-0000-0000416B0000}"/>
    <cellStyle name="Normal 46 9 5" xfId="27461" xr:uid="{00000000-0005-0000-0000-0000426B0000}"/>
    <cellStyle name="Normal 46 9 5 2" xfId="27462" xr:uid="{00000000-0005-0000-0000-0000436B0000}"/>
    <cellStyle name="Normal 46 9 6" xfId="27463" xr:uid="{00000000-0005-0000-0000-0000446B0000}"/>
    <cellStyle name="Normal 46 9 6 2" xfId="27464" xr:uid="{00000000-0005-0000-0000-0000456B0000}"/>
    <cellStyle name="Normal 46 9 7" xfId="27465" xr:uid="{00000000-0005-0000-0000-0000466B0000}"/>
    <cellStyle name="Normal 46 9 7 2" xfId="27466" xr:uid="{00000000-0005-0000-0000-0000476B0000}"/>
    <cellStyle name="Normal 46 9 8" xfId="27467" xr:uid="{00000000-0005-0000-0000-0000486B0000}"/>
    <cellStyle name="Normal 46 9 8 2" xfId="27468" xr:uid="{00000000-0005-0000-0000-0000496B0000}"/>
    <cellStyle name="Normal 46 9 9" xfId="27469" xr:uid="{00000000-0005-0000-0000-00004A6B0000}"/>
    <cellStyle name="Normal 46 9 9 2" xfId="27470" xr:uid="{00000000-0005-0000-0000-00004B6B0000}"/>
    <cellStyle name="Normal 47" xfId="27471" xr:uid="{00000000-0005-0000-0000-00004C6B0000}"/>
    <cellStyle name="Normal 47 10" xfId="27472" xr:uid="{00000000-0005-0000-0000-00004D6B0000}"/>
    <cellStyle name="Normal 47 10 10" xfId="27473" xr:uid="{00000000-0005-0000-0000-00004E6B0000}"/>
    <cellStyle name="Normal 47 10 11" xfId="27474" xr:uid="{00000000-0005-0000-0000-00004F6B0000}"/>
    <cellStyle name="Normal 47 10 2" xfId="27475" xr:uid="{00000000-0005-0000-0000-0000506B0000}"/>
    <cellStyle name="Normal 47 10 2 2" xfId="27476" xr:uid="{00000000-0005-0000-0000-0000516B0000}"/>
    <cellStyle name="Normal 47 10 3" xfId="27477" xr:uid="{00000000-0005-0000-0000-0000526B0000}"/>
    <cellStyle name="Normal 47 10 3 2" xfId="27478" xr:uid="{00000000-0005-0000-0000-0000536B0000}"/>
    <cellStyle name="Normal 47 10 4" xfId="27479" xr:uid="{00000000-0005-0000-0000-0000546B0000}"/>
    <cellStyle name="Normal 47 10 4 2" xfId="27480" xr:uid="{00000000-0005-0000-0000-0000556B0000}"/>
    <cellStyle name="Normal 47 10 5" xfId="27481" xr:uid="{00000000-0005-0000-0000-0000566B0000}"/>
    <cellStyle name="Normal 47 10 5 2" xfId="27482" xr:uid="{00000000-0005-0000-0000-0000576B0000}"/>
    <cellStyle name="Normal 47 10 6" xfId="27483" xr:uid="{00000000-0005-0000-0000-0000586B0000}"/>
    <cellStyle name="Normal 47 10 6 2" xfId="27484" xr:uid="{00000000-0005-0000-0000-0000596B0000}"/>
    <cellStyle name="Normal 47 10 7" xfId="27485" xr:uid="{00000000-0005-0000-0000-00005A6B0000}"/>
    <cellStyle name="Normal 47 10 7 2" xfId="27486" xr:uid="{00000000-0005-0000-0000-00005B6B0000}"/>
    <cellStyle name="Normal 47 10 8" xfId="27487" xr:uid="{00000000-0005-0000-0000-00005C6B0000}"/>
    <cellStyle name="Normal 47 10 8 2" xfId="27488" xr:uid="{00000000-0005-0000-0000-00005D6B0000}"/>
    <cellStyle name="Normal 47 10 9" xfId="27489" xr:uid="{00000000-0005-0000-0000-00005E6B0000}"/>
    <cellStyle name="Normal 47 10 9 2" xfId="27490" xr:uid="{00000000-0005-0000-0000-00005F6B0000}"/>
    <cellStyle name="Normal 47 11" xfId="27491" xr:uid="{00000000-0005-0000-0000-0000606B0000}"/>
    <cellStyle name="Normal 47 11 10" xfId="27492" xr:uid="{00000000-0005-0000-0000-0000616B0000}"/>
    <cellStyle name="Normal 47 11 11" xfId="27493" xr:uid="{00000000-0005-0000-0000-0000626B0000}"/>
    <cellStyle name="Normal 47 11 2" xfId="27494" xr:uid="{00000000-0005-0000-0000-0000636B0000}"/>
    <cellStyle name="Normal 47 11 2 2" xfId="27495" xr:uid="{00000000-0005-0000-0000-0000646B0000}"/>
    <cellStyle name="Normal 47 11 3" xfId="27496" xr:uid="{00000000-0005-0000-0000-0000656B0000}"/>
    <cellStyle name="Normal 47 11 3 2" xfId="27497" xr:uid="{00000000-0005-0000-0000-0000666B0000}"/>
    <cellStyle name="Normal 47 11 4" xfId="27498" xr:uid="{00000000-0005-0000-0000-0000676B0000}"/>
    <cellStyle name="Normal 47 11 4 2" xfId="27499" xr:uid="{00000000-0005-0000-0000-0000686B0000}"/>
    <cellStyle name="Normal 47 11 5" xfId="27500" xr:uid="{00000000-0005-0000-0000-0000696B0000}"/>
    <cellStyle name="Normal 47 11 5 2" xfId="27501" xr:uid="{00000000-0005-0000-0000-00006A6B0000}"/>
    <cellStyle name="Normal 47 11 6" xfId="27502" xr:uid="{00000000-0005-0000-0000-00006B6B0000}"/>
    <cellStyle name="Normal 47 11 6 2" xfId="27503" xr:uid="{00000000-0005-0000-0000-00006C6B0000}"/>
    <cellStyle name="Normal 47 11 7" xfId="27504" xr:uid="{00000000-0005-0000-0000-00006D6B0000}"/>
    <cellStyle name="Normal 47 11 7 2" xfId="27505" xr:uid="{00000000-0005-0000-0000-00006E6B0000}"/>
    <cellStyle name="Normal 47 11 8" xfId="27506" xr:uid="{00000000-0005-0000-0000-00006F6B0000}"/>
    <cellStyle name="Normal 47 11 8 2" xfId="27507" xr:uid="{00000000-0005-0000-0000-0000706B0000}"/>
    <cellStyle name="Normal 47 11 9" xfId="27508" xr:uid="{00000000-0005-0000-0000-0000716B0000}"/>
    <cellStyle name="Normal 47 11 9 2" xfId="27509" xr:uid="{00000000-0005-0000-0000-0000726B0000}"/>
    <cellStyle name="Normal 47 12" xfId="27510" xr:uid="{00000000-0005-0000-0000-0000736B0000}"/>
    <cellStyle name="Normal 47 12 10" xfId="27511" xr:uid="{00000000-0005-0000-0000-0000746B0000}"/>
    <cellStyle name="Normal 47 12 2" xfId="27512" xr:uid="{00000000-0005-0000-0000-0000756B0000}"/>
    <cellStyle name="Normal 47 12 2 2" xfId="27513" xr:uid="{00000000-0005-0000-0000-0000766B0000}"/>
    <cellStyle name="Normal 47 12 3" xfId="27514" xr:uid="{00000000-0005-0000-0000-0000776B0000}"/>
    <cellStyle name="Normal 47 12 3 2" xfId="27515" xr:uid="{00000000-0005-0000-0000-0000786B0000}"/>
    <cellStyle name="Normal 47 12 4" xfId="27516" xr:uid="{00000000-0005-0000-0000-0000796B0000}"/>
    <cellStyle name="Normal 47 12 4 2" xfId="27517" xr:uid="{00000000-0005-0000-0000-00007A6B0000}"/>
    <cellStyle name="Normal 47 12 5" xfId="27518" xr:uid="{00000000-0005-0000-0000-00007B6B0000}"/>
    <cellStyle name="Normal 47 12 5 2" xfId="27519" xr:uid="{00000000-0005-0000-0000-00007C6B0000}"/>
    <cellStyle name="Normal 47 12 6" xfId="27520" xr:uid="{00000000-0005-0000-0000-00007D6B0000}"/>
    <cellStyle name="Normal 47 12 6 2" xfId="27521" xr:uid="{00000000-0005-0000-0000-00007E6B0000}"/>
    <cellStyle name="Normal 47 12 7" xfId="27522" xr:uid="{00000000-0005-0000-0000-00007F6B0000}"/>
    <cellStyle name="Normal 47 12 7 2" xfId="27523" xr:uid="{00000000-0005-0000-0000-0000806B0000}"/>
    <cellStyle name="Normal 47 12 8" xfId="27524" xr:uid="{00000000-0005-0000-0000-0000816B0000}"/>
    <cellStyle name="Normal 47 12 8 2" xfId="27525" xr:uid="{00000000-0005-0000-0000-0000826B0000}"/>
    <cellStyle name="Normal 47 12 9" xfId="27526" xr:uid="{00000000-0005-0000-0000-0000836B0000}"/>
    <cellStyle name="Normal 47 13" xfId="27527" xr:uid="{00000000-0005-0000-0000-0000846B0000}"/>
    <cellStyle name="Normal 47 13 2" xfId="27528" xr:uid="{00000000-0005-0000-0000-0000856B0000}"/>
    <cellStyle name="Normal 47 14" xfId="27529" xr:uid="{00000000-0005-0000-0000-0000866B0000}"/>
    <cellStyle name="Normal 47 14 2" xfId="27530" xr:uid="{00000000-0005-0000-0000-0000876B0000}"/>
    <cellStyle name="Normal 47 15" xfId="27531" xr:uid="{00000000-0005-0000-0000-0000886B0000}"/>
    <cellStyle name="Normal 47 15 2" xfId="27532" xr:uid="{00000000-0005-0000-0000-0000896B0000}"/>
    <cellStyle name="Normal 47 16" xfId="27533" xr:uid="{00000000-0005-0000-0000-00008A6B0000}"/>
    <cellStyle name="Normal 47 16 2" xfId="27534" xr:uid="{00000000-0005-0000-0000-00008B6B0000}"/>
    <cellStyle name="Normal 47 17" xfId="27535" xr:uid="{00000000-0005-0000-0000-00008C6B0000}"/>
    <cellStyle name="Normal 47 17 2" xfId="27536" xr:uid="{00000000-0005-0000-0000-00008D6B0000}"/>
    <cellStyle name="Normal 47 18" xfId="27537" xr:uid="{00000000-0005-0000-0000-00008E6B0000}"/>
    <cellStyle name="Normal 47 18 2" xfId="27538" xr:uid="{00000000-0005-0000-0000-00008F6B0000}"/>
    <cellStyle name="Normal 47 19" xfId="27539" xr:uid="{00000000-0005-0000-0000-0000906B0000}"/>
    <cellStyle name="Normal 47 19 2" xfId="27540" xr:uid="{00000000-0005-0000-0000-0000916B0000}"/>
    <cellStyle name="Normal 47 2" xfId="27541" xr:uid="{00000000-0005-0000-0000-0000926B0000}"/>
    <cellStyle name="Normal 47 2 10" xfId="27542" xr:uid="{00000000-0005-0000-0000-0000936B0000}"/>
    <cellStyle name="Normal 47 2 10 2" xfId="27543" xr:uid="{00000000-0005-0000-0000-0000946B0000}"/>
    <cellStyle name="Normal 47 2 11" xfId="27544" xr:uid="{00000000-0005-0000-0000-0000956B0000}"/>
    <cellStyle name="Normal 47 2 11 2" xfId="27545" xr:uid="{00000000-0005-0000-0000-0000966B0000}"/>
    <cellStyle name="Normal 47 2 12" xfId="27546" xr:uid="{00000000-0005-0000-0000-0000976B0000}"/>
    <cellStyle name="Normal 47 2 12 2" xfId="27547" xr:uid="{00000000-0005-0000-0000-0000986B0000}"/>
    <cellStyle name="Normal 47 2 13" xfId="27548" xr:uid="{00000000-0005-0000-0000-0000996B0000}"/>
    <cellStyle name="Normal 47 2 13 2" xfId="27549" xr:uid="{00000000-0005-0000-0000-00009A6B0000}"/>
    <cellStyle name="Normal 47 2 14" xfId="27550" xr:uid="{00000000-0005-0000-0000-00009B6B0000}"/>
    <cellStyle name="Normal 47 2 14 2" xfId="27551" xr:uid="{00000000-0005-0000-0000-00009C6B0000}"/>
    <cellStyle name="Normal 47 2 15" xfId="27552" xr:uid="{00000000-0005-0000-0000-00009D6B0000}"/>
    <cellStyle name="Normal 47 2 15 2" xfId="27553" xr:uid="{00000000-0005-0000-0000-00009E6B0000}"/>
    <cellStyle name="Normal 47 2 16" xfId="27554" xr:uid="{00000000-0005-0000-0000-00009F6B0000}"/>
    <cellStyle name="Normal 47 2 16 2" xfId="27555" xr:uid="{00000000-0005-0000-0000-0000A06B0000}"/>
    <cellStyle name="Normal 47 2 17" xfId="27556" xr:uid="{00000000-0005-0000-0000-0000A16B0000}"/>
    <cellStyle name="Normal 47 2 18" xfId="27557" xr:uid="{00000000-0005-0000-0000-0000A26B0000}"/>
    <cellStyle name="Normal 47 2 2" xfId="27558" xr:uid="{00000000-0005-0000-0000-0000A36B0000}"/>
    <cellStyle name="Normal 47 2 2 10" xfId="27559" xr:uid="{00000000-0005-0000-0000-0000A46B0000}"/>
    <cellStyle name="Normal 47 2 2 11" xfId="27560" xr:uid="{00000000-0005-0000-0000-0000A56B0000}"/>
    <cellStyle name="Normal 47 2 2 2" xfId="27561" xr:uid="{00000000-0005-0000-0000-0000A66B0000}"/>
    <cellStyle name="Normal 47 2 2 2 2" xfId="27562" xr:uid="{00000000-0005-0000-0000-0000A76B0000}"/>
    <cellStyle name="Normal 47 2 2 3" xfId="27563" xr:uid="{00000000-0005-0000-0000-0000A86B0000}"/>
    <cellStyle name="Normal 47 2 2 3 2" xfId="27564" xr:uid="{00000000-0005-0000-0000-0000A96B0000}"/>
    <cellStyle name="Normal 47 2 2 4" xfId="27565" xr:uid="{00000000-0005-0000-0000-0000AA6B0000}"/>
    <cellStyle name="Normal 47 2 2 4 2" xfId="27566" xr:uid="{00000000-0005-0000-0000-0000AB6B0000}"/>
    <cellStyle name="Normal 47 2 2 5" xfId="27567" xr:uid="{00000000-0005-0000-0000-0000AC6B0000}"/>
    <cellStyle name="Normal 47 2 2 5 2" xfId="27568" xr:uid="{00000000-0005-0000-0000-0000AD6B0000}"/>
    <cellStyle name="Normal 47 2 2 6" xfId="27569" xr:uid="{00000000-0005-0000-0000-0000AE6B0000}"/>
    <cellStyle name="Normal 47 2 2 6 2" xfId="27570" xr:uid="{00000000-0005-0000-0000-0000AF6B0000}"/>
    <cellStyle name="Normal 47 2 2 7" xfId="27571" xr:uid="{00000000-0005-0000-0000-0000B06B0000}"/>
    <cellStyle name="Normal 47 2 2 7 2" xfId="27572" xr:uid="{00000000-0005-0000-0000-0000B16B0000}"/>
    <cellStyle name="Normal 47 2 2 8" xfId="27573" xr:uid="{00000000-0005-0000-0000-0000B26B0000}"/>
    <cellStyle name="Normal 47 2 2 8 2" xfId="27574" xr:uid="{00000000-0005-0000-0000-0000B36B0000}"/>
    <cellStyle name="Normal 47 2 2 9" xfId="27575" xr:uid="{00000000-0005-0000-0000-0000B46B0000}"/>
    <cellStyle name="Normal 47 2 2 9 2" xfId="27576" xr:uid="{00000000-0005-0000-0000-0000B56B0000}"/>
    <cellStyle name="Normal 47 2 3" xfId="27577" xr:uid="{00000000-0005-0000-0000-0000B66B0000}"/>
    <cellStyle name="Normal 47 2 3 10" xfId="27578" xr:uid="{00000000-0005-0000-0000-0000B76B0000}"/>
    <cellStyle name="Normal 47 2 3 11" xfId="27579" xr:uid="{00000000-0005-0000-0000-0000B86B0000}"/>
    <cellStyle name="Normal 47 2 3 2" xfId="27580" xr:uid="{00000000-0005-0000-0000-0000B96B0000}"/>
    <cellStyle name="Normal 47 2 3 2 2" xfId="27581" xr:uid="{00000000-0005-0000-0000-0000BA6B0000}"/>
    <cellStyle name="Normal 47 2 3 3" xfId="27582" xr:uid="{00000000-0005-0000-0000-0000BB6B0000}"/>
    <cellStyle name="Normal 47 2 3 3 2" xfId="27583" xr:uid="{00000000-0005-0000-0000-0000BC6B0000}"/>
    <cellStyle name="Normal 47 2 3 4" xfId="27584" xr:uid="{00000000-0005-0000-0000-0000BD6B0000}"/>
    <cellStyle name="Normal 47 2 3 4 2" xfId="27585" xr:uid="{00000000-0005-0000-0000-0000BE6B0000}"/>
    <cellStyle name="Normal 47 2 3 5" xfId="27586" xr:uid="{00000000-0005-0000-0000-0000BF6B0000}"/>
    <cellStyle name="Normal 47 2 3 5 2" xfId="27587" xr:uid="{00000000-0005-0000-0000-0000C06B0000}"/>
    <cellStyle name="Normal 47 2 3 6" xfId="27588" xr:uid="{00000000-0005-0000-0000-0000C16B0000}"/>
    <cellStyle name="Normal 47 2 3 6 2" xfId="27589" xr:uid="{00000000-0005-0000-0000-0000C26B0000}"/>
    <cellStyle name="Normal 47 2 3 7" xfId="27590" xr:uid="{00000000-0005-0000-0000-0000C36B0000}"/>
    <cellStyle name="Normal 47 2 3 7 2" xfId="27591" xr:uid="{00000000-0005-0000-0000-0000C46B0000}"/>
    <cellStyle name="Normal 47 2 3 8" xfId="27592" xr:uid="{00000000-0005-0000-0000-0000C56B0000}"/>
    <cellStyle name="Normal 47 2 3 8 2" xfId="27593" xr:uid="{00000000-0005-0000-0000-0000C66B0000}"/>
    <cellStyle name="Normal 47 2 3 9" xfId="27594" xr:uid="{00000000-0005-0000-0000-0000C76B0000}"/>
    <cellStyle name="Normal 47 2 3 9 2" xfId="27595" xr:uid="{00000000-0005-0000-0000-0000C86B0000}"/>
    <cellStyle name="Normal 47 2 4" xfId="27596" xr:uid="{00000000-0005-0000-0000-0000C96B0000}"/>
    <cellStyle name="Normal 47 2 4 10" xfId="27597" xr:uid="{00000000-0005-0000-0000-0000CA6B0000}"/>
    <cellStyle name="Normal 47 2 4 11" xfId="27598" xr:uid="{00000000-0005-0000-0000-0000CB6B0000}"/>
    <cellStyle name="Normal 47 2 4 2" xfId="27599" xr:uid="{00000000-0005-0000-0000-0000CC6B0000}"/>
    <cellStyle name="Normal 47 2 4 2 2" xfId="27600" xr:uid="{00000000-0005-0000-0000-0000CD6B0000}"/>
    <cellStyle name="Normal 47 2 4 3" xfId="27601" xr:uid="{00000000-0005-0000-0000-0000CE6B0000}"/>
    <cellStyle name="Normal 47 2 4 3 2" xfId="27602" xr:uid="{00000000-0005-0000-0000-0000CF6B0000}"/>
    <cellStyle name="Normal 47 2 4 4" xfId="27603" xr:uid="{00000000-0005-0000-0000-0000D06B0000}"/>
    <cellStyle name="Normal 47 2 4 4 2" xfId="27604" xr:uid="{00000000-0005-0000-0000-0000D16B0000}"/>
    <cellStyle name="Normal 47 2 4 5" xfId="27605" xr:uid="{00000000-0005-0000-0000-0000D26B0000}"/>
    <cellStyle name="Normal 47 2 4 5 2" xfId="27606" xr:uid="{00000000-0005-0000-0000-0000D36B0000}"/>
    <cellStyle name="Normal 47 2 4 6" xfId="27607" xr:uid="{00000000-0005-0000-0000-0000D46B0000}"/>
    <cellStyle name="Normal 47 2 4 6 2" xfId="27608" xr:uid="{00000000-0005-0000-0000-0000D56B0000}"/>
    <cellStyle name="Normal 47 2 4 7" xfId="27609" xr:uid="{00000000-0005-0000-0000-0000D66B0000}"/>
    <cellStyle name="Normal 47 2 4 7 2" xfId="27610" xr:uid="{00000000-0005-0000-0000-0000D76B0000}"/>
    <cellStyle name="Normal 47 2 4 8" xfId="27611" xr:uid="{00000000-0005-0000-0000-0000D86B0000}"/>
    <cellStyle name="Normal 47 2 4 8 2" xfId="27612" xr:uid="{00000000-0005-0000-0000-0000D96B0000}"/>
    <cellStyle name="Normal 47 2 4 9" xfId="27613" xr:uid="{00000000-0005-0000-0000-0000DA6B0000}"/>
    <cellStyle name="Normal 47 2 4 9 2" xfId="27614" xr:uid="{00000000-0005-0000-0000-0000DB6B0000}"/>
    <cellStyle name="Normal 47 2 5" xfId="27615" xr:uid="{00000000-0005-0000-0000-0000DC6B0000}"/>
    <cellStyle name="Normal 47 2 5 10" xfId="27616" xr:uid="{00000000-0005-0000-0000-0000DD6B0000}"/>
    <cellStyle name="Normal 47 2 5 11" xfId="27617" xr:uid="{00000000-0005-0000-0000-0000DE6B0000}"/>
    <cellStyle name="Normal 47 2 5 2" xfId="27618" xr:uid="{00000000-0005-0000-0000-0000DF6B0000}"/>
    <cellStyle name="Normal 47 2 5 2 2" xfId="27619" xr:uid="{00000000-0005-0000-0000-0000E06B0000}"/>
    <cellStyle name="Normal 47 2 5 3" xfId="27620" xr:uid="{00000000-0005-0000-0000-0000E16B0000}"/>
    <cellStyle name="Normal 47 2 5 3 2" xfId="27621" xr:uid="{00000000-0005-0000-0000-0000E26B0000}"/>
    <cellStyle name="Normal 47 2 5 4" xfId="27622" xr:uid="{00000000-0005-0000-0000-0000E36B0000}"/>
    <cellStyle name="Normal 47 2 5 4 2" xfId="27623" xr:uid="{00000000-0005-0000-0000-0000E46B0000}"/>
    <cellStyle name="Normal 47 2 5 5" xfId="27624" xr:uid="{00000000-0005-0000-0000-0000E56B0000}"/>
    <cellStyle name="Normal 47 2 5 5 2" xfId="27625" xr:uid="{00000000-0005-0000-0000-0000E66B0000}"/>
    <cellStyle name="Normal 47 2 5 6" xfId="27626" xr:uid="{00000000-0005-0000-0000-0000E76B0000}"/>
    <cellStyle name="Normal 47 2 5 6 2" xfId="27627" xr:uid="{00000000-0005-0000-0000-0000E86B0000}"/>
    <cellStyle name="Normal 47 2 5 7" xfId="27628" xr:uid="{00000000-0005-0000-0000-0000E96B0000}"/>
    <cellStyle name="Normal 47 2 5 7 2" xfId="27629" xr:uid="{00000000-0005-0000-0000-0000EA6B0000}"/>
    <cellStyle name="Normal 47 2 5 8" xfId="27630" xr:uid="{00000000-0005-0000-0000-0000EB6B0000}"/>
    <cellStyle name="Normal 47 2 5 8 2" xfId="27631" xr:uid="{00000000-0005-0000-0000-0000EC6B0000}"/>
    <cellStyle name="Normal 47 2 5 9" xfId="27632" xr:uid="{00000000-0005-0000-0000-0000ED6B0000}"/>
    <cellStyle name="Normal 47 2 5 9 2" xfId="27633" xr:uid="{00000000-0005-0000-0000-0000EE6B0000}"/>
    <cellStyle name="Normal 47 2 6" xfId="27634" xr:uid="{00000000-0005-0000-0000-0000EF6B0000}"/>
    <cellStyle name="Normal 47 2 6 10" xfId="27635" xr:uid="{00000000-0005-0000-0000-0000F06B0000}"/>
    <cellStyle name="Normal 47 2 6 11" xfId="27636" xr:uid="{00000000-0005-0000-0000-0000F16B0000}"/>
    <cellStyle name="Normal 47 2 6 2" xfId="27637" xr:uid="{00000000-0005-0000-0000-0000F26B0000}"/>
    <cellStyle name="Normal 47 2 6 2 2" xfId="27638" xr:uid="{00000000-0005-0000-0000-0000F36B0000}"/>
    <cellStyle name="Normal 47 2 6 3" xfId="27639" xr:uid="{00000000-0005-0000-0000-0000F46B0000}"/>
    <cellStyle name="Normal 47 2 6 3 2" xfId="27640" xr:uid="{00000000-0005-0000-0000-0000F56B0000}"/>
    <cellStyle name="Normal 47 2 6 4" xfId="27641" xr:uid="{00000000-0005-0000-0000-0000F66B0000}"/>
    <cellStyle name="Normal 47 2 6 4 2" xfId="27642" xr:uid="{00000000-0005-0000-0000-0000F76B0000}"/>
    <cellStyle name="Normal 47 2 6 5" xfId="27643" xr:uid="{00000000-0005-0000-0000-0000F86B0000}"/>
    <cellStyle name="Normal 47 2 6 5 2" xfId="27644" xr:uid="{00000000-0005-0000-0000-0000F96B0000}"/>
    <cellStyle name="Normal 47 2 6 6" xfId="27645" xr:uid="{00000000-0005-0000-0000-0000FA6B0000}"/>
    <cellStyle name="Normal 47 2 6 6 2" xfId="27646" xr:uid="{00000000-0005-0000-0000-0000FB6B0000}"/>
    <cellStyle name="Normal 47 2 6 7" xfId="27647" xr:uid="{00000000-0005-0000-0000-0000FC6B0000}"/>
    <cellStyle name="Normal 47 2 6 7 2" xfId="27648" xr:uid="{00000000-0005-0000-0000-0000FD6B0000}"/>
    <cellStyle name="Normal 47 2 6 8" xfId="27649" xr:uid="{00000000-0005-0000-0000-0000FE6B0000}"/>
    <cellStyle name="Normal 47 2 6 8 2" xfId="27650" xr:uid="{00000000-0005-0000-0000-0000FF6B0000}"/>
    <cellStyle name="Normal 47 2 6 9" xfId="27651" xr:uid="{00000000-0005-0000-0000-0000006C0000}"/>
    <cellStyle name="Normal 47 2 6 9 2" xfId="27652" xr:uid="{00000000-0005-0000-0000-0000016C0000}"/>
    <cellStyle name="Normal 47 2 7" xfId="27653" xr:uid="{00000000-0005-0000-0000-0000026C0000}"/>
    <cellStyle name="Normal 47 2 7 10" xfId="27654" xr:uid="{00000000-0005-0000-0000-0000036C0000}"/>
    <cellStyle name="Normal 47 2 7 11" xfId="27655" xr:uid="{00000000-0005-0000-0000-0000046C0000}"/>
    <cellStyle name="Normal 47 2 7 2" xfId="27656" xr:uid="{00000000-0005-0000-0000-0000056C0000}"/>
    <cellStyle name="Normal 47 2 7 2 2" xfId="27657" xr:uid="{00000000-0005-0000-0000-0000066C0000}"/>
    <cellStyle name="Normal 47 2 7 3" xfId="27658" xr:uid="{00000000-0005-0000-0000-0000076C0000}"/>
    <cellStyle name="Normal 47 2 7 3 2" xfId="27659" xr:uid="{00000000-0005-0000-0000-0000086C0000}"/>
    <cellStyle name="Normal 47 2 7 4" xfId="27660" xr:uid="{00000000-0005-0000-0000-0000096C0000}"/>
    <cellStyle name="Normal 47 2 7 4 2" xfId="27661" xr:uid="{00000000-0005-0000-0000-00000A6C0000}"/>
    <cellStyle name="Normal 47 2 7 5" xfId="27662" xr:uid="{00000000-0005-0000-0000-00000B6C0000}"/>
    <cellStyle name="Normal 47 2 7 5 2" xfId="27663" xr:uid="{00000000-0005-0000-0000-00000C6C0000}"/>
    <cellStyle name="Normal 47 2 7 6" xfId="27664" xr:uid="{00000000-0005-0000-0000-00000D6C0000}"/>
    <cellStyle name="Normal 47 2 7 6 2" xfId="27665" xr:uid="{00000000-0005-0000-0000-00000E6C0000}"/>
    <cellStyle name="Normal 47 2 7 7" xfId="27666" xr:uid="{00000000-0005-0000-0000-00000F6C0000}"/>
    <cellStyle name="Normal 47 2 7 7 2" xfId="27667" xr:uid="{00000000-0005-0000-0000-0000106C0000}"/>
    <cellStyle name="Normal 47 2 7 8" xfId="27668" xr:uid="{00000000-0005-0000-0000-0000116C0000}"/>
    <cellStyle name="Normal 47 2 7 8 2" xfId="27669" xr:uid="{00000000-0005-0000-0000-0000126C0000}"/>
    <cellStyle name="Normal 47 2 7 9" xfId="27670" xr:uid="{00000000-0005-0000-0000-0000136C0000}"/>
    <cellStyle name="Normal 47 2 7 9 2" xfId="27671" xr:uid="{00000000-0005-0000-0000-0000146C0000}"/>
    <cellStyle name="Normal 47 2 8" xfId="27672" xr:uid="{00000000-0005-0000-0000-0000156C0000}"/>
    <cellStyle name="Normal 47 2 8 10" xfId="27673" xr:uid="{00000000-0005-0000-0000-0000166C0000}"/>
    <cellStyle name="Normal 47 2 8 2" xfId="27674" xr:uid="{00000000-0005-0000-0000-0000176C0000}"/>
    <cellStyle name="Normal 47 2 8 2 2" xfId="27675" xr:uid="{00000000-0005-0000-0000-0000186C0000}"/>
    <cellStyle name="Normal 47 2 8 3" xfId="27676" xr:uid="{00000000-0005-0000-0000-0000196C0000}"/>
    <cellStyle name="Normal 47 2 8 3 2" xfId="27677" xr:uid="{00000000-0005-0000-0000-00001A6C0000}"/>
    <cellStyle name="Normal 47 2 8 4" xfId="27678" xr:uid="{00000000-0005-0000-0000-00001B6C0000}"/>
    <cellStyle name="Normal 47 2 8 4 2" xfId="27679" xr:uid="{00000000-0005-0000-0000-00001C6C0000}"/>
    <cellStyle name="Normal 47 2 8 5" xfId="27680" xr:uid="{00000000-0005-0000-0000-00001D6C0000}"/>
    <cellStyle name="Normal 47 2 8 5 2" xfId="27681" xr:uid="{00000000-0005-0000-0000-00001E6C0000}"/>
    <cellStyle name="Normal 47 2 8 6" xfId="27682" xr:uid="{00000000-0005-0000-0000-00001F6C0000}"/>
    <cellStyle name="Normal 47 2 8 6 2" xfId="27683" xr:uid="{00000000-0005-0000-0000-0000206C0000}"/>
    <cellStyle name="Normal 47 2 8 7" xfId="27684" xr:uid="{00000000-0005-0000-0000-0000216C0000}"/>
    <cellStyle name="Normal 47 2 8 7 2" xfId="27685" xr:uid="{00000000-0005-0000-0000-0000226C0000}"/>
    <cellStyle name="Normal 47 2 8 8" xfId="27686" xr:uid="{00000000-0005-0000-0000-0000236C0000}"/>
    <cellStyle name="Normal 47 2 8 8 2" xfId="27687" xr:uid="{00000000-0005-0000-0000-0000246C0000}"/>
    <cellStyle name="Normal 47 2 8 9" xfId="27688" xr:uid="{00000000-0005-0000-0000-0000256C0000}"/>
    <cellStyle name="Normal 47 2 9" xfId="27689" xr:uid="{00000000-0005-0000-0000-0000266C0000}"/>
    <cellStyle name="Normal 47 2 9 2" xfId="27690" xr:uid="{00000000-0005-0000-0000-0000276C0000}"/>
    <cellStyle name="Normal 47 20" xfId="27691" xr:uid="{00000000-0005-0000-0000-0000286C0000}"/>
    <cellStyle name="Normal 47 20 2" xfId="27692" xr:uid="{00000000-0005-0000-0000-0000296C0000}"/>
    <cellStyle name="Normal 47 21" xfId="27693" xr:uid="{00000000-0005-0000-0000-00002A6C0000}"/>
    <cellStyle name="Normal 47 22" xfId="27694" xr:uid="{00000000-0005-0000-0000-00002B6C0000}"/>
    <cellStyle name="Normal 47 3" xfId="27695" xr:uid="{00000000-0005-0000-0000-00002C6C0000}"/>
    <cellStyle name="Normal 47 3 10" xfId="27696" xr:uid="{00000000-0005-0000-0000-00002D6C0000}"/>
    <cellStyle name="Normal 47 3 10 2" xfId="27697" xr:uid="{00000000-0005-0000-0000-00002E6C0000}"/>
    <cellStyle name="Normal 47 3 11" xfId="27698" xr:uid="{00000000-0005-0000-0000-00002F6C0000}"/>
    <cellStyle name="Normal 47 3 11 2" xfId="27699" xr:uid="{00000000-0005-0000-0000-0000306C0000}"/>
    <cellStyle name="Normal 47 3 12" xfId="27700" xr:uid="{00000000-0005-0000-0000-0000316C0000}"/>
    <cellStyle name="Normal 47 3 12 2" xfId="27701" xr:uid="{00000000-0005-0000-0000-0000326C0000}"/>
    <cellStyle name="Normal 47 3 13" xfId="27702" xr:uid="{00000000-0005-0000-0000-0000336C0000}"/>
    <cellStyle name="Normal 47 3 13 2" xfId="27703" xr:uid="{00000000-0005-0000-0000-0000346C0000}"/>
    <cellStyle name="Normal 47 3 14" xfId="27704" xr:uid="{00000000-0005-0000-0000-0000356C0000}"/>
    <cellStyle name="Normal 47 3 14 2" xfId="27705" xr:uid="{00000000-0005-0000-0000-0000366C0000}"/>
    <cellStyle name="Normal 47 3 15" xfId="27706" xr:uid="{00000000-0005-0000-0000-0000376C0000}"/>
    <cellStyle name="Normal 47 3 15 2" xfId="27707" xr:uid="{00000000-0005-0000-0000-0000386C0000}"/>
    <cellStyle name="Normal 47 3 16" xfId="27708" xr:uid="{00000000-0005-0000-0000-0000396C0000}"/>
    <cellStyle name="Normal 47 3 16 2" xfId="27709" xr:uid="{00000000-0005-0000-0000-00003A6C0000}"/>
    <cellStyle name="Normal 47 3 17" xfId="27710" xr:uid="{00000000-0005-0000-0000-00003B6C0000}"/>
    <cellStyle name="Normal 47 3 18" xfId="27711" xr:uid="{00000000-0005-0000-0000-00003C6C0000}"/>
    <cellStyle name="Normal 47 3 2" xfId="27712" xr:uid="{00000000-0005-0000-0000-00003D6C0000}"/>
    <cellStyle name="Normal 47 3 2 10" xfId="27713" xr:uid="{00000000-0005-0000-0000-00003E6C0000}"/>
    <cellStyle name="Normal 47 3 2 11" xfId="27714" xr:uid="{00000000-0005-0000-0000-00003F6C0000}"/>
    <cellStyle name="Normal 47 3 2 2" xfId="27715" xr:uid="{00000000-0005-0000-0000-0000406C0000}"/>
    <cellStyle name="Normal 47 3 2 2 2" xfId="27716" xr:uid="{00000000-0005-0000-0000-0000416C0000}"/>
    <cellStyle name="Normal 47 3 2 3" xfId="27717" xr:uid="{00000000-0005-0000-0000-0000426C0000}"/>
    <cellStyle name="Normal 47 3 2 3 2" xfId="27718" xr:uid="{00000000-0005-0000-0000-0000436C0000}"/>
    <cellStyle name="Normal 47 3 2 4" xfId="27719" xr:uid="{00000000-0005-0000-0000-0000446C0000}"/>
    <cellStyle name="Normal 47 3 2 4 2" xfId="27720" xr:uid="{00000000-0005-0000-0000-0000456C0000}"/>
    <cellStyle name="Normal 47 3 2 5" xfId="27721" xr:uid="{00000000-0005-0000-0000-0000466C0000}"/>
    <cellStyle name="Normal 47 3 2 5 2" xfId="27722" xr:uid="{00000000-0005-0000-0000-0000476C0000}"/>
    <cellStyle name="Normal 47 3 2 6" xfId="27723" xr:uid="{00000000-0005-0000-0000-0000486C0000}"/>
    <cellStyle name="Normal 47 3 2 6 2" xfId="27724" xr:uid="{00000000-0005-0000-0000-0000496C0000}"/>
    <cellStyle name="Normal 47 3 2 7" xfId="27725" xr:uid="{00000000-0005-0000-0000-00004A6C0000}"/>
    <cellStyle name="Normal 47 3 2 7 2" xfId="27726" xr:uid="{00000000-0005-0000-0000-00004B6C0000}"/>
    <cellStyle name="Normal 47 3 2 8" xfId="27727" xr:uid="{00000000-0005-0000-0000-00004C6C0000}"/>
    <cellStyle name="Normal 47 3 2 8 2" xfId="27728" xr:uid="{00000000-0005-0000-0000-00004D6C0000}"/>
    <cellStyle name="Normal 47 3 2 9" xfId="27729" xr:uid="{00000000-0005-0000-0000-00004E6C0000}"/>
    <cellStyle name="Normal 47 3 2 9 2" xfId="27730" xr:uid="{00000000-0005-0000-0000-00004F6C0000}"/>
    <cellStyle name="Normal 47 3 3" xfId="27731" xr:uid="{00000000-0005-0000-0000-0000506C0000}"/>
    <cellStyle name="Normal 47 3 3 10" xfId="27732" xr:uid="{00000000-0005-0000-0000-0000516C0000}"/>
    <cellStyle name="Normal 47 3 3 11" xfId="27733" xr:uid="{00000000-0005-0000-0000-0000526C0000}"/>
    <cellStyle name="Normal 47 3 3 2" xfId="27734" xr:uid="{00000000-0005-0000-0000-0000536C0000}"/>
    <cellStyle name="Normal 47 3 3 2 2" xfId="27735" xr:uid="{00000000-0005-0000-0000-0000546C0000}"/>
    <cellStyle name="Normal 47 3 3 3" xfId="27736" xr:uid="{00000000-0005-0000-0000-0000556C0000}"/>
    <cellStyle name="Normal 47 3 3 3 2" xfId="27737" xr:uid="{00000000-0005-0000-0000-0000566C0000}"/>
    <cellStyle name="Normal 47 3 3 4" xfId="27738" xr:uid="{00000000-0005-0000-0000-0000576C0000}"/>
    <cellStyle name="Normal 47 3 3 4 2" xfId="27739" xr:uid="{00000000-0005-0000-0000-0000586C0000}"/>
    <cellStyle name="Normal 47 3 3 5" xfId="27740" xr:uid="{00000000-0005-0000-0000-0000596C0000}"/>
    <cellStyle name="Normal 47 3 3 5 2" xfId="27741" xr:uid="{00000000-0005-0000-0000-00005A6C0000}"/>
    <cellStyle name="Normal 47 3 3 6" xfId="27742" xr:uid="{00000000-0005-0000-0000-00005B6C0000}"/>
    <cellStyle name="Normal 47 3 3 6 2" xfId="27743" xr:uid="{00000000-0005-0000-0000-00005C6C0000}"/>
    <cellStyle name="Normal 47 3 3 7" xfId="27744" xr:uid="{00000000-0005-0000-0000-00005D6C0000}"/>
    <cellStyle name="Normal 47 3 3 7 2" xfId="27745" xr:uid="{00000000-0005-0000-0000-00005E6C0000}"/>
    <cellStyle name="Normal 47 3 3 8" xfId="27746" xr:uid="{00000000-0005-0000-0000-00005F6C0000}"/>
    <cellStyle name="Normal 47 3 3 8 2" xfId="27747" xr:uid="{00000000-0005-0000-0000-0000606C0000}"/>
    <cellStyle name="Normal 47 3 3 9" xfId="27748" xr:uid="{00000000-0005-0000-0000-0000616C0000}"/>
    <cellStyle name="Normal 47 3 3 9 2" xfId="27749" xr:uid="{00000000-0005-0000-0000-0000626C0000}"/>
    <cellStyle name="Normal 47 3 4" xfId="27750" xr:uid="{00000000-0005-0000-0000-0000636C0000}"/>
    <cellStyle name="Normal 47 3 4 10" xfId="27751" xr:uid="{00000000-0005-0000-0000-0000646C0000}"/>
    <cellStyle name="Normal 47 3 4 11" xfId="27752" xr:uid="{00000000-0005-0000-0000-0000656C0000}"/>
    <cellStyle name="Normal 47 3 4 2" xfId="27753" xr:uid="{00000000-0005-0000-0000-0000666C0000}"/>
    <cellStyle name="Normal 47 3 4 2 2" xfId="27754" xr:uid="{00000000-0005-0000-0000-0000676C0000}"/>
    <cellStyle name="Normal 47 3 4 3" xfId="27755" xr:uid="{00000000-0005-0000-0000-0000686C0000}"/>
    <cellStyle name="Normal 47 3 4 3 2" xfId="27756" xr:uid="{00000000-0005-0000-0000-0000696C0000}"/>
    <cellStyle name="Normal 47 3 4 4" xfId="27757" xr:uid="{00000000-0005-0000-0000-00006A6C0000}"/>
    <cellStyle name="Normal 47 3 4 4 2" xfId="27758" xr:uid="{00000000-0005-0000-0000-00006B6C0000}"/>
    <cellStyle name="Normal 47 3 4 5" xfId="27759" xr:uid="{00000000-0005-0000-0000-00006C6C0000}"/>
    <cellStyle name="Normal 47 3 4 5 2" xfId="27760" xr:uid="{00000000-0005-0000-0000-00006D6C0000}"/>
    <cellStyle name="Normal 47 3 4 6" xfId="27761" xr:uid="{00000000-0005-0000-0000-00006E6C0000}"/>
    <cellStyle name="Normal 47 3 4 6 2" xfId="27762" xr:uid="{00000000-0005-0000-0000-00006F6C0000}"/>
    <cellStyle name="Normal 47 3 4 7" xfId="27763" xr:uid="{00000000-0005-0000-0000-0000706C0000}"/>
    <cellStyle name="Normal 47 3 4 7 2" xfId="27764" xr:uid="{00000000-0005-0000-0000-0000716C0000}"/>
    <cellStyle name="Normal 47 3 4 8" xfId="27765" xr:uid="{00000000-0005-0000-0000-0000726C0000}"/>
    <cellStyle name="Normal 47 3 4 8 2" xfId="27766" xr:uid="{00000000-0005-0000-0000-0000736C0000}"/>
    <cellStyle name="Normal 47 3 4 9" xfId="27767" xr:uid="{00000000-0005-0000-0000-0000746C0000}"/>
    <cellStyle name="Normal 47 3 4 9 2" xfId="27768" xr:uid="{00000000-0005-0000-0000-0000756C0000}"/>
    <cellStyle name="Normal 47 3 5" xfId="27769" xr:uid="{00000000-0005-0000-0000-0000766C0000}"/>
    <cellStyle name="Normal 47 3 5 10" xfId="27770" xr:uid="{00000000-0005-0000-0000-0000776C0000}"/>
    <cellStyle name="Normal 47 3 5 11" xfId="27771" xr:uid="{00000000-0005-0000-0000-0000786C0000}"/>
    <cellStyle name="Normal 47 3 5 2" xfId="27772" xr:uid="{00000000-0005-0000-0000-0000796C0000}"/>
    <cellStyle name="Normal 47 3 5 2 2" xfId="27773" xr:uid="{00000000-0005-0000-0000-00007A6C0000}"/>
    <cellStyle name="Normal 47 3 5 3" xfId="27774" xr:uid="{00000000-0005-0000-0000-00007B6C0000}"/>
    <cellStyle name="Normal 47 3 5 3 2" xfId="27775" xr:uid="{00000000-0005-0000-0000-00007C6C0000}"/>
    <cellStyle name="Normal 47 3 5 4" xfId="27776" xr:uid="{00000000-0005-0000-0000-00007D6C0000}"/>
    <cellStyle name="Normal 47 3 5 4 2" xfId="27777" xr:uid="{00000000-0005-0000-0000-00007E6C0000}"/>
    <cellStyle name="Normal 47 3 5 5" xfId="27778" xr:uid="{00000000-0005-0000-0000-00007F6C0000}"/>
    <cellStyle name="Normal 47 3 5 5 2" xfId="27779" xr:uid="{00000000-0005-0000-0000-0000806C0000}"/>
    <cellStyle name="Normal 47 3 5 6" xfId="27780" xr:uid="{00000000-0005-0000-0000-0000816C0000}"/>
    <cellStyle name="Normal 47 3 5 6 2" xfId="27781" xr:uid="{00000000-0005-0000-0000-0000826C0000}"/>
    <cellStyle name="Normal 47 3 5 7" xfId="27782" xr:uid="{00000000-0005-0000-0000-0000836C0000}"/>
    <cellStyle name="Normal 47 3 5 7 2" xfId="27783" xr:uid="{00000000-0005-0000-0000-0000846C0000}"/>
    <cellStyle name="Normal 47 3 5 8" xfId="27784" xr:uid="{00000000-0005-0000-0000-0000856C0000}"/>
    <cellStyle name="Normal 47 3 5 8 2" xfId="27785" xr:uid="{00000000-0005-0000-0000-0000866C0000}"/>
    <cellStyle name="Normal 47 3 5 9" xfId="27786" xr:uid="{00000000-0005-0000-0000-0000876C0000}"/>
    <cellStyle name="Normal 47 3 5 9 2" xfId="27787" xr:uid="{00000000-0005-0000-0000-0000886C0000}"/>
    <cellStyle name="Normal 47 3 6" xfId="27788" xr:uid="{00000000-0005-0000-0000-0000896C0000}"/>
    <cellStyle name="Normal 47 3 6 10" xfId="27789" xr:uid="{00000000-0005-0000-0000-00008A6C0000}"/>
    <cellStyle name="Normal 47 3 6 11" xfId="27790" xr:uid="{00000000-0005-0000-0000-00008B6C0000}"/>
    <cellStyle name="Normal 47 3 6 2" xfId="27791" xr:uid="{00000000-0005-0000-0000-00008C6C0000}"/>
    <cellStyle name="Normal 47 3 6 2 2" xfId="27792" xr:uid="{00000000-0005-0000-0000-00008D6C0000}"/>
    <cellStyle name="Normal 47 3 6 3" xfId="27793" xr:uid="{00000000-0005-0000-0000-00008E6C0000}"/>
    <cellStyle name="Normal 47 3 6 3 2" xfId="27794" xr:uid="{00000000-0005-0000-0000-00008F6C0000}"/>
    <cellStyle name="Normal 47 3 6 4" xfId="27795" xr:uid="{00000000-0005-0000-0000-0000906C0000}"/>
    <cellStyle name="Normal 47 3 6 4 2" xfId="27796" xr:uid="{00000000-0005-0000-0000-0000916C0000}"/>
    <cellStyle name="Normal 47 3 6 5" xfId="27797" xr:uid="{00000000-0005-0000-0000-0000926C0000}"/>
    <cellStyle name="Normal 47 3 6 5 2" xfId="27798" xr:uid="{00000000-0005-0000-0000-0000936C0000}"/>
    <cellStyle name="Normal 47 3 6 6" xfId="27799" xr:uid="{00000000-0005-0000-0000-0000946C0000}"/>
    <cellStyle name="Normal 47 3 6 6 2" xfId="27800" xr:uid="{00000000-0005-0000-0000-0000956C0000}"/>
    <cellStyle name="Normal 47 3 6 7" xfId="27801" xr:uid="{00000000-0005-0000-0000-0000966C0000}"/>
    <cellStyle name="Normal 47 3 6 7 2" xfId="27802" xr:uid="{00000000-0005-0000-0000-0000976C0000}"/>
    <cellStyle name="Normal 47 3 6 8" xfId="27803" xr:uid="{00000000-0005-0000-0000-0000986C0000}"/>
    <cellStyle name="Normal 47 3 6 8 2" xfId="27804" xr:uid="{00000000-0005-0000-0000-0000996C0000}"/>
    <cellStyle name="Normal 47 3 6 9" xfId="27805" xr:uid="{00000000-0005-0000-0000-00009A6C0000}"/>
    <cellStyle name="Normal 47 3 6 9 2" xfId="27806" xr:uid="{00000000-0005-0000-0000-00009B6C0000}"/>
    <cellStyle name="Normal 47 3 7" xfId="27807" xr:uid="{00000000-0005-0000-0000-00009C6C0000}"/>
    <cellStyle name="Normal 47 3 7 10" xfId="27808" xr:uid="{00000000-0005-0000-0000-00009D6C0000}"/>
    <cellStyle name="Normal 47 3 7 11" xfId="27809" xr:uid="{00000000-0005-0000-0000-00009E6C0000}"/>
    <cellStyle name="Normal 47 3 7 2" xfId="27810" xr:uid="{00000000-0005-0000-0000-00009F6C0000}"/>
    <cellStyle name="Normal 47 3 7 2 2" xfId="27811" xr:uid="{00000000-0005-0000-0000-0000A06C0000}"/>
    <cellStyle name="Normal 47 3 7 3" xfId="27812" xr:uid="{00000000-0005-0000-0000-0000A16C0000}"/>
    <cellStyle name="Normal 47 3 7 3 2" xfId="27813" xr:uid="{00000000-0005-0000-0000-0000A26C0000}"/>
    <cellStyle name="Normal 47 3 7 4" xfId="27814" xr:uid="{00000000-0005-0000-0000-0000A36C0000}"/>
    <cellStyle name="Normal 47 3 7 4 2" xfId="27815" xr:uid="{00000000-0005-0000-0000-0000A46C0000}"/>
    <cellStyle name="Normal 47 3 7 5" xfId="27816" xr:uid="{00000000-0005-0000-0000-0000A56C0000}"/>
    <cellStyle name="Normal 47 3 7 5 2" xfId="27817" xr:uid="{00000000-0005-0000-0000-0000A66C0000}"/>
    <cellStyle name="Normal 47 3 7 6" xfId="27818" xr:uid="{00000000-0005-0000-0000-0000A76C0000}"/>
    <cellStyle name="Normal 47 3 7 6 2" xfId="27819" xr:uid="{00000000-0005-0000-0000-0000A86C0000}"/>
    <cellStyle name="Normal 47 3 7 7" xfId="27820" xr:uid="{00000000-0005-0000-0000-0000A96C0000}"/>
    <cellStyle name="Normal 47 3 7 7 2" xfId="27821" xr:uid="{00000000-0005-0000-0000-0000AA6C0000}"/>
    <cellStyle name="Normal 47 3 7 8" xfId="27822" xr:uid="{00000000-0005-0000-0000-0000AB6C0000}"/>
    <cellStyle name="Normal 47 3 7 8 2" xfId="27823" xr:uid="{00000000-0005-0000-0000-0000AC6C0000}"/>
    <cellStyle name="Normal 47 3 7 9" xfId="27824" xr:uid="{00000000-0005-0000-0000-0000AD6C0000}"/>
    <cellStyle name="Normal 47 3 7 9 2" xfId="27825" xr:uid="{00000000-0005-0000-0000-0000AE6C0000}"/>
    <cellStyle name="Normal 47 3 8" xfId="27826" xr:uid="{00000000-0005-0000-0000-0000AF6C0000}"/>
    <cellStyle name="Normal 47 3 8 10" xfId="27827" xr:uid="{00000000-0005-0000-0000-0000B06C0000}"/>
    <cellStyle name="Normal 47 3 8 2" xfId="27828" xr:uid="{00000000-0005-0000-0000-0000B16C0000}"/>
    <cellStyle name="Normal 47 3 8 2 2" xfId="27829" xr:uid="{00000000-0005-0000-0000-0000B26C0000}"/>
    <cellStyle name="Normal 47 3 8 3" xfId="27830" xr:uid="{00000000-0005-0000-0000-0000B36C0000}"/>
    <cellStyle name="Normal 47 3 8 3 2" xfId="27831" xr:uid="{00000000-0005-0000-0000-0000B46C0000}"/>
    <cellStyle name="Normal 47 3 8 4" xfId="27832" xr:uid="{00000000-0005-0000-0000-0000B56C0000}"/>
    <cellStyle name="Normal 47 3 8 4 2" xfId="27833" xr:uid="{00000000-0005-0000-0000-0000B66C0000}"/>
    <cellStyle name="Normal 47 3 8 5" xfId="27834" xr:uid="{00000000-0005-0000-0000-0000B76C0000}"/>
    <cellStyle name="Normal 47 3 8 5 2" xfId="27835" xr:uid="{00000000-0005-0000-0000-0000B86C0000}"/>
    <cellStyle name="Normal 47 3 8 6" xfId="27836" xr:uid="{00000000-0005-0000-0000-0000B96C0000}"/>
    <cellStyle name="Normal 47 3 8 6 2" xfId="27837" xr:uid="{00000000-0005-0000-0000-0000BA6C0000}"/>
    <cellStyle name="Normal 47 3 8 7" xfId="27838" xr:uid="{00000000-0005-0000-0000-0000BB6C0000}"/>
    <cellStyle name="Normal 47 3 8 7 2" xfId="27839" xr:uid="{00000000-0005-0000-0000-0000BC6C0000}"/>
    <cellStyle name="Normal 47 3 8 8" xfId="27840" xr:uid="{00000000-0005-0000-0000-0000BD6C0000}"/>
    <cellStyle name="Normal 47 3 8 8 2" xfId="27841" xr:uid="{00000000-0005-0000-0000-0000BE6C0000}"/>
    <cellStyle name="Normal 47 3 8 9" xfId="27842" xr:uid="{00000000-0005-0000-0000-0000BF6C0000}"/>
    <cellStyle name="Normal 47 3 9" xfId="27843" xr:uid="{00000000-0005-0000-0000-0000C06C0000}"/>
    <cellStyle name="Normal 47 3 9 2" xfId="27844" xr:uid="{00000000-0005-0000-0000-0000C16C0000}"/>
    <cellStyle name="Normal 47 4" xfId="27845" xr:uid="{00000000-0005-0000-0000-0000C26C0000}"/>
    <cellStyle name="Normal 47 4 10" xfId="27846" xr:uid="{00000000-0005-0000-0000-0000C36C0000}"/>
    <cellStyle name="Normal 47 4 10 2" xfId="27847" xr:uid="{00000000-0005-0000-0000-0000C46C0000}"/>
    <cellStyle name="Normal 47 4 11" xfId="27848" xr:uid="{00000000-0005-0000-0000-0000C56C0000}"/>
    <cellStyle name="Normal 47 4 11 2" xfId="27849" xr:uid="{00000000-0005-0000-0000-0000C66C0000}"/>
    <cellStyle name="Normal 47 4 12" xfId="27850" xr:uid="{00000000-0005-0000-0000-0000C76C0000}"/>
    <cellStyle name="Normal 47 4 12 2" xfId="27851" xr:uid="{00000000-0005-0000-0000-0000C86C0000}"/>
    <cellStyle name="Normal 47 4 13" xfId="27852" xr:uid="{00000000-0005-0000-0000-0000C96C0000}"/>
    <cellStyle name="Normal 47 4 13 2" xfId="27853" xr:uid="{00000000-0005-0000-0000-0000CA6C0000}"/>
    <cellStyle name="Normal 47 4 14" xfId="27854" xr:uid="{00000000-0005-0000-0000-0000CB6C0000}"/>
    <cellStyle name="Normal 47 4 14 2" xfId="27855" xr:uid="{00000000-0005-0000-0000-0000CC6C0000}"/>
    <cellStyle name="Normal 47 4 15" xfId="27856" xr:uid="{00000000-0005-0000-0000-0000CD6C0000}"/>
    <cellStyle name="Normal 47 4 15 2" xfId="27857" xr:uid="{00000000-0005-0000-0000-0000CE6C0000}"/>
    <cellStyle name="Normal 47 4 16" xfId="27858" xr:uid="{00000000-0005-0000-0000-0000CF6C0000}"/>
    <cellStyle name="Normal 47 4 16 2" xfId="27859" xr:uid="{00000000-0005-0000-0000-0000D06C0000}"/>
    <cellStyle name="Normal 47 4 17" xfId="27860" xr:uid="{00000000-0005-0000-0000-0000D16C0000}"/>
    <cellStyle name="Normal 47 4 18" xfId="27861" xr:uid="{00000000-0005-0000-0000-0000D26C0000}"/>
    <cellStyle name="Normal 47 4 2" xfId="27862" xr:uid="{00000000-0005-0000-0000-0000D36C0000}"/>
    <cellStyle name="Normal 47 4 2 10" xfId="27863" xr:uid="{00000000-0005-0000-0000-0000D46C0000}"/>
    <cellStyle name="Normal 47 4 2 11" xfId="27864" xr:uid="{00000000-0005-0000-0000-0000D56C0000}"/>
    <cellStyle name="Normal 47 4 2 2" xfId="27865" xr:uid="{00000000-0005-0000-0000-0000D66C0000}"/>
    <cellStyle name="Normal 47 4 2 2 2" xfId="27866" xr:uid="{00000000-0005-0000-0000-0000D76C0000}"/>
    <cellStyle name="Normal 47 4 2 3" xfId="27867" xr:uid="{00000000-0005-0000-0000-0000D86C0000}"/>
    <cellStyle name="Normal 47 4 2 3 2" xfId="27868" xr:uid="{00000000-0005-0000-0000-0000D96C0000}"/>
    <cellStyle name="Normal 47 4 2 4" xfId="27869" xr:uid="{00000000-0005-0000-0000-0000DA6C0000}"/>
    <cellStyle name="Normal 47 4 2 4 2" xfId="27870" xr:uid="{00000000-0005-0000-0000-0000DB6C0000}"/>
    <cellStyle name="Normal 47 4 2 5" xfId="27871" xr:uid="{00000000-0005-0000-0000-0000DC6C0000}"/>
    <cellStyle name="Normal 47 4 2 5 2" xfId="27872" xr:uid="{00000000-0005-0000-0000-0000DD6C0000}"/>
    <cellStyle name="Normal 47 4 2 6" xfId="27873" xr:uid="{00000000-0005-0000-0000-0000DE6C0000}"/>
    <cellStyle name="Normal 47 4 2 6 2" xfId="27874" xr:uid="{00000000-0005-0000-0000-0000DF6C0000}"/>
    <cellStyle name="Normal 47 4 2 7" xfId="27875" xr:uid="{00000000-0005-0000-0000-0000E06C0000}"/>
    <cellStyle name="Normal 47 4 2 7 2" xfId="27876" xr:uid="{00000000-0005-0000-0000-0000E16C0000}"/>
    <cellStyle name="Normal 47 4 2 8" xfId="27877" xr:uid="{00000000-0005-0000-0000-0000E26C0000}"/>
    <cellStyle name="Normal 47 4 2 8 2" xfId="27878" xr:uid="{00000000-0005-0000-0000-0000E36C0000}"/>
    <cellStyle name="Normal 47 4 2 9" xfId="27879" xr:uid="{00000000-0005-0000-0000-0000E46C0000}"/>
    <cellStyle name="Normal 47 4 2 9 2" xfId="27880" xr:uid="{00000000-0005-0000-0000-0000E56C0000}"/>
    <cellStyle name="Normal 47 4 3" xfId="27881" xr:uid="{00000000-0005-0000-0000-0000E66C0000}"/>
    <cellStyle name="Normal 47 4 3 10" xfId="27882" xr:uid="{00000000-0005-0000-0000-0000E76C0000}"/>
    <cellStyle name="Normal 47 4 3 11" xfId="27883" xr:uid="{00000000-0005-0000-0000-0000E86C0000}"/>
    <cellStyle name="Normal 47 4 3 2" xfId="27884" xr:uid="{00000000-0005-0000-0000-0000E96C0000}"/>
    <cellStyle name="Normal 47 4 3 2 2" xfId="27885" xr:uid="{00000000-0005-0000-0000-0000EA6C0000}"/>
    <cellStyle name="Normal 47 4 3 3" xfId="27886" xr:uid="{00000000-0005-0000-0000-0000EB6C0000}"/>
    <cellStyle name="Normal 47 4 3 3 2" xfId="27887" xr:uid="{00000000-0005-0000-0000-0000EC6C0000}"/>
    <cellStyle name="Normal 47 4 3 4" xfId="27888" xr:uid="{00000000-0005-0000-0000-0000ED6C0000}"/>
    <cellStyle name="Normal 47 4 3 4 2" xfId="27889" xr:uid="{00000000-0005-0000-0000-0000EE6C0000}"/>
    <cellStyle name="Normal 47 4 3 5" xfId="27890" xr:uid="{00000000-0005-0000-0000-0000EF6C0000}"/>
    <cellStyle name="Normal 47 4 3 5 2" xfId="27891" xr:uid="{00000000-0005-0000-0000-0000F06C0000}"/>
    <cellStyle name="Normal 47 4 3 6" xfId="27892" xr:uid="{00000000-0005-0000-0000-0000F16C0000}"/>
    <cellStyle name="Normal 47 4 3 6 2" xfId="27893" xr:uid="{00000000-0005-0000-0000-0000F26C0000}"/>
    <cellStyle name="Normal 47 4 3 7" xfId="27894" xr:uid="{00000000-0005-0000-0000-0000F36C0000}"/>
    <cellStyle name="Normal 47 4 3 7 2" xfId="27895" xr:uid="{00000000-0005-0000-0000-0000F46C0000}"/>
    <cellStyle name="Normal 47 4 3 8" xfId="27896" xr:uid="{00000000-0005-0000-0000-0000F56C0000}"/>
    <cellStyle name="Normal 47 4 3 8 2" xfId="27897" xr:uid="{00000000-0005-0000-0000-0000F66C0000}"/>
    <cellStyle name="Normal 47 4 3 9" xfId="27898" xr:uid="{00000000-0005-0000-0000-0000F76C0000}"/>
    <cellStyle name="Normal 47 4 3 9 2" xfId="27899" xr:uid="{00000000-0005-0000-0000-0000F86C0000}"/>
    <cellStyle name="Normal 47 4 4" xfId="27900" xr:uid="{00000000-0005-0000-0000-0000F96C0000}"/>
    <cellStyle name="Normal 47 4 4 10" xfId="27901" xr:uid="{00000000-0005-0000-0000-0000FA6C0000}"/>
    <cellStyle name="Normal 47 4 4 11" xfId="27902" xr:uid="{00000000-0005-0000-0000-0000FB6C0000}"/>
    <cellStyle name="Normal 47 4 4 2" xfId="27903" xr:uid="{00000000-0005-0000-0000-0000FC6C0000}"/>
    <cellStyle name="Normal 47 4 4 2 2" xfId="27904" xr:uid="{00000000-0005-0000-0000-0000FD6C0000}"/>
    <cellStyle name="Normal 47 4 4 3" xfId="27905" xr:uid="{00000000-0005-0000-0000-0000FE6C0000}"/>
    <cellStyle name="Normal 47 4 4 3 2" xfId="27906" xr:uid="{00000000-0005-0000-0000-0000FF6C0000}"/>
    <cellStyle name="Normal 47 4 4 4" xfId="27907" xr:uid="{00000000-0005-0000-0000-0000006D0000}"/>
    <cellStyle name="Normal 47 4 4 4 2" xfId="27908" xr:uid="{00000000-0005-0000-0000-0000016D0000}"/>
    <cellStyle name="Normal 47 4 4 5" xfId="27909" xr:uid="{00000000-0005-0000-0000-0000026D0000}"/>
    <cellStyle name="Normal 47 4 4 5 2" xfId="27910" xr:uid="{00000000-0005-0000-0000-0000036D0000}"/>
    <cellStyle name="Normal 47 4 4 6" xfId="27911" xr:uid="{00000000-0005-0000-0000-0000046D0000}"/>
    <cellStyle name="Normal 47 4 4 6 2" xfId="27912" xr:uid="{00000000-0005-0000-0000-0000056D0000}"/>
    <cellStyle name="Normal 47 4 4 7" xfId="27913" xr:uid="{00000000-0005-0000-0000-0000066D0000}"/>
    <cellStyle name="Normal 47 4 4 7 2" xfId="27914" xr:uid="{00000000-0005-0000-0000-0000076D0000}"/>
    <cellStyle name="Normal 47 4 4 8" xfId="27915" xr:uid="{00000000-0005-0000-0000-0000086D0000}"/>
    <cellStyle name="Normal 47 4 4 8 2" xfId="27916" xr:uid="{00000000-0005-0000-0000-0000096D0000}"/>
    <cellStyle name="Normal 47 4 4 9" xfId="27917" xr:uid="{00000000-0005-0000-0000-00000A6D0000}"/>
    <cellStyle name="Normal 47 4 4 9 2" xfId="27918" xr:uid="{00000000-0005-0000-0000-00000B6D0000}"/>
    <cellStyle name="Normal 47 4 5" xfId="27919" xr:uid="{00000000-0005-0000-0000-00000C6D0000}"/>
    <cellStyle name="Normal 47 4 5 10" xfId="27920" xr:uid="{00000000-0005-0000-0000-00000D6D0000}"/>
    <cellStyle name="Normal 47 4 5 11" xfId="27921" xr:uid="{00000000-0005-0000-0000-00000E6D0000}"/>
    <cellStyle name="Normal 47 4 5 2" xfId="27922" xr:uid="{00000000-0005-0000-0000-00000F6D0000}"/>
    <cellStyle name="Normal 47 4 5 2 2" xfId="27923" xr:uid="{00000000-0005-0000-0000-0000106D0000}"/>
    <cellStyle name="Normal 47 4 5 3" xfId="27924" xr:uid="{00000000-0005-0000-0000-0000116D0000}"/>
    <cellStyle name="Normal 47 4 5 3 2" xfId="27925" xr:uid="{00000000-0005-0000-0000-0000126D0000}"/>
    <cellStyle name="Normal 47 4 5 4" xfId="27926" xr:uid="{00000000-0005-0000-0000-0000136D0000}"/>
    <cellStyle name="Normal 47 4 5 4 2" xfId="27927" xr:uid="{00000000-0005-0000-0000-0000146D0000}"/>
    <cellStyle name="Normal 47 4 5 5" xfId="27928" xr:uid="{00000000-0005-0000-0000-0000156D0000}"/>
    <cellStyle name="Normal 47 4 5 5 2" xfId="27929" xr:uid="{00000000-0005-0000-0000-0000166D0000}"/>
    <cellStyle name="Normal 47 4 5 6" xfId="27930" xr:uid="{00000000-0005-0000-0000-0000176D0000}"/>
    <cellStyle name="Normal 47 4 5 6 2" xfId="27931" xr:uid="{00000000-0005-0000-0000-0000186D0000}"/>
    <cellStyle name="Normal 47 4 5 7" xfId="27932" xr:uid="{00000000-0005-0000-0000-0000196D0000}"/>
    <cellStyle name="Normal 47 4 5 7 2" xfId="27933" xr:uid="{00000000-0005-0000-0000-00001A6D0000}"/>
    <cellStyle name="Normal 47 4 5 8" xfId="27934" xr:uid="{00000000-0005-0000-0000-00001B6D0000}"/>
    <cellStyle name="Normal 47 4 5 8 2" xfId="27935" xr:uid="{00000000-0005-0000-0000-00001C6D0000}"/>
    <cellStyle name="Normal 47 4 5 9" xfId="27936" xr:uid="{00000000-0005-0000-0000-00001D6D0000}"/>
    <cellStyle name="Normal 47 4 5 9 2" xfId="27937" xr:uid="{00000000-0005-0000-0000-00001E6D0000}"/>
    <cellStyle name="Normal 47 4 6" xfId="27938" xr:uid="{00000000-0005-0000-0000-00001F6D0000}"/>
    <cellStyle name="Normal 47 4 6 10" xfId="27939" xr:uid="{00000000-0005-0000-0000-0000206D0000}"/>
    <cellStyle name="Normal 47 4 6 11" xfId="27940" xr:uid="{00000000-0005-0000-0000-0000216D0000}"/>
    <cellStyle name="Normal 47 4 6 2" xfId="27941" xr:uid="{00000000-0005-0000-0000-0000226D0000}"/>
    <cellStyle name="Normal 47 4 6 2 2" xfId="27942" xr:uid="{00000000-0005-0000-0000-0000236D0000}"/>
    <cellStyle name="Normal 47 4 6 3" xfId="27943" xr:uid="{00000000-0005-0000-0000-0000246D0000}"/>
    <cellStyle name="Normal 47 4 6 3 2" xfId="27944" xr:uid="{00000000-0005-0000-0000-0000256D0000}"/>
    <cellStyle name="Normal 47 4 6 4" xfId="27945" xr:uid="{00000000-0005-0000-0000-0000266D0000}"/>
    <cellStyle name="Normal 47 4 6 4 2" xfId="27946" xr:uid="{00000000-0005-0000-0000-0000276D0000}"/>
    <cellStyle name="Normal 47 4 6 5" xfId="27947" xr:uid="{00000000-0005-0000-0000-0000286D0000}"/>
    <cellStyle name="Normal 47 4 6 5 2" xfId="27948" xr:uid="{00000000-0005-0000-0000-0000296D0000}"/>
    <cellStyle name="Normal 47 4 6 6" xfId="27949" xr:uid="{00000000-0005-0000-0000-00002A6D0000}"/>
    <cellStyle name="Normal 47 4 6 6 2" xfId="27950" xr:uid="{00000000-0005-0000-0000-00002B6D0000}"/>
    <cellStyle name="Normal 47 4 6 7" xfId="27951" xr:uid="{00000000-0005-0000-0000-00002C6D0000}"/>
    <cellStyle name="Normal 47 4 6 7 2" xfId="27952" xr:uid="{00000000-0005-0000-0000-00002D6D0000}"/>
    <cellStyle name="Normal 47 4 6 8" xfId="27953" xr:uid="{00000000-0005-0000-0000-00002E6D0000}"/>
    <cellStyle name="Normal 47 4 6 8 2" xfId="27954" xr:uid="{00000000-0005-0000-0000-00002F6D0000}"/>
    <cellStyle name="Normal 47 4 6 9" xfId="27955" xr:uid="{00000000-0005-0000-0000-0000306D0000}"/>
    <cellStyle name="Normal 47 4 6 9 2" xfId="27956" xr:uid="{00000000-0005-0000-0000-0000316D0000}"/>
    <cellStyle name="Normal 47 4 7" xfId="27957" xr:uid="{00000000-0005-0000-0000-0000326D0000}"/>
    <cellStyle name="Normal 47 4 7 10" xfId="27958" xr:uid="{00000000-0005-0000-0000-0000336D0000}"/>
    <cellStyle name="Normal 47 4 7 11" xfId="27959" xr:uid="{00000000-0005-0000-0000-0000346D0000}"/>
    <cellStyle name="Normal 47 4 7 2" xfId="27960" xr:uid="{00000000-0005-0000-0000-0000356D0000}"/>
    <cellStyle name="Normal 47 4 7 2 2" xfId="27961" xr:uid="{00000000-0005-0000-0000-0000366D0000}"/>
    <cellStyle name="Normal 47 4 7 3" xfId="27962" xr:uid="{00000000-0005-0000-0000-0000376D0000}"/>
    <cellStyle name="Normal 47 4 7 3 2" xfId="27963" xr:uid="{00000000-0005-0000-0000-0000386D0000}"/>
    <cellStyle name="Normal 47 4 7 4" xfId="27964" xr:uid="{00000000-0005-0000-0000-0000396D0000}"/>
    <cellStyle name="Normal 47 4 7 4 2" xfId="27965" xr:uid="{00000000-0005-0000-0000-00003A6D0000}"/>
    <cellStyle name="Normal 47 4 7 5" xfId="27966" xr:uid="{00000000-0005-0000-0000-00003B6D0000}"/>
    <cellStyle name="Normal 47 4 7 5 2" xfId="27967" xr:uid="{00000000-0005-0000-0000-00003C6D0000}"/>
    <cellStyle name="Normal 47 4 7 6" xfId="27968" xr:uid="{00000000-0005-0000-0000-00003D6D0000}"/>
    <cellStyle name="Normal 47 4 7 6 2" xfId="27969" xr:uid="{00000000-0005-0000-0000-00003E6D0000}"/>
    <cellStyle name="Normal 47 4 7 7" xfId="27970" xr:uid="{00000000-0005-0000-0000-00003F6D0000}"/>
    <cellStyle name="Normal 47 4 7 7 2" xfId="27971" xr:uid="{00000000-0005-0000-0000-0000406D0000}"/>
    <cellStyle name="Normal 47 4 7 8" xfId="27972" xr:uid="{00000000-0005-0000-0000-0000416D0000}"/>
    <cellStyle name="Normal 47 4 7 8 2" xfId="27973" xr:uid="{00000000-0005-0000-0000-0000426D0000}"/>
    <cellStyle name="Normal 47 4 7 9" xfId="27974" xr:uid="{00000000-0005-0000-0000-0000436D0000}"/>
    <cellStyle name="Normal 47 4 7 9 2" xfId="27975" xr:uid="{00000000-0005-0000-0000-0000446D0000}"/>
    <cellStyle name="Normal 47 4 8" xfId="27976" xr:uid="{00000000-0005-0000-0000-0000456D0000}"/>
    <cellStyle name="Normal 47 4 8 10" xfId="27977" xr:uid="{00000000-0005-0000-0000-0000466D0000}"/>
    <cellStyle name="Normal 47 4 8 2" xfId="27978" xr:uid="{00000000-0005-0000-0000-0000476D0000}"/>
    <cellStyle name="Normal 47 4 8 2 2" xfId="27979" xr:uid="{00000000-0005-0000-0000-0000486D0000}"/>
    <cellStyle name="Normal 47 4 8 3" xfId="27980" xr:uid="{00000000-0005-0000-0000-0000496D0000}"/>
    <cellStyle name="Normal 47 4 8 3 2" xfId="27981" xr:uid="{00000000-0005-0000-0000-00004A6D0000}"/>
    <cellStyle name="Normal 47 4 8 4" xfId="27982" xr:uid="{00000000-0005-0000-0000-00004B6D0000}"/>
    <cellStyle name="Normal 47 4 8 4 2" xfId="27983" xr:uid="{00000000-0005-0000-0000-00004C6D0000}"/>
    <cellStyle name="Normal 47 4 8 5" xfId="27984" xr:uid="{00000000-0005-0000-0000-00004D6D0000}"/>
    <cellStyle name="Normal 47 4 8 5 2" xfId="27985" xr:uid="{00000000-0005-0000-0000-00004E6D0000}"/>
    <cellStyle name="Normal 47 4 8 6" xfId="27986" xr:uid="{00000000-0005-0000-0000-00004F6D0000}"/>
    <cellStyle name="Normal 47 4 8 6 2" xfId="27987" xr:uid="{00000000-0005-0000-0000-0000506D0000}"/>
    <cellStyle name="Normal 47 4 8 7" xfId="27988" xr:uid="{00000000-0005-0000-0000-0000516D0000}"/>
    <cellStyle name="Normal 47 4 8 7 2" xfId="27989" xr:uid="{00000000-0005-0000-0000-0000526D0000}"/>
    <cellStyle name="Normal 47 4 8 8" xfId="27990" xr:uid="{00000000-0005-0000-0000-0000536D0000}"/>
    <cellStyle name="Normal 47 4 8 8 2" xfId="27991" xr:uid="{00000000-0005-0000-0000-0000546D0000}"/>
    <cellStyle name="Normal 47 4 8 9" xfId="27992" xr:uid="{00000000-0005-0000-0000-0000556D0000}"/>
    <cellStyle name="Normal 47 4 9" xfId="27993" xr:uid="{00000000-0005-0000-0000-0000566D0000}"/>
    <cellStyle name="Normal 47 4 9 2" xfId="27994" xr:uid="{00000000-0005-0000-0000-0000576D0000}"/>
    <cellStyle name="Normal 47 5" xfId="27995" xr:uid="{00000000-0005-0000-0000-0000586D0000}"/>
    <cellStyle name="Normal 47 5 10" xfId="27996" xr:uid="{00000000-0005-0000-0000-0000596D0000}"/>
    <cellStyle name="Normal 47 5 10 2" xfId="27997" xr:uid="{00000000-0005-0000-0000-00005A6D0000}"/>
    <cellStyle name="Normal 47 5 11" xfId="27998" xr:uid="{00000000-0005-0000-0000-00005B6D0000}"/>
    <cellStyle name="Normal 47 5 11 2" xfId="27999" xr:uid="{00000000-0005-0000-0000-00005C6D0000}"/>
    <cellStyle name="Normal 47 5 12" xfId="28000" xr:uid="{00000000-0005-0000-0000-00005D6D0000}"/>
    <cellStyle name="Normal 47 5 12 2" xfId="28001" xr:uid="{00000000-0005-0000-0000-00005E6D0000}"/>
    <cellStyle name="Normal 47 5 13" xfId="28002" xr:uid="{00000000-0005-0000-0000-00005F6D0000}"/>
    <cellStyle name="Normal 47 5 13 2" xfId="28003" xr:uid="{00000000-0005-0000-0000-0000606D0000}"/>
    <cellStyle name="Normal 47 5 14" xfId="28004" xr:uid="{00000000-0005-0000-0000-0000616D0000}"/>
    <cellStyle name="Normal 47 5 14 2" xfId="28005" xr:uid="{00000000-0005-0000-0000-0000626D0000}"/>
    <cellStyle name="Normal 47 5 15" xfId="28006" xr:uid="{00000000-0005-0000-0000-0000636D0000}"/>
    <cellStyle name="Normal 47 5 15 2" xfId="28007" xr:uid="{00000000-0005-0000-0000-0000646D0000}"/>
    <cellStyle name="Normal 47 5 16" xfId="28008" xr:uid="{00000000-0005-0000-0000-0000656D0000}"/>
    <cellStyle name="Normal 47 5 17" xfId="28009" xr:uid="{00000000-0005-0000-0000-0000666D0000}"/>
    <cellStyle name="Normal 47 5 2" xfId="28010" xr:uid="{00000000-0005-0000-0000-0000676D0000}"/>
    <cellStyle name="Normal 47 5 2 10" xfId="28011" xr:uid="{00000000-0005-0000-0000-0000686D0000}"/>
    <cellStyle name="Normal 47 5 2 11" xfId="28012" xr:uid="{00000000-0005-0000-0000-0000696D0000}"/>
    <cellStyle name="Normal 47 5 2 2" xfId="28013" xr:uid="{00000000-0005-0000-0000-00006A6D0000}"/>
    <cellStyle name="Normal 47 5 2 2 2" xfId="28014" xr:uid="{00000000-0005-0000-0000-00006B6D0000}"/>
    <cellStyle name="Normal 47 5 2 3" xfId="28015" xr:uid="{00000000-0005-0000-0000-00006C6D0000}"/>
    <cellStyle name="Normal 47 5 2 3 2" xfId="28016" xr:uid="{00000000-0005-0000-0000-00006D6D0000}"/>
    <cellStyle name="Normal 47 5 2 4" xfId="28017" xr:uid="{00000000-0005-0000-0000-00006E6D0000}"/>
    <cellStyle name="Normal 47 5 2 4 2" xfId="28018" xr:uid="{00000000-0005-0000-0000-00006F6D0000}"/>
    <cellStyle name="Normal 47 5 2 5" xfId="28019" xr:uid="{00000000-0005-0000-0000-0000706D0000}"/>
    <cellStyle name="Normal 47 5 2 5 2" xfId="28020" xr:uid="{00000000-0005-0000-0000-0000716D0000}"/>
    <cellStyle name="Normal 47 5 2 6" xfId="28021" xr:uid="{00000000-0005-0000-0000-0000726D0000}"/>
    <cellStyle name="Normal 47 5 2 6 2" xfId="28022" xr:uid="{00000000-0005-0000-0000-0000736D0000}"/>
    <cellStyle name="Normal 47 5 2 7" xfId="28023" xr:uid="{00000000-0005-0000-0000-0000746D0000}"/>
    <cellStyle name="Normal 47 5 2 7 2" xfId="28024" xr:uid="{00000000-0005-0000-0000-0000756D0000}"/>
    <cellStyle name="Normal 47 5 2 8" xfId="28025" xr:uid="{00000000-0005-0000-0000-0000766D0000}"/>
    <cellStyle name="Normal 47 5 2 8 2" xfId="28026" xr:uid="{00000000-0005-0000-0000-0000776D0000}"/>
    <cellStyle name="Normal 47 5 2 9" xfId="28027" xr:uid="{00000000-0005-0000-0000-0000786D0000}"/>
    <cellStyle name="Normal 47 5 2 9 2" xfId="28028" xr:uid="{00000000-0005-0000-0000-0000796D0000}"/>
    <cellStyle name="Normal 47 5 3" xfId="28029" xr:uid="{00000000-0005-0000-0000-00007A6D0000}"/>
    <cellStyle name="Normal 47 5 3 10" xfId="28030" xr:uid="{00000000-0005-0000-0000-00007B6D0000}"/>
    <cellStyle name="Normal 47 5 3 11" xfId="28031" xr:uid="{00000000-0005-0000-0000-00007C6D0000}"/>
    <cellStyle name="Normal 47 5 3 2" xfId="28032" xr:uid="{00000000-0005-0000-0000-00007D6D0000}"/>
    <cellStyle name="Normal 47 5 3 2 2" xfId="28033" xr:uid="{00000000-0005-0000-0000-00007E6D0000}"/>
    <cellStyle name="Normal 47 5 3 3" xfId="28034" xr:uid="{00000000-0005-0000-0000-00007F6D0000}"/>
    <cellStyle name="Normal 47 5 3 3 2" xfId="28035" xr:uid="{00000000-0005-0000-0000-0000806D0000}"/>
    <cellStyle name="Normal 47 5 3 4" xfId="28036" xr:uid="{00000000-0005-0000-0000-0000816D0000}"/>
    <cellStyle name="Normal 47 5 3 4 2" xfId="28037" xr:uid="{00000000-0005-0000-0000-0000826D0000}"/>
    <cellStyle name="Normal 47 5 3 5" xfId="28038" xr:uid="{00000000-0005-0000-0000-0000836D0000}"/>
    <cellStyle name="Normal 47 5 3 5 2" xfId="28039" xr:uid="{00000000-0005-0000-0000-0000846D0000}"/>
    <cellStyle name="Normal 47 5 3 6" xfId="28040" xr:uid="{00000000-0005-0000-0000-0000856D0000}"/>
    <cellStyle name="Normal 47 5 3 6 2" xfId="28041" xr:uid="{00000000-0005-0000-0000-0000866D0000}"/>
    <cellStyle name="Normal 47 5 3 7" xfId="28042" xr:uid="{00000000-0005-0000-0000-0000876D0000}"/>
    <cellStyle name="Normal 47 5 3 7 2" xfId="28043" xr:uid="{00000000-0005-0000-0000-0000886D0000}"/>
    <cellStyle name="Normal 47 5 3 8" xfId="28044" xr:uid="{00000000-0005-0000-0000-0000896D0000}"/>
    <cellStyle name="Normal 47 5 3 8 2" xfId="28045" xr:uid="{00000000-0005-0000-0000-00008A6D0000}"/>
    <cellStyle name="Normal 47 5 3 9" xfId="28046" xr:uid="{00000000-0005-0000-0000-00008B6D0000}"/>
    <cellStyle name="Normal 47 5 3 9 2" xfId="28047" xr:uid="{00000000-0005-0000-0000-00008C6D0000}"/>
    <cellStyle name="Normal 47 5 4" xfId="28048" xr:uid="{00000000-0005-0000-0000-00008D6D0000}"/>
    <cellStyle name="Normal 47 5 4 10" xfId="28049" xr:uid="{00000000-0005-0000-0000-00008E6D0000}"/>
    <cellStyle name="Normal 47 5 4 11" xfId="28050" xr:uid="{00000000-0005-0000-0000-00008F6D0000}"/>
    <cellStyle name="Normal 47 5 4 2" xfId="28051" xr:uid="{00000000-0005-0000-0000-0000906D0000}"/>
    <cellStyle name="Normal 47 5 4 2 2" xfId="28052" xr:uid="{00000000-0005-0000-0000-0000916D0000}"/>
    <cellStyle name="Normal 47 5 4 3" xfId="28053" xr:uid="{00000000-0005-0000-0000-0000926D0000}"/>
    <cellStyle name="Normal 47 5 4 3 2" xfId="28054" xr:uid="{00000000-0005-0000-0000-0000936D0000}"/>
    <cellStyle name="Normal 47 5 4 4" xfId="28055" xr:uid="{00000000-0005-0000-0000-0000946D0000}"/>
    <cellStyle name="Normal 47 5 4 4 2" xfId="28056" xr:uid="{00000000-0005-0000-0000-0000956D0000}"/>
    <cellStyle name="Normal 47 5 4 5" xfId="28057" xr:uid="{00000000-0005-0000-0000-0000966D0000}"/>
    <cellStyle name="Normal 47 5 4 5 2" xfId="28058" xr:uid="{00000000-0005-0000-0000-0000976D0000}"/>
    <cellStyle name="Normal 47 5 4 6" xfId="28059" xr:uid="{00000000-0005-0000-0000-0000986D0000}"/>
    <cellStyle name="Normal 47 5 4 6 2" xfId="28060" xr:uid="{00000000-0005-0000-0000-0000996D0000}"/>
    <cellStyle name="Normal 47 5 4 7" xfId="28061" xr:uid="{00000000-0005-0000-0000-00009A6D0000}"/>
    <cellStyle name="Normal 47 5 4 7 2" xfId="28062" xr:uid="{00000000-0005-0000-0000-00009B6D0000}"/>
    <cellStyle name="Normal 47 5 4 8" xfId="28063" xr:uid="{00000000-0005-0000-0000-00009C6D0000}"/>
    <cellStyle name="Normal 47 5 4 8 2" xfId="28064" xr:uid="{00000000-0005-0000-0000-00009D6D0000}"/>
    <cellStyle name="Normal 47 5 4 9" xfId="28065" xr:uid="{00000000-0005-0000-0000-00009E6D0000}"/>
    <cellStyle name="Normal 47 5 4 9 2" xfId="28066" xr:uid="{00000000-0005-0000-0000-00009F6D0000}"/>
    <cellStyle name="Normal 47 5 5" xfId="28067" xr:uid="{00000000-0005-0000-0000-0000A06D0000}"/>
    <cellStyle name="Normal 47 5 5 10" xfId="28068" xr:uid="{00000000-0005-0000-0000-0000A16D0000}"/>
    <cellStyle name="Normal 47 5 5 11" xfId="28069" xr:uid="{00000000-0005-0000-0000-0000A26D0000}"/>
    <cellStyle name="Normal 47 5 5 2" xfId="28070" xr:uid="{00000000-0005-0000-0000-0000A36D0000}"/>
    <cellStyle name="Normal 47 5 5 2 2" xfId="28071" xr:uid="{00000000-0005-0000-0000-0000A46D0000}"/>
    <cellStyle name="Normal 47 5 5 3" xfId="28072" xr:uid="{00000000-0005-0000-0000-0000A56D0000}"/>
    <cellStyle name="Normal 47 5 5 3 2" xfId="28073" xr:uid="{00000000-0005-0000-0000-0000A66D0000}"/>
    <cellStyle name="Normal 47 5 5 4" xfId="28074" xr:uid="{00000000-0005-0000-0000-0000A76D0000}"/>
    <cellStyle name="Normal 47 5 5 4 2" xfId="28075" xr:uid="{00000000-0005-0000-0000-0000A86D0000}"/>
    <cellStyle name="Normal 47 5 5 5" xfId="28076" xr:uid="{00000000-0005-0000-0000-0000A96D0000}"/>
    <cellStyle name="Normal 47 5 5 5 2" xfId="28077" xr:uid="{00000000-0005-0000-0000-0000AA6D0000}"/>
    <cellStyle name="Normal 47 5 5 6" xfId="28078" xr:uid="{00000000-0005-0000-0000-0000AB6D0000}"/>
    <cellStyle name="Normal 47 5 5 6 2" xfId="28079" xr:uid="{00000000-0005-0000-0000-0000AC6D0000}"/>
    <cellStyle name="Normal 47 5 5 7" xfId="28080" xr:uid="{00000000-0005-0000-0000-0000AD6D0000}"/>
    <cellStyle name="Normal 47 5 5 7 2" xfId="28081" xr:uid="{00000000-0005-0000-0000-0000AE6D0000}"/>
    <cellStyle name="Normal 47 5 5 8" xfId="28082" xr:uid="{00000000-0005-0000-0000-0000AF6D0000}"/>
    <cellStyle name="Normal 47 5 5 8 2" xfId="28083" xr:uid="{00000000-0005-0000-0000-0000B06D0000}"/>
    <cellStyle name="Normal 47 5 5 9" xfId="28084" xr:uid="{00000000-0005-0000-0000-0000B16D0000}"/>
    <cellStyle name="Normal 47 5 5 9 2" xfId="28085" xr:uid="{00000000-0005-0000-0000-0000B26D0000}"/>
    <cellStyle name="Normal 47 5 6" xfId="28086" xr:uid="{00000000-0005-0000-0000-0000B36D0000}"/>
    <cellStyle name="Normal 47 5 6 10" xfId="28087" xr:uid="{00000000-0005-0000-0000-0000B46D0000}"/>
    <cellStyle name="Normal 47 5 6 11" xfId="28088" xr:uid="{00000000-0005-0000-0000-0000B56D0000}"/>
    <cellStyle name="Normal 47 5 6 2" xfId="28089" xr:uid="{00000000-0005-0000-0000-0000B66D0000}"/>
    <cellStyle name="Normal 47 5 6 2 2" xfId="28090" xr:uid="{00000000-0005-0000-0000-0000B76D0000}"/>
    <cellStyle name="Normal 47 5 6 3" xfId="28091" xr:uid="{00000000-0005-0000-0000-0000B86D0000}"/>
    <cellStyle name="Normal 47 5 6 3 2" xfId="28092" xr:uid="{00000000-0005-0000-0000-0000B96D0000}"/>
    <cellStyle name="Normal 47 5 6 4" xfId="28093" xr:uid="{00000000-0005-0000-0000-0000BA6D0000}"/>
    <cellStyle name="Normal 47 5 6 4 2" xfId="28094" xr:uid="{00000000-0005-0000-0000-0000BB6D0000}"/>
    <cellStyle name="Normal 47 5 6 5" xfId="28095" xr:uid="{00000000-0005-0000-0000-0000BC6D0000}"/>
    <cellStyle name="Normal 47 5 6 5 2" xfId="28096" xr:uid="{00000000-0005-0000-0000-0000BD6D0000}"/>
    <cellStyle name="Normal 47 5 6 6" xfId="28097" xr:uid="{00000000-0005-0000-0000-0000BE6D0000}"/>
    <cellStyle name="Normal 47 5 6 6 2" xfId="28098" xr:uid="{00000000-0005-0000-0000-0000BF6D0000}"/>
    <cellStyle name="Normal 47 5 6 7" xfId="28099" xr:uid="{00000000-0005-0000-0000-0000C06D0000}"/>
    <cellStyle name="Normal 47 5 6 7 2" xfId="28100" xr:uid="{00000000-0005-0000-0000-0000C16D0000}"/>
    <cellStyle name="Normal 47 5 6 8" xfId="28101" xr:uid="{00000000-0005-0000-0000-0000C26D0000}"/>
    <cellStyle name="Normal 47 5 6 8 2" xfId="28102" xr:uid="{00000000-0005-0000-0000-0000C36D0000}"/>
    <cellStyle name="Normal 47 5 6 9" xfId="28103" xr:uid="{00000000-0005-0000-0000-0000C46D0000}"/>
    <cellStyle name="Normal 47 5 6 9 2" xfId="28104" xr:uid="{00000000-0005-0000-0000-0000C56D0000}"/>
    <cellStyle name="Normal 47 5 7" xfId="28105" xr:uid="{00000000-0005-0000-0000-0000C66D0000}"/>
    <cellStyle name="Normal 47 5 7 10" xfId="28106" xr:uid="{00000000-0005-0000-0000-0000C76D0000}"/>
    <cellStyle name="Normal 47 5 7 2" xfId="28107" xr:uid="{00000000-0005-0000-0000-0000C86D0000}"/>
    <cellStyle name="Normal 47 5 7 2 2" xfId="28108" xr:uid="{00000000-0005-0000-0000-0000C96D0000}"/>
    <cellStyle name="Normal 47 5 7 3" xfId="28109" xr:uid="{00000000-0005-0000-0000-0000CA6D0000}"/>
    <cellStyle name="Normal 47 5 7 3 2" xfId="28110" xr:uid="{00000000-0005-0000-0000-0000CB6D0000}"/>
    <cellStyle name="Normal 47 5 7 4" xfId="28111" xr:uid="{00000000-0005-0000-0000-0000CC6D0000}"/>
    <cellStyle name="Normal 47 5 7 4 2" xfId="28112" xr:uid="{00000000-0005-0000-0000-0000CD6D0000}"/>
    <cellStyle name="Normal 47 5 7 5" xfId="28113" xr:uid="{00000000-0005-0000-0000-0000CE6D0000}"/>
    <cellStyle name="Normal 47 5 7 5 2" xfId="28114" xr:uid="{00000000-0005-0000-0000-0000CF6D0000}"/>
    <cellStyle name="Normal 47 5 7 6" xfId="28115" xr:uid="{00000000-0005-0000-0000-0000D06D0000}"/>
    <cellStyle name="Normal 47 5 7 6 2" xfId="28116" xr:uid="{00000000-0005-0000-0000-0000D16D0000}"/>
    <cellStyle name="Normal 47 5 7 7" xfId="28117" xr:uid="{00000000-0005-0000-0000-0000D26D0000}"/>
    <cellStyle name="Normal 47 5 7 7 2" xfId="28118" xr:uid="{00000000-0005-0000-0000-0000D36D0000}"/>
    <cellStyle name="Normal 47 5 7 8" xfId="28119" xr:uid="{00000000-0005-0000-0000-0000D46D0000}"/>
    <cellStyle name="Normal 47 5 7 8 2" xfId="28120" xr:uid="{00000000-0005-0000-0000-0000D56D0000}"/>
    <cellStyle name="Normal 47 5 7 9" xfId="28121" xr:uid="{00000000-0005-0000-0000-0000D66D0000}"/>
    <cellStyle name="Normal 47 5 8" xfId="28122" xr:uid="{00000000-0005-0000-0000-0000D76D0000}"/>
    <cellStyle name="Normal 47 5 8 2" xfId="28123" xr:uid="{00000000-0005-0000-0000-0000D86D0000}"/>
    <cellStyle name="Normal 47 5 9" xfId="28124" xr:uid="{00000000-0005-0000-0000-0000D96D0000}"/>
    <cellStyle name="Normal 47 5 9 2" xfId="28125" xr:uid="{00000000-0005-0000-0000-0000DA6D0000}"/>
    <cellStyle name="Normal 47 6" xfId="28126" xr:uid="{00000000-0005-0000-0000-0000DB6D0000}"/>
    <cellStyle name="Normal 47 6 10" xfId="28127" xr:uid="{00000000-0005-0000-0000-0000DC6D0000}"/>
    <cellStyle name="Normal 47 6 10 2" xfId="28128" xr:uid="{00000000-0005-0000-0000-0000DD6D0000}"/>
    <cellStyle name="Normal 47 6 11" xfId="28129" xr:uid="{00000000-0005-0000-0000-0000DE6D0000}"/>
    <cellStyle name="Normal 47 6 11 2" xfId="28130" xr:uid="{00000000-0005-0000-0000-0000DF6D0000}"/>
    <cellStyle name="Normal 47 6 12" xfId="28131" xr:uid="{00000000-0005-0000-0000-0000E06D0000}"/>
    <cellStyle name="Normal 47 6 12 2" xfId="28132" xr:uid="{00000000-0005-0000-0000-0000E16D0000}"/>
    <cellStyle name="Normal 47 6 13" xfId="28133" xr:uid="{00000000-0005-0000-0000-0000E26D0000}"/>
    <cellStyle name="Normal 47 6 13 2" xfId="28134" xr:uid="{00000000-0005-0000-0000-0000E36D0000}"/>
    <cellStyle name="Normal 47 6 14" xfId="28135" xr:uid="{00000000-0005-0000-0000-0000E46D0000}"/>
    <cellStyle name="Normal 47 6 14 2" xfId="28136" xr:uid="{00000000-0005-0000-0000-0000E56D0000}"/>
    <cellStyle name="Normal 47 6 15" xfId="28137" xr:uid="{00000000-0005-0000-0000-0000E66D0000}"/>
    <cellStyle name="Normal 47 6 15 2" xfId="28138" xr:uid="{00000000-0005-0000-0000-0000E76D0000}"/>
    <cellStyle name="Normal 47 6 16" xfId="28139" xr:uid="{00000000-0005-0000-0000-0000E86D0000}"/>
    <cellStyle name="Normal 47 6 17" xfId="28140" xr:uid="{00000000-0005-0000-0000-0000E96D0000}"/>
    <cellStyle name="Normal 47 6 2" xfId="28141" xr:uid="{00000000-0005-0000-0000-0000EA6D0000}"/>
    <cellStyle name="Normal 47 6 2 10" xfId="28142" xr:uid="{00000000-0005-0000-0000-0000EB6D0000}"/>
    <cellStyle name="Normal 47 6 2 11" xfId="28143" xr:uid="{00000000-0005-0000-0000-0000EC6D0000}"/>
    <cellStyle name="Normal 47 6 2 2" xfId="28144" xr:uid="{00000000-0005-0000-0000-0000ED6D0000}"/>
    <cellStyle name="Normal 47 6 2 2 2" xfId="28145" xr:uid="{00000000-0005-0000-0000-0000EE6D0000}"/>
    <cellStyle name="Normal 47 6 2 3" xfId="28146" xr:uid="{00000000-0005-0000-0000-0000EF6D0000}"/>
    <cellStyle name="Normal 47 6 2 3 2" xfId="28147" xr:uid="{00000000-0005-0000-0000-0000F06D0000}"/>
    <cellStyle name="Normal 47 6 2 4" xfId="28148" xr:uid="{00000000-0005-0000-0000-0000F16D0000}"/>
    <cellStyle name="Normal 47 6 2 4 2" xfId="28149" xr:uid="{00000000-0005-0000-0000-0000F26D0000}"/>
    <cellStyle name="Normal 47 6 2 5" xfId="28150" xr:uid="{00000000-0005-0000-0000-0000F36D0000}"/>
    <cellStyle name="Normal 47 6 2 5 2" xfId="28151" xr:uid="{00000000-0005-0000-0000-0000F46D0000}"/>
    <cellStyle name="Normal 47 6 2 6" xfId="28152" xr:uid="{00000000-0005-0000-0000-0000F56D0000}"/>
    <cellStyle name="Normal 47 6 2 6 2" xfId="28153" xr:uid="{00000000-0005-0000-0000-0000F66D0000}"/>
    <cellStyle name="Normal 47 6 2 7" xfId="28154" xr:uid="{00000000-0005-0000-0000-0000F76D0000}"/>
    <cellStyle name="Normal 47 6 2 7 2" xfId="28155" xr:uid="{00000000-0005-0000-0000-0000F86D0000}"/>
    <cellStyle name="Normal 47 6 2 8" xfId="28156" xr:uid="{00000000-0005-0000-0000-0000F96D0000}"/>
    <cellStyle name="Normal 47 6 2 8 2" xfId="28157" xr:uid="{00000000-0005-0000-0000-0000FA6D0000}"/>
    <cellStyle name="Normal 47 6 2 9" xfId="28158" xr:uid="{00000000-0005-0000-0000-0000FB6D0000}"/>
    <cellStyle name="Normal 47 6 2 9 2" xfId="28159" xr:uid="{00000000-0005-0000-0000-0000FC6D0000}"/>
    <cellStyle name="Normal 47 6 3" xfId="28160" xr:uid="{00000000-0005-0000-0000-0000FD6D0000}"/>
    <cellStyle name="Normal 47 6 3 10" xfId="28161" xr:uid="{00000000-0005-0000-0000-0000FE6D0000}"/>
    <cellStyle name="Normal 47 6 3 11" xfId="28162" xr:uid="{00000000-0005-0000-0000-0000FF6D0000}"/>
    <cellStyle name="Normal 47 6 3 2" xfId="28163" xr:uid="{00000000-0005-0000-0000-0000006E0000}"/>
    <cellStyle name="Normal 47 6 3 2 2" xfId="28164" xr:uid="{00000000-0005-0000-0000-0000016E0000}"/>
    <cellStyle name="Normal 47 6 3 3" xfId="28165" xr:uid="{00000000-0005-0000-0000-0000026E0000}"/>
    <cellStyle name="Normal 47 6 3 3 2" xfId="28166" xr:uid="{00000000-0005-0000-0000-0000036E0000}"/>
    <cellStyle name="Normal 47 6 3 4" xfId="28167" xr:uid="{00000000-0005-0000-0000-0000046E0000}"/>
    <cellStyle name="Normal 47 6 3 4 2" xfId="28168" xr:uid="{00000000-0005-0000-0000-0000056E0000}"/>
    <cellStyle name="Normal 47 6 3 5" xfId="28169" xr:uid="{00000000-0005-0000-0000-0000066E0000}"/>
    <cellStyle name="Normal 47 6 3 5 2" xfId="28170" xr:uid="{00000000-0005-0000-0000-0000076E0000}"/>
    <cellStyle name="Normal 47 6 3 6" xfId="28171" xr:uid="{00000000-0005-0000-0000-0000086E0000}"/>
    <cellStyle name="Normal 47 6 3 6 2" xfId="28172" xr:uid="{00000000-0005-0000-0000-0000096E0000}"/>
    <cellStyle name="Normal 47 6 3 7" xfId="28173" xr:uid="{00000000-0005-0000-0000-00000A6E0000}"/>
    <cellStyle name="Normal 47 6 3 7 2" xfId="28174" xr:uid="{00000000-0005-0000-0000-00000B6E0000}"/>
    <cellStyle name="Normal 47 6 3 8" xfId="28175" xr:uid="{00000000-0005-0000-0000-00000C6E0000}"/>
    <cellStyle name="Normal 47 6 3 8 2" xfId="28176" xr:uid="{00000000-0005-0000-0000-00000D6E0000}"/>
    <cellStyle name="Normal 47 6 3 9" xfId="28177" xr:uid="{00000000-0005-0000-0000-00000E6E0000}"/>
    <cellStyle name="Normal 47 6 3 9 2" xfId="28178" xr:uid="{00000000-0005-0000-0000-00000F6E0000}"/>
    <cellStyle name="Normal 47 6 4" xfId="28179" xr:uid="{00000000-0005-0000-0000-0000106E0000}"/>
    <cellStyle name="Normal 47 6 4 10" xfId="28180" xr:uid="{00000000-0005-0000-0000-0000116E0000}"/>
    <cellStyle name="Normal 47 6 4 11" xfId="28181" xr:uid="{00000000-0005-0000-0000-0000126E0000}"/>
    <cellStyle name="Normal 47 6 4 2" xfId="28182" xr:uid="{00000000-0005-0000-0000-0000136E0000}"/>
    <cellStyle name="Normal 47 6 4 2 2" xfId="28183" xr:uid="{00000000-0005-0000-0000-0000146E0000}"/>
    <cellStyle name="Normal 47 6 4 3" xfId="28184" xr:uid="{00000000-0005-0000-0000-0000156E0000}"/>
    <cellStyle name="Normal 47 6 4 3 2" xfId="28185" xr:uid="{00000000-0005-0000-0000-0000166E0000}"/>
    <cellStyle name="Normal 47 6 4 4" xfId="28186" xr:uid="{00000000-0005-0000-0000-0000176E0000}"/>
    <cellStyle name="Normal 47 6 4 4 2" xfId="28187" xr:uid="{00000000-0005-0000-0000-0000186E0000}"/>
    <cellStyle name="Normal 47 6 4 5" xfId="28188" xr:uid="{00000000-0005-0000-0000-0000196E0000}"/>
    <cellStyle name="Normal 47 6 4 5 2" xfId="28189" xr:uid="{00000000-0005-0000-0000-00001A6E0000}"/>
    <cellStyle name="Normal 47 6 4 6" xfId="28190" xr:uid="{00000000-0005-0000-0000-00001B6E0000}"/>
    <cellStyle name="Normal 47 6 4 6 2" xfId="28191" xr:uid="{00000000-0005-0000-0000-00001C6E0000}"/>
    <cellStyle name="Normal 47 6 4 7" xfId="28192" xr:uid="{00000000-0005-0000-0000-00001D6E0000}"/>
    <cellStyle name="Normal 47 6 4 7 2" xfId="28193" xr:uid="{00000000-0005-0000-0000-00001E6E0000}"/>
    <cellStyle name="Normal 47 6 4 8" xfId="28194" xr:uid="{00000000-0005-0000-0000-00001F6E0000}"/>
    <cellStyle name="Normal 47 6 4 8 2" xfId="28195" xr:uid="{00000000-0005-0000-0000-0000206E0000}"/>
    <cellStyle name="Normal 47 6 4 9" xfId="28196" xr:uid="{00000000-0005-0000-0000-0000216E0000}"/>
    <cellStyle name="Normal 47 6 4 9 2" xfId="28197" xr:uid="{00000000-0005-0000-0000-0000226E0000}"/>
    <cellStyle name="Normal 47 6 5" xfId="28198" xr:uid="{00000000-0005-0000-0000-0000236E0000}"/>
    <cellStyle name="Normal 47 6 5 10" xfId="28199" xr:uid="{00000000-0005-0000-0000-0000246E0000}"/>
    <cellStyle name="Normal 47 6 5 11" xfId="28200" xr:uid="{00000000-0005-0000-0000-0000256E0000}"/>
    <cellStyle name="Normal 47 6 5 2" xfId="28201" xr:uid="{00000000-0005-0000-0000-0000266E0000}"/>
    <cellStyle name="Normal 47 6 5 2 2" xfId="28202" xr:uid="{00000000-0005-0000-0000-0000276E0000}"/>
    <cellStyle name="Normal 47 6 5 3" xfId="28203" xr:uid="{00000000-0005-0000-0000-0000286E0000}"/>
    <cellStyle name="Normal 47 6 5 3 2" xfId="28204" xr:uid="{00000000-0005-0000-0000-0000296E0000}"/>
    <cellStyle name="Normal 47 6 5 4" xfId="28205" xr:uid="{00000000-0005-0000-0000-00002A6E0000}"/>
    <cellStyle name="Normal 47 6 5 4 2" xfId="28206" xr:uid="{00000000-0005-0000-0000-00002B6E0000}"/>
    <cellStyle name="Normal 47 6 5 5" xfId="28207" xr:uid="{00000000-0005-0000-0000-00002C6E0000}"/>
    <cellStyle name="Normal 47 6 5 5 2" xfId="28208" xr:uid="{00000000-0005-0000-0000-00002D6E0000}"/>
    <cellStyle name="Normal 47 6 5 6" xfId="28209" xr:uid="{00000000-0005-0000-0000-00002E6E0000}"/>
    <cellStyle name="Normal 47 6 5 6 2" xfId="28210" xr:uid="{00000000-0005-0000-0000-00002F6E0000}"/>
    <cellStyle name="Normal 47 6 5 7" xfId="28211" xr:uid="{00000000-0005-0000-0000-0000306E0000}"/>
    <cellStyle name="Normal 47 6 5 7 2" xfId="28212" xr:uid="{00000000-0005-0000-0000-0000316E0000}"/>
    <cellStyle name="Normal 47 6 5 8" xfId="28213" xr:uid="{00000000-0005-0000-0000-0000326E0000}"/>
    <cellStyle name="Normal 47 6 5 8 2" xfId="28214" xr:uid="{00000000-0005-0000-0000-0000336E0000}"/>
    <cellStyle name="Normal 47 6 5 9" xfId="28215" xr:uid="{00000000-0005-0000-0000-0000346E0000}"/>
    <cellStyle name="Normal 47 6 5 9 2" xfId="28216" xr:uid="{00000000-0005-0000-0000-0000356E0000}"/>
    <cellStyle name="Normal 47 6 6" xfId="28217" xr:uid="{00000000-0005-0000-0000-0000366E0000}"/>
    <cellStyle name="Normal 47 6 6 10" xfId="28218" xr:uid="{00000000-0005-0000-0000-0000376E0000}"/>
    <cellStyle name="Normal 47 6 6 11" xfId="28219" xr:uid="{00000000-0005-0000-0000-0000386E0000}"/>
    <cellStyle name="Normal 47 6 6 2" xfId="28220" xr:uid="{00000000-0005-0000-0000-0000396E0000}"/>
    <cellStyle name="Normal 47 6 6 2 2" xfId="28221" xr:uid="{00000000-0005-0000-0000-00003A6E0000}"/>
    <cellStyle name="Normal 47 6 6 3" xfId="28222" xr:uid="{00000000-0005-0000-0000-00003B6E0000}"/>
    <cellStyle name="Normal 47 6 6 3 2" xfId="28223" xr:uid="{00000000-0005-0000-0000-00003C6E0000}"/>
    <cellStyle name="Normal 47 6 6 4" xfId="28224" xr:uid="{00000000-0005-0000-0000-00003D6E0000}"/>
    <cellStyle name="Normal 47 6 6 4 2" xfId="28225" xr:uid="{00000000-0005-0000-0000-00003E6E0000}"/>
    <cellStyle name="Normal 47 6 6 5" xfId="28226" xr:uid="{00000000-0005-0000-0000-00003F6E0000}"/>
    <cellStyle name="Normal 47 6 6 5 2" xfId="28227" xr:uid="{00000000-0005-0000-0000-0000406E0000}"/>
    <cellStyle name="Normal 47 6 6 6" xfId="28228" xr:uid="{00000000-0005-0000-0000-0000416E0000}"/>
    <cellStyle name="Normal 47 6 6 6 2" xfId="28229" xr:uid="{00000000-0005-0000-0000-0000426E0000}"/>
    <cellStyle name="Normal 47 6 6 7" xfId="28230" xr:uid="{00000000-0005-0000-0000-0000436E0000}"/>
    <cellStyle name="Normal 47 6 6 7 2" xfId="28231" xr:uid="{00000000-0005-0000-0000-0000446E0000}"/>
    <cellStyle name="Normal 47 6 6 8" xfId="28232" xr:uid="{00000000-0005-0000-0000-0000456E0000}"/>
    <cellStyle name="Normal 47 6 6 8 2" xfId="28233" xr:uid="{00000000-0005-0000-0000-0000466E0000}"/>
    <cellStyle name="Normal 47 6 6 9" xfId="28234" xr:uid="{00000000-0005-0000-0000-0000476E0000}"/>
    <cellStyle name="Normal 47 6 6 9 2" xfId="28235" xr:uid="{00000000-0005-0000-0000-0000486E0000}"/>
    <cellStyle name="Normal 47 6 7" xfId="28236" xr:uid="{00000000-0005-0000-0000-0000496E0000}"/>
    <cellStyle name="Normal 47 6 7 10" xfId="28237" xr:uid="{00000000-0005-0000-0000-00004A6E0000}"/>
    <cellStyle name="Normal 47 6 7 2" xfId="28238" xr:uid="{00000000-0005-0000-0000-00004B6E0000}"/>
    <cellStyle name="Normal 47 6 7 2 2" xfId="28239" xr:uid="{00000000-0005-0000-0000-00004C6E0000}"/>
    <cellStyle name="Normal 47 6 7 3" xfId="28240" xr:uid="{00000000-0005-0000-0000-00004D6E0000}"/>
    <cellStyle name="Normal 47 6 7 3 2" xfId="28241" xr:uid="{00000000-0005-0000-0000-00004E6E0000}"/>
    <cellStyle name="Normal 47 6 7 4" xfId="28242" xr:uid="{00000000-0005-0000-0000-00004F6E0000}"/>
    <cellStyle name="Normal 47 6 7 4 2" xfId="28243" xr:uid="{00000000-0005-0000-0000-0000506E0000}"/>
    <cellStyle name="Normal 47 6 7 5" xfId="28244" xr:uid="{00000000-0005-0000-0000-0000516E0000}"/>
    <cellStyle name="Normal 47 6 7 5 2" xfId="28245" xr:uid="{00000000-0005-0000-0000-0000526E0000}"/>
    <cellStyle name="Normal 47 6 7 6" xfId="28246" xr:uid="{00000000-0005-0000-0000-0000536E0000}"/>
    <cellStyle name="Normal 47 6 7 6 2" xfId="28247" xr:uid="{00000000-0005-0000-0000-0000546E0000}"/>
    <cellStyle name="Normal 47 6 7 7" xfId="28248" xr:uid="{00000000-0005-0000-0000-0000556E0000}"/>
    <cellStyle name="Normal 47 6 7 7 2" xfId="28249" xr:uid="{00000000-0005-0000-0000-0000566E0000}"/>
    <cellStyle name="Normal 47 6 7 8" xfId="28250" xr:uid="{00000000-0005-0000-0000-0000576E0000}"/>
    <cellStyle name="Normal 47 6 7 8 2" xfId="28251" xr:uid="{00000000-0005-0000-0000-0000586E0000}"/>
    <cellStyle name="Normal 47 6 7 9" xfId="28252" xr:uid="{00000000-0005-0000-0000-0000596E0000}"/>
    <cellStyle name="Normal 47 6 8" xfId="28253" xr:uid="{00000000-0005-0000-0000-00005A6E0000}"/>
    <cellStyle name="Normal 47 6 8 2" xfId="28254" xr:uid="{00000000-0005-0000-0000-00005B6E0000}"/>
    <cellStyle name="Normal 47 6 9" xfId="28255" xr:uid="{00000000-0005-0000-0000-00005C6E0000}"/>
    <cellStyle name="Normal 47 6 9 2" xfId="28256" xr:uid="{00000000-0005-0000-0000-00005D6E0000}"/>
    <cellStyle name="Normal 47 7" xfId="28257" xr:uid="{00000000-0005-0000-0000-00005E6E0000}"/>
    <cellStyle name="Normal 47 7 10" xfId="28258" xr:uid="{00000000-0005-0000-0000-00005F6E0000}"/>
    <cellStyle name="Normal 47 7 11" xfId="28259" xr:uid="{00000000-0005-0000-0000-0000606E0000}"/>
    <cellStyle name="Normal 47 7 2" xfId="28260" xr:uid="{00000000-0005-0000-0000-0000616E0000}"/>
    <cellStyle name="Normal 47 7 2 2" xfId="28261" xr:uid="{00000000-0005-0000-0000-0000626E0000}"/>
    <cellStyle name="Normal 47 7 3" xfId="28262" xr:uid="{00000000-0005-0000-0000-0000636E0000}"/>
    <cellStyle name="Normal 47 7 3 2" xfId="28263" xr:uid="{00000000-0005-0000-0000-0000646E0000}"/>
    <cellStyle name="Normal 47 7 4" xfId="28264" xr:uid="{00000000-0005-0000-0000-0000656E0000}"/>
    <cellStyle name="Normal 47 7 4 2" xfId="28265" xr:uid="{00000000-0005-0000-0000-0000666E0000}"/>
    <cellStyle name="Normal 47 7 5" xfId="28266" xr:uid="{00000000-0005-0000-0000-0000676E0000}"/>
    <cellStyle name="Normal 47 7 5 2" xfId="28267" xr:uid="{00000000-0005-0000-0000-0000686E0000}"/>
    <cellStyle name="Normal 47 7 6" xfId="28268" xr:uid="{00000000-0005-0000-0000-0000696E0000}"/>
    <cellStyle name="Normal 47 7 6 2" xfId="28269" xr:uid="{00000000-0005-0000-0000-00006A6E0000}"/>
    <cellStyle name="Normal 47 7 7" xfId="28270" xr:uid="{00000000-0005-0000-0000-00006B6E0000}"/>
    <cellStyle name="Normal 47 7 7 2" xfId="28271" xr:uid="{00000000-0005-0000-0000-00006C6E0000}"/>
    <cellStyle name="Normal 47 7 8" xfId="28272" xr:uid="{00000000-0005-0000-0000-00006D6E0000}"/>
    <cellStyle name="Normal 47 7 8 2" xfId="28273" xr:uid="{00000000-0005-0000-0000-00006E6E0000}"/>
    <cellStyle name="Normal 47 7 9" xfId="28274" xr:uid="{00000000-0005-0000-0000-00006F6E0000}"/>
    <cellStyle name="Normal 47 7 9 2" xfId="28275" xr:uid="{00000000-0005-0000-0000-0000706E0000}"/>
    <cellStyle name="Normal 47 8" xfId="28276" xr:uid="{00000000-0005-0000-0000-0000716E0000}"/>
    <cellStyle name="Normal 47 8 10" xfId="28277" xr:uid="{00000000-0005-0000-0000-0000726E0000}"/>
    <cellStyle name="Normal 47 8 11" xfId="28278" xr:uid="{00000000-0005-0000-0000-0000736E0000}"/>
    <cellStyle name="Normal 47 8 2" xfId="28279" xr:uid="{00000000-0005-0000-0000-0000746E0000}"/>
    <cellStyle name="Normal 47 8 2 2" xfId="28280" xr:uid="{00000000-0005-0000-0000-0000756E0000}"/>
    <cellStyle name="Normal 47 8 3" xfId="28281" xr:uid="{00000000-0005-0000-0000-0000766E0000}"/>
    <cellStyle name="Normal 47 8 3 2" xfId="28282" xr:uid="{00000000-0005-0000-0000-0000776E0000}"/>
    <cellStyle name="Normal 47 8 4" xfId="28283" xr:uid="{00000000-0005-0000-0000-0000786E0000}"/>
    <cellStyle name="Normal 47 8 4 2" xfId="28284" xr:uid="{00000000-0005-0000-0000-0000796E0000}"/>
    <cellStyle name="Normal 47 8 5" xfId="28285" xr:uid="{00000000-0005-0000-0000-00007A6E0000}"/>
    <cellStyle name="Normal 47 8 5 2" xfId="28286" xr:uid="{00000000-0005-0000-0000-00007B6E0000}"/>
    <cellStyle name="Normal 47 8 6" xfId="28287" xr:uid="{00000000-0005-0000-0000-00007C6E0000}"/>
    <cellStyle name="Normal 47 8 6 2" xfId="28288" xr:uid="{00000000-0005-0000-0000-00007D6E0000}"/>
    <cellStyle name="Normal 47 8 7" xfId="28289" xr:uid="{00000000-0005-0000-0000-00007E6E0000}"/>
    <cellStyle name="Normal 47 8 7 2" xfId="28290" xr:uid="{00000000-0005-0000-0000-00007F6E0000}"/>
    <cellStyle name="Normal 47 8 8" xfId="28291" xr:uid="{00000000-0005-0000-0000-0000806E0000}"/>
    <cellStyle name="Normal 47 8 8 2" xfId="28292" xr:uid="{00000000-0005-0000-0000-0000816E0000}"/>
    <cellStyle name="Normal 47 8 9" xfId="28293" xr:uid="{00000000-0005-0000-0000-0000826E0000}"/>
    <cellStyle name="Normal 47 8 9 2" xfId="28294" xr:uid="{00000000-0005-0000-0000-0000836E0000}"/>
    <cellStyle name="Normal 47 9" xfId="28295" xr:uid="{00000000-0005-0000-0000-0000846E0000}"/>
    <cellStyle name="Normal 47 9 10" xfId="28296" xr:uid="{00000000-0005-0000-0000-0000856E0000}"/>
    <cellStyle name="Normal 47 9 11" xfId="28297" xr:uid="{00000000-0005-0000-0000-0000866E0000}"/>
    <cellStyle name="Normal 47 9 2" xfId="28298" xr:uid="{00000000-0005-0000-0000-0000876E0000}"/>
    <cellStyle name="Normal 47 9 2 2" xfId="28299" xr:uid="{00000000-0005-0000-0000-0000886E0000}"/>
    <cellStyle name="Normal 47 9 3" xfId="28300" xr:uid="{00000000-0005-0000-0000-0000896E0000}"/>
    <cellStyle name="Normal 47 9 3 2" xfId="28301" xr:uid="{00000000-0005-0000-0000-00008A6E0000}"/>
    <cellStyle name="Normal 47 9 4" xfId="28302" xr:uid="{00000000-0005-0000-0000-00008B6E0000}"/>
    <cellStyle name="Normal 47 9 4 2" xfId="28303" xr:uid="{00000000-0005-0000-0000-00008C6E0000}"/>
    <cellStyle name="Normal 47 9 5" xfId="28304" xr:uid="{00000000-0005-0000-0000-00008D6E0000}"/>
    <cellStyle name="Normal 47 9 5 2" xfId="28305" xr:uid="{00000000-0005-0000-0000-00008E6E0000}"/>
    <cellStyle name="Normal 47 9 6" xfId="28306" xr:uid="{00000000-0005-0000-0000-00008F6E0000}"/>
    <cellStyle name="Normal 47 9 6 2" xfId="28307" xr:uid="{00000000-0005-0000-0000-0000906E0000}"/>
    <cellStyle name="Normal 47 9 7" xfId="28308" xr:uid="{00000000-0005-0000-0000-0000916E0000}"/>
    <cellStyle name="Normal 47 9 7 2" xfId="28309" xr:uid="{00000000-0005-0000-0000-0000926E0000}"/>
    <cellStyle name="Normal 47 9 8" xfId="28310" xr:uid="{00000000-0005-0000-0000-0000936E0000}"/>
    <cellStyle name="Normal 47 9 8 2" xfId="28311" xr:uid="{00000000-0005-0000-0000-0000946E0000}"/>
    <cellStyle name="Normal 47 9 9" xfId="28312" xr:uid="{00000000-0005-0000-0000-0000956E0000}"/>
    <cellStyle name="Normal 47 9 9 2" xfId="28313" xr:uid="{00000000-0005-0000-0000-0000966E0000}"/>
    <cellStyle name="Normal 48" xfId="28314" xr:uid="{00000000-0005-0000-0000-0000976E0000}"/>
    <cellStyle name="Normal 48 10" xfId="28315" xr:uid="{00000000-0005-0000-0000-0000986E0000}"/>
    <cellStyle name="Normal 48 10 10" xfId="28316" xr:uid="{00000000-0005-0000-0000-0000996E0000}"/>
    <cellStyle name="Normal 48 10 11" xfId="28317" xr:uid="{00000000-0005-0000-0000-00009A6E0000}"/>
    <cellStyle name="Normal 48 10 2" xfId="28318" xr:uid="{00000000-0005-0000-0000-00009B6E0000}"/>
    <cellStyle name="Normal 48 10 2 2" xfId="28319" xr:uid="{00000000-0005-0000-0000-00009C6E0000}"/>
    <cellStyle name="Normal 48 10 3" xfId="28320" xr:uid="{00000000-0005-0000-0000-00009D6E0000}"/>
    <cellStyle name="Normal 48 10 3 2" xfId="28321" xr:uid="{00000000-0005-0000-0000-00009E6E0000}"/>
    <cellStyle name="Normal 48 10 4" xfId="28322" xr:uid="{00000000-0005-0000-0000-00009F6E0000}"/>
    <cellStyle name="Normal 48 10 4 2" xfId="28323" xr:uid="{00000000-0005-0000-0000-0000A06E0000}"/>
    <cellStyle name="Normal 48 10 5" xfId="28324" xr:uid="{00000000-0005-0000-0000-0000A16E0000}"/>
    <cellStyle name="Normal 48 10 5 2" xfId="28325" xr:uid="{00000000-0005-0000-0000-0000A26E0000}"/>
    <cellStyle name="Normal 48 10 6" xfId="28326" xr:uid="{00000000-0005-0000-0000-0000A36E0000}"/>
    <cellStyle name="Normal 48 10 6 2" xfId="28327" xr:uid="{00000000-0005-0000-0000-0000A46E0000}"/>
    <cellStyle name="Normal 48 10 7" xfId="28328" xr:uid="{00000000-0005-0000-0000-0000A56E0000}"/>
    <cellStyle name="Normal 48 10 7 2" xfId="28329" xr:uid="{00000000-0005-0000-0000-0000A66E0000}"/>
    <cellStyle name="Normal 48 10 8" xfId="28330" xr:uid="{00000000-0005-0000-0000-0000A76E0000}"/>
    <cellStyle name="Normal 48 10 8 2" xfId="28331" xr:uid="{00000000-0005-0000-0000-0000A86E0000}"/>
    <cellStyle name="Normal 48 10 9" xfId="28332" xr:uid="{00000000-0005-0000-0000-0000A96E0000}"/>
    <cellStyle name="Normal 48 10 9 2" xfId="28333" xr:uid="{00000000-0005-0000-0000-0000AA6E0000}"/>
    <cellStyle name="Normal 48 11" xfId="28334" xr:uid="{00000000-0005-0000-0000-0000AB6E0000}"/>
    <cellStyle name="Normal 48 11 10" xfId="28335" xr:uid="{00000000-0005-0000-0000-0000AC6E0000}"/>
    <cellStyle name="Normal 48 11 11" xfId="28336" xr:uid="{00000000-0005-0000-0000-0000AD6E0000}"/>
    <cellStyle name="Normal 48 11 2" xfId="28337" xr:uid="{00000000-0005-0000-0000-0000AE6E0000}"/>
    <cellStyle name="Normal 48 11 2 2" xfId="28338" xr:uid="{00000000-0005-0000-0000-0000AF6E0000}"/>
    <cellStyle name="Normal 48 11 3" xfId="28339" xr:uid="{00000000-0005-0000-0000-0000B06E0000}"/>
    <cellStyle name="Normal 48 11 3 2" xfId="28340" xr:uid="{00000000-0005-0000-0000-0000B16E0000}"/>
    <cellStyle name="Normal 48 11 4" xfId="28341" xr:uid="{00000000-0005-0000-0000-0000B26E0000}"/>
    <cellStyle name="Normal 48 11 4 2" xfId="28342" xr:uid="{00000000-0005-0000-0000-0000B36E0000}"/>
    <cellStyle name="Normal 48 11 5" xfId="28343" xr:uid="{00000000-0005-0000-0000-0000B46E0000}"/>
    <cellStyle name="Normal 48 11 5 2" xfId="28344" xr:uid="{00000000-0005-0000-0000-0000B56E0000}"/>
    <cellStyle name="Normal 48 11 6" xfId="28345" xr:uid="{00000000-0005-0000-0000-0000B66E0000}"/>
    <cellStyle name="Normal 48 11 6 2" xfId="28346" xr:uid="{00000000-0005-0000-0000-0000B76E0000}"/>
    <cellStyle name="Normal 48 11 7" xfId="28347" xr:uid="{00000000-0005-0000-0000-0000B86E0000}"/>
    <cellStyle name="Normal 48 11 7 2" xfId="28348" xr:uid="{00000000-0005-0000-0000-0000B96E0000}"/>
    <cellStyle name="Normal 48 11 8" xfId="28349" xr:uid="{00000000-0005-0000-0000-0000BA6E0000}"/>
    <cellStyle name="Normal 48 11 8 2" xfId="28350" xr:uid="{00000000-0005-0000-0000-0000BB6E0000}"/>
    <cellStyle name="Normal 48 11 9" xfId="28351" xr:uid="{00000000-0005-0000-0000-0000BC6E0000}"/>
    <cellStyle name="Normal 48 11 9 2" xfId="28352" xr:uid="{00000000-0005-0000-0000-0000BD6E0000}"/>
    <cellStyle name="Normal 48 12" xfId="28353" xr:uid="{00000000-0005-0000-0000-0000BE6E0000}"/>
    <cellStyle name="Normal 48 12 10" xfId="28354" xr:uid="{00000000-0005-0000-0000-0000BF6E0000}"/>
    <cellStyle name="Normal 48 12 2" xfId="28355" xr:uid="{00000000-0005-0000-0000-0000C06E0000}"/>
    <cellStyle name="Normal 48 12 2 2" xfId="28356" xr:uid="{00000000-0005-0000-0000-0000C16E0000}"/>
    <cellStyle name="Normal 48 12 3" xfId="28357" xr:uid="{00000000-0005-0000-0000-0000C26E0000}"/>
    <cellStyle name="Normal 48 12 3 2" xfId="28358" xr:uid="{00000000-0005-0000-0000-0000C36E0000}"/>
    <cellStyle name="Normal 48 12 4" xfId="28359" xr:uid="{00000000-0005-0000-0000-0000C46E0000}"/>
    <cellStyle name="Normal 48 12 4 2" xfId="28360" xr:uid="{00000000-0005-0000-0000-0000C56E0000}"/>
    <cellStyle name="Normal 48 12 5" xfId="28361" xr:uid="{00000000-0005-0000-0000-0000C66E0000}"/>
    <cellStyle name="Normal 48 12 5 2" xfId="28362" xr:uid="{00000000-0005-0000-0000-0000C76E0000}"/>
    <cellStyle name="Normal 48 12 6" xfId="28363" xr:uid="{00000000-0005-0000-0000-0000C86E0000}"/>
    <cellStyle name="Normal 48 12 6 2" xfId="28364" xr:uid="{00000000-0005-0000-0000-0000C96E0000}"/>
    <cellStyle name="Normal 48 12 7" xfId="28365" xr:uid="{00000000-0005-0000-0000-0000CA6E0000}"/>
    <cellStyle name="Normal 48 12 7 2" xfId="28366" xr:uid="{00000000-0005-0000-0000-0000CB6E0000}"/>
    <cellStyle name="Normal 48 12 8" xfId="28367" xr:uid="{00000000-0005-0000-0000-0000CC6E0000}"/>
    <cellStyle name="Normal 48 12 8 2" xfId="28368" xr:uid="{00000000-0005-0000-0000-0000CD6E0000}"/>
    <cellStyle name="Normal 48 12 9" xfId="28369" xr:uid="{00000000-0005-0000-0000-0000CE6E0000}"/>
    <cellStyle name="Normal 48 13" xfId="28370" xr:uid="{00000000-0005-0000-0000-0000CF6E0000}"/>
    <cellStyle name="Normal 48 13 2" xfId="28371" xr:uid="{00000000-0005-0000-0000-0000D06E0000}"/>
    <cellStyle name="Normal 48 14" xfId="28372" xr:uid="{00000000-0005-0000-0000-0000D16E0000}"/>
    <cellStyle name="Normal 48 14 2" xfId="28373" xr:uid="{00000000-0005-0000-0000-0000D26E0000}"/>
    <cellStyle name="Normal 48 15" xfId="28374" xr:uid="{00000000-0005-0000-0000-0000D36E0000}"/>
    <cellStyle name="Normal 48 15 2" xfId="28375" xr:uid="{00000000-0005-0000-0000-0000D46E0000}"/>
    <cellStyle name="Normal 48 16" xfId="28376" xr:uid="{00000000-0005-0000-0000-0000D56E0000}"/>
    <cellStyle name="Normal 48 16 2" xfId="28377" xr:uid="{00000000-0005-0000-0000-0000D66E0000}"/>
    <cellStyle name="Normal 48 17" xfId="28378" xr:uid="{00000000-0005-0000-0000-0000D76E0000}"/>
    <cellStyle name="Normal 48 17 2" xfId="28379" xr:uid="{00000000-0005-0000-0000-0000D86E0000}"/>
    <cellStyle name="Normal 48 18" xfId="28380" xr:uid="{00000000-0005-0000-0000-0000D96E0000}"/>
    <cellStyle name="Normal 48 18 2" xfId="28381" xr:uid="{00000000-0005-0000-0000-0000DA6E0000}"/>
    <cellStyle name="Normal 48 19" xfId="28382" xr:uid="{00000000-0005-0000-0000-0000DB6E0000}"/>
    <cellStyle name="Normal 48 19 2" xfId="28383" xr:uid="{00000000-0005-0000-0000-0000DC6E0000}"/>
    <cellStyle name="Normal 48 2" xfId="28384" xr:uid="{00000000-0005-0000-0000-0000DD6E0000}"/>
    <cellStyle name="Normal 48 2 10" xfId="28385" xr:uid="{00000000-0005-0000-0000-0000DE6E0000}"/>
    <cellStyle name="Normal 48 2 10 2" xfId="28386" xr:uid="{00000000-0005-0000-0000-0000DF6E0000}"/>
    <cellStyle name="Normal 48 2 11" xfId="28387" xr:uid="{00000000-0005-0000-0000-0000E06E0000}"/>
    <cellStyle name="Normal 48 2 11 2" xfId="28388" xr:uid="{00000000-0005-0000-0000-0000E16E0000}"/>
    <cellStyle name="Normal 48 2 12" xfId="28389" xr:uid="{00000000-0005-0000-0000-0000E26E0000}"/>
    <cellStyle name="Normal 48 2 12 2" xfId="28390" xr:uid="{00000000-0005-0000-0000-0000E36E0000}"/>
    <cellStyle name="Normal 48 2 13" xfId="28391" xr:uid="{00000000-0005-0000-0000-0000E46E0000}"/>
    <cellStyle name="Normal 48 2 13 2" xfId="28392" xr:uid="{00000000-0005-0000-0000-0000E56E0000}"/>
    <cellStyle name="Normal 48 2 14" xfId="28393" xr:uid="{00000000-0005-0000-0000-0000E66E0000}"/>
    <cellStyle name="Normal 48 2 14 2" xfId="28394" xr:uid="{00000000-0005-0000-0000-0000E76E0000}"/>
    <cellStyle name="Normal 48 2 15" xfId="28395" xr:uid="{00000000-0005-0000-0000-0000E86E0000}"/>
    <cellStyle name="Normal 48 2 15 2" xfId="28396" xr:uid="{00000000-0005-0000-0000-0000E96E0000}"/>
    <cellStyle name="Normal 48 2 16" xfId="28397" xr:uid="{00000000-0005-0000-0000-0000EA6E0000}"/>
    <cellStyle name="Normal 48 2 16 2" xfId="28398" xr:uid="{00000000-0005-0000-0000-0000EB6E0000}"/>
    <cellStyle name="Normal 48 2 17" xfId="28399" xr:uid="{00000000-0005-0000-0000-0000EC6E0000}"/>
    <cellStyle name="Normal 48 2 18" xfId="28400" xr:uid="{00000000-0005-0000-0000-0000ED6E0000}"/>
    <cellStyle name="Normal 48 2 2" xfId="28401" xr:uid="{00000000-0005-0000-0000-0000EE6E0000}"/>
    <cellStyle name="Normal 48 2 2 10" xfId="28402" xr:uid="{00000000-0005-0000-0000-0000EF6E0000}"/>
    <cellStyle name="Normal 48 2 2 11" xfId="28403" xr:uid="{00000000-0005-0000-0000-0000F06E0000}"/>
    <cellStyle name="Normal 48 2 2 2" xfId="28404" xr:uid="{00000000-0005-0000-0000-0000F16E0000}"/>
    <cellStyle name="Normal 48 2 2 2 2" xfId="28405" xr:uid="{00000000-0005-0000-0000-0000F26E0000}"/>
    <cellStyle name="Normal 48 2 2 3" xfId="28406" xr:uid="{00000000-0005-0000-0000-0000F36E0000}"/>
    <cellStyle name="Normal 48 2 2 3 2" xfId="28407" xr:uid="{00000000-0005-0000-0000-0000F46E0000}"/>
    <cellStyle name="Normal 48 2 2 4" xfId="28408" xr:uid="{00000000-0005-0000-0000-0000F56E0000}"/>
    <cellStyle name="Normal 48 2 2 4 2" xfId="28409" xr:uid="{00000000-0005-0000-0000-0000F66E0000}"/>
    <cellStyle name="Normal 48 2 2 5" xfId="28410" xr:uid="{00000000-0005-0000-0000-0000F76E0000}"/>
    <cellStyle name="Normal 48 2 2 5 2" xfId="28411" xr:uid="{00000000-0005-0000-0000-0000F86E0000}"/>
    <cellStyle name="Normal 48 2 2 6" xfId="28412" xr:uid="{00000000-0005-0000-0000-0000F96E0000}"/>
    <cellStyle name="Normal 48 2 2 6 2" xfId="28413" xr:uid="{00000000-0005-0000-0000-0000FA6E0000}"/>
    <cellStyle name="Normal 48 2 2 7" xfId="28414" xr:uid="{00000000-0005-0000-0000-0000FB6E0000}"/>
    <cellStyle name="Normal 48 2 2 7 2" xfId="28415" xr:uid="{00000000-0005-0000-0000-0000FC6E0000}"/>
    <cellStyle name="Normal 48 2 2 8" xfId="28416" xr:uid="{00000000-0005-0000-0000-0000FD6E0000}"/>
    <cellStyle name="Normal 48 2 2 8 2" xfId="28417" xr:uid="{00000000-0005-0000-0000-0000FE6E0000}"/>
    <cellStyle name="Normal 48 2 2 9" xfId="28418" xr:uid="{00000000-0005-0000-0000-0000FF6E0000}"/>
    <cellStyle name="Normal 48 2 2 9 2" xfId="28419" xr:uid="{00000000-0005-0000-0000-0000006F0000}"/>
    <cellStyle name="Normal 48 2 3" xfId="28420" xr:uid="{00000000-0005-0000-0000-0000016F0000}"/>
    <cellStyle name="Normal 48 2 3 10" xfId="28421" xr:uid="{00000000-0005-0000-0000-0000026F0000}"/>
    <cellStyle name="Normal 48 2 3 11" xfId="28422" xr:uid="{00000000-0005-0000-0000-0000036F0000}"/>
    <cellStyle name="Normal 48 2 3 2" xfId="28423" xr:uid="{00000000-0005-0000-0000-0000046F0000}"/>
    <cellStyle name="Normal 48 2 3 2 2" xfId="28424" xr:uid="{00000000-0005-0000-0000-0000056F0000}"/>
    <cellStyle name="Normal 48 2 3 3" xfId="28425" xr:uid="{00000000-0005-0000-0000-0000066F0000}"/>
    <cellStyle name="Normal 48 2 3 3 2" xfId="28426" xr:uid="{00000000-0005-0000-0000-0000076F0000}"/>
    <cellStyle name="Normal 48 2 3 4" xfId="28427" xr:uid="{00000000-0005-0000-0000-0000086F0000}"/>
    <cellStyle name="Normal 48 2 3 4 2" xfId="28428" xr:uid="{00000000-0005-0000-0000-0000096F0000}"/>
    <cellStyle name="Normal 48 2 3 5" xfId="28429" xr:uid="{00000000-0005-0000-0000-00000A6F0000}"/>
    <cellStyle name="Normal 48 2 3 5 2" xfId="28430" xr:uid="{00000000-0005-0000-0000-00000B6F0000}"/>
    <cellStyle name="Normal 48 2 3 6" xfId="28431" xr:uid="{00000000-0005-0000-0000-00000C6F0000}"/>
    <cellStyle name="Normal 48 2 3 6 2" xfId="28432" xr:uid="{00000000-0005-0000-0000-00000D6F0000}"/>
    <cellStyle name="Normal 48 2 3 7" xfId="28433" xr:uid="{00000000-0005-0000-0000-00000E6F0000}"/>
    <cellStyle name="Normal 48 2 3 7 2" xfId="28434" xr:uid="{00000000-0005-0000-0000-00000F6F0000}"/>
    <cellStyle name="Normal 48 2 3 8" xfId="28435" xr:uid="{00000000-0005-0000-0000-0000106F0000}"/>
    <cellStyle name="Normal 48 2 3 8 2" xfId="28436" xr:uid="{00000000-0005-0000-0000-0000116F0000}"/>
    <cellStyle name="Normal 48 2 3 9" xfId="28437" xr:uid="{00000000-0005-0000-0000-0000126F0000}"/>
    <cellStyle name="Normal 48 2 3 9 2" xfId="28438" xr:uid="{00000000-0005-0000-0000-0000136F0000}"/>
    <cellStyle name="Normal 48 2 4" xfId="28439" xr:uid="{00000000-0005-0000-0000-0000146F0000}"/>
    <cellStyle name="Normal 48 2 4 10" xfId="28440" xr:uid="{00000000-0005-0000-0000-0000156F0000}"/>
    <cellStyle name="Normal 48 2 4 11" xfId="28441" xr:uid="{00000000-0005-0000-0000-0000166F0000}"/>
    <cellStyle name="Normal 48 2 4 2" xfId="28442" xr:uid="{00000000-0005-0000-0000-0000176F0000}"/>
    <cellStyle name="Normal 48 2 4 2 2" xfId="28443" xr:uid="{00000000-0005-0000-0000-0000186F0000}"/>
    <cellStyle name="Normal 48 2 4 3" xfId="28444" xr:uid="{00000000-0005-0000-0000-0000196F0000}"/>
    <cellStyle name="Normal 48 2 4 3 2" xfId="28445" xr:uid="{00000000-0005-0000-0000-00001A6F0000}"/>
    <cellStyle name="Normal 48 2 4 4" xfId="28446" xr:uid="{00000000-0005-0000-0000-00001B6F0000}"/>
    <cellStyle name="Normal 48 2 4 4 2" xfId="28447" xr:uid="{00000000-0005-0000-0000-00001C6F0000}"/>
    <cellStyle name="Normal 48 2 4 5" xfId="28448" xr:uid="{00000000-0005-0000-0000-00001D6F0000}"/>
    <cellStyle name="Normal 48 2 4 5 2" xfId="28449" xr:uid="{00000000-0005-0000-0000-00001E6F0000}"/>
    <cellStyle name="Normal 48 2 4 6" xfId="28450" xr:uid="{00000000-0005-0000-0000-00001F6F0000}"/>
    <cellStyle name="Normal 48 2 4 6 2" xfId="28451" xr:uid="{00000000-0005-0000-0000-0000206F0000}"/>
    <cellStyle name="Normal 48 2 4 7" xfId="28452" xr:uid="{00000000-0005-0000-0000-0000216F0000}"/>
    <cellStyle name="Normal 48 2 4 7 2" xfId="28453" xr:uid="{00000000-0005-0000-0000-0000226F0000}"/>
    <cellStyle name="Normal 48 2 4 8" xfId="28454" xr:uid="{00000000-0005-0000-0000-0000236F0000}"/>
    <cellStyle name="Normal 48 2 4 8 2" xfId="28455" xr:uid="{00000000-0005-0000-0000-0000246F0000}"/>
    <cellStyle name="Normal 48 2 4 9" xfId="28456" xr:uid="{00000000-0005-0000-0000-0000256F0000}"/>
    <cellStyle name="Normal 48 2 4 9 2" xfId="28457" xr:uid="{00000000-0005-0000-0000-0000266F0000}"/>
    <cellStyle name="Normal 48 2 5" xfId="28458" xr:uid="{00000000-0005-0000-0000-0000276F0000}"/>
    <cellStyle name="Normal 48 2 5 10" xfId="28459" xr:uid="{00000000-0005-0000-0000-0000286F0000}"/>
    <cellStyle name="Normal 48 2 5 11" xfId="28460" xr:uid="{00000000-0005-0000-0000-0000296F0000}"/>
    <cellStyle name="Normal 48 2 5 2" xfId="28461" xr:uid="{00000000-0005-0000-0000-00002A6F0000}"/>
    <cellStyle name="Normal 48 2 5 2 2" xfId="28462" xr:uid="{00000000-0005-0000-0000-00002B6F0000}"/>
    <cellStyle name="Normal 48 2 5 3" xfId="28463" xr:uid="{00000000-0005-0000-0000-00002C6F0000}"/>
    <cellStyle name="Normal 48 2 5 3 2" xfId="28464" xr:uid="{00000000-0005-0000-0000-00002D6F0000}"/>
    <cellStyle name="Normal 48 2 5 4" xfId="28465" xr:uid="{00000000-0005-0000-0000-00002E6F0000}"/>
    <cellStyle name="Normal 48 2 5 4 2" xfId="28466" xr:uid="{00000000-0005-0000-0000-00002F6F0000}"/>
    <cellStyle name="Normal 48 2 5 5" xfId="28467" xr:uid="{00000000-0005-0000-0000-0000306F0000}"/>
    <cellStyle name="Normal 48 2 5 5 2" xfId="28468" xr:uid="{00000000-0005-0000-0000-0000316F0000}"/>
    <cellStyle name="Normal 48 2 5 6" xfId="28469" xr:uid="{00000000-0005-0000-0000-0000326F0000}"/>
    <cellStyle name="Normal 48 2 5 6 2" xfId="28470" xr:uid="{00000000-0005-0000-0000-0000336F0000}"/>
    <cellStyle name="Normal 48 2 5 7" xfId="28471" xr:uid="{00000000-0005-0000-0000-0000346F0000}"/>
    <cellStyle name="Normal 48 2 5 7 2" xfId="28472" xr:uid="{00000000-0005-0000-0000-0000356F0000}"/>
    <cellStyle name="Normal 48 2 5 8" xfId="28473" xr:uid="{00000000-0005-0000-0000-0000366F0000}"/>
    <cellStyle name="Normal 48 2 5 8 2" xfId="28474" xr:uid="{00000000-0005-0000-0000-0000376F0000}"/>
    <cellStyle name="Normal 48 2 5 9" xfId="28475" xr:uid="{00000000-0005-0000-0000-0000386F0000}"/>
    <cellStyle name="Normal 48 2 5 9 2" xfId="28476" xr:uid="{00000000-0005-0000-0000-0000396F0000}"/>
    <cellStyle name="Normal 48 2 6" xfId="28477" xr:uid="{00000000-0005-0000-0000-00003A6F0000}"/>
    <cellStyle name="Normal 48 2 6 10" xfId="28478" xr:uid="{00000000-0005-0000-0000-00003B6F0000}"/>
    <cellStyle name="Normal 48 2 6 11" xfId="28479" xr:uid="{00000000-0005-0000-0000-00003C6F0000}"/>
    <cellStyle name="Normal 48 2 6 2" xfId="28480" xr:uid="{00000000-0005-0000-0000-00003D6F0000}"/>
    <cellStyle name="Normal 48 2 6 2 2" xfId="28481" xr:uid="{00000000-0005-0000-0000-00003E6F0000}"/>
    <cellStyle name="Normal 48 2 6 3" xfId="28482" xr:uid="{00000000-0005-0000-0000-00003F6F0000}"/>
    <cellStyle name="Normal 48 2 6 3 2" xfId="28483" xr:uid="{00000000-0005-0000-0000-0000406F0000}"/>
    <cellStyle name="Normal 48 2 6 4" xfId="28484" xr:uid="{00000000-0005-0000-0000-0000416F0000}"/>
    <cellStyle name="Normal 48 2 6 4 2" xfId="28485" xr:uid="{00000000-0005-0000-0000-0000426F0000}"/>
    <cellStyle name="Normal 48 2 6 5" xfId="28486" xr:uid="{00000000-0005-0000-0000-0000436F0000}"/>
    <cellStyle name="Normal 48 2 6 5 2" xfId="28487" xr:uid="{00000000-0005-0000-0000-0000446F0000}"/>
    <cellStyle name="Normal 48 2 6 6" xfId="28488" xr:uid="{00000000-0005-0000-0000-0000456F0000}"/>
    <cellStyle name="Normal 48 2 6 6 2" xfId="28489" xr:uid="{00000000-0005-0000-0000-0000466F0000}"/>
    <cellStyle name="Normal 48 2 6 7" xfId="28490" xr:uid="{00000000-0005-0000-0000-0000476F0000}"/>
    <cellStyle name="Normal 48 2 6 7 2" xfId="28491" xr:uid="{00000000-0005-0000-0000-0000486F0000}"/>
    <cellStyle name="Normal 48 2 6 8" xfId="28492" xr:uid="{00000000-0005-0000-0000-0000496F0000}"/>
    <cellStyle name="Normal 48 2 6 8 2" xfId="28493" xr:uid="{00000000-0005-0000-0000-00004A6F0000}"/>
    <cellStyle name="Normal 48 2 6 9" xfId="28494" xr:uid="{00000000-0005-0000-0000-00004B6F0000}"/>
    <cellStyle name="Normal 48 2 6 9 2" xfId="28495" xr:uid="{00000000-0005-0000-0000-00004C6F0000}"/>
    <cellStyle name="Normal 48 2 7" xfId="28496" xr:uid="{00000000-0005-0000-0000-00004D6F0000}"/>
    <cellStyle name="Normal 48 2 7 10" xfId="28497" xr:uid="{00000000-0005-0000-0000-00004E6F0000}"/>
    <cellStyle name="Normal 48 2 7 11" xfId="28498" xr:uid="{00000000-0005-0000-0000-00004F6F0000}"/>
    <cellStyle name="Normal 48 2 7 2" xfId="28499" xr:uid="{00000000-0005-0000-0000-0000506F0000}"/>
    <cellStyle name="Normal 48 2 7 2 2" xfId="28500" xr:uid="{00000000-0005-0000-0000-0000516F0000}"/>
    <cellStyle name="Normal 48 2 7 3" xfId="28501" xr:uid="{00000000-0005-0000-0000-0000526F0000}"/>
    <cellStyle name="Normal 48 2 7 3 2" xfId="28502" xr:uid="{00000000-0005-0000-0000-0000536F0000}"/>
    <cellStyle name="Normal 48 2 7 4" xfId="28503" xr:uid="{00000000-0005-0000-0000-0000546F0000}"/>
    <cellStyle name="Normal 48 2 7 4 2" xfId="28504" xr:uid="{00000000-0005-0000-0000-0000556F0000}"/>
    <cellStyle name="Normal 48 2 7 5" xfId="28505" xr:uid="{00000000-0005-0000-0000-0000566F0000}"/>
    <cellStyle name="Normal 48 2 7 5 2" xfId="28506" xr:uid="{00000000-0005-0000-0000-0000576F0000}"/>
    <cellStyle name="Normal 48 2 7 6" xfId="28507" xr:uid="{00000000-0005-0000-0000-0000586F0000}"/>
    <cellStyle name="Normal 48 2 7 6 2" xfId="28508" xr:uid="{00000000-0005-0000-0000-0000596F0000}"/>
    <cellStyle name="Normal 48 2 7 7" xfId="28509" xr:uid="{00000000-0005-0000-0000-00005A6F0000}"/>
    <cellStyle name="Normal 48 2 7 7 2" xfId="28510" xr:uid="{00000000-0005-0000-0000-00005B6F0000}"/>
    <cellStyle name="Normal 48 2 7 8" xfId="28511" xr:uid="{00000000-0005-0000-0000-00005C6F0000}"/>
    <cellStyle name="Normal 48 2 7 8 2" xfId="28512" xr:uid="{00000000-0005-0000-0000-00005D6F0000}"/>
    <cellStyle name="Normal 48 2 7 9" xfId="28513" xr:uid="{00000000-0005-0000-0000-00005E6F0000}"/>
    <cellStyle name="Normal 48 2 7 9 2" xfId="28514" xr:uid="{00000000-0005-0000-0000-00005F6F0000}"/>
    <cellStyle name="Normal 48 2 8" xfId="28515" xr:uid="{00000000-0005-0000-0000-0000606F0000}"/>
    <cellStyle name="Normal 48 2 8 10" xfId="28516" xr:uid="{00000000-0005-0000-0000-0000616F0000}"/>
    <cellStyle name="Normal 48 2 8 2" xfId="28517" xr:uid="{00000000-0005-0000-0000-0000626F0000}"/>
    <cellStyle name="Normal 48 2 8 2 2" xfId="28518" xr:uid="{00000000-0005-0000-0000-0000636F0000}"/>
    <cellStyle name="Normal 48 2 8 3" xfId="28519" xr:uid="{00000000-0005-0000-0000-0000646F0000}"/>
    <cellStyle name="Normal 48 2 8 3 2" xfId="28520" xr:uid="{00000000-0005-0000-0000-0000656F0000}"/>
    <cellStyle name="Normal 48 2 8 4" xfId="28521" xr:uid="{00000000-0005-0000-0000-0000666F0000}"/>
    <cellStyle name="Normal 48 2 8 4 2" xfId="28522" xr:uid="{00000000-0005-0000-0000-0000676F0000}"/>
    <cellStyle name="Normal 48 2 8 5" xfId="28523" xr:uid="{00000000-0005-0000-0000-0000686F0000}"/>
    <cellStyle name="Normal 48 2 8 5 2" xfId="28524" xr:uid="{00000000-0005-0000-0000-0000696F0000}"/>
    <cellStyle name="Normal 48 2 8 6" xfId="28525" xr:uid="{00000000-0005-0000-0000-00006A6F0000}"/>
    <cellStyle name="Normal 48 2 8 6 2" xfId="28526" xr:uid="{00000000-0005-0000-0000-00006B6F0000}"/>
    <cellStyle name="Normal 48 2 8 7" xfId="28527" xr:uid="{00000000-0005-0000-0000-00006C6F0000}"/>
    <cellStyle name="Normal 48 2 8 7 2" xfId="28528" xr:uid="{00000000-0005-0000-0000-00006D6F0000}"/>
    <cellStyle name="Normal 48 2 8 8" xfId="28529" xr:uid="{00000000-0005-0000-0000-00006E6F0000}"/>
    <cellStyle name="Normal 48 2 8 8 2" xfId="28530" xr:uid="{00000000-0005-0000-0000-00006F6F0000}"/>
    <cellStyle name="Normal 48 2 8 9" xfId="28531" xr:uid="{00000000-0005-0000-0000-0000706F0000}"/>
    <cellStyle name="Normal 48 2 9" xfId="28532" xr:uid="{00000000-0005-0000-0000-0000716F0000}"/>
    <cellStyle name="Normal 48 2 9 2" xfId="28533" xr:uid="{00000000-0005-0000-0000-0000726F0000}"/>
    <cellStyle name="Normal 48 20" xfId="28534" xr:uid="{00000000-0005-0000-0000-0000736F0000}"/>
    <cellStyle name="Normal 48 20 2" xfId="28535" xr:uid="{00000000-0005-0000-0000-0000746F0000}"/>
    <cellStyle name="Normal 48 21" xfId="28536" xr:uid="{00000000-0005-0000-0000-0000756F0000}"/>
    <cellStyle name="Normal 48 22" xfId="28537" xr:uid="{00000000-0005-0000-0000-0000766F0000}"/>
    <cellStyle name="Normal 48 3" xfId="28538" xr:uid="{00000000-0005-0000-0000-0000776F0000}"/>
    <cellStyle name="Normal 48 3 10" xfId="28539" xr:uid="{00000000-0005-0000-0000-0000786F0000}"/>
    <cellStyle name="Normal 48 3 10 2" xfId="28540" xr:uid="{00000000-0005-0000-0000-0000796F0000}"/>
    <cellStyle name="Normal 48 3 11" xfId="28541" xr:uid="{00000000-0005-0000-0000-00007A6F0000}"/>
    <cellStyle name="Normal 48 3 11 2" xfId="28542" xr:uid="{00000000-0005-0000-0000-00007B6F0000}"/>
    <cellStyle name="Normal 48 3 12" xfId="28543" xr:uid="{00000000-0005-0000-0000-00007C6F0000}"/>
    <cellStyle name="Normal 48 3 12 2" xfId="28544" xr:uid="{00000000-0005-0000-0000-00007D6F0000}"/>
    <cellStyle name="Normal 48 3 13" xfId="28545" xr:uid="{00000000-0005-0000-0000-00007E6F0000}"/>
    <cellStyle name="Normal 48 3 13 2" xfId="28546" xr:uid="{00000000-0005-0000-0000-00007F6F0000}"/>
    <cellStyle name="Normal 48 3 14" xfId="28547" xr:uid="{00000000-0005-0000-0000-0000806F0000}"/>
    <cellStyle name="Normal 48 3 14 2" xfId="28548" xr:uid="{00000000-0005-0000-0000-0000816F0000}"/>
    <cellStyle name="Normal 48 3 15" xfId="28549" xr:uid="{00000000-0005-0000-0000-0000826F0000}"/>
    <cellStyle name="Normal 48 3 15 2" xfId="28550" xr:uid="{00000000-0005-0000-0000-0000836F0000}"/>
    <cellStyle name="Normal 48 3 16" xfId="28551" xr:uid="{00000000-0005-0000-0000-0000846F0000}"/>
    <cellStyle name="Normal 48 3 16 2" xfId="28552" xr:uid="{00000000-0005-0000-0000-0000856F0000}"/>
    <cellStyle name="Normal 48 3 17" xfId="28553" xr:uid="{00000000-0005-0000-0000-0000866F0000}"/>
    <cellStyle name="Normal 48 3 18" xfId="28554" xr:uid="{00000000-0005-0000-0000-0000876F0000}"/>
    <cellStyle name="Normal 48 3 2" xfId="28555" xr:uid="{00000000-0005-0000-0000-0000886F0000}"/>
    <cellStyle name="Normal 48 3 2 10" xfId="28556" xr:uid="{00000000-0005-0000-0000-0000896F0000}"/>
    <cellStyle name="Normal 48 3 2 11" xfId="28557" xr:uid="{00000000-0005-0000-0000-00008A6F0000}"/>
    <cellStyle name="Normal 48 3 2 2" xfId="28558" xr:uid="{00000000-0005-0000-0000-00008B6F0000}"/>
    <cellStyle name="Normal 48 3 2 2 2" xfId="28559" xr:uid="{00000000-0005-0000-0000-00008C6F0000}"/>
    <cellStyle name="Normal 48 3 2 3" xfId="28560" xr:uid="{00000000-0005-0000-0000-00008D6F0000}"/>
    <cellStyle name="Normal 48 3 2 3 2" xfId="28561" xr:uid="{00000000-0005-0000-0000-00008E6F0000}"/>
    <cellStyle name="Normal 48 3 2 4" xfId="28562" xr:uid="{00000000-0005-0000-0000-00008F6F0000}"/>
    <cellStyle name="Normal 48 3 2 4 2" xfId="28563" xr:uid="{00000000-0005-0000-0000-0000906F0000}"/>
    <cellStyle name="Normal 48 3 2 5" xfId="28564" xr:uid="{00000000-0005-0000-0000-0000916F0000}"/>
    <cellStyle name="Normal 48 3 2 5 2" xfId="28565" xr:uid="{00000000-0005-0000-0000-0000926F0000}"/>
    <cellStyle name="Normal 48 3 2 6" xfId="28566" xr:uid="{00000000-0005-0000-0000-0000936F0000}"/>
    <cellStyle name="Normal 48 3 2 6 2" xfId="28567" xr:uid="{00000000-0005-0000-0000-0000946F0000}"/>
    <cellStyle name="Normal 48 3 2 7" xfId="28568" xr:uid="{00000000-0005-0000-0000-0000956F0000}"/>
    <cellStyle name="Normal 48 3 2 7 2" xfId="28569" xr:uid="{00000000-0005-0000-0000-0000966F0000}"/>
    <cellStyle name="Normal 48 3 2 8" xfId="28570" xr:uid="{00000000-0005-0000-0000-0000976F0000}"/>
    <cellStyle name="Normal 48 3 2 8 2" xfId="28571" xr:uid="{00000000-0005-0000-0000-0000986F0000}"/>
    <cellStyle name="Normal 48 3 2 9" xfId="28572" xr:uid="{00000000-0005-0000-0000-0000996F0000}"/>
    <cellStyle name="Normal 48 3 2 9 2" xfId="28573" xr:uid="{00000000-0005-0000-0000-00009A6F0000}"/>
    <cellStyle name="Normal 48 3 3" xfId="28574" xr:uid="{00000000-0005-0000-0000-00009B6F0000}"/>
    <cellStyle name="Normal 48 3 3 10" xfId="28575" xr:uid="{00000000-0005-0000-0000-00009C6F0000}"/>
    <cellStyle name="Normal 48 3 3 11" xfId="28576" xr:uid="{00000000-0005-0000-0000-00009D6F0000}"/>
    <cellStyle name="Normal 48 3 3 2" xfId="28577" xr:uid="{00000000-0005-0000-0000-00009E6F0000}"/>
    <cellStyle name="Normal 48 3 3 2 2" xfId="28578" xr:uid="{00000000-0005-0000-0000-00009F6F0000}"/>
    <cellStyle name="Normal 48 3 3 3" xfId="28579" xr:uid="{00000000-0005-0000-0000-0000A06F0000}"/>
    <cellStyle name="Normal 48 3 3 3 2" xfId="28580" xr:uid="{00000000-0005-0000-0000-0000A16F0000}"/>
    <cellStyle name="Normal 48 3 3 4" xfId="28581" xr:uid="{00000000-0005-0000-0000-0000A26F0000}"/>
    <cellStyle name="Normal 48 3 3 4 2" xfId="28582" xr:uid="{00000000-0005-0000-0000-0000A36F0000}"/>
    <cellStyle name="Normal 48 3 3 5" xfId="28583" xr:uid="{00000000-0005-0000-0000-0000A46F0000}"/>
    <cellStyle name="Normal 48 3 3 5 2" xfId="28584" xr:uid="{00000000-0005-0000-0000-0000A56F0000}"/>
    <cellStyle name="Normal 48 3 3 6" xfId="28585" xr:uid="{00000000-0005-0000-0000-0000A66F0000}"/>
    <cellStyle name="Normal 48 3 3 6 2" xfId="28586" xr:uid="{00000000-0005-0000-0000-0000A76F0000}"/>
    <cellStyle name="Normal 48 3 3 7" xfId="28587" xr:uid="{00000000-0005-0000-0000-0000A86F0000}"/>
    <cellStyle name="Normal 48 3 3 7 2" xfId="28588" xr:uid="{00000000-0005-0000-0000-0000A96F0000}"/>
    <cellStyle name="Normal 48 3 3 8" xfId="28589" xr:uid="{00000000-0005-0000-0000-0000AA6F0000}"/>
    <cellStyle name="Normal 48 3 3 8 2" xfId="28590" xr:uid="{00000000-0005-0000-0000-0000AB6F0000}"/>
    <cellStyle name="Normal 48 3 3 9" xfId="28591" xr:uid="{00000000-0005-0000-0000-0000AC6F0000}"/>
    <cellStyle name="Normal 48 3 3 9 2" xfId="28592" xr:uid="{00000000-0005-0000-0000-0000AD6F0000}"/>
    <cellStyle name="Normal 48 3 4" xfId="28593" xr:uid="{00000000-0005-0000-0000-0000AE6F0000}"/>
    <cellStyle name="Normal 48 3 4 10" xfId="28594" xr:uid="{00000000-0005-0000-0000-0000AF6F0000}"/>
    <cellStyle name="Normal 48 3 4 11" xfId="28595" xr:uid="{00000000-0005-0000-0000-0000B06F0000}"/>
    <cellStyle name="Normal 48 3 4 2" xfId="28596" xr:uid="{00000000-0005-0000-0000-0000B16F0000}"/>
    <cellStyle name="Normal 48 3 4 2 2" xfId="28597" xr:uid="{00000000-0005-0000-0000-0000B26F0000}"/>
    <cellStyle name="Normal 48 3 4 3" xfId="28598" xr:uid="{00000000-0005-0000-0000-0000B36F0000}"/>
    <cellStyle name="Normal 48 3 4 3 2" xfId="28599" xr:uid="{00000000-0005-0000-0000-0000B46F0000}"/>
    <cellStyle name="Normal 48 3 4 4" xfId="28600" xr:uid="{00000000-0005-0000-0000-0000B56F0000}"/>
    <cellStyle name="Normal 48 3 4 4 2" xfId="28601" xr:uid="{00000000-0005-0000-0000-0000B66F0000}"/>
    <cellStyle name="Normal 48 3 4 5" xfId="28602" xr:uid="{00000000-0005-0000-0000-0000B76F0000}"/>
    <cellStyle name="Normal 48 3 4 5 2" xfId="28603" xr:uid="{00000000-0005-0000-0000-0000B86F0000}"/>
    <cellStyle name="Normal 48 3 4 6" xfId="28604" xr:uid="{00000000-0005-0000-0000-0000B96F0000}"/>
    <cellStyle name="Normal 48 3 4 6 2" xfId="28605" xr:uid="{00000000-0005-0000-0000-0000BA6F0000}"/>
    <cellStyle name="Normal 48 3 4 7" xfId="28606" xr:uid="{00000000-0005-0000-0000-0000BB6F0000}"/>
    <cellStyle name="Normal 48 3 4 7 2" xfId="28607" xr:uid="{00000000-0005-0000-0000-0000BC6F0000}"/>
    <cellStyle name="Normal 48 3 4 8" xfId="28608" xr:uid="{00000000-0005-0000-0000-0000BD6F0000}"/>
    <cellStyle name="Normal 48 3 4 8 2" xfId="28609" xr:uid="{00000000-0005-0000-0000-0000BE6F0000}"/>
    <cellStyle name="Normal 48 3 4 9" xfId="28610" xr:uid="{00000000-0005-0000-0000-0000BF6F0000}"/>
    <cellStyle name="Normal 48 3 4 9 2" xfId="28611" xr:uid="{00000000-0005-0000-0000-0000C06F0000}"/>
    <cellStyle name="Normal 48 3 5" xfId="28612" xr:uid="{00000000-0005-0000-0000-0000C16F0000}"/>
    <cellStyle name="Normal 48 3 5 10" xfId="28613" xr:uid="{00000000-0005-0000-0000-0000C26F0000}"/>
    <cellStyle name="Normal 48 3 5 11" xfId="28614" xr:uid="{00000000-0005-0000-0000-0000C36F0000}"/>
    <cellStyle name="Normal 48 3 5 2" xfId="28615" xr:uid="{00000000-0005-0000-0000-0000C46F0000}"/>
    <cellStyle name="Normal 48 3 5 2 2" xfId="28616" xr:uid="{00000000-0005-0000-0000-0000C56F0000}"/>
    <cellStyle name="Normal 48 3 5 3" xfId="28617" xr:uid="{00000000-0005-0000-0000-0000C66F0000}"/>
    <cellStyle name="Normal 48 3 5 3 2" xfId="28618" xr:uid="{00000000-0005-0000-0000-0000C76F0000}"/>
    <cellStyle name="Normal 48 3 5 4" xfId="28619" xr:uid="{00000000-0005-0000-0000-0000C86F0000}"/>
    <cellStyle name="Normal 48 3 5 4 2" xfId="28620" xr:uid="{00000000-0005-0000-0000-0000C96F0000}"/>
    <cellStyle name="Normal 48 3 5 5" xfId="28621" xr:uid="{00000000-0005-0000-0000-0000CA6F0000}"/>
    <cellStyle name="Normal 48 3 5 5 2" xfId="28622" xr:uid="{00000000-0005-0000-0000-0000CB6F0000}"/>
    <cellStyle name="Normal 48 3 5 6" xfId="28623" xr:uid="{00000000-0005-0000-0000-0000CC6F0000}"/>
    <cellStyle name="Normal 48 3 5 6 2" xfId="28624" xr:uid="{00000000-0005-0000-0000-0000CD6F0000}"/>
    <cellStyle name="Normal 48 3 5 7" xfId="28625" xr:uid="{00000000-0005-0000-0000-0000CE6F0000}"/>
    <cellStyle name="Normal 48 3 5 7 2" xfId="28626" xr:uid="{00000000-0005-0000-0000-0000CF6F0000}"/>
    <cellStyle name="Normal 48 3 5 8" xfId="28627" xr:uid="{00000000-0005-0000-0000-0000D06F0000}"/>
    <cellStyle name="Normal 48 3 5 8 2" xfId="28628" xr:uid="{00000000-0005-0000-0000-0000D16F0000}"/>
    <cellStyle name="Normal 48 3 5 9" xfId="28629" xr:uid="{00000000-0005-0000-0000-0000D26F0000}"/>
    <cellStyle name="Normal 48 3 5 9 2" xfId="28630" xr:uid="{00000000-0005-0000-0000-0000D36F0000}"/>
    <cellStyle name="Normal 48 3 6" xfId="28631" xr:uid="{00000000-0005-0000-0000-0000D46F0000}"/>
    <cellStyle name="Normal 48 3 6 10" xfId="28632" xr:uid="{00000000-0005-0000-0000-0000D56F0000}"/>
    <cellStyle name="Normal 48 3 6 11" xfId="28633" xr:uid="{00000000-0005-0000-0000-0000D66F0000}"/>
    <cellStyle name="Normal 48 3 6 2" xfId="28634" xr:uid="{00000000-0005-0000-0000-0000D76F0000}"/>
    <cellStyle name="Normal 48 3 6 2 2" xfId="28635" xr:uid="{00000000-0005-0000-0000-0000D86F0000}"/>
    <cellStyle name="Normal 48 3 6 3" xfId="28636" xr:uid="{00000000-0005-0000-0000-0000D96F0000}"/>
    <cellStyle name="Normal 48 3 6 3 2" xfId="28637" xr:uid="{00000000-0005-0000-0000-0000DA6F0000}"/>
    <cellStyle name="Normal 48 3 6 4" xfId="28638" xr:uid="{00000000-0005-0000-0000-0000DB6F0000}"/>
    <cellStyle name="Normal 48 3 6 4 2" xfId="28639" xr:uid="{00000000-0005-0000-0000-0000DC6F0000}"/>
    <cellStyle name="Normal 48 3 6 5" xfId="28640" xr:uid="{00000000-0005-0000-0000-0000DD6F0000}"/>
    <cellStyle name="Normal 48 3 6 5 2" xfId="28641" xr:uid="{00000000-0005-0000-0000-0000DE6F0000}"/>
    <cellStyle name="Normal 48 3 6 6" xfId="28642" xr:uid="{00000000-0005-0000-0000-0000DF6F0000}"/>
    <cellStyle name="Normal 48 3 6 6 2" xfId="28643" xr:uid="{00000000-0005-0000-0000-0000E06F0000}"/>
    <cellStyle name="Normal 48 3 6 7" xfId="28644" xr:uid="{00000000-0005-0000-0000-0000E16F0000}"/>
    <cellStyle name="Normal 48 3 6 7 2" xfId="28645" xr:uid="{00000000-0005-0000-0000-0000E26F0000}"/>
    <cellStyle name="Normal 48 3 6 8" xfId="28646" xr:uid="{00000000-0005-0000-0000-0000E36F0000}"/>
    <cellStyle name="Normal 48 3 6 8 2" xfId="28647" xr:uid="{00000000-0005-0000-0000-0000E46F0000}"/>
    <cellStyle name="Normal 48 3 6 9" xfId="28648" xr:uid="{00000000-0005-0000-0000-0000E56F0000}"/>
    <cellStyle name="Normal 48 3 6 9 2" xfId="28649" xr:uid="{00000000-0005-0000-0000-0000E66F0000}"/>
    <cellStyle name="Normal 48 3 7" xfId="28650" xr:uid="{00000000-0005-0000-0000-0000E76F0000}"/>
    <cellStyle name="Normal 48 3 7 10" xfId="28651" xr:uid="{00000000-0005-0000-0000-0000E86F0000}"/>
    <cellStyle name="Normal 48 3 7 11" xfId="28652" xr:uid="{00000000-0005-0000-0000-0000E96F0000}"/>
    <cellStyle name="Normal 48 3 7 2" xfId="28653" xr:uid="{00000000-0005-0000-0000-0000EA6F0000}"/>
    <cellStyle name="Normal 48 3 7 2 2" xfId="28654" xr:uid="{00000000-0005-0000-0000-0000EB6F0000}"/>
    <cellStyle name="Normal 48 3 7 3" xfId="28655" xr:uid="{00000000-0005-0000-0000-0000EC6F0000}"/>
    <cellStyle name="Normal 48 3 7 3 2" xfId="28656" xr:uid="{00000000-0005-0000-0000-0000ED6F0000}"/>
    <cellStyle name="Normal 48 3 7 4" xfId="28657" xr:uid="{00000000-0005-0000-0000-0000EE6F0000}"/>
    <cellStyle name="Normal 48 3 7 4 2" xfId="28658" xr:uid="{00000000-0005-0000-0000-0000EF6F0000}"/>
    <cellStyle name="Normal 48 3 7 5" xfId="28659" xr:uid="{00000000-0005-0000-0000-0000F06F0000}"/>
    <cellStyle name="Normal 48 3 7 5 2" xfId="28660" xr:uid="{00000000-0005-0000-0000-0000F16F0000}"/>
    <cellStyle name="Normal 48 3 7 6" xfId="28661" xr:uid="{00000000-0005-0000-0000-0000F26F0000}"/>
    <cellStyle name="Normal 48 3 7 6 2" xfId="28662" xr:uid="{00000000-0005-0000-0000-0000F36F0000}"/>
    <cellStyle name="Normal 48 3 7 7" xfId="28663" xr:uid="{00000000-0005-0000-0000-0000F46F0000}"/>
    <cellStyle name="Normal 48 3 7 7 2" xfId="28664" xr:uid="{00000000-0005-0000-0000-0000F56F0000}"/>
    <cellStyle name="Normal 48 3 7 8" xfId="28665" xr:uid="{00000000-0005-0000-0000-0000F66F0000}"/>
    <cellStyle name="Normal 48 3 7 8 2" xfId="28666" xr:uid="{00000000-0005-0000-0000-0000F76F0000}"/>
    <cellStyle name="Normal 48 3 7 9" xfId="28667" xr:uid="{00000000-0005-0000-0000-0000F86F0000}"/>
    <cellStyle name="Normal 48 3 7 9 2" xfId="28668" xr:uid="{00000000-0005-0000-0000-0000F96F0000}"/>
    <cellStyle name="Normal 48 3 8" xfId="28669" xr:uid="{00000000-0005-0000-0000-0000FA6F0000}"/>
    <cellStyle name="Normal 48 3 8 10" xfId="28670" xr:uid="{00000000-0005-0000-0000-0000FB6F0000}"/>
    <cellStyle name="Normal 48 3 8 2" xfId="28671" xr:uid="{00000000-0005-0000-0000-0000FC6F0000}"/>
    <cellStyle name="Normal 48 3 8 2 2" xfId="28672" xr:uid="{00000000-0005-0000-0000-0000FD6F0000}"/>
    <cellStyle name="Normal 48 3 8 3" xfId="28673" xr:uid="{00000000-0005-0000-0000-0000FE6F0000}"/>
    <cellStyle name="Normal 48 3 8 3 2" xfId="28674" xr:uid="{00000000-0005-0000-0000-0000FF6F0000}"/>
    <cellStyle name="Normal 48 3 8 4" xfId="28675" xr:uid="{00000000-0005-0000-0000-000000700000}"/>
    <cellStyle name="Normal 48 3 8 4 2" xfId="28676" xr:uid="{00000000-0005-0000-0000-000001700000}"/>
    <cellStyle name="Normal 48 3 8 5" xfId="28677" xr:uid="{00000000-0005-0000-0000-000002700000}"/>
    <cellStyle name="Normal 48 3 8 5 2" xfId="28678" xr:uid="{00000000-0005-0000-0000-000003700000}"/>
    <cellStyle name="Normal 48 3 8 6" xfId="28679" xr:uid="{00000000-0005-0000-0000-000004700000}"/>
    <cellStyle name="Normal 48 3 8 6 2" xfId="28680" xr:uid="{00000000-0005-0000-0000-000005700000}"/>
    <cellStyle name="Normal 48 3 8 7" xfId="28681" xr:uid="{00000000-0005-0000-0000-000006700000}"/>
    <cellStyle name="Normal 48 3 8 7 2" xfId="28682" xr:uid="{00000000-0005-0000-0000-000007700000}"/>
    <cellStyle name="Normal 48 3 8 8" xfId="28683" xr:uid="{00000000-0005-0000-0000-000008700000}"/>
    <cellStyle name="Normal 48 3 8 8 2" xfId="28684" xr:uid="{00000000-0005-0000-0000-000009700000}"/>
    <cellStyle name="Normal 48 3 8 9" xfId="28685" xr:uid="{00000000-0005-0000-0000-00000A700000}"/>
    <cellStyle name="Normal 48 3 9" xfId="28686" xr:uid="{00000000-0005-0000-0000-00000B700000}"/>
    <cellStyle name="Normal 48 3 9 2" xfId="28687" xr:uid="{00000000-0005-0000-0000-00000C700000}"/>
    <cellStyle name="Normal 48 4" xfId="28688" xr:uid="{00000000-0005-0000-0000-00000D700000}"/>
    <cellStyle name="Normal 48 4 10" xfId="28689" xr:uid="{00000000-0005-0000-0000-00000E700000}"/>
    <cellStyle name="Normal 48 4 10 2" xfId="28690" xr:uid="{00000000-0005-0000-0000-00000F700000}"/>
    <cellStyle name="Normal 48 4 11" xfId="28691" xr:uid="{00000000-0005-0000-0000-000010700000}"/>
    <cellStyle name="Normal 48 4 11 2" xfId="28692" xr:uid="{00000000-0005-0000-0000-000011700000}"/>
    <cellStyle name="Normal 48 4 12" xfId="28693" xr:uid="{00000000-0005-0000-0000-000012700000}"/>
    <cellStyle name="Normal 48 4 12 2" xfId="28694" xr:uid="{00000000-0005-0000-0000-000013700000}"/>
    <cellStyle name="Normal 48 4 13" xfId="28695" xr:uid="{00000000-0005-0000-0000-000014700000}"/>
    <cellStyle name="Normal 48 4 13 2" xfId="28696" xr:uid="{00000000-0005-0000-0000-000015700000}"/>
    <cellStyle name="Normal 48 4 14" xfId="28697" xr:uid="{00000000-0005-0000-0000-000016700000}"/>
    <cellStyle name="Normal 48 4 14 2" xfId="28698" xr:uid="{00000000-0005-0000-0000-000017700000}"/>
    <cellStyle name="Normal 48 4 15" xfId="28699" xr:uid="{00000000-0005-0000-0000-000018700000}"/>
    <cellStyle name="Normal 48 4 15 2" xfId="28700" xr:uid="{00000000-0005-0000-0000-000019700000}"/>
    <cellStyle name="Normal 48 4 16" xfId="28701" xr:uid="{00000000-0005-0000-0000-00001A700000}"/>
    <cellStyle name="Normal 48 4 16 2" xfId="28702" xr:uid="{00000000-0005-0000-0000-00001B700000}"/>
    <cellStyle name="Normal 48 4 17" xfId="28703" xr:uid="{00000000-0005-0000-0000-00001C700000}"/>
    <cellStyle name="Normal 48 4 18" xfId="28704" xr:uid="{00000000-0005-0000-0000-00001D700000}"/>
    <cellStyle name="Normal 48 4 2" xfId="28705" xr:uid="{00000000-0005-0000-0000-00001E700000}"/>
    <cellStyle name="Normal 48 4 2 10" xfId="28706" xr:uid="{00000000-0005-0000-0000-00001F700000}"/>
    <cellStyle name="Normal 48 4 2 11" xfId="28707" xr:uid="{00000000-0005-0000-0000-000020700000}"/>
    <cellStyle name="Normal 48 4 2 2" xfId="28708" xr:uid="{00000000-0005-0000-0000-000021700000}"/>
    <cellStyle name="Normal 48 4 2 2 2" xfId="28709" xr:uid="{00000000-0005-0000-0000-000022700000}"/>
    <cellStyle name="Normal 48 4 2 3" xfId="28710" xr:uid="{00000000-0005-0000-0000-000023700000}"/>
    <cellStyle name="Normal 48 4 2 3 2" xfId="28711" xr:uid="{00000000-0005-0000-0000-000024700000}"/>
    <cellStyle name="Normal 48 4 2 4" xfId="28712" xr:uid="{00000000-0005-0000-0000-000025700000}"/>
    <cellStyle name="Normal 48 4 2 4 2" xfId="28713" xr:uid="{00000000-0005-0000-0000-000026700000}"/>
    <cellStyle name="Normal 48 4 2 5" xfId="28714" xr:uid="{00000000-0005-0000-0000-000027700000}"/>
    <cellStyle name="Normal 48 4 2 5 2" xfId="28715" xr:uid="{00000000-0005-0000-0000-000028700000}"/>
    <cellStyle name="Normal 48 4 2 6" xfId="28716" xr:uid="{00000000-0005-0000-0000-000029700000}"/>
    <cellStyle name="Normal 48 4 2 6 2" xfId="28717" xr:uid="{00000000-0005-0000-0000-00002A700000}"/>
    <cellStyle name="Normal 48 4 2 7" xfId="28718" xr:uid="{00000000-0005-0000-0000-00002B700000}"/>
    <cellStyle name="Normal 48 4 2 7 2" xfId="28719" xr:uid="{00000000-0005-0000-0000-00002C700000}"/>
    <cellStyle name="Normal 48 4 2 8" xfId="28720" xr:uid="{00000000-0005-0000-0000-00002D700000}"/>
    <cellStyle name="Normal 48 4 2 8 2" xfId="28721" xr:uid="{00000000-0005-0000-0000-00002E700000}"/>
    <cellStyle name="Normal 48 4 2 9" xfId="28722" xr:uid="{00000000-0005-0000-0000-00002F700000}"/>
    <cellStyle name="Normal 48 4 2 9 2" xfId="28723" xr:uid="{00000000-0005-0000-0000-000030700000}"/>
    <cellStyle name="Normal 48 4 3" xfId="28724" xr:uid="{00000000-0005-0000-0000-000031700000}"/>
    <cellStyle name="Normal 48 4 3 10" xfId="28725" xr:uid="{00000000-0005-0000-0000-000032700000}"/>
    <cellStyle name="Normal 48 4 3 11" xfId="28726" xr:uid="{00000000-0005-0000-0000-000033700000}"/>
    <cellStyle name="Normal 48 4 3 2" xfId="28727" xr:uid="{00000000-0005-0000-0000-000034700000}"/>
    <cellStyle name="Normal 48 4 3 2 2" xfId="28728" xr:uid="{00000000-0005-0000-0000-000035700000}"/>
    <cellStyle name="Normal 48 4 3 3" xfId="28729" xr:uid="{00000000-0005-0000-0000-000036700000}"/>
    <cellStyle name="Normal 48 4 3 3 2" xfId="28730" xr:uid="{00000000-0005-0000-0000-000037700000}"/>
    <cellStyle name="Normal 48 4 3 4" xfId="28731" xr:uid="{00000000-0005-0000-0000-000038700000}"/>
    <cellStyle name="Normal 48 4 3 4 2" xfId="28732" xr:uid="{00000000-0005-0000-0000-000039700000}"/>
    <cellStyle name="Normal 48 4 3 5" xfId="28733" xr:uid="{00000000-0005-0000-0000-00003A700000}"/>
    <cellStyle name="Normal 48 4 3 5 2" xfId="28734" xr:uid="{00000000-0005-0000-0000-00003B700000}"/>
    <cellStyle name="Normal 48 4 3 6" xfId="28735" xr:uid="{00000000-0005-0000-0000-00003C700000}"/>
    <cellStyle name="Normal 48 4 3 6 2" xfId="28736" xr:uid="{00000000-0005-0000-0000-00003D700000}"/>
    <cellStyle name="Normal 48 4 3 7" xfId="28737" xr:uid="{00000000-0005-0000-0000-00003E700000}"/>
    <cellStyle name="Normal 48 4 3 7 2" xfId="28738" xr:uid="{00000000-0005-0000-0000-00003F700000}"/>
    <cellStyle name="Normal 48 4 3 8" xfId="28739" xr:uid="{00000000-0005-0000-0000-000040700000}"/>
    <cellStyle name="Normal 48 4 3 8 2" xfId="28740" xr:uid="{00000000-0005-0000-0000-000041700000}"/>
    <cellStyle name="Normal 48 4 3 9" xfId="28741" xr:uid="{00000000-0005-0000-0000-000042700000}"/>
    <cellStyle name="Normal 48 4 3 9 2" xfId="28742" xr:uid="{00000000-0005-0000-0000-000043700000}"/>
    <cellStyle name="Normal 48 4 4" xfId="28743" xr:uid="{00000000-0005-0000-0000-000044700000}"/>
    <cellStyle name="Normal 48 4 4 10" xfId="28744" xr:uid="{00000000-0005-0000-0000-000045700000}"/>
    <cellStyle name="Normal 48 4 4 11" xfId="28745" xr:uid="{00000000-0005-0000-0000-000046700000}"/>
    <cellStyle name="Normal 48 4 4 2" xfId="28746" xr:uid="{00000000-0005-0000-0000-000047700000}"/>
    <cellStyle name="Normal 48 4 4 2 2" xfId="28747" xr:uid="{00000000-0005-0000-0000-000048700000}"/>
    <cellStyle name="Normal 48 4 4 3" xfId="28748" xr:uid="{00000000-0005-0000-0000-000049700000}"/>
    <cellStyle name="Normal 48 4 4 3 2" xfId="28749" xr:uid="{00000000-0005-0000-0000-00004A700000}"/>
    <cellStyle name="Normal 48 4 4 4" xfId="28750" xr:uid="{00000000-0005-0000-0000-00004B700000}"/>
    <cellStyle name="Normal 48 4 4 4 2" xfId="28751" xr:uid="{00000000-0005-0000-0000-00004C700000}"/>
    <cellStyle name="Normal 48 4 4 5" xfId="28752" xr:uid="{00000000-0005-0000-0000-00004D700000}"/>
    <cellStyle name="Normal 48 4 4 5 2" xfId="28753" xr:uid="{00000000-0005-0000-0000-00004E700000}"/>
    <cellStyle name="Normal 48 4 4 6" xfId="28754" xr:uid="{00000000-0005-0000-0000-00004F700000}"/>
    <cellStyle name="Normal 48 4 4 6 2" xfId="28755" xr:uid="{00000000-0005-0000-0000-000050700000}"/>
    <cellStyle name="Normal 48 4 4 7" xfId="28756" xr:uid="{00000000-0005-0000-0000-000051700000}"/>
    <cellStyle name="Normal 48 4 4 7 2" xfId="28757" xr:uid="{00000000-0005-0000-0000-000052700000}"/>
    <cellStyle name="Normal 48 4 4 8" xfId="28758" xr:uid="{00000000-0005-0000-0000-000053700000}"/>
    <cellStyle name="Normal 48 4 4 8 2" xfId="28759" xr:uid="{00000000-0005-0000-0000-000054700000}"/>
    <cellStyle name="Normal 48 4 4 9" xfId="28760" xr:uid="{00000000-0005-0000-0000-000055700000}"/>
    <cellStyle name="Normal 48 4 4 9 2" xfId="28761" xr:uid="{00000000-0005-0000-0000-000056700000}"/>
    <cellStyle name="Normal 48 4 5" xfId="28762" xr:uid="{00000000-0005-0000-0000-000057700000}"/>
    <cellStyle name="Normal 48 4 5 10" xfId="28763" xr:uid="{00000000-0005-0000-0000-000058700000}"/>
    <cellStyle name="Normal 48 4 5 11" xfId="28764" xr:uid="{00000000-0005-0000-0000-000059700000}"/>
    <cellStyle name="Normal 48 4 5 2" xfId="28765" xr:uid="{00000000-0005-0000-0000-00005A700000}"/>
    <cellStyle name="Normal 48 4 5 2 2" xfId="28766" xr:uid="{00000000-0005-0000-0000-00005B700000}"/>
    <cellStyle name="Normal 48 4 5 3" xfId="28767" xr:uid="{00000000-0005-0000-0000-00005C700000}"/>
    <cellStyle name="Normal 48 4 5 3 2" xfId="28768" xr:uid="{00000000-0005-0000-0000-00005D700000}"/>
    <cellStyle name="Normal 48 4 5 4" xfId="28769" xr:uid="{00000000-0005-0000-0000-00005E700000}"/>
    <cellStyle name="Normal 48 4 5 4 2" xfId="28770" xr:uid="{00000000-0005-0000-0000-00005F700000}"/>
    <cellStyle name="Normal 48 4 5 5" xfId="28771" xr:uid="{00000000-0005-0000-0000-000060700000}"/>
    <cellStyle name="Normal 48 4 5 5 2" xfId="28772" xr:uid="{00000000-0005-0000-0000-000061700000}"/>
    <cellStyle name="Normal 48 4 5 6" xfId="28773" xr:uid="{00000000-0005-0000-0000-000062700000}"/>
    <cellStyle name="Normal 48 4 5 6 2" xfId="28774" xr:uid="{00000000-0005-0000-0000-000063700000}"/>
    <cellStyle name="Normal 48 4 5 7" xfId="28775" xr:uid="{00000000-0005-0000-0000-000064700000}"/>
    <cellStyle name="Normal 48 4 5 7 2" xfId="28776" xr:uid="{00000000-0005-0000-0000-000065700000}"/>
    <cellStyle name="Normal 48 4 5 8" xfId="28777" xr:uid="{00000000-0005-0000-0000-000066700000}"/>
    <cellStyle name="Normal 48 4 5 8 2" xfId="28778" xr:uid="{00000000-0005-0000-0000-000067700000}"/>
    <cellStyle name="Normal 48 4 5 9" xfId="28779" xr:uid="{00000000-0005-0000-0000-000068700000}"/>
    <cellStyle name="Normal 48 4 5 9 2" xfId="28780" xr:uid="{00000000-0005-0000-0000-000069700000}"/>
    <cellStyle name="Normal 48 4 6" xfId="28781" xr:uid="{00000000-0005-0000-0000-00006A700000}"/>
    <cellStyle name="Normal 48 4 6 10" xfId="28782" xr:uid="{00000000-0005-0000-0000-00006B700000}"/>
    <cellStyle name="Normal 48 4 6 11" xfId="28783" xr:uid="{00000000-0005-0000-0000-00006C700000}"/>
    <cellStyle name="Normal 48 4 6 2" xfId="28784" xr:uid="{00000000-0005-0000-0000-00006D700000}"/>
    <cellStyle name="Normal 48 4 6 2 2" xfId="28785" xr:uid="{00000000-0005-0000-0000-00006E700000}"/>
    <cellStyle name="Normal 48 4 6 3" xfId="28786" xr:uid="{00000000-0005-0000-0000-00006F700000}"/>
    <cellStyle name="Normal 48 4 6 3 2" xfId="28787" xr:uid="{00000000-0005-0000-0000-000070700000}"/>
    <cellStyle name="Normal 48 4 6 4" xfId="28788" xr:uid="{00000000-0005-0000-0000-000071700000}"/>
    <cellStyle name="Normal 48 4 6 4 2" xfId="28789" xr:uid="{00000000-0005-0000-0000-000072700000}"/>
    <cellStyle name="Normal 48 4 6 5" xfId="28790" xr:uid="{00000000-0005-0000-0000-000073700000}"/>
    <cellStyle name="Normal 48 4 6 5 2" xfId="28791" xr:uid="{00000000-0005-0000-0000-000074700000}"/>
    <cellStyle name="Normal 48 4 6 6" xfId="28792" xr:uid="{00000000-0005-0000-0000-000075700000}"/>
    <cellStyle name="Normal 48 4 6 6 2" xfId="28793" xr:uid="{00000000-0005-0000-0000-000076700000}"/>
    <cellStyle name="Normal 48 4 6 7" xfId="28794" xr:uid="{00000000-0005-0000-0000-000077700000}"/>
    <cellStyle name="Normal 48 4 6 7 2" xfId="28795" xr:uid="{00000000-0005-0000-0000-000078700000}"/>
    <cellStyle name="Normal 48 4 6 8" xfId="28796" xr:uid="{00000000-0005-0000-0000-000079700000}"/>
    <cellStyle name="Normal 48 4 6 8 2" xfId="28797" xr:uid="{00000000-0005-0000-0000-00007A700000}"/>
    <cellStyle name="Normal 48 4 6 9" xfId="28798" xr:uid="{00000000-0005-0000-0000-00007B700000}"/>
    <cellStyle name="Normal 48 4 6 9 2" xfId="28799" xr:uid="{00000000-0005-0000-0000-00007C700000}"/>
    <cellStyle name="Normal 48 4 7" xfId="28800" xr:uid="{00000000-0005-0000-0000-00007D700000}"/>
    <cellStyle name="Normal 48 4 7 10" xfId="28801" xr:uid="{00000000-0005-0000-0000-00007E700000}"/>
    <cellStyle name="Normal 48 4 7 11" xfId="28802" xr:uid="{00000000-0005-0000-0000-00007F700000}"/>
    <cellStyle name="Normal 48 4 7 2" xfId="28803" xr:uid="{00000000-0005-0000-0000-000080700000}"/>
    <cellStyle name="Normal 48 4 7 2 2" xfId="28804" xr:uid="{00000000-0005-0000-0000-000081700000}"/>
    <cellStyle name="Normal 48 4 7 3" xfId="28805" xr:uid="{00000000-0005-0000-0000-000082700000}"/>
    <cellStyle name="Normal 48 4 7 3 2" xfId="28806" xr:uid="{00000000-0005-0000-0000-000083700000}"/>
    <cellStyle name="Normal 48 4 7 4" xfId="28807" xr:uid="{00000000-0005-0000-0000-000084700000}"/>
    <cellStyle name="Normal 48 4 7 4 2" xfId="28808" xr:uid="{00000000-0005-0000-0000-000085700000}"/>
    <cellStyle name="Normal 48 4 7 5" xfId="28809" xr:uid="{00000000-0005-0000-0000-000086700000}"/>
    <cellStyle name="Normal 48 4 7 5 2" xfId="28810" xr:uid="{00000000-0005-0000-0000-000087700000}"/>
    <cellStyle name="Normal 48 4 7 6" xfId="28811" xr:uid="{00000000-0005-0000-0000-000088700000}"/>
    <cellStyle name="Normal 48 4 7 6 2" xfId="28812" xr:uid="{00000000-0005-0000-0000-000089700000}"/>
    <cellStyle name="Normal 48 4 7 7" xfId="28813" xr:uid="{00000000-0005-0000-0000-00008A700000}"/>
    <cellStyle name="Normal 48 4 7 7 2" xfId="28814" xr:uid="{00000000-0005-0000-0000-00008B700000}"/>
    <cellStyle name="Normal 48 4 7 8" xfId="28815" xr:uid="{00000000-0005-0000-0000-00008C700000}"/>
    <cellStyle name="Normal 48 4 7 8 2" xfId="28816" xr:uid="{00000000-0005-0000-0000-00008D700000}"/>
    <cellStyle name="Normal 48 4 7 9" xfId="28817" xr:uid="{00000000-0005-0000-0000-00008E700000}"/>
    <cellStyle name="Normal 48 4 7 9 2" xfId="28818" xr:uid="{00000000-0005-0000-0000-00008F700000}"/>
    <cellStyle name="Normal 48 4 8" xfId="28819" xr:uid="{00000000-0005-0000-0000-000090700000}"/>
    <cellStyle name="Normal 48 4 8 10" xfId="28820" xr:uid="{00000000-0005-0000-0000-000091700000}"/>
    <cellStyle name="Normal 48 4 8 2" xfId="28821" xr:uid="{00000000-0005-0000-0000-000092700000}"/>
    <cellStyle name="Normal 48 4 8 2 2" xfId="28822" xr:uid="{00000000-0005-0000-0000-000093700000}"/>
    <cellStyle name="Normal 48 4 8 3" xfId="28823" xr:uid="{00000000-0005-0000-0000-000094700000}"/>
    <cellStyle name="Normal 48 4 8 3 2" xfId="28824" xr:uid="{00000000-0005-0000-0000-000095700000}"/>
    <cellStyle name="Normal 48 4 8 4" xfId="28825" xr:uid="{00000000-0005-0000-0000-000096700000}"/>
    <cellStyle name="Normal 48 4 8 4 2" xfId="28826" xr:uid="{00000000-0005-0000-0000-000097700000}"/>
    <cellStyle name="Normal 48 4 8 5" xfId="28827" xr:uid="{00000000-0005-0000-0000-000098700000}"/>
    <cellStyle name="Normal 48 4 8 5 2" xfId="28828" xr:uid="{00000000-0005-0000-0000-000099700000}"/>
    <cellStyle name="Normal 48 4 8 6" xfId="28829" xr:uid="{00000000-0005-0000-0000-00009A700000}"/>
    <cellStyle name="Normal 48 4 8 6 2" xfId="28830" xr:uid="{00000000-0005-0000-0000-00009B700000}"/>
    <cellStyle name="Normal 48 4 8 7" xfId="28831" xr:uid="{00000000-0005-0000-0000-00009C700000}"/>
    <cellStyle name="Normal 48 4 8 7 2" xfId="28832" xr:uid="{00000000-0005-0000-0000-00009D700000}"/>
    <cellStyle name="Normal 48 4 8 8" xfId="28833" xr:uid="{00000000-0005-0000-0000-00009E700000}"/>
    <cellStyle name="Normal 48 4 8 8 2" xfId="28834" xr:uid="{00000000-0005-0000-0000-00009F700000}"/>
    <cellStyle name="Normal 48 4 8 9" xfId="28835" xr:uid="{00000000-0005-0000-0000-0000A0700000}"/>
    <cellStyle name="Normal 48 4 9" xfId="28836" xr:uid="{00000000-0005-0000-0000-0000A1700000}"/>
    <cellStyle name="Normal 48 4 9 2" xfId="28837" xr:uid="{00000000-0005-0000-0000-0000A2700000}"/>
    <cellStyle name="Normal 48 5" xfId="28838" xr:uid="{00000000-0005-0000-0000-0000A3700000}"/>
    <cellStyle name="Normal 48 5 10" xfId="28839" xr:uid="{00000000-0005-0000-0000-0000A4700000}"/>
    <cellStyle name="Normal 48 5 10 2" xfId="28840" xr:uid="{00000000-0005-0000-0000-0000A5700000}"/>
    <cellStyle name="Normal 48 5 11" xfId="28841" xr:uid="{00000000-0005-0000-0000-0000A6700000}"/>
    <cellStyle name="Normal 48 5 11 2" xfId="28842" xr:uid="{00000000-0005-0000-0000-0000A7700000}"/>
    <cellStyle name="Normal 48 5 12" xfId="28843" xr:uid="{00000000-0005-0000-0000-0000A8700000}"/>
    <cellStyle name="Normal 48 5 12 2" xfId="28844" xr:uid="{00000000-0005-0000-0000-0000A9700000}"/>
    <cellStyle name="Normal 48 5 13" xfId="28845" xr:uid="{00000000-0005-0000-0000-0000AA700000}"/>
    <cellStyle name="Normal 48 5 13 2" xfId="28846" xr:uid="{00000000-0005-0000-0000-0000AB700000}"/>
    <cellStyle name="Normal 48 5 14" xfId="28847" xr:uid="{00000000-0005-0000-0000-0000AC700000}"/>
    <cellStyle name="Normal 48 5 14 2" xfId="28848" xr:uid="{00000000-0005-0000-0000-0000AD700000}"/>
    <cellStyle name="Normal 48 5 15" xfId="28849" xr:uid="{00000000-0005-0000-0000-0000AE700000}"/>
    <cellStyle name="Normal 48 5 15 2" xfId="28850" xr:uid="{00000000-0005-0000-0000-0000AF700000}"/>
    <cellStyle name="Normal 48 5 16" xfId="28851" xr:uid="{00000000-0005-0000-0000-0000B0700000}"/>
    <cellStyle name="Normal 48 5 17" xfId="28852" xr:uid="{00000000-0005-0000-0000-0000B1700000}"/>
    <cellStyle name="Normal 48 5 2" xfId="28853" xr:uid="{00000000-0005-0000-0000-0000B2700000}"/>
    <cellStyle name="Normal 48 5 2 10" xfId="28854" xr:uid="{00000000-0005-0000-0000-0000B3700000}"/>
    <cellStyle name="Normal 48 5 2 11" xfId="28855" xr:uid="{00000000-0005-0000-0000-0000B4700000}"/>
    <cellStyle name="Normal 48 5 2 2" xfId="28856" xr:uid="{00000000-0005-0000-0000-0000B5700000}"/>
    <cellStyle name="Normal 48 5 2 2 2" xfId="28857" xr:uid="{00000000-0005-0000-0000-0000B6700000}"/>
    <cellStyle name="Normal 48 5 2 3" xfId="28858" xr:uid="{00000000-0005-0000-0000-0000B7700000}"/>
    <cellStyle name="Normal 48 5 2 3 2" xfId="28859" xr:uid="{00000000-0005-0000-0000-0000B8700000}"/>
    <cellStyle name="Normal 48 5 2 4" xfId="28860" xr:uid="{00000000-0005-0000-0000-0000B9700000}"/>
    <cellStyle name="Normal 48 5 2 4 2" xfId="28861" xr:uid="{00000000-0005-0000-0000-0000BA700000}"/>
    <cellStyle name="Normal 48 5 2 5" xfId="28862" xr:uid="{00000000-0005-0000-0000-0000BB700000}"/>
    <cellStyle name="Normal 48 5 2 5 2" xfId="28863" xr:uid="{00000000-0005-0000-0000-0000BC700000}"/>
    <cellStyle name="Normal 48 5 2 6" xfId="28864" xr:uid="{00000000-0005-0000-0000-0000BD700000}"/>
    <cellStyle name="Normal 48 5 2 6 2" xfId="28865" xr:uid="{00000000-0005-0000-0000-0000BE700000}"/>
    <cellStyle name="Normal 48 5 2 7" xfId="28866" xr:uid="{00000000-0005-0000-0000-0000BF700000}"/>
    <cellStyle name="Normal 48 5 2 7 2" xfId="28867" xr:uid="{00000000-0005-0000-0000-0000C0700000}"/>
    <cellStyle name="Normal 48 5 2 8" xfId="28868" xr:uid="{00000000-0005-0000-0000-0000C1700000}"/>
    <cellStyle name="Normal 48 5 2 8 2" xfId="28869" xr:uid="{00000000-0005-0000-0000-0000C2700000}"/>
    <cellStyle name="Normal 48 5 2 9" xfId="28870" xr:uid="{00000000-0005-0000-0000-0000C3700000}"/>
    <cellStyle name="Normal 48 5 2 9 2" xfId="28871" xr:uid="{00000000-0005-0000-0000-0000C4700000}"/>
    <cellStyle name="Normal 48 5 3" xfId="28872" xr:uid="{00000000-0005-0000-0000-0000C5700000}"/>
    <cellStyle name="Normal 48 5 3 10" xfId="28873" xr:uid="{00000000-0005-0000-0000-0000C6700000}"/>
    <cellStyle name="Normal 48 5 3 11" xfId="28874" xr:uid="{00000000-0005-0000-0000-0000C7700000}"/>
    <cellStyle name="Normal 48 5 3 2" xfId="28875" xr:uid="{00000000-0005-0000-0000-0000C8700000}"/>
    <cellStyle name="Normal 48 5 3 2 2" xfId="28876" xr:uid="{00000000-0005-0000-0000-0000C9700000}"/>
    <cellStyle name="Normal 48 5 3 3" xfId="28877" xr:uid="{00000000-0005-0000-0000-0000CA700000}"/>
    <cellStyle name="Normal 48 5 3 3 2" xfId="28878" xr:uid="{00000000-0005-0000-0000-0000CB700000}"/>
    <cellStyle name="Normal 48 5 3 4" xfId="28879" xr:uid="{00000000-0005-0000-0000-0000CC700000}"/>
    <cellStyle name="Normal 48 5 3 4 2" xfId="28880" xr:uid="{00000000-0005-0000-0000-0000CD700000}"/>
    <cellStyle name="Normal 48 5 3 5" xfId="28881" xr:uid="{00000000-0005-0000-0000-0000CE700000}"/>
    <cellStyle name="Normal 48 5 3 5 2" xfId="28882" xr:uid="{00000000-0005-0000-0000-0000CF700000}"/>
    <cellStyle name="Normal 48 5 3 6" xfId="28883" xr:uid="{00000000-0005-0000-0000-0000D0700000}"/>
    <cellStyle name="Normal 48 5 3 6 2" xfId="28884" xr:uid="{00000000-0005-0000-0000-0000D1700000}"/>
    <cellStyle name="Normal 48 5 3 7" xfId="28885" xr:uid="{00000000-0005-0000-0000-0000D2700000}"/>
    <cellStyle name="Normal 48 5 3 7 2" xfId="28886" xr:uid="{00000000-0005-0000-0000-0000D3700000}"/>
    <cellStyle name="Normal 48 5 3 8" xfId="28887" xr:uid="{00000000-0005-0000-0000-0000D4700000}"/>
    <cellStyle name="Normal 48 5 3 8 2" xfId="28888" xr:uid="{00000000-0005-0000-0000-0000D5700000}"/>
    <cellStyle name="Normal 48 5 3 9" xfId="28889" xr:uid="{00000000-0005-0000-0000-0000D6700000}"/>
    <cellStyle name="Normal 48 5 3 9 2" xfId="28890" xr:uid="{00000000-0005-0000-0000-0000D7700000}"/>
    <cellStyle name="Normal 48 5 4" xfId="28891" xr:uid="{00000000-0005-0000-0000-0000D8700000}"/>
    <cellStyle name="Normal 48 5 4 10" xfId="28892" xr:uid="{00000000-0005-0000-0000-0000D9700000}"/>
    <cellStyle name="Normal 48 5 4 11" xfId="28893" xr:uid="{00000000-0005-0000-0000-0000DA700000}"/>
    <cellStyle name="Normal 48 5 4 2" xfId="28894" xr:uid="{00000000-0005-0000-0000-0000DB700000}"/>
    <cellStyle name="Normal 48 5 4 2 2" xfId="28895" xr:uid="{00000000-0005-0000-0000-0000DC700000}"/>
    <cellStyle name="Normal 48 5 4 3" xfId="28896" xr:uid="{00000000-0005-0000-0000-0000DD700000}"/>
    <cellStyle name="Normal 48 5 4 3 2" xfId="28897" xr:uid="{00000000-0005-0000-0000-0000DE700000}"/>
    <cellStyle name="Normal 48 5 4 4" xfId="28898" xr:uid="{00000000-0005-0000-0000-0000DF700000}"/>
    <cellStyle name="Normal 48 5 4 4 2" xfId="28899" xr:uid="{00000000-0005-0000-0000-0000E0700000}"/>
    <cellStyle name="Normal 48 5 4 5" xfId="28900" xr:uid="{00000000-0005-0000-0000-0000E1700000}"/>
    <cellStyle name="Normal 48 5 4 5 2" xfId="28901" xr:uid="{00000000-0005-0000-0000-0000E2700000}"/>
    <cellStyle name="Normal 48 5 4 6" xfId="28902" xr:uid="{00000000-0005-0000-0000-0000E3700000}"/>
    <cellStyle name="Normal 48 5 4 6 2" xfId="28903" xr:uid="{00000000-0005-0000-0000-0000E4700000}"/>
    <cellStyle name="Normal 48 5 4 7" xfId="28904" xr:uid="{00000000-0005-0000-0000-0000E5700000}"/>
    <cellStyle name="Normal 48 5 4 7 2" xfId="28905" xr:uid="{00000000-0005-0000-0000-0000E6700000}"/>
    <cellStyle name="Normal 48 5 4 8" xfId="28906" xr:uid="{00000000-0005-0000-0000-0000E7700000}"/>
    <cellStyle name="Normal 48 5 4 8 2" xfId="28907" xr:uid="{00000000-0005-0000-0000-0000E8700000}"/>
    <cellStyle name="Normal 48 5 4 9" xfId="28908" xr:uid="{00000000-0005-0000-0000-0000E9700000}"/>
    <cellStyle name="Normal 48 5 4 9 2" xfId="28909" xr:uid="{00000000-0005-0000-0000-0000EA700000}"/>
    <cellStyle name="Normal 48 5 5" xfId="28910" xr:uid="{00000000-0005-0000-0000-0000EB700000}"/>
    <cellStyle name="Normal 48 5 5 10" xfId="28911" xr:uid="{00000000-0005-0000-0000-0000EC700000}"/>
    <cellStyle name="Normal 48 5 5 11" xfId="28912" xr:uid="{00000000-0005-0000-0000-0000ED700000}"/>
    <cellStyle name="Normal 48 5 5 2" xfId="28913" xr:uid="{00000000-0005-0000-0000-0000EE700000}"/>
    <cellStyle name="Normal 48 5 5 2 2" xfId="28914" xr:uid="{00000000-0005-0000-0000-0000EF700000}"/>
    <cellStyle name="Normal 48 5 5 3" xfId="28915" xr:uid="{00000000-0005-0000-0000-0000F0700000}"/>
    <cellStyle name="Normal 48 5 5 3 2" xfId="28916" xr:uid="{00000000-0005-0000-0000-0000F1700000}"/>
    <cellStyle name="Normal 48 5 5 4" xfId="28917" xr:uid="{00000000-0005-0000-0000-0000F2700000}"/>
    <cellStyle name="Normal 48 5 5 4 2" xfId="28918" xr:uid="{00000000-0005-0000-0000-0000F3700000}"/>
    <cellStyle name="Normal 48 5 5 5" xfId="28919" xr:uid="{00000000-0005-0000-0000-0000F4700000}"/>
    <cellStyle name="Normal 48 5 5 5 2" xfId="28920" xr:uid="{00000000-0005-0000-0000-0000F5700000}"/>
    <cellStyle name="Normal 48 5 5 6" xfId="28921" xr:uid="{00000000-0005-0000-0000-0000F6700000}"/>
    <cellStyle name="Normal 48 5 5 6 2" xfId="28922" xr:uid="{00000000-0005-0000-0000-0000F7700000}"/>
    <cellStyle name="Normal 48 5 5 7" xfId="28923" xr:uid="{00000000-0005-0000-0000-0000F8700000}"/>
    <cellStyle name="Normal 48 5 5 7 2" xfId="28924" xr:uid="{00000000-0005-0000-0000-0000F9700000}"/>
    <cellStyle name="Normal 48 5 5 8" xfId="28925" xr:uid="{00000000-0005-0000-0000-0000FA700000}"/>
    <cellStyle name="Normal 48 5 5 8 2" xfId="28926" xr:uid="{00000000-0005-0000-0000-0000FB700000}"/>
    <cellStyle name="Normal 48 5 5 9" xfId="28927" xr:uid="{00000000-0005-0000-0000-0000FC700000}"/>
    <cellStyle name="Normal 48 5 5 9 2" xfId="28928" xr:uid="{00000000-0005-0000-0000-0000FD700000}"/>
    <cellStyle name="Normal 48 5 6" xfId="28929" xr:uid="{00000000-0005-0000-0000-0000FE700000}"/>
    <cellStyle name="Normal 48 5 6 10" xfId="28930" xr:uid="{00000000-0005-0000-0000-0000FF700000}"/>
    <cellStyle name="Normal 48 5 6 11" xfId="28931" xr:uid="{00000000-0005-0000-0000-000000710000}"/>
    <cellStyle name="Normal 48 5 6 2" xfId="28932" xr:uid="{00000000-0005-0000-0000-000001710000}"/>
    <cellStyle name="Normal 48 5 6 2 2" xfId="28933" xr:uid="{00000000-0005-0000-0000-000002710000}"/>
    <cellStyle name="Normal 48 5 6 3" xfId="28934" xr:uid="{00000000-0005-0000-0000-000003710000}"/>
    <cellStyle name="Normal 48 5 6 3 2" xfId="28935" xr:uid="{00000000-0005-0000-0000-000004710000}"/>
    <cellStyle name="Normal 48 5 6 4" xfId="28936" xr:uid="{00000000-0005-0000-0000-000005710000}"/>
    <cellStyle name="Normal 48 5 6 4 2" xfId="28937" xr:uid="{00000000-0005-0000-0000-000006710000}"/>
    <cellStyle name="Normal 48 5 6 5" xfId="28938" xr:uid="{00000000-0005-0000-0000-000007710000}"/>
    <cellStyle name="Normal 48 5 6 5 2" xfId="28939" xr:uid="{00000000-0005-0000-0000-000008710000}"/>
    <cellStyle name="Normal 48 5 6 6" xfId="28940" xr:uid="{00000000-0005-0000-0000-000009710000}"/>
    <cellStyle name="Normal 48 5 6 6 2" xfId="28941" xr:uid="{00000000-0005-0000-0000-00000A710000}"/>
    <cellStyle name="Normal 48 5 6 7" xfId="28942" xr:uid="{00000000-0005-0000-0000-00000B710000}"/>
    <cellStyle name="Normal 48 5 6 7 2" xfId="28943" xr:uid="{00000000-0005-0000-0000-00000C710000}"/>
    <cellStyle name="Normal 48 5 6 8" xfId="28944" xr:uid="{00000000-0005-0000-0000-00000D710000}"/>
    <cellStyle name="Normal 48 5 6 8 2" xfId="28945" xr:uid="{00000000-0005-0000-0000-00000E710000}"/>
    <cellStyle name="Normal 48 5 6 9" xfId="28946" xr:uid="{00000000-0005-0000-0000-00000F710000}"/>
    <cellStyle name="Normal 48 5 6 9 2" xfId="28947" xr:uid="{00000000-0005-0000-0000-000010710000}"/>
    <cellStyle name="Normal 48 5 7" xfId="28948" xr:uid="{00000000-0005-0000-0000-000011710000}"/>
    <cellStyle name="Normal 48 5 7 10" xfId="28949" xr:uid="{00000000-0005-0000-0000-000012710000}"/>
    <cellStyle name="Normal 48 5 7 2" xfId="28950" xr:uid="{00000000-0005-0000-0000-000013710000}"/>
    <cellStyle name="Normal 48 5 7 2 2" xfId="28951" xr:uid="{00000000-0005-0000-0000-000014710000}"/>
    <cellStyle name="Normal 48 5 7 3" xfId="28952" xr:uid="{00000000-0005-0000-0000-000015710000}"/>
    <cellStyle name="Normal 48 5 7 3 2" xfId="28953" xr:uid="{00000000-0005-0000-0000-000016710000}"/>
    <cellStyle name="Normal 48 5 7 4" xfId="28954" xr:uid="{00000000-0005-0000-0000-000017710000}"/>
    <cellStyle name="Normal 48 5 7 4 2" xfId="28955" xr:uid="{00000000-0005-0000-0000-000018710000}"/>
    <cellStyle name="Normal 48 5 7 5" xfId="28956" xr:uid="{00000000-0005-0000-0000-000019710000}"/>
    <cellStyle name="Normal 48 5 7 5 2" xfId="28957" xr:uid="{00000000-0005-0000-0000-00001A710000}"/>
    <cellStyle name="Normal 48 5 7 6" xfId="28958" xr:uid="{00000000-0005-0000-0000-00001B710000}"/>
    <cellStyle name="Normal 48 5 7 6 2" xfId="28959" xr:uid="{00000000-0005-0000-0000-00001C710000}"/>
    <cellStyle name="Normal 48 5 7 7" xfId="28960" xr:uid="{00000000-0005-0000-0000-00001D710000}"/>
    <cellStyle name="Normal 48 5 7 7 2" xfId="28961" xr:uid="{00000000-0005-0000-0000-00001E710000}"/>
    <cellStyle name="Normal 48 5 7 8" xfId="28962" xr:uid="{00000000-0005-0000-0000-00001F710000}"/>
    <cellStyle name="Normal 48 5 7 8 2" xfId="28963" xr:uid="{00000000-0005-0000-0000-000020710000}"/>
    <cellStyle name="Normal 48 5 7 9" xfId="28964" xr:uid="{00000000-0005-0000-0000-000021710000}"/>
    <cellStyle name="Normal 48 5 8" xfId="28965" xr:uid="{00000000-0005-0000-0000-000022710000}"/>
    <cellStyle name="Normal 48 5 8 2" xfId="28966" xr:uid="{00000000-0005-0000-0000-000023710000}"/>
    <cellStyle name="Normal 48 5 9" xfId="28967" xr:uid="{00000000-0005-0000-0000-000024710000}"/>
    <cellStyle name="Normal 48 5 9 2" xfId="28968" xr:uid="{00000000-0005-0000-0000-000025710000}"/>
    <cellStyle name="Normal 48 6" xfId="28969" xr:uid="{00000000-0005-0000-0000-000026710000}"/>
    <cellStyle name="Normal 48 6 10" xfId="28970" xr:uid="{00000000-0005-0000-0000-000027710000}"/>
    <cellStyle name="Normal 48 6 10 2" xfId="28971" xr:uid="{00000000-0005-0000-0000-000028710000}"/>
    <cellStyle name="Normal 48 6 11" xfId="28972" xr:uid="{00000000-0005-0000-0000-000029710000}"/>
    <cellStyle name="Normal 48 6 11 2" xfId="28973" xr:uid="{00000000-0005-0000-0000-00002A710000}"/>
    <cellStyle name="Normal 48 6 12" xfId="28974" xr:uid="{00000000-0005-0000-0000-00002B710000}"/>
    <cellStyle name="Normal 48 6 12 2" xfId="28975" xr:uid="{00000000-0005-0000-0000-00002C710000}"/>
    <cellStyle name="Normal 48 6 13" xfId="28976" xr:uid="{00000000-0005-0000-0000-00002D710000}"/>
    <cellStyle name="Normal 48 6 13 2" xfId="28977" xr:uid="{00000000-0005-0000-0000-00002E710000}"/>
    <cellStyle name="Normal 48 6 14" xfId="28978" xr:uid="{00000000-0005-0000-0000-00002F710000}"/>
    <cellStyle name="Normal 48 6 14 2" xfId="28979" xr:uid="{00000000-0005-0000-0000-000030710000}"/>
    <cellStyle name="Normal 48 6 15" xfId="28980" xr:uid="{00000000-0005-0000-0000-000031710000}"/>
    <cellStyle name="Normal 48 6 15 2" xfId="28981" xr:uid="{00000000-0005-0000-0000-000032710000}"/>
    <cellStyle name="Normal 48 6 16" xfId="28982" xr:uid="{00000000-0005-0000-0000-000033710000}"/>
    <cellStyle name="Normal 48 6 17" xfId="28983" xr:uid="{00000000-0005-0000-0000-000034710000}"/>
    <cellStyle name="Normal 48 6 2" xfId="28984" xr:uid="{00000000-0005-0000-0000-000035710000}"/>
    <cellStyle name="Normal 48 6 2 10" xfId="28985" xr:uid="{00000000-0005-0000-0000-000036710000}"/>
    <cellStyle name="Normal 48 6 2 11" xfId="28986" xr:uid="{00000000-0005-0000-0000-000037710000}"/>
    <cellStyle name="Normal 48 6 2 2" xfId="28987" xr:uid="{00000000-0005-0000-0000-000038710000}"/>
    <cellStyle name="Normal 48 6 2 2 2" xfId="28988" xr:uid="{00000000-0005-0000-0000-000039710000}"/>
    <cellStyle name="Normal 48 6 2 3" xfId="28989" xr:uid="{00000000-0005-0000-0000-00003A710000}"/>
    <cellStyle name="Normal 48 6 2 3 2" xfId="28990" xr:uid="{00000000-0005-0000-0000-00003B710000}"/>
    <cellStyle name="Normal 48 6 2 4" xfId="28991" xr:uid="{00000000-0005-0000-0000-00003C710000}"/>
    <cellStyle name="Normal 48 6 2 4 2" xfId="28992" xr:uid="{00000000-0005-0000-0000-00003D710000}"/>
    <cellStyle name="Normal 48 6 2 5" xfId="28993" xr:uid="{00000000-0005-0000-0000-00003E710000}"/>
    <cellStyle name="Normal 48 6 2 5 2" xfId="28994" xr:uid="{00000000-0005-0000-0000-00003F710000}"/>
    <cellStyle name="Normal 48 6 2 6" xfId="28995" xr:uid="{00000000-0005-0000-0000-000040710000}"/>
    <cellStyle name="Normal 48 6 2 6 2" xfId="28996" xr:uid="{00000000-0005-0000-0000-000041710000}"/>
    <cellStyle name="Normal 48 6 2 7" xfId="28997" xr:uid="{00000000-0005-0000-0000-000042710000}"/>
    <cellStyle name="Normal 48 6 2 7 2" xfId="28998" xr:uid="{00000000-0005-0000-0000-000043710000}"/>
    <cellStyle name="Normal 48 6 2 8" xfId="28999" xr:uid="{00000000-0005-0000-0000-000044710000}"/>
    <cellStyle name="Normal 48 6 2 8 2" xfId="29000" xr:uid="{00000000-0005-0000-0000-000045710000}"/>
    <cellStyle name="Normal 48 6 2 9" xfId="29001" xr:uid="{00000000-0005-0000-0000-000046710000}"/>
    <cellStyle name="Normal 48 6 2 9 2" xfId="29002" xr:uid="{00000000-0005-0000-0000-000047710000}"/>
    <cellStyle name="Normal 48 6 3" xfId="29003" xr:uid="{00000000-0005-0000-0000-000048710000}"/>
    <cellStyle name="Normal 48 6 3 10" xfId="29004" xr:uid="{00000000-0005-0000-0000-000049710000}"/>
    <cellStyle name="Normal 48 6 3 11" xfId="29005" xr:uid="{00000000-0005-0000-0000-00004A710000}"/>
    <cellStyle name="Normal 48 6 3 2" xfId="29006" xr:uid="{00000000-0005-0000-0000-00004B710000}"/>
    <cellStyle name="Normal 48 6 3 2 2" xfId="29007" xr:uid="{00000000-0005-0000-0000-00004C710000}"/>
    <cellStyle name="Normal 48 6 3 3" xfId="29008" xr:uid="{00000000-0005-0000-0000-00004D710000}"/>
    <cellStyle name="Normal 48 6 3 3 2" xfId="29009" xr:uid="{00000000-0005-0000-0000-00004E710000}"/>
    <cellStyle name="Normal 48 6 3 4" xfId="29010" xr:uid="{00000000-0005-0000-0000-00004F710000}"/>
    <cellStyle name="Normal 48 6 3 4 2" xfId="29011" xr:uid="{00000000-0005-0000-0000-000050710000}"/>
    <cellStyle name="Normal 48 6 3 5" xfId="29012" xr:uid="{00000000-0005-0000-0000-000051710000}"/>
    <cellStyle name="Normal 48 6 3 5 2" xfId="29013" xr:uid="{00000000-0005-0000-0000-000052710000}"/>
    <cellStyle name="Normal 48 6 3 6" xfId="29014" xr:uid="{00000000-0005-0000-0000-000053710000}"/>
    <cellStyle name="Normal 48 6 3 6 2" xfId="29015" xr:uid="{00000000-0005-0000-0000-000054710000}"/>
    <cellStyle name="Normal 48 6 3 7" xfId="29016" xr:uid="{00000000-0005-0000-0000-000055710000}"/>
    <cellStyle name="Normal 48 6 3 7 2" xfId="29017" xr:uid="{00000000-0005-0000-0000-000056710000}"/>
    <cellStyle name="Normal 48 6 3 8" xfId="29018" xr:uid="{00000000-0005-0000-0000-000057710000}"/>
    <cellStyle name="Normal 48 6 3 8 2" xfId="29019" xr:uid="{00000000-0005-0000-0000-000058710000}"/>
    <cellStyle name="Normal 48 6 3 9" xfId="29020" xr:uid="{00000000-0005-0000-0000-000059710000}"/>
    <cellStyle name="Normal 48 6 3 9 2" xfId="29021" xr:uid="{00000000-0005-0000-0000-00005A710000}"/>
    <cellStyle name="Normal 48 6 4" xfId="29022" xr:uid="{00000000-0005-0000-0000-00005B710000}"/>
    <cellStyle name="Normal 48 6 4 10" xfId="29023" xr:uid="{00000000-0005-0000-0000-00005C710000}"/>
    <cellStyle name="Normal 48 6 4 11" xfId="29024" xr:uid="{00000000-0005-0000-0000-00005D710000}"/>
    <cellStyle name="Normal 48 6 4 2" xfId="29025" xr:uid="{00000000-0005-0000-0000-00005E710000}"/>
    <cellStyle name="Normal 48 6 4 2 2" xfId="29026" xr:uid="{00000000-0005-0000-0000-00005F710000}"/>
    <cellStyle name="Normal 48 6 4 3" xfId="29027" xr:uid="{00000000-0005-0000-0000-000060710000}"/>
    <cellStyle name="Normal 48 6 4 3 2" xfId="29028" xr:uid="{00000000-0005-0000-0000-000061710000}"/>
    <cellStyle name="Normal 48 6 4 4" xfId="29029" xr:uid="{00000000-0005-0000-0000-000062710000}"/>
    <cellStyle name="Normal 48 6 4 4 2" xfId="29030" xr:uid="{00000000-0005-0000-0000-000063710000}"/>
    <cellStyle name="Normal 48 6 4 5" xfId="29031" xr:uid="{00000000-0005-0000-0000-000064710000}"/>
    <cellStyle name="Normal 48 6 4 5 2" xfId="29032" xr:uid="{00000000-0005-0000-0000-000065710000}"/>
    <cellStyle name="Normal 48 6 4 6" xfId="29033" xr:uid="{00000000-0005-0000-0000-000066710000}"/>
    <cellStyle name="Normal 48 6 4 6 2" xfId="29034" xr:uid="{00000000-0005-0000-0000-000067710000}"/>
    <cellStyle name="Normal 48 6 4 7" xfId="29035" xr:uid="{00000000-0005-0000-0000-000068710000}"/>
    <cellStyle name="Normal 48 6 4 7 2" xfId="29036" xr:uid="{00000000-0005-0000-0000-000069710000}"/>
    <cellStyle name="Normal 48 6 4 8" xfId="29037" xr:uid="{00000000-0005-0000-0000-00006A710000}"/>
    <cellStyle name="Normal 48 6 4 8 2" xfId="29038" xr:uid="{00000000-0005-0000-0000-00006B710000}"/>
    <cellStyle name="Normal 48 6 4 9" xfId="29039" xr:uid="{00000000-0005-0000-0000-00006C710000}"/>
    <cellStyle name="Normal 48 6 4 9 2" xfId="29040" xr:uid="{00000000-0005-0000-0000-00006D710000}"/>
    <cellStyle name="Normal 48 6 5" xfId="29041" xr:uid="{00000000-0005-0000-0000-00006E710000}"/>
    <cellStyle name="Normal 48 6 5 10" xfId="29042" xr:uid="{00000000-0005-0000-0000-00006F710000}"/>
    <cellStyle name="Normal 48 6 5 11" xfId="29043" xr:uid="{00000000-0005-0000-0000-000070710000}"/>
    <cellStyle name="Normal 48 6 5 2" xfId="29044" xr:uid="{00000000-0005-0000-0000-000071710000}"/>
    <cellStyle name="Normal 48 6 5 2 2" xfId="29045" xr:uid="{00000000-0005-0000-0000-000072710000}"/>
    <cellStyle name="Normal 48 6 5 3" xfId="29046" xr:uid="{00000000-0005-0000-0000-000073710000}"/>
    <cellStyle name="Normal 48 6 5 3 2" xfId="29047" xr:uid="{00000000-0005-0000-0000-000074710000}"/>
    <cellStyle name="Normal 48 6 5 4" xfId="29048" xr:uid="{00000000-0005-0000-0000-000075710000}"/>
    <cellStyle name="Normal 48 6 5 4 2" xfId="29049" xr:uid="{00000000-0005-0000-0000-000076710000}"/>
    <cellStyle name="Normal 48 6 5 5" xfId="29050" xr:uid="{00000000-0005-0000-0000-000077710000}"/>
    <cellStyle name="Normal 48 6 5 5 2" xfId="29051" xr:uid="{00000000-0005-0000-0000-000078710000}"/>
    <cellStyle name="Normal 48 6 5 6" xfId="29052" xr:uid="{00000000-0005-0000-0000-000079710000}"/>
    <cellStyle name="Normal 48 6 5 6 2" xfId="29053" xr:uid="{00000000-0005-0000-0000-00007A710000}"/>
    <cellStyle name="Normal 48 6 5 7" xfId="29054" xr:uid="{00000000-0005-0000-0000-00007B710000}"/>
    <cellStyle name="Normal 48 6 5 7 2" xfId="29055" xr:uid="{00000000-0005-0000-0000-00007C710000}"/>
    <cellStyle name="Normal 48 6 5 8" xfId="29056" xr:uid="{00000000-0005-0000-0000-00007D710000}"/>
    <cellStyle name="Normal 48 6 5 8 2" xfId="29057" xr:uid="{00000000-0005-0000-0000-00007E710000}"/>
    <cellStyle name="Normal 48 6 5 9" xfId="29058" xr:uid="{00000000-0005-0000-0000-00007F710000}"/>
    <cellStyle name="Normal 48 6 5 9 2" xfId="29059" xr:uid="{00000000-0005-0000-0000-000080710000}"/>
    <cellStyle name="Normal 48 6 6" xfId="29060" xr:uid="{00000000-0005-0000-0000-000081710000}"/>
    <cellStyle name="Normal 48 6 6 10" xfId="29061" xr:uid="{00000000-0005-0000-0000-000082710000}"/>
    <cellStyle name="Normal 48 6 6 11" xfId="29062" xr:uid="{00000000-0005-0000-0000-000083710000}"/>
    <cellStyle name="Normal 48 6 6 2" xfId="29063" xr:uid="{00000000-0005-0000-0000-000084710000}"/>
    <cellStyle name="Normal 48 6 6 2 2" xfId="29064" xr:uid="{00000000-0005-0000-0000-000085710000}"/>
    <cellStyle name="Normal 48 6 6 3" xfId="29065" xr:uid="{00000000-0005-0000-0000-000086710000}"/>
    <cellStyle name="Normal 48 6 6 3 2" xfId="29066" xr:uid="{00000000-0005-0000-0000-000087710000}"/>
    <cellStyle name="Normal 48 6 6 4" xfId="29067" xr:uid="{00000000-0005-0000-0000-000088710000}"/>
    <cellStyle name="Normal 48 6 6 4 2" xfId="29068" xr:uid="{00000000-0005-0000-0000-000089710000}"/>
    <cellStyle name="Normal 48 6 6 5" xfId="29069" xr:uid="{00000000-0005-0000-0000-00008A710000}"/>
    <cellStyle name="Normal 48 6 6 5 2" xfId="29070" xr:uid="{00000000-0005-0000-0000-00008B710000}"/>
    <cellStyle name="Normal 48 6 6 6" xfId="29071" xr:uid="{00000000-0005-0000-0000-00008C710000}"/>
    <cellStyle name="Normal 48 6 6 6 2" xfId="29072" xr:uid="{00000000-0005-0000-0000-00008D710000}"/>
    <cellStyle name="Normal 48 6 6 7" xfId="29073" xr:uid="{00000000-0005-0000-0000-00008E710000}"/>
    <cellStyle name="Normal 48 6 6 7 2" xfId="29074" xr:uid="{00000000-0005-0000-0000-00008F710000}"/>
    <cellStyle name="Normal 48 6 6 8" xfId="29075" xr:uid="{00000000-0005-0000-0000-000090710000}"/>
    <cellStyle name="Normal 48 6 6 8 2" xfId="29076" xr:uid="{00000000-0005-0000-0000-000091710000}"/>
    <cellStyle name="Normal 48 6 6 9" xfId="29077" xr:uid="{00000000-0005-0000-0000-000092710000}"/>
    <cellStyle name="Normal 48 6 6 9 2" xfId="29078" xr:uid="{00000000-0005-0000-0000-000093710000}"/>
    <cellStyle name="Normal 48 6 7" xfId="29079" xr:uid="{00000000-0005-0000-0000-000094710000}"/>
    <cellStyle name="Normal 48 6 7 10" xfId="29080" xr:uid="{00000000-0005-0000-0000-000095710000}"/>
    <cellStyle name="Normal 48 6 7 2" xfId="29081" xr:uid="{00000000-0005-0000-0000-000096710000}"/>
    <cellStyle name="Normal 48 6 7 2 2" xfId="29082" xr:uid="{00000000-0005-0000-0000-000097710000}"/>
    <cellStyle name="Normal 48 6 7 3" xfId="29083" xr:uid="{00000000-0005-0000-0000-000098710000}"/>
    <cellStyle name="Normal 48 6 7 3 2" xfId="29084" xr:uid="{00000000-0005-0000-0000-000099710000}"/>
    <cellStyle name="Normal 48 6 7 4" xfId="29085" xr:uid="{00000000-0005-0000-0000-00009A710000}"/>
    <cellStyle name="Normal 48 6 7 4 2" xfId="29086" xr:uid="{00000000-0005-0000-0000-00009B710000}"/>
    <cellStyle name="Normal 48 6 7 5" xfId="29087" xr:uid="{00000000-0005-0000-0000-00009C710000}"/>
    <cellStyle name="Normal 48 6 7 5 2" xfId="29088" xr:uid="{00000000-0005-0000-0000-00009D710000}"/>
    <cellStyle name="Normal 48 6 7 6" xfId="29089" xr:uid="{00000000-0005-0000-0000-00009E710000}"/>
    <cellStyle name="Normal 48 6 7 6 2" xfId="29090" xr:uid="{00000000-0005-0000-0000-00009F710000}"/>
    <cellStyle name="Normal 48 6 7 7" xfId="29091" xr:uid="{00000000-0005-0000-0000-0000A0710000}"/>
    <cellStyle name="Normal 48 6 7 7 2" xfId="29092" xr:uid="{00000000-0005-0000-0000-0000A1710000}"/>
    <cellStyle name="Normal 48 6 7 8" xfId="29093" xr:uid="{00000000-0005-0000-0000-0000A2710000}"/>
    <cellStyle name="Normal 48 6 7 8 2" xfId="29094" xr:uid="{00000000-0005-0000-0000-0000A3710000}"/>
    <cellStyle name="Normal 48 6 7 9" xfId="29095" xr:uid="{00000000-0005-0000-0000-0000A4710000}"/>
    <cellStyle name="Normal 48 6 8" xfId="29096" xr:uid="{00000000-0005-0000-0000-0000A5710000}"/>
    <cellStyle name="Normal 48 6 8 2" xfId="29097" xr:uid="{00000000-0005-0000-0000-0000A6710000}"/>
    <cellStyle name="Normal 48 6 9" xfId="29098" xr:uid="{00000000-0005-0000-0000-0000A7710000}"/>
    <cellStyle name="Normal 48 6 9 2" xfId="29099" xr:uid="{00000000-0005-0000-0000-0000A8710000}"/>
    <cellStyle name="Normal 48 7" xfId="29100" xr:uid="{00000000-0005-0000-0000-0000A9710000}"/>
    <cellStyle name="Normal 48 7 10" xfId="29101" xr:uid="{00000000-0005-0000-0000-0000AA710000}"/>
    <cellStyle name="Normal 48 7 11" xfId="29102" xr:uid="{00000000-0005-0000-0000-0000AB710000}"/>
    <cellStyle name="Normal 48 7 2" xfId="29103" xr:uid="{00000000-0005-0000-0000-0000AC710000}"/>
    <cellStyle name="Normal 48 7 2 2" xfId="29104" xr:uid="{00000000-0005-0000-0000-0000AD710000}"/>
    <cellStyle name="Normal 48 7 3" xfId="29105" xr:uid="{00000000-0005-0000-0000-0000AE710000}"/>
    <cellStyle name="Normal 48 7 3 2" xfId="29106" xr:uid="{00000000-0005-0000-0000-0000AF710000}"/>
    <cellStyle name="Normal 48 7 4" xfId="29107" xr:uid="{00000000-0005-0000-0000-0000B0710000}"/>
    <cellStyle name="Normal 48 7 4 2" xfId="29108" xr:uid="{00000000-0005-0000-0000-0000B1710000}"/>
    <cellStyle name="Normal 48 7 5" xfId="29109" xr:uid="{00000000-0005-0000-0000-0000B2710000}"/>
    <cellStyle name="Normal 48 7 5 2" xfId="29110" xr:uid="{00000000-0005-0000-0000-0000B3710000}"/>
    <cellStyle name="Normal 48 7 6" xfId="29111" xr:uid="{00000000-0005-0000-0000-0000B4710000}"/>
    <cellStyle name="Normal 48 7 6 2" xfId="29112" xr:uid="{00000000-0005-0000-0000-0000B5710000}"/>
    <cellStyle name="Normal 48 7 7" xfId="29113" xr:uid="{00000000-0005-0000-0000-0000B6710000}"/>
    <cellStyle name="Normal 48 7 7 2" xfId="29114" xr:uid="{00000000-0005-0000-0000-0000B7710000}"/>
    <cellStyle name="Normal 48 7 8" xfId="29115" xr:uid="{00000000-0005-0000-0000-0000B8710000}"/>
    <cellStyle name="Normal 48 7 8 2" xfId="29116" xr:uid="{00000000-0005-0000-0000-0000B9710000}"/>
    <cellStyle name="Normal 48 7 9" xfId="29117" xr:uid="{00000000-0005-0000-0000-0000BA710000}"/>
    <cellStyle name="Normal 48 7 9 2" xfId="29118" xr:uid="{00000000-0005-0000-0000-0000BB710000}"/>
    <cellStyle name="Normal 48 8" xfId="29119" xr:uid="{00000000-0005-0000-0000-0000BC710000}"/>
    <cellStyle name="Normal 48 8 10" xfId="29120" xr:uid="{00000000-0005-0000-0000-0000BD710000}"/>
    <cellStyle name="Normal 48 8 11" xfId="29121" xr:uid="{00000000-0005-0000-0000-0000BE710000}"/>
    <cellStyle name="Normal 48 8 2" xfId="29122" xr:uid="{00000000-0005-0000-0000-0000BF710000}"/>
    <cellStyle name="Normal 48 8 2 2" xfId="29123" xr:uid="{00000000-0005-0000-0000-0000C0710000}"/>
    <cellStyle name="Normal 48 8 3" xfId="29124" xr:uid="{00000000-0005-0000-0000-0000C1710000}"/>
    <cellStyle name="Normal 48 8 3 2" xfId="29125" xr:uid="{00000000-0005-0000-0000-0000C2710000}"/>
    <cellStyle name="Normal 48 8 4" xfId="29126" xr:uid="{00000000-0005-0000-0000-0000C3710000}"/>
    <cellStyle name="Normal 48 8 4 2" xfId="29127" xr:uid="{00000000-0005-0000-0000-0000C4710000}"/>
    <cellStyle name="Normal 48 8 5" xfId="29128" xr:uid="{00000000-0005-0000-0000-0000C5710000}"/>
    <cellStyle name="Normal 48 8 5 2" xfId="29129" xr:uid="{00000000-0005-0000-0000-0000C6710000}"/>
    <cellStyle name="Normal 48 8 6" xfId="29130" xr:uid="{00000000-0005-0000-0000-0000C7710000}"/>
    <cellStyle name="Normal 48 8 6 2" xfId="29131" xr:uid="{00000000-0005-0000-0000-0000C8710000}"/>
    <cellStyle name="Normal 48 8 7" xfId="29132" xr:uid="{00000000-0005-0000-0000-0000C9710000}"/>
    <cellStyle name="Normal 48 8 7 2" xfId="29133" xr:uid="{00000000-0005-0000-0000-0000CA710000}"/>
    <cellStyle name="Normal 48 8 8" xfId="29134" xr:uid="{00000000-0005-0000-0000-0000CB710000}"/>
    <cellStyle name="Normal 48 8 8 2" xfId="29135" xr:uid="{00000000-0005-0000-0000-0000CC710000}"/>
    <cellStyle name="Normal 48 8 9" xfId="29136" xr:uid="{00000000-0005-0000-0000-0000CD710000}"/>
    <cellStyle name="Normal 48 8 9 2" xfId="29137" xr:uid="{00000000-0005-0000-0000-0000CE710000}"/>
    <cellStyle name="Normal 48 9" xfId="29138" xr:uid="{00000000-0005-0000-0000-0000CF710000}"/>
    <cellStyle name="Normal 48 9 10" xfId="29139" xr:uid="{00000000-0005-0000-0000-0000D0710000}"/>
    <cellStyle name="Normal 48 9 11" xfId="29140" xr:uid="{00000000-0005-0000-0000-0000D1710000}"/>
    <cellStyle name="Normal 48 9 2" xfId="29141" xr:uid="{00000000-0005-0000-0000-0000D2710000}"/>
    <cellStyle name="Normal 48 9 2 2" xfId="29142" xr:uid="{00000000-0005-0000-0000-0000D3710000}"/>
    <cellStyle name="Normal 48 9 3" xfId="29143" xr:uid="{00000000-0005-0000-0000-0000D4710000}"/>
    <cellStyle name="Normal 48 9 3 2" xfId="29144" xr:uid="{00000000-0005-0000-0000-0000D5710000}"/>
    <cellStyle name="Normal 48 9 4" xfId="29145" xr:uid="{00000000-0005-0000-0000-0000D6710000}"/>
    <cellStyle name="Normal 48 9 4 2" xfId="29146" xr:uid="{00000000-0005-0000-0000-0000D7710000}"/>
    <cellStyle name="Normal 48 9 5" xfId="29147" xr:uid="{00000000-0005-0000-0000-0000D8710000}"/>
    <cellStyle name="Normal 48 9 5 2" xfId="29148" xr:uid="{00000000-0005-0000-0000-0000D9710000}"/>
    <cellStyle name="Normal 48 9 6" xfId="29149" xr:uid="{00000000-0005-0000-0000-0000DA710000}"/>
    <cellStyle name="Normal 48 9 6 2" xfId="29150" xr:uid="{00000000-0005-0000-0000-0000DB710000}"/>
    <cellStyle name="Normal 48 9 7" xfId="29151" xr:uid="{00000000-0005-0000-0000-0000DC710000}"/>
    <cellStyle name="Normal 48 9 7 2" xfId="29152" xr:uid="{00000000-0005-0000-0000-0000DD710000}"/>
    <cellStyle name="Normal 48 9 8" xfId="29153" xr:uid="{00000000-0005-0000-0000-0000DE710000}"/>
    <cellStyle name="Normal 48 9 8 2" xfId="29154" xr:uid="{00000000-0005-0000-0000-0000DF710000}"/>
    <cellStyle name="Normal 48 9 9" xfId="29155" xr:uid="{00000000-0005-0000-0000-0000E0710000}"/>
    <cellStyle name="Normal 48 9 9 2" xfId="29156" xr:uid="{00000000-0005-0000-0000-0000E1710000}"/>
    <cellStyle name="Normal 49" xfId="29157" xr:uid="{00000000-0005-0000-0000-0000E2710000}"/>
    <cellStyle name="Normal 49 10" xfId="29158" xr:uid="{00000000-0005-0000-0000-0000E3710000}"/>
    <cellStyle name="Normal 49 10 10" xfId="29159" xr:uid="{00000000-0005-0000-0000-0000E4710000}"/>
    <cellStyle name="Normal 49 10 11" xfId="29160" xr:uid="{00000000-0005-0000-0000-0000E5710000}"/>
    <cellStyle name="Normal 49 10 2" xfId="29161" xr:uid="{00000000-0005-0000-0000-0000E6710000}"/>
    <cellStyle name="Normal 49 10 2 2" xfId="29162" xr:uid="{00000000-0005-0000-0000-0000E7710000}"/>
    <cellStyle name="Normal 49 10 3" xfId="29163" xr:uid="{00000000-0005-0000-0000-0000E8710000}"/>
    <cellStyle name="Normal 49 10 3 2" xfId="29164" xr:uid="{00000000-0005-0000-0000-0000E9710000}"/>
    <cellStyle name="Normal 49 10 4" xfId="29165" xr:uid="{00000000-0005-0000-0000-0000EA710000}"/>
    <cellStyle name="Normal 49 10 4 2" xfId="29166" xr:uid="{00000000-0005-0000-0000-0000EB710000}"/>
    <cellStyle name="Normal 49 10 5" xfId="29167" xr:uid="{00000000-0005-0000-0000-0000EC710000}"/>
    <cellStyle name="Normal 49 10 5 2" xfId="29168" xr:uid="{00000000-0005-0000-0000-0000ED710000}"/>
    <cellStyle name="Normal 49 10 6" xfId="29169" xr:uid="{00000000-0005-0000-0000-0000EE710000}"/>
    <cellStyle name="Normal 49 10 6 2" xfId="29170" xr:uid="{00000000-0005-0000-0000-0000EF710000}"/>
    <cellStyle name="Normal 49 10 7" xfId="29171" xr:uid="{00000000-0005-0000-0000-0000F0710000}"/>
    <cellStyle name="Normal 49 10 7 2" xfId="29172" xr:uid="{00000000-0005-0000-0000-0000F1710000}"/>
    <cellStyle name="Normal 49 10 8" xfId="29173" xr:uid="{00000000-0005-0000-0000-0000F2710000}"/>
    <cellStyle name="Normal 49 10 8 2" xfId="29174" xr:uid="{00000000-0005-0000-0000-0000F3710000}"/>
    <cellStyle name="Normal 49 10 9" xfId="29175" xr:uid="{00000000-0005-0000-0000-0000F4710000}"/>
    <cellStyle name="Normal 49 10 9 2" xfId="29176" xr:uid="{00000000-0005-0000-0000-0000F5710000}"/>
    <cellStyle name="Normal 49 11" xfId="29177" xr:uid="{00000000-0005-0000-0000-0000F6710000}"/>
    <cellStyle name="Normal 49 11 10" xfId="29178" xr:uid="{00000000-0005-0000-0000-0000F7710000}"/>
    <cellStyle name="Normal 49 11 11" xfId="29179" xr:uid="{00000000-0005-0000-0000-0000F8710000}"/>
    <cellStyle name="Normal 49 11 2" xfId="29180" xr:uid="{00000000-0005-0000-0000-0000F9710000}"/>
    <cellStyle name="Normal 49 11 2 2" xfId="29181" xr:uid="{00000000-0005-0000-0000-0000FA710000}"/>
    <cellStyle name="Normal 49 11 3" xfId="29182" xr:uid="{00000000-0005-0000-0000-0000FB710000}"/>
    <cellStyle name="Normal 49 11 3 2" xfId="29183" xr:uid="{00000000-0005-0000-0000-0000FC710000}"/>
    <cellStyle name="Normal 49 11 4" xfId="29184" xr:uid="{00000000-0005-0000-0000-0000FD710000}"/>
    <cellStyle name="Normal 49 11 4 2" xfId="29185" xr:uid="{00000000-0005-0000-0000-0000FE710000}"/>
    <cellStyle name="Normal 49 11 5" xfId="29186" xr:uid="{00000000-0005-0000-0000-0000FF710000}"/>
    <cellStyle name="Normal 49 11 5 2" xfId="29187" xr:uid="{00000000-0005-0000-0000-000000720000}"/>
    <cellStyle name="Normal 49 11 6" xfId="29188" xr:uid="{00000000-0005-0000-0000-000001720000}"/>
    <cellStyle name="Normal 49 11 6 2" xfId="29189" xr:uid="{00000000-0005-0000-0000-000002720000}"/>
    <cellStyle name="Normal 49 11 7" xfId="29190" xr:uid="{00000000-0005-0000-0000-000003720000}"/>
    <cellStyle name="Normal 49 11 7 2" xfId="29191" xr:uid="{00000000-0005-0000-0000-000004720000}"/>
    <cellStyle name="Normal 49 11 8" xfId="29192" xr:uid="{00000000-0005-0000-0000-000005720000}"/>
    <cellStyle name="Normal 49 11 8 2" xfId="29193" xr:uid="{00000000-0005-0000-0000-000006720000}"/>
    <cellStyle name="Normal 49 11 9" xfId="29194" xr:uid="{00000000-0005-0000-0000-000007720000}"/>
    <cellStyle name="Normal 49 11 9 2" xfId="29195" xr:uid="{00000000-0005-0000-0000-000008720000}"/>
    <cellStyle name="Normal 49 12" xfId="29196" xr:uid="{00000000-0005-0000-0000-000009720000}"/>
    <cellStyle name="Normal 49 12 10" xfId="29197" xr:uid="{00000000-0005-0000-0000-00000A720000}"/>
    <cellStyle name="Normal 49 12 2" xfId="29198" xr:uid="{00000000-0005-0000-0000-00000B720000}"/>
    <cellStyle name="Normal 49 12 2 2" xfId="29199" xr:uid="{00000000-0005-0000-0000-00000C720000}"/>
    <cellStyle name="Normal 49 12 3" xfId="29200" xr:uid="{00000000-0005-0000-0000-00000D720000}"/>
    <cellStyle name="Normal 49 12 3 2" xfId="29201" xr:uid="{00000000-0005-0000-0000-00000E720000}"/>
    <cellStyle name="Normal 49 12 4" xfId="29202" xr:uid="{00000000-0005-0000-0000-00000F720000}"/>
    <cellStyle name="Normal 49 12 4 2" xfId="29203" xr:uid="{00000000-0005-0000-0000-000010720000}"/>
    <cellStyle name="Normal 49 12 5" xfId="29204" xr:uid="{00000000-0005-0000-0000-000011720000}"/>
    <cellStyle name="Normal 49 12 5 2" xfId="29205" xr:uid="{00000000-0005-0000-0000-000012720000}"/>
    <cellStyle name="Normal 49 12 6" xfId="29206" xr:uid="{00000000-0005-0000-0000-000013720000}"/>
    <cellStyle name="Normal 49 12 6 2" xfId="29207" xr:uid="{00000000-0005-0000-0000-000014720000}"/>
    <cellStyle name="Normal 49 12 7" xfId="29208" xr:uid="{00000000-0005-0000-0000-000015720000}"/>
    <cellStyle name="Normal 49 12 7 2" xfId="29209" xr:uid="{00000000-0005-0000-0000-000016720000}"/>
    <cellStyle name="Normal 49 12 8" xfId="29210" xr:uid="{00000000-0005-0000-0000-000017720000}"/>
    <cellStyle name="Normal 49 12 8 2" xfId="29211" xr:uid="{00000000-0005-0000-0000-000018720000}"/>
    <cellStyle name="Normal 49 12 9" xfId="29212" xr:uid="{00000000-0005-0000-0000-000019720000}"/>
    <cellStyle name="Normal 49 13" xfId="29213" xr:uid="{00000000-0005-0000-0000-00001A720000}"/>
    <cellStyle name="Normal 49 13 2" xfId="29214" xr:uid="{00000000-0005-0000-0000-00001B720000}"/>
    <cellStyle name="Normal 49 14" xfId="29215" xr:uid="{00000000-0005-0000-0000-00001C720000}"/>
    <cellStyle name="Normal 49 14 2" xfId="29216" xr:uid="{00000000-0005-0000-0000-00001D720000}"/>
    <cellStyle name="Normal 49 15" xfId="29217" xr:uid="{00000000-0005-0000-0000-00001E720000}"/>
    <cellStyle name="Normal 49 15 2" xfId="29218" xr:uid="{00000000-0005-0000-0000-00001F720000}"/>
    <cellStyle name="Normal 49 16" xfId="29219" xr:uid="{00000000-0005-0000-0000-000020720000}"/>
    <cellStyle name="Normal 49 16 2" xfId="29220" xr:uid="{00000000-0005-0000-0000-000021720000}"/>
    <cellStyle name="Normal 49 17" xfId="29221" xr:uid="{00000000-0005-0000-0000-000022720000}"/>
    <cellStyle name="Normal 49 17 2" xfId="29222" xr:uid="{00000000-0005-0000-0000-000023720000}"/>
    <cellStyle name="Normal 49 18" xfId="29223" xr:uid="{00000000-0005-0000-0000-000024720000}"/>
    <cellStyle name="Normal 49 18 2" xfId="29224" xr:uid="{00000000-0005-0000-0000-000025720000}"/>
    <cellStyle name="Normal 49 19" xfId="29225" xr:uid="{00000000-0005-0000-0000-000026720000}"/>
    <cellStyle name="Normal 49 19 2" xfId="29226" xr:uid="{00000000-0005-0000-0000-000027720000}"/>
    <cellStyle name="Normal 49 2" xfId="29227" xr:uid="{00000000-0005-0000-0000-000028720000}"/>
    <cellStyle name="Normal 49 2 10" xfId="29228" xr:uid="{00000000-0005-0000-0000-000029720000}"/>
    <cellStyle name="Normal 49 2 10 2" xfId="29229" xr:uid="{00000000-0005-0000-0000-00002A720000}"/>
    <cellStyle name="Normal 49 2 11" xfId="29230" xr:uid="{00000000-0005-0000-0000-00002B720000}"/>
    <cellStyle name="Normal 49 2 11 2" xfId="29231" xr:uid="{00000000-0005-0000-0000-00002C720000}"/>
    <cellStyle name="Normal 49 2 12" xfId="29232" xr:uid="{00000000-0005-0000-0000-00002D720000}"/>
    <cellStyle name="Normal 49 2 12 2" xfId="29233" xr:uid="{00000000-0005-0000-0000-00002E720000}"/>
    <cellStyle name="Normal 49 2 13" xfId="29234" xr:uid="{00000000-0005-0000-0000-00002F720000}"/>
    <cellStyle name="Normal 49 2 13 2" xfId="29235" xr:uid="{00000000-0005-0000-0000-000030720000}"/>
    <cellStyle name="Normal 49 2 14" xfId="29236" xr:uid="{00000000-0005-0000-0000-000031720000}"/>
    <cellStyle name="Normal 49 2 14 2" xfId="29237" xr:uid="{00000000-0005-0000-0000-000032720000}"/>
    <cellStyle name="Normal 49 2 15" xfId="29238" xr:uid="{00000000-0005-0000-0000-000033720000}"/>
    <cellStyle name="Normal 49 2 15 2" xfId="29239" xr:uid="{00000000-0005-0000-0000-000034720000}"/>
    <cellStyle name="Normal 49 2 16" xfId="29240" xr:uid="{00000000-0005-0000-0000-000035720000}"/>
    <cellStyle name="Normal 49 2 16 2" xfId="29241" xr:uid="{00000000-0005-0000-0000-000036720000}"/>
    <cellStyle name="Normal 49 2 17" xfId="29242" xr:uid="{00000000-0005-0000-0000-000037720000}"/>
    <cellStyle name="Normal 49 2 18" xfId="29243" xr:uid="{00000000-0005-0000-0000-000038720000}"/>
    <cellStyle name="Normal 49 2 2" xfId="29244" xr:uid="{00000000-0005-0000-0000-000039720000}"/>
    <cellStyle name="Normal 49 2 2 10" xfId="29245" xr:uid="{00000000-0005-0000-0000-00003A720000}"/>
    <cellStyle name="Normal 49 2 2 11" xfId="29246" xr:uid="{00000000-0005-0000-0000-00003B720000}"/>
    <cellStyle name="Normal 49 2 2 2" xfId="29247" xr:uid="{00000000-0005-0000-0000-00003C720000}"/>
    <cellStyle name="Normal 49 2 2 2 2" xfId="29248" xr:uid="{00000000-0005-0000-0000-00003D720000}"/>
    <cellStyle name="Normal 49 2 2 3" xfId="29249" xr:uid="{00000000-0005-0000-0000-00003E720000}"/>
    <cellStyle name="Normal 49 2 2 3 2" xfId="29250" xr:uid="{00000000-0005-0000-0000-00003F720000}"/>
    <cellStyle name="Normal 49 2 2 4" xfId="29251" xr:uid="{00000000-0005-0000-0000-000040720000}"/>
    <cellStyle name="Normal 49 2 2 4 2" xfId="29252" xr:uid="{00000000-0005-0000-0000-000041720000}"/>
    <cellStyle name="Normal 49 2 2 5" xfId="29253" xr:uid="{00000000-0005-0000-0000-000042720000}"/>
    <cellStyle name="Normal 49 2 2 5 2" xfId="29254" xr:uid="{00000000-0005-0000-0000-000043720000}"/>
    <cellStyle name="Normal 49 2 2 6" xfId="29255" xr:uid="{00000000-0005-0000-0000-000044720000}"/>
    <cellStyle name="Normal 49 2 2 6 2" xfId="29256" xr:uid="{00000000-0005-0000-0000-000045720000}"/>
    <cellStyle name="Normal 49 2 2 7" xfId="29257" xr:uid="{00000000-0005-0000-0000-000046720000}"/>
    <cellStyle name="Normal 49 2 2 7 2" xfId="29258" xr:uid="{00000000-0005-0000-0000-000047720000}"/>
    <cellStyle name="Normal 49 2 2 8" xfId="29259" xr:uid="{00000000-0005-0000-0000-000048720000}"/>
    <cellStyle name="Normal 49 2 2 8 2" xfId="29260" xr:uid="{00000000-0005-0000-0000-000049720000}"/>
    <cellStyle name="Normal 49 2 2 9" xfId="29261" xr:uid="{00000000-0005-0000-0000-00004A720000}"/>
    <cellStyle name="Normal 49 2 2 9 2" xfId="29262" xr:uid="{00000000-0005-0000-0000-00004B720000}"/>
    <cellStyle name="Normal 49 2 3" xfId="29263" xr:uid="{00000000-0005-0000-0000-00004C720000}"/>
    <cellStyle name="Normal 49 2 3 10" xfId="29264" xr:uid="{00000000-0005-0000-0000-00004D720000}"/>
    <cellStyle name="Normal 49 2 3 11" xfId="29265" xr:uid="{00000000-0005-0000-0000-00004E720000}"/>
    <cellStyle name="Normal 49 2 3 2" xfId="29266" xr:uid="{00000000-0005-0000-0000-00004F720000}"/>
    <cellStyle name="Normal 49 2 3 2 2" xfId="29267" xr:uid="{00000000-0005-0000-0000-000050720000}"/>
    <cellStyle name="Normal 49 2 3 3" xfId="29268" xr:uid="{00000000-0005-0000-0000-000051720000}"/>
    <cellStyle name="Normal 49 2 3 3 2" xfId="29269" xr:uid="{00000000-0005-0000-0000-000052720000}"/>
    <cellStyle name="Normal 49 2 3 4" xfId="29270" xr:uid="{00000000-0005-0000-0000-000053720000}"/>
    <cellStyle name="Normal 49 2 3 4 2" xfId="29271" xr:uid="{00000000-0005-0000-0000-000054720000}"/>
    <cellStyle name="Normal 49 2 3 5" xfId="29272" xr:uid="{00000000-0005-0000-0000-000055720000}"/>
    <cellStyle name="Normal 49 2 3 5 2" xfId="29273" xr:uid="{00000000-0005-0000-0000-000056720000}"/>
    <cellStyle name="Normal 49 2 3 6" xfId="29274" xr:uid="{00000000-0005-0000-0000-000057720000}"/>
    <cellStyle name="Normal 49 2 3 6 2" xfId="29275" xr:uid="{00000000-0005-0000-0000-000058720000}"/>
    <cellStyle name="Normal 49 2 3 7" xfId="29276" xr:uid="{00000000-0005-0000-0000-000059720000}"/>
    <cellStyle name="Normal 49 2 3 7 2" xfId="29277" xr:uid="{00000000-0005-0000-0000-00005A720000}"/>
    <cellStyle name="Normal 49 2 3 8" xfId="29278" xr:uid="{00000000-0005-0000-0000-00005B720000}"/>
    <cellStyle name="Normal 49 2 3 8 2" xfId="29279" xr:uid="{00000000-0005-0000-0000-00005C720000}"/>
    <cellStyle name="Normal 49 2 3 9" xfId="29280" xr:uid="{00000000-0005-0000-0000-00005D720000}"/>
    <cellStyle name="Normal 49 2 3 9 2" xfId="29281" xr:uid="{00000000-0005-0000-0000-00005E720000}"/>
    <cellStyle name="Normal 49 2 4" xfId="29282" xr:uid="{00000000-0005-0000-0000-00005F720000}"/>
    <cellStyle name="Normal 49 2 4 10" xfId="29283" xr:uid="{00000000-0005-0000-0000-000060720000}"/>
    <cellStyle name="Normal 49 2 4 11" xfId="29284" xr:uid="{00000000-0005-0000-0000-000061720000}"/>
    <cellStyle name="Normal 49 2 4 2" xfId="29285" xr:uid="{00000000-0005-0000-0000-000062720000}"/>
    <cellStyle name="Normal 49 2 4 2 2" xfId="29286" xr:uid="{00000000-0005-0000-0000-000063720000}"/>
    <cellStyle name="Normal 49 2 4 3" xfId="29287" xr:uid="{00000000-0005-0000-0000-000064720000}"/>
    <cellStyle name="Normal 49 2 4 3 2" xfId="29288" xr:uid="{00000000-0005-0000-0000-000065720000}"/>
    <cellStyle name="Normal 49 2 4 4" xfId="29289" xr:uid="{00000000-0005-0000-0000-000066720000}"/>
    <cellStyle name="Normal 49 2 4 4 2" xfId="29290" xr:uid="{00000000-0005-0000-0000-000067720000}"/>
    <cellStyle name="Normal 49 2 4 5" xfId="29291" xr:uid="{00000000-0005-0000-0000-000068720000}"/>
    <cellStyle name="Normal 49 2 4 5 2" xfId="29292" xr:uid="{00000000-0005-0000-0000-000069720000}"/>
    <cellStyle name="Normal 49 2 4 6" xfId="29293" xr:uid="{00000000-0005-0000-0000-00006A720000}"/>
    <cellStyle name="Normal 49 2 4 6 2" xfId="29294" xr:uid="{00000000-0005-0000-0000-00006B720000}"/>
    <cellStyle name="Normal 49 2 4 7" xfId="29295" xr:uid="{00000000-0005-0000-0000-00006C720000}"/>
    <cellStyle name="Normal 49 2 4 7 2" xfId="29296" xr:uid="{00000000-0005-0000-0000-00006D720000}"/>
    <cellStyle name="Normal 49 2 4 8" xfId="29297" xr:uid="{00000000-0005-0000-0000-00006E720000}"/>
    <cellStyle name="Normal 49 2 4 8 2" xfId="29298" xr:uid="{00000000-0005-0000-0000-00006F720000}"/>
    <cellStyle name="Normal 49 2 4 9" xfId="29299" xr:uid="{00000000-0005-0000-0000-000070720000}"/>
    <cellStyle name="Normal 49 2 4 9 2" xfId="29300" xr:uid="{00000000-0005-0000-0000-000071720000}"/>
    <cellStyle name="Normal 49 2 5" xfId="29301" xr:uid="{00000000-0005-0000-0000-000072720000}"/>
    <cellStyle name="Normal 49 2 5 10" xfId="29302" xr:uid="{00000000-0005-0000-0000-000073720000}"/>
    <cellStyle name="Normal 49 2 5 11" xfId="29303" xr:uid="{00000000-0005-0000-0000-000074720000}"/>
    <cellStyle name="Normal 49 2 5 2" xfId="29304" xr:uid="{00000000-0005-0000-0000-000075720000}"/>
    <cellStyle name="Normal 49 2 5 2 2" xfId="29305" xr:uid="{00000000-0005-0000-0000-000076720000}"/>
    <cellStyle name="Normal 49 2 5 3" xfId="29306" xr:uid="{00000000-0005-0000-0000-000077720000}"/>
    <cellStyle name="Normal 49 2 5 3 2" xfId="29307" xr:uid="{00000000-0005-0000-0000-000078720000}"/>
    <cellStyle name="Normal 49 2 5 4" xfId="29308" xr:uid="{00000000-0005-0000-0000-000079720000}"/>
    <cellStyle name="Normal 49 2 5 4 2" xfId="29309" xr:uid="{00000000-0005-0000-0000-00007A720000}"/>
    <cellStyle name="Normal 49 2 5 5" xfId="29310" xr:uid="{00000000-0005-0000-0000-00007B720000}"/>
    <cellStyle name="Normal 49 2 5 5 2" xfId="29311" xr:uid="{00000000-0005-0000-0000-00007C720000}"/>
    <cellStyle name="Normal 49 2 5 6" xfId="29312" xr:uid="{00000000-0005-0000-0000-00007D720000}"/>
    <cellStyle name="Normal 49 2 5 6 2" xfId="29313" xr:uid="{00000000-0005-0000-0000-00007E720000}"/>
    <cellStyle name="Normal 49 2 5 7" xfId="29314" xr:uid="{00000000-0005-0000-0000-00007F720000}"/>
    <cellStyle name="Normal 49 2 5 7 2" xfId="29315" xr:uid="{00000000-0005-0000-0000-000080720000}"/>
    <cellStyle name="Normal 49 2 5 8" xfId="29316" xr:uid="{00000000-0005-0000-0000-000081720000}"/>
    <cellStyle name="Normal 49 2 5 8 2" xfId="29317" xr:uid="{00000000-0005-0000-0000-000082720000}"/>
    <cellStyle name="Normal 49 2 5 9" xfId="29318" xr:uid="{00000000-0005-0000-0000-000083720000}"/>
    <cellStyle name="Normal 49 2 5 9 2" xfId="29319" xr:uid="{00000000-0005-0000-0000-000084720000}"/>
    <cellStyle name="Normal 49 2 6" xfId="29320" xr:uid="{00000000-0005-0000-0000-000085720000}"/>
    <cellStyle name="Normal 49 2 6 10" xfId="29321" xr:uid="{00000000-0005-0000-0000-000086720000}"/>
    <cellStyle name="Normal 49 2 6 11" xfId="29322" xr:uid="{00000000-0005-0000-0000-000087720000}"/>
    <cellStyle name="Normal 49 2 6 2" xfId="29323" xr:uid="{00000000-0005-0000-0000-000088720000}"/>
    <cellStyle name="Normal 49 2 6 2 2" xfId="29324" xr:uid="{00000000-0005-0000-0000-000089720000}"/>
    <cellStyle name="Normal 49 2 6 3" xfId="29325" xr:uid="{00000000-0005-0000-0000-00008A720000}"/>
    <cellStyle name="Normal 49 2 6 3 2" xfId="29326" xr:uid="{00000000-0005-0000-0000-00008B720000}"/>
    <cellStyle name="Normal 49 2 6 4" xfId="29327" xr:uid="{00000000-0005-0000-0000-00008C720000}"/>
    <cellStyle name="Normal 49 2 6 4 2" xfId="29328" xr:uid="{00000000-0005-0000-0000-00008D720000}"/>
    <cellStyle name="Normal 49 2 6 5" xfId="29329" xr:uid="{00000000-0005-0000-0000-00008E720000}"/>
    <cellStyle name="Normal 49 2 6 5 2" xfId="29330" xr:uid="{00000000-0005-0000-0000-00008F720000}"/>
    <cellStyle name="Normal 49 2 6 6" xfId="29331" xr:uid="{00000000-0005-0000-0000-000090720000}"/>
    <cellStyle name="Normal 49 2 6 6 2" xfId="29332" xr:uid="{00000000-0005-0000-0000-000091720000}"/>
    <cellStyle name="Normal 49 2 6 7" xfId="29333" xr:uid="{00000000-0005-0000-0000-000092720000}"/>
    <cellStyle name="Normal 49 2 6 7 2" xfId="29334" xr:uid="{00000000-0005-0000-0000-000093720000}"/>
    <cellStyle name="Normal 49 2 6 8" xfId="29335" xr:uid="{00000000-0005-0000-0000-000094720000}"/>
    <cellStyle name="Normal 49 2 6 8 2" xfId="29336" xr:uid="{00000000-0005-0000-0000-000095720000}"/>
    <cellStyle name="Normal 49 2 6 9" xfId="29337" xr:uid="{00000000-0005-0000-0000-000096720000}"/>
    <cellStyle name="Normal 49 2 6 9 2" xfId="29338" xr:uid="{00000000-0005-0000-0000-000097720000}"/>
    <cellStyle name="Normal 49 2 7" xfId="29339" xr:uid="{00000000-0005-0000-0000-000098720000}"/>
    <cellStyle name="Normal 49 2 7 10" xfId="29340" xr:uid="{00000000-0005-0000-0000-000099720000}"/>
    <cellStyle name="Normal 49 2 7 11" xfId="29341" xr:uid="{00000000-0005-0000-0000-00009A720000}"/>
    <cellStyle name="Normal 49 2 7 2" xfId="29342" xr:uid="{00000000-0005-0000-0000-00009B720000}"/>
    <cellStyle name="Normal 49 2 7 2 2" xfId="29343" xr:uid="{00000000-0005-0000-0000-00009C720000}"/>
    <cellStyle name="Normal 49 2 7 3" xfId="29344" xr:uid="{00000000-0005-0000-0000-00009D720000}"/>
    <cellStyle name="Normal 49 2 7 3 2" xfId="29345" xr:uid="{00000000-0005-0000-0000-00009E720000}"/>
    <cellStyle name="Normal 49 2 7 4" xfId="29346" xr:uid="{00000000-0005-0000-0000-00009F720000}"/>
    <cellStyle name="Normal 49 2 7 4 2" xfId="29347" xr:uid="{00000000-0005-0000-0000-0000A0720000}"/>
    <cellStyle name="Normal 49 2 7 5" xfId="29348" xr:uid="{00000000-0005-0000-0000-0000A1720000}"/>
    <cellStyle name="Normal 49 2 7 5 2" xfId="29349" xr:uid="{00000000-0005-0000-0000-0000A2720000}"/>
    <cellStyle name="Normal 49 2 7 6" xfId="29350" xr:uid="{00000000-0005-0000-0000-0000A3720000}"/>
    <cellStyle name="Normal 49 2 7 6 2" xfId="29351" xr:uid="{00000000-0005-0000-0000-0000A4720000}"/>
    <cellStyle name="Normal 49 2 7 7" xfId="29352" xr:uid="{00000000-0005-0000-0000-0000A5720000}"/>
    <cellStyle name="Normal 49 2 7 7 2" xfId="29353" xr:uid="{00000000-0005-0000-0000-0000A6720000}"/>
    <cellStyle name="Normal 49 2 7 8" xfId="29354" xr:uid="{00000000-0005-0000-0000-0000A7720000}"/>
    <cellStyle name="Normal 49 2 7 8 2" xfId="29355" xr:uid="{00000000-0005-0000-0000-0000A8720000}"/>
    <cellStyle name="Normal 49 2 7 9" xfId="29356" xr:uid="{00000000-0005-0000-0000-0000A9720000}"/>
    <cellStyle name="Normal 49 2 7 9 2" xfId="29357" xr:uid="{00000000-0005-0000-0000-0000AA720000}"/>
    <cellStyle name="Normal 49 2 8" xfId="29358" xr:uid="{00000000-0005-0000-0000-0000AB720000}"/>
    <cellStyle name="Normal 49 2 8 10" xfId="29359" xr:uid="{00000000-0005-0000-0000-0000AC720000}"/>
    <cellStyle name="Normal 49 2 8 2" xfId="29360" xr:uid="{00000000-0005-0000-0000-0000AD720000}"/>
    <cellStyle name="Normal 49 2 8 2 2" xfId="29361" xr:uid="{00000000-0005-0000-0000-0000AE720000}"/>
    <cellStyle name="Normal 49 2 8 3" xfId="29362" xr:uid="{00000000-0005-0000-0000-0000AF720000}"/>
    <cellStyle name="Normal 49 2 8 3 2" xfId="29363" xr:uid="{00000000-0005-0000-0000-0000B0720000}"/>
    <cellStyle name="Normal 49 2 8 4" xfId="29364" xr:uid="{00000000-0005-0000-0000-0000B1720000}"/>
    <cellStyle name="Normal 49 2 8 4 2" xfId="29365" xr:uid="{00000000-0005-0000-0000-0000B2720000}"/>
    <cellStyle name="Normal 49 2 8 5" xfId="29366" xr:uid="{00000000-0005-0000-0000-0000B3720000}"/>
    <cellStyle name="Normal 49 2 8 5 2" xfId="29367" xr:uid="{00000000-0005-0000-0000-0000B4720000}"/>
    <cellStyle name="Normal 49 2 8 6" xfId="29368" xr:uid="{00000000-0005-0000-0000-0000B5720000}"/>
    <cellStyle name="Normal 49 2 8 6 2" xfId="29369" xr:uid="{00000000-0005-0000-0000-0000B6720000}"/>
    <cellStyle name="Normal 49 2 8 7" xfId="29370" xr:uid="{00000000-0005-0000-0000-0000B7720000}"/>
    <cellStyle name="Normal 49 2 8 7 2" xfId="29371" xr:uid="{00000000-0005-0000-0000-0000B8720000}"/>
    <cellStyle name="Normal 49 2 8 8" xfId="29372" xr:uid="{00000000-0005-0000-0000-0000B9720000}"/>
    <cellStyle name="Normal 49 2 8 8 2" xfId="29373" xr:uid="{00000000-0005-0000-0000-0000BA720000}"/>
    <cellStyle name="Normal 49 2 8 9" xfId="29374" xr:uid="{00000000-0005-0000-0000-0000BB720000}"/>
    <cellStyle name="Normal 49 2 9" xfId="29375" xr:uid="{00000000-0005-0000-0000-0000BC720000}"/>
    <cellStyle name="Normal 49 2 9 2" xfId="29376" xr:uid="{00000000-0005-0000-0000-0000BD720000}"/>
    <cellStyle name="Normal 49 20" xfId="29377" xr:uid="{00000000-0005-0000-0000-0000BE720000}"/>
    <cellStyle name="Normal 49 20 2" xfId="29378" xr:uid="{00000000-0005-0000-0000-0000BF720000}"/>
    <cellStyle name="Normal 49 21" xfId="29379" xr:uid="{00000000-0005-0000-0000-0000C0720000}"/>
    <cellStyle name="Normal 49 22" xfId="29380" xr:uid="{00000000-0005-0000-0000-0000C1720000}"/>
    <cellStyle name="Normal 49 3" xfId="29381" xr:uid="{00000000-0005-0000-0000-0000C2720000}"/>
    <cellStyle name="Normal 49 3 10" xfId="29382" xr:uid="{00000000-0005-0000-0000-0000C3720000}"/>
    <cellStyle name="Normal 49 3 10 2" xfId="29383" xr:uid="{00000000-0005-0000-0000-0000C4720000}"/>
    <cellStyle name="Normal 49 3 11" xfId="29384" xr:uid="{00000000-0005-0000-0000-0000C5720000}"/>
    <cellStyle name="Normal 49 3 11 2" xfId="29385" xr:uid="{00000000-0005-0000-0000-0000C6720000}"/>
    <cellStyle name="Normal 49 3 12" xfId="29386" xr:uid="{00000000-0005-0000-0000-0000C7720000}"/>
    <cellStyle name="Normal 49 3 12 2" xfId="29387" xr:uid="{00000000-0005-0000-0000-0000C8720000}"/>
    <cellStyle name="Normal 49 3 13" xfId="29388" xr:uid="{00000000-0005-0000-0000-0000C9720000}"/>
    <cellStyle name="Normal 49 3 13 2" xfId="29389" xr:uid="{00000000-0005-0000-0000-0000CA720000}"/>
    <cellStyle name="Normal 49 3 14" xfId="29390" xr:uid="{00000000-0005-0000-0000-0000CB720000}"/>
    <cellStyle name="Normal 49 3 14 2" xfId="29391" xr:uid="{00000000-0005-0000-0000-0000CC720000}"/>
    <cellStyle name="Normal 49 3 15" xfId="29392" xr:uid="{00000000-0005-0000-0000-0000CD720000}"/>
    <cellStyle name="Normal 49 3 15 2" xfId="29393" xr:uid="{00000000-0005-0000-0000-0000CE720000}"/>
    <cellStyle name="Normal 49 3 16" xfId="29394" xr:uid="{00000000-0005-0000-0000-0000CF720000}"/>
    <cellStyle name="Normal 49 3 16 2" xfId="29395" xr:uid="{00000000-0005-0000-0000-0000D0720000}"/>
    <cellStyle name="Normal 49 3 17" xfId="29396" xr:uid="{00000000-0005-0000-0000-0000D1720000}"/>
    <cellStyle name="Normal 49 3 18" xfId="29397" xr:uid="{00000000-0005-0000-0000-0000D2720000}"/>
    <cellStyle name="Normal 49 3 2" xfId="29398" xr:uid="{00000000-0005-0000-0000-0000D3720000}"/>
    <cellStyle name="Normal 49 3 2 10" xfId="29399" xr:uid="{00000000-0005-0000-0000-0000D4720000}"/>
    <cellStyle name="Normal 49 3 2 11" xfId="29400" xr:uid="{00000000-0005-0000-0000-0000D5720000}"/>
    <cellStyle name="Normal 49 3 2 2" xfId="29401" xr:uid="{00000000-0005-0000-0000-0000D6720000}"/>
    <cellStyle name="Normal 49 3 2 2 2" xfId="29402" xr:uid="{00000000-0005-0000-0000-0000D7720000}"/>
    <cellStyle name="Normal 49 3 2 3" xfId="29403" xr:uid="{00000000-0005-0000-0000-0000D8720000}"/>
    <cellStyle name="Normal 49 3 2 3 2" xfId="29404" xr:uid="{00000000-0005-0000-0000-0000D9720000}"/>
    <cellStyle name="Normal 49 3 2 4" xfId="29405" xr:uid="{00000000-0005-0000-0000-0000DA720000}"/>
    <cellStyle name="Normal 49 3 2 4 2" xfId="29406" xr:uid="{00000000-0005-0000-0000-0000DB720000}"/>
    <cellStyle name="Normal 49 3 2 5" xfId="29407" xr:uid="{00000000-0005-0000-0000-0000DC720000}"/>
    <cellStyle name="Normal 49 3 2 5 2" xfId="29408" xr:uid="{00000000-0005-0000-0000-0000DD720000}"/>
    <cellStyle name="Normal 49 3 2 6" xfId="29409" xr:uid="{00000000-0005-0000-0000-0000DE720000}"/>
    <cellStyle name="Normal 49 3 2 6 2" xfId="29410" xr:uid="{00000000-0005-0000-0000-0000DF720000}"/>
    <cellStyle name="Normal 49 3 2 7" xfId="29411" xr:uid="{00000000-0005-0000-0000-0000E0720000}"/>
    <cellStyle name="Normal 49 3 2 7 2" xfId="29412" xr:uid="{00000000-0005-0000-0000-0000E1720000}"/>
    <cellStyle name="Normal 49 3 2 8" xfId="29413" xr:uid="{00000000-0005-0000-0000-0000E2720000}"/>
    <cellStyle name="Normal 49 3 2 8 2" xfId="29414" xr:uid="{00000000-0005-0000-0000-0000E3720000}"/>
    <cellStyle name="Normal 49 3 2 9" xfId="29415" xr:uid="{00000000-0005-0000-0000-0000E4720000}"/>
    <cellStyle name="Normal 49 3 2 9 2" xfId="29416" xr:uid="{00000000-0005-0000-0000-0000E5720000}"/>
    <cellStyle name="Normal 49 3 3" xfId="29417" xr:uid="{00000000-0005-0000-0000-0000E6720000}"/>
    <cellStyle name="Normal 49 3 3 10" xfId="29418" xr:uid="{00000000-0005-0000-0000-0000E7720000}"/>
    <cellStyle name="Normal 49 3 3 11" xfId="29419" xr:uid="{00000000-0005-0000-0000-0000E8720000}"/>
    <cellStyle name="Normal 49 3 3 2" xfId="29420" xr:uid="{00000000-0005-0000-0000-0000E9720000}"/>
    <cellStyle name="Normal 49 3 3 2 2" xfId="29421" xr:uid="{00000000-0005-0000-0000-0000EA720000}"/>
    <cellStyle name="Normal 49 3 3 3" xfId="29422" xr:uid="{00000000-0005-0000-0000-0000EB720000}"/>
    <cellStyle name="Normal 49 3 3 3 2" xfId="29423" xr:uid="{00000000-0005-0000-0000-0000EC720000}"/>
    <cellStyle name="Normal 49 3 3 4" xfId="29424" xr:uid="{00000000-0005-0000-0000-0000ED720000}"/>
    <cellStyle name="Normal 49 3 3 4 2" xfId="29425" xr:uid="{00000000-0005-0000-0000-0000EE720000}"/>
    <cellStyle name="Normal 49 3 3 5" xfId="29426" xr:uid="{00000000-0005-0000-0000-0000EF720000}"/>
    <cellStyle name="Normal 49 3 3 5 2" xfId="29427" xr:uid="{00000000-0005-0000-0000-0000F0720000}"/>
    <cellStyle name="Normal 49 3 3 6" xfId="29428" xr:uid="{00000000-0005-0000-0000-0000F1720000}"/>
    <cellStyle name="Normal 49 3 3 6 2" xfId="29429" xr:uid="{00000000-0005-0000-0000-0000F2720000}"/>
    <cellStyle name="Normal 49 3 3 7" xfId="29430" xr:uid="{00000000-0005-0000-0000-0000F3720000}"/>
    <cellStyle name="Normal 49 3 3 7 2" xfId="29431" xr:uid="{00000000-0005-0000-0000-0000F4720000}"/>
    <cellStyle name="Normal 49 3 3 8" xfId="29432" xr:uid="{00000000-0005-0000-0000-0000F5720000}"/>
    <cellStyle name="Normal 49 3 3 8 2" xfId="29433" xr:uid="{00000000-0005-0000-0000-0000F6720000}"/>
    <cellStyle name="Normal 49 3 3 9" xfId="29434" xr:uid="{00000000-0005-0000-0000-0000F7720000}"/>
    <cellStyle name="Normal 49 3 3 9 2" xfId="29435" xr:uid="{00000000-0005-0000-0000-0000F8720000}"/>
    <cellStyle name="Normal 49 3 4" xfId="29436" xr:uid="{00000000-0005-0000-0000-0000F9720000}"/>
    <cellStyle name="Normal 49 3 4 10" xfId="29437" xr:uid="{00000000-0005-0000-0000-0000FA720000}"/>
    <cellStyle name="Normal 49 3 4 11" xfId="29438" xr:uid="{00000000-0005-0000-0000-0000FB720000}"/>
    <cellStyle name="Normal 49 3 4 2" xfId="29439" xr:uid="{00000000-0005-0000-0000-0000FC720000}"/>
    <cellStyle name="Normal 49 3 4 2 2" xfId="29440" xr:uid="{00000000-0005-0000-0000-0000FD720000}"/>
    <cellStyle name="Normal 49 3 4 3" xfId="29441" xr:uid="{00000000-0005-0000-0000-0000FE720000}"/>
    <cellStyle name="Normal 49 3 4 3 2" xfId="29442" xr:uid="{00000000-0005-0000-0000-0000FF720000}"/>
    <cellStyle name="Normal 49 3 4 4" xfId="29443" xr:uid="{00000000-0005-0000-0000-000000730000}"/>
    <cellStyle name="Normal 49 3 4 4 2" xfId="29444" xr:uid="{00000000-0005-0000-0000-000001730000}"/>
    <cellStyle name="Normal 49 3 4 5" xfId="29445" xr:uid="{00000000-0005-0000-0000-000002730000}"/>
    <cellStyle name="Normal 49 3 4 5 2" xfId="29446" xr:uid="{00000000-0005-0000-0000-000003730000}"/>
    <cellStyle name="Normal 49 3 4 6" xfId="29447" xr:uid="{00000000-0005-0000-0000-000004730000}"/>
    <cellStyle name="Normal 49 3 4 6 2" xfId="29448" xr:uid="{00000000-0005-0000-0000-000005730000}"/>
    <cellStyle name="Normal 49 3 4 7" xfId="29449" xr:uid="{00000000-0005-0000-0000-000006730000}"/>
    <cellStyle name="Normal 49 3 4 7 2" xfId="29450" xr:uid="{00000000-0005-0000-0000-000007730000}"/>
    <cellStyle name="Normal 49 3 4 8" xfId="29451" xr:uid="{00000000-0005-0000-0000-000008730000}"/>
    <cellStyle name="Normal 49 3 4 8 2" xfId="29452" xr:uid="{00000000-0005-0000-0000-000009730000}"/>
    <cellStyle name="Normal 49 3 4 9" xfId="29453" xr:uid="{00000000-0005-0000-0000-00000A730000}"/>
    <cellStyle name="Normal 49 3 4 9 2" xfId="29454" xr:uid="{00000000-0005-0000-0000-00000B730000}"/>
    <cellStyle name="Normal 49 3 5" xfId="29455" xr:uid="{00000000-0005-0000-0000-00000C730000}"/>
    <cellStyle name="Normal 49 3 5 10" xfId="29456" xr:uid="{00000000-0005-0000-0000-00000D730000}"/>
    <cellStyle name="Normal 49 3 5 11" xfId="29457" xr:uid="{00000000-0005-0000-0000-00000E730000}"/>
    <cellStyle name="Normal 49 3 5 2" xfId="29458" xr:uid="{00000000-0005-0000-0000-00000F730000}"/>
    <cellStyle name="Normal 49 3 5 2 2" xfId="29459" xr:uid="{00000000-0005-0000-0000-000010730000}"/>
    <cellStyle name="Normal 49 3 5 3" xfId="29460" xr:uid="{00000000-0005-0000-0000-000011730000}"/>
    <cellStyle name="Normal 49 3 5 3 2" xfId="29461" xr:uid="{00000000-0005-0000-0000-000012730000}"/>
    <cellStyle name="Normal 49 3 5 4" xfId="29462" xr:uid="{00000000-0005-0000-0000-000013730000}"/>
    <cellStyle name="Normal 49 3 5 4 2" xfId="29463" xr:uid="{00000000-0005-0000-0000-000014730000}"/>
    <cellStyle name="Normal 49 3 5 5" xfId="29464" xr:uid="{00000000-0005-0000-0000-000015730000}"/>
    <cellStyle name="Normal 49 3 5 5 2" xfId="29465" xr:uid="{00000000-0005-0000-0000-000016730000}"/>
    <cellStyle name="Normal 49 3 5 6" xfId="29466" xr:uid="{00000000-0005-0000-0000-000017730000}"/>
    <cellStyle name="Normal 49 3 5 6 2" xfId="29467" xr:uid="{00000000-0005-0000-0000-000018730000}"/>
    <cellStyle name="Normal 49 3 5 7" xfId="29468" xr:uid="{00000000-0005-0000-0000-000019730000}"/>
    <cellStyle name="Normal 49 3 5 7 2" xfId="29469" xr:uid="{00000000-0005-0000-0000-00001A730000}"/>
    <cellStyle name="Normal 49 3 5 8" xfId="29470" xr:uid="{00000000-0005-0000-0000-00001B730000}"/>
    <cellStyle name="Normal 49 3 5 8 2" xfId="29471" xr:uid="{00000000-0005-0000-0000-00001C730000}"/>
    <cellStyle name="Normal 49 3 5 9" xfId="29472" xr:uid="{00000000-0005-0000-0000-00001D730000}"/>
    <cellStyle name="Normal 49 3 5 9 2" xfId="29473" xr:uid="{00000000-0005-0000-0000-00001E730000}"/>
    <cellStyle name="Normal 49 3 6" xfId="29474" xr:uid="{00000000-0005-0000-0000-00001F730000}"/>
    <cellStyle name="Normal 49 3 6 10" xfId="29475" xr:uid="{00000000-0005-0000-0000-000020730000}"/>
    <cellStyle name="Normal 49 3 6 11" xfId="29476" xr:uid="{00000000-0005-0000-0000-000021730000}"/>
    <cellStyle name="Normal 49 3 6 2" xfId="29477" xr:uid="{00000000-0005-0000-0000-000022730000}"/>
    <cellStyle name="Normal 49 3 6 2 2" xfId="29478" xr:uid="{00000000-0005-0000-0000-000023730000}"/>
    <cellStyle name="Normal 49 3 6 3" xfId="29479" xr:uid="{00000000-0005-0000-0000-000024730000}"/>
    <cellStyle name="Normal 49 3 6 3 2" xfId="29480" xr:uid="{00000000-0005-0000-0000-000025730000}"/>
    <cellStyle name="Normal 49 3 6 4" xfId="29481" xr:uid="{00000000-0005-0000-0000-000026730000}"/>
    <cellStyle name="Normal 49 3 6 4 2" xfId="29482" xr:uid="{00000000-0005-0000-0000-000027730000}"/>
    <cellStyle name="Normal 49 3 6 5" xfId="29483" xr:uid="{00000000-0005-0000-0000-000028730000}"/>
    <cellStyle name="Normal 49 3 6 5 2" xfId="29484" xr:uid="{00000000-0005-0000-0000-000029730000}"/>
    <cellStyle name="Normal 49 3 6 6" xfId="29485" xr:uid="{00000000-0005-0000-0000-00002A730000}"/>
    <cellStyle name="Normal 49 3 6 6 2" xfId="29486" xr:uid="{00000000-0005-0000-0000-00002B730000}"/>
    <cellStyle name="Normal 49 3 6 7" xfId="29487" xr:uid="{00000000-0005-0000-0000-00002C730000}"/>
    <cellStyle name="Normal 49 3 6 7 2" xfId="29488" xr:uid="{00000000-0005-0000-0000-00002D730000}"/>
    <cellStyle name="Normal 49 3 6 8" xfId="29489" xr:uid="{00000000-0005-0000-0000-00002E730000}"/>
    <cellStyle name="Normal 49 3 6 8 2" xfId="29490" xr:uid="{00000000-0005-0000-0000-00002F730000}"/>
    <cellStyle name="Normal 49 3 6 9" xfId="29491" xr:uid="{00000000-0005-0000-0000-000030730000}"/>
    <cellStyle name="Normal 49 3 6 9 2" xfId="29492" xr:uid="{00000000-0005-0000-0000-000031730000}"/>
    <cellStyle name="Normal 49 3 7" xfId="29493" xr:uid="{00000000-0005-0000-0000-000032730000}"/>
    <cellStyle name="Normal 49 3 7 10" xfId="29494" xr:uid="{00000000-0005-0000-0000-000033730000}"/>
    <cellStyle name="Normal 49 3 7 11" xfId="29495" xr:uid="{00000000-0005-0000-0000-000034730000}"/>
    <cellStyle name="Normal 49 3 7 2" xfId="29496" xr:uid="{00000000-0005-0000-0000-000035730000}"/>
    <cellStyle name="Normal 49 3 7 2 2" xfId="29497" xr:uid="{00000000-0005-0000-0000-000036730000}"/>
    <cellStyle name="Normal 49 3 7 3" xfId="29498" xr:uid="{00000000-0005-0000-0000-000037730000}"/>
    <cellStyle name="Normal 49 3 7 3 2" xfId="29499" xr:uid="{00000000-0005-0000-0000-000038730000}"/>
    <cellStyle name="Normal 49 3 7 4" xfId="29500" xr:uid="{00000000-0005-0000-0000-000039730000}"/>
    <cellStyle name="Normal 49 3 7 4 2" xfId="29501" xr:uid="{00000000-0005-0000-0000-00003A730000}"/>
    <cellStyle name="Normal 49 3 7 5" xfId="29502" xr:uid="{00000000-0005-0000-0000-00003B730000}"/>
    <cellStyle name="Normal 49 3 7 5 2" xfId="29503" xr:uid="{00000000-0005-0000-0000-00003C730000}"/>
    <cellStyle name="Normal 49 3 7 6" xfId="29504" xr:uid="{00000000-0005-0000-0000-00003D730000}"/>
    <cellStyle name="Normal 49 3 7 6 2" xfId="29505" xr:uid="{00000000-0005-0000-0000-00003E730000}"/>
    <cellStyle name="Normal 49 3 7 7" xfId="29506" xr:uid="{00000000-0005-0000-0000-00003F730000}"/>
    <cellStyle name="Normal 49 3 7 7 2" xfId="29507" xr:uid="{00000000-0005-0000-0000-000040730000}"/>
    <cellStyle name="Normal 49 3 7 8" xfId="29508" xr:uid="{00000000-0005-0000-0000-000041730000}"/>
    <cellStyle name="Normal 49 3 7 8 2" xfId="29509" xr:uid="{00000000-0005-0000-0000-000042730000}"/>
    <cellStyle name="Normal 49 3 7 9" xfId="29510" xr:uid="{00000000-0005-0000-0000-000043730000}"/>
    <cellStyle name="Normal 49 3 7 9 2" xfId="29511" xr:uid="{00000000-0005-0000-0000-000044730000}"/>
    <cellStyle name="Normal 49 3 8" xfId="29512" xr:uid="{00000000-0005-0000-0000-000045730000}"/>
    <cellStyle name="Normal 49 3 8 10" xfId="29513" xr:uid="{00000000-0005-0000-0000-000046730000}"/>
    <cellStyle name="Normal 49 3 8 2" xfId="29514" xr:uid="{00000000-0005-0000-0000-000047730000}"/>
    <cellStyle name="Normal 49 3 8 2 2" xfId="29515" xr:uid="{00000000-0005-0000-0000-000048730000}"/>
    <cellStyle name="Normal 49 3 8 3" xfId="29516" xr:uid="{00000000-0005-0000-0000-000049730000}"/>
    <cellStyle name="Normal 49 3 8 3 2" xfId="29517" xr:uid="{00000000-0005-0000-0000-00004A730000}"/>
    <cellStyle name="Normal 49 3 8 4" xfId="29518" xr:uid="{00000000-0005-0000-0000-00004B730000}"/>
    <cellStyle name="Normal 49 3 8 4 2" xfId="29519" xr:uid="{00000000-0005-0000-0000-00004C730000}"/>
    <cellStyle name="Normal 49 3 8 5" xfId="29520" xr:uid="{00000000-0005-0000-0000-00004D730000}"/>
    <cellStyle name="Normal 49 3 8 5 2" xfId="29521" xr:uid="{00000000-0005-0000-0000-00004E730000}"/>
    <cellStyle name="Normal 49 3 8 6" xfId="29522" xr:uid="{00000000-0005-0000-0000-00004F730000}"/>
    <cellStyle name="Normal 49 3 8 6 2" xfId="29523" xr:uid="{00000000-0005-0000-0000-000050730000}"/>
    <cellStyle name="Normal 49 3 8 7" xfId="29524" xr:uid="{00000000-0005-0000-0000-000051730000}"/>
    <cellStyle name="Normal 49 3 8 7 2" xfId="29525" xr:uid="{00000000-0005-0000-0000-000052730000}"/>
    <cellStyle name="Normal 49 3 8 8" xfId="29526" xr:uid="{00000000-0005-0000-0000-000053730000}"/>
    <cellStyle name="Normal 49 3 8 8 2" xfId="29527" xr:uid="{00000000-0005-0000-0000-000054730000}"/>
    <cellStyle name="Normal 49 3 8 9" xfId="29528" xr:uid="{00000000-0005-0000-0000-000055730000}"/>
    <cellStyle name="Normal 49 3 9" xfId="29529" xr:uid="{00000000-0005-0000-0000-000056730000}"/>
    <cellStyle name="Normal 49 3 9 2" xfId="29530" xr:uid="{00000000-0005-0000-0000-000057730000}"/>
    <cellStyle name="Normal 49 4" xfId="29531" xr:uid="{00000000-0005-0000-0000-000058730000}"/>
    <cellStyle name="Normal 49 4 10" xfId="29532" xr:uid="{00000000-0005-0000-0000-000059730000}"/>
    <cellStyle name="Normal 49 4 10 2" xfId="29533" xr:uid="{00000000-0005-0000-0000-00005A730000}"/>
    <cellStyle name="Normal 49 4 11" xfId="29534" xr:uid="{00000000-0005-0000-0000-00005B730000}"/>
    <cellStyle name="Normal 49 4 11 2" xfId="29535" xr:uid="{00000000-0005-0000-0000-00005C730000}"/>
    <cellStyle name="Normal 49 4 12" xfId="29536" xr:uid="{00000000-0005-0000-0000-00005D730000}"/>
    <cellStyle name="Normal 49 4 12 2" xfId="29537" xr:uid="{00000000-0005-0000-0000-00005E730000}"/>
    <cellStyle name="Normal 49 4 13" xfId="29538" xr:uid="{00000000-0005-0000-0000-00005F730000}"/>
    <cellStyle name="Normal 49 4 13 2" xfId="29539" xr:uid="{00000000-0005-0000-0000-000060730000}"/>
    <cellStyle name="Normal 49 4 14" xfId="29540" xr:uid="{00000000-0005-0000-0000-000061730000}"/>
    <cellStyle name="Normal 49 4 14 2" xfId="29541" xr:uid="{00000000-0005-0000-0000-000062730000}"/>
    <cellStyle name="Normal 49 4 15" xfId="29542" xr:uid="{00000000-0005-0000-0000-000063730000}"/>
    <cellStyle name="Normal 49 4 15 2" xfId="29543" xr:uid="{00000000-0005-0000-0000-000064730000}"/>
    <cellStyle name="Normal 49 4 16" xfId="29544" xr:uid="{00000000-0005-0000-0000-000065730000}"/>
    <cellStyle name="Normal 49 4 16 2" xfId="29545" xr:uid="{00000000-0005-0000-0000-000066730000}"/>
    <cellStyle name="Normal 49 4 17" xfId="29546" xr:uid="{00000000-0005-0000-0000-000067730000}"/>
    <cellStyle name="Normal 49 4 18" xfId="29547" xr:uid="{00000000-0005-0000-0000-000068730000}"/>
    <cellStyle name="Normal 49 4 2" xfId="29548" xr:uid="{00000000-0005-0000-0000-000069730000}"/>
    <cellStyle name="Normal 49 4 2 10" xfId="29549" xr:uid="{00000000-0005-0000-0000-00006A730000}"/>
    <cellStyle name="Normal 49 4 2 11" xfId="29550" xr:uid="{00000000-0005-0000-0000-00006B730000}"/>
    <cellStyle name="Normal 49 4 2 2" xfId="29551" xr:uid="{00000000-0005-0000-0000-00006C730000}"/>
    <cellStyle name="Normal 49 4 2 2 2" xfId="29552" xr:uid="{00000000-0005-0000-0000-00006D730000}"/>
    <cellStyle name="Normal 49 4 2 3" xfId="29553" xr:uid="{00000000-0005-0000-0000-00006E730000}"/>
    <cellStyle name="Normal 49 4 2 3 2" xfId="29554" xr:uid="{00000000-0005-0000-0000-00006F730000}"/>
    <cellStyle name="Normal 49 4 2 4" xfId="29555" xr:uid="{00000000-0005-0000-0000-000070730000}"/>
    <cellStyle name="Normal 49 4 2 4 2" xfId="29556" xr:uid="{00000000-0005-0000-0000-000071730000}"/>
    <cellStyle name="Normal 49 4 2 5" xfId="29557" xr:uid="{00000000-0005-0000-0000-000072730000}"/>
    <cellStyle name="Normal 49 4 2 5 2" xfId="29558" xr:uid="{00000000-0005-0000-0000-000073730000}"/>
    <cellStyle name="Normal 49 4 2 6" xfId="29559" xr:uid="{00000000-0005-0000-0000-000074730000}"/>
    <cellStyle name="Normal 49 4 2 6 2" xfId="29560" xr:uid="{00000000-0005-0000-0000-000075730000}"/>
    <cellStyle name="Normal 49 4 2 7" xfId="29561" xr:uid="{00000000-0005-0000-0000-000076730000}"/>
    <cellStyle name="Normal 49 4 2 7 2" xfId="29562" xr:uid="{00000000-0005-0000-0000-000077730000}"/>
    <cellStyle name="Normal 49 4 2 8" xfId="29563" xr:uid="{00000000-0005-0000-0000-000078730000}"/>
    <cellStyle name="Normal 49 4 2 8 2" xfId="29564" xr:uid="{00000000-0005-0000-0000-000079730000}"/>
    <cellStyle name="Normal 49 4 2 9" xfId="29565" xr:uid="{00000000-0005-0000-0000-00007A730000}"/>
    <cellStyle name="Normal 49 4 2 9 2" xfId="29566" xr:uid="{00000000-0005-0000-0000-00007B730000}"/>
    <cellStyle name="Normal 49 4 3" xfId="29567" xr:uid="{00000000-0005-0000-0000-00007C730000}"/>
    <cellStyle name="Normal 49 4 3 10" xfId="29568" xr:uid="{00000000-0005-0000-0000-00007D730000}"/>
    <cellStyle name="Normal 49 4 3 11" xfId="29569" xr:uid="{00000000-0005-0000-0000-00007E730000}"/>
    <cellStyle name="Normal 49 4 3 2" xfId="29570" xr:uid="{00000000-0005-0000-0000-00007F730000}"/>
    <cellStyle name="Normal 49 4 3 2 2" xfId="29571" xr:uid="{00000000-0005-0000-0000-000080730000}"/>
    <cellStyle name="Normal 49 4 3 3" xfId="29572" xr:uid="{00000000-0005-0000-0000-000081730000}"/>
    <cellStyle name="Normal 49 4 3 3 2" xfId="29573" xr:uid="{00000000-0005-0000-0000-000082730000}"/>
    <cellStyle name="Normal 49 4 3 4" xfId="29574" xr:uid="{00000000-0005-0000-0000-000083730000}"/>
    <cellStyle name="Normal 49 4 3 4 2" xfId="29575" xr:uid="{00000000-0005-0000-0000-000084730000}"/>
    <cellStyle name="Normal 49 4 3 5" xfId="29576" xr:uid="{00000000-0005-0000-0000-000085730000}"/>
    <cellStyle name="Normal 49 4 3 5 2" xfId="29577" xr:uid="{00000000-0005-0000-0000-000086730000}"/>
    <cellStyle name="Normal 49 4 3 6" xfId="29578" xr:uid="{00000000-0005-0000-0000-000087730000}"/>
    <cellStyle name="Normal 49 4 3 6 2" xfId="29579" xr:uid="{00000000-0005-0000-0000-000088730000}"/>
    <cellStyle name="Normal 49 4 3 7" xfId="29580" xr:uid="{00000000-0005-0000-0000-000089730000}"/>
    <cellStyle name="Normal 49 4 3 7 2" xfId="29581" xr:uid="{00000000-0005-0000-0000-00008A730000}"/>
    <cellStyle name="Normal 49 4 3 8" xfId="29582" xr:uid="{00000000-0005-0000-0000-00008B730000}"/>
    <cellStyle name="Normal 49 4 3 8 2" xfId="29583" xr:uid="{00000000-0005-0000-0000-00008C730000}"/>
    <cellStyle name="Normal 49 4 3 9" xfId="29584" xr:uid="{00000000-0005-0000-0000-00008D730000}"/>
    <cellStyle name="Normal 49 4 3 9 2" xfId="29585" xr:uid="{00000000-0005-0000-0000-00008E730000}"/>
    <cellStyle name="Normal 49 4 4" xfId="29586" xr:uid="{00000000-0005-0000-0000-00008F730000}"/>
    <cellStyle name="Normal 49 4 4 10" xfId="29587" xr:uid="{00000000-0005-0000-0000-000090730000}"/>
    <cellStyle name="Normal 49 4 4 11" xfId="29588" xr:uid="{00000000-0005-0000-0000-000091730000}"/>
    <cellStyle name="Normal 49 4 4 2" xfId="29589" xr:uid="{00000000-0005-0000-0000-000092730000}"/>
    <cellStyle name="Normal 49 4 4 2 2" xfId="29590" xr:uid="{00000000-0005-0000-0000-000093730000}"/>
    <cellStyle name="Normal 49 4 4 3" xfId="29591" xr:uid="{00000000-0005-0000-0000-000094730000}"/>
    <cellStyle name="Normal 49 4 4 3 2" xfId="29592" xr:uid="{00000000-0005-0000-0000-000095730000}"/>
    <cellStyle name="Normal 49 4 4 4" xfId="29593" xr:uid="{00000000-0005-0000-0000-000096730000}"/>
    <cellStyle name="Normal 49 4 4 4 2" xfId="29594" xr:uid="{00000000-0005-0000-0000-000097730000}"/>
    <cellStyle name="Normal 49 4 4 5" xfId="29595" xr:uid="{00000000-0005-0000-0000-000098730000}"/>
    <cellStyle name="Normal 49 4 4 5 2" xfId="29596" xr:uid="{00000000-0005-0000-0000-000099730000}"/>
    <cellStyle name="Normal 49 4 4 6" xfId="29597" xr:uid="{00000000-0005-0000-0000-00009A730000}"/>
    <cellStyle name="Normal 49 4 4 6 2" xfId="29598" xr:uid="{00000000-0005-0000-0000-00009B730000}"/>
    <cellStyle name="Normal 49 4 4 7" xfId="29599" xr:uid="{00000000-0005-0000-0000-00009C730000}"/>
    <cellStyle name="Normal 49 4 4 7 2" xfId="29600" xr:uid="{00000000-0005-0000-0000-00009D730000}"/>
    <cellStyle name="Normal 49 4 4 8" xfId="29601" xr:uid="{00000000-0005-0000-0000-00009E730000}"/>
    <cellStyle name="Normal 49 4 4 8 2" xfId="29602" xr:uid="{00000000-0005-0000-0000-00009F730000}"/>
    <cellStyle name="Normal 49 4 4 9" xfId="29603" xr:uid="{00000000-0005-0000-0000-0000A0730000}"/>
    <cellStyle name="Normal 49 4 4 9 2" xfId="29604" xr:uid="{00000000-0005-0000-0000-0000A1730000}"/>
    <cellStyle name="Normal 49 4 5" xfId="29605" xr:uid="{00000000-0005-0000-0000-0000A2730000}"/>
    <cellStyle name="Normal 49 4 5 10" xfId="29606" xr:uid="{00000000-0005-0000-0000-0000A3730000}"/>
    <cellStyle name="Normal 49 4 5 11" xfId="29607" xr:uid="{00000000-0005-0000-0000-0000A4730000}"/>
    <cellStyle name="Normal 49 4 5 2" xfId="29608" xr:uid="{00000000-0005-0000-0000-0000A5730000}"/>
    <cellStyle name="Normal 49 4 5 2 2" xfId="29609" xr:uid="{00000000-0005-0000-0000-0000A6730000}"/>
    <cellStyle name="Normal 49 4 5 3" xfId="29610" xr:uid="{00000000-0005-0000-0000-0000A7730000}"/>
    <cellStyle name="Normal 49 4 5 3 2" xfId="29611" xr:uid="{00000000-0005-0000-0000-0000A8730000}"/>
    <cellStyle name="Normal 49 4 5 4" xfId="29612" xr:uid="{00000000-0005-0000-0000-0000A9730000}"/>
    <cellStyle name="Normal 49 4 5 4 2" xfId="29613" xr:uid="{00000000-0005-0000-0000-0000AA730000}"/>
    <cellStyle name="Normal 49 4 5 5" xfId="29614" xr:uid="{00000000-0005-0000-0000-0000AB730000}"/>
    <cellStyle name="Normal 49 4 5 5 2" xfId="29615" xr:uid="{00000000-0005-0000-0000-0000AC730000}"/>
    <cellStyle name="Normal 49 4 5 6" xfId="29616" xr:uid="{00000000-0005-0000-0000-0000AD730000}"/>
    <cellStyle name="Normal 49 4 5 6 2" xfId="29617" xr:uid="{00000000-0005-0000-0000-0000AE730000}"/>
    <cellStyle name="Normal 49 4 5 7" xfId="29618" xr:uid="{00000000-0005-0000-0000-0000AF730000}"/>
    <cellStyle name="Normal 49 4 5 7 2" xfId="29619" xr:uid="{00000000-0005-0000-0000-0000B0730000}"/>
    <cellStyle name="Normal 49 4 5 8" xfId="29620" xr:uid="{00000000-0005-0000-0000-0000B1730000}"/>
    <cellStyle name="Normal 49 4 5 8 2" xfId="29621" xr:uid="{00000000-0005-0000-0000-0000B2730000}"/>
    <cellStyle name="Normal 49 4 5 9" xfId="29622" xr:uid="{00000000-0005-0000-0000-0000B3730000}"/>
    <cellStyle name="Normal 49 4 5 9 2" xfId="29623" xr:uid="{00000000-0005-0000-0000-0000B4730000}"/>
    <cellStyle name="Normal 49 4 6" xfId="29624" xr:uid="{00000000-0005-0000-0000-0000B5730000}"/>
    <cellStyle name="Normal 49 4 6 10" xfId="29625" xr:uid="{00000000-0005-0000-0000-0000B6730000}"/>
    <cellStyle name="Normal 49 4 6 11" xfId="29626" xr:uid="{00000000-0005-0000-0000-0000B7730000}"/>
    <cellStyle name="Normal 49 4 6 2" xfId="29627" xr:uid="{00000000-0005-0000-0000-0000B8730000}"/>
    <cellStyle name="Normal 49 4 6 2 2" xfId="29628" xr:uid="{00000000-0005-0000-0000-0000B9730000}"/>
    <cellStyle name="Normal 49 4 6 3" xfId="29629" xr:uid="{00000000-0005-0000-0000-0000BA730000}"/>
    <cellStyle name="Normal 49 4 6 3 2" xfId="29630" xr:uid="{00000000-0005-0000-0000-0000BB730000}"/>
    <cellStyle name="Normal 49 4 6 4" xfId="29631" xr:uid="{00000000-0005-0000-0000-0000BC730000}"/>
    <cellStyle name="Normal 49 4 6 4 2" xfId="29632" xr:uid="{00000000-0005-0000-0000-0000BD730000}"/>
    <cellStyle name="Normal 49 4 6 5" xfId="29633" xr:uid="{00000000-0005-0000-0000-0000BE730000}"/>
    <cellStyle name="Normal 49 4 6 5 2" xfId="29634" xr:uid="{00000000-0005-0000-0000-0000BF730000}"/>
    <cellStyle name="Normal 49 4 6 6" xfId="29635" xr:uid="{00000000-0005-0000-0000-0000C0730000}"/>
    <cellStyle name="Normal 49 4 6 6 2" xfId="29636" xr:uid="{00000000-0005-0000-0000-0000C1730000}"/>
    <cellStyle name="Normal 49 4 6 7" xfId="29637" xr:uid="{00000000-0005-0000-0000-0000C2730000}"/>
    <cellStyle name="Normal 49 4 6 7 2" xfId="29638" xr:uid="{00000000-0005-0000-0000-0000C3730000}"/>
    <cellStyle name="Normal 49 4 6 8" xfId="29639" xr:uid="{00000000-0005-0000-0000-0000C4730000}"/>
    <cellStyle name="Normal 49 4 6 8 2" xfId="29640" xr:uid="{00000000-0005-0000-0000-0000C5730000}"/>
    <cellStyle name="Normal 49 4 6 9" xfId="29641" xr:uid="{00000000-0005-0000-0000-0000C6730000}"/>
    <cellStyle name="Normal 49 4 6 9 2" xfId="29642" xr:uid="{00000000-0005-0000-0000-0000C7730000}"/>
    <cellStyle name="Normal 49 4 7" xfId="29643" xr:uid="{00000000-0005-0000-0000-0000C8730000}"/>
    <cellStyle name="Normal 49 4 7 10" xfId="29644" xr:uid="{00000000-0005-0000-0000-0000C9730000}"/>
    <cellStyle name="Normal 49 4 7 11" xfId="29645" xr:uid="{00000000-0005-0000-0000-0000CA730000}"/>
    <cellStyle name="Normal 49 4 7 2" xfId="29646" xr:uid="{00000000-0005-0000-0000-0000CB730000}"/>
    <cellStyle name="Normal 49 4 7 2 2" xfId="29647" xr:uid="{00000000-0005-0000-0000-0000CC730000}"/>
    <cellStyle name="Normal 49 4 7 3" xfId="29648" xr:uid="{00000000-0005-0000-0000-0000CD730000}"/>
    <cellStyle name="Normal 49 4 7 3 2" xfId="29649" xr:uid="{00000000-0005-0000-0000-0000CE730000}"/>
    <cellStyle name="Normal 49 4 7 4" xfId="29650" xr:uid="{00000000-0005-0000-0000-0000CF730000}"/>
    <cellStyle name="Normal 49 4 7 4 2" xfId="29651" xr:uid="{00000000-0005-0000-0000-0000D0730000}"/>
    <cellStyle name="Normal 49 4 7 5" xfId="29652" xr:uid="{00000000-0005-0000-0000-0000D1730000}"/>
    <cellStyle name="Normal 49 4 7 5 2" xfId="29653" xr:uid="{00000000-0005-0000-0000-0000D2730000}"/>
    <cellStyle name="Normal 49 4 7 6" xfId="29654" xr:uid="{00000000-0005-0000-0000-0000D3730000}"/>
    <cellStyle name="Normal 49 4 7 6 2" xfId="29655" xr:uid="{00000000-0005-0000-0000-0000D4730000}"/>
    <cellStyle name="Normal 49 4 7 7" xfId="29656" xr:uid="{00000000-0005-0000-0000-0000D5730000}"/>
    <cellStyle name="Normal 49 4 7 7 2" xfId="29657" xr:uid="{00000000-0005-0000-0000-0000D6730000}"/>
    <cellStyle name="Normal 49 4 7 8" xfId="29658" xr:uid="{00000000-0005-0000-0000-0000D7730000}"/>
    <cellStyle name="Normal 49 4 7 8 2" xfId="29659" xr:uid="{00000000-0005-0000-0000-0000D8730000}"/>
    <cellStyle name="Normal 49 4 7 9" xfId="29660" xr:uid="{00000000-0005-0000-0000-0000D9730000}"/>
    <cellStyle name="Normal 49 4 7 9 2" xfId="29661" xr:uid="{00000000-0005-0000-0000-0000DA730000}"/>
    <cellStyle name="Normal 49 4 8" xfId="29662" xr:uid="{00000000-0005-0000-0000-0000DB730000}"/>
    <cellStyle name="Normal 49 4 8 10" xfId="29663" xr:uid="{00000000-0005-0000-0000-0000DC730000}"/>
    <cellStyle name="Normal 49 4 8 2" xfId="29664" xr:uid="{00000000-0005-0000-0000-0000DD730000}"/>
    <cellStyle name="Normal 49 4 8 2 2" xfId="29665" xr:uid="{00000000-0005-0000-0000-0000DE730000}"/>
    <cellStyle name="Normal 49 4 8 3" xfId="29666" xr:uid="{00000000-0005-0000-0000-0000DF730000}"/>
    <cellStyle name="Normal 49 4 8 3 2" xfId="29667" xr:uid="{00000000-0005-0000-0000-0000E0730000}"/>
    <cellStyle name="Normal 49 4 8 4" xfId="29668" xr:uid="{00000000-0005-0000-0000-0000E1730000}"/>
    <cellStyle name="Normal 49 4 8 4 2" xfId="29669" xr:uid="{00000000-0005-0000-0000-0000E2730000}"/>
    <cellStyle name="Normal 49 4 8 5" xfId="29670" xr:uid="{00000000-0005-0000-0000-0000E3730000}"/>
    <cellStyle name="Normal 49 4 8 5 2" xfId="29671" xr:uid="{00000000-0005-0000-0000-0000E4730000}"/>
    <cellStyle name="Normal 49 4 8 6" xfId="29672" xr:uid="{00000000-0005-0000-0000-0000E5730000}"/>
    <cellStyle name="Normal 49 4 8 6 2" xfId="29673" xr:uid="{00000000-0005-0000-0000-0000E6730000}"/>
    <cellStyle name="Normal 49 4 8 7" xfId="29674" xr:uid="{00000000-0005-0000-0000-0000E7730000}"/>
    <cellStyle name="Normal 49 4 8 7 2" xfId="29675" xr:uid="{00000000-0005-0000-0000-0000E8730000}"/>
    <cellStyle name="Normal 49 4 8 8" xfId="29676" xr:uid="{00000000-0005-0000-0000-0000E9730000}"/>
    <cellStyle name="Normal 49 4 8 8 2" xfId="29677" xr:uid="{00000000-0005-0000-0000-0000EA730000}"/>
    <cellStyle name="Normal 49 4 8 9" xfId="29678" xr:uid="{00000000-0005-0000-0000-0000EB730000}"/>
    <cellStyle name="Normal 49 4 9" xfId="29679" xr:uid="{00000000-0005-0000-0000-0000EC730000}"/>
    <cellStyle name="Normal 49 4 9 2" xfId="29680" xr:uid="{00000000-0005-0000-0000-0000ED730000}"/>
    <cellStyle name="Normal 49 5" xfId="29681" xr:uid="{00000000-0005-0000-0000-0000EE730000}"/>
    <cellStyle name="Normal 49 5 10" xfId="29682" xr:uid="{00000000-0005-0000-0000-0000EF730000}"/>
    <cellStyle name="Normal 49 5 10 2" xfId="29683" xr:uid="{00000000-0005-0000-0000-0000F0730000}"/>
    <cellStyle name="Normal 49 5 11" xfId="29684" xr:uid="{00000000-0005-0000-0000-0000F1730000}"/>
    <cellStyle name="Normal 49 5 11 2" xfId="29685" xr:uid="{00000000-0005-0000-0000-0000F2730000}"/>
    <cellStyle name="Normal 49 5 12" xfId="29686" xr:uid="{00000000-0005-0000-0000-0000F3730000}"/>
    <cellStyle name="Normal 49 5 12 2" xfId="29687" xr:uid="{00000000-0005-0000-0000-0000F4730000}"/>
    <cellStyle name="Normal 49 5 13" xfId="29688" xr:uid="{00000000-0005-0000-0000-0000F5730000}"/>
    <cellStyle name="Normal 49 5 13 2" xfId="29689" xr:uid="{00000000-0005-0000-0000-0000F6730000}"/>
    <cellStyle name="Normal 49 5 14" xfId="29690" xr:uid="{00000000-0005-0000-0000-0000F7730000}"/>
    <cellStyle name="Normal 49 5 14 2" xfId="29691" xr:uid="{00000000-0005-0000-0000-0000F8730000}"/>
    <cellStyle name="Normal 49 5 15" xfId="29692" xr:uid="{00000000-0005-0000-0000-0000F9730000}"/>
    <cellStyle name="Normal 49 5 15 2" xfId="29693" xr:uid="{00000000-0005-0000-0000-0000FA730000}"/>
    <cellStyle name="Normal 49 5 16" xfId="29694" xr:uid="{00000000-0005-0000-0000-0000FB730000}"/>
    <cellStyle name="Normal 49 5 17" xfId="29695" xr:uid="{00000000-0005-0000-0000-0000FC730000}"/>
    <cellStyle name="Normal 49 5 2" xfId="29696" xr:uid="{00000000-0005-0000-0000-0000FD730000}"/>
    <cellStyle name="Normal 49 5 2 10" xfId="29697" xr:uid="{00000000-0005-0000-0000-0000FE730000}"/>
    <cellStyle name="Normal 49 5 2 11" xfId="29698" xr:uid="{00000000-0005-0000-0000-0000FF730000}"/>
    <cellStyle name="Normal 49 5 2 2" xfId="29699" xr:uid="{00000000-0005-0000-0000-000000740000}"/>
    <cellStyle name="Normal 49 5 2 2 2" xfId="29700" xr:uid="{00000000-0005-0000-0000-000001740000}"/>
    <cellStyle name="Normal 49 5 2 3" xfId="29701" xr:uid="{00000000-0005-0000-0000-000002740000}"/>
    <cellStyle name="Normal 49 5 2 3 2" xfId="29702" xr:uid="{00000000-0005-0000-0000-000003740000}"/>
    <cellStyle name="Normal 49 5 2 4" xfId="29703" xr:uid="{00000000-0005-0000-0000-000004740000}"/>
    <cellStyle name="Normal 49 5 2 4 2" xfId="29704" xr:uid="{00000000-0005-0000-0000-000005740000}"/>
    <cellStyle name="Normal 49 5 2 5" xfId="29705" xr:uid="{00000000-0005-0000-0000-000006740000}"/>
    <cellStyle name="Normal 49 5 2 5 2" xfId="29706" xr:uid="{00000000-0005-0000-0000-000007740000}"/>
    <cellStyle name="Normal 49 5 2 6" xfId="29707" xr:uid="{00000000-0005-0000-0000-000008740000}"/>
    <cellStyle name="Normal 49 5 2 6 2" xfId="29708" xr:uid="{00000000-0005-0000-0000-000009740000}"/>
    <cellStyle name="Normal 49 5 2 7" xfId="29709" xr:uid="{00000000-0005-0000-0000-00000A740000}"/>
    <cellStyle name="Normal 49 5 2 7 2" xfId="29710" xr:uid="{00000000-0005-0000-0000-00000B740000}"/>
    <cellStyle name="Normal 49 5 2 8" xfId="29711" xr:uid="{00000000-0005-0000-0000-00000C740000}"/>
    <cellStyle name="Normal 49 5 2 8 2" xfId="29712" xr:uid="{00000000-0005-0000-0000-00000D740000}"/>
    <cellStyle name="Normal 49 5 2 9" xfId="29713" xr:uid="{00000000-0005-0000-0000-00000E740000}"/>
    <cellStyle name="Normal 49 5 2 9 2" xfId="29714" xr:uid="{00000000-0005-0000-0000-00000F740000}"/>
    <cellStyle name="Normal 49 5 3" xfId="29715" xr:uid="{00000000-0005-0000-0000-000010740000}"/>
    <cellStyle name="Normal 49 5 3 10" xfId="29716" xr:uid="{00000000-0005-0000-0000-000011740000}"/>
    <cellStyle name="Normal 49 5 3 11" xfId="29717" xr:uid="{00000000-0005-0000-0000-000012740000}"/>
    <cellStyle name="Normal 49 5 3 2" xfId="29718" xr:uid="{00000000-0005-0000-0000-000013740000}"/>
    <cellStyle name="Normal 49 5 3 2 2" xfId="29719" xr:uid="{00000000-0005-0000-0000-000014740000}"/>
    <cellStyle name="Normal 49 5 3 3" xfId="29720" xr:uid="{00000000-0005-0000-0000-000015740000}"/>
    <cellStyle name="Normal 49 5 3 3 2" xfId="29721" xr:uid="{00000000-0005-0000-0000-000016740000}"/>
    <cellStyle name="Normal 49 5 3 4" xfId="29722" xr:uid="{00000000-0005-0000-0000-000017740000}"/>
    <cellStyle name="Normal 49 5 3 4 2" xfId="29723" xr:uid="{00000000-0005-0000-0000-000018740000}"/>
    <cellStyle name="Normal 49 5 3 5" xfId="29724" xr:uid="{00000000-0005-0000-0000-000019740000}"/>
    <cellStyle name="Normal 49 5 3 5 2" xfId="29725" xr:uid="{00000000-0005-0000-0000-00001A740000}"/>
    <cellStyle name="Normal 49 5 3 6" xfId="29726" xr:uid="{00000000-0005-0000-0000-00001B740000}"/>
    <cellStyle name="Normal 49 5 3 6 2" xfId="29727" xr:uid="{00000000-0005-0000-0000-00001C740000}"/>
    <cellStyle name="Normal 49 5 3 7" xfId="29728" xr:uid="{00000000-0005-0000-0000-00001D740000}"/>
    <cellStyle name="Normal 49 5 3 7 2" xfId="29729" xr:uid="{00000000-0005-0000-0000-00001E740000}"/>
    <cellStyle name="Normal 49 5 3 8" xfId="29730" xr:uid="{00000000-0005-0000-0000-00001F740000}"/>
    <cellStyle name="Normal 49 5 3 8 2" xfId="29731" xr:uid="{00000000-0005-0000-0000-000020740000}"/>
    <cellStyle name="Normal 49 5 3 9" xfId="29732" xr:uid="{00000000-0005-0000-0000-000021740000}"/>
    <cellStyle name="Normal 49 5 3 9 2" xfId="29733" xr:uid="{00000000-0005-0000-0000-000022740000}"/>
    <cellStyle name="Normal 49 5 4" xfId="29734" xr:uid="{00000000-0005-0000-0000-000023740000}"/>
    <cellStyle name="Normal 49 5 4 10" xfId="29735" xr:uid="{00000000-0005-0000-0000-000024740000}"/>
    <cellStyle name="Normal 49 5 4 11" xfId="29736" xr:uid="{00000000-0005-0000-0000-000025740000}"/>
    <cellStyle name="Normal 49 5 4 2" xfId="29737" xr:uid="{00000000-0005-0000-0000-000026740000}"/>
    <cellStyle name="Normal 49 5 4 2 2" xfId="29738" xr:uid="{00000000-0005-0000-0000-000027740000}"/>
    <cellStyle name="Normal 49 5 4 3" xfId="29739" xr:uid="{00000000-0005-0000-0000-000028740000}"/>
    <cellStyle name="Normal 49 5 4 3 2" xfId="29740" xr:uid="{00000000-0005-0000-0000-000029740000}"/>
    <cellStyle name="Normal 49 5 4 4" xfId="29741" xr:uid="{00000000-0005-0000-0000-00002A740000}"/>
    <cellStyle name="Normal 49 5 4 4 2" xfId="29742" xr:uid="{00000000-0005-0000-0000-00002B740000}"/>
    <cellStyle name="Normal 49 5 4 5" xfId="29743" xr:uid="{00000000-0005-0000-0000-00002C740000}"/>
    <cellStyle name="Normal 49 5 4 5 2" xfId="29744" xr:uid="{00000000-0005-0000-0000-00002D740000}"/>
    <cellStyle name="Normal 49 5 4 6" xfId="29745" xr:uid="{00000000-0005-0000-0000-00002E740000}"/>
    <cellStyle name="Normal 49 5 4 6 2" xfId="29746" xr:uid="{00000000-0005-0000-0000-00002F740000}"/>
    <cellStyle name="Normal 49 5 4 7" xfId="29747" xr:uid="{00000000-0005-0000-0000-000030740000}"/>
    <cellStyle name="Normal 49 5 4 7 2" xfId="29748" xr:uid="{00000000-0005-0000-0000-000031740000}"/>
    <cellStyle name="Normal 49 5 4 8" xfId="29749" xr:uid="{00000000-0005-0000-0000-000032740000}"/>
    <cellStyle name="Normal 49 5 4 8 2" xfId="29750" xr:uid="{00000000-0005-0000-0000-000033740000}"/>
    <cellStyle name="Normal 49 5 4 9" xfId="29751" xr:uid="{00000000-0005-0000-0000-000034740000}"/>
    <cellStyle name="Normal 49 5 4 9 2" xfId="29752" xr:uid="{00000000-0005-0000-0000-000035740000}"/>
    <cellStyle name="Normal 49 5 5" xfId="29753" xr:uid="{00000000-0005-0000-0000-000036740000}"/>
    <cellStyle name="Normal 49 5 5 10" xfId="29754" xr:uid="{00000000-0005-0000-0000-000037740000}"/>
    <cellStyle name="Normal 49 5 5 11" xfId="29755" xr:uid="{00000000-0005-0000-0000-000038740000}"/>
    <cellStyle name="Normal 49 5 5 2" xfId="29756" xr:uid="{00000000-0005-0000-0000-000039740000}"/>
    <cellStyle name="Normal 49 5 5 2 2" xfId="29757" xr:uid="{00000000-0005-0000-0000-00003A740000}"/>
    <cellStyle name="Normal 49 5 5 3" xfId="29758" xr:uid="{00000000-0005-0000-0000-00003B740000}"/>
    <cellStyle name="Normal 49 5 5 3 2" xfId="29759" xr:uid="{00000000-0005-0000-0000-00003C740000}"/>
    <cellStyle name="Normal 49 5 5 4" xfId="29760" xr:uid="{00000000-0005-0000-0000-00003D740000}"/>
    <cellStyle name="Normal 49 5 5 4 2" xfId="29761" xr:uid="{00000000-0005-0000-0000-00003E740000}"/>
    <cellStyle name="Normal 49 5 5 5" xfId="29762" xr:uid="{00000000-0005-0000-0000-00003F740000}"/>
    <cellStyle name="Normal 49 5 5 5 2" xfId="29763" xr:uid="{00000000-0005-0000-0000-000040740000}"/>
    <cellStyle name="Normal 49 5 5 6" xfId="29764" xr:uid="{00000000-0005-0000-0000-000041740000}"/>
    <cellStyle name="Normal 49 5 5 6 2" xfId="29765" xr:uid="{00000000-0005-0000-0000-000042740000}"/>
    <cellStyle name="Normal 49 5 5 7" xfId="29766" xr:uid="{00000000-0005-0000-0000-000043740000}"/>
    <cellStyle name="Normal 49 5 5 7 2" xfId="29767" xr:uid="{00000000-0005-0000-0000-000044740000}"/>
    <cellStyle name="Normal 49 5 5 8" xfId="29768" xr:uid="{00000000-0005-0000-0000-000045740000}"/>
    <cellStyle name="Normal 49 5 5 8 2" xfId="29769" xr:uid="{00000000-0005-0000-0000-000046740000}"/>
    <cellStyle name="Normal 49 5 5 9" xfId="29770" xr:uid="{00000000-0005-0000-0000-000047740000}"/>
    <cellStyle name="Normal 49 5 5 9 2" xfId="29771" xr:uid="{00000000-0005-0000-0000-000048740000}"/>
    <cellStyle name="Normal 49 5 6" xfId="29772" xr:uid="{00000000-0005-0000-0000-000049740000}"/>
    <cellStyle name="Normal 49 5 6 10" xfId="29773" xr:uid="{00000000-0005-0000-0000-00004A740000}"/>
    <cellStyle name="Normal 49 5 6 11" xfId="29774" xr:uid="{00000000-0005-0000-0000-00004B740000}"/>
    <cellStyle name="Normal 49 5 6 2" xfId="29775" xr:uid="{00000000-0005-0000-0000-00004C740000}"/>
    <cellStyle name="Normal 49 5 6 2 2" xfId="29776" xr:uid="{00000000-0005-0000-0000-00004D740000}"/>
    <cellStyle name="Normal 49 5 6 3" xfId="29777" xr:uid="{00000000-0005-0000-0000-00004E740000}"/>
    <cellStyle name="Normal 49 5 6 3 2" xfId="29778" xr:uid="{00000000-0005-0000-0000-00004F740000}"/>
    <cellStyle name="Normal 49 5 6 4" xfId="29779" xr:uid="{00000000-0005-0000-0000-000050740000}"/>
    <cellStyle name="Normal 49 5 6 4 2" xfId="29780" xr:uid="{00000000-0005-0000-0000-000051740000}"/>
    <cellStyle name="Normal 49 5 6 5" xfId="29781" xr:uid="{00000000-0005-0000-0000-000052740000}"/>
    <cellStyle name="Normal 49 5 6 5 2" xfId="29782" xr:uid="{00000000-0005-0000-0000-000053740000}"/>
    <cellStyle name="Normal 49 5 6 6" xfId="29783" xr:uid="{00000000-0005-0000-0000-000054740000}"/>
    <cellStyle name="Normal 49 5 6 6 2" xfId="29784" xr:uid="{00000000-0005-0000-0000-000055740000}"/>
    <cellStyle name="Normal 49 5 6 7" xfId="29785" xr:uid="{00000000-0005-0000-0000-000056740000}"/>
    <cellStyle name="Normal 49 5 6 7 2" xfId="29786" xr:uid="{00000000-0005-0000-0000-000057740000}"/>
    <cellStyle name="Normal 49 5 6 8" xfId="29787" xr:uid="{00000000-0005-0000-0000-000058740000}"/>
    <cellStyle name="Normal 49 5 6 8 2" xfId="29788" xr:uid="{00000000-0005-0000-0000-000059740000}"/>
    <cellStyle name="Normal 49 5 6 9" xfId="29789" xr:uid="{00000000-0005-0000-0000-00005A740000}"/>
    <cellStyle name="Normal 49 5 6 9 2" xfId="29790" xr:uid="{00000000-0005-0000-0000-00005B740000}"/>
    <cellStyle name="Normal 49 5 7" xfId="29791" xr:uid="{00000000-0005-0000-0000-00005C740000}"/>
    <cellStyle name="Normal 49 5 7 10" xfId="29792" xr:uid="{00000000-0005-0000-0000-00005D740000}"/>
    <cellStyle name="Normal 49 5 7 2" xfId="29793" xr:uid="{00000000-0005-0000-0000-00005E740000}"/>
    <cellStyle name="Normal 49 5 7 2 2" xfId="29794" xr:uid="{00000000-0005-0000-0000-00005F740000}"/>
    <cellStyle name="Normal 49 5 7 3" xfId="29795" xr:uid="{00000000-0005-0000-0000-000060740000}"/>
    <cellStyle name="Normal 49 5 7 3 2" xfId="29796" xr:uid="{00000000-0005-0000-0000-000061740000}"/>
    <cellStyle name="Normal 49 5 7 4" xfId="29797" xr:uid="{00000000-0005-0000-0000-000062740000}"/>
    <cellStyle name="Normal 49 5 7 4 2" xfId="29798" xr:uid="{00000000-0005-0000-0000-000063740000}"/>
    <cellStyle name="Normal 49 5 7 5" xfId="29799" xr:uid="{00000000-0005-0000-0000-000064740000}"/>
    <cellStyle name="Normal 49 5 7 5 2" xfId="29800" xr:uid="{00000000-0005-0000-0000-000065740000}"/>
    <cellStyle name="Normal 49 5 7 6" xfId="29801" xr:uid="{00000000-0005-0000-0000-000066740000}"/>
    <cellStyle name="Normal 49 5 7 6 2" xfId="29802" xr:uid="{00000000-0005-0000-0000-000067740000}"/>
    <cellStyle name="Normal 49 5 7 7" xfId="29803" xr:uid="{00000000-0005-0000-0000-000068740000}"/>
    <cellStyle name="Normal 49 5 7 7 2" xfId="29804" xr:uid="{00000000-0005-0000-0000-000069740000}"/>
    <cellStyle name="Normal 49 5 7 8" xfId="29805" xr:uid="{00000000-0005-0000-0000-00006A740000}"/>
    <cellStyle name="Normal 49 5 7 8 2" xfId="29806" xr:uid="{00000000-0005-0000-0000-00006B740000}"/>
    <cellStyle name="Normal 49 5 7 9" xfId="29807" xr:uid="{00000000-0005-0000-0000-00006C740000}"/>
    <cellStyle name="Normal 49 5 8" xfId="29808" xr:uid="{00000000-0005-0000-0000-00006D740000}"/>
    <cellStyle name="Normal 49 5 8 2" xfId="29809" xr:uid="{00000000-0005-0000-0000-00006E740000}"/>
    <cellStyle name="Normal 49 5 9" xfId="29810" xr:uid="{00000000-0005-0000-0000-00006F740000}"/>
    <cellStyle name="Normal 49 5 9 2" xfId="29811" xr:uid="{00000000-0005-0000-0000-000070740000}"/>
    <cellStyle name="Normal 49 6" xfId="29812" xr:uid="{00000000-0005-0000-0000-000071740000}"/>
    <cellStyle name="Normal 49 6 10" xfId="29813" xr:uid="{00000000-0005-0000-0000-000072740000}"/>
    <cellStyle name="Normal 49 6 10 2" xfId="29814" xr:uid="{00000000-0005-0000-0000-000073740000}"/>
    <cellStyle name="Normal 49 6 11" xfId="29815" xr:uid="{00000000-0005-0000-0000-000074740000}"/>
    <cellStyle name="Normal 49 6 11 2" xfId="29816" xr:uid="{00000000-0005-0000-0000-000075740000}"/>
    <cellStyle name="Normal 49 6 12" xfId="29817" xr:uid="{00000000-0005-0000-0000-000076740000}"/>
    <cellStyle name="Normal 49 6 12 2" xfId="29818" xr:uid="{00000000-0005-0000-0000-000077740000}"/>
    <cellStyle name="Normal 49 6 13" xfId="29819" xr:uid="{00000000-0005-0000-0000-000078740000}"/>
    <cellStyle name="Normal 49 6 13 2" xfId="29820" xr:uid="{00000000-0005-0000-0000-000079740000}"/>
    <cellStyle name="Normal 49 6 14" xfId="29821" xr:uid="{00000000-0005-0000-0000-00007A740000}"/>
    <cellStyle name="Normal 49 6 14 2" xfId="29822" xr:uid="{00000000-0005-0000-0000-00007B740000}"/>
    <cellStyle name="Normal 49 6 15" xfId="29823" xr:uid="{00000000-0005-0000-0000-00007C740000}"/>
    <cellStyle name="Normal 49 6 15 2" xfId="29824" xr:uid="{00000000-0005-0000-0000-00007D740000}"/>
    <cellStyle name="Normal 49 6 16" xfId="29825" xr:uid="{00000000-0005-0000-0000-00007E740000}"/>
    <cellStyle name="Normal 49 6 17" xfId="29826" xr:uid="{00000000-0005-0000-0000-00007F740000}"/>
    <cellStyle name="Normal 49 6 2" xfId="29827" xr:uid="{00000000-0005-0000-0000-000080740000}"/>
    <cellStyle name="Normal 49 6 2 10" xfId="29828" xr:uid="{00000000-0005-0000-0000-000081740000}"/>
    <cellStyle name="Normal 49 6 2 11" xfId="29829" xr:uid="{00000000-0005-0000-0000-000082740000}"/>
    <cellStyle name="Normal 49 6 2 2" xfId="29830" xr:uid="{00000000-0005-0000-0000-000083740000}"/>
    <cellStyle name="Normal 49 6 2 2 2" xfId="29831" xr:uid="{00000000-0005-0000-0000-000084740000}"/>
    <cellStyle name="Normal 49 6 2 3" xfId="29832" xr:uid="{00000000-0005-0000-0000-000085740000}"/>
    <cellStyle name="Normal 49 6 2 3 2" xfId="29833" xr:uid="{00000000-0005-0000-0000-000086740000}"/>
    <cellStyle name="Normal 49 6 2 4" xfId="29834" xr:uid="{00000000-0005-0000-0000-000087740000}"/>
    <cellStyle name="Normal 49 6 2 4 2" xfId="29835" xr:uid="{00000000-0005-0000-0000-000088740000}"/>
    <cellStyle name="Normal 49 6 2 5" xfId="29836" xr:uid="{00000000-0005-0000-0000-000089740000}"/>
    <cellStyle name="Normal 49 6 2 5 2" xfId="29837" xr:uid="{00000000-0005-0000-0000-00008A740000}"/>
    <cellStyle name="Normal 49 6 2 6" xfId="29838" xr:uid="{00000000-0005-0000-0000-00008B740000}"/>
    <cellStyle name="Normal 49 6 2 6 2" xfId="29839" xr:uid="{00000000-0005-0000-0000-00008C740000}"/>
    <cellStyle name="Normal 49 6 2 7" xfId="29840" xr:uid="{00000000-0005-0000-0000-00008D740000}"/>
    <cellStyle name="Normal 49 6 2 7 2" xfId="29841" xr:uid="{00000000-0005-0000-0000-00008E740000}"/>
    <cellStyle name="Normal 49 6 2 8" xfId="29842" xr:uid="{00000000-0005-0000-0000-00008F740000}"/>
    <cellStyle name="Normal 49 6 2 8 2" xfId="29843" xr:uid="{00000000-0005-0000-0000-000090740000}"/>
    <cellStyle name="Normal 49 6 2 9" xfId="29844" xr:uid="{00000000-0005-0000-0000-000091740000}"/>
    <cellStyle name="Normal 49 6 2 9 2" xfId="29845" xr:uid="{00000000-0005-0000-0000-000092740000}"/>
    <cellStyle name="Normal 49 6 3" xfId="29846" xr:uid="{00000000-0005-0000-0000-000093740000}"/>
    <cellStyle name="Normal 49 6 3 10" xfId="29847" xr:uid="{00000000-0005-0000-0000-000094740000}"/>
    <cellStyle name="Normal 49 6 3 11" xfId="29848" xr:uid="{00000000-0005-0000-0000-000095740000}"/>
    <cellStyle name="Normal 49 6 3 2" xfId="29849" xr:uid="{00000000-0005-0000-0000-000096740000}"/>
    <cellStyle name="Normal 49 6 3 2 2" xfId="29850" xr:uid="{00000000-0005-0000-0000-000097740000}"/>
    <cellStyle name="Normal 49 6 3 3" xfId="29851" xr:uid="{00000000-0005-0000-0000-000098740000}"/>
    <cellStyle name="Normal 49 6 3 3 2" xfId="29852" xr:uid="{00000000-0005-0000-0000-000099740000}"/>
    <cellStyle name="Normal 49 6 3 4" xfId="29853" xr:uid="{00000000-0005-0000-0000-00009A740000}"/>
    <cellStyle name="Normal 49 6 3 4 2" xfId="29854" xr:uid="{00000000-0005-0000-0000-00009B740000}"/>
    <cellStyle name="Normal 49 6 3 5" xfId="29855" xr:uid="{00000000-0005-0000-0000-00009C740000}"/>
    <cellStyle name="Normal 49 6 3 5 2" xfId="29856" xr:uid="{00000000-0005-0000-0000-00009D740000}"/>
    <cellStyle name="Normal 49 6 3 6" xfId="29857" xr:uid="{00000000-0005-0000-0000-00009E740000}"/>
    <cellStyle name="Normal 49 6 3 6 2" xfId="29858" xr:uid="{00000000-0005-0000-0000-00009F740000}"/>
    <cellStyle name="Normal 49 6 3 7" xfId="29859" xr:uid="{00000000-0005-0000-0000-0000A0740000}"/>
    <cellStyle name="Normal 49 6 3 7 2" xfId="29860" xr:uid="{00000000-0005-0000-0000-0000A1740000}"/>
    <cellStyle name="Normal 49 6 3 8" xfId="29861" xr:uid="{00000000-0005-0000-0000-0000A2740000}"/>
    <cellStyle name="Normal 49 6 3 8 2" xfId="29862" xr:uid="{00000000-0005-0000-0000-0000A3740000}"/>
    <cellStyle name="Normal 49 6 3 9" xfId="29863" xr:uid="{00000000-0005-0000-0000-0000A4740000}"/>
    <cellStyle name="Normal 49 6 3 9 2" xfId="29864" xr:uid="{00000000-0005-0000-0000-0000A5740000}"/>
    <cellStyle name="Normal 49 6 4" xfId="29865" xr:uid="{00000000-0005-0000-0000-0000A6740000}"/>
    <cellStyle name="Normal 49 6 4 10" xfId="29866" xr:uid="{00000000-0005-0000-0000-0000A7740000}"/>
    <cellStyle name="Normal 49 6 4 11" xfId="29867" xr:uid="{00000000-0005-0000-0000-0000A8740000}"/>
    <cellStyle name="Normal 49 6 4 2" xfId="29868" xr:uid="{00000000-0005-0000-0000-0000A9740000}"/>
    <cellStyle name="Normal 49 6 4 2 2" xfId="29869" xr:uid="{00000000-0005-0000-0000-0000AA740000}"/>
    <cellStyle name="Normal 49 6 4 3" xfId="29870" xr:uid="{00000000-0005-0000-0000-0000AB740000}"/>
    <cellStyle name="Normal 49 6 4 3 2" xfId="29871" xr:uid="{00000000-0005-0000-0000-0000AC740000}"/>
    <cellStyle name="Normal 49 6 4 4" xfId="29872" xr:uid="{00000000-0005-0000-0000-0000AD740000}"/>
    <cellStyle name="Normal 49 6 4 4 2" xfId="29873" xr:uid="{00000000-0005-0000-0000-0000AE740000}"/>
    <cellStyle name="Normal 49 6 4 5" xfId="29874" xr:uid="{00000000-0005-0000-0000-0000AF740000}"/>
    <cellStyle name="Normal 49 6 4 5 2" xfId="29875" xr:uid="{00000000-0005-0000-0000-0000B0740000}"/>
    <cellStyle name="Normal 49 6 4 6" xfId="29876" xr:uid="{00000000-0005-0000-0000-0000B1740000}"/>
    <cellStyle name="Normal 49 6 4 6 2" xfId="29877" xr:uid="{00000000-0005-0000-0000-0000B2740000}"/>
    <cellStyle name="Normal 49 6 4 7" xfId="29878" xr:uid="{00000000-0005-0000-0000-0000B3740000}"/>
    <cellStyle name="Normal 49 6 4 7 2" xfId="29879" xr:uid="{00000000-0005-0000-0000-0000B4740000}"/>
    <cellStyle name="Normal 49 6 4 8" xfId="29880" xr:uid="{00000000-0005-0000-0000-0000B5740000}"/>
    <cellStyle name="Normal 49 6 4 8 2" xfId="29881" xr:uid="{00000000-0005-0000-0000-0000B6740000}"/>
    <cellStyle name="Normal 49 6 4 9" xfId="29882" xr:uid="{00000000-0005-0000-0000-0000B7740000}"/>
    <cellStyle name="Normal 49 6 4 9 2" xfId="29883" xr:uid="{00000000-0005-0000-0000-0000B8740000}"/>
    <cellStyle name="Normal 49 6 5" xfId="29884" xr:uid="{00000000-0005-0000-0000-0000B9740000}"/>
    <cellStyle name="Normal 49 6 5 10" xfId="29885" xr:uid="{00000000-0005-0000-0000-0000BA740000}"/>
    <cellStyle name="Normal 49 6 5 11" xfId="29886" xr:uid="{00000000-0005-0000-0000-0000BB740000}"/>
    <cellStyle name="Normal 49 6 5 2" xfId="29887" xr:uid="{00000000-0005-0000-0000-0000BC740000}"/>
    <cellStyle name="Normal 49 6 5 2 2" xfId="29888" xr:uid="{00000000-0005-0000-0000-0000BD740000}"/>
    <cellStyle name="Normal 49 6 5 3" xfId="29889" xr:uid="{00000000-0005-0000-0000-0000BE740000}"/>
    <cellStyle name="Normal 49 6 5 3 2" xfId="29890" xr:uid="{00000000-0005-0000-0000-0000BF740000}"/>
    <cellStyle name="Normal 49 6 5 4" xfId="29891" xr:uid="{00000000-0005-0000-0000-0000C0740000}"/>
    <cellStyle name="Normal 49 6 5 4 2" xfId="29892" xr:uid="{00000000-0005-0000-0000-0000C1740000}"/>
    <cellStyle name="Normal 49 6 5 5" xfId="29893" xr:uid="{00000000-0005-0000-0000-0000C2740000}"/>
    <cellStyle name="Normal 49 6 5 5 2" xfId="29894" xr:uid="{00000000-0005-0000-0000-0000C3740000}"/>
    <cellStyle name="Normal 49 6 5 6" xfId="29895" xr:uid="{00000000-0005-0000-0000-0000C4740000}"/>
    <cellStyle name="Normal 49 6 5 6 2" xfId="29896" xr:uid="{00000000-0005-0000-0000-0000C5740000}"/>
    <cellStyle name="Normal 49 6 5 7" xfId="29897" xr:uid="{00000000-0005-0000-0000-0000C6740000}"/>
    <cellStyle name="Normal 49 6 5 7 2" xfId="29898" xr:uid="{00000000-0005-0000-0000-0000C7740000}"/>
    <cellStyle name="Normal 49 6 5 8" xfId="29899" xr:uid="{00000000-0005-0000-0000-0000C8740000}"/>
    <cellStyle name="Normal 49 6 5 8 2" xfId="29900" xr:uid="{00000000-0005-0000-0000-0000C9740000}"/>
    <cellStyle name="Normal 49 6 5 9" xfId="29901" xr:uid="{00000000-0005-0000-0000-0000CA740000}"/>
    <cellStyle name="Normal 49 6 5 9 2" xfId="29902" xr:uid="{00000000-0005-0000-0000-0000CB740000}"/>
    <cellStyle name="Normal 49 6 6" xfId="29903" xr:uid="{00000000-0005-0000-0000-0000CC740000}"/>
    <cellStyle name="Normal 49 6 6 10" xfId="29904" xr:uid="{00000000-0005-0000-0000-0000CD740000}"/>
    <cellStyle name="Normal 49 6 6 11" xfId="29905" xr:uid="{00000000-0005-0000-0000-0000CE740000}"/>
    <cellStyle name="Normal 49 6 6 2" xfId="29906" xr:uid="{00000000-0005-0000-0000-0000CF740000}"/>
    <cellStyle name="Normal 49 6 6 2 2" xfId="29907" xr:uid="{00000000-0005-0000-0000-0000D0740000}"/>
    <cellStyle name="Normal 49 6 6 3" xfId="29908" xr:uid="{00000000-0005-0000-0000-0000D1740000}"/>
    <cellStyle name="Normal 49 6 6 3 2" xfId="29909" xr:uid="{00000000-0005-0000-0000-0000D2740000}"/>
    <cellStyle name="Normal 49 6 6 4" xfId="29910" xr:uid="{00000000-0005-0000-0000-0000D3740000}"/>
    <cellStyle name="Normal 49 6 6 4 2" xfId="29911" xr:uid="{00000000-0005-0000-0000-0000D4740000}"/>
    <cellStyle name="Normal 49 6 6 5" xfId="29912" xr:uid="{00000000-0005-0000-0000-0000D5740000}"/>
    <cellStyle name="Normal 49 6 6 5 2" xfId="29913" xr:uid="{00000000-0005-0000-0000-0000D6740000}"/>
    <cellStyle name="Normal 49 6 6 6" xfId="29914" xr:uid="{00000000-0005-0000-0000-0000D7740000}"/>
    <cellStyle name="Normal 49 6 6 6 2" xfId="29915" xr:uid="{00000000-0005-0000-0000-0000D8740000}"/>
    <cellStyle name="Normal 49 6 6 7" xfId="29916" xr:uid="{00000000-0005-0000-0000-0000D9740000}"/>
    <cellStyle name="Normal 49 6 6 7 2" xfId="29917" xr:uid="{00000000-0005-0000-0000-0000DA740000}"/>
    <cellStyle name="Normal 49 6 6 8" xfId="29918" xr:uid="{00000000-0005-0000-0000-0000DB740000}"/>
    <cellStyle name="Normal 49 6 6 8 2" xfId="29919" xr:uid="{00000000-0005-0000-0000-0000DC740000}"/>
    <cellStyle name="Normal 49 6 6 9" xfId="29920" xr:uid="{00000000-0005-0000-0000-0000DD740000}"/>
    <cellStyle name="Normal 49 6 6 9 2" xfId="29921" xr:uid="{00000000-0005-0000-0000-0000DE740000}"/>
    <cellStyle name="Normal 49 6 7" xfId="29922" xr:uid="{00000000-0005-0000-0000-0000DF740000}"/>
    <cellStyle name="Normal 49 6 7 10" xfId="29923" xr:uid="{00000000-0005-0000-0000-0000E0740000}"/>
    <cellStyle name="Normal 49 6 7 2" xfId="29924" xr:uid="{00000000-0005-0000-0000-0000E1740000}"/>
    <cellStyle name="Normal 49 6 7 2 2" xfId="29925" xr:uid="{00000000-0005-0000-0000-0000E2740000}"/>
    <cellStyle name="Normal 49 6 7 3" xfId="29926" xr:uid="{00000000-0005-0000-0000-0000E3740000}"/>
    <cellStyle name="Normal 49 6 7 3 2" xfId="29927" xr:uid="{00000000-0005-0000-0000-0000E4740000}"/>
    <cellStyle name="Normal 49 6 7 4" xfId="29928" xr:uid="{00000000-0005-0000-0000-0000E5740000}"/>
    <cellStyle name="Normal 49 6 7 4 2" xfId="29929" xr:uid="{00000000-0005-0000-0000-0000E6740000}"/>
    <cellStyle name="Normal 49 6 7 5" xfId="29930" xr:uid="{00000000-0005-0000-0000-0000E7740000}"/>
    <cellStyle name="Normal 49 6 7 5 2" xfId="29931" xr:uid="{00000000-0005-0000-0000-0000E8740000}"/>
    <cellStyle name="Normal 49 6 7 6" xfId="29932" xr:uid="{00000000-0005-0000-0000-0000E9740000}"/>
    <cellStyle name="Normal 49 6 7 6 2" xfId="29933" xr:uid="{00000000-0005-0000-0000-0000EA740000}"/>
    <cellStyle name="Normal 49 6 7 7" xfId="29934" xr:uid="{00000000-0005-0000-0000-0000EB740000}"/>
    <cellStyle name="Normal 49 6 7 7 2" xfId="29935" xr:uid="{00000000-0005-0000-0000-0000EC740000}"/>
    <cellStyle name="Normal 49 6 7 8" xfId="29936" xr:uid="{00000000-0005-0000-0000-0000ED740000}"/>
    <cellStyle name="Normal 49 6 7 8 2" xfId="29937" xr:uid="{00000000-0005-0000-0000-0000EE740000}"/>
    <cellStyle name="Normal 49 6 7 9" xfId="29938" xr:uid="{00000000-0005-0000-0000-0000EF740000}"/>
    <cellStyle name="Normal 49 6 8" xfId="29939" xr:uid="{00000000-0005-0000-0000-0000F0740000}"/>
    <cellStyle name="Normal 49 6 8 2" xfId="29940" xr:uid="{00000000-0005-0000-0000-0000F1740000}"/>
    <cellStyle name="Normal 49 6 9" xfId="29941" xr:uid="{00000000-0005-0000-0000-0000F2740000}"/>
    <cellStyle name="Normal 49 6 9 2" xfId="29942" xr:uid="{00000000-0005-0000-0000-0000F3740000}"/>
    <cellStyle name="Normal 49 7" xfId="29943" xr:uid="{00000000-0005-0000-0000-0000F4740000}"/>
    <cellStyle name="Normal 49 7 10" xfId="29944" xr:uid="{00000000-0005-0000-0000-0000F5740000}"/>
    <cellStyle name="Normal 49 7 11" xfId="29945" xr:uid="{00000000-0005-0000-0000-0000F6740000}"/>
    <cellStyle name="Normal 49 7 2" xfId="29946" xr:uid="{00000000-0005-0000-0000-0000F7740000}"/>
    <cellStyle name="Normal 49 7 2 2" xfId="29947" xr:uid="{00000000-0005-0000-0000-0000F8740000}"/>
    <cellStyle name="Normal 49 7 3" xfId="29948" xr:uid="{00000000-0005-0000-0000-0000F9740000}"/>
    <cellStyle name="Normal 49 7 3 2" xfId="29949" xr:uid="{00000000-0005-0000-0000-0000FA740000}"/>
    <cellStyle name="Normal 49 7 4" xfId="29950" xr:uid="{00000000-0005-0000-0000-0000FB740000}"/>
    <cellStyle name="Normal 49 7 4 2" xfId="29951" xr:uid="{00000000-0005-0000-0000-0000FC740000}"/>
    <cellStyle name="Normal 49 7 5" xfId="29952" xr:uid="{00000000-0005-0000-0000-0000FD740000}"/>
    <cellStyle name="Normal 49 7 5 2" xfId="29953" xr:uid="{00000000-0005-0000-0000-0000FE740000}"/>
    <cellStyle name="Normal 49 7 6" xfId="29954" xr:uid="{00000000-0005-0000-0000-0000FF740000}"/>
    <cellStyle name="Normal 49 7 6 2" xfId="29955" xr:uid="{00000000-0005-0000-0000-000000750000}"/>
    <cellStyle name="Normal 49 7 7" xfId="29956" xr:uid="{00000000-0005-0000-0000-000001750000}"/>
    <cellStyle name="Normal 49 7 7 2" xfId="29957" xr:uid="{00000000-0005-0000-0000-000002750000}"/>
    <cellStyle name="Normal 49 7 8" xfId="29958" xr:uid="{00000000-0005-0000-0000-000003750000}"/>
    <cellStyle name="Normal 49 7 8 2" xfId="29959" xr:uid="{00000000-0005-0000-0000-000004750000}"/>
    <cellStyle name="Normal 49 7 9" xfId="29960" xr:uid="{00000000-0005-0000-0000-000005750000}"/>
    <cellStyle name="Normal 49 7 9 2" xfId="29961" xr:uid="{00000000-0005-0000-0000-000006750000}"/>
    <cellStyle name="Normal 49 8" xfId="29962" xr:uid="{00000000-0005-0000-0000-000007750000}"/>
    <cellStyle name="Normal 49 8 10" xfId="29963" xr:uid="{00000000-0005-0000-0000-000008750000}"/>
    <cellStyle name="Normal 49 8 11" xfId="29964" xr:uid="{00000000-0005-0000-0000-000009750000}"/>
    <cellStyle name="Normal 49 8 2" xfId="29965" xr:uid="{00000000-0005-0000-0000-00000A750000}"/>
    <cellStyle name="Normal 49 8 2 2" xfId="29966" xr:uid="{00000000-0005-0000-0000-00000B750000}"/>
    <cellStyle name="Normal 49 8 3" xfId="29967" xr:uid="{00000000-0005-0000-0000-00000C750000}"/>
    <cellStyle name="Normal 49 8 3 2" xfId="29968" xr:uid="{00000000-0005-0000-0000-00000D750000}"/>
    <cellStyle name="Normal 49 8 4" xfId="29969" xr:uid="{00000000-0005-0000-0000-00000E750000}"/>
    <cellStyle name="Normal 49 8 4 2" xfId="29970" xr:uid="{00000000-0005-0000-0000-00000F750000}"/>
    <cellStyle name="Normal 49 8 5" xfId="29971" xr:uid="{00000000-0005-0000-0000-000010750000}"/>
    <cellStyle name="Normal 49 8 5 2" xfId="29972" xr:uid="{00000000-0005-0000-0000-000011750000}"/>
    <cellStyle name="Normal 49 8 6" xfId="29973" xr:uid="{00000000-0005-0000-0000-000012750000}"/>
    <cellStyle name="Normal 49 8 6 2" xfId="29974" xr:uid="{00000000-0005-0000-0000-000013750000}"/>
    <cellStyle name="Normal 49 8 7" xfId="29975" xr:uid="{00000000-0005-0000-0000-000014750000}"/>
    <cellStyle name="Normal 49 8 7 2" xfId="29976" xr:uid="{00000000-0005-0000-0000-000015750000}"/>
    <cellStyle name="Normal 49 8 8" xfId="29977" xr:uid="{00000000-0005-0000-0000-000016750000}"/>
    <cellStyle name="Normal 49 8 8 2" xfId="29978" xr:uid="{00000000-0005-0000-0000-000017750000}"/>
    <cellStyle name="Normal 49 8 9" xfId="29979" xr:uid="{00000000-0005-0000-0000-000018750000}"/>
    <cellStyle name="Normal 49 8 9 2" xfId="29980" xr:uid="{00000000-0005-0000-0000-000019750000}"/>
    <cellStyle name="Normal 49 9" xfId="29981" xr:uid="{00000000-0005-0000-0000-00001A750000}"/>
    <cellStyle name="Normal 49 9 10" xfId="29982" xr:uid="{00000000-0005-0000-0000-00001B750000}"/>
    <cellStyle name="Normal 49 9 11" xfId="29983" xr:uid="{00000000-0005-0000-0000-00001C750000}"/>
    <cellStyle name="Normal 49 9 2" xfId="29984" xr:uid="{00000000-0005-0000-0000-00001D750000}"/>
    <cellStyle name="Normal 49 9 2 2" xfId="29985" xr:uid="{00000000-0005-0000-0000-00001E750000}"/>
    <cellStyle name="Normal 49 9 3" xfId="29986" xr:uid="{00000000-0005-0000-0000-00001F750000}"/>
    <cellStyle name="Normal 49 9 3 2" xfId="29987" xr:uid="{00000000-0005-0000-0000-000020750000}"/>
    <cellStyle name="Normal 49 9 4" xfId="29988" xr:uid="{00000000-0005-0000-0000-000021750000}"/>
    <cellStyle name="Normal 49 9 4 2" xfId="29989" xr:uid="{00000000-0005-0000-0000-000022750000}"/>
    <cellStyle name="Normal 49 9 5" xfId="29990" xr:uid="{00000000-0005-0000-0000-000023750000}"/>
    <cellStyle name="Normal 49 9 5 2" xfId="29991" xr:uid="{00000000-0005-0000-0000-000024750000}"/>
    <cellStyle name="Normal 49 9 6" xfId="29992" xr:uid="{00000000-0005-0000-0000-000025750000}"/>
    <cellStyle name="Normal 49 9 6 2" xfId="29993" xr:uid="{00000000-0005-0000-0000-000026750000}"/>
    <cellStyle name="Normal 49 9 7" xfId="29994" xr:uid="{00000000-0005-0000-0000-000027750000}"/>
    <cellStyle name="Normal 49 9 7 2" xfId="29995" xr:uid="{00000000-0005-0000-0000-000028750000}"/>
    <cellStyle name="Normal 49 9 8" xfId="29996" xr:uid="{00000000-0005-0000-0000-000029750000}"/>
    <cellStyle name="Normal 49 9 8 2" xfId="29997" xr:uid="{00000000-0005-0000-0000-00002A750000}"/>
    <cellStyle name="Normal 49 9 9" xfId="29998" xr:uid="{00000000-0005-0000-0000-00002B750000}"/>
    <cellStyle name="Normal 49 9 9 2" xfId="29999" xr:uid="{00000000-0005-0000-0000-00002C750000}"/>
    <cellStyle name="Normal 5" xfId="30000" xr:uid="{00000000-0005-0000-0000-00002D750000}"/>
    <cellStyle name="Normal 5 2" xfId="30001" xr:uid="{00000000-0005-0000-0000-00002E750000}"/>
    <cellStyle name="Normal 5 2 2" xfId="30002" xr:uid="{00000000-0005-0000-0000-00002F750000}"/>
    <cellStyle name="Normal 5 2 2 2" xfId="30003" xr:uid="{00000000-0005-0000-0000-000030750000}"/>
    <cellStyle name="Normal 5 2 2 3" xfId="30004" xr:uid="{00000000-0005-0000-0000-000031750000}"/>
    <cellStyle name="Normal 5 2 3" xfId="30005" xr:uid="{00000000-0005-0000-0000-000032750000}"/>
    <cellStyle name="Normal 5 2 4" xfId="30006" xr:uid="{00000000-0005-0000-0000-000033750000}"/>
    <cellStyle name="Normal 5 3" xfId="30007" xr:uid="{00000000-0005-0000-0000-000034750000}"/>
    <cellStyle name="Normal 5 3 2" xfId="30008" xr:uid="{00000000-0005-0000-0000-000035750000}"/>
    <cellStyle name="Normal 5 3 3" xfId="30009" xr:uid="{00000000-0005-0000-0000-000036750000}"/>
    <cellStyle name="Normal 5 4" xfId="30010" xr:uid="{00000000-0005-0000-0000-000037750000}"/>
    <cellStyle name="Normal 5 5" xfId="30011" xr:uid="{00000000-0005-0000-0000-000038750000}"/>
    <cellStyle name="Normal 5 5 2" xfId="30012" xr:uid="{00000000-0005-0000-0000-000039750000}"/>
    <cellStyle name="Normal 5 5 2 2" xfId="30013" xr:uid="{00000000-0005-0000-0000-00003A750000}"/>
    <cellStyle name="Normal 5 5 2 2 2" xfId="30014" xr:uid="{00000000-0005-0000-0000-00003B750000}"/>
    <cellStyle name="Normal 5 5 2 3" xfId="30015" xr:uid="{00000000-0005-0000-0000-00003C750000}"/>
    <cellStyle name="Normal 5 5 3" xfId="30016" xr:uid="{00000000-0005-0000-0000-00003D750000}"/>
    <cellStyle name="Normal 5 5 3 2" xfId="30017" xr:uid="{00000000-0005-0000-0000-00003E750000}"/>
    <cellStyle name="Normal 5 5 3 2 2" xfId="30018" xr:uid="{00000000-0005-0000-0000-00003F750000}"/>
    <cellStyle name="Normal 5 5 3 3" xfId="30019" xr:uid="{00000000-0005-0000-0000-000040750000}"/>
    <cellStyle name="Normal 5 5 4" xfId="30020" xr:uid="{00000000-0005-0000-0000-000041750000}"/>
    <cellStyle name="Normal 5 5 4 2" xfId="30021" xr:uid="{00000000-0005-0000-0000-000042750000}"/>
    <cellStyle name="Normal 5 5 5" xfId="30022" xr:uid="{00000000-0005-0000-0000-000043750000}"/>
    <cellStyle name="Normal 5 5 5 2" xfId="30023" xr:uid="{00000000-0005-0000-0000-000044750000}"/>
    <cellStyle name="Normal 5 5 6" xfId="30024" xr:uid="{00000000-0005-0000-0000-000045750000}"/>
    <cellStyle name="Normal 5 6" xfId="30025" xr:uid="{00000000-0005-0000-0000-000046750000}"/>
    <cellStyle name="Normal 5 7" xfId="30026" xr:uid="{00000000-0005-0000-0000-000047750000}"/>
    <cellStyle name="Normal 50" xfId="30027" xr:uid="{00000000-0005-0000-0000-000048750000}"/>
    <cellStyle name="Normal 50 10" xfId="30028" xr:uid="{00000000-0005-0000-0000-000049750000}"/>
    <cellStyle name="Normal 50 10 10" xfId="30029" xr:uid="{00000000-0005-0000-0000-00004A750000}"/>
    <cellStyle name="Normal 50 10 11" xfId="30030" xr:uid="{00000000-0005-0000-0000-00004B750000}"/>
    <cellStyle name="Normal 50 10 2" xfId="30031" xr:uid="{00000000-0005-0000-0000-00004C750000}"/>
    <cellStyle name="Normal 50 10 2 2" xfId="30032" xr:uid="{00000000-0005-0000-0000-00004D750000}"/>
    <cellStyle name="Normal 50 10 3" xfId="30033" xr:uid="{00000000-0005-0000-0000-00004E750000}"/>
    <cellStyle name="Normal 50 10 3 2" xfId="30034" xr:uid="{00000000-0005-0000-0000-00004F750000}"/>
    <cellStyle name="Normal 50 10 4" xfId="30035" xr:uid="{00000000-0005-0000-0000-000050750000}"/>
    <cellStyle name="Normal 50 10 4 2" xfId="30036" xr:uid="{00000000-0005-0000-0000-000051750000}"/>
    <cellStyle name="Normal 50 10 5" xfId="30037" xr:uid="{00000000-0005-0000-0000-000052750000}"/>
    <cellStyle name="Normal 50 10 5 2" xfId="30038" xr:uid="{00000000-0005-0000-0000-000053750000}"/>
    <cellStyle name="Normal 50 10 6" xfId="30039" xr:uid="{00000000-0005-0000-0000-000054750000}"/>
    <cellStyle name="Normal 50 10 6 2" xfId="30040" xr:uid="{00000000-0005-0000-0000-000055750000}"/>
    <cellStyle name="Normal 50 10 7" xfId="30041" xr:uid="{00000000-0005-0000-0000-000056750000}"/>
    <cellStyle name="Normal 50 10 7 2" xfId="30042" xr:uid="{00000000-0005-0000-0000-000057750000}"/>
    <cellStyle name="Normal 50 10 8" xfId="30043" xr:uid="{00000000-0005-0000-0000-000058750000}"/>
    <cellStyle name="Normal 50 10 8 2" xfId="30044" xr:uid="{00000000-0005-0000-0000-000059750000}"/>
    <cellStyle name="Normal 50 10 9" xfId="30045" xr:uid="{00000000-0005-0000-0000-00005A750000}"/>
    <cellStyle name="Normal 50 10 9 2" xfId="30046" xr:uid="{00000000-0005-0000-0000-00005B750000}"/>
    <cellStyle name="Normal 50 11" xfId="30047" xr:uid="{00000000-0005-0000-0000-00005C750000}"/>
    <cellStyle name="Normal 50 11 10" xfId="30048" xr:uid="{00000000-0005-0000-0000-00005D750000}"/>
    <cellStyle name="Normal 50 11 11" xfId="30049" xr:uid="{00000000-0005-0000-0000-00005E750000}"/>
    <cellStyle name="Normal 50 11 2" xfId="30050" xr:uid="{00000000-0005-0000-0000-00005F750000}"/>
    <cellStyle name="Normal 50 11 2 2" xfId="30051" xr:uid="{00000000-0005-0000-0000-000060750000}"/>
    <cellStyle name="Normal 50 11 3" xfId="30052" xr:uid="{00000000-0005-0000-0000-000061750000}"/>
    <cellStyle name="Normal 50 11 3 2" xfId="30053" xr:uid="{00000000-0005-0000-0000-000062750000}"/>
    <cellStyle name="Normal 50 11 4" xfId="30054" xr:uid="{00000000-0005-0000-0000-000063750000}"/>
    <cellStyle name="Normal 50 11 4 2" xfId="30055" xr:uid="{00000000-0005-0000-0000-000064750000}"/>
    <cellStyle name="Normal 50 11 5" xfId="30056" xr:uid="{00000000-0005-0000-0000-000065750000}"/>
    <cellStyle name="Normal 50 11 5 2" xfId="30057" xr:uid="{00000000-0005-0000-0000-000066750000}"/>
    <cellStyle name="Normal 50 11 6" xfId="30058" xr:uid="{00000000-0005-0000-0000-000067750000}"/>
    <cellStyle name="Normal 50 11 6 2" xfId="30059" xr:uid="{00000000-0005-0000-0000-000068750000}"/>
    <cellStyle name="Normal 50 11 7" xfId="30060" xr:uid="{00000000-0005-0000-0000-000069750000}"/>
    <cellStyle name="Normal 50 11 7 2" xfId="30061" xr:uid="{00000000-0005-0000-0000-00006A750000}"/>
    <cellStyle name="Normal 50 11 8" xfId="30062" xr:uid="{00000000-0005-0000-0000-00006B750000}"/>
    <cellStyle name="Normal 50 11 8 2" xfId="30063" xr:uid="{00000000-0005-0000-0000-00006C750000}"/>
    <cellStyle name="Normal 50 11 9" xfId="30064" xr:uid="{00000000-0005-0000-0000-00006D750000}"/>
    <cellStyle name="Normal 50 11 9 2" xfId="30065" xr:uid="{00000000-0005-0000-0000-00006E750000}"/>
    <cellStyle name="Normal 50 12" xfId="30066" xr:uid="{00000000-0005-0000-0000-00006F750000}"/>
    <cellStyle name="Normal 50 12 10" xfId="30067" xr:uid="{00000000-0005-0000-0000-000070750000}"/>
    <cellStyle name="Normal 50 12 2" xfId="30068" xr:uid="{00000000-0005-0000-0000-000071750000}"/>
    <cellStyle name="Normal 50 12 2 2" xfId="30069" xr:uid="{00000000-0005-0000-0000-000072750000}"/>
    <cellStyle name="Normal 50 12 3" xfId="30070" xr:uid="{00000000-0005-0000-0000-000073750000}"/>
    <cellStyle name="Normal 50 12 3 2" xfId="30071" xr:uid="{00000000-0005-0000-0000-000074750000}"/>
    <cellStyle name="Normal 50 12 4" xfId="30072" xr:uid="{00000000-0005-0000-0000-000075750000}"/>
    <cellStyle name="Normal 50 12 4 2" xfId="30073" xr:uid="{00000000-0005-0000-0000-000076750000}"/>
    <cellStyle name="Normal 50 12 5" xfId="30074" xr:uid="{00000000-0005-0000-0000-000077750000}"/>
    <cellStyle name="Normal 50 12 5 2" xfId="30075" xr:uid="{00000000-0005-0000-0000-000078750000}"/>
    <cellStyle name="Normal 50 12 6" xfId="30076" xr:uid="{00000000-0005-0000-0000-000079750000}"/>
    <cellStyle name="Normal 50 12 6 2" xfId="30077" xr:uid="{00000000-0005-0000-0000-00007A750000}"/>
    <cellStyle name="Normal 50 12 7" xfId="30078" xr:uid="{00000000-0005-0000-0000-00007B750000}"/>
    <cellStyle name="Normal 50 12 7 2" xfId="30079" xr:uid="{00000000-0005-0000-0000-00007C750000}"/>
    <cellStyle name="Normal 50 12 8" xfId="30080" xr:uid="{00000000-0005-0000-0000-00007D750000}"/>
    <cellStyle name="Normal 50 12 8 2" xfId="30081" xr:uid="{00000000-0005-0000-0000-00007E750000}"/>
    <cellStyle name="Normal 50 12 9" xfId="30082" xr:uid="{00000000-0005-0000-0000-00007F750000}"/>
    <cellStyle name="Normal 50 13" xfId="30083" xr:uid="{00000000-0005-0000-0000-000080750000}"/>
    <cellStyle name="Normal 50 13 2" xfId="30084" xr:uid="{00000000-0005-0000-0000-000081750000}"/>
    <cellStyle name="Normal 50 14" xfId="30085" xr:uid="{00000000-0005-0000-0000-000082750000}"/>
    <cellStyle name="Normal 50 14 2" xfId="30086" xr:uid="{00000000-0005-0000-0000-000083750000}"/>
    <cellStyle name="Normal 50 15" xfId="30087" xr:uid="{00000000-0005-0000-0000-000084750000}"/>
    <cellStyle name="Normal 50 15 2" xfId="30088" xr:uid="{00000000-0005-0000-0000-000085750000}"/>
    <cellStyle name="Normal 50 16" xfId="30089" xr:uid="{00000000-0005-0000-0000-000086750000}"/>
    <cellStyle name="Normal 50 16 2" xfId="30090" xr:uid="{00000000-0005-0000-0000-000087750000}"/>
    <cellStyle name="Normal 50 17" xfId="30091" xr:uid="{00000000-0005-0000-0000-000088750000}"/>
    <cellStyle name="Normal 50 17 2" xfId="30092" xr:uid="{00000000-0005-0000-0000-000089750000}"/>
    <cellStyle name="Normal 50 18" xfId="30093" xr:uid="{00000000-0005-0000-0000-00008A750000}"/>
    <cellStyle name="Normal 50 18 2" xfId="30094" xr:uid="{00000000-0005-0000-0000-00008B750000}"/>
    <cellStyle name="Normal 50 19" xfId="30095" xr:uid="{00000000-0005-0000-0000-00008C750000}"/>
    <cellStyle name="Normal 50 19 2" xfId="30096" xr:uid="{00000000-0005-0000-0000-00008D750000}"/>
    <cellStyle name="Normal 50 2" xfId="30097" xr:uid="{00000000-0005-0000-0000-00008E750000}"/>
    <cellStyle name="Normal 50 2 10" xfId="30098" xr:uid="{00000000-0005-0000-0000-00008F750000}"/>
    <cellStyle name="Normal 50 2 10 2" xfId="30099" xr:uid="{00000000-0005-0000-0000-000090750000}"/>
    <cellStyle name="Normal 50 2 11" xfId="30100" xr:uid="{00000000-0005-0000-0000-000091750000}"/>
    <cellStyle name="Normal 50 2 11 2" xfId="30101" xr:uid="{00000000-0005-0000-0000-000092750000}"/>
    <cellStyle name="Normal 50 2 12" xfId="30102" xr:uid="{00000000-0005-0000-0000-000093750000}"/>
    <cellStyle name="Normal 50 2 12 2" xfId="30103" xr:uid="{00000000-0005-0000-0000-000094750000}"/>
    <cellStyle name="Normal 50 2 13" xfId="30104" xr:uid="{00000000-0005-0000-0000-000095750000}"/>
    <cellStyle name="Normal 50 2 13 2" xfId="30105" xr:uid="{00000000-0005-0000-0000-000096750000}"/>
    <cellStyle name="Normal 50 2 14" xfId="30106" xr:uid="{00000000-0005-0000-0000-000097750000}"/>
    <cellStyle name="Normal 50 2 14 2" xfId="30107" xr:uid="{00000000-0005-0000-0000-000098750000}"/>
    <cellStyle name="Normal 50 2 15" xfId="30108" xr:uid="{00000000-0005-0000-0000-000099750000}"/>
    <cellStyle name="Normal 50 2 15 2" xfId="30109" xr:uid="{00000000-0005-0000-0000-00009A750000}"/>
    <cellStyle name="Normal 50 2 16" xfId="30110" xr:uid="{00000000-0005-0000-0000-00009B750000}"/>
    <cellStyle name="Normal 50 2 16 2" xfId="30111" xr:uid="{00000000-0005-0000-0000-00009C750000}"/>
    <cellStyle name="Normal 50 2 17" xfId="30112" xr:uid="{00000000-0005-0000-0000-00009D750000}"/>
    <cellStyle name="Normal 50 2 18" xfId="30113" xr:uid="{00000000-0005-0000-0000-00009E750000}"/>
    <cellStyle name="Normal 50 2 2" xfId="30114" xr:uid="{00000000-0005-0000-0000-00009F750000}"/>
    <cellStyle name="Normal 50 2 2 10" xfId="30115" xr:uid="{00000000-0005-0000-0000-0000A0750000}"/>
    <cellStyle name="Normal 50 2 2 11" xfId="30116" xr:uid="{00000000-0005-0000-0000-0000A1750000}"/>
    <cellStyle name="Normal 50 2 2 2" xfId="30117" xr:uid="{00000000-0005-0000-0000-0000A2750000}"/>
    <cellStyle name="Normal 50 2 2 2 2" xfId="30118" xr:uid="{00000000-0005-0000-0000-0000A3750000}"/>
    <cellStyle name="Normal 50 2 2 3" xfId="30119" xr:uid="{00000000-0005-0000-0000-0000A4750000}"/>
    <cellStyle name="Normal 50 2 2 3 2" xfId="30120" xr:uid="{00000000-0005-0000-0000-0000A5750000}"/>
    <cellStyle name="Normal 50 2 2 4" xfId="30121" xr:uid="{00000000-0005-0000-0000-0000A6750000}"/>
    <cellStyle name="Normal 50 2 2 4 2" xfId="30122" xr:uid="{00000000-0005-0000-0000-0000A7750000}"/>
    <cellStyle name="Normal 50 2 2 5" xfId="30123" xr:uid="{00000000-0005-0000-0000-0000A8750000}"/>
    <cellStyle name="Normal 50 2 2 5 2" xfId="30124" xr:uid="{00000000-0005-0000-0000-0000A9750000}"/>
    <cellStyle name="Normal 50 2 2 6" xfId="30125" xr:uid="{00000000-0005-0000-0000-0000AA750000}"/>
    <cellStyle name="Normal 50 2 2 6 2" xfId="30126" xr:uid="{00000000-0005-0000-0000-0000AB750000}"/>
    <cellStyle name="Normal 50 2 2 7" xfId="30127" xr:uid="{00000000-0005-0000-0000-0000AC750000}"/>
    <cellStyle name="Normal 50 2 2 7 2" xfId="30128" xr:uid="{00000000-0005-0000-0000-0000AD750000}"/>
    <cellStyle name="Normal 50 2 2 8" xfId="30129" xr:uid="{00000000-0005-0000-0000-0000AE750000}"/>
    <cellStyle name="Normal 50 2 2 8 2" xfId="30130" xr:uid="{00000000-0005-0000-0000-0000AF750000}"/>
    <cellStyle name="Normal 50 2 2 9" xfId="30131" xr:uid="{00000000-0005-0000-0000-0000B0750000}"/>
    <cellStyle name="Normal 50 2 2 9 2" xfId="30132" xr:uid="{00000000-0005-0000-0000-0000B1750000}"/>
    <cellStyle name="Normal 50 2 3" xfId="30133" xr:uid="{00000000-0005-0000-0000-0000B2750000}"/>
    <cellStyle name="Normal 50 2 3 10" xfId="30134" xr:uid="{00000000-0005-0000-0000-0000B3750000}"/>
    <cellStyle name="Normal 50 2 3 11" xfId="30135" xr:uid="{00000000-0005-0000-0000-0000B4750000}"/>
    <cellStyle name="Normal 50 2 3 2" xfId="30136" xr:uid="{00000000-0005-0000-0000-0000B5750000}"/>
    <cellStyle name="Normal 50 2 3 2 2" xfId="30137" xr:uid="{00000000-0005-0000-0000-0000B6750000}"/>
    <cellStyle name="Normal 50 2 3 3" xfId="30138" xr:uid="{00000000-0005-0000-0000-0000B7750000}"/>
    <cellStyle name="Normal 50 2 3 3 2" xfId="30139" xr:uid="{00000000-0005-0000-0000-0000B8750000}"/>
    <cellStyle name="Normal 50 2 3 4" xfId="30140" xr:uid="{00000000-0005-0000-0000-0000B9750000}"/>
    <cellStyle name="Normal 50 2 3 4 2" xfId="30141" xr:uid="{00000000-0005-0000-0000-0000BA750000}"/>
    <cellStyle name="Normal 50 2 3 5" xfId="30142" xr:uid="{00000000-0005-0000-0000-0000BB750000}"/>
    <cellStyle name="Normal 50 2 3 5 2" xfId="30143" xr:uid="{00000000-0005-0000-0000-0000BC750000}"/>
    <cellStyle name="Normal 50 2 3 6" xfId="30144" xr:uid="{00000000-0005-0000-0000-0000BD750000}"/>
    <cellStyle name="Normal 50 2 3 6 2" xfId="30145" xr:uid="{00000000-0005-0000-0000-0000BE750000}"/>
    <cellStyle name="Normal 50 2 3 7" xfId="30146" xr:uid="{00000000-0005-0000-0000-0000BF750000}"/>
    <cellStyle name="Normal 50 2 3 7 2" xfId="30147" xr:uid="{00000000-0005-0000-0000-0000C0750000}"/>
    <cellStyle name="Normal 50 2 3 8" xfId="30148" xr:uid="{00000000-0005-0000-0000-0000C1750000}"/>
    <cellStyle name="Normal 50 2 3 8 2" xfId="30149" xr:uid="{00000000-0005-0000-0000-0000C2750000}"/>
    <cellStyle name="Normal 50 2 3 9" xfId="30150" xr:uid="{00000000-0005-0000-0000-0000C3750000}"/>
    <cellStyle name="Normal 50 2 3 9 2" xfId="30151" xr:uid="{00000000-0005-0000-0000-0000C4750000}"/>
    <cellStyle name="Normal 50 2 4" xfId="30152" xr:uid="{00000000-0005-0000-0000-0000C5750000}"/>
    <cellStyle name="Normal 50 2 4 10" xfId="30153" xr:uid="{00000000-0005-0000-0000-0000C6750000}"/>
    <cellStyle name="Normal 50 2 4 11" xfId="30154" xr:uid="{00000000-0005-0000-0000-0000C7750000}"/>
    <cellStyle name="Normal 50 2 4 2" xfId="30155" xr:uid="{00000000-0005-0000-0000-0000C8750000}"/>
    <cellStyle name="Normal 50 2 4 2 2" xfId="30156" xr:uid="{00000000-0005-0000-0000-0000C9750000}"/>
    <cellStyle name="Normal 50 2 4 3" xfId="30157" xr:uid="{00000000-0005-0000-0000-0000CA750000}"/>
    <cellStyle name="Normal 50 2 4 3 2" xfId="30158" xr:uid="{00000000-0005-0000-0000-0000CB750000}"/>
    <cellStyle name="Normal 50 2 4 4" xfId="30159" xr:uid="{00000000-0005-0000-0000-0000CC750000}"/>
    <cellStyle name="Normal 50 2 4 4 2" xfId="30160" xr:uid="{00000000-0005-0000-0000-0000CD750000}"/>
    <cellStyle name="Normal 50 2 4 5" xfId="30161" xr:uid="{00000000-0005-0000-0000-0000CE750000}"/>
    <cellStyle name="Normal 50 2 4 5 2" xfId="30162" xr:uid="{00000000-0005-0000-0000-0000CF750000}"/>
    <cellStyle name="Normal 50 2 4 6" xfId="30163" xr:uid="{00000000-0005-0000-0000-0000D0750000}"/>
    <cellStyle name="Normal 50 2 4 6 2" xfId="30164" xr:uid="{00000000-0005-0000-0000-0000D1750000}"/>
    <cellStyle name="Normal 50 2 4 7" xfId="30165" xr:uid="{00000000-0005-0000-0000-0000D2750000}"/>
    <cellStyle name="Normal 50 2 4 7 2" xfId="30166" xr:uid="{00000000-0005-0000-0000-0000D3750000}"/>
    <cellStyle name="Normal 50 2 4 8" xfId="30167" xr:uid="{00000000-0005-0000-0000-0000D4750000}"/>
    <cellStyle name="Normal 50 2 4 8 2" xfId="30168" xr:uid="{00000000-0005-0000-0000-0000D5750000}"/>
    <cellStyle name="Normal 50 2 4 9" xfId="30169" xr:uid="{00000000-0005-0000-0000-0000D6750000}"/>
    <cellStyle name="Normal 50 2 4 9 2" xfId="30170" xr:uid="{00000000-0005-0000-0000-0000D7750000}"/>
    <cellStyle name="Normal 50 2 5" xfId="30171" xr:uid="{00000000-0005-0000-0000-0000D8750000}"/>
    <cellStyle name="Normal 50 2 5 10" xfId="30172" xr:uid="{00000000-0005-0000-0000-0000D9750000}"/>
    <cellStyle name="Normal 50 2 5 11" xfId="30173" xr:uid="{00000000-0005-0000-0000-0000DA750000}"/>
    <cellStyle name="Normal 50 2 5 2" xfId="30174" xr:uid="{00000000-0005-0000-0000-0000DB750000}"/>
    <cellStyle name="Normal 50 2 5 2 2" xfId="30175" xr:uid="{00000000-0005-0000-0000-0000DC750000}"/>
    <cellStyle name="Normal 50 2 5 3" xfId="30176" xr:uid="{00000000-0005-0000-0000-0000DD750000}"/>
    <cellStyle name="Normal 50 2 5 3 2" xfId="30177" xr:uid="{00000000-0005-0000-0000-0000DE750000}"/>
    <cellStyle name="Normal 50 2 5 4" xfId="30178" xr:uid="{00000000-0005-0000-0000-0000DF750000}"/>
    <cellStyle name="Normal 50 2 5 4 2" xfId="30179" xr:uid="{00000000-0005-0000-0000-0000E0750000}"/>
    <cellStyle name="Normal 50 2 5 5" xfId="30180" xr:uid="{00000000-0005-0000-0000-0000E1750000}"/>
    <cellStyle name="Normal 50 2 5 5 2" xfId="30181" xr:uid="{00000000-0005-0000-0000-0000E2750000}"/>
    <cellStyle name="Normal 50 2 5 6" xfId="30182" xr:uid="{00000000-0005-0000-0000-0000E3750000}"/>
    <cellStyle name="Normal 50 2 5 6 2" xfId="30183" xr:uid="{00000000-0005-0000-0000-0000E4750000}"/>
    <cellStyle name="Normal 50 2 5 7" xfId="30184" xr:uid="{00000000-0005-0000-0000-0000E5750000}"/>
    <cellStyle name="Normal 50 2 5 7 2" xfId="30185" xr:uid="{00000000-0005-0000-0000-0000E6750000}"/>
    <cellStyle name="Normal 50 2 5 8" xfId="30186" xr:uid="{00000000-0005-0000-0000-0000E7750000}"/>
    <cellStyle name="Normal 50 2 5 8 2" xfId="30187" xr:uid="{00000000-0005-0000-0000-0000E8750000}"/>
    <cellStyle name="Normal 50 2 5 9" xfId="30188" xr:uid="{00000000-0005-0000-0000-0000E9750000}"/>
    <cellStyle name="Normal 50 2 5 9 2" xfId="30189" xr:uid="{00000000-0005-0000-0000-0000EA750000}"/>
    <cellStyle name="Normal 50 2 6" xfId="30190" xr:uid="{00000000-0005-0000-0000-0000EB750000}"/>
    <cellStyle name="Normal 50 2 6 10" xfId="30191" xr:uid="{00000000-0005-0000-0000-0000EC750000}"/>
    <cellStyle name="Normal 50 2 6 11" xfId="30192" xr:uid="{00000000-0005-0000-0000-0000ED750000}"/>
    <cellStyle name="Normal 50 2 6 2" xfId="30193" xr:uid="{00000000-0005-0000-0000-0000EE750000}"/>
    <cellStyle name="Normal 50 2 6 2 2" xfId="30194" xr:uid="{00000000-0005-0000-0000-0000EF750000}"/>
    <cellStyle name="Normal 50 2 6 3" xfId="30195" xr:uid="{00000000-0005-0000-0000-0000F0750000}"/>
    <cellStyle name="Normal 50 2 6 3 2" xfId="30196" xr:uid="{00000000-0005-0000-0000-0000F1750000}"/>
    <cellStyle name="Normal 50 2 6 4" xfId="30197" xr:uid="{00000000-0005-0000-0000-0000F2750000}"/>
    <cellStyle name="Normal 50 2 6 4 2" xfId="30198" xr:uid="{00000000-0005-0000-0000-0000F3750000}"/>
    <cellStyle name="Normal 50 2 6 5" xfId="30199" xr:uid="{00000000-0005-0000-0000-0000F4750000}"/>
    <cellStyle name="Normal 50 2 6 5 2" xfId="30200" xr:uid="{00000000-0005-0000-0000-0000F5750000}"/>
    <cellStyle name="Normal 50 2 6 6" xfId="30201" xr:uid="{00000000-0005-0000-0000-0000F6750000}"/>
    <cellStyle name="Normal 50 2 6 6 2" xfId="30202" xr:uid="{00000000-0005-0000-0000-0000F7750000}"/>
    <cellStyle name="Normal 50 2 6 7" xfId="30203" xr:uid="{00000000-0005-0000-0000-0000F8750000}"/>
    <cellStyle name="Normal 50 2 6 7 2" xfId="30204" xr:uid="{00000000-0005-0000-0000-0000F9750000}"/>
    <cellStyle name="Normal 50 2 6 8" xfId="30205" xr:uid="{00000000-0005-0000-0000-0000FA750000}"/>
    <cellStyle name="Normal 50 2 6 8 2" xfId="30206" xr:uid="{00000000-0005-0000-0000-0000FB750000}"/>
    <cellStyle name="Normal 50 2 6 9" xfId="30207" xr:uid="{00000000-0005-0000-0000-0000FC750000}"/>
    <cellStyle name="Normal 50 2 6 9 2" xfId="30208" xr:uid="{00000000-0005-0000-0000-0000FD750000}"/>
    <cellStyle name="Normal 50 2 7" xfId="30209" xr:uid="{00000000-0005-0000-0000-0000FE750000}"/>
    <cellStyle name="Normal 50 2 7 10" xfId="30210" xr:uid="{00000000-0005-0000-0000-0000FF750000}"/>
    <cellStyle name="Normal 50 2 7 11" xfId="30211" xr:uid="{00000000-0005-0000-0000-000000760000}"/>
    <cellStyle name="Normal 50 2 7 2" xfId="30212" xr:uid="{00000000-0005-0000-0000-000001760000}"/>
    <cellStyle name="Normal 50 2 7 2 2" xfId="30213" xr:uid="{00000000-0005-0000-0000-000002760000}"/>
    <cellStyle name="Normal 50 2 7 3" xfId="30214" xr:uid="{00000000-0005-0000-0000-000003760000}"/>
    <cellStyle name="Normal 50 2 7 3 2" xfId="30215" xr:uid="{00000000-0005-0000-0000-000004760000}"/>
    <cellStyle name="Normal 50 2 7 4" xfId="30216" xr:uid="{00000000-0005-0000-0000-000005760000}"/>
    <cellStyle name="Normal 50 2 7 4 2" xfId="30217" xr:uid="{00000000-0005-0000-0000-000006760000}"/>
    <cellStyle name="Normal 50 2 7 5" xfId="30218" xr:uid="{00000000-0005-0000-0000-000007760000}"/>
    <cellStyle name="Normal 50 2 7 5 2" xfId="30219" xr:uid="{00000000-0005-0000-0000-000008760000}"/>
    <cellStyle name="Normal 50 2 7 6" xfId="30220" xr:uid="{00000000-0005-0000-0000-000009760000}"/>
    <cellStyle name="Normal 50 2 7 6 2" xfId="30221" xr:uid="{00000000-0005-0000-0000-00000A760000}"/>
    <cellStyle name="Normal 50 2 7 7" xfId="30222" xr:uid="{00000000-0005-0000-0000-00000B760000}"/>
    <cellStyle name="Normal 50 2 7 7 2" xfId="30223" xr:uid="{00000000-0005-0000-0000-00000C760000}"/>
    <cellStyle name="Normal 50 2 7 8" xfId="30224" xr:uid="{00000000-0005-0000-0000-00000D760000}"/>
    <cellStyle name="Normal 50 2 7 8 2" xfId="30225" xr:uid="{00000000-0005-0000-0000-00000E760000}"/>
    <cellStyle name="Normal 50 2 7 9" xfId="30226" xr:uid="{00000000-0005-0000-0000-00000F760000}"/>
    <cellStyle name="Normal 50 2 7 9 2" xfId="30227" xr:uid="{00000000-0005-0000-0000-000010760000}"/>
    <cellStyle name="Normal 50 2 8" xfId="30228" xr:uid="{00000000-0005-0000-0000-000011760000}"/>
    <cellStyle name="Normal 50 2 8 10" xfId="30229" xr:uid="{00000000-0005-0000-0000-000012760000}"/>
    <cellStyle name="Normal 50 2 8 2" xfId="30230" xr:uid="{00000000-0005-0000-0000-000013760000}"/>
    <cellStyle name="Normal 50 2 8 2 2" xfId="30231" xr:uid="{00000000-0005-0000-0000-000014760000}"/>
    <cellStyle name="Normal 50 2 8 3" xfId="30232" xr:uid="{00000000-0005-0000-0000-000015760000}"/>
    <cellStyle name="Normal 50 2 8 3 2" xfId="30233" xr:uid="{00000000-0005-0000-0000-000016760000}"/>
    <cellStyle name="Normal 50 2 8 4" xfId="30234" xr:uid="{00000000-0005-0000-0000-000017760000}"/>
    <cellStyle name="Normal 50 2 8 4 2" xfId="30235" xr:uid="{00000000-0005-0000-0000-000018760000}"/>
    <cellStyle name="Normal 50 2 8 5" xfId="30236" xr:uid="{00000000-0005-0000-0000-000019760000}"/>
    <cellStyle name="Normal 50 2 8 5 2" xfId="30237" xr:uid="{00000000-0005-0000-0000-00001A760000}"/>
    <cellStyle name="Normal 50 2 8 6" xfId="30238" xr:uid="{00000000-0005-0000-0000-00001B760000}"/>
    <cellStyle name="Normal 50 2 8 6 2" xfId="30239" xr:uid="{00000000-0005-0000-0000-00001C760000}"/>
    <cellStyle name="Normal 50 2 8 7" xfId="30240" xr:uid="{00000000-0005-0000-0000-00001D760000}"/>
    <cellStyle name="Normal 50 2 8 7 2" xfId="30241" xr:uid="{00000000-0005-0000-0000-00001E760000}"/>
    <cellStyle name="Normal 50 2 8 8" xfId="30242" xr:uid="{00000000-0005-0000-0000-00001F760000}"/>
    <cellStyle name="Normal 50 2 8 8 2" xfId="30243" xr:uid="{00000000-0005-0000-0000-000020760000}"/>
    <cellStyle name="Normal 50 2 8 9" xfId="30244" xr:uid="{00000000-0005-0000-0000-000021760000}"/>
    <cellStyle name="Normal 50 2 9" xfId="30245" xr:uid="{00000000-0005-0000-0000-000022760000}"/>
    <cellStyle name="Normal 50 2 9 2" xfId="30246" xr:uid="{00000000-0005-0000-0000-000023760000}"/>
    <cellStyle name="Normal 50 20" xfId="30247" xr:uid="{00000000-0005-0000-0000-000024760000}"/>
    <cellStyle name="Normal 50 20 2" xfId="30248" xr:uid="{00000000-0005-0000-0000-000025760000}"/>
    <cellStyle name="Normal 50 21" xfId="30249" xr:uid="{00000000-0005-0000-0000-000026760000}"/>
    <cellStyle name="Normal 50 22" xfId="30250" xr:uid="{00000000-0005-0000-0000-000027760000}"/>
    <cellStyle name="Normal 50 3" xfId="30251" xr:uid="{00000000-0005-0000-0000-000028760000}"/>
    <cellStyle name="Normal 50 3 10" xfId="30252" xr:uid="{00000000-0005-0000-0000-000029760000}"/>
    <cellStyle name="Normal 50 3 10 2" xfId="30253" xr:uid="{00000000-0005-0000-0000-00002A760000}"/>
    <cellStyle name="Normal 50 3 11" xfId="30254" xr:uid="{00000000-0005-0000-0000-00002B760000}"/>
    <cellStyle name="Normal 50 3 11 2" xfId="30255" xr:uid="{00000000-0005-0000-0000-00002C760000}"/>
    <cellStyle name="Normal 50 3 12" xfId="30256" xr:uid="{00000000-0005-0000-0000-00002D760000}"/>
    <cellStyle name="Normal 50 3 12 2" xfId="30257" xr:uid="{00000000-0005-0000-0000-00002E760000}"/>
    <cellStyle name="Normal 50 3 13" xfId="30258" xr:uid="{00000000-0005-0000-0000-00002F760000}"/>
    <cellStyle name="Normal 50 3 13 2" xfId="30259" xr:uid="{00000000-0005-0000-0000-000030760000}"/>
    <cellStyle name="Normal 50 3 14" xfId="30260" xr:uid="{00000000-0005-0000-0000-000031760000}"/>
    <cellStyle name="Normal 50 3 14 2" xfId="30261" xr:uid="{00000000-0005-0000-0000-000032760000}"/>
    <cellStyle name="Normal 50 3 15" xfId="30262" xr:uid="{00000000-0005-0000-0000-000033760000}"/>
    <cellStyle name="Normal 50 3 15 2" xfId="30263" xr:uid="{00000000-0005-0000-0000-000034760000}"/>
    <cellStyle name="Normal 50 3 16" xfId="30264" xr:uid="{00000000-0005-0000-0000-000035760000}"/>
    <cellStyle name="Normal 50 3 16 2" xfId="30265" xr:uid="{00000000-0005-0000-0000-000036760000}"/>
    <cellStyle name="Normal 50 3 17" xfId="30266" xr:uid="{00000000-0005-0000-0000-000037760000}"/>
    <cellStyle name="Normal 50 3 18" xfId="30267" xr:uid="{00000000-0005-0000-0000-000038760000}"/>
    <cellStyle name="Normal 50 3 2" xfId="30268" xr:uid="{00000000-0005-0000-0000-000039760000}"/>
    <cellStyle name="Normal 50 3 2 10" xfId="30269" xr:uid="{00000000-0005-0000-0000-00003A760000}"/>
    <cellStyle name="Normal 50 3 2 11" xfId="30270" xr:uid="{00000000-0005-0000-0000-00003B760000}"/>
    <cellStyle name="Normal 50 3 2 2" xfId="30271" xr:uid="{00000000-0005-0000-0000-00003C760000}"/>
    <cellStyle name="Normal 50 3 2 2 2" xfId="30272" xr:uid="{00000000-0005-0000-0000-00003D760000}"/>
    <cellStyle name="Normal 50 3 2 3" xfId="30273" xr:uid="{00000000-0005-0000-0000-00003E760000}"/>
    <cellStyle name="Normal 50 3 2 3 2" xfId="30274" xr:uid="{00000000-0005-0000-0000-00003F760000}"/>
    <cellStyle name="Normal 50 3 2 4" xfId="30275" xr:uid="{00000000-0005-0000-0000-000040760000}"/>
    <cellStyle name="Normal 50 3 2 4 2" xfId="30276" xr:uid="{00000000-0005-0000-0000-000041760000}"/>
    <cellStyle name="Normal 50 3 2 5" xfId="30277" xr:uid="{00000000-0005-0000-0000-000042760000}"/>
    <cellStyle name="Normal 50 3 2 5 2" xfId="30278" xr:uid="{00000000-0005-0000-0000-000043760000}"/>
    <cellStyle name="Normal 50 3 2 6" xfId="30279" xr:uid="{00000000-0005-0000-0000-000044760000}"/>
    <cellStyle name="Normal 50 3 2 6 2" xfId="30280" xr:uid="{00000000-0005-0000-0000-000045760000}"/>
    <cellStyle name="Normal 50 3 2 7" xfId="30281" xr:uid="{00000000-0005-0000-0000-000046760000}"/>
    <cellStyle name="Normal 50 3 2 7 2" xfId="30282" xr:uid="{00000000-0005-0000-0000-000047760000}"/>
    <cellStyle name="Normal 50 3 2 8" xfId="30283" xr:uid="{00000000-0005-0000-0000-000048760000}"/>
    <cellStyle name="Normal 50 3 2 8 2" xfId="30284" xr:uid="{00000000-0005-0000-0000-000049760000}"/>
    <cellStyle name="Normal 50 3 2 9" xfId="30285" xr:uid="{00000000-0005-0000-0000-00004A760000}"/>
    <cellStyle name="Normal 50 3 2 9 2" xfId="30286" xr:uid="{00000000-0005-0000-0000-00004B760000}"/>
    <cellStyle name="Normal 50 3 3" xfId="30287" xr:uid="{00000000-0005-0000-0000-00004C760000}"/>
    <cellStyle name="Normal 50 3 3 10" xfId="30288" xr:uid="{00000000-0005-0000-0000-00004D760000}"/>
    <cellStyle name="Normal 50 3 3 11" xfId="30289" xr:uid="{00000000-0005-0000-0000-00004E760000}"/>
    <cellStyle name="Normal 50 3 3 2" xfId="30290" xr:uid="{00000000-0005-0000-0000-00004F760000}"/>
    <cellStyle name="Normal 50 3 3 2 2" xfId="30291" xr:uid="{00000000-0005-0000-0000-000050760000}"/>
    <cellStyle name="Normal 50 3 3 3" xfId="30292" xr:uid="{00000000-0005-0000-0000-000051760000}"/>
    <cellStyle name="Normal 50 3 3 3 2" xfId="30293" xr:uid="{00000000-0005-0000-0000-000052760000}"/>
    <cellStyle name="Normal 50 3 3 4" xfId="30294" xr:uid="{00000000-0005-0000-0000-000053760000}"/>
    <cellStyle name="Normal 50 3 3 4 2" xfId="30295" xr:uid="{00000000-0005-0000-0000-000054760000}"/>
    <cellStyle name="Normal 50 3 3 5" xfId="30296" xr:uid="{00000000-0005-0000-0000-000055760000}"/>
    <cellStyle name="Normal 50 3 3 5 2" xfId="30297" xr:uid="{00000000-0005-0000-0000-000056760000}"/>
    <cellStyle name="Normal 50 3 3 6" xfId="30298" xr:uid="{00000000-0005-0000-0000-000057760000}"/>
    <cellStyle name="Normal 50 3 3 6 2" xfId="30299" xr:uid="{00000000-0005-0000-0000-000058760000}"/>
    <cellStyle name="Normal 50 3 3 7" xfId="30300" xr:uid="{00000000-0005-0000-0000-000059760000}"/>
    <cellStyle name="Normal 50 3 3 7 2" xfId="30301" xr:uid="{00000000-0005-0000-0000-00005A760000}"/>
    <cellStyle name="Normal 50 3 3 8" xfId="30302" xr:uid="{00000000-0005-0000-0000-00005B760000}"/>
    <cellStyle name="Normal 50 3 3 8 2" xfId="30303" xr:uid="{00000000-0005-0000-0000-00005C760000}"/>
    <cellStyle name="Normal 50 3 3 9" xfId="30304" xr:uid="{00000000-0005-0000-0000-00005D760000}"/>
    <cellStyle name="Normal 50 3 3 9 2" xfId="30305" xr:uid="{00000000-0005-0000-0000-00005E760000}"/>
    <cellStyle name="Normal 50 3 4" xfId="30306" xr:uid="{00000000-0005-0000-0000-00005F760000}"/>
    <cellStyle name="Normal 50 3 4 10" xfId="30307" xr:uid="{00000000-0005-0000-0000-000060760000}"/>
    <cellStyle name="Normal 50 3 4 11" xfId="30308" xr:uid="{00000000-0005-0000-0000-000061760000}"/>
    <cellStyle name="Normal 50 3 4 2" xfId="30309" xr:uid="{00000000-0005-0000-0000-000062760000}"/>
    <cellStyle name="Normal 50 3 4 2 2" xfId="30310" xr:uid="{00000000-0005-0000-0000-000063760000}"/>
    <cellStyle name="Normal 50 3 4 3" xfId="30311" xr:uid="{00000000-0005-0000-0000-000064760000}"/>
    <cellStyle name="Normal 50 3 4 3 2" xfId="30312" xr:uid="{00000000-0005-0000-0000-000065760000}"/>
    <cellStyle name="Normal 50 3 4 4" xfId="30313" xr:uid="{00000000-0005-0000-0000-000066760000}"/>
    <cellStyle name="Normal 50 3 4 4 2" xfId="30314" xr:uid="{00000000-0005-0000-0000-000067760000}"/>
    <cellStyle name="Normal 50 3 4 5" xfId="30315" xr:uid="{00000000-0005-0000-0000-000068760000}"/>
    <cellStyle name="Normal 50 3 4 5 2" xfId="30316" xr:uid="{00000000-0005-0000-0000-000069760000}"/>
    <cellStyle name="Normal 50 3 4 6" xfId="30317" xr:uid="{00000000-0005-0000-0000-00006A760000}"/>
    <cellStyle name="Normal 50 3 4 6 2" xfId="30318" xr:uid="{00000000-0005-0000-0000-00006B760000}"/>
    <cellStyle name="Normal 50 3 4 7" xfId="30319" xr:uid="{00000000-0005-0000-0000-00006C760000}"/>
    <cellStyle name="Normal 50 3 4 7 2" xfId="30320" xr:uid="{00000000-0005-0000-0000-00006D760000}"/>
    <cellStyle name="Normal 50 3 4 8" xfId="30321" xr:uid="{00000000-0005-0000-0000-00006E760000}"/>
    <cellStyle name="Normal 50 3 4 8 2" xfId="30322" xr:uid="{00000000-0005-0000-0000-00006F760000}"/>
    <cellStyle name="Normal 50 3 4 9" xfId="30323" xr:uid="{00000000-0005-0000-0000-000070760000}"/>
    <cellStyle name="Normal 50 3 4 9 2" xfId="30324" xr:uid="{00000000-0005-0000-0000-000071760000}"/>
    <cellStyle name="Normal 50 3 5" xfId="30325" xr:uid="{00000000-0005-0000-0000-000072760000}"/>
    <cellStyle name="Normal 50 3 5 10" xfId="30326" xr:uid="{00000000-0005-0000-0000-000073760000}"/>
    <cellStyle name="Normal 50 3 5 11" xfId="30327" xr:uid="{00000000-0005-0000-0000-000074760000}"/>
    <cellStyle name="Normal 50 3 5 2" xfId="30328" xr:uid="{00000000-0005-0000-0000-000075760000}"/>
    <cellStyle name="Normal 50 3 5 2 2" xfId="30329" xr:uid="{00000000-0005-0000-0000-000076760000}"/>
    <cellStyle name="Normal 50 3 5 3" xfId="30330" xr:uid="{00000000-0005-0000-0000-000077760000}"/>
    <cellStyle name="Normal 50 3 5 3 2" xfId="30331" xr:uid="{00000000-0005-0000-0000-000078760000}"/>
    <cellStyle name="Normal 50 3 5 4" xfId="30332" xr:uid="{00000000-0005-0000-0000-000079760000}"/>
    <cellStyle name="Normal 50 3 5 4 2" xfId="30333" xr:uid="{00000000-0005-0000-0000-00007A760000}"/>
    <cellStyle name="Normal 50 3 5 5" xfId="30334" xr:uid="{00000000-0005-0000-0000-00007B760000}"/>
    <cellStyle name="Normal 50 3 5 5 2" xfId="30335" xr:uid="{00000000-0005-0000-0000-00007C760000}"/>
    <cellStyle name="Normal 50 3 5 6" xfId="30336" xr:uid="{00000000-0005-0000-0000-00007D760000}"/>
    <cellStyle name="Normal 50 3 5 6 2" xfId="30337" xr:uid="{00000000-0005-0000-0000-00007E760000}"/>
    <cellStyle name="Normal 50 3 5 7" xfId="30338" xr:uid="{00000000-0005-0000-0000-00007F760000}"/>
    <cellStyle name="Normal 50 3 5 7 2" xfId="30339" xr:uid="{00000000-0005-0000-0000-000080760000}"/>
    <cellStyle name="Normal 50 3 5 8" xfId="30340" xr:uid="{00000000-0005-0000-0000-000081760000}"/>
    <cellStyle name="Normal 50 3 5 8 2" xfId="30341" xr:uid="{00000000-0005-0000-0000-000082760000}"/>
    <cellStyle name="Normal 50 3 5 9" xfId="30342" xr:uid="{00000000-0005-0000-0000-000083760000}"/>
    <cellStyle name="Normal 50 3 5 9 2" xfId="30343" xr:uid="{00000000-0005-0000-0000-000084760000}"/>
    <cellStyle name="Normal 50 3 6" xfId="30344" xr:uid="{00000000-0005-0000-0000-000085760000}"/>
    <cellStyle name="Normal 50 3 6 10" xfId="30345" xr:uid="{00000000-0005-0000-0000-000086760000}"/>
    <cellStyle name="Normal 50 3 6 11" xfId="30346" xr:uid="{00000000-0005-0000-0000-000087760000}"/>
    <cellStyle name="Normal 50 3 6 2" xfId="30347" xr:uid="{00000000-0005-0000-0000-000088760000}"/>
    <cellStyle name="Normal 50 3 6 2 2" xfId="30348" xr:uid="{00000000-0005-0000-0000-000089760000}"/>
    <cellStyle name="Normal 50 3 6 3" xfId="30349" xr:uid="{00000000-0005-0000-0000-00008A760000}"/>
    <cellStyle name="Normal 50 3 6 3 2" xfId="30350" xr:uid="{00000000-0005-0000-0000-00008B760000}"/>
    <cellStyle name="Normal 50 3 6 4" xfId="30351" xr:uid="{00000000-0005-0000-0000-00008C760000}"/>
    <cellStyle name="Normal 50 3 6 4 2" xfId="30352" xr:uid="{00000000-0005-0000-0000-00008D760000}"/>
    <cellStyle name="Normal 50 3 6 5" xfId="30353" xr:uid="{00000000-0005-0000-0000-00008E760000}"/>
    <cellStyle name="Normal 50 3 6 5 2" xfId="30354" xr:uid="{00000000-0005-0000-0000-00008F760000}"/>
    <cellStyle name="Normal 50 3 6 6" xfId="30355" xr:uid="{00000000-0005-0000-0000-000090760000}"/>
    <cellStyle name="Normal 50 3 6 6 2" xfId="30356" xr:uid="{00000000-0005-0000-0000-000091760000}"/>
    <cellStyle name="Normal 50 3 6 7" xfId="30357" xr:uid="{00000000-0005-0000-0000-000092760000}"/>
    <cellStyle name="Normal 50 3 6 7 2" xfId="30358" xr:uid="{00000000-0005-0000-0000-000093760000}"/>
    <cellStyle name="Normal 50 3 6 8" xfId="30359" xr:uid="{00000000-0005-0000-0000-000094760000}"/>
    <cellStyle name="Normal 50 3 6 8 2" xfId="30360" xr:uid="{00000000-0005-0000-0000-000095760000}"/>
    <cellStyle name="Normal 50 3 6 9" xfId="30361" xr:uid="{00000000-0005-0000-0000-000096760000}"/>
    <cellStyle name="Normal 50 3 6 9 2" xfId="30362" xr:uid="{00000000-0005-0000-0000-000097760000}"/>
    <cellStyle name="Normal 50 3 7" xfId="30363" xr:uid="{00000000-0005-0000-0000-000098760000}"/>
    <cellStyle name="Normal 50 3 7 10" xfId="30364" xr:uid="{00000000-0005-0000-0000-000099760000}"/>
    <cellStyle name="Normal 50 3 7 11" xfId="30365" xr:uid="{00000000-0005-0000-0000-00009A760000}"/>
    <cellStyle name="Normal 50 3 7 2" xfId="30366" xr:uid="{00000000-0005-0000-0000-00009B760000}"/>
    <cellStyle name="Normal 50 3 7 2 2" xfId="30367" xr:uid="{00000000-0005-0000-0000-00009C760000}"/>
    <cellStyle name="Normal 50 3 7 3" xfId="30368" xr:uid="{00000000-0005-0000-0000-00009D760000}"/>
    <cellStyle name="Normal 50 3 7 3 2" xfId="30369" xr:uid="{00000000-0005-0000-0000-00009E760000}"/>
    <cellStyle name="Normal 50 3 7 4" xfId="30370" xr:uid="{00000000-0005-0000-0000-00009F760000}"/>
    <cellStyle name="Normal 50 3 7 4 2" xfId="30371" xr:uid="{00000000-0005-0000-0000-0000A0760000}"/>
    <cellStyle name="Normal 50 3 7 5" xfId="30372" xr:uid="{00000000-0005-0000-0000-0000A1760000}"/>
    <cellStyle name="Normal 50 3 7 5 2" xfId="30373" xr:uid="{00000000-0005-0000-0000-0000A2760000}"/>
    <cellStyle name="Normal 50 3 7 6" xfId="30374" xr:uid="{00000000-0005-0000-0000-0000A3760000}"/>
    <cellStyle name="Normal 50 3 7 6 2" xfId="30375" xr:uid="{00000000-0005-0000-0000-0000A4760000}"/>
    <cellStyle name="Normal 50 3 7 7" xfId="30376" xr:uid="{00000000-0005-0000-0000-0000A5760000}"/>
    <cellStyle name="Normal 50 3 7 7 2" xfId="30377" xr:uid="{00000000-0005-0000-0000-0000A6760000}"/>
    <cellStyle name="Normal 50 3 7 8" xfId="30378" xr:uid="{00000000-0005-0000-0000-0000A7760000}"/>
    <cellStyle name="Normal 50 3 7 8 2" xfId="30379" xr:uid="{00000000-0005-0000-0000-0000A8760000}"/>
    <cellStyle name="Normal 50 3 7 9" xfId="30380" xr:uid="{00000000-0005-0000-0000-0000A9760000}"/>
    <cellStyle name="Normal 50 3 7 9 2" xfId="30381" xr:uid="{00000000-0005-0000-0000-0000AA760000}"/>
    <cellStyle name="Normal 50 3 8" xfId="30382" xr:uid="{00000000-0005-0000-0000-0000AB760000}"/>
    <cellStyle name="Normal 50 3 8 10" xfId="30383" xr:uid="{00000000-0005-0000-0000-0000AC760000}"/>
    <cellStyle name="Normal 50 3 8 2" xfId="30384" xr:uid="{00000000-0005-0000-0000-0000AD760000}"/>
    <cellStyle name="Normal 50 3 8 2 2" xfId="30385" xr:uid="{00000000-0005-0000-0000-0000AE760000}"/>
    <cellStyle name="Normal 50 3 8 3" xfId="30386" xr:uid="{00000000-0005-0000-0000-0000AF760000}"/>
    <cellStyle name="Normal 50 3 8 3 2" xfId="30387" xr:uid="{00000000-0005-0000-0000-0000B0760000}"/>
    <cellStyle name="Normal 50 3 8 4" xfId="30388" xr:uid="{00000000-0005-0000-0000-0000B1760000}"/>
    <cellStyle name="Normal 50 3 8 4 2" xfId="30389" xr:uid="{00000000-0005-0000-0000-0000B2760000}"/>
    <cellStyle name="Normal 50 3 8 5" xfId="30390" xr:uid="{00000000-0005-0000-0000-0000B3760000}"/>
    <cellStyle name="Normal 50 3 8 5 2" xfId="30391" xr:uid="{00000000-0005-0000-0000-0000B4760000}"/>
    <cellStyle name="Normal 50 3 8 6" xfId="30392" xr:uid="{00000000-0005-0000-0000-0000B5760000}"/>
    <cellStyle name="Normal 50 3 8 6 2" xfId="30393" xr:uid="{00000000-0005-0000-0000-0000B6760000}"/>
    <cellStyle name="Normal 50 3 8 7" xfId="30394" xr:uid="{00000000-0005-0000-0000-0000B7760000}"/>
    <cellStyle name="Normal 50 3 8 7 2" xfId="30395" xr:uid="{00000000-0005-0000-0000-0000B8760000}"/>
    <cellStyle name="Normal 50 3 8 8" xfId="30396" xr:uid="{00000000-0005-0000-0000-0000B9760000}"/>
    <cellStyle name="Normal 50 3 8 8 2" xfId="30397" xr:uid="{00000000-0005-0000-0000-0000BA760000}"/>
    <cellStyle name="Normal 50 3 8 9" xfId="30398" xr:uid="{00000000-0005-0000-0000-0000BB760000}"/>
    <cellStyle name="Normal 50 3 9" xfId="30399" xr:uid="{00000000-0005-0000-0000-0000BC760000}"/>
    <cellStyle name="Normal 50 3 9 2" xfId="30400" xr:uid="{00000000-0005-0000-0000-0000BD760000}"/>
    <cellStyle name="Normal 50 4" xfId="30401" xr:uid="{00000000-0005-0000-0000-0000BE760000}"/>
    <cellStyle name="Normal 50 4 10" xfId="30402" xr:uid="{00000000-0005-0000-0000-0000BF760000}"/>
    <cellStyle name="Normal 50 4 10 2" xfId="30403" xr:uid="{00000000-0005-0000-0000-0000C0760000}"/>
    <cellStyle name="Normal 50 4 11" xfId="30404" xr:uid="{00000000-0005-0000-0000-0000C1760000}"/>
    <cellStyle name="Normal 50 4 11 2" xfId="30405" xr:uid="{00000000-0005-0000-0000-0000C2760000}"/>
    <cellStyle name="Normal 50 4 12" xfId="30406" xr:uid="{00000000-0005-0000-0000-0000C3760000}"/>
    <cellStyle name="Normal 50 4 12 2" xfId="30407" xr:uid="{00000000-0005-0000-0000-0000C4760000}"/>
    <cellStyle name="Normal 50 4 13" xfId="30408" xr:uid="{00000000-0005-0000-0000-0000C5760000}"/>
    <cellStyle name="Normal 50 4 13 2" xfId="30409" xr:uid="{00000000-0005-0000-0000-0000C6760000}"/>
    <cellStyle name="Normal 50 4 14" xfId="30410" xr:uid="{00000000-0005-0000-0000-0000C7760000}"/>
    <cellStyle name="Normal 50 4 14 2" xfId="30411" xr:uid="{00000000-0005-0000-0000-0000C8760000}"/>
    <cellStyle name="Normal 50 4 15" xfId="30412" xr:uid="{00000000-0005-0000-0000-0000C9760000}"/>
    <cellStyle name="Normal 50 4 15 2" xfId="30413" xr:uid="{00000000-0005-0000-0000-0000CA760000}"/>
    <cellStyle name="Normal 50 4 16" xfId="30414" xr:uid="{00000000-0005-0000-0000-0000CB760000}"/>
    <cellStyle name="Normal 50 4 16 2" xfId="30415" xr:uid="{00000000-0005-0000-0000-0000CC760000}"/>
    <cellStyle name="Normal 50 4 17" xfId="30416" xr:uid="{00000000-0005-0000-0000-0000CD760000}"/>
    <cellStyle name="Normal 50 4 18" xfId="30417" xr:uid="{00000000-0005-0000-0000-0000CE760000}"/>
    <cellStyle name="Normal 50 4 2" xfId="30418" xr:uid="{00000000-0005-0000-0000-0000CF760000}"/>
    <cellStyle name="Normal 50 4 2 10" xfId="30419" xr:uid="{00000000-0005-0000-0000-0000D0760000}"/>
    <cellStyle name="Normal 50 4 2 11" xfId="30420" xr:uid="{00000000-0005-0000-0000-0000D1760000}"/>
    <cellStyle name="Normal 50 4 2 2" xfId="30421" xr:uid="{00000000-0005-0000-0000-0000D2760000}"/>
    <cellStyle name="Normal 50 4 2 2 2" xfId="30422" xr:uid="{00000000-0005-0000-0000-0000D3760000}"/>
    <cellStyle name="Normal 50 4 2 3" xfId="30423" xr:uid="{00000000-0005-0000-0000-0000D4760000}"/>
    <cellStyle name="Normal 50 4 2 3 2" xfId="30424" xr:uid="{00000000-0005-0000-0000-0000D5760000}"/>
    <cellStyle name="Normal 50 4 2 4" xfId="30425" xr:uid="{00000000-0005-0000-0000-0000D6760000}"/>
    <cellStyle name="Normal 50 4 2 4 2" xfId="30426" xr:uid="{00000000-0005-0000-0000-0000D7760000}"/>
    <cellStyle name="Normal 50 4 2 5" xfId="30427" xr:uid="{00000000-0005-0000-0000-0000D8760000}"/>
    <cellStyle name="Normal 50 4 2 5 2" xfId="30428" xr:uid="{00000000-0005-0000-0000-0000D9760000}"/>
    <cellStyle name="Normal 50 4 2 6" xfId="30429" xr:uid="{00000000-0005-0000-0000-0000DA760000}"/>
    <cellStyle name="Normal 50 4 2 6 2" xfId="30430" xr:uid="{00000000-0005-0000-0000-0000DB760000}"/>
    <cellStyle name="Normal 50 4 2 7" xfId="30431" xr:uid="{00000000-0005-0000-0000-0000DC760000}"/>
    <cellStyle name="Normal 50 4 2 7 2" xfId="30432" xr:uid="{00000000-0005-0000-0000-0000DD760000}"/>
    <cellStyle name="Normal 50 4 2 8" xfId="30433" xr:uid="{00000000-0005-0000-0000-0000DE760000}"/>
    <cellStyle name="Normal 50 4 2 8 2" xfId="30434" xr:uid="{00000000-0005-0000-0000-0000DF760000}"/>
    <cellStyle name="Normal 50 4 2 9" xfId="30435" xr:uid="{00000000-0005-0000-0000-0000E0760000}"/>
    <cellStyle name="Normal 50 4 2 9 2" xfId="30436" xr:uid="{00000000-0005-0000-0000-0000E1760000}"/>
    <cellStyle name="Normal 50 4 3" xfId="30437" xr:uid="{00000000-0005-0000-0000-0000E2760000}"/>
    <cellStyle name="Normal 50 4 3 10" xfId="30438" xr:uid="{00000000-0005-0000-0000-0000E3760000}"/>
    <cellStyle name="Normal 50 4 3 11" xfId="30439" xr:uid="{00000000-0005-0000-0000-0000E4760000}"/>
    <cellStyle name="Normal 50 4 3 2" xfId="30440" xr:uid="{00000000-0005-0000-0000-0000E5760000}"/>
    <cellStyle name="Normal 50 4 3 2 2" xfId="30441" xr:uid="{00000000-0005-0000-0000-0000E6760000}"/>
    <cellStyle name="Normal 50 4 3 3" xfId="30442" xr:uid="{00000000-0005-0000-0000-0000E7760000}"/>
    <cellStyle name="Normal 50 4 3 3 2" xfId="30443" xr:uid="{00000000-0005-0000-0000-0000E8760000}"/>
    <cellStyle name="Normal 50 4 3 4" xfId="30444" xr:uid="{00000000-0005-0000-0000-0000E9760000}"/>
    <cellStyle name="Normal 50 4 3 4 2" xfId="30445" xr:uid="{00000000-0005-0000-0000-0000EA760000}"/>
    <cellStyle name="Normal 50 4 3 5" xfId="30446" xr:uid="{00000000-0005-0000-0000-0000EB760000}"/>
    <cellStyle name="Normal 50 4 3 5 2" xfId="30447" xr:uid="{00000000-0005-0000-0000-0000EC760000}"/>
    <cellStyle name="Normal 50 4 3 6" xfId="30448" xr:uid="{00000000-0005-0000-0000-0000ED760000}"/>
    <cellStyle name="Normal 50 4 3 6 2" xfId="30449" xr:uid="{00000000-0005-0000-0000-0000EE760000}"/>
    <cellStyle name="Normal 50 4 3 7" xfId="30450" xr:uid="{00000000-0005-0000-0000-0000EF760000}"/>
    <cellStyle name="Normal 50 4 3 7 2" xfId="30451" xr:uid="{00000000-0005-0000-0000-0000F0760000}"/>
    <cellStyle name="Normal 50 4 3 8" xfId="30452" xr:uid="{00000000-0005-0000-0000-0000F1760000}"/>
    <cellStyle name="Normal 50 4 3 8 2" xfId="30453" xr:uid="{00000000-0005-0000-0000-0000F2760000}"/>
    <cellStyle name="Normal 50 4 3 9" xfId="30454" xr:uid="{00000000-0005-0000-0000-0000F3760000}"/>
    <cellStyle name="Normal 50 4 3 9 2" xfId="30455" xr:uid="{00000000-0005-0000-0000-0000F4760000}"/>
    <cellStyle name="Normal 50 4 4" xfId="30456" xr:uid="{00000000-0005-0000-0000-0000F5760000}"/>
    <cellStyle name="Normal 50 4 4 10" xfId="30457" xr:uid="{00000000-0005-0000-0000-0000F6760000}"/>
    <cellStyle name="Normal 50 4 4 11" xfId="30458" xr:uid="{00000000-0005-0000-0000-0000F7760000}"/>
    <cellStyle name="Normal 50 4 4 2" xfId="30459" xr:uid="{00000000-0005-0000-0000-0000F8760000}"/>
    <cellStyle name="Normal 50 4 4 2 2" xfId="30460" xr:uid="{00000000-0005-0000-0000-0000F9760000}"/>
    <cellStyle name="Normal 50 4 4 3" xfId="30461" xr:uid="{00000000-0005-0000-0000-0000FA760000}"/>
    <cellStyle name="Normal 50 4 4 3 2" xfId="30462" xr:uid="{00000000-0005-0000-0000-0000FB760000}"/>
    <cellStyle name="Normal 50 4 4 4" xfId="30463" xr:uid="{00000000-0005-0000-0000-0000FC760000}"/>
    <cellStyle name="Normal 50 4 4 4 2" xfId="30464" xr:uid="{00000000-0005-0000-0000-0000FD760000}"/>
    <cellStyle name="Normal 50 4 4 5" xfId="30465" xr:uid="{00000000-0005-0000-0000-0000FE760000}"/>
    <cellStyle name="Normal 50 4 4 5 2" xfId="30466" xr:uid="{00000000-0005-0000-0000-0000FF760000}"/>
    <cellStyle name="Normal 50 4 4 6" xfId="30467" xr:uid="{00000000-0005-0000-0000-000000770000}"/>
    <cellStyle name="Normal 50 4 4 6 2" xfId="30468" xr:uid="{00000000-0005-0000-0000-000001770000}"/>
    <cellStyle name="Normal 50 4 4 7" xfId="30469" xr:uid="{00000000-0005-0000-0000-000002770000}"/>
    <cellStyle name="Normal 50 4 4 7 2" xfId="30470" xr:uid="{00000000-0005-0000-0000-000003770000}"/>
    <cellStyle name="Normal 50 4 4 8" xfId="30471" xr:uid="{00000000-0005-0000-0000-000004770000}"/>
    <cellStyle name="Normal 50 4 4 8 2" xfId="30472" xr:uid="{00000000-0005-0000-0000-000005770000}"/>
    <cellStyle name="Normal 50 4 4 9" xfId="30473" xr:uid="{00000000-0005-0000-0000-000006770000}"/>
    <cellStyle name="Normal 50 4 4 9 2" xfId="30474" xr:uid="{00000000-0005-0000-0000-000007770000}"/>
    <cellStyle name="Normal 50 4 5" xfId="30475" xr:uid="{00000000-0005-0000-0000-000008770000}"/>
    <cellStyle name="Normal 50 4 5 10" xfId="30476" xr:uid="{00000000-0005-0000-0000-000009770000}"/>
    <cellStyle name="Normal 50 4 5 11" xfId="30477" xr:uid="{00000000-0005-0000-0000-00000A770000}"/>
    <cellStyle name="Normal 50 4 5 2" xfId="30478" xr:uid="{00000000-0005-0000-0000-00000B770000}"/>
    <cellStyle name="Normal 50 4 5 2 2" xfId="30479" xr:uid="{00000000-0005-0000-0000-00000C770000}"/>
    <cellStyle name="Normal 50 4 5 3" xfId="30480" xr:uid="{00000000-0005-0000-0000-00000D770000}"/>
    <cellStyle name="Normal 50 4 5 3 2" xfId="30481" xr:uid="{00000000-0005-0000-0000-00000E770000}"/>
    <cellStyle name="Normal 50 4 5 4" xfId="30482" xr:uid="{00000000-0005-0000-0000-00000F770000}"/>
    <cellStyle name="Normal 50 4 5 4 2" xfId="30483" xr:uid="{00000000-0005-0000-0000-000010770000}"/>
    <cellStyle name="Normal 50 4 5 5" xfId="30484" xr:uid="{00000000-0005-0000-0000-000011770000}"/>
    <cellStyle name="Normal 50 4 5 5 2" xfId="30485" xr:uid="{00000000-0005-0000-0000-000012770000}"/>
    <cellStyle name="Normal 50 4 5 6" xfId="30486" xr:uid="{00000000-0005-0000-0000-000013770000}"/>
    <cellStyle name="Normal 50 4 5 6 2" xfId="30487" xr:uid="{00000000-0005-0000-0000-000014770000}"/>
    <cellStyle name="Normal 50 4 5 7" xfId="30488" xr:uid="{00000000-0005-0000-0000-000015770000}"/>
    <cellStyle name="Normal 50 4 5 7 2" xfId="30489" xr:uid="{00000000-0005-0000-0000-000016770000}"/>
    <cellStyle name="Normal 50 4 5 8" xfId="30490" xr:uid="{00000000-0005-0000-0000-000017770000}"/>
    <cellStyle name="Normal 50 4 5 8 2" xfId="30491" xr:uid="{00000000-0005-0000-0000-000018770000}"/>
    <cellStyle name="Normal 50 4 5 9" xfId="30492" xr:uid="{00000000-0005-0000-0000-000019770000}"/>
    <cellStyle name="Normal 50 4 5 9 2" xfId="30493" xr:uid="{00000000-0005-0000-0000-00001A770000}"/>
    <cellStyle name="Normal 50 4 6" xfId="30494" xr:uid="{00000000-0005-0000-0000-00001B770000}"/>
    <cellStyle name="Normal 50 4 6 10" xfId="30495" xr:uid="{00000000-0005-0000-0000-00001C770000}"/>
    <cellStyle name="Normal 50 4 6 11" xfId="30496" xr:uid="{00000000-0005-0000-0000-00001D770000}"/>
    <cellStyle name="Normal 50 4 6 2" xfId="30497" xr:uid="{00000000-0005-0000-0000-00001E770000}"/>
    <cellStyle name="Normal 50 4 6 2 2" xfId="30498" xr:uid="{00000000-0005-0000-0000-00001F770000}"/>
    <cellStyle name="Normal 50 4 6 3" xfId="30499" xr:uid="{00000000-0005-0000-0000-000020770000}"/>
    <cellStyle name="Normal 50 4 6 3 2" xfId="30500" xr:uid="{00000000-0005-0000-0000-000021770000}"/>
    <cellStyle name="Normal 50 4 6 4" xfId="30501" xr:uid="{00000000-0005-0000-0000-000022770000}"/>
    <cellStyle name="Normal 50 4 6 4 2" xfId="30502" xr:uid="{00000000-0005-0000-0000-000023770000}"/>
    <cellStyle name="Normal 50 4 6 5" xfId="30503" xr:uid="{00000000-0005-0000-0000-000024770000}"/>
    <cellStyle name="Normal 50 4 6 5 2" xfId="30504" xr:uid="{00000000-0005-0000-0000-000025770000}"/>
    <cellStyle name="Normal 50 4 6 6" xfId="30505" xr:uid="{00000000-0005-0000-0000-000026770000}"/>
    <cellStyle name="Normal 50 4 6 6 2" xfId="30506" xr:uid="{00000000-0005-0000-0000-000027770000}"/>
    <cellStyle name="Normal 50 4 6 7" xfId="30507" xr:uid="{00000000-0005-0000-0000-000028770000}"/>
    <cellStyle name="Normal 50 4 6 7 2" xfId="30508" xr:uid="{00000000-0005-0000-0000-000029770000}"/>
    <cellStyle name="Normal 50 4 6 8" xfId="30509" xr:uid="{00000000-0005-0000-0000-00002A770000}"/>
    <cellStyle name="Normal 50 4 6 8 2" xfId="30510" xr:uid="{00000000-0005-0000-0000-00002B770000}"/>
    <cellStyle name="Normal 50 4 6 9" xfId="30511" xr:uid="{00000000-0005-0000-0000-00002C770000}"/>
    <cellStyle name="Normal 50 4 6 9 2" xfId="30512" xr:uid="{00000000-0005-0000-0000-00002D770000}"/>
    <cellStyle name="Normal 50 4 7" xfId="30513" xr:uid="{00000000-0005-0000-0000-00002E770000}"/>
    <cellStyle name="Normal 50 4 7 10" xfId="30514" xr:uid="{00000000-0005-0000-0000-00002F770000}"/>
    <cellStyle name="Normal 50 4 7 11" xfId="30515" xr:uid="{00000000-0005-0000-0000-000030770000}"/>
    <cellStyle name="Normal 50 4 7 2" xfId="30516" xr:uid="{00000000-0005-0000-0000-000031770000}"/>
    <cellStyle name="Normal 50 4 7 2 2" xfId="30517" xr:uid="{00000000-0005-0000-0000-000032770000}"/>
    <cellStyle name="Normal 50 4 7 3" xfId="30518" xr:uid="{00000000-0005-0000-0000-000033770000}"/>
    <cellStyle name="Normal 50 4 7 3 2" xfId="30519" xr:uid="{00000000-0005-0000-0000-000034770000}"/>
    <cellStyle name="Normal 50 4 7 4" xfId="30520" xr:uid="{00000000-0005-0000-0000-000035770000}"/>
    <cellStyle name="Normal 50 4 7 4 2" xfId="30521" xr:uid="{00000000-0005-0000-0000-000036770000}"/>
    <cellStyle name="Normal 50 4 7 5" xfId="30522" xr:uid="{00000000-0005-0000-0000-000037770000}"/>
    <cellStyle name="Normal 50 4 7 5 2" xfId="30523" xr:uid="{00000000-0005-0000-0000-000038770000}"/>
    <cellStyle name="Normal 50 4 7 6" xfId="30524" xr:uid="{00000000-0005-0000-0000-000039770000}"/>
    <cellStyle name="Normal 50 4 7 6 2" xfId="30525" xr:uid="{00000000-0005-0000-0000-00003A770000}"/>
    <cellStyle name="Normal 50 4 7 7" xfId="30526" xr:uid="{00000000-0005-0000-0000-00003B770000}"/>
    <cellStyle name="Normal 50 4 7 7 2" xfId="30527" xr:uid="{00000000-0005-0000-0000-00003C770000}"/>
    <cellStyle name="Normal 50 4 7 8" xfId="30528" xr:uid="{00000000-0005-0000-0000-00003D770000}"/>
    <cellStyle name="Normal 50 4 7 8 2" xfId="30529" xr:uid="{00000000-0005-0000-0000-00003E770000}"/>
    <cellStyle name="Normal 50 4 7 9" xfId="30530" xr:uid="{00000000-0005-0000-0000-00003F770000}"/>
    <cellStyle name="Normal 50 4 7 9 2" xfId="30531" xr:uid="{00000000-0005-0000-0000-000040770000}"/>
    <cellStyle name="Normal 50 4 8" xfId="30532" xr:uid="{00000000-0005-0000-0000-000041770000}"/>
    <cellStyle name="Normal 50 4 8 10" xfId="30533" xr:uid="{00000000-0005-0000-0000-000042770000}"/>
    <cellStyle name="Normal 50 4 8 2" xfId="30534" xr:uid="{00000000-0005-0000-0000-000043770000}"/>
    <cellStyle name="Normal 50 4 8 2 2" xfId="30535" xr:uid="{00000000-0005-0000-0000-000044770000}"/>
    <cellStyle name="Normal 50 4 8 3" xfId="30536" xr:uid="{00000000-0005-0000-0000-000045770000}"/>
    <cellStyle name="Normal 50 4 8 3 2" xfId="30537" xr:uid="{00000000-0005-0000-0000-000046770000}"/>
    <cellStyle name="Normal 50 4 8 4" xfId="30538" xr:uid="{00000000-0005-0000-0000-000047770000}"/>
    <cellStyle name="Normal 50 4 8 4 2" xfId="30539" xr:uid="{00000000-0005-0000-0000-000048770000}"/>
    <cellStyle name="Normal 50 4 8 5" xfId="30540" xr:uid="{00000000-0005-0000-0000-000049770000}"/>
    <cellStyle name="Normal 50 4 8 5 2" xfId="30541" xr:uid="{00000000-0005-0000-0000-00004A770000}"/>
    <cellStyle name="Normal 50 4 8 6" xfId="30542" xr:uid="{00000000-0005-0000-0000-00004B770000}"/>
    <cellStyle name="Normal 50 4 8 6 2" xfId="30543" xr:uid="{00000000-0005-0000-0000-00004C770000}"/>
    <cellStyle name="Normal 50 4 8 7" xfId="30544" xr:uid="{00000000-0005-0000-0000-00004D770000}"/>
    <cellStyle name="Normal 50 4 8 7 2" xfId="30545" xr:uid="{00000000-0005-0000-0000-00004E770000}"/>
    <cellStyle name="Normal 50 4 8 8" xfId="30546" xr:uid="{00000000-0005-0000-0000-00004F770000}"/>
    <cellStyle name="Normal 50 4 8 8 2" xfId="30547" xr:uid="{00000000-0005-0000-0000-000050770000}"/>
    <cellStyle name="Normal 50 4 8 9" xfId="30548" xr:uid="{00000000-0005-0000-0000-000051770000}"/>
    <cellStyle name="Normal 50 4 9" xfId="30549" xr:uid="{00000000-0005-0000-0000-000052770000}"/>
    <cellStyle name="Normal 50 4 9 2" xfId="30550" xr:uid="{00000000-0005-0000-0000-000053770000}"/>
    <cellStyle name="Normal 50 5" xfId="30551" xr:uid="{00000000-0005-0000-0000-000054770000}"/>
    <cellStyle name="Normal 50 5 10" xfId="30552" xr:uid="{00000000-0005-0000-0000-000055770000}"/>
    <cellStyle name="Normal 50 5 10 2" xfId="30553" xr:uid="{00000000-0005-0000-0000-000056770000}"/>
    <cellStyle name="Normal 50 5 11" xfId="30554" xr:uid="{00000000-0005-0000-0000-000057770000}"/>
    <cellStyle name="Normal 50 5 11 2" xfId="30555" xr:uid="{00000000-0005-0000-0000-000058770000}"/>
    <cellStyle name="Normal 50 5 12" xfId="30556" xr:uid="{00000000-0005-0000-0000-000059770000}"/>
    <cellStyle name="Normal 50 5 12 2" xfId="30557" xr:uid="{00000000-0005-0000-0000-00005A770000}"/>
    <cellStyle name="Normal 50 5 13" xfId="30558" xr:uid="{00000000-0005-0000-0000-00005B770000}"/>
    <cellStyle name="Normal 50 5 13 2" xfId="30559" xr:uid="{00000000-0005-0000-0000-00005C770000}"/>
    <cellStyle name="Normal 50 5 14" xfId="30560" xr:uid="{00000000-0005-0000-0000-00005D770000}"/>
    <cellStyle name="Normal 50 5 14 2" xfId="30561" xr:uid="{00000000-0005-0000-0000-00005E770000}"/>
    <cellStyle name="Normal 50 5 15" xfId="30562" xr:uid="{00000000-0005-0000-0000-00005F770000}"/>
    <cellStyle name="Normal 50 5 15 2" xfId="30563" xr:uid="{00000000-0005-0000-0000-000060770000}"/>
    <cellStyle name="Normal 50 5 16" xfId="30564" xr:uid="{00000000-0005-0000-0000-000061770000}"/>
    <cellStyle name="Normal 50 5 17" xfId="30565" xr:uid="{00000000-0005-0000-0000-000062770000}"/>
    <cellStyle name="Normal 50 5 2" xfId="30566" xr:uid="{00000000-0005-0000-0000-000063770000}"/>
    <cellStyle name="Normal 50 5 2 10" xfId="30567" xr:uid="{00000000-0005-0000-0000-000064770000}"/>
    <cellStyle name="Normal 50 5 2 11" xfId="30568" xr:uid="{00000000-0005-0000-0000-000065770000}"/>
    <cellStyle name="Normal 50 5 2 2" xfId="30569" xr:uid="{00000000-0005-0000-0000-000066770000}"/>
    <cellStyle name="Normal 50 5 2 2 2" xfId="30570" xr:uid="{00000000-0005-0000-0000-000067770000}"/>
    <cellStyle name="Normal 50 5 2 3" xfId="30571" xr:uid="{00000000-0005-0000-0000-000068770000}"/>
    <cellStyle name="Normal 50 5 2 3 2" xfId="30572" xr:uid="{00000000-0005-0000-0000-000069770000}"/>
    <cellStyle name="Normal 50 5 2 4" xfId="30573" xr:uid="{00000000-0005-0000-0000-00006A770000}"/>
    <cellStyle name="Normal 50 5 2 4 2" xfId="30574" xr:uid="{00000000-0005-0000-0000-00006B770000}"/>
    <cellStyle name="Normal 50 5 2 5" xfId="30575" xr:uid="{00000000-0005-0000-0000-00006C770000}"/>
    <cellStyle name="Normal 50 5 2 5 2" xfId="30576" xr:uid="{00000000-0005-0000-0000-00006D770000}"/>
    <cellStyle name="Normal 50 5 2 6" xfId="30577" xr:uid="{00000000-0005-0000-0000-00006E770000}"/>
    <cellStyle name="Normal 50 5 2 6 2" xfId="30578" xr:uid="{00000000-0005-0000-0000-00006F770000}"/>
    <cellStyle name="Normal 50 5 2 7" xfId="30579" xr:uid="{00000000-0005-0000-0000-000070770000}"/>
    <cellStyle name="Normal 50 5 2 7 2" xfId="30580" xr:uid="{00000000-0005-0000-0000-000071770000}"/>
    <cellStyle name="Normal 50 5 2 8" xfId="30581" xr:uid="{00000000-0005-0000-0000-000072770000}"/>
    <cellStyle name="Normal 50 5 2 8 2" xfId="30582" xr:uid="{00000000-0005-0000-0000-000073770000}"/>
    <cellStyle name="Normal 50 5 2 9" xfId="30583" xr:uid="{00000000-0005-0000-0000-000074770000}"/>
    <cellStyle name="Normal 50 5 2 9 2" xfId="30584" xr:uid="{00000000-0005-0000-0000-000075770000}"/>
    <cellStyle name="Normal 50 5 3" xfId="30585" xr:uid="{00000000-0005-0000-0000-000076770000}"/>
    <cellStyle name="Normal 50 5 3 10" xfId="30586" xr:uid="{00000000-0005-0000-0000-000077770000}"/>
    <cellStyle name="Normal 50 5 3 11" xfId="30587" xr:uid="{00000000-0005-0000-0000-000078770000}"/>
    <cellStyle name="Normal 50 5 3 2" xfId="30588" xr:uid="{00000000-0005-0000-0000-000079770000}"/>
    <cellStyle name="Normal 50 5 3 2 2" xfId="30589" xr:uid="{00000000-0005-0000-0000-00007A770000}"/>
    <cellStyle name="Normal 50 5 3 3" xfId="30590" xr:uid="{00000000-0005-0000-0000-00007B770000}"/>
    <cellStyle name="Normal 50 5 3 3 2" xfId="30591" xr:uid="{00000000-0005-0000-0000-00007C770000}"/>
    <cellStyle name="Normal 50 5 3 4" xfId="30592" xr:uid="{00000000-0005-0000-0000-00007D770000}"/>
    <cellStyle name="Normal 50 5 3 4 2" xfId="30593" xr:uid="{00000000-0005-0000-0000-00007E770000}"/>
    <cellStyle name="Normal 50 5 3 5" xfId="30594" xr:uid="{00000000-0005-0000-0000-00007F770000}"/>
    <cellStyle name="Normal 50 5 3 5 2" xfId="30595" xr:uid="{00000000-0005-0000-0000-000080770000}"/>
    <cellStyle name="Normal 50 5 3 6" xfId="30596" xr:uid="{00000000-0005-0000-0000-000081770000}"/>
    <cellStyle name="Normal 50 5 3 6 2" xfId="30597" xr:uid="{00000000-0005-0000-0000-000082770000}"/>
    <cellStyle name="Normal 50 5 3 7" xfId="30598" xr:uid="{00000000-0005-0000-0000-000083770000}"/>
    <cellStyle name="Normal 50 5 3 7 2" xfId="30599" xr:uid="{00000000-0005-0000-0000-000084770000}"/>
    <cellStyle name="Normal 50 5 3 8" xfId="30600" xr:uid="{00000000-0005-0000-0000-000085770000}"/>
    <cellStyle name="Normal 50 5 3 8 2" xfId="30601" xr:uid="{00000000-0005-0000-0000-000086770000}"/>
    <cellStyle name="Normal 50 5 3 9" xfId="30602" xr:uid="{00000000-0005-0000-0000-000087770000}"/>
    <cellStyle name="Normal 50 5 3 9 2" xfId="30603" xr:uid="{00000000-0005-0000-0000-000088770000}"/>
    <cellStyle name="Normal 50 5 4" xfId="30604" xr:uid="{00000000-0005-0000-0000-000089770000}"/>
    <cellStyle name="Normal 50 5 4 10" xfId="30605" xr:uid="{00000000-0005-0000-0000-00008A770000}"/>
    <cellStyle name="Normal 50 5 4 11" xfId="30606" xr:uid="{00000000-0005-0000-0000-00008B770000}"/>
    <cellStyle name="Normal 50 5 4 2" xfId="30607" xr:uid="{00000000-0005-0000-0000-00008C770000}"/>
    <cellStyle name="Normal 50 5 4 2 2" xfId="30608" xr:uid="{00000000-0005-0000-0000-00008D770000}"/>
    <cellStyle name="Normal 50 5 4 3" xfId="30609" xr:uid="{00000000-0005-0000-0000-00008E770000}"/>
    <cellStyle name="Normal 50 5 4 3 2" xfId="30610" xr:uid="{00000000-0005-0000-0000-00008F770000}"/>
    <cellStyle name="Normal 50 5 4 4" xfId="30611" xr:uid="{00000000-0005-0000-0000-000090770000}"/>
    <cellStyle name="Normal 50 5 4 4 2" xfId="30612" xr:uid="{00000000-0005-0000-0000-000091770000}"/>
    <cellStyle name="Normal 50 5 4 5" xfId="30613" xr:uid="{00000000-0005-0000-0000-000092770000}"/>
    <cellStyle name="Normal 50 5 4 5 2" xfId="30614" xr:uid="{00000000-0005-0000-0000-000093770000}"/>
    <cellStyle name="Normal 50 5 4 6" xfId="30615" xr:uid="{00000000-0005-0000-0000-000094770000}"/>
    <cellStyle name="Normal 50 5 4 6 2" xfId="30616" xr:uid="{00000000-0005-0000-0000-000095770000}"/>
    <cellStyle name="Normal 50 5 4 7" xfId="30617" xr:uid="{00000000-0005-0000-0000-000096770000}"/>
    <cellStyle name="Normal 50 5 4 7 2" xfId="30618" xr:uid="{00000000-0005-0000-0000-000097770000}"/>
    <cellStyle name="Normal 50 5 4 8" xfId="30619" xr:uid="{00000000-0005-0000-0000-000098770000}"/>
    <cellStyle name="Normal 50 5 4 8 2" xfId="30620" xr:uid="{00000000-0005-0000-0000-000099770000}"/>
    <cellStyle name="Normal 50 5 4 9" xfId="30621" xr:uid="{00000000-0005-0000-0000-00009A770000}"/>
    <cellStyle name="Normal 50 5 4 9 2" xfId="30622" xr:uid="{00000000-0005-0000-0000-00009B770000}"/>
    <cellStyle name="Normal 50 5 5" xfId="30623" xr:uid="{00000000-0005-0000-0000-00009C770000}"/>
    <cellStyle name="Normal 50 5 5 10" xfId="30624" xr:uid="{00000000-0005-0000-0000-00009D770000}"/>
    <cellStyle name="Normal 50 5 5 11" xfId="30625" xr:uid="{00000000-0005-0000-0000-00009E770000}"/>
    <cellStyle name="Normal 50 5 5 2" xfId="30626" xr:uid="{00000000-0005-0000-0000-00009F770000}"/>
    <cellStyle name="Normal 50 5 5 2 2" xfId="30627" xr:uid="{00000000-0005-0000-0000-0000A0770000}"/>
    <cellStyle name="Normal 50 5 5 3" xfId="30628" xr:uid="{00000000-0005-0000-0000-0000A1770000}"/>
    <cellStyle name="Normal 50 5 5 3 2" xfId="30629" xr:uid="{00000000-0005-0000-0000-0000A2770000}"/>
    <cellStyle name="Normal 50 5 5 4" xfId="30630" xr:uid="{00000000-0005-0000-0000-0000A3770000}"/>
    <cellStyle name="Normal 50 5 5 4 2" xfId="30631" xr:uid="{00000000-0005-0000-0000-0000A4770000}"/>
    <cellStyle name="Normal 50 5 5 5" xfId="30632" xr:uid="{00000000-0005-0000-0000-0000A5770000}"/>
    <cellStyle name="Normal 50 5 5 5 2" xfId="30633" xr:uid="{00000000-0005-0000-0000-0000A6770000}"/>
    <cellStyle name="Normal 50 5 5 6" xfId="30634" xr:uid="{00000000-0005-0000-0000-0000A7770000}"/>
    <cellStyle name="Normal 50 5 5 6 2" xfId="30635" xr:uid="{00000000-0005-0000-0000-0000A8770000}"/>
    <cellStyle name="Normal 50 5 5 7" xfId="30636" xr:uid="{00000000-0005-0000-0000-0000A9770000}"/>
    <cellStyle name="Normal 50 5 5 7 2" xfId="30637" xr:uid="{00000000-0005-0000-0000-0000AA770000}"/>
    <cellStyle name="Normal 50 5 5 8" xfId="30638" xr:uid="{00000000-0005-0000-0000-0000AB770000}"/>
    <cellStyle name="Normal 50 5 5 8 2" xfId="30639" xr:uid="{00000000-0005-0000-0000-0000AC770000}"/>
    <cellStyle name="Normal 50 5 5 9" xfId="30640" xr:uid="{00000000-0005-0000-0000-0000AD770000}"/>
    <cellStyle name="Normal 50 5 5 9 2" xfId="30641" xr:uid="{00000000-0005-0000-0000-0000AE770000}"/>
    <cellStyle name="Normal 50 5 6" xfId="30642" xr:uid="{00000000-0005-0000-0000-0000AF770000}"/>
    <cellStyle name="Normal 50 5 6 10" xfId="30643" xr:uid="{00000000-0005-0000-0000-0000B0770000}"/>
    <cellStyle name="Normal 50 5 6 11" xfId="30644" xr:uid="{00000000-0005-0000-0000-0000B1770000}"/>
    <cellStyle name="Normal 50 5 6 2" xfId="30645" xr:uid="{00000000-0005-0000-0000-0000B2770000}"/>
    <cellStyle name="Normal 50 5 6 2 2" xfId="30646" xr:uid="{00000000-0005-0000-0000-0000B3770000}"/>
    <cellStyle name="Normal 50 5 6 3" xfId="30647" xr:uid="{00000000-0005-0000-0000-0000B4770000}"/>
    <cellStyle name="Normal 50 5 6 3 2" xfId="30648" xr:uid="{00000000-0005-0000-0000-0000B5770000}"/>
    <cellStyle name="Normal 50 5 6 4" xfId="30649" xr:uid="{00000000-0005-0000-0000-0000B6770000}"/>
    <cellStyle name="Normal 50 5 6 4 2" xfId="30650" xr:uid="{00000000-0005-0000-0000-0000B7770000}"/>
    <cellStyle name="Normal 50 5 6 5" xfId="30651" xr:uid="{00000000-0005-0000-0000-0000B8770000}"/>
    <cellStyle name="Normal 50 5 6 5 2" xfId="30652" xr:uid="{00000000-0005-0000-0000-0000B9770000}"/>
    <cellStyle name="Normal 50 5 6 6" xfId="30653" xr:uid="{00000000-0005-0000-0000-0000BA770000}"/>
    <cellStyle name="Normal 50 5 6 6 2" xfId="30654" xr:uid="{00000000-0005-0000-0000-0000BB770000}"/>
    <cellStyle name="Normal 50 5 6 7" xfId="30655" xr:uid="{00000000-0005-0000-0000-0000BC770000}"/>
    <cellStyle name="Normal 50 5 6 7 2" xfId="30656" xr:uid="{00000000-0005-0000-0000-0000BD770000}"/>
    <cellStyle name="Normal 50 5 6 8" xfId="30657" xr:uid="{00000000-0005-0000-0000-0000BE770000}"/>
    <cellStyle name="Normal 50 5 6 8 2" xfId="30658" xr:uid="{00000000-0005-0000-0000-0000BF770000}"/>
    <cellStyle name="Normal 50 5 6 9" xfId="30659" xr:uid="{00000000-0005-0000-0000-0000C0770000}"/>
    <cellStyle name="Normal 50 5 6 9 2" xfId="30660" xr:uid="{00000000-0005-0000-0000-0000C1770000}"/>
    <cellStyle name="Normal 50 5 7" xfId="30661" xr:uid="{00000000-0005-0000-0000-0000C2770000}"/>
    <cellStyle name="Normal 50 5 7 10" xfId="30662" xr:uid="{00000000-0005-0000-0000-0000C3770000}"/>
    <cellStyle name="Normal 50 5 7 2" xfId="30663" xr:uid="{00000000-0005-0000-0000-0000C4770000}"/>
    <cellStyle name="Normal 50 5 7 2 2" xfId="30664" xr:uid="{00000000-0005-0000-0000-0000C5770000}"/>
    <cellStyle name="Normal 50 5 7 3" xfId="30665" xr:uid="{00000000-0005-0000-0000-0000C6770000}"/>
    <cellStyle name="Normal 50 5 7 3 2" xfId="30666" xr:uid="{00000000-0005-0000-0000-0000C7770000}"/>
    <cellStyle name="Normal 50 5 7 4" xfId="30667" xr:uid="{00000000-0005-0000-0000-0000C8770000}"/>
    <cellStyle name="Normal 50 5 7 4 2" xfId="30668" xr:uid="{00000000-0005-0000-0000-0000C9770000}"/>
    <cellStyle name="Normal 50 5 7 5" xfId="30669" xr:uid="{00000000-0005-0000-0000-0000CA770000}"/>
    <cellStyle name="Normal 50 5 7 5 2" xfId="30670" xr:uid="{00000000-0005-0000-0000-0000CB770000}"/>
    <cellStyle name="Normal 50 5 7 6" xfId="30671" xr:uid="{00000000-0005-0000-0000-0000CC770000}"/>
    <cellStyle name="Normal 50 5 7 6 2" xfId="30672" xr:uid="{00000000-0005-0000-0000-0000CD770000}"/>
    <cellStyle name="Normal 50 5 7 7" xfId="30673" xr:uid="{00000000-0005-0000-0000-0000CE770000}"/>
    <cellStyle name="Normal 50 5 7 7 2" xfId="30674" xr:uid="{00000000-0005-0000-0000-0000CF770000}"/>
    <cellStyle name="Normal 50 5 7 8" xfId="30675" xr:uid="{00000000-0005-0000-0000-0000D0770000}"/>
    <cellStyle name="Normal 50 5 7 8 2" xfId="30676" xr:uid="{00000000-0005-0000-0000-0000D1770000}"/>
    <cellStyle name="Normal 50 5 7 9" xfId="30677" xr:uid="{00000000-0005-0000-0000-0000D2770000}"/>
    <cellStyle name="Normal 50 5 8" xfId="30678" xr:uid="{00000000-0005-0000-0000-0000D3770000}"/>
    <cellStyle name="Normal 50 5 8 2" xfId="30679" xr:uid="{00000000-0005-0000-0000-0000D4770000}"/>
    <cellStyle name="Normal 50 5 9" xfId="30680" xr:uid="{00000000-0005-0000-0000-0000D5770000}"/>
    <cellStyle name="Normal 50 5 9 2" xfId="30681" xr:uid="{00000000-0005-0000-0000-0000D6770000}"/>
    <cellStyle name="Normal 50 6" xfId="30682" xr:uid="{00000000-0005-0000-0000-0000D7770000}"/>
    <cellStyle name="Normal 50 6 10" xfId="30683" xr:uid="{00000000-0005-0000-0000-0000D8770000}"/>
    <cellStyle name="Normal 50 6 10 2" xfId="30684" xr:uid="{00000000-0005-0000-0000-0000D9770000}"/>
    <cellStyle name="Normal 50 6 11" xfId="30685" xr:uid="{00000000-0005-0000-0000-0000DA770000}"/>
    <cellStyle name="Normal 50 6 11 2" xfId="30686" xr:uid="{00000000-0005-0000-0000-0000DB770000}"/>
    <cellStyle name="Normal 50 6 12" xfId="30687" xr:uid="{00000000-0005-0000-0000-0000DC770000}"/>
    <cellStyle name="Normal 50 6 12 2" xfId="30688" xr:uid="{00000000-0005-0000-0000-0000DD770000}"/>
    <cellStyle name="Normal 50 6 13" xfId="30689" xr:uid="{00000000-0005-0000-0000-0000DE770000}"/>
    <cellStyle name="Normal 50 6 13 2" xfId="30690" xr:uid="{00000000-0005-0000-0000-0000DF770000}"/>
    <cellStyle name="Normal 50 6 14" xfId="30691" xr:uid="{00000000-0005-0000-0000-0000E0770000}"/>
    <cellStyle name="Normal 50 6 14 2" xfId="30692" xr:uid="{00000000-0005-0000-0000-0000E1770000}"/>
    <cellStyle name="Normal 50 6 15" xfId="30693" xr:uid="{00000000-0005-0000-0000-0000E2770000}"/>
    <cellStyle name="Normal 50 6 15 2" xfId="30694" xr:uid="{00000000-0005-0000-0000-0000E3770000}"/>
    <cellStyle name="Normal 50 6 16" xfId="30695" xr:uid="{00000000-0005-0000-0000-0000E4770000}"/>
    <cellStyle name="Normal 50 6 17" xfId="30696" xr:uid="{00000000-0005-0000-0000-0000E5770000}"/>
    <cellStyle name="Normal 50 6 2" xfId="30697" xr:uid="{00000000-0005-0000-0000-0000E6770000}"/>
    <cellStyle name="Normal 50 6 2 10" xfId="30698" xr:uid="{00000000-0005-0000-0000-0000E7770000}"/>
    <cellStyle name="Normal 50 6 2 11" xfId="30699" xr:uid="{00000000-0005-0000-0000-0000E8770000}"/>
    <cellStyle name="Normal 50 6 2 2" xfId="30700" xr:uid="{00000000-0005-0000-0000-0000E9770000}"/>
    <cellStyle name="Normal 50 6 2 2 2" xfId="30701" xr:uid="{00000000-0005-0000-0000-0000EA770000}"/>
    <cellStyle name="Normal 50 6 2 3" xfId="30702" xr:uid="{00000000-0005-0000-0000-0000EB770000}"/>
    <cellStyle name="Normal 50 6 2 3 2" xfId="30703" xr:uid="{00000000-0005-0000-0000-0000EC770000}"/>
    <cellStyle name="Normal 50 6 2 4" xfId="30704" xr:uid="{00000000-0005-0000-0000-0000ED770000}"/>
    <cellStyle name="Normal 50 6 2 4 2" xfId="30705" xr:uid="{00000000-0005-0000-0000-0000EE770000}"/>
    <cellStyle name="Normal 50 6 2 5" xfId="30706" xr:uid="{00000000-0005-0000-0000-0000EF770000}"/>
    <cellStyle name="Normal 50 6 2 5 2" xfId="30707" xr:uid="{00000000-0005-0000-0000-0000F0770000}"/>
    <cellStyle name="Normal 50 6 2 6" xfId="30708" xr:uid="{00000000-0005-0000-0000-0000F1770000}"/>
    <cellStyle name="Normal 50 6 2 6 2" xfId="30709" xr:uid="{00000000-0005-0000-0000-0000F2770000}"/>
    <cellStyle name="Normal 50 6 2 7" xfId="30710" xr:uid="{00000000-0005-0000-0000-0000F3770000}"/>
    <cellStyle name="Normal 50 6 2 7 2" xfId="30711" xr:uid="{00000000-0005-0000-0000-0000F4770000}"/>
    <cellStyle name="Normal 50 6 2 8" xfId="30712" xr:uid="{00000000-0005-0000-0000-0000F5770000}"/>
    <cellStyle name="Normal 50 6 2 8 2" xfId="30713" xr:uid="{00000000-0005-0000-0000-0000F6770000}"/>
    <cellStyle name="Normal 50 6 2 9" xfId="30714" xr:uid="{00000000-0005-0000-0000-0000F7770000}"/>
    <cellStyle name="Normal 50 6 2 9 2" xfId="30715" xr:uid="{00000000-0005-0000-0000-0000F8770000}"/>
    <cellStyle name="Normal 50 6 3" xfId="30716" xr:uid="{00000000-0005-0000-0000-0000F9770000}"/>
    <cellStyle name="Normal 50 6 3 10" xfId="30717" xr:uid="{00000000-0005-0000-0000-0000FA770000}"/>
    <cellStyle name="Normal 50 6 3 11" xfId="30718" xr:uid="{00000000-0005-0000-0000-0000FB770000}"/>
    <cellStyle name="Normal 50 6 3 2" xfId="30719" xr:uid="{00000000-0005-0000-0000-0000FC770000}"/>
    <cellStyle name="Normal 50 6 3 2 2" xfId="30720" xr:uid="{00000000-0005-0000-0000-0000FD770000}"/>
    <cellStyle name="Normal 50 6 3 3" xfId="30721" xr:uid="{00000000-0005-0000-0000-0000FE770000}"/>
    <cellStyle name="Normal 50 6 3 3 2" xfId="30722" xr:uid="{00000000-0005-0000-0000-0000FF770000}"/>
    <cellStyle name="Normal 50 6 3 4" xfId="30723" xr:uid="{00000000-0005-0000-0000-000000780000}"/>
    <cellStyle name="Normal 50 6 3 4 2" xfId="30724" xr:uid="{00000000-0005-0000-0000-000001780000}"/>
    <cellStyle name="Normal 50 6 3 5" xfId="30725" xr:uid="{00000000-0005-0000-0000-000002780000}"/>
    <cellStyle name="Normal 50 6 3 5 2" xfId="30726" xr:uid="{00000000-0005-0000-0000-000003780000}"/>
    <cellStyle name="Normal 50 6 3 6" xfId="30727" xr:uid="{00000000-0005-0000-0000-000004780000}"/>
    <cellStyle name="Normal 50 6 3 6 2" xfId="30728" xr:uid="{00000000-0005-0000-0000-000005780000}"/>
    <cellStyle name="Normal 50 6 3 7" xfId="30729" xr:uid="{00000000-0005-0000-0000-000006780000}"/>
    <cellStyle name="Normal 50 6 3 7 2" xfId="30730" xr:uid="{00000000-0005-0000-0000-000007780000}"/>
    <cellStyle name="Normal 50 6 3 8" xfId="30731" xr:uid="{00000000-0005-0000-0000-000008780000}"/>
    <cellStyle name="Normal 50 6 3 8 2" xfId="30732" xr:uid="{00000000-0005-0000-0000-000009780000}"/>
    <cellStyle name="Normal 50 6 3 9" xfId="30733" xr:uid="{00000000-0005-0000-0000-00000A780000}"/>
    <cellStyle name="Normal 50 6 3 9 2" xfId="30734" xr:uid="{00000000-0005-0000-0000-00000B780000}"/>
    <cellStyle name="Normal 50 6 4" xfId="30735" xr:uid="{00000000-0005-0000-0000-00000C780000}"/>
    <cellStyle name="Normal 50 6 4 10" xfId="30736" xr:uid="{00000000-0005-0000-0000-00000D780000}"/>
    <cellStyle name="Normal 50 6 4 11" xfId="30737" xr:uid="{00000000-0005-0000-0000-00000E780000}"/>
    <cellStyle name="Normal 50 6 4 2" xfId="30738" xr:uid="{00000000-0005-0000-0000-00000F780000}"/>
    <cellStyle name="Normal 50 6 4 2 2" xfId="30739" xr:uid="{00000000-0005-0000-0000-000010780000}"/>
    <cellStyle name="Normal 50 6 4 3" xfId="30740" xr:uid="{00000000-0005-0000-0000-000011780000}"/>
    <cellStyle name="Normal 50 6 4 3 2" xfId="30741" xr:uid="{00000000-0005-0000-0000-000012780000}"/>
    <cellStyle name="Normal 50 6 4 4" xfId="30742" xr:uid="{00000000-0005-0000-0000-000013780000}"/>
    <cellStyle name="Normal 50 6 4 4 2" xfId="30743" xr:uid="{00000000-0005-0000-0000-000014780000}"/>
    <cellStyle name="Normal 50 6 4 5" xfId="30744" xr:uid="{00000000-0005-0000-0000-000015780000}"/>
    <cellStyle name="Normal 50 6 4 5 2" xfId="30745" xr:uid="{00000000-0005-0000-0000-000016780000}"/>
    <cellStyle name="Normal 50 6 4 6" xfId="30746" xr:uid="{00000000-0005-0000-0000-000017780000}"/>
    <cellStyle name="Normal 50 6 4 6 2" xfId="30747" xr:uid="{00000000-0005-0000-0000-000018780000}"/>
    <cellStyle name="Normal 50 6 4 7" xfId="30748" xr:uid="{00000000-0005-0000-0000-000019780000}"/>
    <cellStyle name="Normal 50 6 4 7 2" xfId="30749" xr:uid="{00000000-0005-0000-0000-00001A780000}"/>
    <cellStyle name="Normal 50 6 4 8" xfId="30750" xr:uid="{00000000-0005-0000-0000-00001B780000}"/>
    <cellStyle name="Normal 50 6 4 8 2" xfId="30751" xr:uid="{00000000-0005-0000-0000-00001C780000}"/>
    <cellStyle name="Normal 50 6 4 9" xfId="30752" xr:uid="{00000000-0005-0000-0000-00001D780000}"/>
    <cellStyle name="Normal 50 6 4 9 2" xfId="30753" xr:uid="{00000000-0005-0000-0000-00001E780000}"/>
    <cellStyle name="Normal 50 6 5" xfId="30754" xr:uid="{00000000-0005-0000-0000-00001F780000}"/>
    <cellStyle name="Normal 50 6 5 10" xfId="30755" xr:uid="{00000000-0005-0000-0000-000020780000}"/>
    <cellStyle name="Normal 50 6 5 11" xfId="30756" xr:uid="{00000000-0005-0000-0000-000021780000}"/>
    <cellStyle name="Normal 50 6 5 2" xfId="30757" xr:uid="{00000000-0005-0000-0000-000022780000}"/>
    <cellStyle name="Normal 50 6 5 2 2" xfId="30758" xr:uid="{00000000-0005-0000-0000-000023780000}"/>
    <cellStyle name="Normal 50 6 5 3" xfId="30759" xr:uid="{00000000-0005-0000-0000-000024780000}"/>
    <cellStyle name="Normal 50 6 5 3 2" xfId="30760" xr:uid="{00000000-0005-0000-0000-000025780000}"/>
    <cellStyle name="Normal 50 6 5 4" xfId="30761" xr:uid="{00000000-0005-0000-0000-000026780000}"/>
    <cellStyle name="Normal 50 6 5 4 2" xfId="30762" xr:uid="{00000000-0005-0000-0000-000027780000}"/>
    <cellStyle name="Normal 50 6 5 5" xfId="30763" xr:uid="{00000000-0005-0000-0000-000028780000}"/>
    <cellStyle name="Normal 50 6 5 5 2" xfId="30764" xr:uid="{00000000-0005-0000-0000-000029780000}"/>
    <cellStyle name="Normal 50 6 5 6" xfId="30765" xr:uid="{00000000-0005-0000-0000-00002A780000}"/>
    <cellStyle name="Normal 50 6 5 6 2" xfId="30766" xr:uid="{00000000-0005-0000-0000-00002B780000}"/>
    <cellStyle name="Normal 50 6 5 7" xfId="30767" xr:uid="{00000000-0005-0000-0000-00002C780000}"/>
    <cellStyle name="Normal 50 6 5 7 2" xfId="30768" xr:uid="{00000000-0005-0000-0000-00002D780000}"/>
    <cellStyle name="Normal 50 6 5 8" xfId="30769" xr:uid="{00000000-0005-0000-0000-00002E780000}"/>
    <cellStyle name="Normal 50 6 5 8 2" xfId="30770" xr:uid="{00000000-0005-0000-0000-00002F780000}"/>
    <cellStyle name="Normal 50 6 5 9" xfId="30771" xr:uid="{00000000-0005-0000-0000-000030780000}"/>
    <cellStyle name="Normal 50 6 5 9 2" xfId="30772" xr:uid="{00000000-0005-0000-0000-000031780000}"/>
    <cellStyle name="Normal 50 6 6" xfId="30773" xr:uid="{00000000-0005-0000-0000-000032780000}"/>
    <cellStyle name="Normal 50 6 6 10" xfId="30774" xr:uid="{00000000-0005-0000-0000-000033780000}"/>
    <cellStyle name="Normal 50 6 6 11" xfId="30775" xr:uid="{00000000-0005-0000-0000-000034780000}"/>
    <cellStyle name="Normal 50 6 6 2" xfId="30776" xr:uid="{00000000-0005-0000-0000-000035780000}"/>
    <cellStyle name="Normal 50 6 6 2 2" xfId="30777" xr:uid="{00000000-0005-0000-0000-000036780000}"/>
    <cellStyle name="Normal 50 6 6 3" xfId="30778" xr:uid="{00000000-0005-0000-0000-000037780000}"/>
    <cellStyle name="Normal 50 6 6 3 2" xfId="30779" xr:uid="{00000000-0005-0000-0000-000038780000}"/>
    <cellStyle name="Normal 50 6 6 4" xfId="30780" xr:uid="{00000000-0005-0000-0000-000039780000}"/>
    <cellStyle name="Normal 50 6 6 4 2" xfId="30781" xr:uid="{00000000-0005-0000-0000-00003A780000}"/>
    <cellStyle name="Normal 50 6 6 5" xfId="30782" xr:uid="{00000000-0005-0000-0000-00003B780000}"/>
    <cellStyle name="Normal 50 6 6 5 2" xfId="30783" xr:uid="{00000000-0005-0000-0000-00003C780000}"/>
    <cellStyle name="Normal 50 6 6 6" xfId="30784" xr:uid="{00000000-0005-0000-0000-00003D780000}"/>
    <cellStyle name="Normal 50 6 6 6 2" xfId="30785" xr:uid="{00000000-0005-0000-0000-00003E780000}"/>
    <cellStyle name="Normal 50 6 6 7" xfId="30786" xr:uid="{00000000-0005-0000-0000-00003F780000}"/>
    <cellStyle name="Normal 50 6 6 7 2" xfId="30787" xr:uid="{00000000-0005-0000-0000-000040780000}"/>
    <cellStyle name="Normal 50 6 6 8" xfId="30788" xr:uid="{00000000-0005-0000-0000-000041780000}"/>
    <cellStyle name="Normal 50 6 6 8 2" xfId="30789" xr:uid="{00000000-0005-0000-0000-000042780000}"/>
    <cellStyle name="Normal 50 6 6 9" xfId="30790" xr:uid="{00000000-0005-0000-0000-000043780000}"/>
    <cellStyle name="Normal 50 6 6 9 2" xfId="30791" xr:uid="{00000000-0005-0000-0000-000044780000}"/>
    <cellStyle name="Normal 50 6 7" xfId="30792" xr:uid="{00000000-0005-0000-0000-000045780000}"/>
    <cellStyle name="Normal 50 6 7 10" xfId="30793" xr:uid="{00000000-0005-0000-0000-000046780000}"/>
    <cellStyle name="Normal 50 6 7 2" xfId="30794" xr:uid="{00000000-0005-0000-0000-000047780000}"/>
    <cellStyle name="Normal 50 6 7 2 2" xfId="30795" xr:uid="{00000000-0005-0000-0000-000048780000}"/>
    <cellStyle name="Normal 50 6 7 3" xfId="30796" xr:uid="{00000000-0005-0000-0000-000049780000}"/>
    <cellStyle name="Normal 50 6 7 3 2" xfId="30797" xr:uid="{00000000-0005-0000-0000-00004A780000}"/>
    <cellStyle name="Normal 50 6 7 4" xfId="30798" xr:uid="{00000000-0005-0000-0000-00004B780000}"/>
    <cellStyle name="Normal 50 6 7 4 2" xfId="30799" xr:uid="{00000000-0005-0000-0000-00004C780000}"/>
    <cellStyle name="Normal 50 6 7 5" xfId="30800" xr:uid="{00000000-0005-0000-0000-00004D780000}"/>
    <cellStyle name="Normal 50 6 7 5 2" xfId="30801" xr:uid="{00000000-0005-0000-0000-00004E780000}"/>
    <cellStyle name="Normal 50 6 7 6" xfId="30802" xr:uid="{00000000-0005-0000-0000-00004F780000}"/>
    <cellStyle name="Normal 50 6 7 6 2" xfId="30803" xr:uid="{00000000-0005-0000-0000-000050780000}"/>
    <cellStyle name="Normal 50 6 7 7" xfId="30804" xr:uid="{00000000-0005-0000-0000-000051780000}"/>
    <cellStyle name="Normal 50 6 7 7 2" xfId="30805" xr:uid="{00000000-0005-0000-0000-000052780000}"/>
    <cellStyle name="Normal 50 6 7 8" xfId="30806" xr:uid="{00000000-0005-0000-0000-000053780000}"/>
    <cellStyle name="Normal 50 6 7 8 2" xfId="30807" xr:uid="{00000000-0005-0000-0000-000054780000}"/>
    <cellStyle name="Normal 50 6 7 9" xfId="30808" xr:uid="{00000000-0005-0000-0000-000055780000}"/>
    <cellStyle name="Normal 50 6 8" xfId="30809" xr:uid="{00000000-0005-0000-0000-000056780000}"/>
    <cellStyle name="Normal 50 6 8 2" xfId="30810" xr:uid="{00000000-0005-0000-0000-000057780000}"/>
    <cellStyle name="Normal 50 6 9" xfId="30811" xr:uid="{00000000-0005-0000-0000-000058780000}"/>
    <cellStyle name="Normal 50 6 9 2" xfId="30812" xr:uid="{00000000-0005-0000-0000-000059780000}"/>
    <cellStyle name="Normal 50 7" xfId="30813" xr:uid="{00000000-0005-0000-0000-00005A780000}"/>
    <cellStyle name="Normal 50 7 10" xfId="30814" xr:uid="{00000000-0005-0000-0000-00005B780000}"/>
    <cellStyle name="Normal 50 7 11" xfId="30815" xr:uid="{00000000-0005-0000-0000-00005C780000}"/>
    <cellStyle name="Normal 50 7 2" xfId="30816" xr:uid="{00000000-0005-0000-0000-00005D780000}"/>
    <cellStyle name="Normal 50 7 2 2" xfId="30817" xr:uid="{00000000-0005-0000-0000-00005E780000}"/>
    <cellStyle name="Normal 50 7 3" xfId="30818" xr:uid="{00000000-0005-0000-0000-00005F780000}"/>
    <cellStyle name="Normal 50 7 3 2" xfId="30819" xr:uid="{00000000-0005-0000-0000-000060780000}"/>
    <cellStyle name="Normal 50 7 4" xfId="30820" xr:uid="{00000000-0005-0000-0000-000061780000}"/>
    <cellStyle name="Normal 50 7 4 2" xfId="30821" xr:uid="{00000000-0005-0000-0000-000062780000}"/>
    <cellStyle name="Normal 50 7 5" xfId="30822" xr:uid="{00000000-0005-0000-0000-000063780000}"/>
    <cellStyle name="Normal 50 7 5 2" xfId="30823" xr:uid="{00000000-0005-0000-0000-000064780000}"/>
    <cellStyle name="Normal 50 7 6" xfId="30824" xr:uid="{00000000-0005-0000-0000-000065780000}"/>
    <cellStyle name="Normal 50 7 6 2" xfId="30825" xr:uid="{00000000-0005-0000-0000-000066780000}"/>
    <cellStyle name="Normal 50 7 7" xfId="30826" xr:uid="{00000000-0005-0000-0000-000067780000}"/>
    <cellStyle name="Normal 50 7 7 2" xfId="30827" xr:uid="{00000000-0005-0000-0000-000068780000}"/>
    <cellStyle name="Normal 50 7 8" xfId="30828" xr:uid="{00000000-0005-0000-0000-000069780000}"/>
    <cellStyle name="Normal 50 7 8 2" xfId="30829" xr:uid="{00000000-0005-0000-0000-00006A780000}"/>
    <cellStyle name="Normal 50 7 9" xfId="30830" xr:uid="{00000000-0005-0000-0000-00006B780000}"/>
    <cellStyle name="Normal 50 7 9 2" xfId="30831" xr:uid="{00000000-0005-0000-0000-00006C780000}"/>
    <cellStyle name="Normal 50 8" xfId="30832" xr:uid="{00000000-0005-0000-0000-00006D780000}"/>
    <cellStyle name="Normal 50 8 10" xfId="30833" xr:uid="{00000000-0005-0000-0000-00006E780000}"/>
    <cellStyle name="Normal 50 8 11" xfId="30834" xr:uid="{00000000-0005-0000-0000-00006F780000}"/>
    <cellStyle name="Normal 50 8 2" xfId="30835" xr:uid="{00000000-0005-0000-0000-000070780000}"/>
    <cellStyle name="Normal 50 8 2 2" xfId="30836" xr:uid="{00000000-0005-0000-0000-000071780000}"/>
    <cellStyle name="Normal 50 8 3" xfId="30837" xr:uid="{00000000-0005-0000-0000-000072780000}"/>
    <cellStyle name="Normal 50 8 3 2" xfId="30838" xr:uid="{00000000-0005-0000-0000-000073780000}"/>
    <cellStyle name="Normal 50 8 4" xfId="30839" xr:uid="{00000000-0005-0000-0000-000074780000}"/>
    <cellStyle name="Normal 50 8 4 2" xfId="30840" xr:uid="{00000000-0005-0000-0000-000075780000}"/>
    <cellStyle name="Normal 50 8 5" xfId="30841" xr:uid="{00000000-0005-0000-0000-000076780000}"/>
    <cellStyle name="Normal 50 8 5 2" xfId="30842" xr:uid="{00000000-0005-0000-0000-000077780000}"/>
    <cellStyle name="Normal 50 8 6" xfId="30843" xr:uid="{00000000-0005-0000-0000-000078780000}"/>
    <cellStyle name="Normal 50 8 6 2" xfId="30844" xr:uid="{00000000-0005-0000-0000-000079780000}"/>
    <cellStyle name="Normal 50 8 7" xfId="30845" xr:uid="{00000000-0005-0000-0000-00007A780000}"/>
    <cellStyle name="Normal 50 8 7 2" xfId="30846" xr:uid="{00000000-0005-0000-0000-00007B780000}"/>
    <cellStyle name="Normal 50 8 8" xfId="30847" xr:uid="{00000000-0005-0000-0000-00007C780000}"/>
    <cellStyle name="Normal 50 8 8 2" xfId="30848" xr:uid="{00000000-0005-0000-0000-00007D780000}"/>
    <cellStyle name="Normal 50 8 9" xfId="30849" xr:uid="{00000000-0005-0000-0000-00007E780000}"/>
    <cellStyle name="Normal 50 8 9 2" xfId="30850" xr:uid="{00000000-0005-0000-0000-00007F780000}"/>
    <cellStyle name="Normal 50 9" xfId="30851" xr:uid="{00000000-0005-0000-0000-000080780000}"/>
    <cellStyle name="Normal 50 9 10" xfId="30852" xr:uid="{00000000-0005-0000-0000-000081780000}"/>
    <cellStyle name="Normal 50 9 11" xfId="30853" xr:uid="{00000000-0005-0000-0000-000082780000}"/>
    <cellStyle name="Normal 50 9 2" xfId="30854" xr:uid="{00000000-0005-0000-0000-000083780000}"/>
    <cellStyle name="Normal 50 9 2 2" xfId="30855" xr:uid="{00000000-0005-0000-0000-000084780000}"/>
    <cellStyle name="Normal 50 9 3" xfId="30856" xr:uid="{00000000-0005-0000-0000-000085780000}"/>
    <cellStyle name="Normal 50 9 3 2" xfId="30857" xr:uid="{00000000-0005-0000-0000-000086780000}"/>
    <cellStyle name="Normal 50 9 4" xfId="30858" xr:uid="{00000000-0005-0000-0000-000087780000}"/>
    <cellStyle name="Normal 50 9 4 2" xfId="30859" xr:uid="{00000000-0005-0000-0000-000088780000}"/>
    <cellStyle name="Normal 50 9 5" xfId="30860" xr:uid="{00000000-0005-0000-0000-000089780000}"/>
    <cellStyle name="Normal 50 9 5 2" xfId="30861" xr:uid="{00000000-0005-0000-0000-00008A780000}"/>
    <cellStyle name="Normal 50 9 6" xfId="30862" xr:uid="{00000000-0005-0000-0000-00008B780000}"/>
    <cellStyle name="Normal 50 9 6 2" xfId="30863" xr:uid="{00000000-0005-0000-0000-00008C780000}"/>
    <cellStyle name="Normal 50 9 7" xfId="30864" xr:uid="{00000000-0005-0000-0000-00008D780000}"/>
    <cellStyle name="Normal 50 9 7 2" xfId="30865" xr:uid="{00000000-0005-0000-0000-00008E780000}"/>
    <cellStyle name="Normal 50 9 8" xfId="30866" xr:uid="{00000000-0005-0000-0000-00008F780000}"/>
    <cellStyle name="Normal 50 9 8 2" xfId="30867" xr:uid="{00000000-0005-0000-0000-000090780000}"/>
    <cellStyle name="Normal 50 9 9" xfId="30868" xr:uid="{00000000-0005-0000-0000-000091780000}"/>
    <cellStyle name="Normal 50 9 9 2" xfId="30869" xr:uid="{00000000-0005-0000-0000-000092780000}"/>
    <cellStyle name="Normal 51" xfId="30870" xr:uid="{00000000-0005-0000-0000-000093780000}"/>
    <cellStyle name="Normal 51 10" xfId="30871" xr:uid="{00000000-0005-0000-0000-000094780000}"/>
    <cellStyle name="Normal 51 10 10" xfId="30872" xr:uid="{00000000-0005-0000-0000-000095780000}"/>
    <cellStyle name="Normal 51 10 11" xfId="30873" xr:uid="{00000000-0005-0000-0000-000096780000}"/>
    <cellStyle name="Normal 51 10 2" xfId="30874" xr:uid="{00000000-0005-0000-0000-000097780000}"/>
    <cellStyle name="Normal 51 10 2 2" xfId="30875" xr:uid="{00000000-0005-0000-0000-000098780000}"/>
    <cellStyle name="Normal 51 10 3" xfId="30876" xr:uid="{00000000-0005-0000-0000-000099780000}"/>
    <cellStyle name="Normal 51 10 3 2" xfId="30877" xr:uid="{00000000-0005-0000-0000-00009A780000}"/>
    <cellStyle name="Normal 51 10 4" xfId="30878" xr:uid="{00000000-0005-0000-0000-00009B780000}"/>
    <cellStyle name="Normal 51 10 4 2" xfId="30879" xr:uid="{00000000-0005-0000-0000-00009C780000}"/>
    <cellStyle name="Normal 51 10 5" xfId="30880" xr:uid="{00000000-0005-0000-0000-00009D780000}"/>
    <cellStyle name="Normal 51 10 5 2" xfId="30881" xr:uid="{00000000-0005-0000-0000-00009E780000}"/>
    <cellStyle name="Normal 51 10 6" xfId="30882" xr:uid="{00000000-0005-0000-0000-00009F780000}"/>
    <cellStyle name="Normal 51 10 6 2" xfId="30883" xr:uid="{00000000-0005-0000-0000-0000A0780000}"/>
    <cellStyle name="Normal 51 10 7" xfId="30884" xr:uid="{00000000-0005-0000-0000-0000A1780000}"/>
    <cellStyle name="Normal 51 10 7 2" xfId="30885" xr:uid="{00000000-0005-0000-0000-0000A2780000}"/>
    <cellStyle name="Normal 51 10 8" xfId="30886" xr:uid="{00000000-0005-0000-0000-0000A3780000}"/>
    <cellStyle name="Normal 51 10 8 2" xfId="30887" xr:uid="{00000000-0005-0000-0000-0000A4780000}"/>
    <cellStyle name="Normal 51 10 9" xfId="30888" xr:uid="{00000000-0005-0000-0000-0000A5780000}"/>
    <cellStyle name="Normal 51 10 9 2" xfId="30889" xr:uid="{00000000-0005-0000-0000-0000A6780000}"/>
    <cellStyle name="Normal 51 11" xfId="30890" xr:uid="{00000000-0005-0000-0000-0000A7780000}"/>
    <cellStyle name="Normal 51 11 10" xfId="30891" xr:uid="{00000000-0005-0000-0000-0000A8780000}"/>
    <cellStyle name="Normal 51 11 11" xfId="30892" xr:uid="{00000000-0005-0000-0000-0000A9780000}"/>
    <cellStyle name="Normal 51 11 2" xfId="30893" xr:uid="{00000000-0005-0000-0000-0000AA780000}"/>
    <cellStyle name="Normal 51 11 2 2" xfId="30894" xr:uid="{00000000-0005-0000-0000-0000AB780000}"/>
    <cellStyle name="Normal 51 11 3" xfId="30895" xr:uid="{00000000-0005-0000-0000-0000AC780000}"/>
    <cellStyle name="Normal 51 11 3 2" xfId="30896" xr:uid="{00000000-0005-0000-0000-0000AD780000}"/>
    <cellStyle name="Normal 51 11 4" xfId="30897" xr:uid="{00000000-0005-0000-0000-0000AE780000}"/>
    <cellStyle name="Normal 51 11 4 2" xfId="30898" xr:uid="{00000000-0005-0000-0000-0000AF780000}"/>
    <cellStyle name="Normal 51 11 5" xfId="30899" xr:uid="{00000000-0005-0000-0000-0000B0780000}"/>
    <cellStyle name="Normal 51 11 5 2" xfId="30900" xr:uid="{00000000-0005-0000-0000-0000B1780000}"/>
    <cellStyle name="Normal 51 11 6" xfId="30901" xr:uid="{00000000-0005-0000-0000-0000B2780000}"/>
    <cellStyle name="Normal 51 11 6 2" xfId="30902" xr:uid="{00000000-0005-0000-0000-0000B3780000}"/>
    <cellStyle name="Normal 51 11 7" xfId="30903" xr:uid="{00000000-0005-0000-0000-0000B4780000}"/>
    <cellStyle name="Normal 51 11 7 2" xfId="30904" xr:uid="{00000000-0005-0000-0000-0000B5780000}"/>
    <cellStyle name="Normal 51 11 8" xfId="30905" xr:uid="{00000000-0005-0000-0000-0000B6780000}"/>
    <cellStyle name="Normal 51 11 8 2" xfId="30906" xr:uid="{00000000-0005-0000-0000-0000B7780000}"/>
    <cellStyle name="Normal 51 11 9" xfId="30907" xr:uid="{00000000-0005-0000-0000-0000B8780000}"/>
    <cellStyle name="Normal 51 11 9 2" xfId="30908" xr:uid="{00000000-0005-0000-0000-0000B9780000}"/>
    <cellStyle name="Normal 51 12" xfId="30909" xr:uid="{00000000-0005-0000-0000-0000BA780000}"/>
    <cellStyle name="Normal 51 12 10" xfId="30910" xr:uid="{00000000-0005-0000-0000-0000BB780000}"/>
    <cellStyle name="Normal 51 12 2" xfId="30911" xr:uid="{00000000-0005-0000-0000-0000BC780000}"/>
    <cellStyle name="Normal 51 12 2 2" xfId="30912" xr:uid="{00000000-0005-0000-0000-0000BD780000}"/>
    <cellStyle name="Normal 51 12 3" xfId="30913" xr:uid="{00000000-0005-0000-0000-0000BE780000}"/>
    <cellStyle name="Normal 51 12 3 2" xfId="30914" xr:uid="{00000000-0005-0000-0000-0000BF780000}"/>
    <cellStyle name="Normal 51 12 4" xfId="30915" xr:uid="{00000000-0005-0000-0000-0000C0780000}"/>
    <cellStyle name="Normal 51 12 4 2" xfId="30916" xr:uid="{00000000-0005-0000-0000-0000C1780000}"/>
    <cellStyle name="Normal 51 12 5" xfId="30917" xr:uid="{00000000-0005-0000-0000-0000C2780000}"/>
    <cellStyle name="Normal 51 12 5 2" xfId="30918" xr:uid="{00000000-0005-0000-0000-0000C3780000}"/>
    <cellStyle name="Normal 51 12 6" xfId="30919" xr:uid="{00000000-0005-0000-0000-0000C4780000}"/>
    <cellStyle name="Normal 51 12 6 2" xfId="30920" xr:uid="{00000000-0005-0000-0000-0000C5780000}"/>
    <cellStyle name="Normal 51 12 7" xfId="30921" xr:uid="{00000000-0005-0000-0000-0000C6780000}"/>
    <cellStyle name="Normal 51 12 7 2" xfId="30922" xr:uid="{00000000-0005-0000-0000-0000C7780000}"/>
    <cellStyle name="Normal 51 12 8" xfId="30923" xr:uid="{00000000-0005-0000-0000-0000C8780000}"/>
    <cellStyle name="Normal 51 12 8 2" xfId="30924" xr:uid="{00000000-0005-0000-0000-0000C9780000}"/>
    <cellStyle name="Normal 51 12 9" xfId="30925" xr:uid="{00000000-0005-0000-0000-0000CA780000}"/>
    <cellStyle name="Normal 51 13" xfId="30926" xr:uid="{00000000-0005-0000-0000-0000CB780000}"/>
    <cellStyle name="Normal 51 13 2" xfId="30927" xr:uid="{00000000-0005-0000-0000-0000CC780000}"/>
    <cellStyle name="Normal 51 14" xfId="30928" xr:uid="{00000000-0005-0000-0000-0000CD780000}"/>
    <cellStyle name="Normal 51 14 2" xfId="30929" xr:uid="{00000000-0005-0000-0000-0000CE780000}"/>
    <cellStyle name="Normal 51 15" xfId="30930" xr:uid="{00000000-0005-0000-0000-0000CF780000}"/>
    <cellStyle name="Normal 51 15 2" xfId="30931" xr:uid="{00000000-0005-0000-0000-0000D0780000}"/>
    <cellStyle name="Normal 51 16" xfId="30932" xr:uid="{00000000-0005-0000-0000-0000D1780000}"/>
    <cellStyle name="Normal 51 16 2" xfId="30933" xr:uid="{00000000-0005-0000-0000-0000D2780000}"/>
    <cellStyle name="Normal 51 17" xfId="30934" xr:uid="{00000000-0005-0000-0000-0000D3780000}"/>
    <cellStyle name="Normal 51 17 2" xfId="30935" xr:uid="{00000000-0005-0000-0000-0000D4780000}"/>
    <cellStyle name="Normal 51 18" xfId="30936" xr:uid="{00000000-0005-0000-0000-0000D5780000}"/>
    <cellStyle name="Normal 51 18 2" xfId="30937" xr:uid="{00000000-0005-0000-0000-0000D6780000}"/>
    <cellStyle name="Normal 51 19" xfId="30938" xr:uid="{00000000-0005-0000-0000-0000D7780000}"/>
    <cellStyle name="Normal 51 19 2" xfId="30939" xr:uid="{00000000-0005-0000-0000-0000D8780000}"/>
    <cellStyle name="Normal 51 2" xfId="30940" xr:uid="{00000000-0005-0000-0000-0000D9780000}"/>
    <cellStyle name="Normal 51 2 10" xfId="30941" xr:uid="{00000000-0005-0000-0000-0000DA780000}"/>
    <cellStyle name="Normal 51 2 10 2" xfId="30942" xr:uid="{00000000-0005-0000-0000-0000DB780000}"/>
    <cellStyle name="Normal 51 2 11" xfId="30943" xr:uid="{00000000-0005-0000-0000-0000DC780000}"/>
    <cellStyle name="Normal 51 2 11 2" xfId="30944" xr:uid="{00000000-0005-0000-0000-0000DD780000}"/>
    <cellStyle name="Normal 51 2 12" xfId="30945" xr:uid="{00000000-0005-0000-0000-0000DE780000}"/>
    <cellStyle name="Normal 51 2 12 2" xfId="30946" xr:uid="{00000000-0005-0000-0000-0000DF780000}"/>
    <cellStyle name="Normal 51 2 13" xfId="30947" xr:uid="{00000000-0005-0000-0000-0000E0780000}"/>
    <cellStyle name="Normal 51 2 13 2" xfId="30948" xr:uid="{00000000-0005-0000-0000-0000E1780000}"/>
    <cellStyle name="Normal 51 2 14" xfId="30949" xr:uid="{00000000-0005-0000-0000-0000E2780000}"/>
    <cellStyle name="Normal 51 2 14 2" xfId="30950" xr:uid="{00000000-0005-0000-0000-0000E3780000}"/>
    <cellStyle name="Normal 51 2 15" xfId="30951" xr:uid="{00000000-0005-0000-0000-0000E4780000}"/>
    <cellStyle name="Normal 51 2 15 2" xfId="30952" xr:uid="{00000000-0005-0000-0000-0000E5780000}"/>
    <cellStyle name="Normal 51 2 16" xfId="30953" xr:uid="{00000000-0005-0000-0000-0000E6780000}"/>
    <cellStyle name="Normal 51 2 16 2" xfId="30954" xr:uid="{00000000-0005-0000-0000-0000E7780000}"/>
    <cellStyle name="Normal 51 2 17" xfId="30955" xr:uid="{00000000-0005-0000-0000-0000E8780000}"/>
    <cellStyle name="Normal 51 2 18" xfId="30956" xr:uid="{00000000-0005-0000-0000-0000E9780000}"/>
    <cellStyle name="Normal 51 2 2" xfId="30957" xr:uid="{00000000-0005-0000-0000-0000EA780000}"/>
    <cellStyle name="Normal 51 2 2 10" xfId="30958" xr:uid="{00000000-0005-0000-0000-0000EB780000}"/>
    <cellStyle name="Normal 51 2 2 11" xfId="30959" xr:uid="{00000000-0005-0000-0000-0000EC780000}"/>
    <cellStyle name="Normal 51 2 2 2" xfId="30960" xr:uid="{00000000-0005-0000-0000-0000ED780000}"/>
    <cellStyle name="Normal 51 2 2 2 2" xfId="30961" xr:uid="{00000000-0005-0000-0000-0000EE780000}"/>
    <cellStyle name="Normal 51 2 2 3" xfId="30962" xr:uid="{00000000-0005-0000-0000-0000EF780000}"/>
    <cellStyle name="Normal 51 2 2 3 2" xfId="30963" xr:uid="{00000000-0005-0000-0000-0000F0780000}"/>
    <cellStyle name="Normal 51 2 2 4" xfId="30964" xr:uid="{00000000-0005-0000-0000-0000F1780000}"/>
    <cellStyle name="Normal 51 2 2 4 2" xfId="30965" xr:uid="{00000000-0005-0000-0000-0000F2780000}"/>
    <cellStyle name="Normal 51 2 2 5" xfId="30966" xr:uid="{00000000-0005-0000-0000-0000F3780000}"/>
    <cellStyle name="Normal 51 2 2 5 2" xfId="30967" xr:uid="{00000000-0005-0000-0000-0000F4780000}"/>
    <cellStyle name="Normal 51 2 2 6" xfId="30968" xr:uid="{00000000-0005-0000-0000-0000F5780000}"/>
    <cellStyle name="Normal 51 2 2 6 2" xfId="30969" xr:uid="{00000000-0005-0000-0000-0000F6780000}"/>
    <cellStyle name="Normal 51 2 2 7" xfId="30970" xr:uid="{00000000-0005-0000-0000-0000F7780000}"/>
    <cellStyle name="Normal 51 2 2 7 2" xfId="30971" xr:uid="{00000000-0005-0000-0000-0000F8780000}"/>
    <cellStyle name="Normal 51 2 2 8" xfId="30972" xr:uid="{00000000-0005-0000-0000-0000F9780000}"/>
    <cellStyle name="Normal 51 2 2 8 2" xfId="30973" xr:uid="{00000000-0005-0000-0000-0000FA780000}"/>
    <cellStyle name="Normal 51 2 2 9" xfId="30974" xr:uid="{00000000-0005-0000-0000-0000FB780000}"/>
    <cellStyle name="Normal 51 2 2 9 2" xfId="30975" xr:uid="{00000000-0005-0000-0000-0000FC780000}"/>
    <cellStyle name="Normal 51 2 3" xfId="30976" xr:uid="{00000000-0005-0000-0000-0000FD780000}"/>
    <cellStyle name="Normal 51 2 3 10" xfId="30977" xr:uid="{00000000-0005-0000-0000-0000FE780000}"/>
    <cellStyle name="Normal 51 2 3 11" xfId="30978" xr:uid="{00000000-0005-0000-0000-0000FF780000}"/>
    <cellStyle name="Normal 51 2 3 2" xfId="30979" xr:uid="{00000000-0005-0000-0000-000000790000}"/>
    <cellStyle name="Normal 51 2 3 2 2" xfId="30980" xr:uid="{00000000-0005-0000-0000-000001790000}"/>
    <cellStyle name="Normal 51 2 3 3" xfId="30981" xr:uid="{00000000-0005-0000-0000-000002790000}"/>
    <cellStyle name="Normal 51 2 3 3 2" xfId="30982" xr:uid="{00000000-0005-0000-0000-000003790000}"/>
    <cellStyle name="Normal 51 2 3 4" xfId="30983" xr:uid="{00000000-0005-0000-0000-000004790000}"/>
    <cellStyle name="Normal 51 2 3 4 2" xfId="30984" xr:uid="{00000000-0005-0000-0000-000005790000}"/>
    <cellStyle name="Normal 51 2 3 5" xfId="30985" xr:uid="{00000000-0005-0000-0000-000006790000}"/>
    <cellStyle name="Normal 51 2 3 5 2" xfId="30986" xr:uid="{00000000-0005-0000-0000-000007790000}"/>
    <cellStyle name="Normal 51 2 3 6" xfId="30987" xr:uid="{00000000-0005-0000-0000-000008790000}"/>
    <cellStyle name="Normal 51 2 3 6 2" xfId="30988" xr:uid="{00000000-0005-0000-0000-000009790000}"/>
    <cellStyle name="Normal 51 2 3 7" xfId="30989" xr:uid="{00000000-0005-0000-0000-00000A790000}"/>
    <cellStyle name="Normal 51 2 3 7 2" xfId="30990" xr:uid="{00000000-0005-0000-0000-00000B790000}"/>
    <cellStyle name="Normal 51 2 3 8" xfId="30991" xr:uid="{00000000-0005-0000-0000-00000C790000}"/>
    <cellStyle name="Normal 51 2 3 8 2" xfId="30992" xr:uid="{00000000-0005-0000-0000-00000D790000}"/>
    <cellStyle name="Normal 51 2 3 9" xfId="30993" xr:uid="{00000000-0005-0000-0000-00000E790000}"/>
    <cellStyle name="Normal 51 2 3 9 2" xfId="30994" xr:uid="{00000000-0005-0000-0000-00000F790000}"/>
    <cellStyle name="Normal 51 2 4" xfId="30995" xr:uid="{00000000-0005-0000-0000-000010790000}"/>
    <cellStyle name="Normal 51 2 4 10" xfId="30996" xr:uid="{00000000-0005-0000-0000-000011790000}"/>
    <cellStyle name="Normal 51 2 4 11" xfId="30997" xr:uid="{00000000-0005-0000-0000-000012790000}"/>
    <cellStyle name="Normal 51 2 4 2" xfId="30998" xr:uid="{00000000-0005-0000-0000-000013790000}"/>
    <cellStyle name="Normal 51 2 4 2 2" xfId="30999" xr:uid="{00000000-0005-0000-0000-000014790000}"/>
    <cellStyle name="Normal 51 2 4 3" xfId="31000" xr:uid="{00000000-0005-0000-0000-000015790000}"/>
    <cellStyle name="Normal 51 2 4 3 2" xfId="31001" xr:uid="{00000000-0005-0000-0000-000016790000}"/>
    <cellStyle name="Normal 51 2 4 4" xfId="31002" xr:uid="{00000000-0005-0000-0000-000017790000}"/>
    <cellStyle name="Normal 51 2 4 4 2" xfId="31003" xr:uid="{00000000-0005-0000-0000-000018790000}"/>
    <cellStyle name="Normal 51 2 4 5" xfId="31004" xr:uid="{00000000-0005-0000-0000-000019790000}"/>
    <cellStyle name="Normal 51 2 4 5 2" xfId="31005" xr:uid="{00000000-0005-0000-0000-00001A790000}"/>
    <cellStyle name="Normal 51 2 4 6" xfId="31006" xr:uid="{00000000-0005-0000-0000-00001B790000}"/>
    <cellStyle name="Normal 51 2 4 6 2" xfId="31007" xr:uid="{00000000-0005-0000-0000-00001C790000}"/>
    <cellStyle name="Normal 51 2 4 7" xfId="31008" xr:uid="{00000000-0005-0000-0000-00001D790000}"/>
    <cellStyle name="Normal 51 2 4 7 2" xfId="31009" xr:uid="{00000000-0005-0000-0000-00001E790000}"/>
    <cellStyle name="Normal 51 2 4 8" xfId="31010" xr:uid="{00000000-0005-0000-0000-00001F790000}"/>
    <cellStyle name="Normal 51 2 4 8 2" xfId="31011" xr:uid="{00000000-0005-0000-0000-000020790000}"/>
    <cellStyle name="Normal 51 2 4 9" xfId="31012" xr:uid="{00000000-0005-0000-0000-000021790000}"/>
    <cellStyle name="Normal 51 2 4 9 2" xfId="31013" xr:uid="{00000000-0005-0000-0000-000022790000}"/>
    <cellStyle name="Normal 51 2 5" xfId="31014" xr:uid="{00000000-0005-0000-0000-000023790000}"/>
    <cellStyle name="Normal 51 2 5 10" xfId="31015" xr:uid="{00000000-0005-0000-0000-000024790000}"/>
    <cellStyle name="Normal 51 2 5 11" xfId="31016" xr:uid="{00000000-0005-0000-0000-000025790000}"/>
    <cellStyle name="Normal 51 2 5 2" xfId="31017" xr:uid="{00000000-0005-0000-0000-000026790000}"/>
    <cellStyle name="Normal 51 2 5 2 2" xfId="31018" xr:uid="{00000000-0005-0000-0000-000027790000}"/>
    <cellStyle name="Normal 51 2 5 3" xfId="31019" xr:uid="{00000000-0005-0000-0000-000028790000}"/>
    <cellStyle name="Normal 51 2 5 3 2" xfId="31020" xr:uid="{00000000-0005-0000-0000-000029790000}"/>
    <cellStyle name="Normal 51 2 5 4" xfId="31021" xr:uid="{00000000-0005-0000-0000-00002A790000}"/>
    <cellStyle name="Normal 51 2 5 4 2" xfId="31022" xr:uid="{00000000-0005-0000-0000-00002B790000}"/>
    <cellStyle name="Normal 51 2 5 5" xfId="31023" xr:uid="{00000000-0005-0000-0000-00002C790000}"/>
    <cellStyle name="Normal 51 2 5 5 2" xfId="31024" xr:uid="{00000000-0005-0000-0000-00002D790000}"/>
    <cellStyle name="Normal 51 2 5 6" xfId="31025" xr:uid="{00000000-0005-0000-0000-00002E790000}"/>
    <cellStyle name="Normal 51 2 5 6 2" xfId="31026" xr:uid="{00000000-0005-0000-0000-00002F790000}"/>
    <cellStyle name="Normal 51 2 5 7" xfId="31027" xr:uid="{00000000-0005-0000-0000-000030790000}"/>
    <cellStyle name="Normal 51 2 5 7 2" xfId="31028" xr:uid="{00000000-0005-0000-0000-000031790000}"/>
    <cellStyle name="Normal 51 2 5 8" xfId="31029" xr:uid="{00000000-0005-0000-0000-000032790000}"/>
    <cellStyle name="Normal 51 2 5 8 2" xfId="31030" xr:uid="{00000000-0005-0000-0000-000033790000}"/>
    <cellStyle name="Normal 51 2 5 9" xfId="31031" xr:uid="{00000000-0005-0000-0000-000034790000}"/>
    <cellStyle name="Normal 51 2 5 9 2" xfId="31032" xr:uid="{00000000-0005-0000-0000-000035790000}"/>
    <cellStyle name="Normal 51 2 6" xfId="31033" xr:uid="{00000000-0005-0000-0000-000036790000}"/>
    <cellStyle name="Normal 51 2 6 10" xfId="31034" xr:uid="{00000000-0005-0000-0000-000037790000}"/>
    <cellStyle name="Normal 51 2 6 11" xfId="31035" xr:uid="{00000000-0005-0000-0000-000038790000}"/>
    <cellStyle name="Normal 51 2 6 2" xfId="31036" xr:uid="{00000000-0005-0000-0000-000039790000}"/>
    <cellStyle name="Normal 51 2 6 2 2" xfId="31037" xr:uid="{00000000-0005-0000-0000-00003A790000}"/>
    <cellStyle name="Normal 51 2 6 3" xfId="31038" xr:uid="{00000000-0005-0000-0000-00003B790000}"/>
    <cellStyle name="Normal 51 2 6 3 2" xfId="31039" xr:uid="{00000000-0005-0000-0000-00003C790000}"/>
    <cellStyle name="Normal 51 2 6 4" xfId="31040" xr:uid="{00000000-0005-0000-0000-00003D790000}"/>
    <cellStyle name="Normal 51 2 6 4 2" xfId="31041" xr:uid="{00000000-0005-0000-0000-00003E790000}"/>
    <cellStyle name="Normal 51 2 6 5" xfId="31042" xr:uid="{00000000-0005-0000-0000-00003F790000}"/>
    <cellStyle name="Normal 51 2 6 5 2" xfId="31043" xr:uid="{00000000-0005-0000-0000-000040790000}"/>
    <cellStyle name="Normal 51 2 6 6" xfId="31044" xr:uid="{00000000-0005-0000-0000-000041790000}"/>
    <cellStyle name="Normal 51 2 6 6 2" xfId="31045" xr:uid="{00000000-0005-0000-0000-000042790000}"/>
    <cellStyle name="Normal 51 2 6 7" xfId="31046" xr:uid="{00000000-0005-0000-0000-000043790000}"/>
    <cellStyle name="Normal 51 2 6 7 2" xfId="31047" xr:uid="{00000000-0005-0000-0000-000044790000}"/>
    <cellStyle name="Normal 51 2 6 8" xfId="31048" xr:uid="{00000000-0005-0000-0000-000045790000}"/>
    <cellStyle name="Normal 51 2 6 8 2" xfId="31049" xr:uid="{00000000-0005-0000-0000-000046790000}"/>
    <cellStyle name="Normal 51 2 6 9" xfId="31050" xr:uid="{00000000-0005-0000-0000-000047790000}"/>
    <cellStyle name="Normal 51 2 6 9 2" xfId="31051" xr:uid="{00000000-0005-0000-0000-000048790000}"/>
    <cellStyle name="Normal 51 2 7" xfId="31052" xr:uid="{00000000-0005-0000-0000-000049790000}"/>
    <cellStyle name="Normal 51 2 7 10" xfId="31053" xr:uid="{00000000-0005-0000-0000-00004A790000}"/>
    <cellStyle name="Normal 51 2 7 11" xfId="31054" xr:uid="{00000000-0005-0000-0000-00004B790000}"/>
    <cellStyle name="Normal 51 2 7 2" xfId="31055" xr:uid="{00000000-0005-0000-0000-00004C790000}"/>
    <cellStyle name="Normal 51 2 7 2 2" xfId="31056" xr:uid="{00000000-0005-0000-0000-00004D790000}"/>
    <cellStyle name="Normal 51 2 7 3" xfId="31057" xr:uid="{00000000-0005-0000-0000-00004E790000}"/>
    <cellStyle name="Normal 51 2 7 3 2" xfId="31058" xr:uid="{00000000-0005-0000-0000-00004F790000}"/>
    <cellStyle name="Normal 51 2 7 4" xfId="31059" xr:uid="{00000000-0005-0000-0000-000050790000}"/>
    <cellStyle name="Normal 51 2 7 4 2" xfId="31060" xr:uid="{00000000-0005-0000-0000-000051790000}"/>
    <cellStyle name="Normal 51 2 7 5" xfId="31061" xr:uid="{00000000-0005-0000-0000-000052790000}"/>
    <cellStyle name="Normal 51 2 7 5 2" xfId="31062" xr:uid="{00000000-0005-0000-0000-000053790000}"/>
    <cellStyle name="Normal 51 2 7 6" xfId="31063" xr:uid="{00000000-0005-0000-0000-000054790000}"/>
    <cellStyle name="Normal 51 2 7 6 2" xfId="31064" xr:uid="{00000000-0005-0000-0000-000055790000}"/>
    <cellStyle name="Normal 51 2 7 7" xfId="31065" xr:uid="{00000000-0005-0000-0000-000056790000}"/>
    <cellStyle name="Normal 51 2 7 7 2" xfId="31066" xr:uid="{00000000-0005-0000-0000-000057790000}"/>
    <cellStyle name="Normal 51 2 7 8" xfId="31067" xr:uid="{00000000-0005-0000-0000-000058790000}"/>
    <cellStyle name="Normal 51 2 7 8 2" xfId="31068" xr:uid="{00000000-0005-0000-0000-000059790000}"/>
    <cellStyle name="Normal 51 2 7 9" xfId="31069" xr:uid="{00000000-0005-0000-0000-00005A790000}"/>
    <cellStyle name="Normal 51 2 7 9 2" xfId="31070" xr:uid="{00000000-0005-0000-0000-00005B790000}"/>
    <cellStyle name="Normal 51 2 8" xfId="31071" xr:uid="{00000000-0005-0000-0000-00005C790000}"/>
    <cellStyle name="Normal 51 2 8 10" xfId="31072" xr:uid="{00000000-0005-0000-0000-00005D790000}"/>
    <cellStyle name="Normal 51 2 8 2" xfId="31073" xr:uid="{00000000-0005-0000-0000-00005E790000}"/>
    <cellStyle name="Normal 51 2 8 2 2" xfId="31074" xr:uid="{00000000-0005-0000-0000-00005F790000}"/>
    <cellStyle name="Normal 51 2 8 3" xfId="31075" xr:uid="{00000000-0005-0000-0000-000060790000}"/>
    <cellStyle name="Normal 51 2 8 3 2" xfId="31076" xr:uid="{00000000-0005-0000-0000-000061790000}"/>
    <cellStyle name="Normal 51 2 8 4" xfId="31077" xr:uid="{00000000-0005-0000-0000-000062790000}"/>
    <cellStyle name="Normal 51 2 8 4 2" xfId="31078" xr:uid="{00000000-0005-0000-0000-000063790000}"/>
    <cellStyle name="Normal 51 2 8 5" xfId="31079" xr:uid="{00000000-0005-0000-0000-000064790000}"/>
    <cellStyle name="Normal 51 2 8 5 2" xfId="31080" xr:uid="{00000000-0005-0000-0000-000065790000}"/>
    <cellStyle name="Normal 51 2 8 6" xfId="31081" xr:uid="{00000000-0005-0000-0000-000066790000}"/>
    <cellStyle name="Normal 51 2 8 6 2" xfId="31082" xr:uid="{00000000-0005-0000-0000-000067790000}"/>
    <cellStyle name="Normal 51 2 8 7" xfId="31083" xr:uid="{00000000-0005-0000-0000-000068790000}"/>
    <cellStyle name="Normal 51 2 8 7 2" xfId="31084" xr:uid="{00000000-0005-0000-0000-000069790000}"/>
    <cellStyle name="Normal 51 2 8 8" xfId="31085" xr:uid="{00000000-0005-0000-0000-00006A790000}"/>
    <cellStyle name="Normal 51 2 8 8 2" xfId="31086" xr:uid="{00000000-0005-0000-0000-00006B790000}"/>
    <cellStyle name="Normal 51 2 8 9" xfId="31087" xr:uid="{00000000-0005-0000-0000-00006C790000}"/>
    <cellStyle name="Normal 51 2 9" xfId="31088" xr:uid="{00000000-0005-0000-0000-00006D790000}"/>
    <cellStyle name="Normal 51 2 9 2" xfId="31089" xr:uid="{00000000-0005-0000-0000-00006E790000}"/>
    <cellStyle name="Normal 51 20" xfId="31090" xr:uid="{00000000-0005-0000-0000-00006F790000}"/>
    <cellStyle name="Normal 51 20 2" xfId="31091" xr:uid="{00000000-0005-0000-0000-000070790000}"/>
    <cellStyle name="Normal 51 21" xfId="31092" xr:uid="{00000000-0005-0000-0000-000071790000}"/>
    <cellStyle name="Normal 51 22" xfId="31093" xr:uid="{00000000-0005-0000-0000-000072790000}"/>
    <cellStyle name="Normal 51 3" xfId="31094" xr:uid="{00000000-0005-0000-0000-000073790000}"/>
    <cellStyle name="Normal 51 3 10" xfId="31095" xr:uid="{00000000-0005-0000-0000-000074790000}"/>
    <cellStyle name="Normal 51 3 10 2" xfId="31096" xr:uid="{00000000-0005-0000-0000-000075790000}"/>
    <cellStyle name="Normal 51 3 11" xfId="31097" xr:uid="{00000000-0005-0000-0000-000076790000}"/>
    <cellStyle name="Normal 51 3 11 2" xfId="31098" xr:uid="{00000000-0005-0000-0000-000077790000}"/>
    <cellStyle name="Normal 51 3 12" xfId="31099" xr:uid="{00000000-0005-0000-0000-000078790000}"/>
    <cellStyle name="Normal 51 3 12 2" xfId="31100" xr:uid="{00000000-0005-0000-0000-000079790000}"/>
    <cellStyle name="Normal 51 3 13" xfId="31101" xr:uid="{00000000-0005-0000-0000-00007A790000}"/>
    <cellStyle name="Normal 51 3 13 2" xfId="31102" xr:uid="{00000000-0005-0000-0000-00007B790000}"/>
    <cellStyle name="Normal 51 3 14" xfId="31103" xr:uid="{00000000-0005-0000-0000-00007C790000}"/>
    <cellStyle name="Normal 51 3 14 2" xfId="31104" xr:uid="{00000000-0005-0000-0000-00007D790000}"/>
    <cellStyle name="Normal 51 3 15" xfId="31105" xr:uid="{00000000-0005-0000-0000-00007E790000}"/>
    <cellStyle name="Normal 51 3 15 2" xfId="31106" xr:uid="{00000000-0005-0000-0000-00007F790000}"/>
    <cellStyle name="Normal 51 3 16" xfId="31107" xr:uid="{00000000-0005-0000-0000-000080790000}"/>
    <cellStyle name="Normal 51 3 16 2" xfId="31108" xr:uid="{00000000-0005-0000-0000-000081790000}"/>
    <cellStyle name="Normal 51 3 17" xfId="31109" xr:uid="{00000000-0005-0000-0000-000082790000}"/>
    <cellStyle name="Normal 51 3 18" xfId="31110" xr:uid="{00000000-0005-0000-0000-000083790000}"/>
    <cellStyle name="Normal 51 3 2" xfId="31111" xr:uid="{00000000-0005-0000-0000-000084790000}"/>
    <cellStyle name="Normal 51 3 2 10" xfId="31112" xr:uid="{00000000-0005-0000-0000-000085790000}"/>
    <cellStyle name="Normal 51 3 2 11" xfId="31113" xr:uid="{00000000-0005-0000-0000-000086790000}"/>
    <cellStyle name="Normal 51 3 2 2" xfId="31114" xr:uid="{00000000-0005-0000-0000-000087790000}"/>
    <cellStyle name="Normal 51 3 2 2 2" xfId="31115" xr:uid="{00000000-0005-0000-0000-000088790000}"/>
    <cellStyle name="Normal 51 3 2 3" xfId="31116" xr:uid="{00000000-0005-0000-0000-000089790000}"/>
    <cellStyle name="Normal 51 3 2 3 2" xfId="31117" xr:uid="{00000000-0005-0000-0000-00008A790000}"/>
    <cellStyle name="Normal 51 3 2 4" xfId="31118" xr:uid="{00000000-0005-0000-0000-00008B790000}"/>
    <cellStyle name="Normal 51 3 2 4 2" xfId="31119" xr:uid="{00000000-0005-0000-0000-00008C790000}"/>
    <cellStyle name="Normal 51 3 2 5" xfId="31120" xr:uid="{00000000-0005-0000-0000-00008D790000}"/>
    <cellStyle name="Normal 51 3 2 5 2" xfId="31121" xr:uid="{00000000-0005-0000-0000-00008E790000}"/>
    <cellStyle name="Normal 51 3 2 6" xfId="31122" xr:uid="{00000000-0005-0000-0000-00008F790000}"/>
    <cellStyle name="Normal 51 3 2 6 2" xfId="31123" xr:uid="{00000000-0005-0000-0000-000090790000}"/>
    <cellStyle name="Normal 51 3 2 7" xfId="31124" xr:uid="{00000000-0005-0000-0000-000091790000}"/>
    <cellStyle name="Normal 51 3 2 7 2" xfId="31125" xr:uid="{00000000-0005-0000-0000-000092790000}"/>
    <cellStyle name="Normal 51 3 2 8" xfId="31126" xr:uid="{00000000-0005-0000-0000-000093790000}"/>
    <cellStyle name="Normal 51 3 2 8 2" xfId="31127" xr:uid="{00000000-0005-0000-0000-000094790000}"/>
    <cellStyle name="Normal 51 3 2 9" xfId="31128" xr:uid="{00000000-0005-0000-0000-000095790000}"/>
    <cellStyle name="Normal 51 3 2 9 2" xfId="31129" xr:uid="{00000000-0005-0000-0000-000096790000}"/>
    <cellStyle name="Normal 51 3 3" xfId="31130" xr:uid="{00000000-0005-0000-0000-000097790000}"/>
    <cellStyle name="Normal 51 3 3 10" xfId="31131" xr:uid="{00000000-0005-0000-0000-000098790000}"/>
    <cellStyle name="Normal 51 3 3 11" xfId="31132" xr:uid="{00000000-0005-0000-0000-000099790000}"/>
    <cellStyle name="Normal 51 3 3 2" xfId="31133" xr:uid="{00000000-0005-0000-0000-00009A790000}"/>
    <cellStyle name="Normal 51 3 3 2 2" xfId="31134" xr:uid="{00000000-0005-0000-0000-00009B790000}"/>
    <cellStyle name="Normal 51 3 3 3" xfId="31135" xr:uid="{00000000-0005-0000-0000-00009C790000}"/>
    <cellStyle name="Normal 51 3 3 3 2" xfId="31136" xr:uid="{00000000-0005-0000-0000-00009D790000}"/>
    <cellStyle name="Normal 51 3 3 4" xfId="31137" xr:uid="{00000000-0005-0000-0000-00009E790000}"/>
    <cellStyle name="Normal 51 3 3 4 2" xfId="31138" xr:uid="{00000000-0005-0000-0000-00009F790000}"/>
    <cellStyle name="Normal 51 3 3 5" xfId="31139" xr:uid="{00000000-0005-0000-0000-0000A0790000}"/>
    <cellStyle name="Normal 51 3 3 5 2" xfId="31140" xr:uid="{00000000-0005-0000-0000-0000A1790000}"/>
    <cellStyle name="Normal 51 3 3 6" xfId="31141" xr:uid="{00000000-0005-0000-0000-0000A2790000}"/>
    <cellStyle name="Normal 51 3 3 6 2" xfId="31142" xr:uid="{00000000-0005-0000-0000-0000A3790000}"/>
    <cellStyle name="Normal 51 3 3 7" xfId="31143" xr:uid="{00000000-0005-0000-0000-0000A4790000}"/>
    <cellStyle name="Normal 51 3 3 7 2" xfId="31144" xr:uid="{00000000-0005-0000-0000-0000A5790000}"/>
    <cellStyle name="Normal 51 3 3 8" xfId="31145" xr:uid="{00000000-0005-0000-0000-0000A6790000}"/>
    <cellStyle name="Normal 51 3 3 8 2" xfId="31146" xr:uid="{00000000-0005-0000-0000-0000A7790000}"/>
    <cellStyle name="Normal 51 3 3 9" xfId="31147" xr:uid="{00000000-0005-0000-0000-0000A8790000}"/>
    <cellStyle name="Normal 51 3 3 9 2" xfId="31148" xr:uid="{00000000-0005-0000-0000-0000A9790000}"/>
    <cellStyle name="Normal 51 3 4" xfId="31149" xr:uid="{00000000-0005-0000-0000-0000AA790000}"/>
    <cellStyle name="Normal 51 3 4 10" xfId="31150" xr:uid="{00000000-0005-0000-0000-0000AB790000}"/>
    <cellStyle name="Normal 51 3 4 11" xfId="31151" xr:uid="{00000000-0005-0000-0000-0000AC790000}"/>
    <cellStyle name="Normal 51 3 4 2" xfId="31152" xr:uid="{00000000-0005-0000-0000-0000AD790000}"/>
    <cellStyle name="Normal 51 3 4 2 2" xfId="31153" xr:uid="{00000000-0005-0000-0000-0000AE790000}"/>
    <cellStyle name="Normal 51 3 4 3" xfId="31154" xr:uid="{00000000-0005-0000-0000-0000AF790000}"/>
    <cellStyle name="Normal 51 3 4 3 2" xfId="31155" xr:uid="{00000000-0005-0000-0000-0000B0790000}"/>
    <cellStyle name="Normal 51 3 4 4" xfId="31156" xr:uid="{00000000-0005-0000-0000-0000B1790000}"/>
    <cellStyle name="Normal 51 3 4 4 2" xfId="31157" xr:uid="{00000000-0005-0000-0000-0000B2790000}"/>
    <cellStyle name="Normal 51 3 4 5" xfId="31158" xr:uid="{00000000-0005-0000-0000-0000B3790000}"/>
    <cellStyle name="Normal 51 3 4 5 2" xfId="31159" xr:uid="{00000000-0005-0000-0000-0000B4790000}"/>
    <cellStyle name="Normal 51 3 4 6" xfId="31160" xr:uid="{00000000-0005-0000-0000-0000B5790000}"/>
    <cellStyle name="Normal 51 3 4 6 2" xfId="31161" xr:uid="{00000000-0005-0000-0000-0000B6790000}"/>
    <cellStyle name="Normal 51 3 4 7" xfId="31162" xr:uid="{00000000-0005-0000-0000-0000B7790000}"/>
    <cellStyle name="Normal 51 3 4 7 2" xfId="31163" xr:uid="{00000000-0005-0000-0000-0000B8790000}"/>
    <cellStyle name="Normal 51 3 4 8" xfId="31164" xr:uid="{00000000-0005-0000-0000-0000B9790000}"/>
    <cellStyle name="Normal 51 3 4 8 2" xfId="31165" xr:uid="{00000000-0005-0000-0000-0000BA790000}"/>
    <cellStyle name="Normal 51 3 4 9" xfId="31166" xr:uid="{00000000-0005-0000-0000-0000BB790000}"/>
    <cellStyle name="Normal 51 3 4 9 2" xfId="31167" xr:uid="{00000000-0005-0000-0000-0000BC790000}"/>
    <cellStyle name="Normal 51 3 5" xfId="31168" xr:uid="{00000000-0005-0000-0000-0000BD790000}"/>
    <cellStyle name="Normal 51 3 5 10" xfId="31169" xr:uid="{00000000-0005-0000-0000-0000BE790000}"/>
    <cellStyle name="Normal 51 3 5 11" xfId="31170" xr:uid="{00000000-0005-0000-0000-0000BF790000}"/>
    <cellStyle name="Normal 51 3 5 2" xfId="31171" xr:uid="{00000000-0005-0000-0000-0000C0790000}"/>
    <cellStyle name="Normal 51 3 5 2 2" xfId="31172" xr:uid="{00000000-0005-0000-0000-0000C1790000}"/>
    <cellStyle name="Normal 51 3 5 3" xfId="31173" xr:uid="{00000000-0005-0000-0000-0000C2790000}"/>
    <cellStyle name="Normal 51 3 5 3 2" xfId="31174" xr:uid="{00000000-0005-0000-0000-0000C3790000}"/>
    <cellStyle name="Normal 51 3 5 4" xfId="31175" xr:uid="{00000000-0005-0000-0000-0000C4790000}"/>
    <cellStyle name="Normal 51 3 5 4 2" xfId="31176" xr:uid="{00000000-0005-0000-0000-0000C5790000}"/>
    <cellStyle name="Normal 51 3 5 5" xfId="31177" xr:uid="{00000000-0005-0000-0000-0000C6790000}"/>
    <cellStyle name="Normal 51 3 5 5 2" xfId="31178" xr:uid="{00000000-0005-0000-0000-0000C7790000}"/>
    <cellStyle name="Normal 51 3 5 6" xfId="31179" xr:uid="{00000000-0005-0000-0000-0000C8790000}"/>
    <cellStyle name="Normal 51 3 5 6 2" xfId="31180" xr:uid="{00000000-0005-0000-0000-0000C9790000}"/>
    <cellStyle name="Normal 51 3 5 7" xfId="31181" xr:uid="{00000000-0005-0000-0000-0000CA790000}"/>
    <cellStyle name="Normal 51 3 5 7 2" xfId="31182" xr:uid="{00000000-0005-0000-0000-0000CB790000}"/>
    <cellStyle name="Normal 51 3 5 8" xfId="31183" xr:uid="{00000000-0005-0000-0000-0000CC790000}"/>
    <cellStyle name="Normal 51 3 5 8 2" xfId="31184" xr:uid="{00000000-0005-0000-0000-0000CD790000}"/>
    <cellStyle name="Normal 51 3 5 9" xfId="31185" xr:uid="{00000000-0005-0000-0000-0000CE790000}"/>
    <cellStyle name="Normal 51 3 5 9 2" xfId="31186" xr:uid="{00000000-0005-0000-0000-0000CF790000}"/>
    <cellStyle name="Normal 51 3 6" xfId="31187" xr:uid="{00000000-0005-0000-0000-0000D0790000}"/>
    <cellStyle name="Normal 51 3 6 10" xfId="31188" xr:uid="{00000000-0005-0000-0000-0000D1790000}"/>
    <cellStyle name="Normal 51 3 6 11" xfId="31189" xr:uid="{00000000-0005-0000-0000-0000D2790000}"/>
    <cellStyle name="Normal 51 3 6 2" xfId="31190" xr:uid="{00000000-0005-0000-0000-0000D3790000}"/>
    <cellStyle name="Normal 51 3 6 2 2" xfId="31191" xr:uid="{00000000-0005-0000-0000-0000D4790000}"/>
    <cellStyle name="Normal 51 3 6 3" xfId="31192" xr:uid="{00000000-0005-0000-0000-0000D5790000}"/>
    <cellStyle name="Normal 51 3 6 3 2" xfId="31193" xr:uid="{00000000-0005-0000-0000-0000D6790000}"/>
    <cellStyle name="Normal 51 3 6 4" xfId="31194" xr:uid="{00000000-0005-0000-0000-0000D7790000}"/>
    <cellStyle name="Normal 51 3 6 4 2" xfId="31195" xr:uid="{00000000-0005-0000-0000-0000D8790000}"/>
    <cellStyle name="Normal 51 3 6 5" xfId="31196" xr:uid="{00000000-0005-0000-0000-0000D9790000}"/>
    <cellStyle name="Normal 51 3 6 5 2" xfId="31197" xr:uid="{00000000-0005-0000-0000-0000DA790000}"/>
    <cellStyle name="Normal 51 3 6 6" xfId="31198" xr:uid="{00000000-0005-0000-0000-0000DB790000}"/>
    <cellStyle name="Normal 51 3 6 6 2" xfId="31199" xr:uid="{00000000-0005-0000-0000-0000DC790000}"/>
    <cellStyle name="Normal 51 3 6 7" xfId="31200" xr:uid="{00000000-0005-0000-0000-0000DD790000}"/>
    <cellStyle name="Normal 51 3 6 7 2" xfId="31201" xr:uid="{00000000-0005-0000-0000-0000DE790000}"/>
    <cellStyle name="Normal 51 3 6 8" xfId="31202" xr:uid="{00000000-0005-0000-0000-0000DF790000}"/>
    <cellStyle name="Normal 51 3 6 8 2" xfId="31203" xr:uid="{00000000-0005-0000-0000-0000E0790000}"/>
    <cellStyle name="Normal 51 3 6 9" xfId="31204" xr:uid="{00000000-0005-0000-0000-0000E1790000}"/>
    <cellStyle name="Normal 51 3 6 9 2" xfId="31205" xr:uid="{00000000-0005-0000-0000-0000E2790000}"/>
    <cellStyle name="Normal 51 3 7" xfId="31206" xr:uid="{00000000-0005-0000-0000-0000E3790000}"/>
    <cellStyle name="Normal 51 3 7 10" xfId="31207" xr:uid="{00000000-0005-0000-0000-0000E4790000}"/>
    <cellStyle name="Normal 51 3 7 11" xfId="31208" xr:uid="{00000000-0005-0000-0000-0000E5790000}"/>
    <cellStyle name="Normal 51 3 7 2" xfId="31209" xr:uid="{00000000-0005-0000-0000-0000E6790000}"/>
    <cellStyle name="Normal 51 3 7 2 2" xfId="31210" xr:uid="{00000000-0005-0000-0000-0000E7790000}"/>
    <cellStyle name="Normal 51 3 7 3" xfId="31211" xr:uid="{00000000-0005-0000-0000-0000E8790000}"/>
    <cellStyle name="Normal 51 3 7 3 2" xfId="31212" xr:uid="{00000000-0005-0000-0000-0000E9790000}"/>
    <cellStyle name="Normal 51 3 7 4" xfId="31213" xr:uid="{00000000-0005-0000-0000-0000EA790000}"/>
    <cellStyle name="Normal 51 3 7 4 2" xfId="31214" xr:uid="{00000000-0005-0000-0000-0000EB790000}"/>
    <cellStyle name="Normal 51 3 7 5" xfId="31215" xr:uid="{00000000-0005-0000-0000-0000EC790000}"/>
    <cellStyle name="Normal 51 3 7 5 2" xfId="31216" xr:uid="{00000000-0005-0000-0000-0000ED790000}"/>
    <cellStyle name="Normal 51 3 7 6" xfId="31217" xr:uid="{00000000-0005-0000-0000-0000EE790000}"/>
    <cellStyle name="Normal 51 3 7 6 2" xfId="31218" xr:uid="{00000000-0005-0000-0000-0000EF790000}"/>
    <cellStyle name="Normal 51 3 7 7" xfId="31219" xr:uid="{00000000-0005-0000-0000-0000F0790000}"/>
    <cellStyle name="Normal 51 3 7 7 2" xfId="31220" xr:uid="{00000000-0005-0000-0000-0000F1790000}"/>
    <cellStyle name="Normal 51 3 7 8" xfId="31221" xr:uid="{00000000-0005-0000-0000-0000F2790000}"/>
    <cellStyle name="Normal 51 3 7 8 2" xfId="31222" xr:uid="{00000000-0005-0000-0000-0000F3790000}"/>
    <cellStyle name="Normal 51 3 7 9" xfId="31223" xr:uid="{00000000-0005-0000-0000-0000F4790000}"/>
    <cellStyle name="Normal 51 3 7 9 2" xfId="31224" xr:uid="{00000000-0005-0000-0000-0000F5790000}"/>
    <cellStyle name="Normal 51 3 8" xfId="31225" xr:uid="{00000000-0005-0000-0000-0000F6790000}"/>
    <cellStyle name="Normal 51 3 8 10" xfId="31226" xr:uid="{00000000-0005-0000-0000-0000F7790000}"/>
    <cellStyle name="Normal 51 3 8 2" xfId="31227" xr:uid="{00000000-0005-0000-0000-0000F8790000}"/>
    <cellStyle name="Normal 51 3 8 2 2" xfId="31228" xr:uid="{00000000-0005-0000-0000-0000F9790000}"/>
    <cellStyle name="Normal 51 3 8 3" xfId="31229" xr:uid="{00000000-0005-0000-0000-0000FA790000}"/>
    <cellStyle name="Normal 51 3 8 3 2" xfId="31230" xr:uid="{00000000-0005-0000-0000-0000FB790000}"/>
    <cellStyle name="Normal 51 3 8 4" xfId="31231" xr:uid="{00000000-0005-0000-0000-0000FC790000}"/>
    <cellStyle name="Normal 51 3 8 4 2" xfId="31232" xr:uid="{00000000-0005-0000-0000-0000FD790000}"/>
    <cellStyle name="Normal 51 3 8 5" xfId="31233" xr:uid="{00000000-0005-0000-0000-0000FE790000}"/>
    <cellStyle name="Normal 51 3 8 5 2" xfId="31234" xr:uid="{00000000-0005-0000-0000-0000FF790000}"/>
    <cellStyle name="Normal 51 3 8 6" xfId="31235" xr:uid="{00000000-0005-0000-0000-0000007A0000}"/>
    <cellStyle name="Normal 51 3 8 6 2" xfId="31236" xr:uid="{00000000-0005-0000-0000-0000017A0000}"/>
    <cellStyle name="Normal 51 3 8 7" xfId="31237" xr:uid="{00000000-0005-0000-0000-0000027A0000}"/>
    <cellStyle name="Normal 51 3 8 7 2" xfId="31238" xr:uid="{00000000-0005-0000-0000-0000037A0000}"/>
    <cellStyle name="Normal 51 3 8 8" xfId="31239" xr:uid="{00000000-0005-0000-0000-0000047A0000}"/>
    <cellStyle name="Normal 51 3 8 8 2" xfId="31240" xr:uid="{00000000-0005-0000-0000-0000057A0000}"/>
    <cellStyle name="Normal 51 3 8 9" xfId="31241" xr:uid="{00000000-0005-0000-0000-0000067A0000}"/>
    <cellStyle name="Normal 51 3 9" xfId="31242" xr:uid="{00000000-0005-0000-0000-0000077A0000}"/>
    <cellStyle name="Normal 51 3 9 2" xfId="31243" xr:uid="{00000000-0005-0000-0000-0000087A0000}"/>
    <cellStyle name="Normal 51 4" xfId="31244" xr:uid="{00000000-0005-0000-0000-0000097A0000}"/>
    <cellStyle name="Normal 51 4 10" xfId="31245" xr:uid="{00000000-0005-0000-0000-00000A7A0000}"/>
    <cellStyle name="Normal 51 4 10 2" xfId="31246" xr:uid="{00000000-0005-0000-0000-00000B7A0000}"/>
    <cellStyle name="Normal 51 4 11" xfId="31247" xr:uid="{00000000-0005-0000-0000-00000C7A0000}"/>
    <cellStyle name="Normal 51 4 11 2" xfId="31248" xr:uid="{00000000-0005-0000-0000-00000D7A0000}"/>
    <cellStyle name="Normal 51 4 12" xfId="31249" xr:uid="{00000000-0005-0000-0000-00000E7A0000}"/>
    <cellStyle name="Normal 51 4 12 2" xfId="31250" xr:uid="{00000000-0005-0000-0000-00000F7A0000}"/>
    <cellStyle name="Normal 51 4 13" xfId="31251" xr:uid="{00000000-0005-0000-0000-0000107A0000}"/>
    <cellStyle name="Normal 51 4 13 2" xfId="31252" xr:uid="{00000000-0005-0000-0000-0000117A0000}"/>
    <cellStyle name="Normal 51 4 14" xfId="31253" xr:uid="{00000000-0005-0000-0000-0000127A0000}"/>
    <cellStyle name="Normal 51 4 14 2" xfId="31254" xr:uid="{00000000-0005-0000-0000-0000137A0000}"/>
    <cellStyle name="Normal 51 4 15" xfId="31255" xr:uid="{00000000-0005-0000-0000-0000147A0000}"/>
    <cellStyle name="Normal 51 4 15 2" xfId="31256" xr:uid="{00000000-0005-0000-0000-0000157A0000}"/>
    <cellStyle name="Normal 51 4 16" xfId="31257" xr:uid="{00000000-0005-0000-0000-0000167A0000}"/>
    <cellStyle name="Normal 51 4 16 2" xfId="31258" xr:uid="{00000000-0005-0000-0000-0000177A0000}"/>
    <cellStyle name="Normal 51 4 17" xfId="31259" xr:uid="{00000000-0005-0000-0000-0000187A0000}"/>
    <cellStyle name="Normal 51 4 18" xfId="31260" xr:uid="{00000000-0005-0000-0000-0000197A0000}"/>
    <cellStyle name="Normal 51 4 2" xfId="31261" xr:uid="{00000000-0005-0000-0000-00001A7A0000}"/>
    <cellStyle name="Normal 51 4 2 10" xfId="31262" xr:uid="{00000000-0005-0000-0000-00001B7A0000}"/>
    <cellStyle name="Normal 51 4 2 11" xfId="31263" xr:uid="{00000000-0005-0000-0000-00001C7A0000}"/>
    <cellStyle name="Normal 51 4 2 2" xfId="31264" xr:uid="{00000000-0005-0000-0000-00001D7A0000}"/>
    <cellStyle name="Normal 51 4 2 2 2" xfId="31265" xr:uid="{00000000-0005-0000-0000-00001E7A0000}"/>
    <cellStyle name="Normal 51 4 2 3" xfId="31266" xr:uid="{00000000-0005-0000-0000-00001F7A0000}"/>
    <cellStyle name="Normal 51 4 2 3 2" xfId="31267" xr:uid="{00000000-0005-0000-0000-0000207A0000}"/>
    <cellStyle name="Normal 51 4 2 4" xfId="31268" xr:uid="{00000000-0005-0000-0000-0000217A0000}"/>
    <cellStyle name="Normal 51 4 2 4 2" xfId="31269" xr:uid="{00000000-0005-0000-0000-0000227A0000}"/>
    <cellStyle name="Normal 51 4 2 5" xfId="31270" xr:uid="{00000000-0005-0000-0000-0000237A0000}"/>
    <cellStyle name="Normal 51 4 2 5 2" xfId="31271" xr:uid="{00000000-0005-0000-0000-0000247A0000}"/>
    <cellStyle name="Normal 51 4 2 6" xfId="31272" xr:uid="{00000000-0005-0000-0000-0000257A0000}"/>
    <cellStyle name="Normal 51 4 2 6 2" xfId="31273" xr:uid="{00000000-0005-0000-0000-0000267A0000}"/>
    <cellStyle name="Normal 51 4 2 7" xfId="31274" xr:uid="{00000000-0005-0000-0000-0000277A0000}"/>
    <cellStyle name="Normal 51 4 2 7 2" xfId="31275" xr:uid="{00000000-0005-0000-0000-0000287A0000}"/>
    <cellStyle name="Normal 51 4 2 8" xfId="31276" xr:uid="{00000000-0005-0000-0000-0000297A0000}"/>
    <cellStyle name="Normal 51 4 2 8 2" xfId="31277" xr:uid="{00000000-0005-0000-0000-00002A7A0000}"/>
    <cellStyle name="Normal 51 4 2 9" xfId="31278" xr:uid="{00000000-0005-0000-0000-00002B7A0000}"/>
    <cellStyle name="Normal 51 4 2 9 2" xfId="31279" xr:uid="{00000000-0005-0000-0000-00002C7A0000}"/>
    <cellStyle name="Normal 51 4 3" xfId="31280" xr:uid="{00000000-0005-0000-0000-00002D7A0000}"/>
    <cellStyle name="Normal 51 4 3 10" xfId="31281" xr:uid="{00000000-0005-0000-0000-00002E7A0000}"/>
    <cellStyle name="Normal 51 4 3 11" xfId="31282" xr:uid="{00000000-0005-0000-0000-00002F7A0000}"/>
    <cellStyle name="Normal 51 4 3 2" xfId="31283" xr:uid="{00000000-0005-0000-0000-0000307A0000}"/>
    <cellStyle name="Normal 51 4 3 2 2" xfId="31284" xr:uid="{00000000-0005-0000-0000-0000317A0000}"/>
    <cellStyle name="Normal 51 4 3 3" xfId="31285" xr:uid="{00000000-0005-0000-0000-0000327A0000}"/>
    <cellStyle name="Normal 51 4 3 3 2" xfId="31286" xr:uid="{00000000-0005-0000-0000-0000337A0000}"/>
    <cellStyle name="Normal 51 4 3 4" xfId="31287" xr:uid="{00000000-0005-0000-0000-0000347A0000}"/>
    <cellStyle name="Normal 51 4 3 4 2" xfId="31288" xr:uid="{00000000-0005-0000-0000-0000357A0000}"/>
    <cellStyle name="Normal 51 4 3 5" xfId="31289" xr:uid="{00000000-0005-0000-0000-0000367A0000}"/>
    <cellStyle name="Normal 51 4 3 5 2" xfId="31290" xr:uid="{00000000-0005-0000-0000-0000377A0000}"/>
    <cellStyle name="Normal 51 4 3 6" xfId="31291" xr:uid="{00000000-0005-0000-0000-0000387A0000}"/>
    <cellStyle name="Normal 51 4 3 6 2" xfId="31292" xr:uid="{00000000-0005-0000-0000-0000397A0000}"/>
    <cellStyle name="Normal 51 4 3 7" xfId="31293" xr:uid="{00000000-0005-0000-0000-00003A7A0000}"/>
    <cellStyle name="Normal 51 4 3 7 2" xfId="31294" xr:uid="{00000000-0005-0000-0000-00003B7A0000}"/>
    <cellStyle name="Normal 51 4 3 8" xfId="31295" xr:uid="{00000000-0005-0000-0000-00003C7A0000}"/>
    <cellStyle name="Normal 51 4 3 8 2" xfId="31296" xr:uid="{00000000-0005-0000-0000-00003D7A0000}"/>
    <cellStyle name="Normal 51 4 3 9" xfId="31297" xr:uid="{00000000-0005-0000-0000-00003E7A0000}"/>
    <cellStyle name="Normal 51 4 3 9 2" xfId="31298" xr:uid="{00000000-0005-0000-0000-00003F7A0000}"/>
    <cellStyle name="Normal 51 4 4" xfId="31299" xr:uid="{00000000-0005-0000-0000-0000407A0000}"/>
    <cellStyle name="Normal 51 4 4 10" xfId="31300" xr:uid="{00000000-0005-0000-0000-0000417A0000}"/>
    <cellStyle name="Normal 51 4 4 11" xfId="31301" xr:uid="{00000000-0005-0000-0000-0000427A0000}"/>
    <cellStyle name="Normal 51 4 4 2" xfId="31302" xr:uid="{00000000-0005-0000-0000-0000437A0000}"/>
    <cellStyle name="Normal 51 4 4 2 2" xfId="31303" xr:uid="{00000000-0005-0000-0000-0000447A0000}"/>
    <cellStyle name="Normal 51 4 4 3" xfId="31304" xr:uid="{00000000-0005-0000-0000-0000457A0000}"/>
    <cellStyle name="Normal 51 4 4 3 2" xfId="31305" xr:uid="{00000000-0005-0000-0000-0000467A0000}"/>
    <cellStyle name="Normal 51 4 4 4" xfId="31306" xr:uid="{00000000-0005-0000-0000-0000477A0000}"/>
    <cellStyle name="Normal 51 4 4 4 2" xfId="31307" xr:uid="{00000000-0005-0000-0000-0000487A0000}"/>
    <cellStyle name="Normal 51 4 4 5" xfId="31308" xr:uid="{00000000-0005-0000-0000-0000497A0000}"/>
    <cellStyle name="Normal 51 4 4 5 2" xfId="31309" xr:uid="{00000000-0005-0000-0000-00004A7A0000}"/>
    <cellStyle name="Normal 51 4 4 6" xfId="31310" xr:uid="{00000000-0005-0000-0000-00004B7A0000}"/>
    <cellStyle name="Normal 51 4 4 6 2" xfId="31311" xr:uid="{00000000-0005-0000-0000-00004C7A0000}"/>
    <cellStyle name="Normal 51 4 4 7" xfId="31312" xr:uid="{00000000-0005-0000-0000-00004D7A0000}"/>
    <cellStyle name="Normal 51 4 4 7 2" xfId="31313" xr:uid="{00000000-0005-0000-0000-00004E7A0000}"/>
    <cellStyle name="Normal 51 4 4 8" xfId="31314" xr:uid="{00000000-0005-0000-0000-00004F7A0000}"/>
    <cellStyle name="Normal 51 4 4 8 2" xfId="31315" xr:uid="{00000000-0005-0000-0000-0000507A0000}"/>
    <cellStyle name="Normal 51 4 4 9" xfId="31316" xr:uid="{00000000-0005-0000-0000-0000517A0000}"/>
    <cellStyle name="Normal 51 4 4 9 2" xfId="31317" xr:uid="{00000000-0005-0000-0000-0000527A0000}"/>
    <cellStyle name="Normal 51 4 5" xfId="31318" xr:uid="{00000000-0005-0000-0000-0000537A0000}"/>
    <cellStyle name="Normal 51 4 5 10" xfId="31319" xr:uid="{00000000-0005-0000-0000-0000547A0000}"/>
    <cellStyle name="Normal 51 4 5 11" xfId="31320" xr:uid="{00000000-0005-0000-0000-0000557A0000}"/>
    <cellStyle name="Normal 51 4 5 2" xfId="31321" xr:uid="{00000000-0005-0000-0000-0000567A0000}"/>
    <cellStyle name="Normal 51 4 5 2 2" xfId="31322" xr:uid="{00000000-0005-0000-0000-0000577A0000}"/>
    <cellStyle name="Normal 51 4 5 3" xfId="31323" xr:uid="{00000000-0005-0000-0000-0000587A0000}"/>
    <cellStyle name="Normal 51 4 5 3 2" xfId="31324" xr:uid="{00000000-0005-0000-0000-0000597A0000}"/>
    <cellStyle name="Normal 51 4 5 4" xfId="31325" xr:uid="{00000000-0005-0000-0000-00005A7A0000}"/>
    <cellStyle name="Normal 51 4 5 4 2" xfId="31326" xr:uid="{00000000-0005-0000-0000-00005B7A0000}"/>
    <cellStyle name="Normal 51 4 5 5" xfId="31327" xr:uid="{00000000-0005-0000-0000-00005C7A0000}"/>
    <cellStyle name="Normal 51 4 5 5 2" xfId="31328" xr:uid="{00000000-0005-0000-0000-00005D7A0000}"/>
    <cellStyle name="Normal 51 4 5 6" xfId="31329" xr:uid="{00000000-0005-0000-0000-00005E7A0000}"/>
    <cellStyle name="Normal 51 4 5 6 2" xfId="31330" xr:uid="{00000000-0005-0000-0000-00005F7A0000}"/>
    <cellStyle name="Normal 51 4 5 7" xfId="31331" xr:uid="{00000000-0005-0000-0000-0000607A0000}"/>
    <cellStyle name="Normal 51 4 5 7 2" xfId="31332" xr:uid="{00000000-0005-0000-0000-0000617A0000}"/>
    <cellStyle name="Normal 51 4 5 8" xfId="31333" xr:uid="{00000000-0005-0000-0000-0000627A0000}"/>
    <cellStyle name="Normal 51 4 5 8 2" xfId="31334" xr:uid="{00000000-0005-0000-0000-0000637A0000}"/>
    <cellStyle name="Normal 51 4 5 9" xfId="31335" xr:uid="{00000000-0005-0000-0000-0000647A0000}"/>
    <cellStyle name="Normal 51 4 5 9 2" xfId="31336" xr:uid="{00000000-0005-0000-0000-0000657A0000}"/>
    <cellStyle name="Normal 51 4 6" xfId="31337" xr:uid="{00000000-0005-0000-0000-0000667A0000}"/>
    <cellStyle name="Normal 51 4 6 10" xfId="31338" xr:uid="{00000000-0005-0000-0000-0000677A0000}"/>
    <cellStyle name="Normal 51 4 6 11" xfId="31339" xr:uid="{00000000-0005-0000-0000-0000687A0000}"/>
    <cellStyle name="Normal 51 4 6 2" xfId="31340" xr:uid="{00000000-0005-0000-0000-0000697A0000}"/>
    <cellStyle name="Normal 51 4 6 2 2" xfId="31341" xr:uid="{00000000-0005-0000-0000-00006A7A0000}"/>
    <cellStyle name="Normal 51 4 6 3" xfId="31342" xr:uid="{00000000-0005-0000-0000-00006B7A0000}"/>
    <cellStyle name="Normal 51 4 6 3 2" xfId="31343" xr:uid="{00000000-0005-0000-0000-00006C7A0000}"/>
    <cellStyle name="Normal 51 4 6 4" xfId="31344" xr:uid="{00000000-0005-0000-0000-00006D7A0000}"/>
    <cellStyle name="Normal 51 4 6 4 2" xfId="31345" xr:uid="{00000000-0005-0000-0000-00006E7A0000}"/>
    <cellStyle name="Normal 51 4 6 5" xfId="31346" xr:uid="{00000000-0005-0000-0000-00006F7A0000}"/>
    <cellStyle name="Normal 51 4 6 5 2" xfId="31347" xr:uid="{00000000-0005-0000-0000-0000707A0000}"/>
    <cellStyle name="Normal 51 4 6 6" xfId="31348" xr:uid="{00000000-0005-0000-0000-0000717A0000}"/>
    <cellStyle name="Normal 51 4 6 6 2" xfId="31349" xr:uid="{00000000-0005-0000-0000-0000727A0000}"/>
    <cellStyle name="Normal 51 4 6 7" xfId="31350" xr:uid="{00000000-0005-0000-0000-0000737A0000}"/>
    <cellStyle name="Normal 51 4 6 7 2" xfId="31351" xr:uid="{00000000-0005-0000-0000-0000747A0000}"/>
    <cellStyle name="Normal 51 4 6 8" xfId="31352" xr:uid="{00000000-0005-0000-0000-0000757A0000}"/>
    <cellStyle name="Normal 51 4 6 8 2" xfId="31353" xr:uid="{00000000-0005-0000-0000-0000767A0000}"/>
    <cellStyle name="Normal 51 4 6 9" xfId="31354" xr:uid="{00000000-0005-0000-0000-0000777A0000}"/>
    <cellStyle name="Normal 51 4 6 9 2" xfId="31355" xr:uid="{00000000-0005-0000-0000-0000787A0000}"/>
    <cellStyle name="Normal 51 4 7" xfId="31356" xr:uid="{00000000-0005-0000-0000-0000797A0000}"/>
    <cellStyle name="Normal 51 4 7 10" xfId="31357" xr:uid="{00000000-0005-0000-0000-00007A7A0000}"/>
    <cellStyle name="Normal 51 4 7 11" xfId="31358" xr:uid="{00000000-0005-0000-0000-00007B7A0000}"/>
    <cellStyle name="Normal 51 4 7 2" xfId="31359" xr:uid="{00000000-0005-0000-0000-00007C7A0000}"/>
    <cellStyle name="Normal 51 4 7 2 2" xfId="31360" xr:uid="{00000000-0005-0000-0000-00007D7A0000}"/>
    <cellStyle name="Normal 51 4 7 3" xfId="31361" xr:uid="{00000000-0005-0000-0000-00007E7A0000}"/>
    <cellStyle name="Normal 51 4 7 3 2" xfId="31362" xr:uid="{00000000-0005-0000-0000-00007F7A0000}"/>
    <cellStyle name="Normal 51 4 7 4" xfId="31363" xr:uid="{00000000-0005-0000-0000-0000807A0000}"/>
    <cellStyle name="Normal 51 4 7 4 2" xfId="31364" xr:uid="{00000000-0005-0000-0000-0000817A0000}"/>
    <cellStyle name="Normal 51 4 7 5" xfId="31365" xr:uid="{00000000-0005-0000-0000-0000827A0000}"/>
    <cellStyle name="Normal 51 4 7 5 2" xfId="31366" xr:uid="{00000000-0005-0000-0000-0000837A0000}"/>
    <cellStyle name="Normal 51 4 7 6" xfId="31367" xr:uid="{00000000-0005-0000-0000-0000847A0000}"/>
    <cellStyle name="Normal 51 4 7 6 2" xfId="31368" xr:uid="{00000000-0005-0000-0000-0000857A0000}"/>
    <cellStyle name="Normal 51 4 7 7" xfId="31369" xr:uid="{00000000-0005-0000-0000-0000867A0000}"/>
    <cellStyle name="Normal 51 4 7 7 2" xfId="31370" xr:uid="{00000000-0005-0000-0000-0000877A0000}"/>
    <cellStyle name="Normal 51 4 7 8" xfId="31371" xr:uid="{00000000-0005-0000-0000-0000887A0000}"/>
    <cellStyle name="Normal 51 4 7 8 2" xfId="31372" xr:uid="{00000000-0005-0000-0000-0000897A0000}"/>
    <cellStyle name="Normal 51 4 7 9" xfId="31373" xr:uid="{00000000-0005-0000-0000-00008A7A0000}"/>
    <cellStyle name="Normal 51 4 7 9 2" xfId="31374" xr:uid="{00000000-0005-0000-0000-00008B7A0000}"/>
    <cellStyle name="Normal 51 4 8" xfId="31375" xr:uid="{00000000-0005-0000-0000-00008C7A0000}"/>
    <cellStyle name="Normal 51 4 8 10" xfId="31376" xr:uid="{00000000-0005-0000-0000-00008D7A0000}"/>
    <cellStyle name="Normal 51 4 8 2" xfId="31377" xr:uid="{00000000-0005-0000-0000-00008E7A0000}"/>
    <cellStyle name="Normal 51 4 8 2 2" xfId="31378" xr:uid="{00000000-0005-0000-0000-00008F7A0000}"/>
    <cellStyle name="Normal 51 4 8 3" xfId="31379" xr:uid="{00000000-0005-0000-0000-0000907A0000}"/>
    <cellStyle name="Normal 51 4 8 3 2" xfId="31380" xr:uid="{00000000-0005-0000-0000-0000917A0000}"/>
    <cellStyle name="Normal 51 4 8 4" xfId="31381" xr:uid="{00000000-0005-0000-0000-0000927A0000}"/>
    <cellStyle name="Normal 51 4 8 4 2" xfId="31382" xr:uid="{00000000-0005-0000-0000-0000937A0000}"/>
    <cellStyle name="Normal 51 4 8 5" xfId="31383" xr:uid="{00000000-0005-0000-0000-0000947A0000}"/>
    <cellStyle name="Normal 51 4 8 5 2" xfId="31384" xr:uid="{00000000-0005-0000-0000-0000957A0000}"/>
    <cellStyle name="Normal 51 4 8 6" xfId="31385" xr:uid="{00000000-0005-0000-0000-0000967A0000}"/>
    <cellStyle name="Normal 51 4 8 6 2" xfId="31386" xr:uid="{00000000-0005-0000-0000-0000977A0000}"/>
    <cellStyle name="Normal 51 4 8 7" xfId="31387" xr:uid="{00000000-0005-0000-0000-0000987A0000}"/>
    <cellStyle name="Normal 51 4 8 7 2" xfId="31388" xr:uid="{00000000-0005-0000-0000-0000997A0000}"/>
    <cellStyle name="Normal 51 4 8 8" xfId="31389" xr:uid="{00000000-0005-0000-0000-00009A7A0000}"/>
    <cellStyle name="Normal 51 4 8 8 2" xfId="31390" xr:uid="{00000000-0005-0000-0000-00009B7A0000}"/>
    <cellStyle name="Normal 51 4 8 9" xfId="31391" xr:uid="{00000000-0005-0000-0000-00009C7A0000}"/>
    <cellStyle name="Normal 51 4 9" xfId="31392" xr:uid="{00000000-0005-0000-0000-00009D7A0000}"/>
    <cellStyle name="Normal 51 4 9 2" xfId="31393" xr:uid="{00000000-0005-0000-0000-00009E7A0000}"/>
    <cellStyle name="Normal 51 5" xfId="31394" xr:uid="{00000000-0005-0000-0000-00009F7A0000}"/>
    <cellStyle name="Normal 51 5 10" xfId="31395" xr:uid="{00000000-0005-0000-0000-0000A07A0000}"/>
    <cellStyle name="Normal 51 5 10 2" xfId="31396" xr:uid="{00000000-0005-0000-0000-0000A17A0000}"/>
    <cellStyle name="Normal 51 5 11" xfId="31397" xr:uid="{00000000-0005-0000-0000-0000A27A0000}"/>
    <cellStyle name="Normal 51 5 11 2" xfId="31398" xr:uid="{00000000-0005-0000-0000-0000A37A0000}"/>
    <cellStyle name="Normal 51 5 12" xfId="31399" xr:uid="{00000000-0005-0000-0000-0000A47A0000}"/>
    <cellStyle name="Normal 51 5 12 2" xfId="31400" xr:uid="{00000000-0005-0000-0000-0000A57A0000}"/>
    <cellStyle name="Normal 51 5 13" xfId="31401" xr:uid="{00000000-0005-0000-0000-0000A67A0000}"/>
    <cellStyle name="Normal 51 5 13 2" xfId="31402" xr:uid="{00000000-0005-0000-0000-0000A77A0000}"/>
    <cellStyle name="Normal 51 5 14" xfId="31403" xr:uid="{00000000-0005-0000-0000-0000A87A0000}"/>
    <cellStyle name="Normal 51 5 14 2" xfId="31404" xr:uid="{00000000-0005-0000-0000-0000A97A0000}"/>
    <cellStyle name="Normal 51 5 15" xfId="31405" xr:uid="{00000000-0005-0000-0000-0000AA7A0000}"/>
    <cellStyle name="Normal 51 5 15 2" xfId="31406" xr:uid="{00000000-0005-0000-0000-0000AB7A0000}"/>
    <cellStyle name="Normal 51 5 16" xfId="31407" xr:uid="{00000000-0005-0000-0000-0000AC7A0000}"/>
    <cellStyle name="Normal 51 5 17" xfId="31408" xr:uid="{00000000-0005-0000-0000-0000AD7A0000}"/>
    <cellStyle name="Normal 51 5 2" xfId="31409" xr:uid="{00000000-0005-0000-0000-0000AE7A0000}"/>
    <cellStyle name="Normal 51 5 2 10" xfId="31410" xr:uid="{00000000-0005-0000-0000-0000AF7A0000}"/>
    <cellStyle name="Normal 51 5 2 11" xfId="31411" xr:uid="{00000000-0005-0000-0000-0000B07A0000}"/>
    <cellStyle name="Normal 51 5 2 2" xfId="31412" xr:uid="{00000000-0005-0000-0000-0000B17A0000}"/>
    <cellStyle name="Normal 51 5 2 2 2" xfId="31413" xr:uid="{00000000-0005-0000-0000-0000B27A0000}"/>
    <cellStyle name="Normal 51 5 2 3" xfId="31414" xr:uid="{00000000-0005-0000-0000-0000B37A0000}"/>
    <cellStyle name="Normal 51 5 2 3 2" xfId="31415" xr:uid="{00000000-0005-0000-0000-0000B47A0000}"/>
    <cellStyle name="Normal 51 5 2 4" xfId="31416" xr:uid="{00000000-0005-0000-0000-0000B57A0000}"/>
    <cellStyle name="Normal 51 5 2 4 2" xfId="31417" xr:uid="{00000000-0005-0000-0000-0000B67A0000}"/>
    <cellStyle name="Normal 51 5 2 5" xfId="31418" xr:uid="{00000000-0005-0000-0000-0000B77A0000}"/>
    <cellStyle name="Normal 51 5 2 5 2" xfId="31419" xr:uid="{00000000-0005-0000-0000-0000B87A0000}"/>
    <cellStyle name="Normal 51 5 2 6" xfId="31420" xr:uid="{00000000-0005-0000-0000-0000B97A0000}"/>
    <cellStyle name="Normal 51 5 2 6 2" xfId="31421" xr:uid="{00000000-0005-0000-0000-0000BA7A0000}"/>
    <cellStyle name="Normal 51 5 2 7" xfId="31422" xr:uid="{00000000-0005-0000-0000-0000BB7A0000}"/>
    <cellStyle name="Normal 51 5 2 7 2" xfId="31423" xr:uid="{00000000-0005-0000-0000-0000BC7A0000}"/>
    <cellStyle name="Normal 51 5 2 8" xfId="31424" xr:uid="{00000000-0005-0000-0000-0000BD7A0000}"/>
    <cellStyle name="Normal 51 5 2 8 2" xfId="31425" xr:uid="{00000000-0005-0000-0000-0000BE7A0000}"/>
    <cellStyle name="Normal 51 5 2 9" xfId="31426" xr:uid="{00000000-0005-0000-0000-0000BF7A0000}"/>
    <cellStyle name="Normal 51 5 2 9 2" xfId="31427" xr:uid="{00000000-0005-0000-0000-0000C07A0000}"/>
    <cellStyle name="Normal 51 5 3" xfId="31428" xr:uid="{00000000-0005-0000-0000-0000C17A0000}"/>
    <cellStyle name="Normal 51 5 3 10" xfId="31429" xr:uid="{00000000-0005-0000-0000-0000C27A0000}"/>
    <cellStyle name="Normal 51 5 3 11" xfId="31430" xr:uid="{00000000-0005-0000-0000-0000C37A0000}"/>
    <cellStyle name="Normal 51 5 3 2" xfId="31431" xr:uid="{00000000-0005-0000-0000-0000C47A0000}"/>
    <cellStyle name="Normal 51 5 3 2 2" xfId="31432" xr:uid="{00000000-0005-0000-0000-0000C57A0000}"/>
    <cellStyle name="Normal 51 5 3 3" xfId="31433" xr:uid="{00000000-0005-0000-0000-0000C67A0000}"/>
    <cellStyle name="Normal 51 5 3 3 2" xfId="31434" xr:uid="{00000000-0005-0000-0000-0000C77A0000}"/>
    <cellStyle name="Normal 51 5 3 4" xfId="31435" xr:uid="{00000000-0005-0000-0000-0000C87A0000}"/>
    <cellStyle name="Normal 51 5 3 4 2" xfId="31436" xr:uid="{00000000-0005-0000-0000-0000C97A0000}"/>
    <cellStyle name="Normal 51 5 3 5" xfId="31437" xr:uid="{00000000-0005-0000-0000-0000CA7A0000}"/>
    <cellStyle name="Normal 51 5 3 5 2" xfId="31438" xr:uid="{00000000-0005-0000-0000-0000CB7A0000}"/>
    <cellStyle name="Normal 51 5 3 6" xfId="31439" xr:uid="{00000000-0005-0000-0000-0000CC7A0000}"/>
    <cellStyle name="Normal 51 5 3 6 2" xfId="31440" xr:uid="{00000000-0005-0000-0000-0000CD7A0000}"/>
    <cellStyle name="Normal 51 5 3 7" xfId="31441" xr:uid="{00000000-0005-0000-0000-0000CE7A0000}"/>
    <cellStyle name="Normal 51 5 3 7 2" xfId="31442" xr:uid="{00000000-0005-0000-0000-0000CF7A0000}"/>
    <cellStyle name="Normal 51 5 3 8" xfId="31443" xr:uid="{00000000-0005-0000-0000-0000D07A0000}"/>
    <cellStyle name="Normal 51 5 3 8 2" xfId="31444" xr:uid="{00000000-0005-0000-0000-0000D17A0000}"/>
    <cellStyle name="Normal 51 5 3 9" xfId="31445" xr:uid="{00000000-0005-0000-0000-0000D27A0000}"/>
    <cellStyle name="Normal 51 5 3 9 2" xfId="31446" xr:uid="{00000000-0005-0000-0000-0000D37A0000}"/>
    <cellStyle name="Normal 51 5 4" xfId="31447" xr:uid="{00000000-0005-0000-0000-0000D47A0000}"/>
    <cellStyle name="Normal 51 5 4 10" xfId="31448" xr:uid="{00000000-0005-0000-0000-0000D57A0000}"/>
    <cellStyle name="Normal 51 5 4 11" xfId="31449" xr:uid="{00000000-0005-0000-0000-0000D67A0000}"/>
    <cellStyle name="Normal 51 5 4 2" xfId="31450" xr:uid="{00000000-0005-0000-0000-0000D77A0000}"/>
    <cellStyle name="Normal 51 5 4 2 2" xfId="31451" xr:uid="{00000000-0005-0000-0000-0000D87A0000}"/>
    <cellStyle name="Normal 51 5 4 3" xfId="31452" xr:uid="{00000000-0005-0000-0000-0000D97A0000}"/>
    <cellStyle name="Normal 51 5 4 3 2" xfId="31453" xr:uid="{00000000-0005-0000-0000-0000DA7A0000}"/>
    <cellStyle name="Normal 51 5 4 4" xfId="31454" xr:uid="{00000000-0005-0000-0000-0000DB7A0000}"/>
    <cellStyle name="Normal 51 5 4 4 2" xfId="31455" xr:uid="{00000000-0005-0000-0000-0000DC7A0000}"/>
    <cellStyle name="Normal 51 5 4 5" xfId="31456" xr:uid="{00000000-0005-0000-0000-0000DD7A0000}"/>
    <cellStyle name="Normal 51 5 4 5 2" xfId="31457" xr:uid="{00000000-0005-0000-0000-0000DE7A0000}"/>
    <cellStyle name="Normal 51 5 4 6" xfId="31458" xr:uid="{00000000-0005-0000-0000-0000DF7A0000}"/>
    <cellStyle name="Normal 51 5 4 6 2" xfId="31459" xr:uid="{00000000-0005-0000-0000-0000E07A0000}"/>
    <cellStyle name="Normal 51 5 4 7" xfId="31460" xr:uid="{00000000-0005-0000-0000-0000E17A0000}"/>
    <cellStyle name="Normal 51 5 4 7 2" xfId="31461" xr:uid="{00000000-0005-0000-0000-0000E27A0000}"/>
    <cellStyle name="Normal 51 5 4 8" xfId="31462" xr:uid="{00000000-0005-0000-0000-0000E37A0000}"/>
    <cellStyle name="Normal 51 5 4 8 2" xfId="31463" xr:uid="{00000000-0005-0000-0000-0000E47A0000}"/>
    <cellStyle name="Normal 51 5 4 9" xfId="31464" xr:uid="{00000000-0005-0000-0000-0000E57A0000}"/>
    <cellStyle name="Normal 51 5 4 9 2" xfId="31465" xr:uid="{00000000-0005-0000-0000-0000E67A0000}"/>
    <cellStyle name="Normal 51 5 5" xfId="31466" xr:uid="{00000000-0005-0000-0000-0000E77A0000}"/>
    <cellStyle name="Normal 51 5 5 10" xfId="31467" xr:uid="{00000000-0005-0000-0000-0000E87A0000}"/>
    <cellStyle name="Normal 51 5 5 11" xfId="31468" xr:uid="{00000000-0005-0000-0000-0000E97A0000}"/>
    <cellStyle name="Normal 51 5 5 2" xfId="31469" xr:uid="{00000000-0005-0000-0000-0000EA7A0000}"/>
    <cellStyle name="Normal 51 5 5 2 2" xfId="31470" xr:uid="{00000000-0005-0000-0000-0000EB7A0000}"/>
    <cellStyle name="Normal 51 5 5 3" xfId="31471" xr:uid="{00000000-0005-0000-0000-0000EC7A0000}"/>
    <cellStyle name="Normal 51 5 5 3 2" xfId="31472" xr:uid="{00000000-0005-0000-0000-0000ED7A0000}"/>
    <cellStyle name="Normal 51 5 5 4" xfId="31473" xr:uid="{00000000-0005-0000-0000-0000EE7A0000}"/>
    <cellStyle name="Normal 51 5 5 4 2" xfId="31474" xr:uid="{00000000-0005-0000-0000-0000EF7A0000}"/>
    <cellStyle name="Normal 51 5 5 5" xfId="31475" xr:uid="{00000000-0005-0000-0000-0000F07A0000}"/>
    <cellStyle name="Normal 51 5 5 5 2" xfId="31476" xr:uid="{00000000-0005-0000-0000-0000F17A0000}"/>
    <cellStyle name="Normal 51 5 5 6" xfId="31477" xr:uid="{00000000-0005-0000-0000-0000F27A0000}"/>
    <cellStyle name="Normal 51 5 5 6 2" xfId="31478" xr:uid="{00000000-0005-0000-0000-0000F37A0000}"/>
    <cellStyle name="Normal 51 5 5 7" xfId="31479" xr:uid="{00000000-0005-0000-0000-0000F47A0000}"/>
    <cellStyle name="Normal 51 5 5 7 2" xfId="31480" xr:uid="{00000000-0005-0000-0000-0000F57A0000}"/>
    <cellStyle name="Normal 51 5 5 8" xfId="31481" xr:uid="{00000000-0005-0000-0000-0000F67A0000}"/>
    <cellStyle name="Normal 51 5 5 8 2" xfId="31482" xr:uid="{00000000-0005-0000-0000-0000F77A0000}"/>
    <cellStyle name="Normal 51 5 5 9" xfId="31483" xr:uid="{00000000-0005-0000-0000-0000F87A0000}"/>
    <cellStyle name="Normal 51 5 5 9 2" xfId="31484" xr:uid="{00000000-0005-0000-0000-0000F97A0000}"/>
    <cellStyle name="Normal 51 5 6" xfId="31485" xr:uid="{00000000-0005-0000-0000-0000FA7A0000}"/>
    <cellStyle name="Normal 51 5 6 10" xfId="31486" xr:uid="{00000000-0005-0000-0000-0000FB7A0000}"/>
    <cellStyle name="Normal 51 5 6 11" xfId="31487" xr:uid="{00000000-0005-0000-0000-0000FC7A0000}"/>
    <cellStyle name="Normal 51 5 6 2" xfId="31488" xr:uid="{00000000-0005-0000-0000-0000FD7A0000}"/>
    <cellStyle name="Normal 51 5 6 2 2" xfId="31489" xr:uid="{00000000-0005-0000-0000-0000FE7A0000}"/>
    <cellStyle name="Normal 51 5 6 3" xfId="31490" xr:uid="{00000000-0005-0000-0000-0000FF7A0000}"/>
    <cellStyle name="Normal 51 5 6 3 2" xfId="31491" xr:uid="{00000000-0005-0000-0000-0000007B0000}"/>
    <cellStyle name="Normal 51 5 6 4" xfId="31492" xr:uid="{00000000-0005-0000-0000-0000017B0000}"/>
    <cellStyle name="Normal 51 5 6 4 2" xfId="31493" xr:uid="{00000000-0005-0000-0000-0000027B0000}"/>
    <cellStyle name="Normal 51 5 6 5" xfId="31494" xr:uid="{00000000-0005-0000-0000-0000037B0000}"/>
    <cellStyle name="Normal 51 5 6 5 2" xfId="31495" xr:uid="{00000000-0005-0000-0000-0000047B0000}"/>
    <cellStyle name="Normal 51 5 6 6" xfId="31496" xr:uid="{00000000-0005-0000-0000-0000057B0000}"/>
    <cellStyle name="Normal 51 5 6 6 2" xfId="31497" xr:uid="{00000000-0005-0000-0000-0000067B0000}"/>
    <cellStyle name="Normal 51 5 6 7" xfId="31498" xr:uid="{00000000-0005-0000-0000-0000077B0000}"/>
    <cellStyle name="Normal 51 5 6 7 2" xfId="31499" xr:uid="{00000000-0005-0000-0000-0000087B0000}"/>
    <cellStyle name="Normal 51 5 6 8" xfId="31500" xr:uid="{00000000-0005-0000-0000-0000097B0000}"/>
    <cellStyle name="Normal 51 5 6 8 2" xfId="31501" xr:uid="{00000000-0005-0000-0000-00000A7B0000}"/>
    <cellStyle name="Normal 51 5 6 9" xfId="31502" xr:uid="{00000000-0005-0000-0000-00000B7B0000}"/>
    <cellStyle name="Normal 51 5 6 9 2" xfId="31503" xr:uid="{00000000-0005-0000-0000-00000C7B0000}"/>
    <cellStyle name="Normal 51 5 7" xfId="31504" xr:uid="{00000000-0005-0000-0000-00000D7B0000}"/>
    <cellStyle name="Normal 51 5 7 10" xfId="31505" xr:uid="{00000000-0005-0000-0000-00000E7B0000}"/>
    <cellStyle name="Normal 51 5 7 2" xfId="31506" xr:uid="{00000000-0005-0000-0000-00000F7B0000}"/>
    <cellStyle name="Normal 51 5 7 2 2" xfId="31507" xr:uid="{00000000-0005-0000-0000-0000107B0000}"/>
    <cellStyle name="Normal 51 5 7 3" xfId="31508" xr:uid="{00000000-0005-0000-0000-0000117B0000}"/>
    <cellStyle name="Normal 51 5 7 3 2" xfId="31509" xr:uid="{00000000-0005-0000-0000-0000127B0000}"/>
    <cellStyle name="Normal 51 5 7 4" xfId="31510" xr:uid="{00000000-0005-0000-0000-0000137B0000}"/>
    <cellStyle name="Normal 51 5 7 4 2" xfId="31511" xr:uid="{00000000-0005-0000-0000-0000147B0000}"/>
    <cellStyle name="Normal 51 5 7 5" xfId="31512" xr:uid="{00000000-0005-0000-0000-0000157B0000}"/>
    <cellStyle name="Normal 51 5 7 5 2" xfId="31513" xr:uid="{00000000-0005-0000-0000-0000167B0000}"/>
    <cellStyle name="Normal 51 5 7 6" xfId="31514" xr:uid="{00000000-0005-0000-0000-0000177B0000}"/>
    <cellStyle name="Normal 51 5 7 6 2" xfId="31515" xr:uid="{00000000-0005-0000-0000-0000187B0000}"/>
    <cellStyle name="Normal 51 5 7 7" xfId="31516" xr:uid="{00000000-0005-0000-0000-0000197B0000}"/>
    <cellStyle name="Normal 51 5 7 7 2" xfId="31517" xr:uid="{00000000-0005-0000-0000-00001A7B0000}"/>
    <cellStyle name="Normal 51 5 7 8" xfId="31518" xr:uid="{00000000-0005-0000-0000-00001B7B0000}"/>
    <cellStyle name="Normal 51 5 7 8 2" xfId="31519" xr:uid="{00000000-0005-0000-0000-00001C7B0000}"/>
    <cellStyle name="Normal 51 5 7 9" xfId="31520" xr:uid="{00000000-0005-0000-0000-00001D7B0000}"/>
    <cellStyle name="Normal 51 5 8" xfId="31521" xr:uid="{00000000-0005-0000-0000-00001E7B0000}"/>
    <cellStyle name="Normal 51 5 8 2" xfId="31522" xr:uid="{00000000-0005-0000-0000-00001F7B0000}"/>
    <cellStyle name="Normal 51 5 9" xfId="31523" xr:uid="{00000000-0005-0000-0000-0000207B0000}"/>
    <cellStyle name="Normal 51 5 9 2" xfId="31524" xr:uid="{00000000-0005-0000-0000-0000217B0000}"/>
    <cellStyle name="Normal 51 6" xfId="31525" xr:uid="{00000000-0005-0000-0000-0000227B0000}"/>
    <cellStyle name="Normal 51 6 10" xfId="31526" xr:uid="{00000000-0005-0000-0000-0000237B0000}"/>
    <cellStyle name="Normal 51 6 10 2" xfId="31527" xr:uid="{00000000-0005-0000-0000-0000247B0000}"/>
    <cellStyle name="Normal 51 6 11" xfId="31528" xr:uid="{00000000-0005-0000-0000-0000257B0000}"/>
    <cellStyle name="Normal 51 6 11 2" xfId="31529" xr:uid="{00000000-0005-0000-0000-0000267B0000}"/>
    <cellStyle name="Normal 51 6 12" xfId="31530" xr:uid="{00000000-0005-0000-0000-0000277B0000}"/>
    <cellStyle name="Normal 51 6 12 2" xfId="31531" xr:uid="{00000000-0005-0000-0000-0000287B0000}"/>
    <cellStyle name="Normal 51 6 13" xfId="31532" xr:uid="{00000000-0005-0000-0000-0000297B0000}"/>
    <cellStyle name="Normal 51 6 13 2" xfId="31533" xr:uid="{00000000-0005-0000-0000-00002A7B0000}"/>
    <cellStyle name="Normal 51 6 14" xfId="31534" xr:uid="{00000000-0005-0000-0000-00002B7B0000}"/>
    <cellStyle name="Normal 51 6 14 2" xfId="31535" xr:uid="{00000000-0005-0000-0000-00002C7B0000}"/>
    <cellStyle name="Normal 51 6 15" xfId="31536" xr:uid="{00000000-0005-0000-0000-00002D7B0000}"/>
    <cellStyle name="Normal 51 6 15 2" xfId="31537" xr:uid="{00000000-0005-0000-0000-00002E7B0000}"/>
    <cellStyle name="Normal 51 6 16" xfId="31538" xr:uid="{00000000-0005-0000-0000-00002F7B0000}"/>
    <cellStyle name="Normal 51 6 17" xfId="31539" xr:uid="{00000000-0005-0000-0000-0000307B0000}"/>
    <cellStyle name="Normal 51 6 2" xfId="31540" xr:uid="{00000000-0005-0000-0000-0000317B0000}"/>
    <cellStyle name="Normal 51 6 2 10" xfId="31541" xr:uid="{00000000-0005-0000-0000-0000327B0000}"/>
    <cellStyle name="Normal 51 6 2 11" xfId="31542" xr:uid="{00000000-0005-0000-0000-0000337B0000}"/>
    <cellStyle name="Normal 51 6 2 2" xfId="31543" xr:uid="{00000000-0005-0000-0000-0000347B0000}"/>
    <cellStyle name="Normal 51 6 2 2 2" xfId="31544" xr:uid="{00000000-0005-0000-0000-0000357B0000}"/>
    <cellStyle name="Normal 51 6 2 3" xfId="31545" xr:uid="{00000000-0005-0000-0000-0000367B0000}"/>
    <cellStyle name="Normal 51 6 2 3 2" xfId="31546" xr:uid="{00000000-0005-0000-0000-0000377B0000}"/>
    <cellStyle name="Normal 51 6 2 4" xfId="31547" xr:uid="{00000000-0005-0000-0000-0000387B0000}"/>
    <cellStyle name="Normal 51 6 2 4 2" xfId="31548" xr:uid="{00000000-0005-0000-0000-0000397B0000}"/>
    <cellStyle name="Normal 51 6 2 5" xfId="31549" xr:uid="{00000000-0005-0000-0000-00003A7B0000}"/>
    <cellStyle name="Normal 51 6 2 5 2" xfId="31550" xr:uid="{00000000-0005-0000-0000-00003B7B0000}"/>
    <cellStyle name="Normal 51 6 2 6" xfId="31551" xr:uid="{00000000-0005-0000-0000-00003C7B0000}"/>
    <cellStyle name="Normal 51 6 2 6 2" xfId="31552" xr:uid="{00000000-0005-0000-0000-00003D7B0000}"/>
    <cellStyle name="Normal 51 6 2 7" xfId="31553" xr:uid="{00000000-0005-0000-0000-00003E7B0000}"/>
    <cellStyle name="Normal 51 6 2 7 2" xfId="31554" xr:uid="{00000000-0005-0000-0000-00003F7B0000}"/>
    <cellStyle name="Normal 51 6 2 8" xfId="31555" xr:uid="{00000000-0005-0000-0000-0000407B0000}"/>
    <cellStyle name="Normal 51 6 2 8 2" xfId="31556" xr:uid="{00000000-0005-0000-0000-0000417B0000}"/>
    <cellStyle name="Normal 51 6 2 9" xfId="31557" xr:uid="{00000000-0005-0000-0000-0000427B0000}"/>
    <cellStyle name="Normal 51 6 2 9 2" xfId="31558" xr:uid="{00000000-0005-0000-0000-0000437B0000}"/>
    <cellStyle name="Normal 51 6 3" xfId="31559" xr:uid="{00000000-0005-0000-0000-0000447B0000}"/>
    <cellStyle name="Normal 51 6 3 10" xfId="31560" xr:uid="{00000000-0005-0000-0000-0000457B0000}"/>
    <cellStyle name="Normal 51 6 3 11" xfId="31561" xr:uid="{00000000-0005-0000-0000-0000467B0000}"/>
    <cellStyle name="Normal 51 6 3 2" xfId="31562" xr:uid="{00000000-0005-0000-0000-0000477B0000}"/>
    <cellStyle name="Normal 51 6 3 2 2" xfId="31563" xr:uid="{00000000-0005-0000-0000-0000487B0000}"/>
    <cellStyle name="Normal 51 6 3 3" xfId="31564" xr:uid="{00000000-0005-0000-0000-0000497B0000}"/>
    <cellStyle name="Normal 51 6 3 3 2" xfId="31565" xr:uid="{00000000-0005-0000-0000-00004A7B0000}"/>
    <cellStyle name="Normal 51 6 3 4" xfId="31566" xr:uid="{00000000-0005-0000-0000-00004B7B0000}"/>
    <cellStyle name="Normal 51 6 3 4 2" xfId="31567" xr:uid="{00000000-0005-0000-0000-00004C7B0000}"/>
    <cellStyle name="Normal 51 6 3 5" xfId="31568" xr:uid="{00000000-0005-0000-0000-00004D7B0000}"/>
    <cellStyle name="Normal 51 6 3 5 2" xfId="31569" xr:uid="{00000000-0005-0000-0000-00004E7B0000}"/>
    <cellStyle name="Normal 51 6 3 6" xfId="31570" xr:uid="{00000000-0005-0000-0000-00004F7B0000}"/>
    <cellStyle name="Normal 51 6 3 6 2" xfId="31571" xr:uid="{00000000-0005-0000-0000-0000507B0000}"/>
    <cellStyle name="Normal 51 6 3 7" xfId="31572" xr:uid="{00000000-0005-0000-0000-0000517B0000}"/>
    <cellStyle name="Normal 51 6 3 7 2" xfId="31573" xr:uid="{00000000-0005-0000-0000-0000527B0000}"/>
    <cellStyle name="Normal 51 6 3 8" xfId="31574" xr:uid="{00000000-0005-0000-0000-0000537B0000}"/>
    <cellStyle name="Normal 51 6 3 8 2" xfId="31575" xr:uid="{00000000-0005-0000-0000-0000547B0000}"/>
    <cellStyle name="Normal 51 6 3 9" xfId="31576" xr:uid="{00000000-0005-0000-0000-0000557B0000}"/>
    <cellStyle name="Normal 51 6 3 9 2" xfId="31577" xr:uid="{00000000-0005-0000-0000-0000567B0000}"/>
    <cellStyle name="Normal 51 6 4" xfId="31578" xr:uid="{00000000-0005-0000-0000-0000577B0000}"/>
    <cellStyle name="Normal 51 6 4 10" xfId="31579" xr:uid="{00000000-0005-0000-0000-0000587B0000}"/>
    <cellStyle name="Normal 51 6 4 11" xfId="31580" xr:uid="{00000000-0005-0000-0000-0000597B0000}"/>
    <cellStyle name="Normal 51 6 4 2" xfId="31581" xr:uid="{00000000-0005-0000-0000-00005A7B0000}"/>
    <cellStyle name="Normal 51 6 4 2 2" xfId="31582" xr:uid="{00000000-0005-0000-0000-00005B7B0000}"/>
    <cellStyle name="Normal 51 6 4 3" xfId="31583" xr:uid="{00000000-0005-0000-0000-00005C7B0000}"/>
    <cellStyle name="Normal 51 6 4 3 2" xfId="31584" xr:uid="{00000000-0005-0000-0000-00005D7B0000}"/>
    <cellStyle name="Normal 51 6 4 4" xfId="31585" xr:uid="{00000000-0005-0000-0000-00005E7B0000}"/>
    <cellStyle name="Normal 51 6 4 4 2" xfId="31586" xr:uid="{00000000-0005-0000-0000-00005F7B0000}"/>
    <cellStyle name="Normal 51 6 4 5" xfId="31587" xr:uid="{00000000-0005-0000-0000-0000607B0000}"/>
    <cellStyle name="Normal 51 6 4 5 2" xfId="31588" xr:uid="{00000000-0005-0000-0000-0000617B0000}"/>
    <cellStyle name="Normal 51 6 4 6" xfId="31589" xr:uid="{00000000-0005-0000-0000-0000627B0000}"/>
    <cellStyle name="Normal 51 6 4 6 2" xfId="31590" xr:uid="{00000000-0005-0000-0000-0000637B0000}"/>
    <cellStyle name="Normal 51 6 4 7" xfId="31591" xr:uid="{00000000-0005-0000-0000-0000647B0000}"/>
    <cellStyle name="Normal 51 6 4 7 2" xfId="31592" xr:uid="{00000000-0005-0000-0000-0000657B0000}"/>
    <cellStyle name="Normal 51 6 4 8" xfId="31593" xr:uid="{00000000-0005-0000-0000-0000667B0000}"/>
    <cellStyle name="Normal 51 6 4 8 2" xfId="31594" xr:uid="{00000000-0005-0000-0000-0000677B0000}"/>
    <cellStyle name="Normal 51 6 4 9" xfId="31595" xr:uid="{00000000-0005-0000-0000-0000687B0000}"/>
    <cellStyle name="Normal 51 6 4 9 2" xfId="31596" xr:uid="{00000000-0005-0000-0000-0000697B0000}"/>
    <cellStyle name="Normal 51 6 5" xfId="31597" xr:uid="{00000000-0005-0000-0000-00006A7B0000}"/>
    <cellStyle name="Normal 51 6 5 10" xfId="31598" xr:uid="{00000000-0005-0000-0000-00006B7B0000}"/>
    <cellStyle name="Normal 51 6 5 11" xfId="31599" xr:uid="{00000000-0005-0000-0000-00006C7B0000}"/>
    <cellStyle name="Normal 51 6 5 2" xfId="31600" xr:uid="{00000000-0005-0000-0000-00006D7B0000}"/>
    <cellStyle name="Normal 51 6 5 2 2" xfId="31601" xr:uid="{00000000-0005-0000-0000-00006E7B0000}"/>
    <cellStyle name="Normal 51 6 5 3" xfId="31602" xr:uid="{00000000-0005-0000-0000-00006F7B0000}"/>
    <cellStyle name="Normal 51 6 5 3 2" xfId="31603" xr:uid="{00000000-0005-0000-0000-0000707B0000}"/>
    <cellStyle name="Normal 51 6 5 4" xfId="31604" xr:uid="{00000000-0005-0000-0000-0000717B0000}"/>
    <cellStyle name="Normal 51 6 5 4 2" xfId="31605" xr:uid="{00000000-0005-0000-0000-0000727B0000}"/>
    <cellStyle name="Normal 51 6 5 5" xfId="31606" xr:uid="{00000000-0005-0000-0000-0000737B0000}"/>
    <cellStyle name="Normal 51 6 5 5 2" xfId="31607" xr:uid="{00000000-0005-0000-0000-0000747B0000}"/>
    <cellStyle name="Normal 51 6 5 6" xfId="31608" xr:uid="{00000000-0005-0000-0000-0000757B0000}"/>
    <cellStyle name="Normal 51 6 5 6 2" xfId="31609" xr:uid="{00000000-0005-0000-0000-0000767B0000}"/>
    <cellStyle name="Normal 51 6 5 7" xfId="31610" xr:uid="{00000000-0005-0000-0000-0000777B0000}"/>
    <cellStyle name="Normal 51 6 5 7 2" xfId="31611" xr:uid="{00000000-0005-0000-0000-0000787B0000}"/>
    <cellStyle name="Normal 51 6 5 8" xfId="31612" xr:uid="{00000000-0005-0000-0000-0000797B0000}"/>
    <cellStyle name="Normal 51 6 5 8 2" xfId="31613" xr:uid="{00000000-0005-0000-0000-00007A7B0000}"/>
    <cellStyle name="Normal 51 6 5 9" xfId="31614" xr:uid="{00000000-0005-0000-0000-00007B7B0000}"/>
    <cellStyle name="Normal 51 6 5 9 2" xfId="31615" xr:uid="{00000000-0005-0000-0000-00007C7B0000}"/>
    <cellStyle name="Normal 51 6 6" xfId="31616" xr:uid="{00000000-0005-0000-0000-00007D7B0000}"/>
    <cellStyle name="Normal 51 6 6 10" xfId="31617" xr:uid="{00000000-0005-0000-0000-00007E7B0000}"/>
    <cellStyle name="Normal 51 6 6 11" xfId="31618" xr:uid="{00000000-0005-0000-0000-00007F7B0000}"/>
    <cellStyle name="Normal 51 6 6 2" xfId="31619" xr:uid="{00000000-0005-0000-0000-0000807B0000}"/>
    <cellStyle name="Normal 51 6 6 2 2" xfId="31620" xr:uid="{00000000-0005-0000-0000-0000817B0000}"/>
    <cellStyle name="Normal 51 6 6 3" xfId="31621" xr:uid="{00000000-0005-0000-0000-0000827B0000}"/>
    <cellStyle name="Normal 51 6 6 3 2" xfId="31622" xr:uid="{00000000-0005-0000-0000-0000837B0000}"/>
    <cellStyle name="Normal 51 6 6 4" xfId="31623" xr:uid="{00000000-0005-0000-0000-0000847B0000}"/>
    <cellStyle name="Normal 51 6 6 4 2" xfId="31624" xr:uid="{00000000-0005-0000-0000-0000857B0000}"/>
    <cellStyle name="Normal 51 6 6 5" xfId="31625" xr:uid="{00000000-0005-0000-0000-0000867B0000}"/>
    <cellStyle name="Normal 51 6 6 5 2" xfId="31626" xr:uid="{00000000-0005-0000-0000-0000877B0000}"/>
    <cellStyle name="Normal 51 6 6 6" xfId="31627" xr:uid="{00000000-0005-0000-0000-0000887B0000}"/>
    <cellStyle name="Normal 51 6 6 6 2" xfId="31628" xr:uid="{00000000-0005-0000-0000-0000897B0000}"/>
    <cellStyle name="Normal 51 6 6 7" xfId="31629" xr:uid="{00000000-0005-0000-0000-00008A7B0000}"/>
    <cellStyle name="Normal 51 6 6 7 2" xfId="31630" xr:uid="{00000000-0005-0000-0000-00008B7B0000}"/>
    <cellStyle name="Normal 51 6 6 8" xfId="31631" xr:uid="{00000000-0005-0000-0000-00008C7B0000}"/>
    <cellStyle name="Normal 51 6 6 8 2" xfId="31632" xr:uid="{00000000-0005-0000-0000-00008D7B0000}"/>
    <cellStyle name="Normal 51 6 6 9" xfId="31633" xr:uid="{00000000-0005-0000-0000-00008E7B0000}"/>
    <cellStyle name="Normal 51 6 6 9 2" xfId="31634" xr:uid="{00000000-0005-0000-0000-00008F7B0000}"/>
    <cellStyle name="Normal 51 6 7" xfId="31635" xr:uid="{00000000-0005-0000-0000-0000907B0000}"/>
    <cellStyle name="Normal 51 6 7 10" xfId="31636" xr:uid="{00000000-0005-0000-0000-0000917B0000}"/>
    <cellStyle name="Normal 51 6 7 2" xfId="31637" xr:uid="{00000000-0005-0000-0000-0000927B0000}"/>
    <cellStyle name="Normal 51 6 7 2 2" xfId="31638" xr:uid="{00000000-0005-0000-0000-0000937B0000}"/>
    <cellStyle name="Normal 51 6 7 3" xfId="31639" xr:uid="{00000000-0005-0000-0000-0000947B0000}"/>
    <cellStyle name="Normal 51 6 7 3 2" xfId="31640" xr:uid="{00000000-0005-0000-0000-0000957B0000}"/>
    <cellStyle name="Normal 51 6 7 4" xfId="31641" xr:uid="{00000000-0005-0000-0000-0000967B0000}"/>
    <cellStyle name="Normal 51 6 7 4 2" xfId="31642" xr:uid="{00000000-0005-0000-0000-0000977B0000}"/>
    <cellStyle name="Normal 51 6 7 5" xfId="31643" xr:uid="{00000000-0005-0000-0000-0000987B0000}"/>
    <cellStyle name="Normal 51 6 7 5 2" xfId="31644" xr:uid="{00000000-0005-0000-0000-0000997B0000}"/>
    <cellStyle name="Normal 51 6 7 6" xfId="31645" xr:uid="{00000000-0005-0000-0000-00009A7B0000}"/>
    <cellStyle name="Normal 51 6 7 6 2" xfId="31646" xr:uid="{00000000-0005-0000-0000-00009B7B0000}"/>
    <cellStyle name="Normal 51 6 7 7" xfId="31647" xr:uid="{00000000-0005-0000-0000-00009C7B0000}"/>
    <cellStyle name="Normal 51 6 7 7 2" xfId="31648" xr:uid="{00000000-0005-0000-0000-00009D7B0000}"/>
    <cellStyle name="Normal 51 6 7 8" xfId="31649" xr:uid="{00000000-0005-0000-0000-00009E7B0000}"/>
    <cellStyle name="Normal 51 6 7 8 2" xfId="31650" xr:uid="{00000000-0005-0000-0000-00009F7B0000}"/>
    <cellStyle name="Normal 51 6 7 9" xfId="31651" xr:uid="{00000000-0005-0000-0000-0000A07B0000}"/>
    <cellStyle name="Normal 51 6 8" xfId="31652" xr:uid="{00000000-0005-0000-0000-0000A17B0000}"/>
    <cellStyle name="Normal 51 6 8 2" xfId="31653" xr:uid="{00000000-0005-0000-0000-0000A27B0000}"/>
    <cellStyle name="Normal 51 6 9" xfId="31654" xr:uid="{00000000-0005-0000-0000-0000A37B0000}"/>
    <cellStyle name="Normal 51 6 9 2" xfId="31655" xr:uid="{00000000-0005-0000-0000-0000A47B0000}"/>
    <cellStyle name="Normal 51 7" xfId="31656" xr:uid="{00000000-0005-0000-0000-0000A57B0000}"/>
    <cellStyle name="Normal 51 7 10" xfId="31657" xr:uid="{00000000-0005-0000-0000-0000A67B0000}"/>
    <cellStyle name="Normal 51 7 11" xfId="31658" xr:uid="{00000000-0005-0000-0000-0000A77B0000}"/>
    <cellStyle name="Normal 51 7 2" xfId="31659" xr:uid="{00000000-0005-0000-0000-0000A87B0000}"/>
    <cellStyle name="Normal 51 7 2 2" xfId="31660" xr:uid="{00000000-0005-0000-0000-0000A97B0000}"/>
    <cellStyle name="Normal 51 7 3" xfId="31661" xr:uid="{00000000-0005-0000-0000-0000AA7B0000}"/>
    <cellStyle name="Normal 51 7 3 2" xfId="31662" xr:uid="{00000000-0005-0000-0000-0000AB7B0000}"/>
    <cellStyle name="Normal 51 7 4" xfId="31663" xr:uid="{00000000-0005-0000-0000-0000AC7B0000}"/>
    <cellStyle name="Normal 51 7 4 2" xfId="31664" xr:uid="{00000000-0005-0000-0000-0000AD7B0000}"/>
    <cellStyle name="Normal 51 7 5" xfId="31665" xr:uid="{00000000-0005-0000-0000-0000AE7B0000}"/>
    <cellStyle name="Normal 51 7 5 2" xfId="31666" xr:uid="{00000000-0005-0000-0000-0000AF7B0000}"/>
    <cellStyle name="Normal 51 7 6" xfId="31667" xr:uid="{00000000-0005-0000-0000-0000B07B0000}"/>
    <cellStyle name="Normal 51 7 6 2" xfId="31668" xr:uid="{00000000-0005-0000-0000-0000B17B0000}"/>
    <cellStyle name="Normal 51 7 7" xfId="31669" xr:uid="{00000000-0005-0000-0000-0000B27B0000}"/>
    <cellStyle name="Normal 51 7 7 2" xfId="31670" xr:uid="{00000000-0005-0000-0000-0000B37B0000}"/>
    <cellStyle name="Normal 51 7 8" xfId="31671" xr:uid="{00000000-0005-0000-0000-0000B47B0000}"/>
    <cellStyle name="Normal 51 7 8 2" xfId="31672" xr:uid="{00000000-0005-0000-0000-0000B57B0000}"/>
    <cellStyle name="Normal 51 7 9" xfId="31673" xr:uid="{00000000-0005-0000-0000-0000B67B0000}"/>
    <cellStyle name="Normal 51 7 9 2" xfId="31674" xr:uid="{00000000-0005-0000-0000-0000B77B0000}"/>
    <cellStyle name="Normal 51 8" xfId="31675" xr:uid="{00000000-0005-0000-0000-0000B87B0000}"/>
    <cellStyle name="Normal 51 8 10" xfId="31676" xr:uid="{00000000-0005-0000-0000-0000B97B0000}"/>
    <cellStyle name="Normal 51 8 11" xfId="31677" xr:uid="{00000000-0005-0000-0000-0000BA7B0000}"/>
    <cellStyle name="Normal 51 8 2" xfId="31678" xr:uid="{00000000-0005-0000-0000-0000BB7B0000}"/>
    <cellStyle name="Normal 51 8 2 2" xfId="31679" xr:uid="{00000000-0005-0000-0000-0000BC7B0000}"/>
    <cellStyle name="Normal 51 8 3" xfId="31680" xr:uid="{00000000-0005-0000-0000-0000BD7B0000}"/>
    <cellStyle name="Normal 51 8 3 2" xfId="31681" xr:uid="{00000000-0005-0000-0000-0000BE7B0000}"/>
    <cellStyle name="Normal 51 8 4" xfId="31682" xr:uid="{00000000-0005-0000-0000-0000BF7B0000}"/>
    <cellStyle name="Normal 51 8 4 2" xfId="31683" xr:uid="{00000000-0005-0000-0000-0000C07B0000}"/>
    <cellStyle name="Normal 51 8 5" xfId="31684" xr:uid="{00000000-0005-0000-0000-0000C17B0000}"/>
    <cellStyle name="Normal 51 8 5 2" xfId="31685" xr:uid="{00000000-0005-0000-0000-0000C27B0000}"/>
    <cellStyle name="Normal 51 8 6" xfId="31686" xr:uid="{00000000-0005-0000-0000-0000C37B0000}"/>
    <cellStyle name="Normal 51 8 6 2" xfId="31687" xr:uid="{00000000-0005-0000-0000-0000C47B0000}"/>
    <cellStyle name="Normal 51 8 7" xfId="31688" xr:uid="{00000000-0005-0000-0000-0000C57B0000}"/>
    <cellStyle name="Normal 51 8 7 2" xfId="31689" xr:uid="{00000000-0005-0000-0000-0000C67B0000}"/>
    <cellStyle name="Normal 51 8 8" xfId="31690" xr:uid="{00000000-0005-0000-0000-0000C77B0000}"/>
    <cellStyle name="Normal 51 8 8 2" xfId="31691" xr:uid="{00000000-0005-0000-0000-0000C87B0000}"/>
    <cellStyle name="Normal 51 8 9" xfId="31692" xr:uid="{00000000-0005-0000-0000-0000C97B0000}"/>
    <cellStyle name="Normal 51 8 9 2" xfId="31693" xr:uid="{00000000-0005-0000-0000-0000CA7B0000}"/>
    <cellStyle name="Normal 51 9" xfId="31694" xr:uid="{00000000-0005-0000-0000-0000CB7B0000}"/>
    <cellStyle name="Normal 51 9 10" xfId="31695" xr:uid="{00000000-0005-0000-0000-0000CC7B0000}"/>
    <cellStyle name="Normal 51 9 11" xfId="31696" xr:uid="{00000000-0005-0000-0000-0000CD7B0000}"/>
    <cellStyle name="Normal 51 9 2" xfId="31697" xr:uid="{00000000-0005-0000-0000-0000CE7B0000}"/>
    <cellStyle name="Normal 51 9 2 2" xfId="31698" xr:uid="{00000000-0005-0000-0000-0000CF7B0000}"/>
    <cellStyle name="Normal 51 9 3" xfId="31699" xr:uid="{00000000-0005-0000-0000-0000D07B0000}"/>
    <cellStyle name="Normal 51 9 3 2" xfId="31700" xr:uid="{00000000-0005-0000-0000-0000D17B0000}"/>
    <cellStyle name="Normal 51 9 4" xfId="31701" xr:uid="{00000000-0005-0000-0000-0000D27B0000}"/>
    <cellStyle name="Normal 51 9 4 2" xfId="31702" xr:uid="{00000000-0005-0000-0000-0000D37B0000}"/>
    <cellStyle name="Normal 51 9 5" xfId="31703" xr:uid="{00000000-0005-0000-0000-0000D47B0000}"/>
    <cellStyle name="Normal 51 9 5 2" xfId="31704" xr:uid="{00000000-0005-0000-0000-0000D57B0000}"/>
    <cellStyle name="Normal 51 9 6" xfId="31705" xr:uid="{00000000-0005-0000-0000-0000D67B0000}"/>
    <cellStyle name="Normal 51 9 6 2" xfId="31706" xr:uid="{00000000-0005-0000-0000-0000D77B0000}"/>
    <cellStyle name="Normal 51 9 7" xfId="31707" xr:uid="{00000000-0005-0000-0000-0000D87B0000}"/>
    <cellStyle name="Normal 51 9 7 2" xfId="31708" xr:uid="{00000000-0005-0000-0000-0000D97B0000}"/>
    <cellStyle name="Normal 51 9 8" xfId="31709" xr:uid="{00000000-0005-0000-0000-0000DA7B0000}"/>
    <cellStyle name="Normal 51 9 8 2" xfId="31710" xr:uid="{00000000-0005-0000-0000-0000DB7B0000}"/>
    <cellStyle name="Normal 51 9 9" xfId="31711" xr:uid="{00000000-0005-0000-0000-0000DC7B0000}"/>
    <cellStyle name="Normal 51 9 9 2" xfId="31712" xr:uid="{00000000-0005-0000-0000-0000DD7B0000}"/>
    <cellStyle name="Normal 52" xfId="31713" xr:uid="{00000000-0005-0000-0000-0000DE7B0000}"/>
    <cellStyle name="Normal 52 10" xfId="31714" xr:uid="{00000000-0005-0000-0000-0000DF7B0000}"/>
    <cellStyle name="Normal 52 10 10" xfId="31715" xr:uid="{00000000-0005-0000-0000-0000E07B0000}"/>
    <cellStyle name="Normal 52 10 11" xfId="31716" xr:uid="{00000000-0005-0000-0000-0000E17B0000}"/>
    <cellStyle name="Normal 52 10 2" xfId="31717" xr:uid="{00000000-0005-0000-0000-0000E27B0000}"/>
    <cellStyle name="Normal 52 10 2 2" xfId="31718" xr:uid="{00000000-0005-0000-0000-0000E37B0000}"/>
    <cellStyle name="Normal 52 10 3" xfId="31719" xr:uid="{00000000-0005-0000-0000-0000E47B0000}"/>
    <cellStyle name="Normal 52 10 3 2" xfId="31720" xr:uid="{00000000-0005-0000-0000-0000E57B0000}"/>
    <cellStyle name="Normal 52 10 4" xfId="31721" xr:uid="{00000000-0005-0000-0000-0000E67B0000}"/>
    <cellStyle name="Normal 52 10 4 2" xfId="31722" xr:uid="{00000000-0005-0000-0000-0000E77B0000}"/>
    <cellStyle name="Normal 52 10 5" xfId="31723" xr:uid="{00000000-0005-0000-0000-0000E87B0000}"/>
    <cellStyle name="Normal 52 10 5 2" xfId="31724" xr:uid="{00000000-0005-0000-0000-0000E97B0000}"/>
    <cellStyle name="Normal 52 10 6" xfId="31725" xr:uid="{00000000-0005-0000-0000-0000EA7B0000}"/>
    <cellStyle name="Normal 52 10 6 2" xfId="31726" xr:uid="{00000000-0005-0000-0000-0000EB7B0000}"/>
    <cellStyle name="Normal 52 10 7" xfId="31727" xr:uid="{00000000-0005-0000-0000-0000EC7B0000}"/>
    <cellStyle name="Normal 52 10 7 2" xfId="31728" xr:uid="{00000000-0005-0000-0000-0000ED7B0000}"/>
    <cellStyle name="Normal 52 10 8" xfId="31729" xr:uid="{00000000-0005-0000-0000-0000EE7B0000}"/>
    <cellStyle name="Normal 52 10 8 2" xfId="31730" xr:uid="{00000000-0005-0000-0000-0000EF7B0000}"/>
    <cellStyle name="Normal 52 10 9" xfId="31731" xr:uid="{00000000-0005-0000-0000-0000F07B0000}"/>
    <cellStyle name="Normal 52 10 9 2" xfId="31732" xr:uid="{00000000-0005-0000-0000-0000F17B0000}"/>
    <cellStyle name="Normal 52 11" xfId="31733" xr:uid="{00000000-0005-0000-0000-0000F27B0000}"/>
    <cellStyle name="Normal 52 11 10" xfId="31734" xr:uid="{00000000-0005-0000-0000-0000F37B0000}"/>
    <cellStyle name="Normal 52 11 11" xfId="31735" xr:uid="{00000000-0005-0000-0000-0000F47B0000}"/>
    <cellStyle name="Normal 52 11 2" xfId="31736" xr:uid="{00000000-0005-0000-0000-0000F57B0000}"/>
    <cellStyle name="Normal 52 11 2 2" xfId="31737" xr:uid="{00000000-0005-0000-0000-0000F67B0000}"/>
    <cellStyle name="Normal 52 11 3" xfId="31738" xr:uid="{00000000-0005-0000-0000-0000F77B0000}"/>
    <cellStyle name="Normal 52 11 3 2" xfId="31739" xr:uid="{00000000-0005-0000-0000-0000F87B0000}"/>
    <cellStyle name="Normal 52 11 4" xfId="31740" xr:uid="{00000000-0005-0000-0000-0000F97B0000}"/>
    <cellStyle name="Normal 52 11 4 2" xfId="31741" xr:uid="{00000000-0005-0000-0000-0000FA7B0000}"/>
    <cellStyle name="Normal 52 11 5" xfId="31742" xr:uid="{00000000-0005-0000-0000-0000FB7B0000}"/>
    <cellStyle name="Normal 52 11 5 2" xfId="31743" xr:uid="{00000000-0005-0000-0000-0000FC7B0000}"/>
    <cellStyle name="Normal 52 11 6" xfId="31744" xr:uid="{00000000-0005-0000-0000-0000FD7B0000}"/>
    <cellStyle name="Normal 52 11 6 2" xfId="31745" xr:uid="{00000000-0005-0000-0000-0000FE7B0000}"/>
    <cellStyle name="Normal 52 11 7" xfId="31746" xr:uid="{00000000-0005-0000-0000-0000FF7B0000}"/>
    <cellStyle name="Normal 52 11 7 2" xfId="31747" xr:uid="{00000000-0005-0000-0000-0000007C0000}"/>
    <cellStyle name="Normal 52 11 8" xfId="31748" xr:uid="{00000000-0005-0000-0000-0000017C0000}"/>
    <cellStyle name="Normal 52 11 8 2" xfId="31749" xr:uid="{00000000-0005-0000-0000-0000027C0000}"/>
    <cellStyle name="Normal 52 11 9" xfId="31750" xr:uid="{00000000-0005-0000-0000-0000037C0000}"/>
    <cellStyle name="Normal 52 11 9 2" xfId="31751" xr:uid="{00000000-0005-0000-0000-0000047C0000}"/>
    <cellStyle name="Normal 52 12" xfId="31752" xr:uid="{00000000-0005-0000-0000-0000057C0000}"/>
    <cellStyle name="Normal 52 12 10" xfId="31753" xr:uid="{00000000-0005-0000-0000-0000067C0000}"/>
    <cellStyle name="Normal 52 12 2" xfId="31754" xr:uid="{00000000-0005-0000-0000-0000077C0000}"/>
    <cellStyle name="Normal 52 12 2 2" xfId="31755" xr:uid="{00000000-0005-0000-0000-0000087C0000}"/>
    <cellStyle name="Normal 52 12 3" xfId="31756" xr:uid="{00000000-0005-0000-0000-0000097C0000}"/>
    <cellStyle name="Normal 52 12 3 2" xfId="31757" xr:uid="{00000000-0005-0000-0000-00000A7C0000}"/>
    <cellStyle name="Normal 52 12 4" xfId="31758" xr:uid="{00000000-0005-0000-0000-00000B7C0000}"/>
    <cellStyle name="Normal 52 12 4 2" xfId="31759" xr:uid="{00000000-0005-0000-0000-00000C7C0000}"/>
    <cellStyle name="Normal 52 12 5" xfId="31760" xr:uid="{00000000-0005-0000-0000-00000D7C0000}"/>
    <cellStyle name="Normal 52 12 5 2" xfId="31761" xr:uid="{00000000-0005-0000-0000-00000E7C0000}"/>
    <cellStyle name="Normal 52 12 6" xfId="31762" xr:uid="{00000000-0005-0000-0000-00000F7C0000}"/>
    <cellStyle name="Normal 52 12 6 2" xfId="31763" xr:uid="{00000000-0005-0000-0000-0000107C0000}"/>
    <cellStyle name="Normal 52 12 7" xfId="31764" xr:uid="{00000000-0005-0000-0000-0000117C0000}"/>
    <cellStyle name="Normal 52 12 7 2" xfId="31765" xr:uid="{00000000-0005-0000-0000-0000127C0000}"/>
    <cellStyle name="Normal 52 12 8" xfId="31766" xr:uid="{00000000-0005-0000-0000-0000137C0000}"/>
    <cellStyle name="Normal 52 12 8 2" xfId="31767" xr:uid="{00000000-0005-0000-0000-0000147C0000}"/>
    <cellStyle name="Normal 52 12 9" xfId="31768" xr:uid="{00000000-0005-0000-0000-0000157C0000}"/>
    <cellStyle name="Normal 52 13" xfId="31769" xr:uid="{00000000-0005-0000-0000-0000167C0000}"/>
    <cellStyle name="Normal 52 13 2" xfId="31770" xr:uid="{00000000-0005-0000-0000-0000177C0000}"/>
    <cellStyle name="Normal 52 14" xfId="31771" xr:uid="{00000000-0005-0000-0000-0000187C0000}"/>
    <cellStyle name="Normal 52 14 2" xfId="31772" xr:uid="{00000000-0005-0000-0000-0000197C0000}"/>
    <cellStyle name="Normal 52 15" xfId="31773" xr:uid="{00000000-0005-0000-0000-00001A7C0000}"/>
    <cellStyle name="Normal 52 15 2" xfId="31774" xr:uid="{00000000-0005-0000-0000-00001B7C0000}"/>
    <cellStyle name="Normal 52 16" xfId="31775" xr:uid="{00000000-0005-0000-0000-00001C7C0000}"/>
    <cellStyle name="Normal 52 16 2" xfId="31776" xr:uid="{00000000-0005-0000-0000-00001D7C0000}"/>
    <cellStyle name="Normal 52 17" xfId="31777" xr:uid="{00000000-0005-0000-0000-00001E7C0000}"/>
    <cellStyle name="Normal 52 17 2" xfId="31778" xr:uid="{00000000-0005-0000-0000-00001F7C0000}"/>
    <cellStyle name="Normal 52 18" xfId="31779" xr:uid="{00000000-0005-0000-0000-0000207C0000}"/>
    <cellStyle name="Normal 52 18 2" xfId="31780" xr:uid="{00000000-0005-0000-0000-0000217C0000}"/>
    <cellStyle name="Normal 52 19" xfId="31781" xr:uid="{00000000-0005-0000-0000-0000227C0000}"/>
    <cellStyle name="Normal 52 19 2" xfId="31782" xr:uid="{00000000-0005-0000-0000-0000237C0000}"/>
    <cellStyle name="Normal 52 2" xfId="31783" xr:uid="{00000000-0005-0000-0000-0000247C0000}"/>
    <cellStyle name="Normal 52 2 10" xfId="31784" xr:uid="{00000000-0005-0000-0000-0000257C0000}"/>
    <cellStyle name="Normal 52 2 10 2" xfId="31785" xr:uid="{00000000-0005-0000-0000-0000267C0000}"/>
    <cellStyle name="Normal 52 2 11" xfId="31786" xr:uid="{00000000-0005-0000-0000-0000277C0000}"/>
    <cellStyle name="Normal 52 2 11 2" xfId="31787" xr:uid="{00000000-0005-0000-0000-0000287C0000}"/>
    <cellStyle name="Normal 52 2 12" xfId="31788" xr:uid="{00000000-0005-0000-0000-0000297C0000}"/>
    <cellStyle name="Normal 52 2 12 2" xfId="31789" xr:uid="{00000000-0005-0000-0000-00002A7C0000}"/>
    <cellStyle name="Normal 52 2 13" xfId="31790" xr:uid="{00000000-0005-0000-0000-00002B7C0000}"/>
    <cellStyle name="Normal 52 2 13 2" xfId="31791" xr:uid="{00000000-0005-0000-0000-00002C7C0000}"/>
    <cellStyle name="Normal 52 2 14" xfId="31792" xr:uid="{00000000-0005-0000-0000-00002D7C0000}"/>
    <cellStyle name="Normal 52 2 14 2" xfId="31793" xr:uid="{00000000-0005-0000-0000-00002E7C0000}"/>
    <cellStyle name="Normal 52 2 15" xfId="31794" xr:uid="{00000000-0005-0000-0000-00002F7C0000}"/>
    <cellStyle name="Normal 52 2 15 2" xfId="31795" xr:uid="{00000000-0005-0000-0000-0000307C0000}"/>
    <cellStyle name="Normal 52 2 16" xfId="31796" xr:uid="{00000000-0005-0000-0000-0000317C0000}"/>
    <cellStyle name="Normal 52 2 16 2" xfId="31797" xr:uid="{00000000-0005-0000-0000-0000327C0000}"/>
    <cellStyle name="Normal 52 2 17" xfId="31798" xr:uid="{00000000-0005-0000-0000-0000337C0000}"/>
    <cellStyle name="Normal 52 2 18" xfId="31799" xr:uid="{00000000-0005-0000-0000-0000347C0000}"/>
    <cellStyle name="Normal 52 2 2" xfId="31800" xr:uid="{00000000-0005-0000-0000-0000357C0000}"/>
    <cellStyle name="Normal 52 2 2 10" xfId="31801" xr:uid="{00000000-0005-0000-0000-0000367C0000}"/>
    <cellStyle name="Normal 52 2 2 11" xfId="31802" xr:uid="{00000000-0005-0000-0000-0000377C0000}"/>
    <cellStyle name="Normal 52 2 2 2" xfId="31803" xr:uid="{00000000-0005-0000-0000-0000387C0000}"/>
    <cellStyle name="Normal 52 2 2 2 2" xfId="31804" xr:uid="{00000000-0005-0000-0000-0000397C0000}"/>
    <cellStyle name="Normal 52 2 2 3" xfId="31805" xr:uid="{00000000-0005-0000-0000-00003A7C0000}"/>
    <cellStyle name="Normal 52 2 2 3 2" xfId="31806" xr:uid="{00000000-0005-0000-0000-00003B7C0000}"/>
    <cellStyle name="Normal 52 2 2 4" xfId="31807" xr:uid="{00000000-0005-0000-0000-00003C7C0000}"/>
    <cellStyle name="Normal 52 2 2 4 2" xfId="31808" xr:uid="{00000000-0005-0000-0000-00003D7C0000}"/>
    <cellStyle name="Normal 52 2 2 5" xfId="31809" xr:uid="{00000000-0005-0000-0000-00003E7C0000}"/>
    <cellStyle name="Normal 52 2 2 5 2" xfId="31810" xr:uid="{00000000-0005-0000-0000-00003F7C0000}"/>
    <cellStyle name="Normal 52 2 2 6" xfId="31811" xr:uid="{00000000-0005-0000-0000-0000407C0000}"/>
    <cellStyle name="Normal 52 2 2 6 2" xfId="31812" xr:uid="{00000000-0005-0000-0000-0000417C0000}"/>
    <cellStyle name="Normal 52 2 2 7" xfId="31813" xr:uid="{00000000-0005-0000-0000-0000427C0000}"/>
    <cellStyle name="Normal 52 2 2 7 2" xfId="31814" xr:uid="{00000000-0005-0000-0000-0000437C0000}"/>
    <cellStyle name="Normal 52 2 2 8" xfId="31815" xr:uid="{00000000-0005-0000-0000-0000447C0000}"/>
    <cellStyle name="Normal 52 2 2 8 2" xfId="31816" xr:uid="{00000000-0005-0000-0000-0000457C0000}"/>
    <cellStyle name="Normal 52 2 2 9" xfId="31817" xr:uid="{00000000-0005-0000-0000-0000467C0000}"/>
    <cellStyle name="Normal 52 2 2 9 2" xfId="31818" xr:uid="{00000000-0005-0000-0000-0000477C0000}"/>
    <cellStyle name="Normal 52 2 3" xfId="31819" xr:uid="{00000000-0005-0000-0000-0000487C0000}"/>
    <cellStyle name="Normal 52 2 3 10" xfId="31820" xr:uid="{00000000-0005-0000-0000-0000497C0000}"/>
    <cellStyle name="Normal 52 2 3 11" xfId="31821" xr:uid="{00000000-0005-0000-0000-00004A7C0000}"/>
    <cellStyle name="Normal 52 2 3 2" xfId="31822" xr:uid="{00000000-0005-0000-0000-00004B7C0000}"/>
    <cellStyle name="Normal 52 2 3 2 2" xfId="31823" xr:uid="{00000000-0005-0000-0000-00004C7C0000}"/>
    <cellStyle name="Normal 52 2 3 3" xfId="31824" xr:uid="{00000000-0005-0000-0000-00004D7C0000}"/>
    <cellStyle name="Normal 52 2 3 3 2" xfId="31825" xr:uid="{00000000-0005-0000-0000-00004E7C0000}"/>
    <cellStyle name="Normal 52 2 3 4" xfId="31826" xr:uid="{00000000-0005-0000-0000-00004F7C0000}"/>
    <cellStyle name="Normal 52 2 3 4 2" xfId="31827" xr:uid="{00000000-0005-0000-0000-0000507C0000}"/>
    <cellStyle name="Normal 52 2 3 5" xfId="31828" xr:uid="{00000000-0005-0000-0000-0000517C0000}"/>
    <cellStyle name="Normal 52 2 3 5 2" xfId="31829" xr:uid="{00000000-0005-0000-0000-0000527C0000}"/>
    <cellStyle name="Normal 52 2 3 6" xfId="31830" xr:uid="{00000000-0005-0000-0000-0000537C0000}"/>
    <cellStyle name="Normal 52 2 3 6 2" xfId="31831" xr:uid="{00000000-0005-0000-0000-0000547C0000}"/>
    <cellStyle name="Normal 52 2 3 7" xfId="31832" xr:uid="{00000000-0005-0000-0000-0000557C0000}"/>
    <cellStyle name="Normal 52 2 3 7 2" xfId="31833" xr:uid="{00000000-0005-0000-0000-0000567C0000}"/>
    <cellStyle name="Normal 52 2 3 8" xfId="31834" xr:uid="{00000000-0005-0000-0000-0000577C0000}"/>
    <cellStyle name="Normal 52 2 3 8 2" xfId="31835" xr:uid="{00000000-0005-0000-0000-0000587C0000}"/>
    <cellStyle name="Normal 52 2 3 9" xfId="31836" xr:uid="{00000000-0005-0000-0000-0000597C0000}"/>
    <cellStyle name="Normal 52 2 3 9 2" xfId="31837" xr:uid="{00000000-0005-0000-0000-00005A7C0000}"/>
    <cellStyle name="Normal 52 2 4" xfId="31838" xr:uid="{00000000-0005-0000-0000-00005B7C0000}"/>
    <cellStyle name="Normal 52 2 4 10" xfId="31839" xr:uid="{00000000-0005-0000-0000-00005C7C0000}"/>
    <cellStyle name="Normal 52 2 4 11" xfId="31840" xr:uid="{00000000-0005-0000-0000-00005D7C0000}"/>
    <cellStyle name="Normal 52 2 4 2" xfId="31841" xr:uid="{00000000-0005-0000-0000-00005E7C0000}"/>
    <cellStyle name="Normal 52 2 4 2 2" xfId="31842" xr:uid="{00000000-0005-0000-0000-00005F7C0000}"/>
    <cellStyle name="Normal 52 2 4 3" xfId="31843" xr:uid="{00000000-0005-0000-0000-0000607C0000}"/>
    <cellStyle name="Normal 52 2 4 3 2" xfId="31844" xr:uid="{00000000-0005-0000-0000-0000617C0000}"/>
    <cellStyle name="Normal 52 2 4 4" xfId="31845" xr:uid="{00000000-0005-0000-0000-0000627C0000}"/>
    <cellStyle name="Normal 52 2 4 4 2" xfId="31846" xr:uid="{00000000-0005-0000-0000-0000637C0000}"/>
    <cellStyle name="Normal 52 2 4 5" xfId="31847" xr:uid="{00000000-0005-0000-0000-0000647C0000}"/>
    <cellStyle name="Normal 52 2 4 5 2" xfId="31848" xr:uid="{00000000-0005-0000-0000-0000657C0000}"/>
    <cellStyle name="Normal 52 2 4 6" xfId="31849" xr:uid="{00000000-0005-0000-0000-0000667C0000}"/>
    <cellStyle name="Normal 52 2 4 6 2" xfId="31850" xr:uid="{00000000-0005-0000-0000-0000677C0000}"/>
    <cellStyle name="Normal 52 2 4 7" xfId="31851" xr:uid="{00000000-0005-0000-0000-0000687C0000}"/>
    <cellStyle name="Normal 52 2 4 7 2" xfId="31852" xr:uid="{00000000-0005-0000-0000-0000697C0000}"/>
    <cellStyle name="Normal 52 2 4 8" xfId="31853" xr:uid="{00000000-0005-0000-0000-00006A7C0000}"/>
    <cellStyle name="Normal 52 2 4 8 2" xfId="31854" xr:uid="{00000000-0005-0000-0000-00006B7C0000}"/>
    <cellStyle name="Normal 52 2 4 9" xfId="31855" xr:uid="{00000000-0005-0000-0000-00006C7C0000}"/>
    <cellStyle name="Normal 52 2 4 9 2" xfId="31856" xr:uid="{00000000-0005-0000-0000-00006D7C0000}"/>
    <cellStyle name="Normal 52 2 5" xfId="31857" xr:uid="{00000000-0005-0000-0000-00006E7C0000}"/>
    <cellStyle name="Normal 52 2 5 10" xfId="31858" xr:uid="{00000000-0005-0000-0000-00006F7C0000}"/>
    <cellStyle name="Normal 52 2 5 11" xfId="31859" xr:uid="{00000000-0005-0000-0000-0000707C0000}"/>
    <cellStyle name="Normal 52 2 5 2" xfId="31860" xr:uid="{00000000-0005-0000-0000-0000717C0000}"/>
    <cellStyle name="Normal 52 2 5 2 2" xfId="31861" xr:uid="{00000000-0005-0000-0000-0000727C0000}"/>
    <cellStyle name="Normal 52 2 5 3" xfId="31862" xr:uid="{00000000-0005-0000-0000-0000737C0000}"/>
    <cellStyle name="Normal 52 2 5 3 2" xfId="31863" xr:uid="{00000000-0005-0000-0000-0000747C0000}"/>
    <cellStyle name="Normal 52 2 5 4" xfId="31864" xr:uid="{00000000-0005-0000-0000-0000757C0000}"/>
    <cellStyle name="Normal 52 2 5 4 2" xfId="31865" xr:uid="{00000000-0005-0000-0000-0000767C0000}"/>
    <cellStyle name="Normal 52 2 5 5" xfId="31866" xr:uid="{00000000-0005-0000-0000-0000777C0000}"/>
    <cellStyle name="Normal 52 2 5 5 2" xfId="31867" xr:uid="{00000000-0005-0000-0000-0000787C0000}"/>
    <cellStyle name="Normal 52 2 5 6" xfId="31868" xr:uid="{00000000-0005-0000-0000-0000797C0000}"/>
    <cellStyle name="Normal 52 2 5 6 2" xfId="31869" xr:uid="{00000000-0005-0000-0000-00007A7C0000}"/>
    <cellStyle name="Normal 52 2 5 7" xfId="31870" xr:uid="{00000000-0005-0000-0000-00007B7C0000}"/>
    <cellStyle name="Normal 52 2 5 7 2" xfId="31871" xr:uid="{00000000-0005-0000-0000-00007C7C0000}"/>
    <cellStyle name="Normal 52 2 5 8" xfId="31872" xr:uid="{00000000-0005-0000-0000-00007D7C0000}"/>
    <cellStyle name="Normal 52 2 5 8 2" xfId="31873" xr:uid="{00000000-0005-0000-0000-00007E7C0000}"/>
    <cellStyle name="Normal 52 2 5 9" xfId="31874" xr:uid="{00000000-0005-0000-0000-00007F7C0000}"/>
    <cellStyle name="Normal 52 2 5 9 2" xfId="31875" xr:uid="{00000000-0005-0000-0000-0000807C0000}"/>
    <cellStyle name="Normal 52 2 6" xfId="31876" xr:uid="{00000000-0005-0000-0000-0000817C0000}"/>
    <cellStyle name="Normal 52 2 6 10" xfId="31877" xr:uid="{00000000-0005-0000-0000-0000827C0000}"/>
    <cellStyle name="Normal 52 2 6 11" xfId="31878" xr:uid="{00000000-0005-0000-0000-0000837C0000}"/>
    <cellStyle name="Normal 52 2 6 2" xfId="31879" xr:uid="{00000000-0005-0000-0000-0000847C0000}"/>
    <cellStyle name="Normal 52 2 6 2 2" xfId="31880" xr:uid="{00000000-0005-0000-0000-0000857C0000}"/>
    <cellStyle name="Normal 52 2 6 3" xfId="31881" xr:uid="{00000000-0005-0000-0000-0000867C0000}"/>
    <cellStyle name="Normal 52 2 6 3 2" xfId="31882" xr:uid="{00000000-0005-0000-0000-0000877C0000}"/>
    <cellStyle name="Normal 52 2 6 4" xfId="31883" xr:uid="{00000000-0005-0000-0000-0000887C0000}"/>
    <cellStyle name="Normal 52 2 6 4 2" xfId="31884" xr:uid="{00000000-0005-0000-0000-0000897C0000}"/>
    <cellStyle name="Normal 52 2 6 5" xfId="31885" xr:uid="{00000000-0005-0000-0000-00008A7C0000}"/>
    <cellStyle name="Normal 52 2 6 5 2" xfId="31886" xr:uid="{00000000-0005-0000-0000-00008B7C0000}"/>
    <cellStyle name="Normal 52 2 6 6" xfId="31887" xr:uid="{00000000-0005-0000-0000-00008C7C0000}"/>
    <cellStyle name="Normal 52 2 6 6 2" xfId="31888" xr:uid="{00000000-0005-0000-0000-00008D7C0000}"/>
    <cellStyle name="Normal 52 2 6 7" xfId="31889" xr:uid="{00000000-0005-0000-0000-00008E7C0000}"/>
    <cellStyle name="Normal 52 2 6 7 2" xfId="31890" xr:uid="{00000000-0005-0000-0000-00008F7C0000}"/>
    <cellStyle name="Normal 52 2 6 8" xfId="31891" xr:uid="{00000000-0005-0000-0000-0000907C0000}"/>
    <cellStyle name="Normal 52 2 6 8 2" xfId="31892" xr:uid="{00000000-0005-0000-0000-0000917C0000}"/>
    <cellStyle name="Normal 52 2 6 9" xfId="31893" xr:uid="{00000000-0005-0000-0000-0000927C0000}"/>
    <cellStyle name="Normal 52 2 6 9 2" xfId="31894" xr:uid="{00000000-0005-0000-0000-0000937C0000}"/>
    <cellStyle name="Normal 52 2 7" xfId="31895" xr:uid="{00000000-0005-0000-0000-0000947C0000}"/>
    <cellStyle name="Normal 52 2 7 10" xfId="31896" xr:uid="{00000000-0005-0000-0000-0000957C0000}"/>
    <cellStyle name="Normal 52 2 7 11" xfId="31897" xr:uid="{00000000-0005-0000-0000-0000967C0000}"/>
    <cellStyle name="Normal 52 2 7 2" xfId="31898" xr:uid="{00000000-0005-0000-0000-0000977C0000}"/>
    <cellStyle name="Normal 52 2 7 2 2" xfId="31899" xr:uid="{00000000-0005-0000-0000-0000987C0000}"/>
    <cellStyle name="Normal 52 2 7 3" xfId="31900" xr:uid="{00000000-0005-0000-0000-0000997C0000}"/>
    <cellStyle name="Normal 52 2 7 3 2" xfId="31901" xr:uid="{00000000-0005-0000-0000-00009A7C0000}"/>
    <cellStyle name="Normal 52 2 7 4" xfId="31902" xr:uid="{00000000-0005-0000-0000-00009B7C0000}"/>
    <cellStyle name="Normal 52 2 7 4 2" xfId="31903" xr:uid="{00000000-0005-0000-0000-00009C7C0000}"/>
    <cellStyle name="Normal 52 2 7 5" xfId="31904" xr:uid="{00000000-0005-0000-0000-00009D7C0000}"/>
    <cellStyle name="Normal 52 2 7 5 2" xfId="31905" xr:uid="{00000000-0005-0000-0000-00009E7C0000}"/>
    <cellStyle name="Normal 52 2 7 6" xfId="31906" xr:uid="{00000000-0005-0000-0000-00009F7C0000}"/>
    <cellStyle name="Normal 52 2 7 6 2" xfId="31907" xr:uid="{00000000-0005-0000-0000-0000A07C0000}"/>
    <cellStyle name="Normal 52 2 7 7" xfId="31908" xr:uid="{00000000-0005-0000-0000-0000A17C0000}"/>
    <cellStyle name="Normal 52 2 7 7 2" xfId="31909" xr:uid="{00000000-0005-0000-0000-0000A27C0000}"/>
    <cellStyle name="Normal 52 2 7 8" xfId="31910" xr:uid="{00000000-0005-0000-0000-0000A37C0000}"/>
    <cellStyle name="Normal 52 2 7 8 2" xfId="31911" xr:uid="{00000000-0005-0000-0000-0000A47C0000}"/>
    <cellStyle name="Normal 52 2 7 9" xfId="31912" xr:uid="{00000000-0005-0000-0000-0000A57C0000}"/>
    <cellStyle name="Normal 52 2 7 9 2" xfId="31913" xr:uid="{00000000-0005-0000-0000-0000A67C0000}"/>
    <cellStyle name="Normal 52 2 8" xfId="31914" xr:uid="{00000000-0005-0000-0000-0000A77C0000}"/>
    <cellStyle name="Normal 52 2 8 10" xfId="31915" xr:uid="{00000000-0005-0000-0000-0000A87C0000}"/>
    <cellStyle name="Normal 52 2 8 2" xfId="31916" xr:uid="{00000000-0005-0000-0000-0000A97C0000}"/>
    <cellStyle name="Normal 52 2 8 2 2" xfId="31917" xr:uid="{00000000-0005-0000-0000-0000AA7C0000}"/>
    <cellStyle name="Normal 52 2 8 3" xfId="31918" xr:uid="{00000000-0005-0000-0000-0000AB7C0000}"/>
    <cellStyle name="Normal 52 2 8 3 2" xfId="31919" xr:uid="{00000000-0005-0000-0000-0000AC7C0000}"/>
    <cellStyle name="Normal 52 2 8 4" xfId="31920" xr:uid="{00000000-0005-0000-0000-0000AD7C0000}"/>
    <cellStyle name="Normal 52 2 8 4 2" xfId="31921" xr:uid="{00000000-0005-0000-0000-0000AE7C0000}"/>
    <cellStyle name="Normal 52 2 8 5" xfId="31922" xr:uid="{00000000-0005-0000-0000-0000AF7C0000}"/>
    <cellStyle name="Normal 52 2 8 5 2" xfId="31923" xr:uid="{00000000-0005-0000-0000-0000B07C0000}"/>
    <cellStyle name="Normal 52 2 8 6" xfId="31924" xr:uid="{00000000-0005-0000-0000-0000B17C0000}"/>
    <cellStyle name="Normal 52 2 8 6 2" xfId="31925" xr:uid="{00000000-0005-0000-0000-0000B27C0000}"/>
    <cellStyle name="Normal 52 2 8 7" xfId="31926" xr:uid="{00000000-0005-0000-0000-0000B37C0000}"/>
    <cellStyle name="Normal 52 2 8 7 2" xfId="31927" xr:uid="{00000000-0005-0000-0000-0000B47C0000}"/>
    <cellStyle name="Normal 52 2 8 8" xfId="31928" xr:uid="{00000000-0005-0000-0000-0000B57C0000}"/>
    <cellStyle name="Normal 52 2 8 8 2" xfId="31929" xr:uid="{00000000-0005-0000-0000-0000B67C0000}"/>
    <cellStyle name="Normal 52 2 8 9" xfId="31930" xr:uid="{00000000-0005-0000-0000-0000B77C0000}"/>
    <cellStyle name="Normal 52 2 9" xfId="31931" xr:uid="{00000000-0005-0000-0000-0000B87C0000}"/>
    <cellStyle name="Normal 52 2 9 2" xfId="31932" xr:uid="{00000000-0005-0000-0000-0000B97C0000}"/>
    <cellStyle name="Normal 52 20" xfId="31933" xr:uid="{00000000-0005-0000-0000-0000BA7C0000}"/>
    <cellStyle name="Normal 52 20 2" xfId="31934" xr:uid="{00000000-0005-0000-0000-0000BB7C0000}"/>
    <cellStyle name="Normal 52 21" xfId="31935" xr:uid="{00000000-0005-0000-0000-0000BC7C0000}"/>
    <cellStyle name="Normal 52 22" xfId="31936" xr:uid="{00000000-0005-0000-0000-0000BD7C0000}"/>
    <cellStyle name="Normal 52 3" xfId="31937" xr:uid="{00000000-0005-0000-0000-0000BE7C0000}"/>
    <cellStyle name="Normal 52 3 10" xfId="31938" xr:uid="{00000000-0005-0000-0000-0000BF7C0000}"/>
    <cellStyle name="Normal 52 3 10 2" xfId="31939" xr:uid="{00000000-0005-0000-0000-0000C07C0000}"/>
    <cellStyle name="Normal 52 3 11" xfId="31940" xr:uid="{00000000-0005-0000-0000-0000C17C0000}"/>
    <cellStyle name="Normal 52 3 11 2" xfId="31941" xr:uid="{00000000-0005-0000-0000-0000C27C0000}"/>
    <cellStyle name="Normal 52 3 12" xfId="31942" xr:uid="{00000000-0005-0000-0000-0000C37C0000}"/>
    <cellStyle name="Normal 52 3 12 2" xfId="31943" xr:uid="{00000000-0005-0000-0000-0000C47C0000}"/>
    <cellStyle name="Normal 52 3 13" xfId="31944" xr:uid="{00000000-0005-0000-0000-0000C57C0000}"/>
    <cellStyle name="Normal 52 3 13 2" xfId="31945" xr:uid="{00000000-0005-0000-0000-0000C67C0000}"/>
    <cellStyle name="Normal 52 3 14" xfId="31946" xr:uid="{00000000-0005-0000-0000-0000C77C0000}"/>
    <cellStyle name="Normal 52 3 14 2" xfId="31947" xr:uid="{00000000-0005-0000-0000-0000C87C0000}"/>
    <cellStyle name="Normal 52 3 15" xfId="31948" xr:uid="{00000000-0005-0000-0000-0000C97C0000}"/>
    <cellStyle name="Normal 52 3 15 2" xfId="31949" xr:uid="{00000000-0005-0000-0000-0000CA7C0000}"/>
    <cellStyle name="Normal 52 3 16" xfId="31950" xr:uid="{00000000-0005-0000-0000-0000CB7C0000}"/>
    <cellStyle name="Normal 52 3 16 2" xfId="31951" xr:uid="{00000000-0005-0000-0000-0000CC7C0000}"/>
    <cellStyle name="Normal 52 3 17" xfId="31952" xr:uid="{00000000-0005-0000-0000-0000CD7C0000}"/>
    <cellStyle name="Normal 52 3 18" xfId="31953" xr:uid="{00000000-0005-0000-0000-0000CE7C0000}"/>
    <cellStyle name="Normal 52 3 2" xfId="31954" xr:uid="{00000000-0005-0000-0000-0000CF7C0000}"/>
    <cellStyle name="Normal 52 3 2 10" xfId="31955" xr:uid="{00000000-0005-0000-0000-0000D07C0000}"/>
    <cellStyle name="Normal 52 3 2 11" xfId="31956" xr:uid="{00000000-0005-0000-0000-0000D17C0000}"/>
    <cellStyle name="Normal 52 3 2 2" xfId="31957" xr:uid="{00000000-0005-0000-0000-0000D27C0000}"/>
    <cellStyle name="Normal 52 3 2 2 2" xfId="31958" xr:uid="{00000000-0005-0000-0000-0000D37C0000}"/>
    <cellStyle name="Normal 52 3 2 3" xfId="31959" xr:uid="{00000000-0005-0000-0000-0000D47C0000}"/>
    <cellStyle name="Normal 52 3 2 3 2" xfId="31960" xr:uid="{00000000-0005-0000-0000-0000D57C0000}"/>
    <cellStyle name="Normal 52 3 2 4" xfId="31961" xr:uid="{00000000-0005-0000-0000-0000D67C0000}"/>
    <cellStyle name="Normal 52 3 2 4 2" xfId="31962" xr:uid="{00000000-0005-0000-0000-0000D77C0000}"/>
    <cellStyle name="Normal 52 3 2 5" xfId="31963" xr:uid="{00000000-0005-0000-0000-0000D87C0000}"/>
    <cellStyle name="Normal 52 3 2 5 2" xfId="31964" xr:uid="{00000000-0005-0000-0000-0000D97C0000}"/>
    <cellStyle name="Normal 52 3 2 6" xfId="31965" xr:uid="{00000000-0005-0000-0000-0000DA7C0000}"/>
    <cellStyle name="Normal 52 3 2 6 2" xfId="31966" xr:uid="{00000000-0005-0000-0000-0000DB7C0000}"/>
    <cellStyle name="Normal 52 3 2 7" xfId="31967" xr:uid="{00000000-0005-0000-0000-0000DC7C0000}"/>
    <cellStyle name="Normal 52 3 2 7 2" xfId="31968" xr:uid="{00000000-0005-0000-0000-0000DD7C0000}"/>
    <cellStyle name="Normal 52 3 2 8" xfId="31969" xr:uid="{00000000-0005-0000-0000-0000DE7C0000}"/>
    <cellStyle name="Normal 52 3 2 8 2" xfId="31970" xr:uid="{00000000-0005-0000-0000-0000DF7C0000}"/>
    <cellStyle name="Normal 52 3 2 9" xfId="31971" xr:uid="{00000000-0005-0000-0000-0000E07C0000}"/>
    <cellStyle name="Normal 52 3 2 9 2" xfId="31972" xr:uid="{00000000-0005-0000-0000-0000E17C0000}"/>
    <cellStyle name="Normal 52 3 3" xfId="31973" xr:uid="{00000000-0005-0000-0000-0000E27C0000}"/>
    <cellStyle name="Normal 52 3 3 10" xfId="31974" xr:uid="{00000000-0005-0000-0000-0000E37C0000}"/>
    <cellStyle name="Normal 52 3 3 11" xfId="31975" xr:uid="{00000000-0005-0000-0000-0000E47C0000}"/>
    <cellStyle name="Normal 52 3 3 2" xfId="31976" xr:uid="{00000000-0005-0000-0000-0000E57C0000}"/>
    <cellStyle name="Normal 52 3 3 2 2" xfId="31977" xr:uid="{00000000-0005-0000-0000-0000E67C0000}"/>
    <cellStyle name="Normal 52 3 3 3" xfId="31978" xr:uid="{00000000-0005-0000-0000-0000E77C0000}"/>
    <cellStyle name="Normal 52 3 3 3 2" xfId="31979" xr:uid="{00000000-0005-0000-0000-0000E87C0000}"/>
    <cellStyle name="Normal 52 3 3 4" xfId="31980" xr:uid="{00000000-0005-0000-0000-0000E97C0000}"/>
    <cellStyle name="Normal 52 3 3 4 2" xfId="31981" xr:uid="{00000000-0005-0000-0000-0000EA7C0000}"/>
    <cellStyle name="Normal 52 3 3 5" xfId="31982" xr:uid="{00000000-0005-0000-0000-0000EB7C0000}"/>
    <cellStyle name="Normal 52 3 3 5 2" xfId="31983" xr:uid="{00000000-0005-0000-0000-0000EC7C0000}"/>
    <cellStyle name="Normal 52 3 3 6" xfId="31984" xr:uid="{00000000-0005-0000-0000-0000ED7C0000}"/>
    <cellStyle name="Normal 52 3 3 6 2" xfId="31985" xr:uid="{00000000-0005-0000-0000-0000EE7C0000}"/>
    <cellStyle name="Normal 52 3 3 7" xfId="31986" xr:uid="{00000000-0005-0000-0000-0000EF7C0000}"/>
    <cellStyle name="Normal 52 3 3 7 2" xfId="31987" xr:uid="{00000000-0005-0000-0000-0000F07C0000}"/>
    <cellStyle name="Normal 52 3 3 8" xfId="31988" xr:uid="{00000000-0005-0000-0000-0000F17C0000}"/>
    <cellStyle name="Normal 52 3 3 8 2" xfId="31989" xr:uid="{00000000-0005-0000-0000-0000F27C0000}"/>
    <cellStyle name="Normal 52 3 3 9" xfId="31990" xr:uid="{00000000-0005-0000-0000-0000F37C0000}"/>
    <cellStyle name="Normal 52 3 3 9 2" xfId="31991" xr:uid="{00000000-0005-0000-0000-0000F47C0000}"/>
    <cellStyle name="Normal 52 3 4" xfId="31992" xr:uid="{00000000-0005-0000-0000-0000F57C0000}"/>
    <cellStyle name="Normal 52 3 4 10" xfId="31993" xr:uid="{00000000-0005-0000-0000-0000F67C0000}"/>
    <cellStyle name="Normal 52 3 4 11" xfId="31994" xr:uid="{00000000-0005-0000-0000-0000F77C0000}"/>
    <cellStyle name="Normal 52 3 4 2" xfId="31995" xr:uid="{00000000-0005-0000-0000-0000F87C0000}"/>
    <cellStyle name="Normal 52 3 4 2 2" xfId="31996" xr:uid="{00000000-0005-0000-0000-0000F97C0000}"/>
    <cellStyle name="Normal 52 3 4 3" xfId="31997" xr:uid="{00000000-0005-0000-0000-0000FA7C0000}"/>
    <cellStyle name="Normal 52 3 4 3 2" xfId="31998" xr:uid="{00000000-0005-0000-0000-0000FB7C0000}"/>
    <cellStyle name="Normal 52 3 4 4" xfId="31999" xr:uid="{00000000-0005-0000-0000-0000FC7C0000}"/>
    <cellStyle name="Normal 52 3 4 4 2" xfId="32000" xr:uid="{00000000-0005-0000-0000-0000FD7C0000}"/>
    <cellStyle name="Normal 52 3 4 5" xfId="32001" xr:uid="{00000000-0005-0000-0000-0000FE7C0000}"/>
    <cellStyle name="Normal 52 3 4 5 2" xfId="32002" xr:uid="{00000000-0005-0000-0000-0000FF7C0000}"/>
    <cellStyle name="Normal 52 3 4 6" xfId="32003" xr:uid="{00000000-0005-0000-0000-0000007D0000}"/>
    <cellStyle name="Normal 52 3 4 6 2" xfId="32004" xr:uid="{00000000-0005-0000-0000-0000017D0000}"/>
    <cellStyle name="Normal 52 3 4 7" xfId="32005" xr:uid="{00000000-0005-0000-0000-0000027D0000}"/>
    <cellStyle name="Normal 52 3 4 7 2" xfId="32006" xr:uid="{00000000-0005-0000-0000-0000037D0000}"/>
    <cellStyle name="Normal 52 3 4 8" xfId="32007" xr:uid="{00000000-0005-0000-0000-0000047D0000}"/>
    <cellStyle name="Normal 52 3 4 8 2" xfId="32008" xr:uid="{00000000-0005-0000-0000-0000057D0000}"/>
    <cellStyle name="Normal 52 3 4 9" xfId="32009" xr:uid="{00000000-0005-0000-0000-0000067D0000}"/>
    <cellStyle name="Normal 52 3 4 9 2" xfId="32010" xr:uid="{00000000-0005-0000-0000-0000077D0000}"/>
    <cellStyle name="Normal 52 3 5" xfId="32011" xr:uid="{00000000-0005-0000-0000-0000087D0000}"/>
    <cellStyle name="Normal 52 3 5 10" xfId="32012" xr:uid="{00000000-0005-0000-0000-0000097D0000}"/>
    <cellStyle name="Normal 52 3 5 11" xfId="32013" xr:uid="{00000000-0005-0000-0000-00000A7D0000}"/>
    <cellStyle name="Normal 52 3 5 2" xfId="32014" xr:uid="{00000000-0005-0000-0000-00000B7D0000}"/>
    <cellStyle name="Normal 52 3 5 2 2" xfId="32015" xr:uid="{00000000-0005-0000-0000-00000C7D0000}"/>
    <cellStyle name="Normal 52 3 5 3" xfId="32016" xr:uid="{00000000-0005-0000-0000-00000D7D0000}"/>
    <cellStyle name="Normal 52 3 5 3 2" xfId="32017" xr:uid="{00000000-0005-0000-0000-00000E7D0000}"/>
    <cellStyle name="Normal 52 3 5 4" xfId="32018" xr:uid="{00000000-0005-0000-0000-00000F7D0000}"/>
    <cellStyle name="Normal 52 3 5 4 2" xfId="32019" xr:uid="{00000000-0005-0000-0000-0000107D0000}"/>
    <cellStyle name="Normal 52 3 5 5" xfId="32020" xr:uid="{00000000-0005-0000-0000-0000117D0000}"/>
    <cellStyle name="Normal 52 3 5 5 2" xfId="32021" xr:uid="{00000000-0005-0000-0000-0000127D0000}"/>
    <cellStyle name="Normal 52 3 5 6" xfId="32022" xr:uid="{00000000-0005-0000-0000-0000137D0000}"/>
    <cellStyle name="Normal 52 3 5 6 2" xfId="32023" xr:uid="{00000000-0005-0000-0000-0000147D0000}"/>
    <cellStyle name="Normal 52 3 5 7" xfId="32024" xr:uid="{00000000-0005-0000-0000-0000157D0000}"/>
    <cellStyle name="Normal 52 3 5 7 2" xfId="32025" xr:uid="{00000000-0005-0000-0000-0000167D0000}"/>
    <cellStyle name="Normal 52 3 5 8" xfId="32026" xr:uid="{00000000-0005-0000-0000-0000177D0000}"/>
    <cellStyle name="Normal 52 3 5 8 2" xfId="32027" xr:uid="{00000000-0005-0000-0000-0000187D0000}"/>
    <cellStyle name="Normal 52 3 5 9" xfId="32028" xr:uid="{00000000-0005-0000-0000-0000197D0000}"/>
    <cellStyle name="Normal 52 3 5 9 2" xfId="32029" xr:uid="{00000000-0005-0000-0000-00001A7D0000}"/>
    <cellStyle name="Normal 52 3 6" xfId="32030" xr:uid="{00000000-0005-0000-0000-00001B7D0000}"/>
    <cellStyle name="Normal 52 3 6 10" xfId="32031" xr:uid="{00000000-0005-0000-0000-00001C7D0000}"/>
    <cellStyle name="Normal 52 3 6 11" xfId="32032" xr:uid="{00000000-0005-0000-0000-00001D7D0000}"/>
    <cellStyle name="Normal 52 3 6 2" xfId="32033" xr:uid="{00000000-0005-0000-0000-00001E7D0000}"/>
    <cellStyle name="Normal 52 3 6 2 2" xfId="32034" xr:uid="{00000000-0005-0000-0000-00001F7D0000}"/>
    <cellStyle name="Normal 52 3 6 3" xfId="32035" xr:uid="{00000000-0005-0000-0000-0000207D0000}"/>
    <cellStyle name="Normal 52 3 6 3 2" xfId="32036" xr:uid="{00000000-0005-0000-0000-0000217D0000}"/>
    <cellStyle name="Normal 52 3 6 4" xfId="32037" xr:uid="{00000000-0005-0000-0000-0000227D0000}"/>
    <cellStyle name="Normal 52 3 6 4 2" xfId="32038" xr:uid="{00000000-0005-0000-0000-0000237D0000}"/>
    <cellStyle name="Normal 52 3 6 5" xfId="32039" xr:uid="{00000000-0005-0000-0000-0000247D0000}"/>
    <cellStyle name="Normal 52 3 6 5 2" xfId="32040" xr:uid="{00000000-0005-0000-0000-0000257D0000}"/>
    <cellStyle name="Normal 52 3 6 6" xfId="32041" xr:uid="{00000000-0005-0000-0000-0000267D0000}"/>
    <cellStyle name="Normal 52 3 6 6 2" xfId="32042" xr:uid="{00000000-0005-0000-0000-0000277D0000}"/>
    <cellStyle name="Normal 52 3 6 7" xfId="32043" xr:uid="{00000000-0005-0000-0000-0000287D0000}"/>
    <cellStyle name="Normal 52 3 6 7 2" xfId="32044" xr:uid="{00000000-0005-0000-0000-0000297D0000}"/>
    <cellStyle name="Normal 52 3 6 8" xfId="32045" xr:uid="{00000000-0005-0000-0000-00002A7D0000}"/>
    <cellStyle name="Normal 52 3 6 8 2" xfId="32046" xr:uid="{00000000-0005-0000-0000-00002B7D0000}"/>
    <cellStyle name="Normal 52 3 6 9" xfId="32047" xr:uid="{00000000-0005-0000-0000-00002C7D0000}"/>
    <cellStyle name="Normal 52 3 6 9 2" xfId="32048" xr:uid="{00000000-0005-0000-0000-00002D7D0000}"/>
    <cellStyle name="Normal 52 3 7" xfId="32049" xr:uid="{00000000-0005-0000-0000-00002E7D0000}"/>
    <cellStyle name="Normal 52 3 7 10" xfId="32050" xr:uid="{00000000-0005-0000-0000-00002F7D0000}"/>
    <cellStyle name="Normal 52 3 7 11" xfId="32051" xr:uid="{00000000-0005-0000-0000-0000307D0000}"/>
    <cellStyle name="Normal 52 3 7 2" xfId="32052" xr:uid="{00000000-0005-0000-0000-0000317D0000}"/>
    <cellStyle name="Normal 52 3 7 2 2" xfId="32053" xr:uid="{00000000-0005-0000-0000-0000327D0000}"/>
    <cellStyle name="Normal 52 3 7 3" xfId="32054" xr:uid="{00000000-0005-0000-0000-0000337D0000}"/>
    <cellStyle name="Normal 52 3 7 3 2" xfId="32055" xr:uid="{00000000-0005-0000-0000-0000347D0000}"/>
    <cellStyle name="Normal 52 3 7 4" xfId="32056" xr:uid="{00000000-0005-0000-0000-0000357D0000}"/>
    <cellStyle name="Normal 52 3 7 4 2" xfId="32057" xr:uid="{00000000-0005-0000-0000-0000367D0000}"/>
    <cellStyle name="Normal 52 3 7 5" xfId="32058" xr:uid="{00000000-0005-0000-0000-0000377D0000}"/>
    <cellStyle name="Normal 52 3 7 5 2" xfId="32059" xr:uid="{00000000-0005-0000-0000-0000387D0000}"/>
    <cellStyle name="Normal 52 3 7 6" xfId="32060" xr:uid="{00000000-0005-0000-0000-0000397D0000}"/>
    <cellStyle name="Normal 52 3 7 6 2" xfId="32061" xr:uid="{00000000-0005-0000-0000-00003A7D0000}"/>
    <cellStyle name="Normal 52 3 7 7" xfId="32062" xr:uid="{00000000-0005-0000-0000-00003B7D0000}"/>
    <cellStyle name="Normal 52 3 7 7 2" xfId="32063" xr:uid="{00000000-0005-0000-0000-00003C7D0000}"/>
    <cellStyle name="Normal 52 3 7 8" xfId="32064" xr:uid="{00000000-0005-0000-0000-00003D7D0000}"/>
    <cellStyle name="Normal 52 3 7 8 2" xfId="32065" xr:uid="{00000000-0005-0000-0000-00003E7D0000}"/>
    <cellStyle name="Normal 52 3 7 9" xfId="32066" xr:uid="{00000000-0005-0000-0000-00003F7D0000}"/>
    <cellStyle name="Normal 52 3 7 9 2" xfId="32067" xr:uid="{00000000-0005-0000-0000-0000407D0000}"/>
    <cellStyle name="Normal 52 3 8" xfId="32068" xr:uid="{00000000-0005-0000-0000-0000417D0000}"/>
    <cellStyle name="Normal 52 3 8 10" xfId="32069" xr:uid="{00000000-0005-0000-0000-0000427D0000}"/>
    <cellStyle name="Normal 52 3 8 2" xfId="32070" xr:uid="{00000000-0005-0000-0000-0000437D0000}"/>
    <cellStyle name="Normal 52 3 8 2 2" xfId="32071" xr:uid="{00000000-0005-0000-0000-0000447D0000}"/>
    <cellStyle name="Normal 52 3 8 3" xfId="32072" xr:uid="{00000000-0005-0000-0000-0000457D0000}"/>
    <cellStyle name="Normal 52 3 8 3 2" xfId="32073" xr:uid="{00000000-0005-0000-0000-0000467D0000}"/>
    <cellStyle name="Normal 52 3 8 4" xfId="32074" xr:uid="{00000000-0005-0000-0000-0000477D0000}"/>
    <cellStyle name="Normal 52 3 8 4 2" xfId="32075" xr:uid="{00000000-0005-0000-0000-0000487D0000}"/>
    <cellStyle name="Normal 52 3 8 5" xfId="32076" xr:uid="{00000000-0005-0000-0000-0000497D0000}"/>
    <cellStyle name="Normal 52 3 8 5 2" xfId="32077" xr:uid="{00000000-0005-0000-0000-00004A7D0000}"/>
    <cellStyle name="Normal 52 3 8 6" xfId="32078" xr:uid="{00000000-0005-0000-0000-00004B7D0000}"/>
    <cellStyle name="Normal 52 3 8 6 2" xfId="32079" xr:uid="{00000000-0005-0000-0000-00004C7D0000}"/>
    <cellStyle name="Normal 52 3 8 7" xfId="32080" xr:uid="{00000000-0005-0000-0000-00004D7D0000}"/>
    <cellStyle name="Normal 52 3 8 7 2" xfId="32081" xr:uid="{00000000-0005-0000-0000-00004E7D0000}"/>
    <cellStyle name="Normal 52 3 8 8" xfId="32082" xr:uid="{00000000-0005-0000-0000-00004F7D0000}"/>
    <cellStyle name="Normal 52 3 8 8 2" xfId="32083" xr:uid="{00000000-0005-0000-0000-0000507D0000}"/>
    <cellStyle name="Normal 52 3 8 9" xfId="32084" xr:uid="{00000000-0005-0000-0000-0000517D0000}"/>
    <cellStyle name="Normal 52 3 9" xfId="32085" xr:uid="{00000000-0005-0000-0000-0000527D0000}"/>
    <cellStyle name="Normal 52 3 9 2" xfId="32086" xr:uid="{00000000-0005-0000-0000-0000537D0000}"/>
    <cellStyle name="Normal 52 4" xfId="32087" xr:uid="{00000000-0005-0000-0000-0000547D0000}"/>
    <cellStyle name="Normal 52 4 10" xfId="32088" xr:uid="{00000000-0005-0000-0000-0000557D0000}"/>
    <cellStyle name="Normal 52 4 10 2" xfId="32089" xr:uid="{00000000-0005-0000-0000-0000567D0000}"/>
    <cellStyle name="Normal 52 4 11" xfId="32090" xr:uid="{00000000-0005-0000-0000-0000577D0000}"/>
    <cellStyle name="Normal 52 4 11 2" xfId="32091" xr:uid="{00000000-0005-0000-0000-0000587D0000}"/>
    <cellStyle name="Normal 52 4 12" xfId="32092" xr:uid="{00000000-0005-0000-0000-0000597D0000}"/>
    <cellStyle name="Normal 52 4 12 2" xfId="32093" xr:uid="{00000000-0005-0000-0000-00005A7D0000}"/>
    <cellStyle name="Normal 52 4 13" xfId="32094" xr:uid="{00000000-0005-0000-0000-00005B7D0000}"/>
    <cellStyle name="Normal 52 4 13 2" xfId="32095" xr:uid="{00000000-0005-0000-0000-00005C7D0000}"/>
    <cellStyle name="Normal 52 4 14" xfId="32096" xr:uid="{00000000-0005-0000-0000-00005D7D0000}"/>
    <cellStyle name="Normal 52 4 14 2" xfId="32097" xr:uid="{00000000-0005-0000-0000-00005E7D0000}"/>
    <cellStyle name="Normal 52 4 15" xfId="32098" xr:uid="{00000000-0005-0000-0000-00005F7D0000}"/>
    <cellStyle name="Normal 52 4 15 2" xfId="32099" xr:uid="{00000000-0005-0000-0000-0000607D0000}"/>
    <cellStyle name="Normal 52 4 16" xfId="32100" xr:uid="{00000000-0005-0000-0000-0000617D0000}"/>
    <cellStyle name="Normal 52 4 16 2" xfId="32101" xr:uid="{00000000-0005-0000-0000-0000627D0000}"/>
    <cellStyle name="Normal 52 4 17" xfId="32102" xr:uid="{00000000-0005-0000-0000-0000637D0000}"/>
    <cellStyle name="Normal 52 4 18" xfId="32103" xr:uid="{00000000-0005-0000-0000-0000647D0000}"/>
    <cellStyle name="Normal 52 4 2" xfId="32104" xr:uid="{00000000-0005-0000-0000-0000657D0000}"/>
    <cellStyle name="Normal 52 4 2 10" xfId="32105" xr:uid="{00000000-0005-0000-0000-0000667D0000}"/>
    <cellStyle name="Normal 52 4 2 11" xfId="32106" xr:uid="{00000000-0005-0000-0000-0000677D0000}"/>
    <cellStyle name="Normal 52 4 2 2" xfId="32107" xr:uid="{00000000-0005-0000-0000-0000687D0000}"/>
    <cellStyle name="Normal 52 4 2 2 2" xfId="32108" xr:uid="{00000000-0005-0000-0000-0000697D0000}"/>
    <cellStyle name="Normal 52 4 2 3" xfId="32109" xr:uid="{00000000-0005-0000-0000-00006A7D0000}"/>
    <cellStyle name="Normal 52 4 2 3 2" xfId="32110" xr:uid="{00000000-0005-0000-0000-00006B7D0000}"/>
    <cellStyle name="Normal 52 4 2 4" xfId="32111" xr:uid="{00000000-0005-0000-0000-00006C7D0000}"/>
    <cellStyle name="Normal 52 4 2 4 2" xfId="32112" xr:uid="{00000000-0005-0000-0000-00006D7D0000}"/>
    <cellStyle name="Normal 52 4 2 5" xfId="32113" xr:uid="{00000000-0005-0000-0000-00006E7D0000}"/>
    <cellStyle name="Normal 52 4 2 5 2" xfId="32114" xr:uid="{00000000-0005-0000-0000-00006F7D0000}"/>
    <cellStyle name="Normal 52 4 2 6" xfId="32115" xr:uid="{00000000-0005-0000-0000-0000707D0000}"/>
    <cellStyle name="Normal 52 4 2 6 2" xfId="32116" xr:uid="{00000000-0005-0000-0000-0000717D0000}"/>
    <cellStyle name="Normal 52 4 2 7" xfId="32117" xr:uid="{00000000-0005-0000-0000-0000727D0000}"/>
    <cellStyle name="Normal 52 4 2 7 2" xfId="32118" xr:uid="{00000000-0005-0000-0000-0000737D0000}"/>
    <cellStyle name="Normal 52 4 2 8" xfId="32119" xr:uid="{00000000-0005-0000-0000-0000747D0000}"/>
    <cellStyle name="Normal 52 4 2 8 2" xfId="32120" xr:uid="{00000000-0005-0000-0000-0000757D0000}"/>
    <cellStyle name="Normal 52 4 2 9" xfId="32121" xr:uid="{00000000-0005-0000-0000-0000767D0000}"/>
    <cellStyle name="Normal 52 4 2 9 2" xfId="32122" xr:uid="{00000000-0005-0000-0000-0000777D0000}"/>
    <cellStyle name="Normal 52 4 3" xfId="32123" xr:uid="{00000000-0005-0000-0000-0000787D0000}"/>
    <cellStyle name="Normal 52 4 3 10" xfId="32124" xr:uid="{00000000-0005-0000-0000-0000797D0000}"/>
    <cellStyle name="Normal 52 4 3 11" xfId="32125" xr:uid="{00000000-0005-0000-0000-00007A7D0000}"/>
    <cellStyle name="Normal 52 4 3 2" xfId="32126" xr:uid="{00000000-0005-0000-0000-00007B7D0000}"/>
    <cellStyle name="Normal 52 4 3 2 2" xfId="32127" xr:uid="{00000000-0005-0000-0000-00007C7D0000}"/>
    <cellStyle name="Normal 52 4 3 3" xfId="32128" xr:uid="{00000000-0005-0000-0000-00007D7D0000}"/>
    <cellStyle name="Normal 52 4 3 3 2" xfId="32129" xr:uid="{00000000-0005-0000-0000-00007E7D0000}"/>
    <cellStyle name="Normal 52 4 3 4" xfId="32130" xr:uid="{00000000-0005-0000-0000-00007F7D0000}"/>
    <cellStyle name="Normal 52 4 3 4 2" xfId="32131" xr:uid="{00000000-0005-0000-0000-0000807D0000}"/>
    <cellStyle name="Normal 52 4 3 5" xfId="32132" xr:uid="{00000000-0005-0000-0000-0000817D0000}"/>
    <cellStyle name="Normal 52 4 3 5 2" xfId="32133" xr:uid="{00000000-0005-0000-0000-0000827D0000}"/>
    <cellStyle name="Normal 52 4 3 6" xfId="32134" xr:uid="{00000000-0005-0000-0000-0000837D0000}"/>
    <cellStyle name="Normal 52 4 3 6 2" xfId="32135" xr:uid="{00000000-0005-0000-0000-0000847D0000}"/>
    <cellStyle name="Normal 52 4 3 7" xfId="32136" xr:uid="{00000000-0005-0000-0000-0000857D0000}"/>
    <cellStyle name="Normal 52 4 3 7 2" xfId="32137" xr:uid="{00000000-0005-0000-0000-0000867D0000}"/>
    <cellStyle name="Normal 52 4 3 8" xfId="32138" xr:uid="{00000000-0005-0000-0000-0000877D0000}"/>
    <cellStyle name="Normal 52 4 3 8 2" xfId="32139" xr:uid="{00000000-0005-0000-0000-0000887D0000}"/>
    <cellStyle name="Normal 52 4 3 9" xfId="32140" xr:uid="{00000000-0005-0000-0000-0000897D0000}"/>
    <cellStyle name="Normal 52 4 3 9 2" xfId="32141" xr:uid="{00000000-0005-0000-0000-00008A7D0000}"/>
    <cellStyle name="Normal 52 4 4" xfId="32142" xr:uid="{00000000-0005-0000-0000-00008B7D0000}"/>
    <cellStyle name="Normal 52 4 4 10" xfId="32143" xr:uid="{00000000-0005-0000-0000-00008C7D0000}"/>
    <cellStyle name="Normal 52 4 4 11" xfId="32144" xr:uid="{00000000-0005-0000-0000-00008D7D0000}"/>
    <cellStyle name="Normal 52 4 4 2" xfId="32145" xr:uid="{00000000-0005-0000-0000-00008E7D0000}"/>
    <cellStyle name="Normal 52 4 4 2 2" xfId="32146" xr:uid="{00000000-0005-0000-0000-00008F7D0000}"/>
    <cellStyle name="Normal 52 4 4 3" xfId="32147" xr:uid="{00000000-0005-0000-0000-0000907D0000}"/>
    <cellStyle name="Normal 52 4 4 3 2" xfId="32148" xr:uid="{00000000-0005-0000-0000-0000917D0000}"/>
    <cellStyle name="Normal 52 4 4 4" xfId="32149" xr:uid="{00000000-0005-0000-0000-0000927D0000}"/>
    <cellStyle name="Normal 52 4 4 4 2" xfId="32150" xr:uid="{00000000-0005-0000-0000-0000937D0000}"/>
    <cellStyle name="Normal 52 4 4 5" xfId="32151" xr:uid="{00000000-0005-0000-0000-0000947D0000}"/>
    <cellStyle name="Normal 52 4 4 5 2" xfId="32152" xr:uid="{00000000-0005-0000-0000-0000957D0000}"/>
    <cellStyle name="Normal 52 4 4 6" xfId="32153" xr:uid="{00000000-0005-0000-0000-0000967D0000}"/>
    <cellStyle name="Normal 52 4 4 6 2" xfId="32154" xr:uid="{00000000-0005-0000-0000-0000977D0000}"/>
    <cellStyle name="Normal 52 4 4 7" xfId="32155" xr:uid="{00000000-0005-0000-0000-0000987D0000}"/>
    <cellStyle name="Normal 52 4 4 7 2" xfId="32156" xr:uid="{00000000-0005-0000-0000-0000997D0000}"/>
    <cellStyle name="Normal 52 4 4 8" xfId="32157" xr:uid="{00000000-0005-0000-0000-00009A7D0000}"/>
    <cellStyle name="Normal 52 4 4 8 2" xfId="32158" xr:uid="{00000000-0005-0000-0000-00009B7D0000}"/>
    <cellStyle name="Normal 52 4 4 9" xfId="32159" xr:uid="{00000000-0005-0000-0000-00009C7D0000}"/>
    <cellStyle name="Normal 52 4 4 9 2" xfId="32160" xr:uid="{00000000-0005-0000-0000-00009D7D0000}"/>
    <cellStyle name="Normal 52 4 5" xfId="32161" xr:uid="{00000000-0005-0000-0000-00009E7D0000}"/>
    <cellStyle name="Normal 52 4 5 10" xfId="32162" xr:uid="{00000000-0005-0000-0000-00009F7D0000}"/>
    <cellStyle name="Normal 52 4 5 11" xfId="32163" xr:uid="{00000000-0005-0000-0000-0000A07D0000}"/>
    <cellStyle name="Normal 52 4 5 2" xfId="32164" xr:uid="{00000000-0005-0000-0000-0000A17D0000}"/>
    <cellStyle name="Normal 52 4 5 2 2" xfId="32165" xr:uid="{00000000-0005-0000-0000-0000A27D0000}"/>
    <cellStyle name="Normal 52 4 5 3" xfId="32166" xr:uid="{00000000-0005-0000-0000-0000A37D0000}"/>
    <cellStyle name="Normal 52 4 5 3 2" xfId="32167" xr:uid="{00000000-0005-0000-0000-0000A47D0000}"/>
    <cellStyle name="Normal 52 4 5 4" xfId="32168" xr:uid="{00000000-0005-0000-0000-0000A57D0000}"/>
    <cellStyle name="Normal 52 4 5 4 2" xfId="32169" xr:uid="{00000000-0005-0000-0000-0000A67D0000}"/>
    <cellStyle name="Normal 52 4 5 5" xfId="32170" xr:uid="{00000000-0005-0000-0000-0000A77D0000}"/>
    <cellStyle name="Normal 52 4 5 5 2" xfId="32171" xr:uid="{00000000-0005-0000-0000-0000A87D0000}"/>
    <cellStyle name="Normal 52 4 5 6" xfId="32172" xr:uid="{00000000-0005-0000-0000-0000A97D0000}"/>
    <cellStyle name="Normal 52 4 5 6 2" xfId="32173" xr:uid="{00000000-0005-0000-0000-0000AA7D0000}"/>
    <cellStyle name="Normal 52 4 5 7" xfId="32174" xr:uid="{00000000-0005-0000-0000-0000AB7D0000}"/>
    <cellStyle name="Normal 52 4 5 7 2" xfId="32175" xr:uid="{00000000-0005-0000-0000-0000AC7D0000}"/>
    <cellStyle name="Normal 52 4 5 8" xfId="32176" xr:uid="{00000000-0005-0000-0000-0000AD7D0000}"/>
    <cellStyle name="Normal 52 4 5 8 2" xfId="32177" xr:uid="{00000000-0005-0000-0000-0000AE7D0000}"/>
    <cellStyle name="Normal 52 4 5 9" xfId="32178" xr:uid="{00000000-0005-0000-0000-0000AF7D0000}"/>
    <cellStyle name="Normal 52 4 5 9 2" xfId="32179" xr:uid="{00000000-0005-0000-0000-0000B07D0000}"/>
    <cellStyle name="Normal 52 4 6" xfId="32180" xr:uid="{00000000-0005-0000-0000-0000B17D0000}"/>
    <cellStyle name="Normal 52 4 6 10" xfId="32181" xr:uid="{00000000-0005-0000-0000-0000B27D0000}"/>
    <cellStyle name="Normal 52 4 6 11" xfId="32182" xr:uid="{00000000-0005-0000-0000-0000B37D0000}"/>
    <cellStyle name="Normal 52 4 6 2" xfId="32183" xr:uid="{00000000-0005-0000-0000-0000B47D0000}"/>
    <cellStyle name="Normal 52 4 6 2 2" xfId="32184" xr:uid="{00000000-0005-0000-0000-0000B57D0000}"/>
    <cellStyle name="Normal 52 4 6 3" xfId="32185" xr:uid="{00000000-0005-0000-0000-0000B67D0000}"/>
    <cellStyle name="Normal 52 4 6 3 2" xfId="32186" xr:uid="{00000000-0005-0000-0000-0000B77D0000}"/>
    <cellStyle name="Normal 52 4 6 4" xfId="32187" xr:uid="{00000000-0005-0000-0000-0000B87D0000}"/>
    <cellStyle name="Normal 52 4 6 4 2" xfId="32188" xr:uid="{00000000-0005-0000-0000-0000B97D0000}"/>
    <cellStyle name="Normal 52 4 6 5" xfId="32189" xr:uid="{00000000-0005-0000-0000-0000BA7D0000}"/>
    <cellStyle name="Normal 52 4 6 5 2" xfId="32190" xr:uid="{00000000-0005-0000-0000-0000BB7D0000}"/>
    <cellStyle name="Normal 52 4 6 6" xfId="32191" xr:uid="{00000000-0005-0000-0000-0000BC7D0000}"/>
    <cellStyle name="Normal 52 4 6 6 2" xfId="32192" xr:uid="{00000000-0005-0000-0000-0000BD7D0000}"/>
    <cellStyle name="Normal 52 4 6 7" xfId="32193" xr:uid="{00000000-0005-0000-0000-0000BE7D0000}"/>
    <cellStyle name="Normal 52 4 6 7 2" xfId="32194" xr:uid="{00000000-0005-0000-0000-0000BF7D0000}"/>
    <cellStyle name="Normal 52 4 6 8" xfId="32195" xr:uid="{00000000-0005-0000-0000-0000C07D0000}"/>
    <cellStyle name="Normal 52 4 6 8 2" xfId="32196" xr:uid="{00000000-0005-0000-0000-0000C17D0000}"/>
    <cellStyle name="Normal 52 4 6 9" xfId="32197" xr:uid="{00000000-0005-0000-0000-0000C27D0000}"/>
    <cellStyle name="Normal 52 4 6 9 2" xfId="32198" xr:uid="{00000000-0005-0000-0000-0000C37D0000}"/>
    <cellStyle name="Normal 52 4 7" xfId="32199" xr:uid="{00000000-0005-0000-0000-0000C47D0000}"/>
    <cellStyle name="Normal 52 4 7 10" xfId="32200" xr:uid="{00000000-0005-0000-0000-0000C57D0000}"/>
    <cellStyle name="Normal 52 4 7 11" xfId="32201" xr:uid="{00000000-0005-0000-0000-0000C67D0000}"/>
    <cellStyle name="Normal 52 4 7 2" xfId="32202" xr:uid="{00000000-0005-0000-0000-0000C77D0000}"/>
    <cellStyle name="Normal 52 4 7 2 2" xfId="32203" xr:uid="{00000000-0005-0000-0000-0000C87D0000}"/>
    <cellStyle name="Normal 52 4 7 3" xfId="32204" xr:uid="{00000000-0005-0000-0000-0000C97D0000}"/>
    <cellStyle name="Normal 52 4 7 3 2" xfId="32205" xr:uid="{00000000-0005-0000-0000-0000CA7D0000}"/>
    <cellStyle name="Normal 52 4 7 4" xfId="32206" xr:uid="{00000000-0005-0000-0000-0000CB7D0000}"/>
    <cellStyle name="Normal 52 4 7 4 2" xfId="32207" xr:uid="{00000000-0005-0000-0000-0000CC7D0000}"/>
    <cellStyle name="Normal 52 4 7 5" xfId="32208" xr:uid="{00000000-0005-0000-0000-0000CD7D0000}"/>
    <cellStyle name="Normal 52 4 7 5 2" xfId="32209" xr:uid="{00000000-0005-0000-0000-0000CE7D0000}"/>
    <cellStyle name="Normal 52 4 7 6" xfId="32210" xr:uid="{00000000-0005-0000-0000-0000CF7D0000}"/>
    <cellStyle name="Normal 52 4 7 6 2" xfId="32211" xr:uid="{00000000-0005-0000-0000-0000D07D0000}"/>
    <cellStyle name="Normal 52 4 7 7" xfId="32212" xr:uid="{00000000-0005-0000-0000-0000D17D0000}"/>
    <cellStyle name="Normal 52 4 7 7 2" xfId="32213" xr:uid="{00000000-0005-0000-0000-0000D27D0000}"/>
    <cellStyle name="Normal 52 4 7 8" xfId="32214" xr:uid="{00000000-0005-0000-0000-0000D37D0000}"/>
    <cellStyle name="Normal 52 4 7 8 2" xfId="32215" xr:uid="{00000000-0005-0000-0000-0000D47D0000}"/>
    <cellStyle name="Normal 52 4 7 9" xfId="32216" xr:uid="{00000000-0005-0000-0000-0000D57D0000}"/>
    <cellStyle name="Normal 52 4 7 9 2" xfId="32217" xr:uid="{00000000-0005-0000-0000-0000D67D0000}"/>
    <cellStyle name="Normal 52 4 8" xfId="32218" xr:uid="{00000000-0005-0000-0000-0000D77D0000}"/>
    <cellStyle name="Normal 52 4 8 10" xfId="32219" xr:uid="{00000000-0005-0000-0000-0000D87D0000}"/>
    <cellStyle name="Normal 52 4 8 2" xfId="32220" xr:uid="{00000000-0005-0000-0000-0000D97D0000}"/>
    <cellStyle name="Normal 52 4 8 2 2" xfId="32221" xr:uid="{00000000-0005-0000-0000-0000DA7D0000}"/>
    <cellStyle name="Normal 52 4 8 3" xfId="32222" xr:uid="{00000000-0005-0000-0000-0000DB7D0000}"/>
    <cellStyle name="Normal 52 4 8 3 2" xfId="32223" xr:uid="{00000000-0005-0000-0000-0000DC7D0000}"/>
    <cellStyle name="Normal 52 4 8 4" xfId="32224" xr:uid="{00000000-0005-0000-0000-0000DD7D0000}"/>
    <cellStyle name="Normal 52 4 8 4 2" xfId="32225" xr:uid="{00000000-0005-0000-0000-0000DE7D0000}"/>
    <cellStyle name="Normal 52 4 8 5" xfId="32226" xr:uid="{00000000-0005-0000-0000-0000DF7D0000}"/>
    <cellStyle name="Normal 52 4 8 5 2" xfId="32227" xr:uid="{00000000-0005-0000-0000-0000E07D0000}"/>
    <cellStyle name="Normal 52 4 8 6" xfId="32228" xr:uid="{00000000-0005-0000-0000-0000E17D0000}"/>
    <cellStyle name="Normal 52 4 8 6 2" xfId="32229" xr:uid="{00000000-0005-0000-0000-0000E27D0000}"/>
    <cellStyle name="Normal 52 4 8 7" xfId="32230" xr:uid="{00000000-0005-0000-0000-0000E37D0000}"/>
    <cellStyle name="Normal 52 4 8 7 2" xfId="32231" xr:uid="{00000000-0005-0000-0000-0000E47D0000}"/>
    <cellStyle name="Normal 52 4 8 8" xfId="32232" xr:uid="{00000000-0005-0000-0000-0000E57D0000}"/>
    <cellStyle name="Normal 52 4 8 8 2" xfId="32233" xr:uid="{00000000-0005-0000-0000-0000E67D0000}"/>
    <cellStyle name="Normal 52 4 8 9" xfId="32234" xr:uid="{00000000-0005-0000-0000-0000E77D0000}"/>
    <cellStyle name="Normal 52 4 9" xfId="32235" xr:uid="{00000000-0005-0000-0000-0000E87D0000}"/>
    <cellStyle name="Normal 52 4 9 2" xfId="32236" xr:uid="{00000000-0005-0000-0000-0000E97D0000}"/>
    <cellStyle name="Normal 52 5" xfId="32237" xr:uid="{00000000-0005-0000-0000-0000EA7D0000}"/>
    <cellStyle name="Normal 52 5 10" xfId="32238" xr:uid="{00000000-0005-0000-0000-0000EB7D0000}"/>
    <cellStyle name="Normal 52 5 10 2" xfId="32239" xr:uid="{00000000-0005-0000-0000-0000EC7D0000}"/>
    <cellStyle name="Normal 52 5 11" xfId="32240" xr:uid="{00000000-0005-0000-0000-0000ED7D0000}"/>
    <cellStyle name="Normal 52 5 11 2" xfId="32241" xr:uid="{00000000-0005-0000-0000-0000EE7D0000}"/>
    <cellStyle name="Normal 52 5 12" xfId="32242" xr:uid="{00000000-0005-0000-0000-0000EF7D0000}"/>
    <cellStyle name="Normal 52 5 12 2" xfId="32243" xr:uid="{00000000-0005-0000-0000-0000F07D0000}"/>
    <cellStyle name="Normal 52 5 13" xfId="32244" xr:uid="{00000000-0005-0000-0000-0000F17D0000}"/>
    <cellStyle name="Normal 52 5 13 2" xfId="32245" xr:uid="{00000000-0005-0000-0000-0000F27D0000}"/>
    <cellStyle name="Normal 52 5 14" xfId="32246" xr:uid="{00000000-0005-0000-0000-0000F37D0000}"/>
    <cellStyle name="Normal 52 5 14 2" xfId="32247" xr:uid="{00000000-0005-0000-0000-0000F47D0000}"/>
    <cellStyle name="Normal 52 5 15" xfId="32248" xr:uid="{00000000-0005-0000-0000-0000F57D0000}"/>
    <cellStyle name="Normal 52 5 15 2" xfId="32249" xr:uid="{00000000-0005-0000-0000-0000F67D0000}"/>
    <cellStyle name="Normal 52 5 16" xfId="32250" xr:uid="{00000000-0005-0000-0000-0000F77D0000}"/>
    <cellStyle name="Normal 52 5 17" xfId="32251" xr:uid="{00000000-0005-0000-0000-0000F87D0000}"/>
    <cellStyle name="Normal 52 5 2" xfId="32252" xr:uid="{00000000-0005-0000-0000-0000F97D0000}"/>
    <cellStyle name="Normal 52 5 2 10" xfId="32253" xr:uid="{00000000-0005-0000-0000-0000FA7D0000}"/>
    <cellStyle name="Normal 52 5 2 11" xfId="32254" xr:uid="{00000000-0005-0000-0000-0000FB7D0000}"/>
    <cellStyle name="Normal 52 5 2 2" xfId="32255" xr:uid="{00000000-0005-0000-0000-0000FC7D0000}"/>
    <cellStyle name="Normal 52 5 2 2 2" xfId="32256" xr:uid="{00000000-0005-0000-0000-0000FD7D0000}"/>
    <cellStyle name="Normal 52 5 2 3" xfId="32257" xr:uid="{00000000-0005-0000-0000-0000FE7D0000}"/>
    <cellStyle name="Normal 52 5 2 3 2" xfId="32258" xr:uid="{00000000-0005-0000-0000-0000FF7D0000}"/>
    <cellStyle name="Normal 52 5 2 4" xfId="32259" xr:uid="{00000000-0005-0000-0000-0000007E0000}"/>
    <cellStyle name="Normal 52 5 2 4 2" xfId="32260" xr:uid="{00000000-0005-0000-0000-0000017E0000}"/>
    <cellStyle name="Normal 52 5 2 5" xfId="32261" xr:uid="{00000000-0005-0000-0000-0000027E0000}"/>
    <cellStyle name="Normal 52 5 2 5 2" xfId="32262" xr:uid="{00000000-0005-0000-0000-0000037E0000}"/>
    <cellStyle name="Normal 52 5 2 6" xfId="32263" xr:uid="{00000000-0005-0000-0000-0000047E0000}"/>
    <cellStyle name="Normal 52 5 2 6 2" xfId="32264" xr:uid="{00000000-0005-0000-0000-0000057E0000}"/>
    <cellStyle name="Normal 52 5 2 7" xfId="32265" xr:uid="{00000000-0005-0000-0000-0000067E0000}"/>
    <cellStyle name="Normal 52 5 2 7 2" xfId="32266" xr:uid="{00000000-0005-0000-0000-0000077E0000}"/>
    <cellStyle name="Normal 52 5 2 8" xfId="32267" xr:uid="{00000000-0005-0000-0000-0000087E0000}"/>
    <cellStyle name="Normal 52 5 2 8 2" xfId="32268" xr:uid="{00000000-0005-0000-0000-0000097E0000}"/>
    <cellStyle name="Normal 52 5 2 9" xfId="32269" xr:uid="{00000000-0005-0000-0000-00000A7E0000}"/>
    <cellStyle name="Normal 52 5 2 9 2" xfId="32270" xr:uid="{00000000-0005-0000-0000-00000B7E0000}"/>
    <cellStyle name="Normal 52 5 3" xfId="32271" xr:uid="{00000000-0005-0000-0000-00000C7E0000}"/>
    <cellStyle name="Normal 52 5 3 10" xfId="32272" xr:uid="{00000000-0005-0000-0000-00000D7E0000}"/>
    <cellStyle name="Normal 52 5 3 11" xfId="32273" xr:uid="{00000000-0005-0000-0000-00000E7E0000}"/>
    <cellStyle name="Normal 52 5 3 2" xfId="32274" xr:uid="{00000000-0005-0000-0000-00000F7E0000}"/>
    <cellStyle name="Normal 52 5 3 2 2" xfId="32275" xr:uid="{00000000-0005-0000-0000-0000107E0000}"/>
    <cellStyle name="Normal 52 5 3 3" xfId="32276" xr:uid="{00000000-0005-0000-0000-0000117E0000}"/>
    <cellStyle name="Normal 52 5 3 3 2" xfId="32277" xr:uid="{00000000-0005-0000-0000-0000127E0000}"/>
    <cellStyle name="Normal 52 5 3 4" xfId="32278" xr:uid="{00000000-0005-0000-0000-0000137E0000}"/>
    <cellStyle name="Normal 52 5 3 4 2" xfId="32279" xr:uid="{00000000-0005-0000-0000-0000147E0000}"/>
    <cellStyle name="Normal 52 5 3 5" xfId="32280" xr:uid="{00000000-0005-0000-0000-0000157E0000}"/>
    <cellStyle name="Normal 52 5 3 5 2" xfId="32281" xr:uid="{00000000-0005-0000-0000-0000167E0000}"/>
    <cellStyle name="Normal 52 5 3 6" xfId="32282" xr:uid="{00000000-0005-0000-0000-0000177E0000}"/>
    <cellStyle name="Normal 52 5 3 6 2" xfId="32283" xr:uid="{00000000-0005-0000-0000-0000187E0000}"/>
    <cellStyle name="Normal 52 5 3 7" xfId="32284" xr:uid="{00000000-0005-0000-0000-0000197E0000}"/>
    <cellStyle name="Normal 52 5 3 7 2" xfId="32285" xr:uid="{00000000-0005-0000-0000-00001A7E0000}"/>
    <cellStyle name="Normal 52 5 3 8" xfId="32286" xr:uid="{00000000-0005-0000-0000-00001B7E0000}"/>
    <cellStyle name="Normal 52 5 3 8 2" xfId="32287" xr:uid="{00000000-0005-0000-0000-00001C7E0000}"/>
    <cellStyle name="Normal 52 5 3 9" xfId="32288" xr:uid="{00000000-0005-0000-0000-00001D7E0000}"/>
    <cellStyle name="Normal 52 5 3 9 2" xfId="32289" xr:uid="{00000000-0005-0000-0000-00001E7E0000}"/>
    <cellStyle name="Normal 52 5 4" xfId="32290" xr:uid="{00000000-0005-0000-0000-00001F7E0000}"/>
    <cellStyle name="Normal 52 5 4 10" xfId="32291" xr:uid="{00000000-0005-0000-0000-0000207E0000}"/>
    <cellStyle name="Normal 52 5 4 11" xfId="32292" xr:uid="{00000000-0005-0000-0000-0000217E0000}"/>
    <cellStyle name="Normal 52 5 4 2" xfId="32293" xr:uid="{00000000-0005-0000-0000-0000227E0000}"/>
    <cellStyle name="Normal 52 5 4 2 2" xfId="32294" xr:uid="{00000000-0005-0000-0000-0000237E0000}"/>
    <cellStyle name="Normal 52 5 4 3" xfId="32295" xr:uid="{00000000-0005-0000-0000-0000247E0000}"/>
    <cellStyle name="Normal 52 5 4 3 2" xfId="32296" xr:uid="{00000000-0005-0000-0000-0000257E0000}"/>
    <cellStyle name="Normal 52 5 4 4" xfId="32297" xr:uid="{00000000-0005-0000-0000-0000267E0000}"/>
    <cellStyle name="Normal 52 5 4 4 2" xfId="32298" xr:uid="{00000000-0005-0000-0000-0000277E0000}"/>
    <cellStyle name="Normal 52 5 4 5" xfId="32299" xr:uid="{00000000-0005-0000-0000-0000287E0000}"/>
    <cellStyle name="Normal 52 5 4 5 2" xfId="32300" xr:uid="{00000000-0005-0000-0000-0000297E0000}"/>
    <cellStyle name="Normal 52 5 4 6" xfId="32301" xr:uid="{00000000-0005-0000-0000-00002A7E0000}"/>
    <cellStyle name="Normal 52 5 4 6 2" xfId="32302" xr:uid="{00000000-0005-0000-0000-00002B7E0000}"/>
    <cellStyle name="Normal 52 5 4 7" xfId="32303" xr:uid="{00000000-0005-0000-0000-00002C7E0000}"/>
    <cellStyle name="Normal 52 5 4 7 2" xfId="32304" xr:uid="{00000000-0005-0000-0000-00002D7E0000}"/>
    <cellStyle name="Normal 52 5 4 8" xfId="32305" xr:uid="{00000000-0005-0000-0000-00002E7E0000}"/>
    <cellStyle name="Normal 52 5 4 8 2" xfId="32306" xr:uid="{00000000-0005-0000-0000-00002F7E0000}"/>
    <cellStyle name="Normal 52 5 4 9" xfId="32307" xr:uid="{00000000-0005-0000-0000-0000307E0000}"/>
    <cellStyle name="Normal 52 5 4 9 2" xfId="32308" xr:uid="{00000000-0005-0000-0000-0000317E0000}"/>
    <cellStyle name="Normal 52 5 5" xfId="32309" xr:uid="{00000000-0005-0000-0000-0000327E0000}"/>
    <cellStyle name="Normal 52 5 5 10" xfId="32310" xr:uid="{00000000-0005-0000-0000-0000337E0000}"/>
    <cellStyle name="Normal 52 5 5 11" xfId="32311" xr:uid="{00000000-0005-0000-0000-0000347E0000}"/>
    <cellStyle name="Normal 52 5 5 2" xfId="32312" xr:uid="{00000000-0005-0000-0000-0000357E0000}"/>
    <cellStyle name="Normal 52 5 5 2 2" xfId="32313" xr:uid="{00000000-0005-0000-0000-0000367E0000}"/>
    <cellStyle name="Normal 52 5 5 3" xfId="32314" xr:uid="{00000000-0005-0000-0000-0000377E0000}"/>
    <cellStyle name="Normal 52 5 5 3 2" xfId="32315" xr:uid="{00000000-0005-0000-0000-0000387E0000}"/>
    <cellStyle name="Normal 52 5 5 4" xfId="32316" xr:uid="{00000000-0005-0000-0000-0000397E0000}"/>
    <cellStyle name="Normal 52 5 5 4 2" xfId="32317" xr:uid="{00000000-0005-0000-0000-00003A7E0000}"/>
    <cellStyle name="Normal 52 5 5 5" xfId="32318" xr:uid="{00000000-0005-0000-0000-00003B7E0000}"/>
    <cellStyle name="Normal 52 5 5 5 2" xfId="32319" xr:uid="{00000000-0005-0000-0000-00003C7E0000}"/>
    <cellStyle name="Normal 52 5 5 6" xfId="32320" xr:uid="{00000000-0005-0000-0000-00003D7E0000}"/>
    <cellStyle name="Normal 52 5 5 6 2" xfId="32321" xr:uid="{00000000-0005-0000-0000-00003E7E0000}"/>
    <cellStyle name="Normal 52 5 5 7" xfId="32322" xr:uid="{00000000-0005-0000-0000-00003F7E0000}"/>
    <cellStyle name="Normal 52 5 5 7 2" xfId="32323" xr:uid="{00000000-0005-0000-0000-0000407E0000}"/>
    <cellStyle name="Normal 52 5 5 8" xfId="32324" xr:uid="{00000000-0005-0000-0000-0000417E0000}"/>
    <cellStyle name="Normal 52 5 5 8 2" xfId="32325" xr:uid="{00000000-0005-0000-0000-0000427E0000}"/>
    <cellStyle name="Normal 52 5 5 9" xfId="32326" xr:uid="{00000000-0005-0000-0000-0000437E0000}"/>
    <cellStyle name="Normal 52 5 5 9 2" xfId="32327" xr:uid="{00000000-0005-0000-0000-0000447E0000}"/>
    <cellStyle name="Normal 52 5 6" xfId="32328" xr:uid="{00000000-0005-0000-0000-0000457E0000}"/>
    <cellStyle name="Normal 52 5 6 10" xfId="32329" xr:uid="{00000000-0005-0000-0000-0000467E0000}"/>
    <cellStyle name="Normal 52 5 6 11" xfId="32330" xr:uid="{00000000-0005-0000-0000-0000477E0000}"/>
    <cellStyle name="Normal 52 5 6 2" xfId="32331" xr:uid="{00000000-0005-0000-0000-0000487E0000}"/>
    <cellStyle name="Normal 52 5 6 2 2" xfId="32332" xr:uid="{00000000-0005-0000-0000-0000497E0000}"/>
    <cellStyle name="Normal 52 5 6 3" xfId="32333" xr:uid="{00000000-0005-0000-0000-00004A7E0000}"/>
    <cellStyle name="Normal 52 5 6 3 2" xfId="32334" xr:uid="{00000000-0005-0000-0000-00004B7E0000}"/>
    <cellStyle name="Normal 52 5 6 4" xfId="32335" xr:uid="{00000000-0005-0000-0000-00004C7E0000}"/>
    <cellStyle name="Normal 52 5 6 4 2" xfId="32336" xr:uid="{00000000-0005-0000-0000-00004D7E0000}"/>
    <cellStyle name="Normal 52 5 6 5" xfId="32337" xr:uid="{00000000-0005-0000-0000-00004E7E0000}"/>
    <cellStyle name="Normal 52 5 6 5 2" xfId="32338" xr:uid="{00000000-0005-0000-0000-00004F7E0000}"/>
    <cellStyle name="Normal 52 5 6 6" xfId="32339" xr:uid="{00000000-0005-0000-0000-0000507E0000}"/>
    <cellStyle name="Normal 52 5 6 6 2" xfId="32340" xr:uid="{00000000-0005-0000-0000-0000517E0000}"/>
    <cellStyle name="Normal 52 5 6 7" xfId="32341" xr:uid="{00000000-0005-0000-0000-0000527E0000}"/>
    <cellStyle name="Normal 52 5 6 7 2" xfId="32342" xr:uid="{00000000-0005-0000-0000-0000537E0000}"/>
    <cellStyle name="Normal 52 5 6 8" xfId="32343" xr:uid="{00000000-0005-0000-0000-0000547E0000}"/>
    <cellStyle name="Normal 52 5 6 8 2" xfId="32344" xr:uid="{00000000-0005-0000-0000-0000557E0000}"/>
    <cellStyle name="Normal 52 5 6 9" xfId="32345" xr:uid="{00000000-0005-0000-0000-0000567E0000}"/>
    <cellStyle name="Normal 52 5 6 9 2" xfId="32346" xr:uid="{00000000-0005-0000-0000-0000577E0000}"/>
    <cellStyle name="Normal 52 5 7" xfId="32347" xr:uid="{00000000-0005-0000-0000-0000587E0000}"/>
    <cellStyle name="Normal 52 5 7 10" xfId="32348" xr:uid="{00000000-0005-0000-0000-0000597E0000}"/>
    <cellStyle name="Normal 52 5 7 2" xfId="32349" xr:uid="{00000000-0005-0000-0000-00005A7E0000}"/>
    <cellStyle name="Normal 52 5 7 2 2" xfId="32350" xr:uid="{00000000-0005-0000-0000-00005B7E0000}"/>
    <cellStyle name="Normal 52 5 7 3" xfId="32351" xr:uid="{00000000-0005-0000-0000-00005C7E0000}"/>
    <cellStyle name="Normal 52 5 7 3 2" xfId="32352" xr:uid="{00000000-0005-0000-0000-00005D7E0000}"/>
    <cellStyle name="Normal 52 5 7 4" xfId="32353" xr:uid="{00000000-0005-0000-0000-00005E7E0000}"/>
    <cellStyle name="Normal 52 5 7 4 2" xfId="32354" xr:uid="{00000000-0005-0000-0000-00005F7E0000}"/>
    <cellStyle name="Normal 52 5 7 5" xfId="32355" xr:uid="{00000000-0005-0000-0000-0000607E0000}"/>
    <cellStyle name="Normal 52 5 7 5 2" xfId="32356" xr:uid="{00000000-0005-0000-0000-0000617E0000}"/>
    <cellStyle name="Normal 52 5 7 6" xfId="32357" xr:uid="{00000000-0005-0000-0000-0000627E0000}"/>
    <cellStyle name="Normal 52 5 7 6 2" xfId="32358" xr:uid="{00000000-0005-0000-0000-0000637E0000}"/>
    <cellStyle name="Normal 52 5 7 7" xfId="32359" xr:uid="{00000000-0005-0000-0000-0000647E0000}"/>
    <cellStyle name="Normal 52 5 7 7 2" xfId="32360" xr:uid="{00000000-0005-0000-0000-0000657E0000}"/>
    <cellStyle name="Normal 52 5 7 8" xfId="32361" xr:uid="{00000000-0005-0000-0000-0000667E0000}"/>
    <cellStyle name="Normal 52 5 7 8 2" xfId="32362" xr:uid="{00000000-0005-0000-0000-0000677E0000}"/>
    <cellStyle name="Normal 52 5 7 9" xfId="32363" xr:uid="{00000000-0005-0000-0000-0000687E0000}"/>
    <cellStyle name="Normal 52 5 8" xfId="32364" xr:uid="{00000000-0005-0000-0000-0000697E0000}"/>
    <cellStyle name="Normal 52 5 8 2" xfId="32365" xr:uid="{00000000-0005-0000-0000-00006A7E0000}"/>
    <cellStyle name="Normal 52 5 9" xfId="32366" xr:uid="{00000000-0005-0000-0000-00006B7E0000}"/>
    <cellStyle name="Normal 52 5 9 2" xfId="32367" xr:uid="{00000000-0005-0000-0000-00006C7E0000}"/>
    <cellStyle name="Normal 52 6" xfId="32368" xr:uid="{00000000-0005-0000-0000-00006D7E0000}"/>
    <cellStyle name="Normal 52 6 10" xfId="32369" xr:uid="{00000000-0005-0000-0000-00006E7E0000}"/>
    <cellStyle name="Normal 52 6 10 2" xfId="32370" xr:uid="{00000000-0005-0000-0000-00006F7E0000}"/>
    <cellStyle name="Normal 52 6 11" xfId="32371" xr:uid="{00000000-0005-0000-0000-0000707E0000}"/>
    <cellStyle name="Normal 52 6 11 2" xfId="32372" xr:uid="{00000000-0005-0000-0000-0000717E0000}"/>
    <cellStyle name="Normal 52 6 12" xfId="32373" xr:uid="{00000000-0005-0000-0000-0000727E0000}"/>
    <cellStyle name="Normal 52 6 12 2" xfId="32374" xr:uid="{00000000-0005-0000-0000-0000737E0000}"/>
    <cellStyle name="Normal 52 6 13" xfId="32375" xr:uid="{00000000-0005-0000-0000-0000747E0000}"/>
    <cellStyle name="Normal 52 6 13 2" xfId="32376" xr:uid="{00000000-0005-0000-0000-0000757E0000}"/>
    <cellStyle name="Normal 52 6 14" xfId="32377" xr:uid="{00000000-0005-0000-0000-0000767E0000}"/>
    <cellStyle name="Normal 52 6 14 2" xfId="32378" xr:uid="{00000000-0005-0000-0000-0000777E0000}"/>
    <cellStyle name="Normal 52 6 15" xfId="32379" xr:uid="{00000000-0005-0000-0000-0000787E0000}"/>
    <cellStyle name="Normal 52 6 15 2" xfId="32380" xr:uid="{00000000-0005-0000-0000-0000797E0000}"/>
    <cellStyle name="Normal 52 6 16" xfId="32381" xr:uid="{00000000-0005-0000-0000-00007A7E0000}"/>
    <cellStyle name="Normal 52 6 17" xfId="32382" xr:uid="{00000000-0005-0000-0000-00007B7E0000}"/>
    <cellStyle name="Normal 52 6 2" xfId="32383" xr:uid="{00000000-0005-0000-0000-00007C7E0000}"/>
    <cellStyle name="Normal 52 6 2 10" xfId="32384" xr:uid="{00000000-0005-0000-0000-00007D7E0000}"/>
    <cellStyle name="Normal 52 6 2 11" xfId="32385" xr:uid="{00000000-0005-0000-0000-00007E7E0000}"/>
    <cellStyle name="Normal 52 6 2 2" xfId="32386" xr:uid="{00000000-0005-0000-0000-00007F7E0000}"/>
    <cellStyle name="Normal 52 6 2 2 2" xfId="32387" xr:uid="{00000000-0005-0000-0000-0000807E0000}"/>
    <cellStyle name="Normal 52 6 2 3" xfId="32388" xr:uid="{00000000-0005-0000-0000-0000817E0000}"/>
    <cellStyle name="Normal 52 6 2 3 2" xfId="32389" xr:uid="{00000000-0005-0000-0000-0000827E0000}"/>
    <cellStyle name="Normal 52 6 2 4" xfId="32390" xr:uid="{00000000-0005-0000-0000-0000837E0000}"/>
    <cellStyle name="Normal 52 6 2 4 2" xfId="32391" xr:uid="{00000000-0005-0000-0000-0000847E0000}"/>
    <cellStyle name="Normal 52 6 2 5" xfId="32392" xr:uid="{00000000-0005-0000-0000-0000857E0000}"/>
    <cellStyle name="Normal 52 6 2 5 2" xfId="32393" xr:uid="{00000000-0005-0000-0000-0000867E0000}"/>
    <cellStyle name="Normal 52 6 2 6" xfId="32394" xr:uid="{00000000-0005-0000-0000-0000877E0000}"/>
    <cellStyle name="Normal 52 6 2 6 2" xfId="32395" xr:uid="{00000000-0005-0000-0000-0000887E0000}"/>
    <cellStyle name="Normal 52 6 2 7" xfId="32396" xr:uid="{00000000-0005-0000-0000-0000897E0000}"/>
    <cellStyle name="Normal 52 6 2 7 2" xfId="32397" xr:uid="{00000000-0005-0000-0000-00008A7E0000}"/>
    <cellStyle name="Normal 52 6 2 8" xfId="32398" xr:uid="{00000000-0005-0000-0000-00008B7E0000}"/>
    <cellStyle name="Normal 52 6 2 8 2" xfId="32399" xr:uid="{00000000-0005-0000-0000-00008C7E0000}"/>
    <cellStyle name="Normal 52 6 2 9" xfId="32400" xr:uid="{00000000-0005-0000-0000-00008D7E0000}"/>
    <cellStyle name="Normal 52 6 2 9 2" xfId="32401" xr:uid="{00000000-0005-0000-0000-00008E7E0000}"/>
    <cellStyle name="Normal 52 6 3" xfId="32402" xr:uid="{00000000-0005-0000-0000-00008F7E0000}"/>
    <cellStyle name="Normal 52 6 3 10" xfId="32403" xr:uid="{00000000-0005-0000-0000-0000907E0000}"/>
    <cellStyle name="Normal 52 6 3 11" xfId="32404" xr:uid="{00000000-0005-0000-0000-0000917E0000}"/>
    <cellStyle name="Normal 52 6 3 2" xfId="32405" xr:uid="{00000000-0005-0000-0000-0000927E0000}"/>
    <cellStyle name="Normal 52 6 3 2 2" xfId="32406" xr:uid="{00000000-0005-0000-0000-0000937E0000}"/>
    <cellStyle name="Normal 52 6 3 3" xfId="32407" xr:uid="{00000000-0005-0000-0000-0000947E0000}"/>
    <cellStyle name="Normal 52 6 3 3 2" xfId="32408" xr:uid="{00000000-0005-0000-0000-0000957E0000}"/>
    <cellStyle name="Normal 52 6 3 4" xfId="32409" xr:uid="{00000000-0005-0000-0000-0000967E0000}"/>
    <cellStyle name="Normal 52 6 3 4 2" xfId="32410" xr:uid="{00000000-0005-0000-0000-0000977E0000}"/>
    <cellStyle name="Normal 52 6 3 5" xfId="32411" xr:uid="{00000000-0005-0000-0000-0000987E0000}"/>
    <cellStyle name="Normal 52 6 3 5 2" xfId="32412" xr:uid="{00000000-0005-0000-0000-0000997E0000}"/>
    <cellStyle name="Normal 52 6 3 6" xfId="32413" xr:uid="{00000000-0005-0000-0000-00009A7E0000}"/>
    <cellStyle name="Normal 52 6 3 6 2" xfId="32414" xr:uid="{00000000-0005-0000-0000-00009B7E0000}"/>
    <cellStyle name="Normal 52 6 3 7" xfId="32415" xr:uid="{00000000-0005-0000-0000-00009C7E0000}"/>
    <cellStyle name="Normal 52 6 3 7 2" xfId="32416" xr:uid="{00000000-0005-0000-0000-00009D7E0000}"/>
    <cellStyle name="Normal 52 6 3 8" xfId="32417" xr:uid="{00000000-0005-0000-0000-00009E7E0000}"/>
    <cellStyle name="Normal 52 6 3 8 2" xfId="32418" xr:uid="{00000000-0005-0000-0000-00009F7E0000}"/>
    <cellStyle name="Normal 52 6 3 9" xfId="32419" xr:uid="{00000000-0005-0000-0000-0000A07E0000}"/>
    <cellStyle name="Normal 52 6 3 9 2" xfId="32420" xr:uid="{00000000-0005-0000-0000-0000A17E0000}"/>
    <cellStyle name="Normal 52 6 4" xfId="32421" xr:uid="{00000000-0005-0000-0000-0000A27E0000}"/>
    <cellStyle name="Normal 52 6 4 10" xfId="32422" xr:uid="{00000000-0005-0000-0000-0000A37E0000}"/>
    <cellStyle name="Normal 52 6 4 11" xfId="32423" xr:uid="{00000000-0005-0000-0000-0000A47E0000}"/>
    <cellStyle name="Normal 52 6 4 2" xfId="32424" xr:uid="{00000000-0005-0000-0000-0000A57E0000}"/>
    <cellStyle name="Normal 52 6 4 2 2" xfId="32425" xr:uid="{00000000-0005-0000-0000-0000A67E0000}"/>
    <cellStyle name="Normal 52 6 4 3" xfId="32426" xr:uid="{00000000-0005-0000-0000-0000A77E0000}"/>
    <cellStyle name="Normal 52 6 4 3 2" xfId="32427" xr:uid="{00000000-0005-0000-0000-0000A87E0000}"/>
    <cellStyle name="Normal 52 6 4 4" xfId="32428" xr:uid="{00000000-0005-0000-0000-0000A97E0000}"/>
    <cellStyle name="Normal 52 6 4 4 2" xfId="32429" xr:uid="{00000000-0005-0000-0000-0000AA7E0000}"/>
    <cellStyle name="Normal 52 6 4 5" xfId="32430" xr:uid="{00000000-0005-0000-0000-0000AB7E0000}"/>
    <cellStyle name="Normal 52 6 4 5 2" xfId="32431" xr:uid="{00000000-0005-0000-0000-0000AC7E0000}"/>
    <cellStyle name="Normal 52 6 4 6" xfId="32432" xr:uid="{00000000-0005-0000-0000-0000AD7E0000}"/>
    <cellStyle name="Normal 52 6 4 6 2" xfId="32433" xr:uid="{00000000-0005-0000-0000-0000AE7E0000}"/>
    <cellStyle name="Normal 52 6 4 7" xfId="32434" xr:uid="{00000000-0005-0000-0000-0000AF7E0000}"/>
    <cellStyle name="Normal 52 6 4 7 2" xfId="32435" xr:uid="{00000000-0005-0000-0000-0000B07E0000}"/>
    <cellStyle name="Normal 52 6 4 8" xfId="32436" xr:uid="{00000000-0005-0000-0000-0000B17E0000}"/>
    <cellStyle name="Normal 52 6 4 8 2" xfId="32437" xr:uid="{00000000-0005-0000-0000-0000B27E0000}"/>
    <cellStyle name="Normal 52 6 4 9" xfId="32438" xr:uid="{00000000-0005-0000-0000-0000B37E0000}"/>
    <cellStyle name="Normal 52 6 4 9 2" xfId="32439" xr:uid="{00000000-0005-0000-0000-0000B47E0000}"/>
    <cellStyle name="Normal 52 6 5" xfId="32440" xr:uid="{00000000-0005-0000-0000-0000B57E0000}"/>
    <cellStyle name="Normal 52 6 5 10" xfId="32441" xr:uid="{00000000-0005-0000-0000-0000B67E0000}"/>
    <cellStyle name="Normal 52 6 5 11" xfId="32442" xr:uid="{00000000-0005-0000-0000-0000B77E0000}"/>
    <cellStyle name="Normal 52 6 5 2" xfId="32443" xr:uid="{00000000-0005-0000-0000-0000B87E0000}"/>
    <cellStyle name="Normal 52 6 5 2 2" xfId="32444" xr:uid="{00000000-0005-0000-0000-0000B97E0000}"/>
    <cellStyle name="Normal 52 6 5 3" xfId="32445" xr:uid="{00000000-0005-0000-0000-0000BA7E0000}"/>
    <cellStyle name="Normal 52 6 5 3 2" xfId="32446" xr:uid="{00000000-0005-0000-0000-0000BB7E0000}"/>
    <cellStyle name="Normal 52 6 5 4" xfId="32447" xr:uid="{00000000-0005-0000-0000-0000BC7E0000}"/>
    <cellStyle name="Normal 52 6 5 4 2" xfId="32448" xr:uid="{00000000-0005-0000-0000-0000BD7E0000}"/>
    <cellStyle name="Normal 52 6 5 5" xfId="32449" xr:uid="{00000000-0005-0000-0000-0000BE7E0000}"/>
    <cellStyle name="Normal 52 6 5 5 2" xfId="32450" xr:uid="{00000000-0005-0000-0000-0000BF7E0000}"/>
    <cellStyle name="Normal 52 6 5 6" xfId="32451" xr:uid="{00000000-0005-0000-0000-0000C07E0000}"/>
    <cellStyle name="Normal 52 6 5 6 2" xfId="32452" xr:uid="{00000000-0005-0000-0000-0000C17E0000}"/>
    <cellStyle name="Normal 52 6 5 7" xfId="32453" xr:uid="{00000000-0005-0000-0000-0000C27E0000}"/>
    <cellStyle name="Normal 52 6 5 7 2" xfId="32454" xr:uid="{00000000-0005-0000-0000-0000C37E0000}"/>
    <cellStyle name="Normal 52 6 5 8" xfId="32455" xr:uid="{00000000-0005-0000-0000-0000C47E0000}"/>
    <cellStyle name="Normal 52 6 5 8 2" xfId="32456" xr:uid="{00000000-0005-0000-0000-0000C57E0000}"/>
    <cellStyle name="Normal 52 6 5 9" xfId="32457" xr:uid="{00000000-0005-0000-0000-0000C67E0000}"/>
    <cellStyle name="Normal 52 6 5 9 2" xfId="32458" xr:uid="{00000000-0005-0000-0000-0000C77E0000}"/>
    <cellStyle name="Normal 52 6 6" xfId="32459" xr:uid="{00000000-0005-0000-0000-0000C87E0000}"/>
    <cellStyle name="Normal 52 6 6 10" xfId="32460" xr:uid="{00000000-0005-0000-0000-0000C97E0000}"/>
    <cellStyle name="Normal 52 6 6 11" xfId="32461" xr:uid="{00000000-0005-0000-0000-0000CA7E0000}"/>
    <cellStyle name="Normal 52 6 6 2" xfId="32462" xr:uid="{00000000-0005-0000-0000-0000CB7E0000}"/>
    <cellStyle name="Normal 52 6 6 2 2" xfId="32463" xr:uid="{00000000-0005-0000-0000-0000CC7E0000}"/>
    <cellStyle name="Normal 52 6 6 3" xfId="32464" xr:uid="{00000000-0005-0000-0000-0000CD7E0000}"/>
    <cellStyle name="Normal 52 6 6 3 2" xfId="32465" xr:uid="{00000000-0005-0000-0000-0000CE7E0000}"/>
    <cellStyle name="Normal 52 6 6 4" xfId="32466" xr:uid="{00000000-0005-0000-0000-0000CF7E0000}"/>
    <cellStyle name="Normal 52 6 6 4 2" xfId="32467" xr:uid="{00000000-0005-0000-0000-0000D07E0000}"/>
    <cellStyle name="Normal 52 6 6 5" xfId="32468" xr:uid="{00000000-0005-0000-0000-0000D17E0000}"/>
    <cellStyle name="Normal 52 6 6 5 2" xfId="32469" xr:uid="{00000000-0005-0000-0000-0000D27E0000}"/>
    <cellStyle name="Normal 52 6 6 6" xfId="32470" xr:uid="{00000000-0005-0000-0000-0000D37E0000}"/>
    <cellStyle name="Normal 52 6 6 6 2" xfId="32471" xr:uid="{00000000-0005-0000-0000-0000D47E0000}"/>
    <cellStyle name="Normal 52 6 6 7" xfId="32472" xr:uid="{00000000-0005-0000-0000-0000D57E0000}"/>
    <cellStyle name="Normal 52 6 6 7 2" xfId="32473" xr:uid="{00000000-0005-0000-0000-0000D67E0000}"/>
    <cellStyle name="Normal 52 6 6 8" xfId="32474" xr:uid="{00000000-0005-0000-0000-0000D77E0000}"/>
    <cellStyle name="Normal 52 6 6 8 2" xfId="32475" xr:uid="{00000000-0005-0000-0000-0000D87E0000}"/>
    <cellStyle name="Normal 52 6 6 9" xfId="32476" xr:uid="{00000000-0005-0000-0000-0000D97E0000}"/>
    <cellStyle name="Normal 52 6 6 9 2" xfId="32477" xr:uid="{00000000-0005-0000-0000-0000DA7E0000}"/>
    <cellStyle name="Normal 52 6 7" xfId="32478" xr:uid="{00000000-0005-0000-0000-0000DB7E0000}"/>
    <cellStyle name="Normal 52 6 7 10" xfId="32479" xr:uid="{00000000-0005-0000-0000-0000DC7E0000}"/>
    <cellStyle name="Normal 52 6 7 2" xfId="32480" xr:uid="{00000000-0005-0000-0000-0000DD7E0000}"/>
    <cellStyle name="Normal 52 6 7 2 2" xfId="32481" xr:uid="{00000000-0005-0000-0000-0000DE7E0000}"/>
    <cellStyle name="Normal 52 6 7 3" xfId="32482" xr:uid="{00000000-0005-0000-0000-0000DF7E0000}"/>
    <cellStyle name="Normal 52 6 7 3 2" xfId="32483" xr:uid="{00000000-0005-0000-0000-0000E07E0000}"/>
    <cellStyle name="Normal 52 6 7 4" xfId="32484" xr:uid="{00000000-0005-0000-0000-0000E17E0000}"/>
    <cellStyle name="Normal 52 6 7 4 2" xfId="32485" xr:uid="{00000000-0005-0000-0000-0000E27E0000}"/>
    <cellStyle name="Normal 52 6 7 5" xfId="32486" xr:uid="{00000000-0005-0000-0000-0000E37E0000}"/>
    <cellStyle name="Normal 52 6 7 5 2" xfId="32487" xr:uid="{00000000-0005-0000-0000-0000E47E0000}"/>
    <cellStyle name="Normal 52 6 7 6" xfId="32488" xr:uid="{00000000-0005-0000-0000-0000E57E0000}"/>
    <cellStyle name="Normal 52 6 7 6 2" xfId="32489" xr:uid="{00000000-0005-0000-0000-0000E67E0000}"/>
    <cellStyle name="Normal 52 6 7 7" xfId="32490" xr:uid="{00000000-0005-0000-0000-0000E77E0000}"/>
    <cellStyle name="Normal 52 6 7 7 2" xfId="32491" xr:uid="{00000000-0005-0000-0000-0000E87E0000}"/>
    <cellStyle name="Normal 52 6 7 8" xfId="32492" xr:uid="{00000000-0005-0000-0000-0000E97E0000}"/>
    <cellStyle name="Normal 52 6 7 8 2" xfId="32493" xr:uid="{00000000-0005-0000-0000-0000EA7E0000}"/>
    <cellStyle name="Normal 52 6 7 9" xfId="32494" xr:uid="{00000000-0005-0000-0000-0000EB7E0000}"/>
    <cellStyle name="Normal 52 6 8" xfId="32495" xr:uid="{00000000-0005-0000-0000-0000EC7E0000}"/>
    <cellStyle name="Normal 52 6 8 2" xfId="32496" xr:uid="{00000000-0005-0000-0000-0000ED7E0000}"/>
    <cellStyle name="Normal 52 6 9" xfId="32497" xr:uid="{00000000-0005-0000-0000-0000EE7E0000}"/>
    <cellStyle name="Normal 52 6 9 2" xfId="32498" xr:uid="{00000000-0005-0000-0000-0000EF7E0000}"/>
    <cellStyle name="Normal 52 7" xfId="32499" xr:uid="{00000000-0005-0000-0000-0000F07E0000}"/>
    <cellStyle name="Normal 52 7 10" xfId="32500" xr:uid="{00000000-0005-0000-0000-0000F17E0000}"/>
    <cellStyle name="Normal 52 7 11" xfId="32501" xr:uid="{00000000-0005-0000-0000-0000F27E0000}"/>
    <cellStyle name="Normal 52 7 2" xfId="32502" xr:uid="{00000000-0005-0000-0000-0000F37E0000}"/>
    <cellStyle name="Normal 52 7 2 2" xfId="32503" xr:uid="{00000000-0005-0000-0000-0000F47E0000}"/>
    <cellStyle name="Normal 52 7 3" xfId="32504" xr:uid="{00000000-0005-0000-0000-0000F57E0000}"/>
    <cellStyle name="Normal 52 7 3 2" xfId="32505" xr:uid="{00000000-0005-0000-0000-0000F67E0000}"/>
    <cellStyle name="Normal 52 7 4" xfId="32506" xr:uid="{00000000-0005-0000-0000-0000F77E0000}"/>
    <cellStyle name="Normal 52 7 4 2" xfId="32507" xr:uid="{00000000-0005-0000-0000-0000F87E0000}"/>
    <cellStyle name="Normal 52 7 5" xfId="32508" xr:uid="{00000000-0005-0000-0000-0000F97E0000}"/>
    <cellStyle name="Normal 52 7 5 2" xfId="32509" xr:uid="{00000000-0005-0000-0000-0000FA7E0000}"/>
    <cellStyle name="Normal 52 7 6" xfId="32510" xr:uid="{00000000-0005-0000-0000-0000FB7E0000}"/>
    <cellStyle name="Normal 52 7 6 2" xfId="32511" xr:uid="{00000000-0005-0000-0000-0000FC7E0000}"/>
    <cellStyle name="Normal 52 7 7" xfId="32512" xr:uid="{00000000-0005-0000-0000-0000FD7E0000}"/>
    <cellStyle name="Normal 52 7 7 2" xfId="32513" xr:uid="{00000000-0005-0000-0000-0000FE7E0000}"/>
    <cellStyle name="Normal 52 7 8" xfId="32514" xr:uid="{00000000-0005-0000-0000-0000FF7E0000}"/>
    <cellStyle name="Normal 52 7 8 2" xfId="32515" xr:uid="{00000000-0005-0000-0000-0000007F0000}"/>
    <cellStyle name="Normal 52 7 9" xfId="32516" xr:uid="{00000000-0005-0000-0000-0000017F0000}"/>
    <cellStyle name="Normal 52 7 9 2" xfId="32517" xr:uid="{00000000-0005-0000-0000-0000027F0000}"/>
    <cellStyle name="Normal 52 8" xfId="32518" xr:uid="{00000000-0005-0000-0000-0000037F0000}"/>
    <cellStyle name="Normal 52 8 10" xfId="32519" xr:uid="{00000000-0005-0000-0000-0000047F0000}"/>
    <cellStyle name="Normal 52 8 11" xfId="32520" xr:uid="{00000000-0005-0000-0000-0000057F0000}"/>
    <cellStyle name="Normal 52 8 2" xfId="32521" xr:uid="{00000000-0005-0000-0000-0000067F0000}"/>
    <cellStyle name="Normal 52 8 2 2" xfId="32522" xr:uid="{00000000-0005-0000-0000-0000077F0000}"/>
    <cellStyle name="Normal 52 8 3" xfId="32523" xr:uid="{00000000-0005-0000-0000-0000087F0000}"/>
    <cellStyle name="Normal 52 8 3 2" xfId="32524" xr:uid="{00000000-0005-0000-0000-0000097F0000}"/>
    <cellStyle name="Normal 52 8 4" xfId="32525" xr:uid="{00000000-0005-0000-0000-00000A7F0000}"/>
    <cellStyle name="Normal 52 8 4 2" xfId="32526" xr:uid="{00000000-0005-0000-0000-00000B7F0000}"/>
    <cellStyle name="Normal 52 8 5" xfId="32527" xr:uid="{00000000-0005-0000-0000-00000C7F0000}"/>
    <cellStyle name="Normal 52 8 5 2" xfId="32528" xr:uid="{00000000-0005-0000-0000-00000D7F0000}"/>
    <cellStyle name="Normal 52 8 6" xfId="32529" xr:uid="{00000000-0005-0000-0000-00000E7F0000}"/>
    <cellStyle name="Normal 52 8 6 2" xfId="32530" xr:uid="{00000000-0005-0000-0000-00000F7F0000}"/>
    <cellStyle name="Normal 52 8 7" xfId="32531" xr:uid="{00000000-0005-0000-0000-0000107F0000}"/>
    <cellStyle name="Normal 52 8 7 2" xfId="32532" xr:uid="{00000000-0005-0000-0000-0000117F0000}"/>
    <cellStyle name="Normal 52 8 8" xfId="32533" xr:uid="{00000000-0005-0000-0000-0000127F0000}"/>
    <cellStyle name="Normal 52 8 8 2" xfId="32534" xr:uid="{00000000-0005-0000-0000-0000137F0000}"/>
    <cellStyle name="Normal 52 8 9" xfId="32535" xr:uid="{00000000-0005-0000-0000-0000147F0000}"/>
    <cellStyle name="Normal 52 8 9 2" xfId="32536" xr:uid="{00000000-0005-0000-0000-0000157F0000}"/>
    <cellStyle name="Normal 52 9" xfId="32537" xr:uid="{00000000-0005-0000-0000-0000167F0000}"/>
    <cellStyle name="Normal 52 9 10" xfId="32538" xr:uid="{00000000-0005-0000-0000-0000177F0000}"/>
    <cellStyle name="Normal 52 9 11" xfId="32539" xr:uid="{00000000-0005-0000-0000-0000187F0000}"/>
    <cellStyle name="Normal 52 9 2" xfId="32540" xr:uid="{00000000-0005-0000-0000-0000197F0000}"/>
    <cellStyle name="Normal 52 9 2 2" xfId="32541" xr:uid="{00000000-0005-0000-0000-00001A7F0000}"/>
    <cellStyle name="Normal 52 9 3" xfId="32542" xr:uid="{00000000-0005-0000-0000-00001B7F0000}"/>
    <cellStyle name="Normal 52 9 3 2" xfId="32543" xr:uid="{00000000-0005-0000-0000-00001C7F0000}"/>
    <cellStyle name="Normal 52 9 4" xfId="32544" xr:uid="{00000000-0005-0000-0000-00001D7F0000}"/>
    <cellStyle name="Normal 52 9 4 2" xfId="32545" xr:uid="{00000000-0005-0000-0000-00001E7F0000}"/>
    <cellStyle name="Normal 52 9 5" xfId="32546" xr:uid="{00000000-0005-0000-0000-00001F7F0000}"/>
    <cellStyle name="Normal 52 9 5 2" xfId="32547" xr:uid="{00000000-0005-0000-0000-0000207F0000}"/>
    <cellStyle name="Normal 52 9 6" xfId="32548" xr:uid="{00000000-0005-0000-0000-0000217F0000}"/>
    <cellStyle name="Normal 52 9 6 2" xfId="32549" xr:uid="{00000000-0005-0000-0000-0000227F0000}"/>
    <cellStyle name="Normal 52 9 7" xfId="32550" xr:uid="{00000000-0005-0000-0000-0000237F0000}"/>
    <cellStyle name="Normal 52 9 7 2" xfId="32551" xr:uid="{00000000-0005-0000-0000-0000247F0000}"/>
    <cellStyle name="Normal 52 9 8" xfId="32552" xr:uid="{00000000-0005-0000-0000-0000257F0000}"/>
    <cellStyle name="Normal 52 9 8 2" xfId="32553" xr:uid="{00000000-0005-0000-0000-0000267F0000}"/>
    <cellStyle name="Normal 52 9 9" xfId="32554" xr:uid="{00000000-0005-0000-0000-0000277F0000}"/>
    <cellStyle name="Normal 52 9 9 2" xfId="32555" xr:uid="{00000000-0005-0000-0000-0000287F0000}"/>
    <cellStyle name="Normal 53" xfId="32556" xr:uid="{00000000-0005-0000-0000-0000297F0000}"/>
    <cellStyle name="Normal 53 10" xfId="32557" xr:uid="{00000000-0005-0000-0000-00002A7F0000}"/>
    <cellStyle name="Normal 53 10 10" xfId="32558" xr:uid="{00000000-0005-0000-0000-00002B7F0000}"/>
    <cellStyle name="Normal 53 10 11" xfId="32559" xr:uid="{00000000-0005-0000-0000-00002C7F0000}"/>
    <cellStyle name="Normal 53 10 2" xfId="32560" xr:uid="{00000000-0005-0000-0000-00002D7F0000}"/>
    <cellStyle name="Normal 53 10 2 2" xfId="32561" xr:uid="{00000000-0005-0000-0000-00002E7F0000}"/>
    <cellStyle name="Normal 53 10 3" xfId="32562" xr:uid="{00000000-0005-0000-0000-00002F7F0000}"/>
    <cellStyle name="Normal 53 10 3 2" xfId="32563" xr:uid="{00000000-0005-0000-0000-0000307F0000}"/>
    <cellStyle name="Normal 53 10 4" xfId="32564" xr:uid="{00000000-0005-0000-0000-0000317F0000}"/>
    <cellStyle name="Normal 53 10 4 2" xfId="32565" xr:uid="{00000000-0005-0000-0000-0000327F0000}"/>
    <cellStyle name="Normal 53 10 5" xfId="32566" xr:uid="{00000000-0005-0000-0000-0000337F0000}"/>
    <cellStyle name="Normal 53 10 5 2" xfId="32567" xr:uid="{00000000-0005-0000-0000-0000347F0000}"/>
    <cellStyle name="Normal 53 10 6" xfId="32568" xr:uid="{00000000-0005-0000-0000-0000357F0000}"/>
    <cellStyle name="Normal 53 10 6 2" xfId="32569" xr:uid="{00000000-0005-0000-0000-0000367F0000}"/>
    <cellStyle name="Normal 53 10 7" xfId="32570" xr:uid="{00000000-0005-0000-0000-0000377F0000}"/>
    <cellStyle name="Normal 53 10 7 2" xfId="32571" xr:uid="{00000000-0005-0000-0000-0000387F0000}"/>
    <cellStyle name="Normal 53 10 8" xfId="32572" xr:uid="{00000000-0005-0000-0000-0000397F0000}"/>
    <cellStyle name="Normal 53 10 8 2" xfId="32573" xr:uid="{00000000-0005-0000-0000-00003A7F0000}"/>
    <cellStyle name="Normal 53 10 9" xfId="32574" xr:uid="{00000000-0005-0000-0000-00003B7F0000}"/>
    <cellStyle name="Normal 53 10 9 2" xfId="32575" xr:uid="{00000000-0005-0000-0000-00003C7F0000}"/>
    <cellStyle name="Normal 53 11" xfId="32576" xr:uid="{00000000-0005-0000-0000-00003D7F0000}"/>
    <cellStyle name="Normal 53 11 10" xfId="32577" xr:uid="{00000000-0005-0000-0000-00003E7F0000}"/>
    <cellStyle name="Normal 53 11 11" xfId="32578" xr:uid="{00000000-0005-0000-0000-00003F7F0000}"/>
    <cellStyle name="Normal 53 11 2" xfId="32579" xr:uid="{00000000-0005-0000-0000-0000407F0000}"/>
    <cellStyle name="Normal 53 11 2 2" xfId="32580" xr:uid="{00000000-0005-0000-0000-0000417F0000}"/>
    <cellStyle name="Normal 53 11 3" xfId="32581" xr:uid="{00000000-0005-0000-0000-0000427F0000}"/>
    <cellStyle name="Normal 53 11 3 2" xfId="32582" xr:uid="{00000000-0005-0000-0000-0000437F0000}"/>
    <cellStyle name="Normal 53 11 4" xfId="32583" xr:uid="{00000000-0005-0000-0000-0000447F0000}"/>
    <cellStyle name="Normal 53 11 4 2" xfId="32584" xr:uid="{00000000-0005-0000-0000-0000457F0000}"/>
    <cellStyle name="Normal 53 11 5" xfId="32585" xr:uid="{00000000-0005-0000-0000-0000467F0000}"/>
    <cellStyle name="Normal 53 11 5 2" xfId="32586" xr:uid="{00000000-0005-0000-0000-0000477F0000}"/>
    <cellStyle name="Normal 53 11 6" xfId="32587" xr:uid="{00000000-0005-0000-0000-0000487F0000}"/>
    <cellStyle name="Normal 53 11 6 2" xfId="32588" xr:uid="{00000000-0005-0000-0000-0000497F0000}"/>
    <cellStyle name="Normal 53 11 7" xfId="32589" xr:uid="{00000000-0005-0000-0000-00004A7F0000}"/>
    <cellStyle name="Normal 53 11 7 2" xfId="32590" xr:uid="{00000000-0005-0000-0000-00004B7F0000}"/>
    <cellStyle name="Normal 53 11 8" xfId="32591" xr:uid="{00000000-0005-0000-0000-00004C7F0000}"/>
    <cellStyle name="Normal 53 11 8 2" xfId="32592" xr:uid="{00000000-0005-0000-0000-00004D7F0000}"/>
    <cellStyle name="Normal 53 11 9" xfId="32593" xr:uid="{00000000-0005-0000-0000-00004E7F0000}"/>
    <cellStyle name="Normal 53 11 9 2" xfId="32594" xr:uid="{00000000-0005-0000-0000-00004F7F0000}"/>
    <cellStyle name="Normal 53 12" xfId="32595" xr:uid="{00000000-0005-0000-0000-0000507F0000}"/>
    <cellStyle name="Normal 53 12 10" xfId="32596" xr:uid="{00000000-0005-0000-0000-0000517F0000}"/>
    <cellStyle name="Normal 53 12 2" xfId="32597" xr:uid="{00000000-0005-0000-0000-0000527F0000}"/>
    <cellStyle name="Normal 53 12 2 2" xfId="32598" xr:uid="{00000000-0005-0000-0000-0000537F0000}"/>
    <cellStyle name="Normal 53 12 3" xfId="32599" xr:uid="{00000000-0005-0000-0000-0000547F0000}"/>
    <cellStyle name="Normal 53 12 3 2" xfId="32600" xr:uid="{00000000-0005-0000-0000-0000557F0000}"/>
    <cellStyle name="Normal 53 12 4" xfId="32601" xr:uid="{00000000-0005-0000-0000-0000567F0000}"/>
    <cellStyle name="Normal 53 12 4 2" xfId="32602" xr:uid="{00000000-0005-0000-0000-0000577F0000}"/>
    <cellStyle name="Normal 53 12 5" xfId="32603" xr:uid="{00000000-0005-0000-0000-0000587F0000}"/>
    <cellStyle name="Normal 53 12 5 2" xfId="32604" xr:uid="{00000000-0005-0000-0000-0000597F0000}"/>
    <cellStyle name="Normal 53 12 6" xfId="32605" xr:uid="{00000000-0005-0000-0000-00005A7F0000}"/>
    <cellStyle name="Normal 53 12 6 2" xfId="32606" xr:uid="{00000000-0005-0000-0000-00005B7F0000}"/>
    <cellStyle name="Normal 53 12 7" xfId="32607" xr:uid="{00000000-0005-0000-0000-00005C7F0000}"/>
    <cellStyle name="Normal 53 12 7 2" xfId="32608" xr:uid="{00000000-0005-0000-0000-00005D7F0000}"/>
    <cellStyle name="Normal 53 12 8" xfId="32609" xr:uid="{00000000-0005-0000-0000-00005E7F0000}"/>
    <cellStyle name="Normal 53 12 8 2" xfId="32610" xr:uid="{00000000-0005-0000-0000-00005F7F0000}"/>
    <cellStyle name="Normal 53 12 9" xfId="32611" xr:uid="{00000000-0005-0000-0000-0000607F0000}"/>
    <cellStyle name="Normal 53 13" xfId="32612" xr:uid="{00000000-0005-0000-0000-0000617F0000}"/>
    <cellStyle name="Normal 53 13 2" xfId="32613" xr:uid="{00000000-0005-0000-0000-0000627F0000}"/>
    <cellStyle name="Normal 53 14" xfId="32614" xr:uid="{00000000-0005-0000-0000-0000637F0000}"/>
    <cellStyle name="Normal 53 14 2" xfId="32615" xr:uid="{00000000-0005-0000-0000-0000647F0000}"/>
    <cellStyle name="Normal 53 15" xfId="32616" xr:uid="{00000000-0005-0000-0000-0000657F0000}"/>
    <cellStyle name="Normal 53 15 2" xfId="32617" xr:uid="{00000000-0005-0000-0000-0000667F0000}"/>
    <cellStyle name="Normal 53 16" xfId="32618" xr:uid="{00000000-0005-0000-0000-0000677F0000}"/>
    <cellStyle name="Normal 53 16 2" xfId="32619" xr:uid="{00000000-0005-0000-0000-0000687F0000}"/>
    <cellStyle name="Normal 53 17" xfId="32620" xr:uid="{00000000-0005-0000-0000-0000697F0000}"/>
    <cellStyle name="Normal 53 17 2" xfId="32621" xr:uid="{00000000-0005-0000-0000-00006A7F0000}"/>
    <cellStyle name="Normal 53 18" xfId="32622" xr:uid="{00000000-0005-0000-0000-00006B7F0000}"/>
    <cellStyle name="Normal 53 18 2" xfId="32623" xr:uid="{00000000-0005-0000-0000-00006C7F0000}"/>
    <cellStyle name="Normal 53 19" xfId="32624" xr:uid="{00000000-0005-0000-0000-00006D7F0000}"/>
    <cellStyle name="Normal 53 19 2" xfId="32625" xr:uid="{00000000-0005-0000-0000-00006E7F0000}"/>
    <cellStyle name="Normal 53 2" xfId="32626" xr:uid="{00000000-0005-0000-0000-00006F7F0000}"/>
    <cellStyle name="Normal 53 2 10" xfId="32627" xr:uid="{00000000-0005-0000-0000-0000707F0000}"/>
    <cellStyle name="Normal 53 2 10 2" xfId="32628" xr:uid="{00000000-0005-0000-0000-0000717F0000}"/>
    <cellStyle name="Normal 53 2 11" xfId="32629" xr:uid="{00000000-0005-0000-0000-0000727F0000}"/>
    <cellStyle name="Normal 53 2 11 2" xfId="32630" xr:uid="{00000000-0005-0000-0000-0000737F0000}"/>
    <cellStyle name="Normal 53 2 12" xfId="32631" xr:uid="{00000000-0005-0000-0000-0000747F0000}"/>
    <cellStyle name="Normal 53 2 12 2" xfId="32632" xr:uid="{00000000-0005-0000-0000-0000757F0000}"/>
    <cellStyle name="Normal 53 2 13" xfId="32633" xr:uid="{00000000-0005-0000-0000-0000767F0000}"/>
    <cellStyle name="Normal 53 2 13 2" xfId="32634" xr:uid="{00000000-0005-0000-0000-0000777F0000}"/>
    <cellStyle name="Normal 53 2 14" xfId="32635" xr:uid="{00000000-0005-0000-0000-0000787F0000}"/>
    <cellStyle name="Normal 53 2 14 2" xfId="32636" xr:uid="{00000000-0005-0000-0000-0000797F0000}"/>
    <cellStyle name="Normal 53 2 15" xfId="32637" xr:uid="{00000000-0005-0000-0000-00007A7F0000}"/>
    <cellStyle name="Normal 53 2 15 2" xfId="32638" xr:uid="{00000000-0005-0000-0000-00007B7F0000}"/>
    <cellStyle name="Normal 53 2 16" xfId="32639" xr:uid="{00000000-0005-0000-0000-00007C7F0000}"/>
    <cellStyle name="Normal 53 2 16 2" xfId="32640" xr:uid="{00000000-0005-0000-0000-00007D7F0000}"/>
    <cellStyle name="Normal 53 2 17" xfId="32641" xr:uid="{00000000-0005-0000-0000-00007E7F0000}"/>
    <cellStyle name="Normal 53 2 18" xfId="32642" xr:uid="{00000000-0005-0000-0000-00007F7F0000}"/>
    <cellStyle name="Normal 53 2 2" xfId="32643" xr:uid="{00000000-0005-0000-0000-0000807F0000}"/>
    <cellStyle name="Normal 53 2 2 10" xfId="32644" xr:uid="{00000000-0005-0000-0000-0000817F0000}"/>
    <cellStyle name="Normal 53 2 2 11" xfId="32645" xr:uid="{00000000-0005-0000-0000-0000827F0000}"/>
    <cellStyle name="Normal 53 2 2 2" xfId="32646" xr:uid="{00000000-0005-0000-0000-0000837F0000}"/>
    <cellStyle name="Normal 53 2 2 2 2" xfId="32647" xr:uid="{00000000-0005-0000-0000-0000847F0000}"/>
    <cellStyle name="Normal 53 2 2 3" xfId="32648" xr:uid="{00000000-0005-0000-0000-0000857F0000}"/>
    <cellStyle name="Normal 53 2 2 3 2" xfId="32649" xr:uid="{00000000-0005-0000-0000-0000867F0000}"/>
    <cellStyle name="Normal 53 2 2 4" xfId="32650" xr:uid="{00000000-0005-0000-0000-0000877F0000}"/>
    <cellStyle name="Normal 53 2 2 4 2" xfId="32651" xr:uid="{00000000-0005-0000-0000-0000887F0000}"/>
    <cellStyle name="Normal 53 2 2 5" xfId="32652" xr:uid="{00000000-0005-0000-0000-0000897F0000}"/>
    <cellStyle name="Normal 53 2 2 5 2" xfId="32653" xr:uid="{00000000-0005-0000-0000-00008A7F0000}"/>
    <cellStyle name="Normal 53 2 2 6" xfId="32654" xr:uid="{00000000-0005-0000-0000-00008B7F0000}"/>
    <cellStyle name="Normal 53 2 2 6 2" xfId="32655" xr:uid="{00000000-0005-0000-0000-00008C7F0000}"/>
    <cellStyle name="Normal 53 2 2 7" xfId="32656" xr:uid="{00000000-0005-0000-0000-00008D7F0000}"/>
    <cellStyle name="Normal 53 2 2 7 2" xfId="32657" xr:uid="{00000000-0005-0000-0000-00008E7F0000}"/>
    <cellStyle name="Normal 53 2 2 8" xfId="32658" xr:uid="{00000000-0005-0000-0000-00008F7F0000}"/>
    <cellStyle name="Normal 53 2 2 8 2" xfId="32659" xr:uid="{00000000-0005-0000-0000-0000907F0000}"/>
    <cellStyle name="Normal 53 2 2 9" xfId="32660" xr:uid="{00000000-0005-0000-0000-0000917F0000}"/>
    <cellStyle name="Normal 53 2 2 9 2" xfId="32661" xr:uid="{00000000-0005-0000-0000-0000927F0000}"/>
    <cellStyle name="Normal 53 2 3" xfId="32662" xr:uid="{00000000-0005-0000-0000-0000937F0000}"/>
    <cellStyle name="Normal 53 2 3 10" xfId="32663" xr:uid="{00000000-0005-0000-0000-0000947F0000}"/>
    <cellStyle name="Normal 53 2 3 11" xfId="32664" xr:uid="{00000000-0005-0000-0000-0000957F0000}"/>
    <cellStyle name="Normal 53 2 3 2" xfId="32665" xr:uid="{00000000-0005-0000-0000-0000967F0000}"/>
    <cellStyle name="Normal 53 2 3 2 2" xfId="32666" xr:uid="{00000000-0005-0000-0000-0000977F0000}"/>
    <cellStyle name="Normal 53 2 3 3" xfId="32667" xr:uid="{00000000-0005-0000-0000-0000987F0000}"/>
    <cellStyle name="Normal 53 2 3 3 2" xfId="32668" xr:uid="{00000000-0005-0000-0000-0000997F0000}"/>
    <cellStyle name="Normal 53 2 3 4" xfId="32669" xr:uid="{00000000-0005-0000-0000-00009A7F0000}"/>
    <cellStyle name="Normal 53 2 3 4 2" xfId="32670" xr:uid="{00000000-0005-0000-0000-00009B7F0000}"/>
    <cellStyle name="Normal 53 2 3 5" xfId="32671" xr:uid="{00000000-0005-0000-0000-00009C7F0000}"/>
    <cellStyle name="Normal 53 2 3 5 2" xfId="32672" xr:uid="{00000000-0005-0000-0000-00009D7F0000}"/>
    <cellStyle name="Normal 53 2 3 6" xfId="32673" xr:uid="{00000000-0005-0000-0000-00009E7F0000}"/>
    <cellStyle name="Normal 53 2 3 6 2" xfId="32674" xr:uid="{00000000-0005-0000-0000-00009F7F0000}"/>
    <cellStyle name="Normal 53 2 3 7" xfId="32675" xr:uid="{00000000-0005-0000-0000-0000A07F0000}"/>
    <cellStyle name="Normal 53 2 3 7 2" xfId="32676" xr:uid="{00000000-0005-0000-0000-0000A17F0000}"/>
    <cellStyle name="Normal 53 2 3 8" xfId="32677" xr:uid="{00000000-0005-0000-0000-0000A27F0000}"/>
    <cellStyle name="Normal 53 2 3 8 2" xfId="32678" xr:uid="{00000000-0005-0000-0000-0000A37F0000}"/>
    <cellStyle name="Normal 53 2 3 9" xfId="32679" xr:uid="{00000000-0005-0000-0000-0000A47F0000}"/>
    <cellStyle name="Normal 53 2 3 9 2" xfId="32680" xr:uid="{00000000-0005-0000-0000-0000A57F0000}"/>
    <cellStyle name="Normal 53 2 4" xfId="32681" xr:uid="{00000000-0005-0000-0000-0000A67F0000}"/>
    <cellStyle name="Normal 53 2 4 10" xfId="32682" xr:uid="{00000000-0005-0000-0000-0000A77F0000}"/>
    <cellStyle name="Normal 53 2 4 11" xfId="32683" xr:uid="{00000000-0005-0000-0000-0000A87F0000}"/>
    <cellStyle name="Normal 53 2 4 2" xfId="32684" xr:uid="{00000000-0005-0000-0000-0000A97F0000}"/>
    <cellStyle name="Normal 53 2 4 2 2" xfId="32685" xr:uid="{00000000-0005-0000-0000-0000AA7F0000}"/>
    <cellStyle name="Normal 53 2 4 3" xfId="32686" xr:uid="{00000000-0005-0000-0000-0000AB7F0000}"/>
    <cellStyle name="Normal 53 2 4 3 2" xfId="32687" xr:uid="{00000000-0005-0000-0000-0000AC7F0000}"/>
    <cellStyle name="Normal 53 2 4 4" xfId="32688" xr:uid="{00000000-0005-0000-0000-0000AD7F0000}"/>
    <cellStyle name="Normal 53 2 4 4 2" xfId="32689" xr:uid="{00000000-0005-0000-0000-0000AE7F0000}"/>
    <cellStyle name="Normal 53 2 4 5" xfId="32690" xr:uid="{00000000-0005-0000-0000-0000AF7F0000}"/>
    <cellStyle name="Normal 53 2 4 5 2" xfId="32691" xr:uid="{00000000-0005-0000-0000-0000B07F0000}"/>
    <cellStyle name="Normal 53 2 4 6" xfId="32692" xr:uid="{00000000-0005-0000-0000-0000B17F0000}"/>
    <cellStyle name="Normal 53 2 4 6 2" xfId="32693" xr:uid="{00000000-0005-0000-0000-0000B27F0000}"/>
    <cellStyle name="Normal 53 2 4 7" xfId="32694" xr:uid="{00000000-0005-0000-0000-0000B37F0000}"/>
    <cellStyle name="Normal 53 2 4 7 2" xfId="32695" xr:uid="{00000000-0005-0000-0000-0000B47F0000}"/>
    <cellStyle name="Normal 53 2 4 8" xfId="32696" xr:uid="{00000000-0005-0000-0000-0000B57F0000}"/>
    <cellStyle name="Normal 53 2 4 8 2" xfId="32697" xr:uid="{00000000-0005-0000-0000-0000B67F0000}"/>
    <cellStyle name="Normal 53 2 4 9" xfId="32698" xr:uid="{00000000-0005-0000-0000-0000B77F0000}"/>
    <cellStyle name="Normal 53 2 4 9 2" xfId="32699" xr:uid="{00000000-0005-0000-0000-0000B87F0000}"/>
    <cellStyle name="Normal 53 2 5" xfId="32700" xr:uid="{00000000-0005-0000-0000-0000B97F0000}"/>
    <cellStyle name="Normal 53 2 5 10" xfId="32701" xr:uid="{00000000-0005-0000-0000-0000BA7F0000}"/>
    <cellStyle name="Normal 53 2 5 11" xfId="32702" xr:uid="{00000000-0005-0000-0000-0000BB7F0000}"/>
    <cellStyle name="Normal 53 2 5 2" xfId="32703" xr:uid="{00000000-0005-0000-0000-0000BC7F0000}"/>
    <cellStyle name="Normal 53 2 5 2 2" xfId="32704" xr:uid="{00000000-0005-0000-0000-0000BD7F0000}"/>
    <cellStyle name="Normal 53 2 5 3" xfId="32705" xr:uid="{00000000-0005-0000-0000-0000BE7F0000}"/>
    <cellStyle name="Normal 53 2 5 3 2" xfId="32706" xr:uid="{00000000-0005-0000-0000-0000BF7F0000}"/>
    <cellStyle name="Normal 53 2 5 4" xfId="32707" xr:uid="{00000000-0005-0000-0000-0000C07F0000}"/>
    <cellStyle name="Normal 53 2 5 4 2" xfId="32708" xr:uid="{00000000-0005-0000-0000-0000C17F0000}"/>
    <cellStyle name="Normal 53 2 5 5" xfId="32709" xr:uid="{00000000-0005-0000-0000-0000C27F0000}"/>
    <cellStyle name="Normal 53 2 5 5 2" xfId="32710" xr:uid="{00000000-0005-0000-0000-0000C37F0000}"/>
    <cellStyle name="Normal 53 2 5 6" xfId="32711" xr:uid="{00000000-0005-0000-0000-0000C47F0000}"/>
    <cellStyle name="Normal 53 2 5 6 2" xfId="32712" xr:uid="{00000000-0005-0000-0000-0000C57F0000}"/>
    <cellStyle name="Normal 53 2 5 7" xfId="32713" xr:uid="{00000000-0005-0000-0000-0000C67F0000}"/>
    <cellStyle name="Normal 53 2 5 7 2" xfId="32714" xr:uid="{00000000-0005-0000-0000-0000C77F0000}"/>
    <cellStyle name="Normal 53 2 5 8" xfId="32715" xr:uid="{00000000-0005-0000-0000-0000C87F0000}"/>
    <cellStyle name="Normal 53 2 5 8 2" xfId="32716" xr:uid="{00000000-0005-0000-0000-0000C97F0000}"/>
    <cellStyle name="Normal 53 2 5 9" xfId="32717" xr:uid="{00000000-0005-0000-0000-0000CA7F0000}"/>
    <cellStyle name="Normal 53 2 5 9 2" xfId="32718" xr:uid="{00000000-0005-0000-0000-0000CB7F0000}"/>
    <cellStyle name="Normal 53 2 6" xfId="32719" xr:uid="{00000000-0005-0000-0000-0000CC7F0000}"/>
    <cellStyle name="Normal 53 2 6 10" xfId="32720" xr:uid="{00000000-0005-0000-0000-0000CD7F0000}"/>
    <cellStyle name="Normal 53 2 6 11" xfId="32721" xr:uid="{00000000-0005-0000-0000-0000CE7F0000}"/>
    <cellStyle name="Normal 53 2 6 2" xfId="32722" xr:uid="{00000000-0005-0000-0000-0000CF7F0000}"/>
    <cellStyle name="Normal 53 2 6 2 2" xfId="32723" xr:uid="{00000000-0005-0000-0000-0000D07F0000}"/>
    <cellStyle name="Normal 53 2 6 3" xfId="32724" xr:uid="{00000000-0005-0000-0000-0000D17F0000}"/>
    <cellStyle name="Normal 53 2 6 3 2" xfId="32725" xr:uid="{00000000-0005-0000-0000-0000D27F0000}"/>
    <cellStyle name="Normal 53 2 6 4" xfId="32726" xr:uid="{00000000-0005-0000-0000-0000D37F0000}"/>
    <cellStyle name="Normal 53 2 6 4 2" xfId="32727" xr:uid="{00000000-0005-0000-0000-0000D47F0000}"/>
    <cellStyle name="Normal 53 2 6 5" xfId="32728" xr:uid="{00000000-0005-0000-0000-0000D57F0000}"/>
    <cellStyle name="Normal 53 2 6 5 2" xfId="32729" xr:uid="{00000000-0005-0000-0000-0000D67F0000}"/>
    <cellStyle name="Normal 53 2 6 6" xfId="32730" xr:uid="{00000000-0005-0000-0000-0000D77F0000}"/>
    <cellStyle name="Normal 53 2 6 6 2" xfId="32731" xr:uid="{00000000-0005-0000-0000-0000D87F0000}"/>
    <cellStyle name="Normal 53 2 6 7" xfId="32732" xr:uid="{00000000-0005-0000-0000-0000D97F0000}"/>
    <cellStyle name="Normal 53 2 6 7 2" xfId="32733" xr:uid="{00000000-0005-0000-0000-0000DA7F0000}"/>
    <cellStyle name="Normal 53 2 6 8" xfId="32734" xr:uid="{00000000-0005-0000-0000-0000DB7F0000}"/>
    <cellStyle name="Normal 53 2 6 8 2" xfId="32735" xr:uid="{00000000-0005-0000-0000-0000DC7F0000}"/>
    <cellStyle name="Normal 53 2 6 9" xfId="32736" xr:uid="{00000000-0005-0000-0000-0000DD7F0000}"/>
    <cellStyle name="Normal 53 2 6 9 2" xfId="32737" xr:uid="{00000000-0005-0000-0000-0000DE7F0000}"/>
    <cellStyle name="Normal 53 2 7" xfId="32738" xr:uid="{00000000-0005-0000-0000-0000DF7F0000}"/>
    <cellStyle name="Normal 53 2 7 10" xfId="32739" xr:uid="{00000000-0005-0000-0000-0000E07F0000}"/>
    <cellStyle name="Normal 53 2 7 11" xfId="32740" xr:uid="{00000000-0005-0000-0000-0000E17F0000}"/>
    <cellStyle name="Normal 53 2 7 2" xfId="32741" xr:uid="{00000000-0005-0000-0000-0000E27F0000}"/>
    <cellStyle name="Normal 53 2 7 2 2" xfId="32742" xr:uid="{00000000-0005-0000-0000-0000E37F0000}"/>
    <cellStyle name="Normal 53 2 7 3" xfId="32743" xr:uid="{00000000-0005-0000-0000-0000E47F0000}"/>
    <cellStyle name="Normal 53 2 7 3 2" xfId="32744" xr:uid="{00000000-0005-0000-0000-0000E57F0000}"/>
    <cellStyle name="Normal 53 2 7 4" xfId="32745" xr:uid="{00000000-0005-0000-0000-0000E67F0000}"/>
    <cellStyle name="Normal 53 2 7 4 2" xfId="32746" xr:uid="{00000000-0005-0000-0000-0000E77F0000}"/>
    <cellStyle name="Normal 53 2 7 5" xfId="32747" xr:uid="{00000000-0005-0000-0000-0000E87F0000}"/>
    <cellStyle name="Normal 53 2 7 5 2" xfId="32748" xr:uid="{00000000-0005-0000-0000-0000E97F0000}"/>
    <cellStyle name="Normal 53 2 7 6" xfId="32749" xr:uid="{00000000-0005-0000-0000-0000EA7F0000}"/>
    <cellStyle name="Normal 53 2 7 6 2" xfId="32750" xr:uid="{00000000-0005-0000-0000-0000EB7F0000}"/>
    <cellStyle name="Normal 53 2 7 7" xfId="32751" xr:uid="{00000000-0005-0000-0000-0000EC7F0000}"/>
    <cellStyle name="Normal 53 2 7 7 2" xfId="32752" xr:uid="{00000000-0005-0000-0000-0000ED7F0000}"/>
    <cellStyle name="Normal 53 2 7 8" xfId="32753" xr:uid="{00000000-0005-0000-0000-0000EE7F0000}"/>
    <cellStyle name="Normal 53 2 7 8 2" xfId="32754" xr:uid="{00000000-0005-0000-0000-0000EF7F0000}"/>
    <cellStyle name="Normal 53 2 7 9" xfId="32755" xr:uid="{00000000-0005-0000-0000-0000F07F0000}"/>
    <cellStyle name="Normal 53 2 7 9 2" xfId="32756" xr:uid="{00000000-0005-0000-0000-0000F17F0000}"/>
    <cellStyle name="Normal 53 2 8" xfId="32757" xr:uid="{00000000-0005-0000-0000-0000F27F0000}"/>
    <cellStyle name="Normal 53 2 8 10" xfId="32758" xr:uid="{00000000-0005-0000-0000-0000F37F0000}"/>
    <cellStyle name="Normal 53 2 8 2" xfId="32759" xr:uid="{00000000-0005-0000-0000-0000F47F0000}"/>
    <cellStyle name="Normal 53 2 8 2 2" xfId="32760" xr:uid="{00000000-0005-0000-0000-0000F57F0000}"/>
    <cellStyle name="Normal 53 2 8 3" xfId="32761" xr:uid="{00000000-0005-0000-0000-0000F67F0000}"/>
    <cellStyle name="Normal 53 2 8 3 2" xfId="32762" xr:uid="{00000000-0005-0000-0000-0000F77F0000}"/>
    <cellStyle name="Normal 53 2 8 4" xfId="32763" xr:uid="{00000000-0005-0000-0000-0000F87F0000}"/>
    <cellStyle name="Normal 53 2 8 4 2" xfId="32764" xr:uid="{00000000-0005-0000-0000-0000F97F0000}"/>
    <cellStyle name="Normal 53 2 8 5" xfId="32765" xr:uid="{00000000-0005-0000-0000-0000FA7F0000}"/>
    <cellStyle name="Normal 53 2 8 5 2" xfId="32766" xr:uid="{00000000-0005-0000-0000-0000FB7F0000}"/>
    <cellStyle name="Normal 53 2 8 6" xfId="32767" xr:uid="{00000000-0005-0000-0000-0000FC7F0000}"/>
    <cellStyle name="Normal 53 2 8 6 2" xfId="32768" xr:uid="{00000000-0005-0000-0000-0000FD7F0000}"/>
    <cellStyle name="Normal 53 2 8 7" xfId="32769" xr:uid="{00000000-0005-0000-0000-0000FE7F0000}"/>
    <cellStyle name="Normal 53 2 8 7 2" xfId="32770" xr:uid="{00000000-0005-0000-0000-0000FF7F0000}"/>
    <cellStyle name="Normal 53 2 8 8" xfId="32771" xr:uid="{00000000-0005-0000-0000-000000800000}"/>
    <cellStyle name="Normal 53 2 8 8 2" xfId="32772" xr:uid="{00000000-0005-0000-0000-000001800000}"/>
    <cellStyle name="Normal 53 2 8 9" xfId="32773" xr:uid="{00000000-0005-0000-0000-000002800000}"/>
    <cellStyle name="Normal 53 2 9" xfId="32774" xr:uid="{00000000-0005-0000-0000-000003800000}"/>
    <cellStyle name="Normal 53 2 9 2" xfId="32775" xr:uid="{00000000-0005-0000-0000-000004800000}"/>
    <cellStyle name="Normal 53 20" xfId="32776" xr:uid="{00000000-0005-0000-0000-000005800000}"/>
    <cellStyle name="Normal 53 20 2" xfId="32777" xr:uid="{00000000-0005-0000-0000-000006800000}"/>
    <cellStyle name="Normal 53 21" xfId="32778" xr:uid="{00000000-0005-0000-0000-000007800000}"/>
    <cellStyle name="Normal 53 22" xfId="32779" xr:uid="{00000000-0005-0000-0000-000008800000}"/>
    <cellStyle name="Normal 53 3" xfId="32780" xr:uid="{00000000-0005-0000-0000-000009800000}"/>
    <cellStyle name="Normal 53 3 10" xfId="32781" xr:uid="{00000000-0005-0000-0000-00000A800000}"/>
    <cellStyle name="Normal 53 3 10 2" xfId="32782" xr:uid="{00000000-0005-0000-0000-00000B800000}"/>
    <cellStyle name="Normal 53 3 11" xfId="32783" xr:uid="{00000000-0005-0000-0000-00000C800000}"/>
    <cellStyle name="Normal 53 3 11 2" xfId="32784" xr:uid="{00000000-0005-0000-0000-00000D800000}"/>
    <cellStyle name="Normal 53 3 12" xfId="32785" xr:uid="{00000000-0005-0000-0000-00000E800000}"/>
    <cellStyle name="Normal 53 3 12 2" xfId="32786" xr:uid="{00000000-0005-0000-0000-00000F800000}"/>
    <cellStyle name="Normal 53 3 13" xfId="32787" xr:uid="{00000000-0005-0000-0000-000010800000}"/>
    <cellStyle name="Normal 53 3 13 2" xfId="32788" xr:uid="{00000000-0005-0000-0000-000011800000}"/>
    <cellStyle name="Normal 53 3 14" xfId="32789" xr:uid="{00000000-0005-0000-0000-000012800000}"/>
    <cellStyle name="Normal 53 3 14 2" xfId="32790" xr:uid="{00000000-0005-0000-0000-000013800000}"/>
    <cellStyle name="Normal 53 3 15" xfId="32791" xr:uid="{00000000-0005-0000-0000-000014800000}"/>
    <cellStyle name="Normal 53 3 15 2" xfId="32792" xr:uid="{00000000-0005-0000-0000-000015800000}"/>
    <cellStyle name="Normal 53 3 16" xfId="32793" xr:uid="{00000000-0005-0000-0000-000016800000}"/>
    <cellStyle name="Normal 53 3 16 2" xfId="32794" xr:uid="{00000000-0005-0000-0000-000017800000}"/>
    <cellStyle name="Normal 53 3 17" xfId="32795" xr:uid="{00000000-0005-0000-0000-000018800000}"/>
    <cellStyle name="Normal 53 3 18" xfId="32796" xr:uid="{00000000-0005-0000-0000-000019800000}"/>
    <cellStyle name="Normal 53 3 2" xfId="32797" xr:uid="{00000000-0005-0000-0000-00001A800000}"/>
    <cellStyle name="Normal 53 3 2 10" xfId="32798" xr:uid="{00000000-0005-0000-0000-00001B800000}"/>
    <cellStyle name="Normal 53 3 2 11" xfId="32799" xr:uid="{00000000-0005-0000-0000-00001C800000}"/>
    <cellStyle name="Normal 53 3 2 2" xfId="32800" xr:uid="{00000000-0005-0000-0000-00001D800000}"/>
    <cellStyle name="Normal 53 3 2 2 2" xfId="32801" xr:uid="{00000000-0005-0000-0000-00001E800000}"/>
    <cellStyle name="Normal 53 3 2 3" xfId="32802" xr:uid="{00000000-0005-0000-0000-00001F800000}"/>
    <cellStyle name="Normal 53 3 2 3 2" xfId="32803" xr:uid="{00000000-0005-0000-0000-000020800000}"/>
    <cellStyle name="Normal 53 3 2 4" xfId="32804" xr:uid="{00000000-0005-0000-0000-000021800000}"/>
    <cellStyle name="Normal 53 3 2 4 2" xfId="32805" xr:uid="{00000000-0005-0000-0000-000022800000}"/>
    <cellStyle name="Normal 53 3 2 5" xfId="32806" xr:uid="{00000000-0005-0000-0000-000023800000}"/>
    <cellStyle name="Normal 53 3 2 5 2" xfId="32807" xr:uid="{00000000-0005-0000-0000-000024800000}"/>
    <cellStyle name="Normal 53 3 2 6" xfId="32808" xr:uid="{00000000-0005-0000-0000-000025800000}"/>
    <cellStyle name="Normal 53 3 2 6 2" xfId="32809" xr:uid="{00000000-0005-0000-0000-000026800000}"/>
    <cellStyle name="Normal 53 3 2 7" xfId="32810" xr:uid="{00000000-0005-0000-0000-000027800000}"/>
    <cellStyle name="Normal 53 3 2 7 2" xfId="32811" xr:uid="{00000000-0005-0000-0000-000028800000}"/>
    <cellStyle name="Normal 53 3 2 8" xfId="32812" xr:uid="{00000000-0005-0000-0000-000029800000}"/>
    <cellStyle name="Normal 53 3 2 8 2" xfId="32813" xr:uid="{00000000-0005-0000-0000-00002A800000}"/>
    <cellStyle name="Normal 53 3 2 9" xfId="32814" xr:uid="{00000000-0005-0000-0000-00002B800000}"/>
    <cellStyle name="Normal 53 3 2 9 2" xfId="32815" xr:uid="{00000000-0005-0000-0000-00002C800000}"/>
    <cellStyle name="Normal 53 3 3" xfId="32816" xr:uid="{00000000-0005-0000-0000-00002D800000}"/>
    <cellStyle name="Normal 53 3 3 10" xfId="32817" xr:uid="{00000000-0005-0000-0000-00002E800000}"/>
    <cellStyle name="Normal 53 3 3 11" xfId="32818" xr:uid="{00000000-0005-0000-0000-00002F800000}"/>
    <cellStyle name="Normal 53 3 3 2" xfId="32819" xr:uid="{00000000-0005-0000-0000-000030800000}"/>
    <cellStyle name="Normal 53 3 3 2 2" xfId="32820" xr:uid="{00000000-0005-0000-0000-000031800000}"/>
    <cellStyle name="Normal 53 3 3 3" xfId="32821" xr:uid="{00000000-0005-0000-0000-000032800000}"/>
    <cellStyle name="Normal 53 3 3 3 2" xfId="32822" xr:uid="{00000000-0005-0000-0000-000033800000}"/>
    <cellStyle name="Normal 53 3 3 4" xfId="32823" xr:uid="{00000000-0005-0000-0000-000034800000}"/>
    <cellStyle name="Normal 53 3 3 4 2" xfId="32824" xr:uid="{00000000-0005-0000-0000-000035800000}"/>
    <cellStyle name="Normal 53 3 3 5" xfId="32825" xr:uid="{00000000-0005-0000-0000-000036800000}"/>
    <cellStyle name="Normal 53 3 3 5 2" xfId="32826" xr:uid="{00000000-0005-0000-0000-000037800000}"/>
    <cellStyle name="Normal 53 3 3 6" xfId="32827" xr:uid="{00000000-0005-0000-0000-000038800000}"/>
    <cellStyle name="Normal 53 3 3 6 2" xfId="32828" xr:uid="{00000000-0005-0000-0000-000039800000}"/>
    <cellStyle name="Normal 53 3 3 7" xfId="32829" xr:uid="{00000000-0005-0000-0000-00003A800000}"/>
    <cellStyle name="Normal 53 3 3 7 2" xfId="32830" xr:uid="{00000000-0005-0000-0000-00003B800000}"/>
    <cellStyle name="Normal 53 3 3 8" xfId="32831" xr:uid="{00000000-0005-0000-0000-00003C800000}"/>
    <cellStyle name="Normal 53 3 3 8 2" xfId="32832" xr:uid="{00000000-0005-0000-0000-00003D800000}"/>
    <cellStyle name="Normal 53 3 3 9" xfId="32833" xr:uid="{00000000-0005-0000-0000-00003E800000}"/>
    <cellStyle name="Normal 53 3 3 9 2" xfId="32834" xr:uid="{00000000-0005-0000-0000-00003F800000}"/>
    <cellStyle name="Normal 53 3 4" xfId="32835" xr:uid="{00000000-0005-0000-0000-000040800000}"/>
    <cellStyle name="Normal 53 3 4 10" xfId="32836" xr:uid="{00000000-0005-0000-0000-000041800000}"/>
    <cellStyle name="Normal 53 3 4 11" xfId="32837" xr:uid="{00000000-0005-0000-0000-000042800000}"/>
    <cellStyle name="Normal 53 3 4 2" xfId="32838" xr:uid="{00000000-0005-0000-0000-000043800000}"/>
    <cellStyle name="Normal 53 3 4 2 2" xfId="32839" xr:uid="{00000000-0005-0000-0000-000044800000}"/>
    <cellStyle name="Normal 53 3 4 3" xfId="32840" xr:uid="{00000000-0005-0000-0000-000045800000}"/>
    <cellStyle name="Normal 53 3 4 3 2" xfId="32841" xr:uid="{00000000-0005-0000-0000-000046800000}"/>
    <cellStyle name="Normal 53 3 4 4" xfId="32842" xr:uid="{00000000-0005-0000-0000-000047800000}"/>
    <cellStyle name="Normal 53 3 4 4 2" xfId="32843" xr:uid="{00000000-0005-0000-0000-000048800000}"/>
    <cellStyle name="Normal 53 3 4 5" xfId="32844" xr:uid="{00000000-0005-0000-0000-000049800000}"/>
    <cellStyle name="Normal 53 3 4 5 2" xfId="32845" xr:uid="{00000000-0005-0000-0000-00004A800000}"/>
    <cellStyle name="Normal 53 3 4 6" xfId="32846" xr:uid="{00000000-0005-0000-0000-00004B800000}"/>
    <cellStyle name="Normal 53 3 4 6 2" xfId="32847" xr:uid="{00000000-0005-0000-0000-00004C800000}"/>
    <cellStyle name="Normal 53 3 4 7" xfId="32848" xr:uid="{00000000-0005-0000-0000-00004D800000}"/>
    <cellStyle name="Normal 53 3 4 7 2" xfId="32849" xr:uid="{00000000-0005-0000-0000-00004E800000}"/>
    <cellStyle name="Normal 53 3 4 8" xfId="32850" xr:uid="{00000000-0005-0000-0000-00004F800000}"/>
    <cellStyle name="Normal 53 3 4 8 2" xfId="32851" xr:uid="{00000000-0005-0000-0000-000050800000}"/>
    <cellStyle name="Normal 53 3 4 9" xfId="32852" xr:uid="{00000000-0005-0000-0000-000051800000}"/>
    <cellStyle name="Normal 53 3 4 9 2" xfId="32853" xr:uid="{00000000-0005-0000-0000-000052800000}"/>
    <cellStyle name="Normal 53 3 5" xfId="32854" xr:uid="{00000000-0005-0000-0000-000053800000}"/>
    <cellStyle name="Normal 53 3 5 10" xfId="32855" xr:uid="{00000000-0005-0000-0000-000054800000}"/>
    <cellStyle name="Normal 53 3 5 11" xfId="32856" xr:uid="{00000000-0005-0000-0000-000055800000}"/>
    <cellStyle name="Normal 53 3 5 2" xfId="32857" xr:uid="{00000000-0005-0000-0000-000056800000}"/>
    <cellStyle name="Normal 53 3 5 2 2" xfId="32858" xr:uid="{00000000-0005-0000-0000-000057800000}"/>
    <cellStyle name="Normal 53 3 5 3" xfId="32859" xr:uid="{00000000-0005-0000-0000-000058800000}"/>
    <cellStyle name="Normal 53 3 5 3 2" xfId="32860" xr:uid="{00000000-0005-0000-0000-000059800000}"/>
    <cellStyle name="Normal 53 3 5 4" xfId="32861" xr:uid="{00000000-0005-0000-0000-00005A800000}"/>
    <cellStyle name="Normal 53 3 5 4 2" xfId="32862" xr:uid="{00000000-0005-0000-0000-00005B800000}"/>
    <cellStyle name="Normal 53 3 5 5" xfId="32863" xr:uid="{00000000-0005-0000-0000-00005C800000}"/>
    <cellStyle name="Normal 53 3 5 5 2" xfId="32864" xr:uid="{00000000-0005-0000-0000-00005D800000}"/>
    <cellStyle name="Normal 53 3 5 6" xfId="32865" xr:uid="{00000000-0005-0000-0000-00005E800000}"/>
    <cellStyle name="Normal 53 3 5 6 2" xfId="32866" xr:uid="{00000000-0005-0000-0000-00005F800000}"/>
    <cellStyle name="Normal 53 3 5 7" xfId="32867" xr:uid="{00000000-0005-0000-0000-000060800000}"/>
    <cellStyle name="Normal 53 3 5 7 2" xfId="32868" xr:uid="{00000000-0005-0000-0000-000061800000}"/>
    <cellStyle name="Normal 53 3 5 8" xfId="32869" xr:uid="{00000000-0005-0000-0000-000062800000}"/>
    <cellStyle name="Normal 53 3 5 8 2" xfId="32870" xr:uid="{00000000-0005-0000-0000-000063800000}"/>
    <cellStyle name="Normal 53 3 5 9" xfId="32871" xr:uid="{00000000-0005-0000-0000-000064800000}"/>
    <cellStyle name="Normal 53 3 5 9 2" xfId="32872" xr:uid="{00000000-0005-0000-0000-000065800000}"/>
    <cellStyle name="Normal 53 3 6" xfId="32873" xr:uid="{00000000-0005-0000-0000-000066800000}"/>
    <cellStyle name="Normal 53 3 6 10" xfId="32874" xr:uid="{00000000-0005-0000-0000-000067800000}"/>
    <cellStyle name="Normal 53 3 6 11" xfId="32875" xr:uid="{00000000-0005-0000-0000-000068800000}"/>
    <cellStyle name="Normal 53 3 6 2" xfId="32876" xr:uid="{00000000-0005-0000-0000-000069800000}"/>
    <cellStyle name="Normal 53 3 6 2 2" xfId="32877" xr:uid="{00000000-0005-0000-0000-00006A800000}"/>
    <cellStyle name="Normal 53 3 6 3" xfId="32878" xr:uid="{00000000-0005-0000-0000-00006B800000}"/>
    <cellStyle name="Normal 53 3 6 3 2" xfId="32879" xr:uid="{00000000-0005-0000-0000-00006C800000}"/>
    <cellStyle name="Normal 53 3 6 4" xfId="32880" xr:uid="{00000000-0005-0000-0000-00006D800000}"/>
    <cellStyle name="Normal 53 3 6 4 2" xfId="32881" xr:uid="{00000000-0005-0000-0000-00006E800000}"/>
    <cellStyle name="Normal 53 3 6 5" xfId="32882" xr:uid="{00000000-0005-0000-0000-00006F800000}"/>
    <cellStyle name="Normal 53 3 6 5 2" xfId="32883" xr:uid="{00000000-0005-0000-0000-000070800000}"/>
    <cellStyle name="Normal 53 3 6 6" xfId="32884" xr:uid="{00000000-0005-0000-0000-000071800000}"/>
    <cellStyle name="Normal 53 3 6 6 2" xfId="32885" xr:uid="{00000000-0005-0000-0000-000072800000}"/>
    <cellStyle name="Normal 53 3 6 7" xfId="32886" xr:uid="{00000000-0005-0000-0000-000073800000}"/>
    <cellStyle name="Normal 53 3 6 7 2" xfId="32887" xr:uid="{00000000-0005-0000-0000-000074800000}"/>
    <cellStyle name="Normal 53 3 6 8" xfId="32888" xr:uid="{00000000-0005-0000-0000-000075800000}"/>
    <cellStyle name="Normal 53 3 6 8 2" xfId="32889" xr:uid="{00000000-0005-0000-0000-000076800000}"/>
    <cellStyle name="Normal 53 3 6 9" xfId="32890" xr:uid="{00000000-0005-0000-0000-000077800000}"/>
    <cellStyle name="Normal 53 3 6 9 2" xfId="32891" xr:uid="{00000000-0005-0000-0000-000078800000}"/>
    <cellStyle name="Normal 53 3 7" xfId="32892" xr:uid="{00000000-0005-0000-0000-000079800000}"/>
    <cellStyle name="Normal 53 3 7 10" xfId="32893" xr:uid="{00000000-0005-0000-0000-00007A800000}"/>
    <cellStyle name="Normal 53 3 7 11" xfId="32894" xr:uid="{00000000-0005-0000-0000-00007B800000}"/>
    <cellStyle name="Normal 53 3 7 2" xfId="32895" xr:uid="{00000000-0005-0000-0000-00007C800000}"/>
    <cellStyle name="Normal 53 3 7 2 2" xfId="32896" xr:uid="{00000000-0005-0000-0000-00007D800000}"/>
    <cellStyle name="Normal 53 3 7 3" xfId="32897" xr:uid="{00000000-0005-0000-0000-00007E800000}"/>
    <cellStyle name="Normal 53 3 7 3 2" xfId="32898" xr:uid="{00000000-0005-0000-0000-00007F800000}"/>
    <cellStyle name="Normal 53 3 7 4" xfId="32899" xr:uid="{00000000-0005-0000-0000-000080800000}"/>
    <cellStyle name="Normal 53 3 7 4 2" xfId="32900" xr:uid="{00000000-0005-0000-0000-000081800000}"/>
    <cellStyle name="Normal 53 3 7 5" xfId="32901" xr:uid="{00000000-0005-0000-0000-000082800000}"/>
    <cellStyle name="Normal 53 3 7 5 2" xfId="32902" xr:uid="{00000000-0005-0000-0000-000083800000}"/>
    <cellStyle name="Normal 53 3 7 6" xfId="32903" xr:uid="{00000000-0005-0000-0000-000084800000}"/>
    <cellStyle name="Normal 53 3 7 6 2" xfId="32904" xr:uid="{00000000-0005-0000-0000-000085800000}"/>
    <cellStyle name="Normal 53 3 7 7" xfId="32905" xr:uid="{00000000-0005-0000-0000-000086800000}"/>
    <cellStyle name="Normal 53 3 7 7 2" xfId="32906" xr:uid="{00000000-0005-0000-0000-000087800000}"/>
    <cellStyle name="Normal 53 3 7 8" xfId="32907" xr:uid="{00000000-0005-0000-0000-000088800000}"/>
    <cellStyle name="Normal 53 3 7 8 2" xfId="32908" xr:uid="{00000000-0005-0000-0000-000089800000}"/>
    <cellStyle name="Normal 53 3 7 9" xfId="32909" xr:uid="{00000000-0005-0000-0000-00008A800000}"/>
    <cellStyle name="Normal 53 3 7 9 2" xfId="32910" xr:uid="{00000000-0005-0000-0000-00008B800000}"/>
    <cellStyle name="Normal 53 3 8" xfId="32911" xr:uid="{00000000-0005-0000-0000-00008C800000}"/>
    <cellStyle name="Normal 53 3 8 10" xfId="32912" xr:uid="{00000000-0005-0000-0000-00008D800000}"/>
    <cellStyle name="Normal 53 3 8 2" xfId="32913" xr:uid="{00000000-0005-0000-0000-00008E800000}"/>
    <cellStyle name="Normal 53 3 8 2 2" xfId="32914" xr:uid="{00000000-0005-0000-0000-00008F800000}"/>
    <cellStyle name="Normal 53 3 8 3" xfId="32915" xr:uid="{00000000-0005-0000-0000-000090800000}"/>
    <cellStyle name="Normal 53 3 8 3 2" xfId="32916" xr:uid="{00000000-0005-0000-0000-000091800000}"/>
    <cellStyle name="Normal 53 3 8 4" xfId="32917" xr:uid="{00000000-0005-0000-0000-000092800000}"/>
    <cellStyle name="Normal 53 3 8 4 2" xfId="32918" xr:uid="{00000000-0005-0000-0000-000093800000}"/>
    <cellStyle name="Normal 53 3 8 5" xfId="32919" xr:uid="{00000000-0005-0000-0000-000094800000}"/>
    <cellStyle name="Normal 53 3 8 5 2" xfId="32920" xr:uid="{00000000-0005-0000-0000-000095800000}"/>
    <cellStyle name="Normal 53 3 8 6" xfId="32921" xr:uid="{00000000-0005-0000-0000-000096800000}"/>
    <cellStyle name="Normal 53 3 8 6 2" xfId="32922" xr:uid="{00000000-0005-0000-0000-000097800000}"/>
    <cellStyle name="Normal 53 3 8 7" xfId="32923" xr:uid="{00000000-0005-0000-0000-000098800000}"/>
    <cellStyle name="Normal 53 3 8 7 2" xfId="32924" xr:uid="{00000000-0005-0000-0000-000099800000}"/>
    <cellStyle name="Normal 53 3 8 8" xfId="32925" xr:uid="{00000000-0005-0000-0000-00009A800000}"/>
    <cellStyle name="Normal 53 3 8 8 2" xfId="32926" xr:uid="{00000000-0005-0000-0000-00009B800000}"/>
    <cellStyle name="Normal 53 3 8 9" xfId="32927" xr:uid="{00000000-0005-0000-0000-00009C800000}"/>
    <cellStyle name="Normal 53 3 9" xfId="32928" xr:uid="{00000000-0005-0000-0000-00009D800000}"/>
    <cellStyle name="Normal 53 3 9 2" xfId="32929" xr:uid="{00000000-0005-0000-0000-00009E800000}"/>
    <cellStyle name="Normal 53 4" xfId="32930" xr:uid="{00000000-0005-0000-0000-00009F800000}"/>
    <cellStyle name="Normal 53 4 10" xfId="32931" xr:uid="{00000000-0005-0000-0000-0000A0800000}"/>
    <cellStyle name="Normal 53 4 10 2" xfId="32932" xr:uid="{00000000-0005-0000-0000-0000A1800000}"/>
    <cellStyle name="Normal 53 4 11" xfId="32933" xr:uid="{00000000-0005-0000-0000-0000A2800000}"/>
    <cellStyle name="Normal 53 4 11 2" xfId="32934" xr:uid="{00000000-0005-0000-0000-0000A3800000}"/>
    <cellStyle name="Normal 53 4 12" xfId="32935" xr:uid="{00000000-0005-0000-0000-0000A4800000}"/>
    <cellStyle name="Normal 53 4 12 2" xfId="32936" xr:uid="{00000000-0005-0000-0000-0000A5800000}"/>
    <cellStyle name="Normal 53 4 13" xfId="32937" xr:uid="{00000000-0005-0000-0000-0000A6800000}"/>
    <cellStyle name="Normal 53 4 13 2" xfId="32938" xr:uid="{00000000-0005-0000-0000-0000A7800000}"/>
    <cellStyle name="Normal 53 4 14" xfId="32939" xr:uid="{00000000-0005-0000-0000-0000A8800000}"/>
    <cellStyle name="Normal 53 4 14 2" xfId="32940" xr:uid="{00000000-0005-0000-0000-0000A9800000}"/>
    <cellStyle name="Normal 53 4 15" xfId="32941" xr:uid="{00000000-0005-0000-0000-0000AA800000}"/>
    <cellStyle name="Normal 53 4 15 2" xfId="32942" xr:uid="{00000000-0005-0000-0000-0000AB800000}"/>
    <cellStyle name="Normal 53 4 16" xfId="32943" xr:uid="{00000000-0005-0000-0000-0000AC800000}"/>
    <cellStyle name="Normal 53 4 16 2" xfId="32944" xr:uid="{00000000-0005-0000-0000-0000AD800000}"/>
    <cellStyle name="Normal 53 4 17" xfId="32945" xr:uid="{00000000-0005-0000-0000-0000AE800000}"/>
    <cellStyle name="Normal 53 4 18" xfId="32946" xr:uid="{00000000-0005-0000-0000-0000AF800000}"/>
    <cellStyle name="Normal 53 4 2" xfId="32947" xr:uid="{00000000-0005-0000-0000-0000B0800000}"/>
    <cellStyle name="Normal 53 4 2 10" xfId="32948" xr:uid="{00000000-0005-0000-0000-0000B1800000}"/>
    <cellStyle name="Normal 53 4 2 11" xfId="32949" xr:uid="{00000000-0005-0000-0000-0000B2800000}"/>
    <cellStyle name="Normal 53 4 2 2" xfId="32950" xr:uid="{00000000-0005-0000-0000-0000B3800000}"/>
    <cellStyle name="Normal 53 4 2 2 2" xfId="32951" xr:uid="{00000000-0005-0000-0000-0000B4800000}"/>
    <cellStyle name="Normal 53 4 2 3" xfId="32952" xr:uid="{00000000-0005-0000-0000-0000B5800000}"/>
    <cellStyle name="Normal 53 4 2 3 2" xfId="32953" xr:uid="{00000000-0005-0000-0000-0000B6800000}"/>
    <cellStyle name="Normal 53 4 2 4" xfId="32954" xr:uid="{00000000-0005-0000-0000-0000B7800000}"/>
    <cellStyle name="Normal 53 4 2 4 2" xfId="32955" xr:uid="{00000000-0005-0000-0000-0000B8800000}"/>
    <cellStyle name="Normal 53 4 2 5" xfId="32956" xr:uid="{00000000-0005-0000-0000-0000B9800000}"/>
    <cellStyle name="Normal 53 4 2 5 2" xfId="32957" xr:uid="{00000000-0005-0000-0000-0000BA800000}"/>
    <cellStyle name="Normal 53 4 2 6" xfId="32958" xr:uid="{00000000-0005-0000-0000-0000BB800000}"/>
    <cellStyle name="Normal 53 4 2 6 2" xfId="32959" xr:uid="{00000000-0005-0000-0000-0000BC800000}"/>
    <cellStyle name="Normal 53 4 2 7" xfId="32960" xr:uid="{00000000-0005-0000-0000-0000BD800000}"/>
    <cellStyle name="Normal 53 4 2 7 2" xfId="32961" xr:uid="{00000000-0005-0000-0000-0000BE800000}"/>
    <cellStyle name="Normal 53 4 2 8" xfId="32962" xr:uid="{00000000-0005-0000-0000-0000BF800000}"/>
    <cellStyle name="Normal 53 4 2 8 2" xfId="32963" xr:uid="{00000000-0005-0000-0000-0000C0800000}"/>
    <cellStyle name="Normal 53 4 2 9" xfId="32964" xr:uid="{00000000-0005-0000-0000-0000C1800000}"/>
    <cellStyle name="Normal 53 4 2 9 2" xfId="32965" xr:uid="{00000000-0005-0000-0000-0000C2800000}"/>
    <cellStyle name="Normal 53 4 3" xfId="32966" xr:uid="{00000000-0005-0000-0000-0000C3800000}"/>
    <cellStyle name="Normal 53 4 3 10" xfId="32967" xr:uid="{00000000-0005-0000-0000-0000C4800000}"/>
    <cellStyle name="Normal 53 4 3 11" xfId="32968" xr:uid="{00000000-0005-0000-0000-0000C5800000}"/>
    <cellStyle name="Normal 53 4 3 2" xfId="32969" xr:uid="{00000000-0005-0000-0000-0000C6800000}"/>
    <cellStyle name="Normal 53 4 3 2 2" xfId="32970" xr:uid="{00000000-0005-0000-0000-0000C7800000}"/>
    <cellStyle name="Normal 53 4 3 3" xfId="32971" xr:uid="{00000000-0005-0000-0000-0000C8800000}"/>
    <cellStyle name="Normal 53 4 3 3 2" xfId="32972" xr:uid="{00000000-0005-0000-0000-0000C9800000}"/>
    <cellStyle name="Normal 53 4 3 4" xfId="32973" xr:uid="{00000000-0005-0000-0000-0000CA800000}"/>
    <cellStyle name="Normal 53 4 3 4 2" xfId="32974" xr:uid="{00000000-0005-0000-0000-0000CB800000}"/>
    <cellStyle name="Normal 53 4 3 5" xfId="32975" xr:uid="{00000000-0005-0000-0000-0000CC800000}"/>
    <cellStyle name="Normal 53 4 3 5 2" xfId="32976" xr:uid="{00000000-0005-0000-0000-0000CD800000}"/>
    <cellStyle name="Normal 53 4 3 6" xfId="32977" xr:uid="{00000000-0005-0000-0000-0000CE800000}"/>
    <cellStyle name="Normal 53 4 3 6 2" xfId="32978" xr:uid="{00000000-0005-0000-0000-0000CF800000}"/>
    <cellStyle name="Normal 53 4 3 7" xfId="32979" xr:uid="{00000000-0005-0000-0000-0000D0800000}"/>
    <cellStyle name="Normal 53 4 3 7 2" xfId="32980" xr:uid="{00000000-0005-0000-0000-0000D1800000}"/>
    <cellStyle name="Normal 53 4 3 8" xfId="32981" xr:uid="{00000000-0005-0000-0000-0000D2800000}"/>
    <cellStyle name="Normal 53 4 3 8 2" xfId="32982" xr:uid="{00000000-0005-0000-0000-0000D3800000}"/>
    <cellStyle name="Normal 53 4 3 9" xfId="32983" xr:uid="{00000000-0005-0000-0000-0000D4800000}"/>
    <cellStyle name="Normal 53 4 3 9 2" xfId="32984" xr:uid="{00000000-0005-0000-0000-0000D5800000}"/>
    <cellStyle name="Normal 53 4 4" xfId="32985" xr:uid="{00000000-0005-0000-0000-0000D6800000}"/>
    <cellStyle name="Normal 53 4 4 10" xfId="32986" xr:uid="{00000000-0005-0000-0000-0000D7800000}"/>
    <cellStyle name="Normal 53 4 4 11" xfId="32987" xr:uid="{00000000-0005-0000-0000-0000D8800000}"/>
    <cellStyle name="Normal 53 4 4 2" xfId="32988" xr:uid="{00000000-0005-0000-0000-0000D9800000}"/>
    <cellStyle name="Normal 53 4 4 2 2" xfId="32989" xr:uid="{00000000-0005-0000-0000-0000DA800000}"/>
    <cellStyle name="Normal 53 4 4 3" xfId="32990" xr:uid="{00000000-0005-0000-0000-0000DB800000}"/>
    <cellStyle name="Normal 53 4 4 3 2" xfId="32991" xr:uid="{00000000-0005-0000-0000-0000DC800000}"/>
    <cellStyle name="Normal 53 4 4 4" xfId="32992" xr:uid="{00000000-0005-0000-0000-0000DD800000}"/>
    <cellStyle name="Normal 53 4 4 4 2" xfId="32993" xr:uid="{00000000-0005-0000-0000-0000DE800000}"/>
    <cellStyle name="Normal 53 4 4 5" xfId="32994" xr:uid="{00000000-0005-0000-0000-0000DF800000}"/>
    <cellStyle name="Normal 53 4 4 5 2" xfId="32995" xr:uid="{00000000-0005-0000-0000-0000E0800000}"/>
    <cellStyle name="Normal 53 4 4 6" xfId="32996" xr:uid="{00000000-0005-0000-0000-0000E1800000}"/>
    <cellStyle name="Normal 53 4 4 6 2" xfId="32997" xr:uid="{00000000-0005-0000-0000-0000E2800000}"/>
    <cellStyle name="Normal 53 4 4 7" xfId="32998" xr:uid="{00000000-0005-0000-0000-0000E3800000}"/>
    <cellStyle name="Normal 53 4 4 7 2" xfId="32999" xr:uid="{00000000-0005-0000-0000-0000E4800000}"/>
    <cellStyle name="Normal 53 4 4 8" xfId="33000" xr:uid="{00000000-0005-0000-0000-0000E5800000}"/>
    <cellStyle name="Normal 53 4 4 8 2" xfId="33001" xr:uid="{00000000-0005-0000-0000-0000E6800000}"/>
    <cellStyle name="Normal 53 4 4 9" xfId="33002" xr:uid="{00000000-0005-0000-0000-0000E7800000}"/>
    <cellStyle name="Normal 53 4 4 9 2" xfId="33003" xr:uid="{00000000-0005-0000-0000-0000E8800000}"/>
    <cellStyle name="Normal 53 4 5" xfId="33004" xr:uid="{00000000-0005-0000-0000-0000E9800000}"/>
    <cellStyle name="Normal 53 4 5 10" xfId="33005" xr:uid="{00000000-0005-0000-0000-0000EA800000}"/>
    <cellStyle name="Normal 53 4 5 11" xfId="33006" xr:uid="{00000000-0005-0000-0000-0000EB800000}"/>
    <cellStyle name="Normal 53 4 5 2" xfId="33007" xr:uid="{00000000-0005-0000-0000-0000EC800000}"/>
    <cellStyle name="Normal 53 4 5 2 2" xfId="33008" xr:uid="{00000000-0005-0000-0000-0000ED800000}"/>
    <cellStyle name="Normal 53 4 5 3" xfId="33009" xr:uid="{00000000-0005-0000-0000-0000EE800000}"/>
    <cellStyle name="Normal 53 4 5 3 2" xfId="33010" xr:uid="{00000000-0005-0000-0000-0000EF800000}"/>
    <cellStyle name="Normal 53 4 5 4" xfId="33011" xr:uid="{00000000-0005-0000-0000-0000F0800000}"/>
    <cellStyle name="Normal 53 4 5 4 2" xfId="33012" xr:uid="{00000000-0005-0000-0000-0000F1800000}"/>
    <cellStyle name="Normal 53 4 5 5" xfId="33013" xr:uid="{00000000-0005-0000-0000-0000F2800000}"/>
    <cellStyle name="Normal 53 4 5 5 2" xfId="33014" xr:uid="{00000000-0005-0000-0000-0000F3800000}"/>
    <cellStyle name="Normal 53 4 5 6" xfId="33015" xr:uid="{00000000-0005-0000-0000-0000F4800000}"/>
    <cellStyle name="Normal 53 4 5 6 2" xfId="33016" xr:uid="{00000000-0005-0000-0000-0000F5800000}"/>
    <cellStyle name="Normal 53 4 5 7" xfId="33017" xr:uid="{00000000-0005-0000-0000-0000F6800000}"/>
    <cellStyle name="Normal 53 4 5 7 2" xfId="33018" xr:uid="{00000000-0005-0000-0000-0000F7800000}"/>
    <cellStyle name="Normal 53 4 5 8" xfId="33019" xr:uid="{00000000-0005-0000-0000-0000F8800000}"/>
    <cellStyle name="Normal 53 4 5 8 2" xfId="33020" xr:uid="{00000000-0005-0000-0000-0000F9800000}"/>
    <cellStyle name="Normal 53 4 5 9" xfId="33021" xr:uid="{00000000-0005-0000-0000-0000FA800000}"/>
    <cellStyle name="Normal 53 4 5 9 2" xfId="33022" xr:uid="{00000000-0005-0000-0000-0000FB800000}"/>
    <cellStyle name="Normal 53 4 6" xfId="33023" xr:uid="{00000000-0005-0000-0000-0000FC800000}"/>
    <cellStyle name="Normal 53 4 6 10" xfId="33024" xr:uid="{00000000-0005-0000-0000-0000FD800000}"/>
    <cellStyle name="Normal 53 4 6 11" xfId="33025" xr:uid="{00000000-0005-0000-0000-0000FE800000}"/>
    <cellStyle name="Normal 53 4 6 2" xfId="33026" xr:uid="{00000000-0005-0000-0000-0000FF800000}"/>
    <cellStyle name="Normal 53 4 6 2 2" xfId="33027" xr:uid="{00000000-0005-0000-0000-000000810000}"/>
    <cellStyle name="Normal 53 4 6 3" xfId="33028" xr:uid="{00000000-0005-0000-0000-000001810000}"/>
    <cellStyle name="Normal 53 4 6 3 2" xfId="33029" xr:uid="{00000000-0005-0000-0000-000002810000}"/>
    <cellStyle name="Normal 53 4 6 4" xfId="33030" xr:uid="{00000000-0005-0000-0000-000003810000}"/>
    <cellStyle name="Normal 53 4 6 4 2" xfId="33031" xr:uid="{00000000-0005-0000-0000-000004810000}"/>
    <cellStyle name="Normal 53 4 6 5" xfId="33032" xr:uid="{00000000-0005-0000-0000-000005810000}"/>
    <cellStyle name="Normal 53 4 6 5 2" xfId="33033" xr:uid="{00000000-0005-0000-0000-000006810000}"/>
    <cellStyle name="Normal 53 4 6 6" xfId="33034" xr:uid="{00000000-0005-0000-0000-000007810000}"/>
    <cellStyle name="Normal 53 4 6 6 2" xfId="33035" xr:uid="{00000000-0005-0000-0000-000008810000}"/>
    <cellStyle name="Normal 53 4 6 7" xfId="33036" xr:uid="{00000000-0005-0000-0000-000009810000}"/>
    <cellStyle name="Normal 53 4 6 7 2" xfId="33037" xr:uid="{00000000-0005-0000-0000-00000A810000}"/>
    <cellStyle name="Normal 53 4 6 8" xfId="33038" xr:uid="{00000000-0005-0000-0000-00000B810000}"/>
    <cellStyle name="Normal 53 4 6 8 2" xfId="33039" xr:uid="{00000000-0005-0000-0000-00000C810000}"/>
    <cellStyle name="Normal 53 4 6 9" xfId="33040" xr:uid="{00000000-0005-0000-0000-00000D810000}"/>
    <cellStyle name="Normal 53 4 6 9 2" xfId="33041" xr:uid="{00000000-0005-0000-0000-00000E810000}"/>
    <cellStyle name="Normal 53 4 7" xfId="33042" xr:uid="{00000000-0005-0000-0000-00000F810000}"/>
    <cellStyle name="Normal 53 4 7 10" xfId="33043" xr:uid="{00000000-0005-0000-0000-000010810000}"/>
    <cellStyle name="Normal 53 4 7 11" xfId="33044" xr:uid="{00000000-0005-0000-0000-000011810000}"/>
    <cellStyle name="Normal 53 4 7 2" xfId="33045" xr:uid="{00000000-0005-0000-0000-000012810000}"/>
    <cellStyle name="Normal 53 4 7 2 2" xfId="33046" xr:uid="{00000000-0005-0000-0000-000013810000}"/>
    <cellStyle name="Normal 53 4 7 3" xfId="33047" xr:uid="{00000000-0005-0000-0000-000014810000}"/>
    <cellStyle name="Normal 53 4 7 3 2" xfId="33048" xr:uid="{00000000-0005-0000-0000-000015810000}"/>
    <cellStyle name="Normal 53 4 7 4" xfId="33049" xr:uid="{00000000-0005-0000-0000-000016810000}"/>
    <cellStyle name="Normal 53 4 7 4 2" xfId="33050" xr:uid="{00000000-0005-0000-0000-000017810000}"/>
    <cellStyle name="Normal 53 4 7 5" xfId="33051" xr:uid="{00000000-0005-0000-0000-000018810000}"/>
    <cellStyle name="Normal 53 4 7 5 2" xfId="33052" xr:uid="{00000000-0005-0000-0000-000019810000}"/>
    <cellStyle name="Normal 53 4 7 6" xfId="33053" xr:uid="{00000000-0005-0000-0000-00001A810000}"/>
    <cellStyle name="Normal 53 4 7 6 2" xfId="33054" xr:uid="{00000000-0005-0000-0000-00001B810000}"/>
    <cellStyle name="Normal 53 4 7 7" xfId="33055" xr:uid="{00000000-0005-0000-0000-00001C810000}"/>
    <cellStyle name="Normal 53 4 7 7 2" xfId="33056" xr:uid="{00000000-0005-0000-0000-00001D810000}"/>
    <cellStyle name="Normal 53 4 7 8" xfId="33057" xr:uid="{00000000-0005-0000-0000-00001E810000}"/>
    <cellStyle name="Normal 53 4 7 8 2" xfId="33058" xr:uid="{00000000-0005-0000-0000-00001F810000}"/>
    <cellStyle name="Normal 53 4 7 9" xfId="33059" xr:uid="{00000000-0005-0000-0000-000020810000}"/>
    <cellStyle name="Normal 53 4 7 9 2" xfId="33060" xr:uid="{00000000-0005-0000-0000-000021810000}"/>
    <cellStyle name="Normal 53 4 8" xfId="33061" xr:uid="{00000000-0005-0000-0000-000022810000}"/>
    <cellStyle name="Normal 53 4 8 10" xfId="33062" xr:uid="{00000000-0005-0000-0000-000023810000}"/>
    <cellStyle name="Normal 53 4 8 2" xfId="33063" xr:uid="{00000000-0005-0000-0000-000024810000}"/>
    <cellStyle name="Normal 53 4 8 2 2" xfId="33064" xr:uid="{00000000-0005-0000-0000-000025810000}"/>
    <cellStyle name="Normal 53 4 8 3" xfId="33065" xr:uid="{00000000-0005-0000-0000-000026810000}"/>
    <cellStyle name="Normal 53 4 8 3 2" xfId="33066" xr:uid="{00000000-0005-0000-0000-000027810000}"/>
    <cellStyle name="Normal 53 4 8 4" xfId="33067" xr:uid="{00000000-0005-0000-0000-000028810000}"/>
    <cellStyle name="Normal 53 4 8 4 2" xfId="33068" xr:uid="{00000000-0005-0000-0000-000029810000}"/>
    <cellStyle name="Normal 53 4 8 5" xfId="33069" xr:uid="{00000000-0005-0000-0000-00002A810000}"/>
    <cellStyle name="Normal 53 4 8 5 2" xfId="33070" xr:uid="{00000000-0005-0000-0000-00002B810000}"/>
    <cellStyle name="Normal 53 4 8 6" xfId="33071" xr:uid="{00000000-0005-0000-0000-00002C810000}"/>
    <cellStyle name="Normal 53 4 8 6 2" xfId="33072" xr:uid="{00000000-0005-0000-0000-00002D810000}"/>
    <cellStyle name="Normal 53 4 8 7" xfId="33073" xr:uid="{00000000-0005-0000-0000-00002E810000}"/>
    <cellStyle name="Normal 53 4 8 7 2" xfId="33074" xr:uid="{00000000-0005-0000-0000-00002F810000}"/>
    <cellStyle name="Normal 53 4 8 8" xfId="33075" xr:uid="{00000000-0005-0000-0000-000030810000}"/>
    <cellStyle name="Normal 53 4 8 8 2" xfId="33076" xr:uid="{00000000-0005-0000-0000-000031810000}"/>
    <cellStyle name="Normal 53 4 8 9" xfId="33077" xr:uid="{00000000-0005-0000-0000-000032810000}"/>
    <cellStyle name="Normal 53 4 9" xfId="33078" xr:uid="{00000000-0005-0000-0000-000033810000}"/>
    <cellStyle name="Normal 53 4 9 2" xfId="33079" xr:uid="{00000000-0005-0000-0000-000034810000}"/>
    <cellStyle name="Normal 53 5" xfId="33080" xr:uid="{00000000-0005-0000-0000-000035810000}"/>
    <cellStyle name="Normal 53 5 10" xfId="33081" xr:uid="{00000000-0005-0000-0000-000036810000}"/>
    <cellStyle name="Normal 53 5 10 2" xfId="33082" xr:uid="{00000000-0005-0000-0000-000037810000}"/>
    <cellStyle name="Normal 53 5 11" xfId="33083" xr:uid="{00000000-0005-0000-0000-000038810000}"/>
    <cellStyle name="Normal 53 5 11 2" xfId="33084" xr:uid="{00000000-0005-0000-0000-000039810000}"/>
    <cellStyle name="Normal 53 5 12" xfId="33085" xr:uid="{00000000-0005-0000-0000-00003A810000}"/>
    <cellStyle name="Normal 53 5 12 2" xfId="33086" xr:uid="{00000000-0005-0000-0000-00003B810000}"/>
    <cellStyle name="Normal 53 5 13" xfId="33087" xr:uid="{00000000-0005-0000-0000-00003C810000}"/>
    <cellStyle name="Normal 53 5 13 2" xfId="33088" xr:uid="{00000000-0005-0000-0000-00003D810000}"/>
    <cellStyle name="Normal 53 5 14" xfId="33089" xr:uid="{00000000-0005-0000-0000-00003E810000}"/>
    <cellStyle name="Normal 53 5 14 2" xfId="33090" xr:uid="{00000000-0005-0000-0000-00003F810000}"/>
    <cellStyle name="Normal 53 5 15" xfId="33091" xr:uid="{00000000-0005-0000-0000-000040810000}"/>
    <cellStyle name="Normal 53 5 15 2" xfId="33092" xr:uid="{00000000-0005-0000-0000-000041810000}"/>
    <cellStyle name="Normal 53 5 16" xfId="33093" xr:uid="{00000000-0005-0000-0000-000042810000}"/>
    <cellStyle name="Normal 53 5 17" xfId="33094" xr:uid="{00000000-0005-0000-0000-000043810000}"/>
    <cellStyle name="Normal 53 5 2" xfId="33095" xr:uid="{00000000-0005-0000-0000-000044810000}"/>
    <cellStyle name="Normal 53 5 2 10" xfId="33096" xr:uid="{00000000-0005-0000-0000-000045810000}"/>
    <cellStyle name="Normal 53 5 2 11" xfId="33097" xr:uid="{00000000-0005-0000-0000-000046810000}"/>
    <cellStyle name="Normal 53 5 2 2" xfId="33098" xr:uid="{00000000-0005-0000-0000-000047810000}"/>
    <cellStyle name="Normal 53 5 2 2 2" xfId="33099" xr:uid="{00000000-0005-0000-0000-000048810000}"/>
    <cellStyle name="Normal 53 5 2 3" xfId="33100" xr:uid="{00000000-0005-0000-0000-000049810000}"/>
    <cellStyle name="Normal 53 5 2 3 2" xfId="33101" xr:uid="{00000000-0005-0000-0000-00004A810000}"/>
    <cellStyle name="Normal 53 5 2 4" xfId="33102" xr:uid="{00000000-0005-0000-0000-00004B810000}"/>
    <cellStyle name="Normal 53 5 2 4 2" xfId="33103" xr:uid="{00000000-0005-0000-0000-00004C810000}"/>
    <cellStyle name="Normal 53 5 2 5" xfId="33104" xr:uid="{00000000-0005-0000-0000-00004D810000}"/>
    <cellStyle name="Normal 53 5 2 5 2" xfId="33105" xr:uid="{00000000-0005-0000-0000-00004E810000}"/>
    <cellStyle name="Normal 53 5 2 6" xfId="33106" xr:uid="{00000000-0005-0000-0000-00004F810000}"/>
    <cellStyle name="Normal 53 5 2 6 2" xfId="33107" xr:uid="{00000000-0005-0000-0000-000050810000}"/>
    <cellStyle name="Normal 53 5 2 7" xfId="33108" xr:uid="{00000000-0005-0000-0000-000051810000}"/>
    <cellStyle name="Normal 53 5 2 7 2" xfId="33109" xr:uid="{00000000-0005-0000-0000-000052810000}"/>
    <cellStyle name="Normal 53 5 2 8" xfId="33110" xr:uid="{00000000-0005-0000-0000-000053810000}"/>
    <cellStyle name="Normal 53 5 2 8 2" xfId="33111" xr:uid="{00000000-0005-0000-0000-000054810000}"/>
    <cellStyle name="Normal 53 5 2 9" xfId="33112" xr:uid="{00000000-0005-0000-0000-000055810000}"/>
    <cellStyle name="Normal 53 5 2 9 2" xfId="33113" xr:uid="{00000000-0005-0000-0000-000056810000}"/>
    <cellStyle name="Normal 53 5 3" xfId="33114" xr:uid="{00000000-0005-0000-0000-000057810000}"/>
    <cellStyle name="Normal 53 5 3 10" xfId="33115" xr:uid="{00000000-0005-0000-0000-000058810000}"/>
    <cellStyle name="Normal 53 5 3 11" xfId="33116" xr:uid="{00000000-0005-0000-0000-000059810000}"/>
    <cellStyle name="Normal 53 5 3 2" xfId="33117" xr:uid="{00000000-0005-0000-0000-00005A810000}"/>
    <cellStyle name="Normal 53 5 3 2 2" xfId="33118" xr:uid="{00000000-0005-0000-0000-00005B810000}"/>
    <cellStyle name="Normal 53 5 3 3" xfId="33119" xr:uid="{00000000-0005-0000-0000-00005C810000}"/>
    <cellStyle name="Normal 53 5 3 3 2" xfId="33120" xr:uid="{00000000-0005-0000-0000-00005D810000}"/>
    <cellStyle name="Normal 53 5 3 4" xfId="33121" xr:uid="{00000000-0005-0000-0000-00005E810000}"/>
    <cellStyle name="Normal 53 5 3 4 2" xfId="33122" xr:uid="{00000000-0005-0000-0000-00005F810000}"/>
    <cellStyle name="Normal 53 5 3 5" xfId="33123" xr:uid="{00000000-0005-0000-0000-000060810000}"/>
    <cellStyle name="Normal 53 5 3 5 2" xfId="33124" xr:uid="{00000000-0005-0000-0000-000061810000}"/>
    <cellStyle name="Normal 53 5 3 6" xfId="33125" xr:uid="{00000000-0005-0000-0000-000062810000}"/>
    <cellStyle name="Normal 53 5 3 6 2" xfId="33126" xr:uid="{00000000-0005-0000-0000-000063810000}"/>
    <cellStyle name="Normal 53 5 3 7" xfId="33127" xr:uid="{00000000-0005-0000-0000-000064810000}"/>
    <cellStyle name="Normal 53 5 3 7 2" xfId="33128" xr:uid="{00000000-0005-0000-0000-000065810000}"/>
    <cellStyle name="Normal 53 5 3 8" xfId="33129" xr:uid="{00000000-0005-0000-0000-000066810000}"/>
    <cellStyle name="Normal 53 5 3 8 2" xfId="33130" xr:uid="{00000000-0005-0000-0000-000067810000}"/>
    <cellStyle name="Normal 53 5 3 9" xfId="33131" xr:uid="{00000000-0005-0000-0000-000068810000}"/>
    <cellStyle name="Normal 53 5 3 9 2" xfId="33132" xr:uid="{00000000-0005-0000-0000-000069810000}"/>
    <cellStyle name="Normal 53 5 4" xfId="33133" xr:uid="{00000000-0005-0000-0000-00006A810000}"/>
    <cellStyle name="Normal 53 5 4 10" xfId="33134" xr:uid="{00000000-0005-0000-0000-00006B810000}"/>
    <cellStyle name="Normal 53 5 4 11" xfId="33135" xr:uid="{00000000-0005-0000-0000-00006C810000}"/>
    <cellStyle name="Normal 53 5 4 2" xfId="33136" xr:uid="{00000000-0005-0000-0000-00006D810000}"/>
    <cellStyle name="Normal 53 5 4 2 2" xfId="33137" xr:uid="{00000000-0005-0000-0000-00006E810000}"/>
    <cellStyle name="Normal 53 5 4 3" xfId="33138" xr:uid="{00000000-0005-0000-0000-00006F810000}"/>
    <cellStyle name="Normal 53 5 4 3 2" xfId="33139" xr:uid="{00000000-0005-0000-0000-000070810000}"/>
    <cellStyle name="Normal 53 5 4 4" xfId="33140" xr:uid="{00000000-0005-0000-0000-000071810000}"/>
    <cellStyle name="Normal 53 5 4 4 2" xfId="33141" xr:uid="{00000000-0005-0000-0000-000072810000}"/>
    <cellStyle name="Normal 53 5 4 5" xfId="33142" xr:uid="{00000000-0005-0000-0000-000073810000}"/>
    <cellStyle name="Normal 53 5 4 5 2" xfId="33143" xr:uid="{00000000-0005-0000-0000-000074810000}"/>
    <cellStyle name="Normal 53 5 4 6" xfId="33144" xr:uid="{00000000-0005-0000-0000-000075810000}"/>
    <cellStyle name="Normal 53 5 4 6 2" xfId="33145" xr:uid="{00000000-0005-0000-0000-000076810000}"/>
    <cellStyle name="Normal 53 5 4 7" xfId="33146" xr:uid="{00000000-0005-0000-0000-000077810000}"/>
    <cellStyle name="Normal 53 5 4 7 2" xfId="33147" xr:uid="{00000000-0005-0000-0000-000078810000}"/>
    <cellStyle name="Normal 53 5 4 8" xfId="33148" xr:uid="{00000000-0005-0000-0000-000079810000}"/>
    <cellStyle name="Normal 53 5 4 8 2" xfId="33149" xr:uid="{00000000-0005-0000-0000-00007A810000}"/>
    <cellStyle name="Normal 53 5 4 9" xfId="33150" xr:uid="{00000000-0005-0000-0000-00007B810000}"/>
    <cellStyle name="Normal 53 5 4 9 2" xfId="33151" xr:uid="{00000000-0005-0000-0000-00007C810000}"/>
    <cellStyle name="Normal 53 5 5" xfId="33152" xr:uid="{00000000-0005-0000-0000-00007D810000}"/>
    <cellStyle name="Normal 53 5 5 10" xfId="33153" xr:uid="{00000000-0005-0000-0000-00007E810000}"/>
    <cellStyle name="Normal 53 5 5 11" xfId="33154" xr:uid="{00000000-0005-0000-0000-00007F810000}"/>
    <cellStyle name="Normal 53 5 5 2" xfId="33155" xr:uid="{00000000-0005-0000-0000-000080810000}"/>
    <cellStyle name="Normal 53 5 5 2 2" xfId="33156" xr:uid="{00000000-0005-0000-0000-000081810000}"/>
    <cellStyle name="Normal 53 5 5 3" xfId="33157" xr:uid="{00000000-0005-0000-0000-000082810000}"/>
    <cellStyle name="Normal 53 5 5 3 2" xfId="33158" xr:uid="{00000000-0005-0000-0000-000083810000}"/>
    <cellStyle name="Normal 53 5 5 4" xfId="33159" xr:uid="{00000000-0005-0000-0000-000084810000}"/>
    <cellStyle name="Normal 53 5 5 4 2" xfId="33160" xr:uid="{00000000-0005-0000-0000-000085810000}"/>
    <cellStyle name="Normal 53 5 5 5" xfId="33161" xr:uid="{00000000-0005-0000-0000-000086810000}"/>
    <cellStyle name="Normal 53 5 5 5 2" xfId="33162" xr:uid="{00000000-0005-0000-0000-000087810000}"/>
    <cellStyle name="Normal 53 5 5 6" xfId="33163" xr:uid="{00000000-0005-0000-0000-000088810000}"/>
    <cellStyle name="Normal 53 5 5 6 2" xfId="33164" xr:uid="{00000000-0005-0000-0000-000089810000}"/>
    <cellStyle name="Normal 53 5 5 7" xfId="33165" xr:uid="{00000000-0005-0000-0000-00008A810000}"/>
    <cellStyle name="Normal 53 5 5 7 2" xfId="33166" xr:uid="{00000000-0005-0000-0000-00008B810000}"/>
    <cellStyle name="Normal 53 5 5 8" xfId="33167" xr:uid="{00000000-0005-0000-0000-00008C810000}"/>
    <cellStyle name="Normal 53 5 5 8 2" xfId="33168" xr:uid="{00000000-0005-0000-0000-00008D810000}"/>
    <cellStyle name="Normal 53 5 5 9" xfId="33169" xr:uid="{00000000-0005-0000-0000-00008E810000}"/>
    <cellStyle name="Normal 53 5 5 9 2" xfId="33170" xr:uid="{00000000-0005-0000-0000-00008F810000}"/>
    <cellStyle name="Normal 53 5 6" xfId="33171" xr:uid="{00000000-0005-0000-0000-000090810000}"/>
    <cellStyle name="Normal 53 5 6 10" xfId="33172" xr:uid="{00000000-0005-0000-0000-000091810000}"/>
    <cellStyle name="Normal 53 5 6 11" xfId="33173" xr:uid="{00000000-0005-0000-0000-000092810000}"/>
    <cellStyle name="Normal 53 5 6 2" xfId="33174" xr:uid="{00000000-0005-0000-0000-000093810000}"/>
    <cellStyle name="Normal 53 5 6 2 2" xfId="33175" xr:uid="{00000000-0005-0000-0000-000094810000}"/>
    <cellStyle name="Normal 53 5 6 3" xfId="33176" xr:uid="{00000000-0005-0000-0000-000095810000}"/>
    <cellStyle name="Normal 53 5 6 3 2" xfId="33177" xr:uid="{00000000-0005-0000-0000-000096810000}"/>
    <cellStyle name="Normal 53 5 6 4" xfId="33178" xr:uid="{00000000-0005-0000-0000-000097810000}"/>
    <cellStyle name="Normal 53 5 6 4 2" xfId="33179" xr:uid="{00000000-0005-0000-0000-000098810000}"/>
    <cellStyle name="Normal 53 5 6 5" xfId="33180" xr:uid="{00000000-0005-0000-0000-000099810000}"/>
    <cellStyle name="Normal 53 5 6 5 2" xfId="33181" xr:uid="{00000000-0005-0000-0000-00009A810000}"/>
    <cellStyle name="Normal 53 5 6 6" xfId="33182" xr:uid="{00000000-0005-0000-0000-00009B810000}"/>
    <cellStyle name="Normal 53 5 6 6 2" xfId="33183" xr:uid="{00000000-0005-0000-0000-00009C810000}"/>
    <cellStyle name="Normal 53 5 6 7" xfId="33184" xr:uid="{00000000-0005-0000-0000-00009D810000}"/>
    <cellStyle name="Normal 53 5 6 7 2" xfId="33185" xr:uid="{00000000-0005-0000-0000-00009E810000}"/>
    <cellStyle name="Normal 53 5 6 8" xfId="33186" xr:uid="{00000000-0005-0000-0000-00009F810000}"/>
    <cellStyle name="Normal 53 5 6 8 2" xfId="33187" xr:uid="{00000000-0005-0000-0000-0000A0810000}"/>
    <cellStyle name="Normal 53 5 6 9" xfId="33188" xr:uid="{00000000-0005-0000-0000-0000A1810000}"/>
    <cellStyle name="Normal 53 5 6 9 2" xfId="33189" xr:uid="{00000000-0005-0000-0000-0000A2810000}"/>
    <cellStyle name="Normal 53 5 7" xfId="33190" xr:uid="{00000000-0005-0000-0000-0000A3810000}"/>
    <cellStyle name="Normal 53 5 7 10" xfId="33191" xr:uid="{00000000-0005-0000-0000-0000A4810000}"/>
    <cellStyle name="Normal 53 5 7 2" xfId="33192" xr:uid="{00000000-0005-0000-0000-0000A5810000}"/>
    <cellStyle name="Normal 53 5 7 2 2" xfId="33193" xr:uid="{00000000-0005-0000-0000-0000A6810000}"/>
    <cellStyle name="Normal 53 5 7 3" xfId="33194" xr:uid="{00000000-0005-0000-0000-0000A7810000}"/>
    <cellStyle name="Normal 53 5 7 3 2" xfId="33195" xr:uid="{00000000-0005-0000-0000-0000A8810000}"/>
    <cellStyle name="Normal 53 5 7 4" xfId="33196" xr:uid="{00000000-0005-0000-0000-0000A9810000}"/>
    <cellStyle name="Normal 53 5 7 4 2" xfId="33197" xr:uid="{00000000-0005-0000-0000-0000AA810000}"/>
    <cellStyle name="Normal 53 5 7 5" xfId="33198" xr:uid="{00000000-0005-0000-0000-0000AB810000}"/>
    <cellStyle name="Normal 53 5 7 5 2" xfId="33199" xr:uid="{00000000-0005-0000-0000-0000AC810000}"/>
    <cellStyle name="Normal 53 5 7 6" xfId="33200" xr:uid="{00000000-0005-0000-0000-0000AD810000}"/>
    <cellStyle name="Normal 53 5 7 6 2" xfId="33201" xr:uid="{00000000-0005-0000-0000-0000AE810000}"/>
    <cellStyle name="Normal 53 5 7 7" xfId="33202" xr:uid="{00000000-0005-0000-0000-0000AF810000}"/>
    <cellStyle name="Normal 53 5 7 7 2" xfId="33203" xr:uid="{00000000-0005-0000-0000-0000B0810000}"/>
    <cellStyle name="Normal 53 5 7 8" xfId="33204" xr:uid="{00000000-0005-0000-0000-0000B1810000}"/>
    <cellStyle name="Normal 53 5 7 8 2" xfId="33205" xr:uid="{00000000-0005-0000-0000-0000B2810000}"/>
    <cellStyle name="Normal 53 5 7 9" xfId="33206" xr:uid="{00000000-0005-0000-0000-0000B3810000}"/>
    <cellStyle name="Normal 53 5 8" xfId="33207" xr:uid="{00000000-0005-0000-0000-0000B4810000}"/>
    <cellStyle name="Normal 53 5 8 2" xfId="33208" xr:uid="{00000000-0005-0000-0000-0000B5810000}"/>
    <cellStyle name="Normal 53 5 9" xfId="33209" xr:uid="{00000000-0005-0000-0000-0000B6810000}"/>
    <cellStyle name="Normal 53 5 9 2" xfId="33210" xr:uid="{00000000-0005-0000-0000-0000B7810000}"/>
    <cellStyle name="Normal 53 6" xfId="33211" xr:uid="{00000000-0005-0000-0000-0000B8810000}"/>
    <cellStyle name="Normal 53 6 10" xfId="33212" xr:uid="{00000000-0005-0000-0000-0000B9810000}"/>
    <cellStyle name="Normal 53 6 10 2" xfId="33213" xr:uid="{00000000-0005-0000-0000-0000BA810000}"/>
    <cellStyle name="Normal 53 6 11" xfId="33214" xr:uid="{00000000-0005-0000-0000-0000BB810000}"/>
    <cellStyle name="Normal 53 6 11 2" xfId="33215" xr:uid="{00000000-0005-0000-0000-0000BC810000}"/>
    <cellStyle name="Normal 53 6 12" xfId="33216" xr:uid="{00000000-0005-0000-0000-0000BD810000}"/>
    <cellStyle name="Normal 53 6 12 2" xfId="33217" xr:uid="{00000000-0005-0000-0000-0000BE810000}"/>
    <cellStyle name="Normal 53 6 13" xfId="33218" xr:uid="{00000000-0005-0000-0000-0000BF810000}"/>
    <cellStyle name="Normal 53 6 13 2" xfId="33219" xr:uid="{00000000-0005-0000-0000-0000C0810000}"/>
    <cellStyle name="Normal 53 6 14" xfId="33220" xr:uid="{00000000-0005-0000-0000-0000C1810000}"/>
    <cellStyle name="Normal 53 6 14 2" xfId="33221" xr:uid="{00000000-0005-0000-0000-0000C2810000}"/>
    <cellStyle name="Normal 53 6 15" xfId="33222" xr:uid="{00000000-0005-0000-0000-0000C3810000}"/>
    <cellStyle name="Normal 53 6 15 2" xfId="33223" xr:uid="{00000000-0005-0000-0000-0000C4810000}"/>
    <cellStyle name="Normal 53 6 16" xfId="33224" xr:uid="{00000000-0005-0000-0000-0000C5810000}"/>
    <cellStyle name="Normal 53 6 17" xfId="33225" xr:uid="{00000000-0005-0000-0000-0000C6810000}"/>
    <cellStyle name="Normal 53 6 2" xfId="33226" xr:uid="{00000000-0005-0000-0000-0000C7810000}"/>
    <cellStyle name="Normal 53 6 2 10" xfId="33227" xr:uid="{00000000-0005-0000-0000-0000C8810000}"/>
    <cellStyle name="Normal 53 6 2 11" xfId="33228" xr:uid="{00000000-0005-0000-0000-0000C9810000}"/>
    <cellStyle name="Normal 53 6 2 2" xfId="33229" xr:uid="{00000000-0005-0000-0000-0000CA810000}"/>
    <cellStyle name="Normal 53 6 2 2 2" xfId="33230" xr:uid="{00000000-0005-0000-0000-0000CB810000}"/>
    <cellStyle name="Normal 53 6 2 3" xfId="33231" xr:uid="{00000000-0005-0000-0000-0000CC810000}"/>
    <cellStyle name="Normal 53 6 2 3 2" xfId="33232" xr:uid="{00000000-0005-0000-0000-0000CD810000}"/>
    <cellStyle name="Normal 53 6 2 4" xfId="33233" xr:uid="{00000000-0005-0000-0000-0000CE810000}"/>
    <cellStyle name="Normal 53 6 2 4 2" xfId="33234" xr:uid="{00000000-0005-0000-0000-0000CF810000}"/>
    <cellStyle name="Normal 53 6 2 5" xfId="33235" xr:uid="{00000000-0005-0000-0000-0000D0810000}"/>
    <cellStyle name="Normal 53 6 2 5 2" xfId="33236" xr:uid="{00000000-0005-0000-0000-0000D1810000}"/>
    <cellStyle name="Normal 53 6 2 6" xfId="33237" xr:uid="{00000000-0005-0000-0000-0000D2810000}"/>
    <cellStyle name="Normal 53 6 2 6 2" xfId="33238" xr:uid="{00000000-0005-0000-0000-0000D3810000}"/>
    <cellStyle name="Normal 53 6 2 7" xfId="33239" xr:uid="{00000000-0005-0000-0000-0000D4810000}"/>
    <cellStyle name="Normal 53 6 2 7 2" xfId="33240" xr:uid="{00000000-0005-0000-0000-0000D5810000}"/>
    <cellStyle name="Normal 53 6 2 8" xfId="33241" xr:uid="{00000000-0005-0000-0000-0000D6810000}"/>
    <cellStyle name="Normal 53 6 2 8 2" xfId="33242" xr:uid="{00000000-0005-0000-0000-0000D7810000}"/>
    <cellStyle name="Normal 53 6 2 9" xfId="33243" xr:uid="{00000000-0005-0000-0000-0000D8810000}"/>
    <cellStyle name="Normal 53 6 2 9 2" xfId="33244" xr:uid="{00000000-0005-0000-0000-0000D9810000}"/>
    <cellStyle name="Normal 53 6 3" xfId="33245" xr:uid="{00000000-0005-0000-0000-0000DA810000}"/>
    <cellStyle name="Normal 53 6 3 10" xfId="33246" xr:uid="{00000000-0005-0000-0000-0000DB810000}"/>
    <cellStyle name="Normal 53 6 3 11" xfId="33247" xr:uid="{00000000-0005-0000-0000-0000DC810000}"/>
    <cellStyle name="Normal 53 6 3 2" xfId="33248" xr:uid="{00000000-0005-0000-0000-0000DD810000}"/>
    <cellStyle name="Normal 53 6 3 2 2" xfId="33249" xr:uid="{00000000-0005-0000-0000-0000DE810000}"/>
    <cellStyle name="Normal 53 6 3 3" xfId="33250" xr:uid="{00000000-0005-0000-0000-0000DF810000}"/>
    <cellStyle name="Normal 53 6 3 3 2" xfId="33251" xr:uid="{00000000-0005-0000-0000-0000E0810000}"/>
    <cellStyle name="Normal 53 6 3 4" xfId="33252" xr:uid="{00000000-0005-0000-0000-0000E1810000}"/>
    <cellStyle name="Normal 53 6 3 4 2" xfId="33253" xr:uid="{00000000-0005-0000-0000-0000E2810000}"/>
    <cellStyle name="Normal 53 6 3 5" xfId="33254" xr:uid="{00000000-0005-0000-0000-0000E3810000}"/>
    <cellStyle name="Normal 53 6 3 5 2" xfId="33255" xr:uid="{00000000-0005-0000-0000-0000E4810000}"/>
    <cellStyle name="Normal 53 6 3 6" xfId="33256" xr:uid="{00000000-0005-0000-0000-0000E5810000}"/>
    <cellStyle name="Normal 53 6 3 6 2" xfId="33257" xr:uid="{00000000-0005-0000-0000-0000E6810000}"/>
    <cellStyle name="Normal 53 6 3 7" xfId="33258" xr:uid="{00000000-0005-0000-0000-0000E7810000}"/>
    <cellStyle name="Normal 53 6 3 7 2" xfId="33259" xr:uid="{00000000-0005-0000-0000-0000E8810000}"/>
    <cellStyle name="Normal 53 6 3 8" xfId="33260" xr:uid="{00000000-0005-0000-0000-0000E9810000}"/>
    <cellStyle name="Normal 53 6 3 8 2" xfId="33261" xr:uid="{00000000-0005-0000-0000-0000EA810000}"/>
    <cellStyle name="Normal 53 6 3 9" xfId="33262" xr:uid="{00000000-0005-0000-0000-0000EB810000}"/>
    <cellStyle name="Normal 53 6 3 9 2" xfId="33263" xr:uid="{00000000-0005-0000-0000-0000EC810000}"/>
    <cellStyle name="Normal 53 6 4" xfId="33264" xr:uid="{00000000-0005-0000-0000-0000ED810000}"/>
    <cellStyle name="Normal 53 6 4 10" xfId="33265" xr:uid="{00000000-0005-0000-0000-0000EE810000}"/>
    <cellStyle name="Normal 53 6 4 11" xfId="33266" xr:uid="{00000000-0005-0000-0000-0000EF810000}"/>
    <cellStyle name="Normal 53 6 4 2" xfId="33267" xr:uid="{00000000-0005-0000-0000-0000F0810000}"/>
    <cellStyle name="Normal 53 6 4 2 2" xfId="33268" xr:uid="{00000000-0005-0000-0000-0000F1810000}"/>
    <cellStyle name="Normal 53 6 4 3" xfId="33269" xr:uid="{00000000-0005-0000-0000-0000F2810000}"/>
    <cellStyle name="Normal 53 6 4 3 2" xfId="33270" xr:uid="{00000000-0005-0000-0000-0000F3810000}"/>
    <cellStyle name="Normal 53 6 4 4" xfId="33271" xr:uid="{00000000-0005-0000-0000-0000F4810000}"/>
    <cellStyle name="Normal 53 6 4 4 2" xfId="33272" xr:uid="{00000000-0005-0000-0000-0000F5810000}"/>
    <cellStyle name="Normal 53 6 4 5" xfId="33273" xr:uid="{00000000-0005-0000-0000-0000F6810000}"/>
    <cellStyle name="Normal 53 6 4 5 2" xfId="33274" xr:uid="{00000000-0005-0000-0000-0000F7810000}"/>
    <cellStyle name="Normal 53 6 4 6" xfId="33275" xr:uid="{00000000-0005-0000-0000-0000F8810000}"/>
    <cellStyle name="Normal 53 6 4 6 2" xfId="33276" xr:uid="{00000000-0005-0000-0000-0000F9810000}"/>
    <cellStyle name="Normal 53 6 4 7" xfId="33277" xr:uid="{00000000-0005-0000-0000-0000FA810000}"/>
    <cellStyle name="Normal 53 6 4 7 2" xfId="33278" xr:uid="{00000000-0005-0000-0000-0000FB810000}"/>
    <cellStyle name="Normal 53 6 4 8" xfId="33279" xr:uid="{00000000-0005-0000-0000-0000FC810000}"/>
    <cellStyle name="Normal 53 6 4 8 2" xfId="33280" xr:uid="{00000000-0005-0000-0000-0000FD810000}"/>
    <cellStyle name="Normal 53 6 4 9" xfId="33281" xr:uid="{00000000-0005-0000-0000-0000FE810000}"/>
    <cellStyle name="Normal 53 6 4 9 2" xfId="33282" xr:uid="{00000000-0005-0000-0000-0000FF810000}"/>
    <cellStyle name="Normal 53 6 5" xfId="33283" xr:uid="{00000000-0005-0000-0000-000000820000}"/>
    <cellStyle name="Normal 53 6 5 10" xfId="33284" xr:uid="{00000000-0005-0000-0000-000001820000}"/>
    <cellStyle name="Normal 53 6 5 11" xfId="33285" xr:uid="{00000000-0005-0000-0000-000002820000}"/>
    <cellStyle name="Normal 53 6 5 2" xfId="33286" xr:uid="{00000000-0005-0000-0000-000003820000}"/>
    <cellStyle name="Normal 53 6 5 2 2" xfId="33287" xr:uid="{00000000-0005-0000-0000-000004820000}"/>
    <cellStyle name="Normal 53 6 5 3" xfId="33288" xr:uid="{00000000-0005-0000-0000-000005820000}"/>
    <cellStyle name="Normal 53 6 5 3 2" xfId="33289" xr:uid="{00000000-0005-0000-0000-000006820000}"/>
    <cellStyle name="Normal 53 6 5 4" xfId="33290" xr:uid="{00000000-0005-0000-0000-000007820000}"/>
    <cellStyle name="Normal 53 6 5 4 2" xfId="33291" xr:uid="{00000000-0005-0000-0000-000008820000}"/>
    <cellStyle name="Normal 53 6 5 5" xfId="33292" xr:uid="{00000000-0005-0000-0000-000009820000}"/>
    <cellStyle name="Normal 53 6 5 5 2" xfId="33293" xr:uid="{00000000-0005-0000-0000-00000A820000}"/>
    <cellStyle name="Normal 53 6 5 6" xfId="33294" xr:uid="{00000000-0005-0000-0000-00000B820000}"/>
    <cellStyle name="Normal 53 6 5 6 2" xfId="33295" xr:uid="{00000000-0005-0000-0000-00000C820000}"/>
    <cellStyle name="Normal 53 6 5 7" xfId="33296" xr:uid="{00000000-0005-0000-0000-00000D820000}"/>
    <cellStyle name="Normal 53 6 5 7 2" xfId="33297" xr:uid="{00000000-0005-0000-0000-00000E820000}"/>
    <cellStyle name="Normal 53 6 5 8" xfId="33298" xr:uid="{00000000-0005-0000-0000-00000F820000}"/>
    <cellStyle name="Normal 53 6 5 8 2" xfId="33299" xr:uid="{00000000-0005-0000-0000-000010820000}"/>
    <cellStyle name="Normal 53 6 5 9" xfId="33300" xr:uid="{00000000-0005-0000-0000-000011820000}"/>
    <cellStyle name="Normal 53 6 5 9 2" xfId="33301" xr:uid="{00000000-0005-0000-0000-000012820000}"/>
    <cellStyle name="Normal 53 6 6" xfId="33302" xr:uid="{00000000-0005-0000-0000-000013820000}"/>
    <cellStyle name="Normal 53 6 6 10" xfId="33303" xr:uid="{00000000-0005-0000-0000-000014820000}"/>
    <cellStyle name="Normal 53 6 6 11" xfId="33304" xr:uid="{00000000-0005-0000-0000-000015820000}"/>
    <cellStyle name="Normal 53 6 6 2" xfId="33305" xr:uid="{00000000-0005-0000-0000-000016820000}"/>
    <cellStyle name="Normal 53 6 6 2 2" xfId="33306" xr:uid="{00000000-0005-0000-0000-000017820000}"/>
    <cellStyle name="Normal 53 6 6 3" xfId="33307" xr:uid="{00000000-0005-0000-0000-000018820000}"/>
    <cellStyle name="Normal 53 6 6 3 2" xfId="33308" xr:uid="{00000000-0005-0000-0000-000019820000}"/>
    <cellStyle name="Normal 53 6 6 4" xfId="33309" xr:uid="{00000000-0005-0000-0000-00001A820000}"/>
    <cellStyle name="Normal 53 6 6 4 2" xfId="33310" xr:uid="{00000000-0005-0000-0000-00001B820000}"/>
    <cellStyle name="Normal 53 6 6 5" xfId="33311" xr:uid="{00000000-0005-0000-0000-00001C820000}"/>
    <cellStyle name="Normal 53 6 6 5 2" xfId="33312" xr:uid="{00000000-0005-0000-0000-00001D820000}"/>
    <cellStyle name="Normal 53 6 6 6" xfId="33313" xr:uid="{00000000-0005-0000-0000-00001E820000}"/>
    <cellStyle name="Normal 53 6 6 6 2" xfId="33314" xr:uid="{00000000-0005-0000-0000-00001F820000}"/>
    <cellStyle name="Normal 53 6 6 7" xfId="33315" xr:uid="{00000000-0005-0000-0000-000020820000}"/>
    <cellStyle name="Normal 53 6 6 7 2" xfId="33316" xr:uid="{00000000-0005-0000-0000-000021820000}"/>
    <cellStyle name="Normal 53 6 6 8" xfId="33317" xr:uid="{00000000-0005-0000-0000-000022820000}"/>
    <cellStyle name="Normal 53 6 6 8 2" xfId="33318" xr:uid="{00000000-0005-0000-0000-000023820000}"/>
    <cellStyle name="Normal 53 6 6 9" xfId="33319" xr:uid="{00000000-0005-0000-0000-000024820000}"/>
    <cellStyle name="Normal 53 6 6 9 2" xfId="33320" xr:uid="{00000000-0005-0000-0000-000025820000}"/>
    <cellStyle name="Normal 53 6 7" xfId="33321" xr:uid="{00000000-0005-0000-0000-000026820000}"/>
    <cellStyle name="Normal 53 6 7 10" xfId="33322" xr:uid="{00000000-0005-0000-0000-000027820000}"/>
    <cellStyle name="Normal 53 6 7 2" xfId="33323" xr:uid="{00000000-0005-0000-0000-000028820000}"/>
    <cellStyle name="Normal 53 6 7 2 2" xfId="33324" xr:uid="{00000000-0005-0000-0000-000029820000}"/>
    <cellStyle name="Normal 53 6 7 3" xfId="33325" xr:uid="{00000000-0005-0000-0000-00002A820000}"/>
    <cellStyle name="Normal 53 6 7 3 2" xfId="33326" xr:uid="{00000000-0005-0000-0000-00002B820000}"/>
    <cellStyle name="Normal 53 6 7 4" xfId="33327" xr:uid="{00000000-0005-0000-0000-00002C820000}"/>
    <cellStyle name="Normal 53 6 7 4 2" xfId="33328" xr:uid="{00000000-0005-0000-0000-00002D820000}"/>
    <cellStyle name="Normal 53 6 7 5" xfId="33329" xr:uid="{00000000-0005-0000-0000-00002E820000}"/>
    <cellStyle name="Normal 53 6 7 5 2" xfId="33330" xr:uid="{00000000-0005-0000-0000-00002F820000}"/>
    <cellStyle name="Normal 53 6 7 6" xfId="33331" xr:uid="{00000000-0005-0000-0000-000030820000}"/>
    <cellStyle name="Normal 53 6 7 6 2" xfId="33332" xr:uid="{00000000-0005-0000-0000-000031820000}"/>
    <cellStyle name="Normal 53 6 7 7" xfId="33333" xr:uid="{00000000-0005-0000-0000-000032820000}"/>
    <cellStyle name="Normal 53 6 7 7 2" xfId="33334" xr:uid="{00000000-0005-0000-0000-000033820000}"/>
    <cellStyle name="Normal 53 6 7 8" xfId="33335" xr:uid="{00000000-0005-0000-0000-000034820000}"/>
    <cellStyle name="Normal 53 6 7 8 2" xfId="33336" xr:uid="{00000000-0005-0000-0000-000035820000}"/>
    <cellStyle name="Normal 53 6 7 9" xfId="33337" xr:uid="{00000000-0005-0000-0000-000036820000}"/>
    <cellStyle name="Normal 53 6 8" xfId="33338" xr:uid="{00000000-0005-0000-0000-000037820000}"/>
    <cellStyle name="Normal 53 6 8 2" xfId="33339" xr:uid="{00000000-0005-0000-0000-000038820000}"/>
    <cellStyle name="Normal 53 6 9" xfId="33340" xr:uid="{00000000-0005-0000-0000-000039820000}"/>
    <cellStyle name="Normal 53 6 9 2" xfId="33341" xr:uid="{00000000-0005-0000-0000-00003A820000}"/>
    <cellStyle name="Normal 53 7" xfId="33342" xr:uid="{00000000-0005-0000-0000-00003B820000}"/>
    <cellStyle name="Normal 53 7 10" xfId="33343" xr:uid="{00000000-0005-0000-0000-00003C820000}"/>
    <cellStyle name="Normal 53 7 11" xfId="33344" xr:uid="{00000000-0005-0000-0000-00003D820000}"/>
    <cellStyle name="Normal 53 7 2" xfId="33345" xr:uid="{00000000-0005-0000-0000-00003E820000}"/>
    <cellStyle name="Normal 53 7 2 2" xfId="33346" xr:uid="{00000000-0005-0000-0000-00003F820000}"/>
    <cellStyle name="Normal 53 7 3" xfId="33347" xr:uid="{00000000-0005-0000-0000-000040820000}"/>
    <cellStyle name="Normal 53 7 3 2" xfId="33348" xr:uid="{00000000-0005-0000-0000-000041820000}"/>
    <cellStyle name="Normal 53 7 4" xfId="33349" xr:uid="{00000000-0005-0000-0000-000042820000}"/>
    <cellStyle name="Normal 53 7 4 2" xfId="33350" xr:uid="{00000000-0005-0000-0000-000043820000}"/>
    <cellStyle name="Normal 53 7 5" xfId="33351" xr:uid="{00000000-0005-0000-0000-000044820000}"/>
    <cellStyle name="Normal 53 7 5 2" xfId="33352" xr:uid="{00000000-0005-0000-0000-000045820000}"/>
    <cellStyle name="Normal 53 7 6" xfId="33353" xr:uid="{00000000-0005-0000-0000-000046820000}"/>
    <cellStyle name="Normal 53 7 6 2" xfId="33354" xr:uid="{00000000-0005-0000-0000-000047820000}"/>
    <cellStyle name="Normal 53 7 7" xfId="33355" xr:uid="{00000000-0005-0000-0000-000048820000}"/>
    <cellStyle name="Normal 53 7 7 2" xfId="33356" xr:uid="{00000000-0005-0000-0000-000049820000}"/>
    <cellStyle name="Normal 53 7 8" xfId="33357" xr:uid="{00000000-0005-0000-0000-00004A820000}"/>
    <cellStyle name="Normal 53 7 8 2" xfId="33358" xr:uid="{00000000-0005-0000-0000-00004B820000}"/>
    <cellStyle name="Normal 53 7 9" xfId="33359" xr:uid="{00000000-0005-0000-0000-00004C820000}"/>
    <cellStyle name="Normal 53 7 9 2" xfId="33360" xr:uid="{00000000-0005-0000-0000-00004D820000}"/>
    <cellStyle name="Normal 53 8" xfId="33361" xr:uid="{00000000-0005-0000-0000-00004E820000}"/>
    <cellStyle name="Normal 53 8 10" xfId="33362" xr:uid="{00000000-0005-0000-0000-00004F820000}"/>
    <cellStyle name="Normal 53 8 11" xfId="33363" xr:uid="{00000000-0005-0000-0000-000050820000}"/>
    <cellStyle name="Normal 53 8 2" xfId="33364" xr:uid="{00000000-0005-0000-0000-000051820000}"/>
    <cellStyle name="Normal 53 8 2 2" xfId="33365" xr:uid="{00000000-0005-0000-0000-000052820000}"/>
    <cellStyle name="Normal 53 8 3" xfId="33366" xr:uid="{00000000-0005-0000-0000-000053820000}"/>
    <cellStyle name="Normal 53 8 3 2" xfId="33367" xr:uid="{00000000-0005-0000-0000-000054820000}"/>
    <cellStyle name="Normal 53 8 4" xfId="33368" xr:uid="{00000000-0005-0000-0000-000055820000}"/>
    <cellStyle name="Normal 53 8 4 2" xfId="33369" xr:uid="{00000000-0005-0000-0000-000056820000}"/>
    <cellStyle name="Normal 53 8 5" xfId="33370" xr:uid="{00000000-0005-0000-0000-000057820000}"/>
    <cellStyle name="Normal 53 8 5 2" xfId="33371" xr:uid="{00000000-0005-0000-0000-000058820000}"/>
    <cellStyle name="Normal 53 8 6" xfId="33372" xr:uid="{00000000-0005-0000-0000-000059820000}"/>
    <cellStyle name="Normal 53 8 6 2" xfId="33373" xr:uid="{00000000-0005-0000-0000-00005A820000}"/>
    <cellStyle name="Normal 53 8 7" xfId="33374" xr:uid="{00000000-0005-0000-0000-00005B820000}"/>
    <cellStyle name="Normal 53 8 7 2" xfId="33375" xr:uid="{00000000-0005-0000-0000-00005C820000}"/>
    <cellStyle name="Normal 53 8 8" xfId="33376" xr:uid="{00000000-0005-0000-0000-00005D820000}"/>
    <cellStyle name="Normal 53 8 8 2" xfId="33377" xr:uid="{00000000-0005-0000-0000-00005E820000}"/>
    <cellStyle name="Normal 53 8 9" xfId="33378" xr:uid="{00000000-0005-0000-0000-00005F820000}"/>
    <cellStyle name="Normal 53 8 9 2" xfId="33379" xr:uid="{00000000-0005-0000-0000-000060820000}"/>
    <cellStyle name="Normal 53 9" xfId="33380" xr:uid="{00000000-0005-0000-0000-000061820000}"/>
    <cellStyle name="Normal 53 9 10" xfId="33381" xr:uid="{00000000-0005-0000-0000-000062820000}"/>
    <cellStyle name="Normal 53 9 11" xfId="33382" xr:uid="{00000000-0005-0000-0000-000063820000}"/>
    <cellStyle name="Normal 53 9 2" xfId="33383" xr:uid="{00000000-0005-0000-0000-000064820000}"/>
    <cellStyle name="Normal 53 9 2 2" xfId="33384" xr:uid="{00000000-0005-0000-0000-000065820000}"/>
    <cellStyle name="Normal 53 9 3" xfId="33385" xr:uid="{00000000-0005-0000-0000-000066820000}"/>
    <cellStyle name="Normal 53 9 3 2" xfId="33386" xr:uid="{00000000-0005-0000-0000-000067820000}"/>
    <cellStyle name="Normal 53 9 4" xfId="33387" xr:uid="{00000000-0005-0000-0000-000068820000}"/>
    <cellStyle name="Normal 53 9 4 2" xfId="33388" xr:uid="{00000000-0005-0000-0000-000069820000}"/>
    <cellStyle name="Normal 53 9 5" xfId="33389" xr:uid="{00000000-0005-0000-0000-00006A820000}"/>
    <cellStyle name="Normal 53 9 5 2" xfId="33390" xr:uid="{00000000-0005-0000-0000-00006B820000}"/>
    <cellStyle name="Normal 53 9 6" xfId="33391" xr:uid="{00000000-0005-0000-0000-00006C820000}"/>
    <cellStyle name="Normal 53 9 6 2" xfId="33392" xr:uid="{00000000-0005-0000-0000-00006D820000}"/>
    <cellStyle name="Normal 53 9 7" xfId="33393" xr:uid="{00000000-0005-0000-0000-00006E820000}"/>
    <cellStyle name="Normal 53 9 7 2" xfId="33394" xr:uid="{00000000-0005-0000-0000-00006F820000}"/>
    <cellStyle name="Normal 53 9 8" xfId="33395" xr:uid="{00000000-0005-0000-0000-000070820000}"/>
    <cellStyle name="Normal 53 9 8 2" xfId="33396" xr:uid="{00000000-0005-0000-0000-000071820000}"/>
    <cellStyle name="Normal 53 9 9" xfId="33397" xr:uid="{00000000-0005-0000-0000-000072820000}"/>
    <cellStyle name="Normal 53 9 9 2" xfId="33398" xr:uid="{00000000-0005-0000-0000-000073820000}"/>
    <cellStyle name="Normal 54" xfId="33399" xr:uid="{00000000-0005-0000-0000-000074820000}"/>
    <cellStyle name="Normal 54 10" xfId="33400" xr:uid="{00000000-0005-0000-0000-000075820000}"/>
    <cellStyle name="Normal 54 10 10" xfId="33401" xr:uid="{00000000-0005-0000-0000-000076820000}"/>
    <cellStyle name="Normal 54 10 11" xfId="33402" xr:uid="{00000000-0005-0000-0000-000077820000}"/>
    <cellStyle name="Normal 54 10 2" xfId="33403" xr:uid="{00000000-0005-0000-0000-000078820000}"/>
    <cellStyle name="Normal 54 10 2 2" xfId="33404" xr:uid="{00000000-0005-0000-0000-000079820000}"/>
    <cellStyle name="Normal 54 10 3" xfId="33405" xr:uid="{00000000-0005-0000-0000-00007A820000}"/>
    <cellStyle name="Normal 54 10 3 2" xfId="33406" xr:uid="{00000000-0005-0000-0000-00007B820000}"/>
    <cellStyle name="Normal 54 10 4" xfId="33407" xr:uid="{00000000-0005-0000-0000-00007C820000}"/>
    <cellStyle name="Normal 54 10 4 2" xfId="33408" xr:uid="{00000000-0005-0000-0000-00007D820000}"/>
    <cellStyle name="Normal 54 10 5" xfId="33409" xr:uid="{00000000-0005-0000-0000-00007E820000}"/>
    <cellStyle name="Normal 54 10 5 2" xfId="33410" xr:uid="{00000000-0005-0000-0000-00007F820000}"/>
    <cellStyle name="Normal 54 10 6" xfId="33411" xr:uid="{00000000-0005-0000-0000-000080820000}"/>
    <cellStyle name="Normal 54 10 6 2" xfId="33412" xr:uid="{00000000-0005-0000-0000-000081820000}"/>
    <cellStyle name="Normal 54 10 7" xfId="33413" xr:uid="{00000000-0005-0000-0000-000082820000}"/>
    <cellStyle name="Normal 54 10 7 2" xfId="33414" xr:uid="{00000000-0005-0000-0000-000083820000}"/>
    <cellStyle name="Normal 54 10 8" xfId="33415" xr:uid="{00000000-0005-0000-0000-000084820000}"/>
    <cellStyle name="Normal 54 10 8 2" xfId="33416" xr:uid="{00000000-0005-0000-0000-000085820000}"/>
    <cellStyle name="Normal 54 10 9" xfId="33417" xr:uid="{00000000-0005-0000-0000-000086820000}"/>
    <cellStyle name="Normal 54 10 9 2" xfId="33418" xr:uid="{00000000-0005-0000-0000-000087820000}"/>
    <cellStyle name="Normal 54 11" xfId="33419" xr:uid="{00000000-0005-0000-0000-000088820000}"/>
    <cellStyle name="Normal 54 11 10" xfId="33420" xr:uid="{00000000-0005-0000-0000-000089820000}"/>
    <cellStyle name="Normal 54 11 11" xfId="33421" xr:uid="{00000000-0005-0000-0000-00008A820000}"/>
    <cellStyle name="Normal 54 11 2" xfId="33422" xr:uid="{00000000-0005-0000-0000-00008B820000}"/>
    <cellStyle name="Normal 54 11 2 2" xfId="33423" xr:uid="{00000000-0005-0000-0000-00008C820000}"/>
    <cellStyle name="Normal 54 11 3" xfId="33424" xr:uid="{00000000-0005-0000-0000-00008D820000}"/>
    <cellStyle name="Normal 54 11 3 2" xfId="33425" xr:uid="{00000000-0005-0000-0000-00008E820000}"/>
    <cellStyle name="Normal 54 11 4" xfId="33426" xr:uid="{00000000-0005-0000-0000-00008F820000}"/>
    <cellStyle name="Normal 54 11 4 2" xfId="33427" xr:uid="{00000000-0005-0000-0000-000090820000}"/>
    <cellStyle name="Normal 54 11 5" xfId="33428" xr:uid="{00000000-0005-0000-0000-000091820000}"/>
    <cellStyle name="Normal 54 11 5 2" xfId="33429" xr:uid="{00000000-0005-0000-0000-000092820000}"/>
    <cellStyle name="Normal 54 11 6" xfId="33430" xr:uid="{00000000-0005-0000-0000-000093820000}"/>
    <cellStyle name="Normal 54 11 6 2" xfId="33431" xr:uid="{00000000-0005-0000-0000-000094820000}"/>
    <cellStyle name="Normal 54 11 7" xfId="33432" xr:uid="{00000000-0005-0000-0000-000095820000}"/>
    <cellStyle name="Normal 54 11 7 2" xfId="33433" xr:uid="{00000000-0005-0000-0000-000096820000}"/>
    <cellStyle name="Normal 54 11 8" xfId="33434" xr:uid="{00000000-0005-0000-0000-000097820000}"/>
    <cellStyle name="Normal 54 11 8 2" xfId="33435" xr:uid="{00000000-0005-0000-0000-000098820000}"/>
    <cellStyle name="Normal 54 11 9" xfId="33436" xr:uid="{00000000-0005-0000-0000-000099820000}"/>
    <cellStyle name="Normal 54 11 9 2" xfId="33437" xr:uid="{00000000-0005-0000-0000-00009A820000}"/>
    <cellStyle name="Normal 54 12" xfId="33438" xr:uid="{00000000-0005-0000-0000-00009B820000}"/>
    <cellStyle name="Normal 54 12 10" xfId="33439" xr:uid="{00000000-0005-0000-0000-00009C820000}"/>
    <cellStyle name="Normal 54 12 2" xfId="33440" xr:uid="{00000000-0005-0000-0000-00009D820000}"/>
    <cellStyle name="Normal 54 12 2 2" xfId="33441" xr:uid="{00000000-0005-0000-0000-00009E820000}"/>
    <cellStyle name="Normal 54 12 3" xfId="33442" xr:uid="{00000000-0005-0000-0000-00009F820000}"/>
    <cellStyle name="Normal 54 12 3 2" xfId="33443" xr:uid="{00000000-0005-0000-0000-0000A0820000}"/>
    <cellStyle name="Normal 54 12 4" xfId="33444" xr:uid="{00000000-0005-0000-0000-0000A1820000}"/>
    <cellStyle name="Normal 54 12 4 2" xfId="33445" xr:uid="{00000000-0005-0000-0000-0000A2820000}"/>
    <cellStyle name="Normal 54 12 5" xfId="33446" xr:uid="{00000000-0005-0000-0000-0000A3820000}"/>
    <cellStyle name="Normal 54 12 5 2" xfId="33447" xr:uid="{00000000-0005-0000-0000-0000A4820000}"/>
    <cellStyle name="Normal 54 12 6" xfId="33448" xr:uid="{00000000-0005-0000-0000-0000A5820000}"/>
    <cellStyle name="Normal 54 12 6 2" xfId="33449" xr:uid="{00000000-0005-0000-0000-0000A6820000}"/>
    <cellStyle name="Normal 54 12 7" xfId="33450" xr:uid="{00000000-0005-0000-0000-0000A7820000}"/>
    <cellStyle name="Normal 54 12 7 2" xfId="33451" xr:uid="{00000000-0005-0000-0000-0000A8820000}"/>
    <cellStyle name="Normal 54 12 8" xfId="33452" xr:uid="{00000000-0005-0000-0000-0000A9820000}"/>
    <cellStyle name="Normal 54 12 8 2" xfId="33453" xr:uid="{00000000-0005-0000-0000-0000AA820000}"/>
    <cellStyle name="Normal 54 12 9" xfId="33454" xr:uid="{00000000-0005-0000-0000-0000AB820000}"/>
    <cellStyle name="Normal 54 13" xfId="33455" xr:uid="{00000000-0005-0000-0000-0000AC820000}"/>
    <cellStyle name="Normal 54 13 2" xfId="33456" xr:uid="{00000000-0005-0000-0000-0000AD820000}"/>
    <cellStyle name="Normal 54 14" xfId="33457" xr:uid="{00000000-0005-0000-0000-0000AE820000}"/>
    <cellStyle name="Normal 54 14 2" xfId="33458" xr:uid="{00000000-0005-0000-0000-0000AF820000}"/>
    <cellStyle name="Normal 54 15" xfId="33459" xr:uid="{00000000-0005-0000-0000-0000B0820000}"/>
    <cellStyle name="Normal 54 15 2" xfId="33460" xr:uid="{00000000-0005-0000-0000-0000B1820000}"/>
    <cellStyle name="Normal 54 16" xfId="33461" xr:uid="{00000000-0005-0000-0000-0000B2820000}"/>
    <cellStyle name="Normal 54 16 2" xfId="33462" xr:uid="{00000000-0005-0000-0000-0000B3820000}"/>
    <cellStyle name="Normal 54 17" xfId="33463" xr:uid="{00000000-0005-0000-0000-0000B4820000}"/>
    <cellStyle name="Normal 54 17 2" xfId="33464" xr:uid="{00000000-0005-0000-0000-0000B5820000}"/>
    <cellStyle name="Normal 54 18" xfId="33465" xr:uid="{00000000-0005-0000-0000-0000B6820000}"/>
    <cellStyle name="Normal 54 18 2" xfId="33466" xr:uid="{00000000-0005-0000-0000-0000B7820000}"/>
    <cellStyle name="Normal 54 19" xfId="33467" xr:uid="{00000000-0005-0000-0000-0000B8820000}"/>
    <cellStyle name="Normal 54 19 2" xfId="33468" xr:uid="{00000000-0005-0000-0000-0000B9820000}"/>
    <cellStyle name="Normal 54 2" xfId="33469" xr:uid="{00000000-0005-0000-0000-0000BA820000}"/>
    <cellStyle name="Normal 54 2 10" xfId="33470" xr:uid="{00000000-0005-0000-0000-0000BB820000}"/>
    <cellStyle name="Normal 54 2 10 2" xfId="33471" xr:uid="{00000000-0005-0000-0000-0000BC820000}"/>
    <cellStyle name="Normal 54 2 11" xfId="33472" xr:uid="{00000000-0005-0000-0000-0000BD820000}"/>
    <cellStyle name="Normal 54 2 11 2" xfId="33473" xr:uid="{00000000-0005-0000-0000-0000BE820000}"/>
    <cellStyle name="Normal 54 2 12" xfId="33474" xr:uid="{00000000-0005-0000-0000-0000BF820000}"/>
    <cellStyle name="Normal 54 2 12 2" xfId="33475" xr:uid="{00000000-0005-0000-0000-0000C0820000}"/>
    <cellStyle name="Normal 54 2 13" xfId="33476" xr:uid="{00000000-0005-0000-0000-0000C1820000}"/>
    <cellStyle name="Normal 54 2 13 2" xfId="33477" xr:uid="{00000000-0005-0000-0000-0000C2820000}"/>
    <cellStyle name="Normal 54 2 14" xfId="33478" xr:uid="{00000000-0005-0000-0000-0000C3820000}"/>
    <cellStyle name="Normal 54 2 14 2" xfId="33479" xr:uid="{00000000-0005-0000-0000-0000C4820000}"/>
    <cellStyle name="Normal 54 2 15" xfId="33480" xr:uid="{00000000-0005-0000-0000-0000C5820000}"/>
    <cellStyle name="Normal 54 2 15 2" xfId="33481" xr:uid="{00000000-0005-0000-0000-0000C6820000}"/>
    <cellStyle name="Normal 54 2 16" xfId="33482" xr:uid="{00000000-0005-0000-0000-0000C7820000}"/>
    <cellStyle name="Normal 54 2 16 2" xfId="33483" xr:uid="{00000000-0005-0000-0000-0000C8820000}"/>
    <cellStyle name="Normal 54 2 17" xfId="33484" xr:uid="{00000000-0005-0000-0000-0000C9820000}"/>
    <cellStyle name="Normal 54 2 18" xfId="33485" xr:uid="{00000000-0005-0000-0000-0000CA820000}"/>
    <cellStyle name="Normal 54 2 2" xfId="33486" xr:uid="{00000000-0005-0000-0000-0000CB820000}"/>
    <cellStyle name="Normal 54 2 2 10" xfId="33487" xr:uid="{00000000-0005-0000-0000-0000CC820000}"/>
    <cellStyle name="Normal 54 2 2 11" xfId="33488" xr:uid="{00000000-0005-0000-0000-0000CD820000}"/>
    <cellStyle name="Normal 54 2 2 2" xfId="33489" xr:uid="{00000000-0005-0000-0000-0000CE820000}"/>
    <cellStyle name="Normal 54 2 2 2 2" xfId="33490" xr:uid="{00000000-0005-0000-0000-0000CF820000}"/>
    <cellStyle name="Normal 54 2 2 3" xfId="33491" xr:uid="{00000000-0005-0000-0000-0000D0820000}"/>
    <cellStyle name="Normal 54 2 2 3 2" xfId="33492" xr:uid="{00000000-0005-0000-0000-0000D1820000}"/>
    <cellStyle name="Normal 54 2 2 4" xfId="33493" xr:uid="{00000000-0005-0000-0000-0000D2820000}"/>
    <cellStyle name="Normal 54 2 2 4 2" xfId="33494" xr:uid="{00000000-0005-0000-0000-0000D3820000}"/>
    <cellStyle name="Normal 54 2 2 5" xfId="33495" xr:uid="{00000000-0005-0000-0000-0000D4820000}"/>
    <cellStyle name="Normal 54 2 2 5 2" xfId="33496" xr:uid="{00000000-0005-0000-0000-0000D5820000}"/>
    <cellStyle name="Normal 54 2 2 6" xfId="33497" xr:uid="{00000000-0005-0000-0000-0000D6820000}"/>
    <cellStyle name="Normal 54 2 2 6 2" xfId="33498" xr:uid="{00000000-0005-0000-0000-0000D7820000}"/>
    <cellStyle name="Normal 54 2 2 7" xfId="33499" xr:uid="{00000000-0005-0000-0000-0000D8820000}"/>
    <cellStyle name="Normal 54 2 2 7 2" xfId="33500" xr:uid="{00000000-0005-0000-0000-0000D9820000}"/>
    <cellStyle name="Normal 54 2 2 8" xfId="33501" xr:uid="{00000000-0005-0000-0000-0000DA820000}"/>
    <cellStyle name="Normal 54 2 2 8 2" xfId="33502" xr:uid="{00000000-0005-0000-0000-0000DB820000}"/>
    <cellStyle name="Normal 54 2 2 9" xfId="33503" xr:uid="{00000000-0005-0000-0000-0000DC820000}"/>
    <cellStyle name="Normal 54 2 2 9 2" xfId="33504" xr:uid="{00000000-0005-0000-0000-0000DD820000}"/>
    <cellStyle name="Normal 54 2 3" xfId="33505" xr:uid="{00000000-0005-0000-0000-0000DE820000}"/>
    <cellStyle name="Normal 54 2 3 10" xfId="33506" xr:uid="{00000000-0005-0000-0000-0000DF820000}"/>
    <cellStyle name="Normal 54 2 3 11" xfId="33507" xr:uid="{00000000-0005-0000-0000-0000E0820000}"/>
    <cellStyle name="Normal 54 2 3 2" xfId="33508" xr:uid="{00000000-0005-0000-0000-0000E1820000}"/>
    <cellStyle name="Normal 54 2 3 2 2" xfId="33509" xr:uid="{00000000-0005-0000-0000-0000E2820000}"/>
    <cellStyle name="Normal 54 2 3 3" xfId="33510" xr:uid="{00000000-0005-0000-0000-0000E3820000}"/>
    <cellStyle name="Normal 54 2 3 3 2" xfId="33511" xr:uid="{00000000-0005-0000-0000-0000E4820000}"/>
    <cellStyle name="Normal 54 2 3 4" xfId="33512" xr:uid="{00000000-0005-0000-0000-0000E5820000}"/>
    <cellStyle name="Normal 54 2 3 4 2" xfId="33513" xr:uid="{00000000-0005-0000-0000-0000E6820000}"/>
    <cellStyle name="Normal 54 2 3 5" xfId="33514" xr:uid="{00000000-0005-0000-0000-0000E7820000}"/>
    <cellStyle name="Normal 54 2 3 5 2" xfId="33515" xr:uid="{00000000-0005-0000-0000-0000E8820000}"/>
    <cellStyle name="Normal 54 2 3 6" xfId="33516" xr:uid="{00000000-0005-0000-0000-0000E9820000}"/>
    <cellStyle name="Normal 54 2 3 6 2" xfId="33517" xr:uid="{00000000-0005-0000-0000-0000EA820000}"/>
    <cellStyle name="Normal 54 2 3 7" xfId="33518" xr:uid="{00000000-0005-0000-0000-0000EB820000}"/>
    <cellStyle name="Normal 54 2 3 7 2" xfId="33519" xr:uid="{00000000-0005-0000-0000-0000EC820000}"/>
    <cellStyle name="Normal 54 2 3 8" xfId="33520" xr:uid="{00000000-0005-0000-0000-0000ED820000}"/>
    <cellStyle name="Normal 54 2 3 8 2" xfId="33521" xr:uid="{00000000-0005-0000-0000-0000EE820000}"/>
    <cellStyle name="Normal 54 2 3 9" xfId="33522" xr:uid="{00000000-0005-0000-0000-0000EF820000}"/>
    <cellStyle name="Normal 54 2 3 9 2" xfId="33523" xr:uid="{00000000-0005-0000-0000-0000F0820000}"/>
    <cellStyle name="Normal 54 2 4" xfId="33524" xr:uid="{00000000-0005-0000-0000-0000F1820000}"/>
    <cellStyle name="Normal 54 2 4 10" xfId="33525" xr:uid="{00000000-0005-0000-0000-0000F2820000}"/>
    <cellStyle name="Normal 54 2 4 11" xfId="33526" xr:uid="{00000000-0005-0000-0000-0000F3820000}"/>
    <cellStyle name="Normal 54 2 4 2" xfId="33527" xr:uid="{00000000-0005-0000-0000-0000F4820000}"/>
    <cellStyle name="Normal 54 2 4 2 2" xfId="33528" xr:uid="{00000000-0005-0000-0000-0000F5820000}"/>
    <cellStyle name="Normal 54 2 4 3" xfId="33529" xr:uid="{00000000-0005-0000-0000-0000F6820000}"/>
    <cellStyle name="Normal 54 2 4 3 2" xfId="33530" xr:uid="{00000000-0005-0000-0000-0000F7820000}"/>
    <cellStyle name="Normal 54 2 4 4" xfId="33531" xr:uid="{00000000-0005-0000-0000-0000F8820000}"/>
    <cellStyle name="Normal 54 2 4 4 2" xfId="33532" xr:uid="{00000000-0005-0000-0000-0000F9820000}"/>
    <cellStyle name="Normal 54 2 4 5" xfId="33533" xr:uid="{00000000-0005-0000-0000-0000FA820000}"/>
    <cellStyle name="Normal 54 2 4 5 2" xfId="33534" xr:uid="{00000000-0005-0000-0000-0000FB820000}"/>
    <cellStyle name="Normal 54 2 4 6" xfId="33535" xr:uid="{00000000-0005-0000-0000-0000FC820000}"/>
    <cellStyle name="Normal 54 2 4 6 2" xfId="33536" xr:uid="{00000000-0005-0000-0000-0000FD820000}"/>
    <cellStyle name="Normal 54 2 4 7" xfId="33537" xr:uid="{00000000-0005-0000-0000-0000FE820000}"/>
    <cellStyle name="Normal 54 2 4 7 2" xfId="33538" xr:uid="{00000000-0005-0000-0000-0000FF820000}"/>
    <cellStyle name="Normal 54 2 4 8" xfId="33539" xr:uid="{00000000-0005-0000-0000-000000830000}"/>
    <cellStyle name="Normal 54 2 4 8 2" xfId="33540" xr:uid="{00000000-0005-0000-0000-000001830000}"/>
    <cellStyle name="Normal 54 2 4 9" xfId="33541" xr:uid="{00000000-0005-0000-0000-000002830000}"/>
    <cellStyle name="Normal 54 2 4 9 2" xfId="33542" xr:uid="{00000000-0005-0000-0000-000003830000}"/>
    <cellStyle name="Normal 54 2 5" xfId="33543" xr:uid="{00000000-0005-0000-0000-000004830000}"/>
    <cellStyle name="Normal 54 2 5 10" xfId="33544" xr:uid="{00000000-0005-0000-0000-000005830000}"/>
    <cellStyle name="Normal 54 2 5 11" xfId="33545" xr:uid="{00000000-0005-0000-0000-000006830000}"/>
    <cellStyle name="Normal 54 2 5 2" xfId="33546" xr:uid="{00000000-0005-0000-0000-000007830000}"/>
    <cellStyle name="Normal 54 2 5 2 2" xfId="33547" xr:uid="{00000000-0005-0000-0000-000008830000}"/>
    <cellStyle name="Normal 54 2 5 3" xfId="33548" xr:uid="{00000000-0005-0000-0000-000009830000}"/>
    <cellStyle name="Normal 54 2 5 3 2" xfId="33549" xr:uid="{00000000-0005-0000-0000-00000A830000}"/>
    <cellStyle name="Normal 54 2 5 4" xfId="33550" xr:uid="{00000000-0005-0000-0000-00000B830000}"/>
    <cellStyle name="Normal 54 2 5 4 2" xfId="33551" xr:uid="{00000000-0005-0000-0000-00000C830000}"/>
    <cellStyle name="Normal 54 2 5 5" xfId="33552" xr:uid="{00000000-0005-0000-0000-00000D830000}"/>
    <cellStyle name="Normal 54 2 5 5 2" xfId="33553" xr:uid="{00000000-0005-0000-0000-00000E830000}"/>
    <cellStyle name="Normal 54 2 5 6" xfId="33554" xr:uid="{00000000-0005-0000-0000-00000F830000}"/>
    <cellStyle name="Normal 54 2 5 6 2" xfId="33555" xr:uid="{00000000-0005-0000-0000-000010830000}"/>
    <cellStyle name="Normal 54 2 5 7" xfId="33556" xr:uid="{00000000-0005-0000-0000-000011830000}"/>
    <cellStyle name="Normal 54 2 5 7 2" xfId="33557" xr:uid="{00000000-0005-0000-0000-000012830000}"/>
    <cellStyle name="Normal 54 2 5 8" xfId="33558" xr:uid="{00000000-0005-0000-0000-000013830000}"/>
    <cellStyle name="Normal 54 2 5 8 2" xfId="33559" xr:uid="{00000000-0005-0000-0000-000014830000}"/>
    <cellStyle name="Normal 54 2 5 9" xfId="33560" xr:uid="{00000000-0005-0000-0000-000015830000}"/>
    <cellStyle name="Normal 54 2 5 9 2" xfId="33561" xr:uid="{00000000-0005-0000-0000-000016830000}"/>
    <cellStyle name="Normal 54 2 6" xfId="33562" xr:uid="{00000000-0005-0000-0000-000017830000}"/>
    <cellStyle name="Normal 54 2 6 10" xfId="33563" xr:uid="{00000000-0005-0000-0000-000018830000}"/>
    <cellStyle name="Normal 54 2 6 11" xfId="33564" xr:uid="{00000000-0005-0000-0000-000019830000}"/>
    <cellStyle name="Normal 54 2 6 2" xfId="33565" xr:uid="{00000000-0005-0000-0000-00001A830000}"/>
    <cellStyle name="Normal 54 2 6 2 2" xfId="33566" xr:uid="{00000000-0005-0000-0000-00001B830000}"/>
    <cellStyle name="Normal 54 2 6 3" xfId="33567" xr:uid="{00000000-0005-0000-0000-00001C830000}"/>
    <cellStyle name="Normal 54 2 6 3 2" xfId="33568" xr:uid="{00000000-0005-0000-0000-00001D830000}"/>
    <cellStyle name="Normal 54 2 6 4" xfId="33569" xr:uid="{00000000-0005-0000-0000-00001E830000}"/>
    <cellStyle name="Normal 54 2 6 4 2" xfId="33570" xr:uid="{00000000-0005-0000-0000-00001F830000}"/>
    <cellStyle name="Normal 54 2 6 5" xfId="33571" xr:uid="{00000000-0005-0000-0000-000020830000}"/>
    <cellStyle name="Normal 54 2 6 5 2" xfId="33572" xr:uid="{00000000-0005-0000-0000-000021830000}"/>
    <cellStyle name="Normal 54 2 6 6" xfId="33573" xr:uid="{00000000-0005-0000-0000-000022830000}"/>
    <cellStyle name="Normal 54 2 6 6 2" xfId="33574" xr:uid="{00000000-0005-0000-0000-000023830000}"/>
    <cellStyle name="Normal 54 2 6 7" xfId="33575" xr:uid="{00000000-0005-0000-0000-000024830000}"/>
    <cellStyle name="Normal 54 2 6 7 2" xfId="33576" xr:uid="{00000000-0005-0000-0000-000025830000}"/>
    <cellStyle name="Normal 54 2 6 8" xfId="33577" xr:uid="{00000000-0005-0000-0000-000026830000}"/>
    <cellStyle name="Normal 54 2 6 8 2" xfId="33578" xr:uid="{00000000-0005-0000-0000-000027830000}"/>
    <cellStyle name="Normal 54 2 6 9" xfId="33579" xr:uid="{00000000-0005-0000-0000-000028830000}"/>
    <cellStyle name="Normal 54 2 6 9 2" xfId="33580" xr:uid="{00000000-0005-0000-0000-000029830000}"/>
    <cellStyle name="Normal 54 2 7" xfId="33581" xr:uid="{00000000-0005-0000-0000-00002A830000}"/>
    <cellStyle name="Normal 54 2 7 10" xfId="33582" xr:uid="{00000000-0005-0000-0000-00002B830000}"/>
    <cellStyle name="Normal 54 2 7 11" xfId="33583" xr:uid="{00000000-0005-0000-0000-00002C830000}"/>
    <cellStyle name="Normal 54 2 7 2" xfId="33584" xr:uid="{00000000-0005-0000-0000-00002D830000}"/>
    <cellStyle name="Normal 54 2 7 2 2" xfId="33585" xr:uid="{00000000-0005-0000-0000-00002E830000}"/>
    <cellStyle name="Normal 54 2 7 3" xfId="33586" xr:uid="{00000000-0005-0000-0000-00002F830000}"/>
    <cellStyle name="Normal 54 2 7 3 2" xfId="33587" xr:uid="{00000000-0005-0000-0000-000030830000}"/>
    <cellStyle name="Normal 54 2 7 4" xfId="33588" xr:uid="{00000000-0005-0000-0000-000031830000}"/>
    <cellStyle name="Normal 54 2 7 4 2" xfId="33589" xr:uid="{00000000-0005-0000-0000-000032830000}"/>
    <cellStyle name="Normal 54 2 7 5" xfId="33590" xr:uid="{00000000-0005-0000-0000-000033830000}"/>
    <cellStyle name="Normal 54 2 7 5 2" xfId="33591" xr:uid="{00000000-0005-0000-0000-000034830000}"/>
    <cellStyle name="Normal 54 2 7 6" xfId="33592" xr:uid="{00000000-0005-0000-0000-000035830000}"/>
    <cellStyle name="Normal 54 2 7 6 2" xfId="33593" xr:uid="{00000000-0005-0000-0000-000036830000}"/>
    <cellStyle name="Normal 54 2 7 7" xfId="33594" xr:uid="{00000000-0005-0000-0000-000037830000}"/>
    <cellStyle name="Normal 54 2 7 7 2" xfId="33595" xr:uid="{00000000-0005-0000-0000-000038830000}"/>
    <cellStyle name="Normal 54 2 7 8" xfId="33596" xr:uid="{00000000-0005-0000-0000-000039830000}"/>
    <cellStyle name="Normal 54 2 7 8 2" xfId="33597" xr:uid="{00000000-0005-0000-0000-00003A830000}"/>
    <cellStyle name="Normal 54 2 7 9" xfId="33598" xr:uid="{00000000-0005-0000-0000-00003B830000}"/>
    <cellStyle name="Normal 54 2 7 9 2" xfId="33599" xr:uid="{00000000-0005-0000-0000-00003C830000}"/>
    <cellStyle name="Normal 54 2 8" xfId="33600" xr:uid="{00000000-0005-0000-0000-00003D830000}"/>
    <cellStyle name="Normal 54 2 8 10" xfId="33601" xr:uid="{00000000-0005-0000-0000-00003E830000}"/>
    <cellStyle name="Normal 54 2 8 2" xfId="33602" xr:uid="{00000000-0005-0000-0000-00003F830000}"/>
    <cellStyle name="Normal 54 2 8 2 2" xfId="33603" xr:uid="{00000000-0005-0000-0000-000040830000}"/>
    <cellStyle name="Normal 54 2 8 3" xfId="33604" xr:uid="{00000000-0005-0000-0000-000041830000}"/>
    <cellStyle name="Normal 54 2 8 3 2" xfId="33605" xr:uid="{00000000-0005-0000-0000-000042830000}"/>
    <cellStyle name="Normal 54 2 8 4" xfId="33606" xr:uid="{00000000-0005-0000-0000-000043830000}"/>
    <cellStyle name="Normal 54 2 8 4 2" xfId="33607" xr:uid="{00000000-0005-0000-0000-000044830000}"/>
    <cellStyle name="Normal 54 2 8 5" xfId="33608" xr:uid="{00000000-0005-0000-0000-000045830000}"/>
    <cellStyle name="Normal 54 2 8 5 2" xfId="33609" xr:uid="{00000000-0005-0000-0000-000046830000}"/>
    <cellStyle name="Normal 54 2 8 6" xfId="33610" xr:uid="{00000000-0005-0000-0000-000047830000}"/>
    <cellStyle name="Normal 54 2 8 6 2" xfId="33611" xr:uid="{00000000-0005-0000-0000-000048830000}"/>
    <cellStyle name="Normal 54 2 8 7" xfId="33612" xr:uid="{00000000-0005-0000-0000-000049830000}"/>
    <cellStyle name="Normal 54 2 8 7 2" xfId="33613" xr:uid="{00000000-0005-0000-0000-00004A830000}"/>
    <cellStyle name="Normal 54 2 8 8" xfId="33614" xr:uid="{00000000-0005-0000-0000-00004B830000}"/>
    <cellStyle name="Normal 54 2 8 8 2" xfId="33615" xr:uid="{00000000-0005-0000-0000-00004C830000}"/>
    <cellStyle name="Normal 54 2 8 9" xfId="33616" xr:uid="{00000000-0005-0000-0000-00004D830000}"/>
    <cellStyle name="Normal 54 2 9" xfId="33617" xr:uid="{00000000-0005-0000-0000-00004E830000}"/>
    <cellStyle name="Normal 54 2 9 2" xfId="33618" xr:uid="{00000000-0005-0000-0000-00004F830000}"/>
    <cellStyle name="Normal 54 20" xfId="33619" xr:uid="{00000000-0005-0000-0000-000050830000}"/>
    <cellStyle name="Normal 54 20 2" xfId="33620" xr:uid="{00000000-0005-0000-0000-000051830000}"/>
    <cellStyle name="Normal 54 21" xfId="33621" xr:uid="{00000000-0005-0000-0000-000052830000}"/>
    <cellStyle name="Normal 54 22" xfId="33622" xr:uid="{00000000-0005-0000-0000-000053830000}"/>
    <cellStyle name="Normal 54 3" xfId="33623" xr:uid="{00000000-0005-0000-0000-000054830000}"/>
    <cellStyle name="Normal 54 3 10" xfId="33624" xr:uid="{00000000-0005-0000-0000-000055830000}"/>
    <cellStyle name="Normal 54 3 10 2" xfId="33625" xr:uid="{00000000-0005-0000-0000-000056830000}"/>
    <cellStyle name="Normal 54 3 11" xfId="33626" xr:uid="{00000000-0005-0000-0000-000057830000}"/>
    <cellStyle name="Normal 54 3 11 2" xfId="33627" xr:uid="{00000000-0005-0000-0000-000058830000}"/>
    <cellStyle name="Normal 54 3 12" xfId="33628" xr:uid="{00000000-0005-0000-0000-000059830000}"/>
    <cellStyle name="Normal 54 3 12 2" xfId="33629" xr:uid="{00000000-0005-0000-0000-00005A830000}"/>
    <cellStyle name="Normal 54 3 13" xfId="33630" xr:uid="{00000000-0005-0000-0000-00005B830000}"/>
    <cellStyle name="Normal 54 3 13 2" xfId="33631" xr:uid="{00000000-0005-0000-0000-00005C830000}"/>
    <cellStyle name="Normal 54 3 14" xfId="33632" xr:uid="{00000000-0005-0000-0000-00005D830000}"/>
    <cellStyle name="Normal 54 3 14 2" xfId="33633" xr:uid="{00000000-0005-0000-0000-00005E830000}"/>
    <cellStyle name="Normal 54 3 15" xfId="33634" xr:uid="{00000000-0005-0000-0000-00005F830000}"/>
    <cellStyle name="Normal 54 3 15 2" xfId="33635" xr:uid="{00000000-0005-0000-0000-000060830000}"/>
    <cellStyle name="Normal 54 3 16" xfId="33636" xr:uid="{00000000-0005-0000-0000-000061830000}"/>
    <cellStyle name="Normal 54 3 16 2" xfId="33637" xr:uid="{00000000-0005-0000-0000-000062830000}"/>
    <cellStyle name="Normal 54 3 17" xfId="33638" xr:uid="{00000000-0005-0000-0000-000063830000}"/>
    <cellStyle name="Normal 54 3 18" xfId="33639" xr:uid="{00000000-0005-0000-0000-000064830000}"/>
    <cellStyle name="Normal 54 3 2" xfId="33640" xr:uid="{00000000-0005-0000-0000-000065830000}"/>
    <cellStyle name="Normal 54 3 2 10" xfId="33641" xr:uid="{00000000-0005-0000-0000-000066830000}"/>
    <cellStyle name="Normal 54 3 2 11" xfId="33642" xr:uid="{00000000-0005-0000-0000-000067830000}"/>
    <cellStyle name="Normal 54 3 2 2" xfId="33643" xr:uid="{00000000-0005-0000-0000-000068830000}"/>
    <cellStyle name="Normal 54 3 2 2 2" xfId="33644" xr:uid="{00000000-0005-0000-0000-000069830000}"/>
    <cellStyle name="Normal 54 3 2 3" xfId="33645" xr:uid="{00000000-0005-0000-0000-00006A830000}"/>
    <cellStyle name="Normal 54 3 2 3 2" xfId="33646" xr:uid="{00000000-0005-0000-0000-00006B830000}"/>
    <cellStyle name="Normal 54 3 2 4" xfId="33647" xr:uid="{00000000-0005-0000-0000-00006C830000}"/>
    <cellStyle name="Normal 54 3 2 4 2" xfId="33648" xr:uid="{00000000-0005-0000-0000-00006D830000}"/>
    <cellStyle name="Normal 54 3 2 5" xfId="33649" xr:uid="{00000000-0005-0000-0000-00006E830000}"/>
    <cellStyle name="Normal 54 3 2 5 2" xfId="33650" xr:uid="{00000000-0005-0000-0000-00006F830000}"/>
    <cellStyle name="Normal 54 3 2 6" xfId="33651" xr:uid="{00000000-0005-0000-0000-000070830000}"/>
    <cellStyle name="Normal 54 3 2 6 2" xfId="33652" xr:uid="{00000000-0005-0000-0000-000071830000}"/>
    <cellStyle name="Normal 54 3 2 7" xfId="33653" xr:uid="{00000000-0005-0000-0000-000072830000}"/>
    <cellStyle name="Normal 54 3 2 7 2" xfId="33654" xr:uid="{00000000-0005-0000-0000-000073830000}"/>
    <cellStyle name="Normal 54 3 2 8" xfId="33655" xr:uid="{00000000-0005-0000-0000-000074830000}"/>
    <cellStyle name="Normal 54 3 2 8 2" xfId="33656" xr:uid="{00000000-0005-0000-0000-000075830000}"/>
    <cellStyle name="Normal 54 3 2 9" xfId="33657" xr:uid="{00000000-0005-0000-0000-000076830000}"/>
    <cellStyle name="Normal 54 3 2 9 2" xfId="33658" xr:uid="{00000000-0005-0000-0000-000077830000}"/>
    <cellStyle name="Normal 54 3 3" xfId="33659" xr:uid="{00000000-0005-0000-0000-000078830000}"/>
    <cellStyle name="Normal 54 3 3 10" xfId="33660" xr:uid="{00000000-0005-0000-0000-000079830000}"/>
    <cellStyle name="Normal 54 3 3 11" xfId="33661" xr:uid="{00000000-0005-0000-0000-00007A830000}"/>
    <cellStyle name="Normal 54 3 3 2" xfId="33662" xr:uid="{00000000-0005-0000-0000-00007B830000}"/>
    <cellStyle name="Normal 54 3 3 2 2" xfId="33663" xr:uid="{00000000-0005-0000-0000-00007C830000}"/>
    <cellStyle name="Normal 54 3 3 3" xfId="33664" xr:uid="{00000000-0005-0000-0000-00007D830000}"/>
    <cellStyle name="Normal 54 3 3 3 2" xfId="33665" xr:uid="{00000000-0005-0000-0000-00007E830000}"/>
    <cellStyle name="Normal 54 3 3 4" xfId="33666" xr:uid="{00000000-0005-0000-0000-00007F830000}"/>
    <cellStyle name="Normal 54 3 3 4 2" xfId="33667" xr:uid="{00000000-0005-0000-0000-000080830000}"/>
    <cellStyle name="Normal 54 3 3 5" xfId="33668" xr:uid="{00000000-0005-0000-0000-000081830000}"/>
    <cellStyle name="Normal 54 3 3 5 2" xfId="33669" xr:uid="{00000000-0005-0000-0000-000082830000}"/>
    <cellStyle name="Normal 54 3 3 6" xfId="33670" xr:uid="{00000000-0005-0000-0000-000083830000}"/>
    <cellStyle name="Normal 54 3 3 6 2" xfId="33671" xr:uid="{00000000-0005-0000-0000-000084830000}"/>
    <cellStyle name="Normal 54 3 3 7" xfId="33672" xr:uid="{00000000-0005-0000-0000-000085830000}"/>
    <cellStyle name="Normal 54 3 3 7 2" xfId="33673" xr:uid="{00000000-0005-0000-0000-000086830000}"/>
    <cellStyle name="Normal 54 3 3 8" xfId="33674" xr:uid="{00000000-0005-0000-0000-000087830000}"/>
    <cellStyle name="Normal 54 3 3 8 2" xfId="33675" xr:uid="{00000000-0005-0000-0000-000088830000}"/>
    <cellStyle name="Normal 54 3 3 9" xfId="33676" xr:uid="{00000000-0005-0000-0000-000089830000}"/>
    <cellStyle name="Normal 54 3 3 9 2" xfId="33677" xr:uid="{00000000-0005-0000-0000-00008A830000}"/>
    <cellStyle name="Normal 54 3 4" xfId="33678" xr:uid="{00000000-0005-0000-0000-00008B830000}"/>
    <cellStyle name="Normal 54 3 4 10" xfId="33679" xr:uid="{00000000-0005-0000-0000-00008C830000}"/>
    <cellStyle name="Normal 54 3 4 11" xfId="33680" xr:uid="{00000000-0005-0000-0000-00008D830000}"/>
    <cellStyle name="Normal 54 3 4 2" xfId="33681" xr:uid="{00000000-0005-0000-0000-00008E830000}"/>
    <cellStyle name="Normal 54 3 4 2 2" xfId="33682" xr:uid="{00000000-0005-0000-0000-00008F830000}"/>
    <cellStyle name="Normal 54 3 4 3" xfId="33683" xr:uid="{00000000-0005-0000-0000-000090830000}"/>
    <cellStyle name="Normal 54 3 4 3 2" xfId="33684" xr:uid="{00000000-0005-0000-0000-000091830000}"/>
    <cellStyle name="Normal 54 3 4 4" xfId="33685" xr:uid="{00000000-0005-0000-0000-000092830000}"/>
    <cellStyle name="Normal 54 3 4 4 2" xfId="33686" xr:uid="{00000000-0005-0000-0000-000093830000}"/>
    <cellStyle name="Normal 54 3 4 5" xfId="33687" xr:uid="{00000000-0005-0000-0000-000094830000}"/>
    <cellStyle name="Normal 54 3 4 5 2" xfId="33688" xr:uid="{00000000-0005-0000-0000-000095830000}"/>
    <cellStyle name="Normal 54 3 4 6" xfId="33689" xr:uid="{00000000-0005-0000-0000-000096830000}"/>
    <cellStyle name="Normal 54 3 4 6 2" xfId="33690" xr:uid="{00000000-0005-0000-0000-000097830000}"/>
    <cellStyle name="Normal 54 3 4 7" xfId="33691" xr:uid="{00000000-0005-0000-0000-000098830000}"/>
    <cellStyle name="Normal 54 3 4 7 2" xfId="33692" xr:uid="{00000000-0005-0000-0000-000099830000}"/>
    <cellStyle name="Normal 54 3 4 8" xfId="33693" xr:uid="{00000000-0005-0000-0000-00009A830000}"/>
    <cellStyle name="Normal 54 3 4 8 2" xfId="33694" xr:uid="{00000000-0005-0000-0000-00009B830000}"/>
    <cellStyle name="Normal 54 3 4 9" xfId="33695" xr:uid="{00000000-0005-0000-0000-00009C830000}"/>
    <cellStyle name="Normal 54 3 4 9 2" xfId="33696" xr:uid="{00000000-0005-0000-0000-00009D830000}"/>
    <cellStyle name="Normal 54 3 5" xfId="33697" xr:uid="{00000000-0005-0000-0000-00009E830000}"/>
    <cellStyle name="Normal 54 3 5 10" xfId="33698" xr:uid="{00000000-0005-0000-0000-00009F830000}"/>
    <cellStyle name="Normal 54 3 5 11" xfId="33699" xr:uid="{00000000-0005-0000-0000-0000A0830000}"/>
    <cellStyle name="Normal 54 3 5 2" xfId="33700" xr:uid="{00000000-0005-0000-0000-0000A1830000}"/>
    <cellStyle name="Normal 54 3 5 2 2" xfId="33701" xr:uid="{00000000-0005-0000-0000-0000A2830000}"/>
    <cellStyle name="Normal 54 3 5 3" xfId="33702" xr:uid="{00000000-0005-0000-0000-0000A3830000}"/>
    <cellStyle name="Normal 54 3 5 3 2" xfId="33703" xr:uid="{00000000-0005-0000-0000-0000A4830000}"/>
    <cellStyle name="Normal 54 3 5 4" xfId="33704" xr:uid="{00000000-0005-0000-0000-0000A5830000}"/>
    <cellStyle name="Normal 54 3 5 4 2" xfId="33705" xr:uid="{00000000-0005-0000-0000-0000A6830000}"/>
    <cellStyle name="Normal 54 3 5 5" xfId="33706" xr:uid="{00000000-0005-0000-0000-0000A7830000}"/>
    <cellStyle name="Normal 54 3 5 5 2" xfId="33707" xr:uid="{00000000-0005-0000-0000-0000A8830000}"/>
    <cellStyle name="Normal 54 3 5 6" xfId="33708" xr:uid="{00000000-0005-0000-0000-0000A9830000}"/>
    <cellStyle name="Normal 54 3 5 6 2" xfId="33709" xr:uid="{00000000-0005-0000-0000-0000AA830000}"/>
    <cellStyle name="Normal 54 3 5 7" xfId="33710" xr:uid="{00000000-0005-0000-0000-0000AB830000}"/>
    <cellStyle name="Normal 54 3 5 7 2" xfId="33711" xr:uid="{00000000-0005-0000-0000-0000AC830000}"/>
    <cellStyle name="Normal 54 3 5 8" xfId="33712" xr:uid="{00000000-0005-0000-0000-0000AD830000}"/>
    <cellStyle name="Normal 54 3 5 8 2" xfId="33713" xr:uid="{00000000-0005-0000-0000-0000AE830000}"/>
    <cellStyle name="Normal 54 3 5 9" xfId="33714" xr:uid="{00000000-0005-0000-0000-0000AF830000}"/>
    <cellStyle name="Normal 54 3 5 9 2" xfId="33715" xr:uid="{00000000-0005-0000-0000-0000B0830000}"/>
    <cellStyle name="Normal 54 3 6" xfId="33716" xr:uid="{00000000-0005-0000-0000-0000B1830000}"/>
    <cellStyle name="Normal 54 3 6 10" xfId="33717" xr:uid="{00000000-0005-0000-0000-0000B2830000}"/>
    <cellStyle name="Normal 54 3 6 11" xfId="33718" xr:uid="{00000000-0005-0000-0000-0000B3830000}"/>
    <cellStyle name="Normal 54 3 6 2" xfId="33719" xr:uid="{00000000-0005-0000-0000-0000B4830000}"/>
    <cellStyle name="Normal 54 3 6 2 2" xfId="33720" xr:uid="{00000000-0005-0000-0000-0000B5830000}"/>
    <cellStyle name="Normal 54 3 6 3" xfId="33721" xr:uid="{00000000-0005-0000-0000-0000B6830000}"/>
    <cellStyle name="Normal 54 3 6 3 2" xfId="33722" xr:uid="{00000000-0005-0000-0000-0000B7830000}"/>
    <cellStyle name="Normal 54 3 6 4" xfId="33723" xr:uid="{00000000-0005-0000-0000-0000B8830000}"/>
    <cellStyle name="Normal 54 3 6 4 2" xfId="33724" xr:uid="{00000000-0005-0000-0000-0000B9830000}"/>
    <cellStyle name="Normal 54 3 6 5" xfId="33725" xr:uid="{00000000-0005-0000-0000-0000BA830000}"/>
    <cellStyle name="Normal 54 3 6 5 2" xfId="33726" xr:uid="{00000000-0005-0000-0000-0000BB830000}"/>
    <cellStyle name="Normal 54 3 6 6" xfId="33727" xr:uid="{00000000-0005-0000-0000-0000BC830000}"/>
    <cellStyle name="Normal 54 3 6 6 2" xfId="33728" xr:uid="{00000000-0005-0000-0000-0000BD830000}"/>
    <cellStyle name="Normal 54 3 6 7" xfId="33729" xr:uid="{00000000-0005-0000-0000-0000BE830000}"/>
    <cellStyle name="Normal 54 3 6 7 2" xfId="33730" xr:uid="{00000000-0005-0000-0000-0000BF830000}"/>
    <cellStyle name="Normal 54 3 6 8" xfId="33731" xr:uid="{00000000-0005-0000-0000-0000C0830000}"/>
    <cellStyle name="Normal 54 3 6 8 2" xfId="33732" xr:uid="{00000000-0005-0000-0000-0000C1830000}"/>
    <cellStyle name="Normal 54 3 6 9" xfId="33733" xr:uid="{00000000-0005-0000-0000-0000C2830000}"/>
    <cellStyle name="Normal 54 3 6 9 2" xfId="33734" xr:uid="{00000000-0005-0000-0000-0000C3830000}"/>
    <cellStyle name="Normal 54 3 7" xfId="33735" xr:uid="{00000000-0005-0000-0000-0000C4830000}"/>
    <cellStyle name="Normal 54 3 7 10" xfId="33736" xr:uid="{00000000-0005-0000-0000-0000C5830000}"/>
    <cellStyle name="Normal 54 3 7 11" xfId="33737" xr:uid="{00000000-0005-0000-0000-0000C6830000}"/>
    <cellStyle name="Normal 54 3 7 2" xfId="33738" xr:uid="{00000000-0005-0000-0000-0000C7830000}"/>
    <cellStyle name="Normal 54 3 7 2 2" xfId="33739" xr:uid="{00000000-0005-0000-0000-0000C8830000}"/>
    <cellStyle name="Normal 54 3 7 3" xfId="33740" xr:uid="{00000000-0005-0000-0000-0000C9830000}"/>
    <cellStyle name="Normal 54 3 7 3 2" xfId="33741" xr:uid="{00000000-0005-0000-0000-0000CA830000}"/>
    <cellStyle name="Normal 54 3 7 4" xfId="33742" xr:uid="{00000000-0005-0000-0000-0000CB830000}"/>
    <cellStyle name="Normal 54 3 7 4 2" xfId="33743" xr:uid="{00000000-0005-0000-0000-0000CC830000}"/>
    <cellStyle name="Normal 54 3 7 5" xfId="33744" xr:uid="{00000000-0005-0000-0000-0000CD830000}"/>
    <cellStyle name="Normal 54 3 7 5 2" xfId="33745" xr:uid="{00000000-0005-0000-0000-0000CE830000}"/>
    <cellStyle name="Normal 54 3 7 6" xfId="33746" xr:uid="{00000000-0005-0000-0000-0000CF830000}"/>
    <cellStyle name="Normal 54 3 7 6 2" xfId="33747" xr:uid="{00000000-0005-0000-0000-0000D0830000}"/>
    <cellStyle name="Normal 54 3 7 7" xfId="33748" xr:uid="{00000000-0005-0000-0000-0000D1830000}"/>
    <cellStyle name="Normal 54 3 7 7 2" xfId="33749" xr:uid="{00000000-0005-0000-0000-0000D2830000}"/>
    <cellStyle name="Normal 54 3 7 8" xfId="33750" xr:uid="{00000000-0005-0000-0000-0000D3830000}"/>
    <cellStyle name="Normal 54 3 7 8 2" xfId="33751" xr:uid="{00000000-0005-0000-0000-0000D4830000}"/>
    <cellStyle name="Normal 54 3 7 9" xfId="33752" xr:uid="{00000000-0005-0000-0000-0000D5830000}"/>
    <cellStyle name="Normal 54 3 7 9 2" xfId="33753" xr:uid="{00000000-0005-0000-0000-0000D6830000}"/>
    <cellStyle name="Normal 54 3 8" xfId="33754" xr:uid="{00000000-0005-0000-0000-0000D7830000}"/>
    <cellStyle name="Normal 54 3 8 10" xfId="33755" xr:uid="{00000000-0005-0000-0000-0000D8830000}"/>
    <cellStyle name="Normal 54 3 8 2" xfId="33756" xr:uid="{00000000-0005-0000-0000-0000D9830000}"/>
    <cellStyle name="Normal 54 3 8 2 2" xfId="33757" xr:uid="{00000000-0005-0000-0000-0000DA830000}"/>
    <cellStyle name="Normal 54 3 8 3" xfId="33758" xr:uid="{00000000-0005-0000-0000-0000DB830000}"/>
    <cellStyle name="Normal 54 3 8 3 2" xfId="33759" xr:uid="{00000000-0005-0000-0000-0000DC830000}"/>
    <cellStyle name="Normal 54 3 8 4" xfId="33760" xr:uid="{00000000-0005-0000-0000-0000DD830000}"/>
    <cellStyle name="Normal 54 3 8 4 2" xfId="33761" xr:uid="{00000000-0005-0000-0000-0000DE830000}"/>
    <cellStyle name="Normal 54 3 8 5" xfId="33762" xr:uid="{00000000-0005-0000-0000-0000DF830000}"/>
    <cellStyle name="Normal 54 3 8 5 2" xfId="33763" xr:uid="{00000000-0005-0000-0000-0000E0830000}"/>
    <cellStyle name="Normal 54 3 8 6" xfId="33764" xr:uid="{00000000-0005-0000-0000-0000E1830000}"/>
    <cellStyle name="Normal 54 3 8 6 2" xfId="33765" xr:uid="{00000000-0005-0000-0000-0000E2830000}"/>
    <cellStyle name="Normal 54 3 8 7" xfId="33766" xr:uid="{00000000-0005-0000-0000-0000E3830000}"/>
    <cellStyle name="Normal 54 3 8 7 2" xfId="33767" xr:uid="{00000000-0005-0000-0000-0000E4830000}"/>
    <cellStyle name="Normal 54 3 8 8" xfId="33768" xr:uid="{00000000-0005-0000-0000-0000E5830000}"/>
    <cellStyle name="Normal 54 3 8 8 2" xfId="33769" xr:uid="{00000000-0005-0000-0000-0000E6830000}"/>
    <cellStyle name="Normal 54 3 8 9" xfId="33770" xr:uid="{00000000-0005-0000-0000-0000E7830000}"/>
    <cellStyle name="Normal 54 3 9" xfId="33771" xr:uid="{00000000-0005-0000-0000-0000E8830000}"/>
    <cellStyle name="Normal 54 3 9 2" xfId="33772" xr:uid="{00000000-0005-0000-0000-0000E9830000}"/>
    <cellStyle name="Normal 54 4" xfId="33773" xr:uid="{00000000-0005-0000-0000-0000EA830000}"/>
    <cellStyle name="Normal 54 4 10" xfId="33774" xr:uid="{00000000-0005-0000-0000-0000EB830000}"/>
    <cellStyle name="Normal 54 4 10 2" xfId="33775" xr:uid="{00000000-0005-0000-0000-0000EC830000}"/>
    <cellStyle name="Normal 54 4 11" xfId="33776" xr:uid="{00000000-0005-0000-0000-0000ED830000}"/>
    <cellStyle name="Normal 54 4 11 2" xfId="33777" xr:uid="{00000000-0005-0000-0000-0000EE830000}"/>
    <cellStyle name="Normal 54 4 12" xfId="33778" xr:uid="{00000000-0005-0000-0000-0000EF830000}"/>
    <cellStyle name="Normal 54 4 12 2" xfId="33779" xr:uid="{00000000-0005-0000-0000-0000F0830000}"/>
    <cellStyle name="Normal 54 4 13" xfId="33780" xr:uid="{00000000-0005-0000-0000-0000F1830000}"/>
    <cellStyle name="Normal 54 4 13 2" xfId="33781" xr:uid="{00000000-0005-0000-0000-0000F2830000}"/>
    <cellStyle name="Normal 54 4 14" xfId="33782" xr:uid="{00000000-0005-0000-0000-0000F3830000}"/>
    <cellStyle name="Normal 54 4 14 2" xfId="33783" xr:uid="{00000000-0005-0000-0000-0000F4830000}"/>
    <cellStyle name="Normal 54 4 15" xfId="33784" xr:uid="{00000000-0005-0000-0000-0000F5830000}"/>
    <cellStyle name="Normal 54 4 15 2" xfId="33785" xr:uid="{00000000-0005-0000-0000-0000F6830000}"/>
    <cellStyle name="Normal 54 4 16" xfId="33786" xr:uid="{00000000-0005-0000-0000-0000F7830000}"/>
    <cellStyle name="Normal 54 4 16 2" xfId="33787" xr:uid="{00000000-0005-0000-0000-0000F8830000}"/>
    <cellStyle name="Normal 54 4 17" xfId="33788" xr:uid="{00000000-0005-0000-0000-0000F9830000}"/>
    <cellStyle name="Normal 54 4 18" xfId="33789" xr:uid="{00000000-0005-0000-0000-0000FA830000}"/>
    <cellStyle name="Normal 54 4 2" xfId="33790" xr:uid="{00000000-0005-0000-0000-0000FB830000}"/>
    <cellStyle name="Normal 54 4 2 10" xfId="33791" xr:uid="{00000000-0005-0000-0000-0000FC830000}"/>
    <cellStyle name="Normal 54 4 2 11" xfId="33792" xr:uid="{00000000-0005-0000-0000-0000FD830000}"/>
    <cellStyle name="Normal 54 4 2 2" xfId="33793" xr:uid="{00000000-0005-0000-0000-0000FE830000}"/>
    <cellStyle name="Normal 54 4 2 2 2" xfId="33794" xr:uid="{00000000-0005-0000-0000-0000FF830000}"/>
    <cellStyle name="Normal 54 4 2 3" xfId="33795" xr:uid="{00000000-0005-0000-0000-000000840000}"/>
    <cellStyle name="Normal 54 4 2 3 2" xfId="33796" xr:uid="{00000000-0005-0000-0000-000001840000}"/>
    <cellStyle name="Normal 54 4 2 4" xfId="33797" xr:uid="{00000000-0005-0000-0000-000002840000}"/>
    <cellStyle name="Normal 54 4 2 4 2" xfId="33798" xr:uid="{00000000-0005-0000-0000-000003840000}"/>
    <cellStyle name="Normal 54 4 2 5" xfId="33799" xr:uid="{00000000-0005-0000-0000-000004840000}"/>
    <cellStyle name="Normal 54 4 2 5 2" xfId="33800" xr:uid="{00000000-0005-0000-0000-000005840000}"/>
    <cellStyle name="Normal 54 4 2 6" xfId="33801" xr:uid="{00000000-0005-0000-0000-000006840000}"/>
    <cellStyle name="Normal 54 4 2 6 2" xfId="33802" xr:uid="{00000000-0005-0000-0000-000007840000}"/>
    <cellStyle name="Normal 54 4 2 7" xfId="33803" xr:uid="{00000000-0005-0000-0000-000008840000}"/>
    <cellStyle name="Normal 54 4 2 7 2" xfId="33804" xr:uid="{00000000-0005-0000-0000-000009840000}"/>
    <cellStyle name="Normal 54 4 2 8" xfId="33805" xr:uid="{00000000-0005-0000-0000-00000A840000}"/>
    <cellStyle name="Normal 54 4 2 8 2" xfId="33806" xr:uid="{00000000-0005-0000-0000-00000B840000}"/>
    <cellStyle name="Normal 54 4 2 9" xfId="33807" xr:uid="{00000000-0005-0000-0000-00000C840000}"/>
    <cellStyle name="Normal 54 4 2 9 2" xfId="33808" xr:uid="{00000000-0005-0000-0000-00000D840000}"/>
    <cellStyle name="Normal 54 4 3" xfId="33809" xr:uid="{00000000-0005-0000-0000-00000E840000}"/>
    <cellStyle name="Normal 54 4 3 10" xfId="33810" xr:uid="{00000000-0005-0000-0000-00000F840000}"/>
    <cellStyle name="Normal 54 4 3 11" xfId="33811" xr:uid="{00000000-0005-0000-0000-000010840000}"/>
    <cellStyle name="Normal 54 4 3 2" xfId="33812" xr:uid="{00000000-0005-0000-0000-000011840000}"/>
    <cellStyle name="Normal 54 4 3 2 2" xfId="33813" xr:uid="{00000000-0005-0000-0000-000012840000}"/>
    <cellStyle name="Normal 54 4 3 3" xfId="33814" xr:uid="{00000000-0005-0000-0000-000013840000}"/>
    <cellStyle name="Normal 54 4 3 3 2" xfId="33815" xr:uid="{00000000-0005-0000-0000-000014840000}"/>
    <cellStyle name="Normal 54 4 3 4" xfId="33816" xr:uid="{00000000-0005-0000-0000-000015840000}"/>
    <cellStyle name="Normal 54 4 3 4 2" xfId="33817" xr:uid="{00000000-0005-0000-0000-000016840000}"/>
    <cellStyle name="Normal 54 4 3 5" xfId="33818" xr:uid="{00000000-0005-0000-0000-000017840000}"/>
    <cellStyle name="Normal 54 4 3 5 2" xfId="33819" xr:uid="{00000000-0005-0000-0000-000018840000}"/>
    <cellStyle name="Normal 54 4 3 6" xfId="33820" xr:uid="{00000000-0005-0000-0000-000019840000}"/>
    <cellStyle name="Normal 54 4 3 6 2" xfId="33821" xr:uid="{00000000-0005-0000-0000-00001A840000}"/>
    <cellStyle name="Normal 54 4 3 7" xfId="33822" xr:uid="{00000000-0005-0000-0000-00001B840000}"/>
    <cellStyle name="Normal 54 4 3 7 2" xfId="33823" xr:uid="{00000000-0005-0000-0000-00001C840000}"/>
    <cellStyle name="Normal 54 4 3 8" xfId="33824" xr:uid="{00000000-0005-0000-0000-00001D840000}"/>
    <cellStyle name="Normal 54 4 3 8 2" xfId="33825" xr:uid="{00000000-0005-0000-0000-00001E840000}"/>
    <cellStyle name="Normal 54 4 3 9" xfId="33826" xr:uid="{00000000-0005-0000-0000-00001F840000}"/>
    <cellStyle name="Normal 54 4 3 9 2" xfId="33827" xr:uid="{00000000-0005-0000-0000-000020840000}"/>
    <cellStyle name="Normal 54 4 4" xfId="33828" xr:uid="{00000000-0005-0000-0000-000021840000}"/>
    <cellStyle name="Normal 54 4 4 10" xfId="33829" xr:uid="{00000000-0005-0000-0000-000022840000}"/>
    <cellStyle name="Normal 54 4 4 11" xfId="33830" xr:uid="{00000000-0005-0000-0000-000023840000}"/>
    <cellStyle name="Normal 54 4 4 2" xfId="33831" xr:uid="{00000000-0005-0000-0000-000024840000}"/>
    <cellStyle name="Normal 54 4 4 2 2" xfId="33832" xr:uid="{00000000-0005-0000-0000-000025840000}"/>
    <cellStyle name="Normal 54 4 4 3" xfId="33833" xr:uid="{00000000-0005-0000-0000-000026840000}"/>
    <cellStyle name="Normal 54 4 4 3 2" xfId="33834" xr:uid="{00000000-0005-0000-0000-000027840000}"/>
    <cellStyle name="Normal 54 4 4 4" xfId="33835" xr:uid="{00000000-0005-0000-0000-000028840000}"/>
    <cellStyle name="Normal 54 4 4 4 2" xfId="33836" xr:uid="{00000000-0005-0000-0000-000029840000}"/>
    <cellStyle name="Normal 54 4 4 5" xfId="33837" xr:uid="{00000000-0005-0000-0000-00002A840000}"/>
    <cellStyle name="Normal 54 4 4 5 2" xfId="33838" xr:uid="{00000000-0005-0000-0000-00002B840000}"/>
    <cellStyle name="Normal 54 4 4 6" xfId="33839" xr:uid="{00000000-0005-0000-0000-00002C840000}"/>
    <cellStyle name="Normal 54 4 4 6 2" xfId="33840" xr:uid="{00000000-0005-0000-0000-00002D840000}"/>
    <cellStyle name="Normal 54 4 4 7" xfId="33841" xr:uid="{00000000-0005-0000-0000-00002E840000}"/>
    <cellStyle name="Normal 54 4 4 7 2" xfId="33842" xr:uid="{00000000-0005-0000-0000-00002F840000}"/>
    <cellStyle name="Normal 54 4 4 8" xfId="33843" xr:uid="{00000000-0005-0000-0000-000030840000}"/>
    <cellStyle name="Normal 54 4 4 8 2" xfId="33844" xr:uid="{00000000-0005-0000-0000-000031840000}"/>
    <cellStyle name="Normal 54 4 4 9" xfId="33845" xr:uid="{00000000-0005-0000-0000-000032840000}"/>
    <cellStyle name="Normal 54 4 4 9 2" xfId="33846" xr:uid="{00000000-0005-0000-0000-000033840000}"/>
    <cellStyle name="Normal 54 4 5" xfId="33847" xr:uid="{00000000-0005-0000-0000-000034840000}"/>
    <cellStyle name="Normal 54 4 5 10" xfId="33848" xr:uid="{00000000-0005-0000-0000-000035840000}"/>
    <cellStyle name="Normal 54 4 5 11" xfId="33849" xr:uid="{00000000-0005-0000-0000-000036840000}"/>
    <cellStyle name="Normal 54 4 5 2" xfId="33850" xr:uid="{00000000-0005-0000-0000-000037840000}"/>
    <cellStyle name="Normal 54 4 5 2 2" xfId="33851" xr:uid="{00000000-0005-0000-0000-000038840000}"/>
    <cellStyle name="Normal 54 4 5 3" xfId="33852" xr:uid="{00000000-0005-0000-0000-000039840000}"/>
    <cellStyle name="Normal 54 4 5 3 2" xfId="33853" xr:uid="{00000000-0005-0000-0000-00003A840000}"/>
    <cellStyle name="Normal 54 4 5 4" xfId="33854" xr:uid="{00000000-0005-0000-0000-00003B840000}"/>
    <cellStyle name="Normal 54 4 5 4 2" xfId="33855" xr:uid="{00000000-0005-0000-0000-00003C840000}"/>
    <cellStyle name="Normal 54 4 5 5" xfId="33856" xr:uid="{00000000-0005-0000-0000-00003D840000}"/>
    <cellStyle name="Normal 54 4 5 5 2" xfId="33857" xr:uid="{00000000-0005-0000-0000-00003E840000}"/>
    <cellStyle name="Normal 54 4 5 6" xfId="33858" xr:uid="{00000000-0005-0000-0000-00003F840000}"/>
    <cellStyle name="Normal 54 4 5 6 2" xfId="33859" xr:uid="{00000000-0005-0000-0000-000040840000}"/>
    <cellStyle name="Normal 54 4 5 7" xfId="33860" xr:uid="{00000000-0005-0000-0000-000041840000}"/>
    <cellStyle name="Normal 54 4 5 7 2" xfId="33861" xr:uid="{00000000-0005-0000-0000-000042840000}"/>
    <cellStyle name="Normal 54 4 5 8" xfId="33862" xr:uid="{00000000-0005-0000-0000-000043840000}"/>
    <cellStyle name="Normal 54 4 5 8 2" xfId="33863" xr:uid="{00000000-0005-0000-0000-000044840000}"/>
    <cellStyle name="Normal 54 4 5 9" xfId="33864" xr:uid="{00000000-0005-0000-0000-000045840000}"/>
    <cellStyle name="Normal 54 4 5 9 2" xfId="33865" xr:uid="{00000000-0005-0000-0000-000046840000}"/>
    <cellStyle name="Normal 54 4 6" xfId="33866" xr:uid="{00000000-0005-0000-0000-000047840000}"/>
    <cellStyle name="Normal 54 4 6 10" xfId="33867" xr:uid="{00000000-0005-0000-0000-000048840000}"/>
    <cellStyle name="Normal 54 4 6 11" xfId="33868" xr:uid="{00000000-0005-0000-0000-000049840000}"/>
    <cellStyle name="Normal 54 4 6 2" xfId="33869" xr:uid="{00000000-0005-0000-0000-00004A840000}"/>
    <cellStyle name="Normal 54 4 6 2 2" xfId="33870" xr:uid="{00000000-0005-0000-0000-00004B840000}"/>
    <cellStyle name="Normal 54 4 6 3" xfId="33871" xr:uid="{00000000-0005-0000-0000-00004C840000}"/>
    <cellStyle name="Normal 54 4 6 3 2" xfId="33872" xr:uid="{00000000-0005-0000-0000-00004D840000}"/>
    <cellStyle name="Normal 54 4 6 4" xfId="33873" xr:uid="{00000000-0005-0000-0000-00004E840000}"/>
    <cellStyle name="Normal 54 4 6 4 2" xfId="33874" xr:uid="{00000000-0005-0000-0000-00004F840000}"/>
    <cellStyle name="Normal 54 4 6 5" xfId="33875" xr:uid="{00000000-0005-0000-0000-000050840000}"/>
    <cellStyle name="Normal 54 4 6 5 2" xfId="33876" xr:uid="{00000000-0005-0000-0000-000051840000}"/>
    <cellStyle name="Normal 54 4 6 6" xfId="33877" xr:uid="{00000000-0005-0000-0000-000052840000}"/>
    <cellStyle name="Normal 54 4 6 6 2" xfId="33878" xr:uid="{00000000-0005-0000-0000-000053840000}"/>
    <cellStyle name="Normal 54 4 6 7" xfId="33879" xr:uid="{00000000-0005-0000-0000-000054840000}"/>
    <cellStyle name="Normal 54 4 6 7 2" xfId="33880" xr:uid="{00000000-0005-0000-0000-000055840000}"/>
    <cellStyle name="Normal 54 4 6 8" xfId="33881" xr:uid="{00000000-0005-0000-0000-000056840000}"/>
    <cellStyle name="Normal 54 4 6 8 2" xfId="33882" xr:uid="{00000000-0005-0000-0000-000057840000}"/>
    <cellStyle name="Normal 54 4 6 9" xfId="33883" xr:uid="{00000000-0005-0000-0000-000058840000}"/>
    <cellStyle name="Normal 54 4 6 9 2" xfId="33884" xr:uid="{00000000-0005-0000-0000-000059840000}"/>
    <cellStyle name="Normal 54 4 7" xfId="33885" xr:uid="{00000000-0005-0000-0000-00005A840000}"/>
    <cellStyle name="Normal 54 4 7 10" xfId="33886" xr:uid="{00000000-0005-0000-0000-00005B840000}"/>
    <cellStyle name="Normal 54 4 7 11" xfId="33887" xr:uid="{00000000-0005-0000-0000-00005C840000}"/>
    <cellStyle name="Normal 54 4 7 2" xfId="33888" xr:uid="{00000000-0005-0000-0000-00005D840000}"/>
    <cellStyle name="Normal 54 4 7 2 2" xfId="33889" xr:uid="{00000000-0005-0000-0000-00005E840000}"/>
    <cellStyle name="Normal 54 4 7 3" xfId="33890" xr:uid="{00000000-0005-0000-0000-00005F840000}"/>
    <cellStyle name="Normal 54 4 7 3 2" xfId="33891" xr:uid="{00000000-0005-0000-0000-000060840000}"/>
    <cellStyle name="Normal 54 4 7 4" xfId="33892" xr:uid="{00000000-0005-0000-0000-000061840000}"/>
    <cellStyle name="Normal 54 4 7 4 2" xfId="33893" xr:uid="{00000000-0005-0000-0000-000062840000}"/>
    <cellStyle name="Normal 54 4 7 5" xfId="33894" xr:uid="{00000000-0005-0000-0000-000063840000}"/>
    <cellStyle name="Normal 54 4 7 5 2" xfId="33895" xr:uid="{00000000-0005-0000-0000-000064840000}"/>
    <cellStyle name="Normal 54 4 7 6" xfId="33896" xr:uid="{00000000-0005-0000-0000-000065840000}"/>
    <cellStyle name="Normal 54 4 7 6 2" xfId="33897" xr:uid="{00000000-0005-0000-0000-000066840000}"/>
    <cellStyle name="Normal 54 4 7 7" xfId="33898" xr:uid="{00000000-0005-0000-0000-000067840000}"/>
    <cellStyle name="Normal 54 4 7 7 2" xfId="33899" xr:uid="{00000000-0005-0000-0000-000068840000}"/>
    <cellStyle name="Normal 54 4 7 8" xfId="33900" xr:uid="{00000000-0005-0000-0000-000069840000}"/>
    <cellStyle name="Normal 54 4 7 8 2" xfId="33901" xr:uid="{00000000-0005-0000-0000-00006A840000}"/>
    <cellStyle name="Normal 54 4 7 9" xfId="33902" xr:uid="{00000000-0005-0000-0000-00006B840000}"/>
    <cellStyle name="Normal 54 4 7 9 2" xfId="33903" xr:uid="{00000000-0005-0000-0000-00006C840000}"/>
    <cellStyle name="Normal 54 4 8" xfId="33904" xr:uid="{00000000-0005-0000-0000-00006D840000}"/>
    <cellStyle name="Normal 54 4 8 10" xfId="33905" xr:uid="{00000000-0005-0000-0000-00006E840000}"/>
    <cellStyle name="Normal 54 4 8 2" xfId="33906" xr:uid="{00000000-0005-0000-0000-00006F840000}"/>
    <cellStyle name="Normal 54 4 8 2 2" xfId="33907" xr:uid="{00000000-0005-0000-0000-000070840000}"/>
    <cellStyle name="Normal 54 4 8 3" xfId="33908" xr:uid="{00000000-0005-0000-0000-000071840000}"/>
    <cellStyle name="Normal 54 4 8 3 2" xfId="33909" xr:uid="{00000000-0005-0000-0000-000072840000}"/>
    <cellStyle name="Normal 54 4 8 4" xfId="33910" xr:uid="{00000000-0005-0000-0000-000073840000}"/>
    <cellStyle name="Normal 54 4 8 4 2" xfId="33911" xr:uid="{00000000-0005-0000-0000-000074840000}"/>
    <cellStyle name="Normal 54 4 8 5" xfId="33912" xr:uid="{00000000-0005-0000-0000-000075840000}"/>
    <cellStyle name="Normal 54 4 8 5 2" xfId="33913" xr:uid="{00000000-0005-0000-0000-000076840000}"/>
    <cellStyle name="Normal 54 4 8 6" xfId="33914" xr:uid="{00000000-0005-0000-0000-000077840000}"/>
    <cellStyle name="Normal 54 4 8 6 2" xfId="33915" xr:uid="{00000000-0005-0000-0000-000078840000}"/>
    <cellStyle name="Normal 54 4 8 7" xfId="33916" xr:uid="{00000000-0005-0000-0000-000079840000}"/>
    <cellStyle name="Normal 54 4 8 7 2" xfId="33917" xr:uid="{00000000-0005-0000-0000-00007A840000}"/>
    <cellStyle name="Normal 54 4 8 8" xfId="33918" xr:uid="{00000000-0005-0000-0000-00007B840000}"/>
    <cellStyle name="Normal 54 4 8 8 2" xfId="33919" xr:uid="{00000000-0005-0000-0000-00007C840000}"/>
    <cellStyle name="Normal 54 4 8 9" xfId="33920" xr:uid="{00000000-0005-0000-0000-00007D840000}"/>
    <cellStyle name="Normal 54 4 9" xfId="33921" xr:uid="{00000000-0005-0000-0000-00007E840000}"/>
    <cellStyle name="Normal 54 4 9 2" xfId="33922" xr:uid="{00000000-0005-0000-0000-00007F840000}"/>
    <cellStyle name="Normal 54 5" xfId="33923" xr:uid="{00000000-0005-0000-0000-000080840000}"/>
    <cellStyle name="Normal 54 5 10" xfId="33924" xr:uid="{00000000-0005-0000-0000-000081840000}"/>
    <cellStyle name="Normal 54 5 10 2" xfId="33925" xr:uid="{00000000-0005-0000-0000-000082840000}"/>
    <cellStyle name="Normal 54 5 11" xfId="33926" xr:uid="{00000000-0005-0000-0000-000083840000}"/>
    <cellStyle name="Normal 54 5 11 2" xfId="33927" xr:uid="{00000000-0005-0000-0000-000084840000}"/>
    <cellStyle name="Normal 54 5 12" xfId="33928" xr:uid="{00000000-0005-0000-0000-000085840000}"/>
    <cellStyle name="Normal 54 5 12 2" xfId="33929" xr:uid="{00000000-0005-0000-0000-000086840000}"/>
    <cellStyle name="Normal 54 5 13" xfId="33930" xr:uid="{00000000-0005-0000-0000-000087840000}"/>
    <cellStyle name="Normal 54 5 13 2" xfId="33931" xr:uid="{00000000-0005-0000-0000-000088840000}"/>
    <cellStyle name="Normal 54 5 14" xfId="33932" xr:uid="{00000000-0005-0000-0000-000089840000}"/>
    <cellStyle name="Normal 54 5 14 2" xfId="33933" xr:uid="{00000000-0005-0000-0000-00008A840000}"/>
    <cellStyle name="Normal 54 5 15" xfId="33934" xr:uid="{00000000-0005-0000-0000-00008B840000}"/>
    <cellStyle name="Normal 54 5 15 2" xfId="33935" xr:uid="{00000000-0005-0000-0000-00008C840000}"/>
    <cellStyle name="Normal 54 5 16" xfId="33936" xr:uid="{00000000-0005-0000-0000-00008D840000}"/>
    <cellStyle name="Normal 54 5 17" xfId="33937" xr:uid="{00000000-0005-0000-0000-00008E840000}"/>
    <cellStyle name="Normal 54 5 2" xfId="33938" xr:uid="{00000000-0005-0000-0000-00008F840000}"/>
    <cellStyle name="Normal 54 5 2 10" xfId="33939" xr:uid="{00000000-0005-0000-0000-000090840000}"/>
    <cellStyle name="Normal 54 5 2 11" xfId="33940" xr:uid="{00000000-0005-0000-0000-000091840000}"/>
    <cellStyle name="Normal 54 5 2 2" xfId="33941" xr:uid="{00000000-0005-0000-0000-000092840000}"/>
    <cellStyle name="Normal 54 5 2 2 2" xfId="33942" xr:uid="{00000000-0005-0000-0000-000093840000}"/>
    <cellStyle name="Normal 54 5 2 3" xfId="33943" xr:uid="{00000000-0005-0000-0000-000094840000}"/>
    <cellStyle name="Normal 54 5 2 3 2" xfId="33944" xr:uid="{00000000-0005-0000-0000-000095840000}"/>
    <cellStyle name="Normal 54 5 2 4" xfId="33945" xr:uid="{00000000-0005-0000-0000-000096840000}"/>
    <cellStyle name="Normal 54 5 2 4 2" xfId="33946" xr:uid="{00000000-0005-0000-0000-000097840000}"/>
    <cellStyle name="Normal 54 5 2 5" xfId="33947" xr:uid="{00000000-0005-0000-0000-000098840000}"/>
    <cellStyle name="Normal 54 5 2 5 2" xfId="33948" xr:uid="{00000000-0005-0000-0000-000099840000}"/>
    <cellStyle name="Normal 54 5 2 6" xfId="33949" xr:uid="{00000000-0005-0000-0000-00009A840000}"/>
    <cellStyle name="Normal 54 5 2 6 2" xfId="33950" xr:uid="{00000000-0005-0000-0000-00009B840000}"/>
    <cellStyle name="Normal 54 5 2 7" xfId="33951" xr:uid="{00000000-0005-0000-0000-00009C840000}"/>
    <cellStyle name="Normal 54 5 2 7 2" xfId="33952" xr:uid="{00000000-0005-0000-0000-00009D840000}"/>
    <cellStyle name="Normal 54 5 2 8" xfId="33953" xr:uid="{00000000-0005-0000-0000-00009E840000}"/>
    <cellStyle name="Normal 54 5 2 8 2" xfId="33954" xr:uid="{00000000-0005-0000-0000-00009F840000}"/>
    <cellStyle name="Normal 54 5 2 9" xfId="33955" xr:uid="{00000000-0005-0000-0000-0000A0840000}"/>
    <cellStyle name="Normal 54 5 2 9 2" xfId="33956" xr:uid="{00000000-0005-0000-0000-0000A1840000}"/>
    <cellStyle name="Normal 54 5 3" xfId="33957" xr:uid="{00000000-0005-0000-0000-0000A2840000}"/>
    <cellStyle name="Normal 54 5 3 10" xfId="33958" xr:uid="{00000000-0005-0000-0000-0000A3840000}"/>
    <cellStyle name="Normal 54 5 3 11" xfId="33959" xr:uid="{00000000-0005-0000-0000-0000A4840000}"/>
    <cellStyle name="Normal 54 5 3 2" xfId="33960" xr:uid="{00000000-0005-0000-0000-0000A5840000}"/>
    <cellStyle name="Normal 54 5 3 2 2" xfId="33961" xr:uid="{00000000-0005-0000-0000-0000A6840000}"/>
    <cellStyle name="Normal 54 5 3 3" xfId="33962" xr:uid="{00000000-0005-0000-0000-0000A7840000}"/>
    <cellStyle name="Normal 54 5 3 3 2" xfId="33963" xr:uid="{00000000-0005-0000-0000-0000A8840000}"/>
    <cellStyle name="Normal 54 5 3 4" xfId="33964" xr:uid="{00000000-0005-0000-0000-0000A9840000}"/>
    <cellStyle name="Normal 54 5 3 4 2" xfId="33965" xr:uid="{00000000-0005-0000-0000-0000AA840000}"/>
    <cellStyle name="Normal 54 5 3 5" xfId="33966" xr:uid="{00000000-0005-0000-0000-0000AB840000}"/>
    <cellStyle name="Normal 54 5 3 5 2" xfId="33967" xr:uid="{00000000-0005-0000-0000-0000AC840000}"/>
    <cellStyle name="Normal 54 5 3 6" xfId="33968" xr:uid="{00000000-0005-0000-0000-0000AD840000}"/>
    <cellStyle name="Normal 54 5 3 6 2" xfId="33969" xr:uid="{00000000-0005-0000-0000-0000AE840000}"/>
    <cellStyle name="Normal 54 5 3 7" xfId="33970" xr:uid="{00000000-0005-0000-0000-0000AF840000}"/>
    <cellStyle name="Normal 54 5 3 7 2" xfId="33971" xr:uid="{00000000-0005-0000-0000-0000B0840000}"/>
    <cellStyle name="Normal 54 5 3 8" xfId="33972" xr:uid="{00000000-0005-0000-0000-0000B1840000}"/>
    <cellStyle name="Normal 54 5 3 8 2" xfId="33973" xr:uid="{00000000-0005-0000-0000-0000B2840000}"/>
    <cellStyle name="Normal 54 5 3 9" xfId="33974" xr:uid="{00000000-0005-0000-0000-0000B3840000}"/>
    <cellStyle name="Normal 54 5 3 9 2" xfId="33975" xr:uid="{00000000-0005-0000-0000-0000B4840000}"/>
    <cellStyle name="Normal 54 5 4" xfId="33976" xr:uid="{00000000-0005-0000-0000-0000B5840000}"/>
    <cellStyle name="Normal 54 5 4 10" xfId="33977" xr:uid="{00000000-0005-0000-0000-0000B6840000}"/>
    <cellStyle name="Normal 54 5 4 11" xfId="33978" xr:uid="{00000000-0005-0000-0000-0000B7840000}"/>
    <cellStyle name="Normal 54 5 4 2" xfId="33979" xr:uid="{00000000-0005-0000-0000-0000B8840000}"/>
    <cellStyle name="Normal 54 5 4 2 2" xfId="33980" xr:uid="{00000000-0005-0000-0000-0000B9840000}"/>
    <cellStyle name="Normal 54 5 4 3" xfId="33981" xr:uid="{00000000-0005-0000-0000-0000BA840000}"/>
    <cellStyle name="Normal 54 5 4 3 2" xfId="33982" xr:uid="{00000000-0005-0000-0000-0000BB840000}"/>
    <cellStyle name="Normal 54 5 4 4" xfId="33983" xr:uid="{00000000-0005-0000-0000-0000BC840000}"/>
    <cellStyle name="Normal 54 5 4 4 2" xfId="33984" xr:uid="{00000000-0005-0000-0000-0000BD840000}"/>
    <cellStyle name="Normal 54 5 4 5" xfId="33985" xr:uid="{00000000-0005-0000-0000-0000BE840000}"/>
    <cellStyle name="Normal 54 5 4 5 2" xfId="33986" xr:uid="{00000000-0005-0000-0000-0000BF840000}"/>
    <cellStyle name="Normal 54 5 4 6" xfId="33987" xr:uid="{00000000-0005-0000-0000-0000C0840000}"/>
    <cellStyle name="Normal 54 5 4 6 2" xfId="33988" xr:uid="{00000000-0005-0000-0000-0000C1840000}"/>
    <cellStyle name="Normal 54 5 4 7" xfId="33989" xr:uid="{00000000-0005-0000-0000-0000C2840000}"/>
    <cellStyle name="Normal 54 5 4 7 2" xfId="33990" xr:uid="{00000000-0005-0000-0000-0000C3840000}"/>
    <cellStyle name="Normal 54 5 4 8" xfId="33991" xr:uid="{00000000-0005-0000-0000-0000C4840000}"/>
    <cellStyle name="Normal 54 5 4 8 2" xfId="33992" xr:uid="{00000000-0005-0000-0000-0000C5840000}"/>
    <cellStyle name="Normal 54 5 4 9" xfId="33993" xr:uid="{00000000-0005-0000-0000-0000C6840000}"/>
    <cellStyle name="Normal 54 5 4 9 2" xfId="33994" xr:uid="{00000000-0005-0000-0000-0000C7840000}"/>
    <cellStyle name="Normal 54 5 5" xfId="33995" xr:uid="{00000000-0005-0000-0000-0000C8840000}"/>
    <cellStyle name="Normal 54 5 5 10" xfId="33996" xr:uid="{00000000-0005-0000-0000-0000C9840000}"/>
    <cellStyle name="Normal 54 5 5 11" xfId="33997" xr:uid="{00000000-0005-0000-0000-0000CA840000}"/>
    <cellStyle name="Normal 54 5 5 2" xfId="33998" xr:uid="{00000000-0005-0000-0000-0000CB840000}"/>
    <cellStyle name="Normal 54 5 5 2 2" xfId="33999" xr:uid="{00000000-0005-0000-0000-0000CC840000}"/>
    <cellStyle name="Normal 54 5 5 3" xfId="34000" xr:uid="{00000000-0005-0000-0000-0000CD840000}"/>
    <cellStyle name="Normal 54 5 5 3 2" xfId="34001" xr:uid="{00000000-0005-0000-0000-0000CE840000}"/>
    <cellStyle name="Normal 54 5 5 4" xfId="34002" xr:uid="{00000000-0005-0000-0000-0000CF840000}"/>
    <cellStyle name="Normal 54 5 5 4 2" xfId="34003" xr:uid="{00000000-0005-0000-0000-0000D0840000}"/>
    <cellStyle name="Normal 54 5 5 5" xfId="34004" xr:uid="{00000000-0005-0000-0000-0000D1840000}"/>
    <cellStyle name="Normal 54 5 5 5 2" xfId="34005" xr:uid="{00000000-0005-0000-0000-0000D2840000}"/>
    <cellStyle name="Normal 54 5 5 6" xfId="34006" xr:uid="{00000000-0005-0000-0000-0000D3840000}"/>
    <cellStyle name="Normal 54 5 5 6 2" xfId="34007" xr:uid="{00000000-0005-0000-0000-0000D4840000}"/>
    <cellStyle name="Normal 54 5 5 7" xfId="34008" xr:uid="{00000000-0005-0000-0000-0000D5840000}"/>
    <cellStyle name="Normal 54 5 5 7 2" xfId="34009" xr:uid="{00000000-0005-0000-0000-0000D6840000}"/>
    <cellStyle name="Normal 54 5 5 8" xfId="34010" xr:uid="{00000000-0005-0000-0000-0000D7840000}"/>
    <cellStyle name="Normal 54 5 5 8 2" xfId="34011" xr:uid="{00000000-0005-0000-0000-0000D8840000}"/>
    <cellStyle name="Normal 54 5 5 9" xfId="34012" xr:uid="{00000000-0005-0000-0000-0000D9840000}"/>
    <cellStyle name="Normal 54 5 5 9 2" xfId="34013" xr:uid="{00000000-0005-0000-0000-0000DA840000}"/>
    <cellStyle name="Normal 54 5 6" xfId="34014" xr:uid="{00000000-0005-0000-0000-0000DB840000}"/>
    <cellStyle name="Normal 54 5 6 10" xfId="34015" xr:uid="{00000000-0005-0000-0000-0000DC840000}"/>
    <cellStyle name="Normal 54 5 6 11" xfId="34016" xr:uid="{00000000-0005-0000-0000-0000DD840000}"/>
    <cellStyle name="Normal 54 5 6 2" xfId="34017" xr:uid="{00000000-0005-0000-0000-0000DE840000}"/>
    <cellStyle name="Normal 54 5 6 2 2" xfId="34018" xr:uid="{00000000-0005-0000-0000-0000DF840000}"/>
    <cellStyle name="Normal 54 5 6 3" xfId="34019" xr:uid="{00000000-0005-0000-0000-0000E0840000}"/>
    <cellStyle name="Normal 54 5 6 3 2" xfId="34020" xr:uid="{00000000-0005-0000-0000-0000E1840000}"/>
    <cellStyle name="Normal 54 5 6 4" xfId="34021" xr:uid="{00000000-0005-0000-0000-0000E2840000}"/>
    <cellStyle name="Normal 54 5 6 4 2" xfId="34022" xr:uid="{00000000-0005-0000-0000-0000E3840000}"/>
    <cellStyle name="Normal 54 5 6 5" xfId="34023" xr:uid="{00000000-0005-0000-0000-0000E4840000}"/>
    <cellStyle name="Normal 54 5 6 5 2" xfId="34024" xr:uid="{00000000-0005-0000-0000-0000E5840000}"/>
    <cellStyle name="Normal 54 5 6 6" xfId="34025" xr:uid="{00000000-0005-0000-0000-0000E6840000}"/>
    <cellStyle name="Normal 54 5 6 6 2" xfId="34026" xr:uid="{00000000-0005-0000-0000-0000E7840000}"/>
    <cellStyle name="Normal 54 5 6 7" xfId="34027" xr:uid="{00000000-0005-0000-0000-0000E8840000}"/>
    <cellStyle name="Normal 54 5 6 7 2" xfId="34028" xr:uid="{00000000-0005-0000-0000-0000E9840000}"/>
    <cellStyle name="Normal 54 5 6 8" xfId="34029" xr:uid="{00000000-0005-0000-0000-0000EA840000}"/>
    <cellStyle name="Normal 54 5 6 8 2" xfId="34030" xr:uid="{00000000-0005-0000-0000-0000EB840000}"/>
    <cellStyle name="Normal 54 5 6 9" xfId="34031" xr:uid="{00000000-0005-0000-0000-0000EC840000}"/>
    <cellStyle name="Normal 54 5 6 9 2" xfId="34032" xr:uid="{00000000-0005-0000-0000-0000ED840000}"/>
    <cellStyle name="Normal 54 5 7" xfId="34033" xr:uid="{00000000-0005-0000-0000-0000EE840000}"/>
    <cellStyle name="Normal 54 5 7 10" xfId="34034" xr:uid="{00000000-0005-0000-0000-0000EF840000}"/>
    <cellStyle name="Normal 54 5 7 2" xfId="34035" xr:uid="{00000000-0005-0000-0000-0000F0840000}"/>
    <cellStyle name="Normal 54 5 7 2 2" xfId="34036" xr:uid="{00000000-0005-0000-0000-0000F1840000}"/>
    <cellStyle name="Normal 54 5 7 3" xfId="34037" xr:uid="{00000000-0005-0000-0000-0000F2840000}"/>
    <cellStyle name="Normal 54 5 7 3 2" xfId="34038" xr:uid="{00000000-0005-0000-0000-0000F3840000}"/>
    <cellStyle name="Normal 54 5 7 4" xfId="34039" xr:uid="{00000000-0005-0000-0000-0000F4840000}"/>
    <cellStyle name="Normal 54 5 7 4 2" xfId="34040" xr:uid="{00000000-0005-0000-0000-0000F5840000}"/>
    <cellStyle name="Normal 54 5 7 5" xfId="34041" xr:uid="{00000000-0005-0000-0000-0000F6840000}"/>
    <cellStyle name="Normal 54 5 7 5 2" xfId="34042" xr:uid="{00000000-0005-0000-0000-0000F7840000}"/>
    <cellStyle name="Normal 54 5 7 6" xfId="34043" xr:uid="{00000000-0005-0000-0000-0000F8840000}"/>
    <cellStyle name="Normal 54 5 7 6 2" xfId="34044" xr:uid="{00000000-0005-0000-0000-0000F9840000}"/>
    <cellStyle name="Normal 54 5 7 7" xfId="34045" xr:uid="{00000000-0005-0000-0000-0000FA840000}"/>
    <cellStyle name="Normal 54 5 7 7 2" xfId="34046" xr:uid="{00000000-0005-0000-0000-0000FB840000}"/>
    <cellStyle name="Normal 54 5 7 8" xfId="34047" xr:uid="{00000000-0005-0000-0000-0000FC840000}"/>
    <cellStyle name="Normal 54 5 7 8 2" xfId="34048" xr:uid="{00000000-0005-0000-0000-0000FD840000}"/>
    <cellStyle name="Normal 54 5 7 9" xfId="34049" xr:uid="{00000000-0005-0000-0000-0000FE840000}"/>
    <cellStyle name="Normal 54 5 8" xfId="34050" xr:uid="{00000000-0005-0000-0000-0000FF840000}"/>
    <cellStyle name="Normal 54 5 8 2" xfId="34051" xr:uid="{00000000-0005-0000-0000-000000850000}"/>
    <cellStyle name="Normal 54 5 9" xfId="34052" xr:uid="{00000000-0005-0000-0000-000001850000}"/>
    <cellStyle name="Normal 54 5 9 2" xfId="34053" xr:uid="{00000000-0005-0000-0000-000002850000}"/>
    <cellStyle name="Normal 54 6" xfId="34054" xr:uid="{00000000-0005-0000-0000-000003850000}"/>
    <cellStyle name="Normal 54 6 10" xfId="34055" xr:uid="{00000000-0005-0000-0000-000004850000}"/>
    <cellStyle name="Normal 54 6 10 2" xfId="34056" xr:uid="{00000000-0005-0000-0000-000005850000}"/>
    <cellStyle name="Normal 54 6 11" xfId="34057" xr:uid="{00000000-0005-0000-0000-000006850000}"/>
    <cellStyle name="Normal 54 6 11 2" xfId="34058" xr:uid="{00000000-0005-0000-0000-000007850000}"/>
    <cellStyle name="Normal 54 6 12" xfId="34059" xr:uid="{00000000-0005-0000-0000-000008850000}"/>
    <cellStyle name="Normal 54 6 12 2" xfId="34060" xr:uid="{00000000-0005-0000-0000-000009850000}"/>
    <cellStyle name="Normal 54 6 13" xfId="34061" xr:uid="{00000000-0005-0000-0000-00000A850000}"/>
    <cellStyle name="Normal 54 6 13 2" xfId="34062" xr:uid="{00000000-0005-0000-0000-00000B850000}"/>
    <cellStyle name="Normal 54 6 14" xfId="34063" xr:uid="{00000000-0005-0000-0000-00000C850000}"/>
    <cellStyle name="Normal 54 6 14 2" xfId="34064" xr:uid="{00000000-0005-0000-0000-00000D850000}"/>
    <cellStyle name="Normal 54 6 15" xfId="34065" xr:uid="{00000000-0005-0000-0000-00000E850000}"/>
    <cellStyle name="Normal 54 6 15 2" xfId="34066" xr:uid="{00000000-0005-0000-0000-00000F850000}"/>
    <cellStyle name="Normal 54 6 16" xfId="34067" xr:uid="{00000000-0005-0000-0000-000010850000}"/>
    <cellStyle name="Normal 54 6 17" xfId="34068" xr:uid="{00000000-0005-0000-0000-000011850000}"/>
    <cellStyle name="Normal 54 6 2" xfId="34069" xr:uid="{00000000-0005-0000-0000-000012850000}"/>
    <cellStyle name="Normal 54 6 2 10" xfId="34070" xr:uid="{00000000-0005-0000-0000-000013850000}"/>
    <cellStyle name="Normal 54 6 2 11" xfId="34071" xr:uid="{00000000-0005-0000-0000-000014850000}"/>
    <cellStyle name="Normal 54 6 2 2" xfId="34072" xr:uid="{00000000-0005-0000-0000-000015850000}"/>
    <cellStyle name="Normal 54 6 2 2 2" xfId="34073" xr:uid="{00000000-0005-0000-0000-000016850000}"/>
    <cellStyle name="Normal 54 6 2 3" xfId="34074" xr:uid="{00000000-0005-0000-0000-000017850000}"/>
    <cellStyle name="Normal 54 6 2 3 2" xfId="34075" xr:uid="{00000000-0005-0000-0000-000018850000}"/>
    <cellStyle name="Normal 54 6 2 4" xfId="34076" xr:uid="{00000000-0005-0000-0000-000019850000}"/>
    <cellStyle name="Normal 54 6 2 4 2" xfId="34077" xr:uid="{00000000-0005-0000-0000-00001A850000}"/>
    <cellStyle name="Normal 54 6 2 5" xfId="34078" xr:uid="{00000000-0005-0000-0000-00001B850000}"/>
    <cellStyle name="Normal 54 6 2 5 2" xfId="34079" xr:uid="{00000000-0005-0000-0000-00001C850000}"/>
    <cellStyle name="Normal 54 6 2 6" xfId="34080" xr:uid="{00000000-0005-0000-0000-00001D850000}"/>
    <cellStyle name="Normal 54 6 2 6 2" xfId="34081" xr:uid="{00000000-0005-0000-0000-00001E850000}"/>
    <cellStyle name="Normal 54 6 2 7" xfId="34082" xr:uid="{00000000-0005-0000-0000-00001F850000}"/>
    <cellStyle name="Normal 54 6 2 7 2" xfId="34083" xr:uid="{00000000-0005-0000-0000-000020850000}"/>
    <cellStyle name="Normal 54 6 2 8" xfId="34084" xr:uid="{00000000-0005-0000-0000-000021850000}"/>
    <cellStyle name="Normal 54 6 2 8 2" xfId="34085" xr:uid="{00000000-0005-0000-0000-000022850000}"/>
    <cellStyle name="Normal 54 6 2 9" xfId="34086" xr:uid="{00000000-0005-0000-0000-000023850000}"/>
    <cellStyle name="Normal 54 6 2 9 2" xfId="34087" xr:uid="{00000000-0005-0000-0000-000024850000}"/>
    <cellStyle name="Normal 54 6 3" xfId="34088" xr:uid="{00000000-0005-0000-0000-000025850000}"/>
    <cellStyle name="Normal 54 6 3 10" xfId="34089" xr:uid="{00000000-0005-0000-0000-000026850000}"/>
    <cellStyle name="Normal 54 6 3 11" xfId="34090" xr:uid="{00000000-0005-0000-0000-000027850000}"/>
    <cellStyle name="Normal 54 6 3 2" xfId="34091" xr:uid="{00000000-0005-0000-0000-000028850000}"/>
    <cellStyle name="Normal 54 6 3 2 2" xfId="34092" xr:uid="{00000000-0005-0000-0000-000029850000}"/>
    <cellStyle name="Normal 54 6 3 3" xfId="34093" xr:uid="{00000000-0005-0000-0000-00002A850000}"/>
    <cellStyle name="Normal 54 6 3 3 2" xfId="34094" xr:uid="{00000000-0005-0000-0000-00002B850000}"/>
    <cellStyle name="Normal 54 6 3 4" xfId="34095" xr:uid="{00000000-0005-0000-0000-00002C850000}"/>
    <cellStyle name="Normal 54 6 3 4 2" xfId="34096" xr:uid="{00000000-0005-0000-0000-00002D850000}"/>
    <cellStyle name="Normal 54 6 3 5" xfId="34097" xr:uid="{00000000-0005-0000-0000-00002E850000}"/>
    <cellStyle name="Normal 54 6 3 5 2" xfId="34098" xr:uid="{00000000-0005-0000-0000-00002F850000}"/>
    <cellStyle name="Normal 54 6 3 6" xfId="34099" xr:uid="{00000000-0005-0000-0000-000030850000}"/>
    <cellStyle name="Normal 54 6 3 6 2" xfId="34100" xr:uid="{00000000-0005-0000-0000-000031850000}"/>
    <cellStyle name="Normal 54 6 3 7" xfId="34101" xr:uid="{00000000-0005-0000-0000-000032850000}"/>
    <cellStyle name="Normal 54 6 3 7 2" xfId="34102" xr:uid="{00000000-0005-0000-0000-000033850000}"/>
    <cellStyle name="Normal 54 6 3 8" xfId="34103" xr:uid="{00000000-0005-0000-0000-000034850000}"/>
    <cellStyle name="Normal 54 6 3 8 2" xfId="34104" xr:uid="{00000000-0005-0000-0000-000035850000}"/>
    <cellStyle name="Normal 54 6 3 9" xfId="34105" xr:uid="{00000000-0005-0000-0000-000036850000}"/>
    <cellStyle name="Normal 54 6 3 9 2" xfId="34106" xr:uid="{00000000-0005-0000-0000-000037850000}"/>
    <cellStyle name="Normal 54 6 4" xfId="34107" xr:uid="{00000000-0005-0000-0000-000038850000}"/>
    <cellStyle name="Normal 54 6 4 10" xfId="34108" xr:uid="{00000000-0005-0000-0000-000039850000}"/>
    <cellStyle name="Normal 54 6 4 11" xfId="34109" xr:uid="{00000000-0005-0000-0000-00003A850000}"/>
    <cellStyle name="Normal 54 6 4 2" xfId="34110" xr:uid="{00000000-0005-0000-0000-00003B850000}"/>
    <cellStyle name="Normal 54 6 4 2 2" xfId="34111" xr:uid="{00000000-0005-0000-0000-00003C850000}"/>
    <cellStyle name="Normal 54 6 4 3" xfId="34112" xr:uid="{00000000-0005-0000-0000-00003D850000}"/>
    <cellStyle name="Normal 54 6 4 3 2" xfId="34113" xr:uid="{00000000-0005-0000-0000-00003E850000}"/>
    <cellStyle name="Normal 54 6 4 4" xfId="34114" xr:uid="{00000000-0005-0000-0000-00003F850000}"/>
    <cellStyle name="Normal 54 6 4 4 2" xfId="34115" xr:uid="{00000000-0005-0000-0000-000040850000}"/>
    <cellStyle name="Normal 54 6 4 5" xfId="34116" xr:uid="{00000000-0005-0000-0000-000041850000}"/>
    <cellStyle name="Normal 54 6 4 5 2" xfId="34117" xr:uid="{00000000-0005-0000-0000-000042850000}"/>
    <cellStyle name="Normal 54 6 4 6" xfId="34118" xr:uid="{00000000-0005-0000-0000-000043850000}"/>
    <cellStyle name="Normal 54 6 4 6 2" xfId="34119" xr:uid="{00000000-0005-0000-0000-000044850000}"/>
    <cellStyle name="Normal 54 6 4 7" xfId="34120" xr:uid="{00000000-0005-0000-0000-000045850000}"/>
    <cellStyle name="Normal 54 6 4 7 2" xfId="34121" xr:uid="{00000000-0005-0000-0000-000046850000}"/>
    <cellStyle name="Normal 54 6 4 8" xfId="34122" xr:uid="{00000000-0005-0000-0000-000047850000}"/>
    <cellStyle name="Normal 54 6 4 8 2" xfId="34123" xr:uid="{00000000-0005-0000-0000-000048850000}"/>
    <cellStyle name="Normal 54 6 4 9" xfId="34124" xr:uid="{00000000-0005-0000-0000-000049850000}"/>
    <cellStyle name="Normal 54 6 4 9 2" xfId="34125" xr:uid="{00000000-0005-0000-0000-00004A850000}"/>
    <cellStyle name="Normal 54 6 5" xfId="34126" xr:uid="{00000000-0005-0000-0000-00004B850000}"/>
    <cellStyle name="Normal 54 6 5 10" xfId="34127" xr:uid="{00000000-0005-0000-0000-00004C850000}"/>
    <cellStyle name="Normal 54 6 5 11" xfId="34128" xr:uid="{00000000-0005-0000-0000-00004D850000}"/>
    <cellStyle name="Normal 54 6 5 2" xfId="34129" xr:uid="{00000000-0005-0000-0000-00004E850000}"/>
    <cellStyle name="Normal 54 6 5 2 2" xfId="34130" xr:uid="{00000000-0005-0000-0000-00004F850000}"/>
    <cellStyle name="Normal 54 6 5 3" xfId="34131" xr:uid="{00000000-0005-0000-0000-000050850000}"/>
    <cellStyle name="Normal 54 6 5 3 2" xfId="34132" xr:uid="{00000000-0005-0000-0000-000051850000}"/>
    <cellStyle name="Normal 54 6 5 4" xfId="34133" xr:uid="{00000000-0005-0000-0000-000052850000}"/>
    <cellStyle name="Normal 54 6 5 4 2" xfId="34134" xr:uid="{00000000-0005-0000-0000-000053850000}"/>
    <cellStyle name="Normal 54 6 5 5" xfId="34135" xr:uid="{00000000-0005-0000-0000-000054850000}"/>
    <cellStyle name="Normal 54 6 5 5 2" xfId="34136" xr:uid="{00000000-0005-0000-0000-000055850000}"/>
    <cellStyle name="Normal 54 6 5 6" xfId="34137" xr:uid="{00000000-0005-0000-0000-000056850000}"/>
    <cellStyle name="Normal 54 6 5 6 2" xfId="34138" xr:uid="{00000000-0005-0000-0000-000057850000}"/>
    <cellStyle name="Normal 54 6 5 7" xfId="34139" xr:uid="{00000000-0005-0000-0000-000058850000}"/>
    <cellStyle name="Normal 54 6 5 7 2" xfId="34140" xr:uid="{00000000-0005-0000-0000-000059850000}"/>
    <cellStyle name="Normal 54 6 5 8" xfId="34141" xr:uid="{00000000-0005-0000-0000-00005A850000}"/>
    <cellStyle name="Normal 54 6 5 8 2" xfId="34142" xr:uid="{00000000-0005-0000-0000-00005B850000}"/>
    <cellStyle name="Normal 54 6 5 9" xfId="34143" xr:uid="{00000000-0005-0000-0000-00005C850000}"/>
    <cellStyle name="Normal 54 6 5 9 2" xfId="34144" xr:uid="{00000000-0005-0000-0000-00005D850000}"/>
    <cellStyle name="Normal 54 6 6" xfId="34145" xr:uid="{00000000-0005-0000-0000-00005E850000}"/>
    <cellStyle name="Normal 54 6 6 10" xfId="34146" xr:uid="{00000000-0005-0000-0000-00005F850000}"/>
    <cellStyle name="Normal 54 6 6 11" xfId="34147" xr:uid="{00000000-0005-0000-0000-000060850000}"/>
    <cellStyle name="Normal 54 6 6 2" xfId="34148" xr:uid="{00000000-0005-0000-0000-000061850000}"/>
    <cellStyle name="Normal 54 6 6 2 2" xfId="34149" xr:uid="{00000000-0005-0000-0000-000062850000}"/>
    <cellStyle name="Normal 54 6 6 3" xfId="34150" xr:uid="{00000000-0005-0000-0000-000063850000}"/>
    <cellStyle name="Normal 54 6 6 3 2" xfId="34151" xr:uid="{00000000-0005-0000-0000-000064850000}"/>
    <cellStyle name="Normal 54 6 6 4" xfId="34152" xr:uid="{00000000-0005-0000-0000-000065850000}"/>
    <cellStyle name="Normal 54 6 6 4 2" xfId="34153" xr:uid="{00000000-0005-0000-0000-000066850000}"/>
    <cellStyle name="Normal 54 6 6 5" xfId="34154" xr:uid="{00000000-0005-0000-0000-000067850000}"/>
    <cellStyle name="Normal 54 6 6 5 2" xfId="34155" xr:uid="{00000000-0005-0000-0000-000068850000}"/>
    <cellStyle name="Normal 54 6 6 6" xfId="34156" xr:uid="{00000000-0005-0000-0000-000069850000}"/>
    <cellStyle name="Normal 54 6 6 6 2" xfId="34157" xr:uid="{00000000-0005-0000-0000-00006A850000}"/>
    <cellStyle name="Normal 54 6 6 7" xfId="34158" xr:uid="{00000000-0005-0000-0000-00006B850000}"/>
    <cellStyle name="Normal 54 6 6 7 2" xfId="34159" xr:uid="{00000000-0005-0000-0000-00006C850000}"/>
    <cellStyle name="Normal 54 6 6 8" xfId="34160" xr:uid="{00000000-0005-0000-0000-00006D850000}"/>
    <cellStyle name="Normal 54 6 6 8 2" xfId="34161" xr:uid="{00000000-0005-0000-0000-00006E850000}"/>
    <cellStyle name="Normal 54 6 6 9" xfId="34162" xr:uid="{00000000-0005-0000-0000-00006F850000}"/>
    <cellStyle name="Normal 54 6 6 9 2" xfId="34163" xr:uid="{00000000-0005-0000-0000-000070850000}"/>
    <cellStyle name="Normal 54 6 7" xfId="34164" xr:uid="{00000000-0005-0000-0000-000071850000}"/>
    <cellStyle name="Normal 54 6 7 10" xfId="34165" xr:uid="{00000000-0005-0000-0000-000072850000}"/>
    <cellStyle name="Normal 54 6 7 2" xfId="34166" xr:uid="{00000000-0005-0000-0000-000073850000}"/>
    <cellStyle name="Normal 54 6 7 2 2" xfId="34167" xr:uid="{00000000-0005-0000-0000-000074850000}"/>
    <cellStyle name="Normal 54 6 7 3" xfId="34168" xr:uid="{00000000-0005-0000-0000-000075850000}"/>
    <cellStyle name="Normal 54 6 7 3 2" xfId="34169" xr:uid="{00000000-0005-0000-0000-000076850000}"/>
    <cellStyle name="Normal 54 6 7 4" xfId="34170" xr:uid="{00000000-0005-0000-0000-000077850000}"/>
    <cellStyle name="Normal 54 6 7 4 2" xfId="34171" xr:uid="{00000000-0005-0000-0000-000078850000}"/>
    <cellStyle name="Normal 54 6 7 5" xfId="34172" xr:uid="{00000000-0005-0000-0000-000079850000}"/>
    <cellStyle name="Normal 54 6 7 5 2" xfId="34173" xr:uid="{00000000-0005-0000-0000-00007A850000}"/>
    <cellStyle name="Normal 54 6 7 6" xfId="34174" xr:uid="{00000000-0005-0000-0000-00007B850000}"/>
    <cellStyle name="Normal 54 6 7 6 2" xfId="34175" xr:uid="{00000000-0005-0000-0000-00007C850000}"/>
    <cellStyle name="Normal 54 6 7 7" xfId="34176" xr:uid="{00000000-0005-0000-0000-00007D850000}"/>
    <cellStyle name="Normal 54 6 7 7 2" xfId="34177" xr:uid="{00000000-0005-0000-0000-00007E850000}"/>
    <cellStyle name="Normal 54 6 7 8" xfId="34178" xr:uid="{00000000-0005-0000-0000-00007F850000}"/>
    <cellStyle name="Normal 54 6 7 8 2" xfId="34179" xr:uid="{00000000-0005-0000-0000-000080850000}"/>
    <cellStyle name="Normal 54 6 7 9" xfId="34180" xr:uid="{00000000-0005-0000-0000-000081850000}"/>
    <cellStyle name="Normal 54 6 8" xfId="34181" xr:uid="{00000000-0005-0000-0000-000082850000}"/>
    <cellStyle name="Normal 54 6 8 2" xfId="34182" xr:uid="{00000000-0005-0000-0000-000083850000}"/>
    <cellStyle name="Normal 54 6 9" xfId="34183" xr:uid="{00000000-0005-0000-0000-000084850000}"/>
    <cellStyle name="Normal 54 6 9 2" xfId="34184" xr:uid="{00000000-0005-0000-0000-000085850000}"/>
    <cellStyle name="Normal 54 7" xfId="34185" xr:uid="{00000000-0005-0000-0000-000086850000}"/>
    <cellStyle name="Normal 54 7 10" xfId="34186" xr:uid="{00000000-0005-0000-0000-000087850000}"/>
    <cellStyle name="Normal 54 7 11" xfId="34187" xr:uid="{00000000-0005-0000-0000-000088850000}"/>
    <cellStyle name="Normal 54 7 2" xfId="34188" xr:uid="{00000000-0005-0000-0000-000089850000}"/>
    <cellStyle name="Normal 54 7 2 2" xfId="34189" xr:uid="{00000000-0005-0000-0000-00008A850000}"/>
    <cellStyle name="Normal 54 7 3" xfId="34190" xr:uid="{00000000-0005-0000-0000-00008B850000}"/>
    <cellStyle name="Normal 54 7 3 2" xfId="34191" xr:uid="{00000000-0005-0000-0000-00008C850000}"/>
    <cellStyle name="Normal 54 7 4" xfId="34192" xr:uid="{00000000-0005-0000-0000-00008D850000}"/>
    <cellStyle name="Normal 54 7 4 2" xfId="34193" xr:uid="{00000000-0005-0000-0000-00008E850000}"/>
    <cellStyle name="Normal 54 7 5" xfId="34194" xr:uid="{00000000-0005-0000-0000-00008F850000}"/>
    <cellStyle name="Normal 54 7 5 2" xfId="34195" xr:uid="{00000000-0005-0000-0000-000090850000}"/>
    <cellStyle name="Normal 54 7 6" xfId="34196" xr:uid="{00000000-0005-0000-0000-000091850000}"/>
    <cellStyle name="Normal 54 7 6 2" xfId="34197" xr:uid="{00000000-0005-0000-0000-000092850000}"/>
    <cellStyle name="Normal 54 7 7" xfId="34198" xr:uid="{00000000-0005-0000-0000-000093850000}"/>
    <cellStyle name="Normal 54 7 7 2" xfId="34199" xr:uid="{00000000-0005-0000-0000-000094850000}"/>
    <cellStyle name="Normal 54 7 8" xfId="34200" xr:uid="{00000000-0005-0000-0000-000095850000}"/>
    <cellStyle name="Normal 54 7 8 2" xfId="34201" xr:uid="{00000000-0005-0000-0000-000096850000}"/>
    <cellStyle name="Normal 54 7 9" xfId="34202" xr:uid="{00000000-0005-0000-0000-000097850000}"/>
    <cellStyle name="Normal 54 7 9 2" xfId="34203" xr:uid="{00000000-0005-0000-0000-000098850000}"/>
    <cellStyle name="Normal 54 8" xfId="34204" xr:uid="{00000000-0005-0000-0000-000099850000}"/>
    <cellStyle name="Normal 54 8 10" xfId="34205" xr:uid="{00000000-0005-0000-0000-00009A850000}"/>
    <cellStyle name="Normal 54 8 11" xfId="34206" xr:uid="{00000000-0005-0000-0000-00009B850000}"/>
    <cellStyle name="Normal 54 8 2" xfId="34207" xr:uid="{00000000-0005-0000-0000-00009C850000}"/>
    <cellStyle name="Normal 54 8 2 2" xfId="34208" xr:uid="{00000000-0005-0000-0000-00009D850000}"/>
    <cellStyle name="Normal 54 8 3" xfId="34209" xr:uid="{00000000-0005-0000-0000-00009E850000}"/>
    <cellStyle name="Normal 54 8 3 2" xfId="34210" xr:uid="{00000000-0005-0000-0000-00009F850000}"/>
    <cellStyle name="Normal 54 8 4" xfId="34211" xr:uid="{00000000-0005-0000-0000-0000A0850000}"/>
    <cellStyle name="Normal 54 8 4 2" xfId="34212" xr:uid="{00000000-0005-0000-0000-0000A1850000}"/>
    <cellStyle name="Normal 54 8 5" xfId="34213" xr:uid="{00000000-0005-0000-0000-0000A2850000}"/>
    <cellStyle name="Normal 54 8 5 2" xfId="34214" xr:uid="{00000000-0005-0000-0000-0000A3850000}"/>
    <cellStyle name="Normal 54 8 6" xfId="34215" xr:uid="{00000000-0005-0000-0000-0000A4850000}"/>
    <cellStyle name="Normal 54 8 6 2" xfId="34216" xr:uid="{00000000-0005-0000-0000-0000A5850000}"/>
    <cellStyle name="Normal 54 8 7" xfId="34217" xr:uid="{00000000-0005-0000-0000-0000A6850000}"/>
    <cellStyle name="Normal 54 8 7 2" xfId="34218" xr:uid="{00000000-0005-0000-0000-0000A7850000}"/>
    <cellStyle name="Normal 54 8 8" xfId="34219" xr:uid="{00000000-0005-0000-0000-0000A8850000}"/>
    <cellStyle name="Normal 54 8 8 2" xfId="34220" xr:uid="{00000000-0005-0000-0000-0000A9850000}"/>
    <cellStyle name="Normal 54 8 9" xfId="34221" xr:uid="{00000000-0005-0000-0000-0000AA850000}"/>
    <cellStyle name="Normal 54 8 9 2" xfId="34222" xr:uid="{00000000-0005-0000-0000-0000AB850000}"/>
    <cellStyle name="Normal 54 9" xfId="34223" xr:uid="{00000000-0005-0000-0000-0000AC850000}"/>
    <cellStyle name="Normal 54 9 10" xfId="34224" xr:uid="{00000000-0005-0000-0000-0000AD850000}"/>
    <cellStyle name="Normal 54 9 11" xfId="34225" xr:uid="{00000000-0005-0000-0000-0000AE850000}"/>
    <cellStyle name="Normal 54 9 2" xfId="34226" xr:uid="{00000000-0005-0000-0000-0000AF850000}"/>
    <cellStyle name="Normal 54 9 2 2" xfId="34227" xr:uid="{00000000-0005-0000-0000-0000B0850000}"/>
    <cellStyle name="Normal 54 9 3" xfId="34228" xr:uid="{00000000-0005-0000-0000-0000B1850000}"/>
    <cellStyle name="Normal 54 9 3 2" xfId="34229" xr:uid="{00000000-0005-0000-0000-0000B2850000}"/>
    <cellStyle name="Normal 54 9 4" xfId="34230" xr:uid="{00000000-0005-0000-0000-0000B3850000}"/>
    <cellStyle name="Normal 54 9 4 2" xfId="34231" xr:uid="{00000000-0005-0000-0000-0000B4850000}"/>
    <cellStyle name="Normal 54 9 5" xfId="34232" xr:uid="{00000000-0005-0000-0000-0000B5850000}"/>
    <cellStyle name="Normal 54 9 5 2" xfId="34233" xr:uid="{00000000-0005-0000-0000-0000B6850000}"/>
    <cellStyle name="Normal 54 9 6" xfId="34234" xr:uid="{00000000-0005-0000-0000-0000B7850000}"/>
    <cellStyle name="Normal 54 9 6 2" xfId="34235" xr:uid="{00000000-0005-0000-0000-0000B8850000}"/>
    <cellStyle name="Normal 54 9 7" xfId="34236" xr:uid="{00000000-0005-0000-0000-0000B9850000}"/>
    <cellStyle name="Normal 54 9 7 2" xfId="34237" xr:uid="{00000000-0005-0000-0000-0000BA850000}"/>
    <cellStyle name="Normal 54 9 8" xfId="34238" xr:uid="{00000000-0005-0000-0000-0000BB850000}"/>
    <cellStyle name="Normal 54 9 8 2" xfId="34239" xr:uid="{00000000-0005-0000-0000-0000BC850000}"/>
    <cellStyle name="Normal 54 9 9" xfId="34240" xr:uid="{00000000-0005-0000-0000-0000BD850000}"/>
    <cellStyle name="Normal 54 9 9 2" xfId="34241" xr:uid="{00000000-0005-0000-0000-0000BE850000}"/>
    <cellStyle name="Normal 55" xfId="34242" xr:uid="{00000000-0005-0000-0000-0000BF850000}"/>
    <cellStyle name="Normal 55 10" xfId="34243" xr:uid="{00000000-0005-0000-0000-0000C0850000}"/>
    <cellStyle name="Normal 55 10 10" xfId="34244" xr:uid="{00000000-0005-0000-0000-0000C1850000}"/>
    <cellStyle name="Normal 55 10 11" xfId="34245" xr:uid="{00000000-0005-0000-0000-0000C2850000}"/>
    <cellStyle name="Normal 55 10 2" xfId="34246" xr:uid="{00000000-0005-0000-0000-0000C3850000}"/>
    <cellStyle name="Normal 55 10 2 2" xfId="34247" xr:uid="{00000000-0005-0000-0000-0000C4850000}"/>
    <cellStyle name="Normal 55 10 3" xfId="34248" xr:uid="{00000000-0005-0000-0000-0000C5850000}"/>
    <cellStyle name="Normal 55 10 3 2" xfId="34249" xr:uid="{00000000-0005-0000-0000-0000C6850000}"/>
    <cellStyle name="Normal 55 10 4" xfId="34250" xr:uid="{00000000-0005-0000-0000-0000C7850000}"/>
    <cellStyle name="Normal 55 10 4 2" xfId="34251" xr:uid="{00000000-0005-0000-0000-0000C8850000}"/>
    <cellStyle name="Normal 55 10 5" xfId="34252" xr:uid="{00000000-0005-0000-0000-0000C9850000}"/>
    <cellStyle name="Normal 55 10 5 2" xfId="34253" xr:uid="{00000000-0005-0000-0000-0000CA850000}"/>
    <cellStyle name="Normal 55 10 6" xfId="34254" xr:uid="{00000000-0005-0000-0000-0000CB850000}"/>
    <cellStyle name="Normal 55 10 6 2" xfId="34255" xr:uid="{00000000-0005-0000-0000-0000CC850000}"/>
    <cellStyle name="Normal 55 10 7" xfId="34256" xr:uid="{00000000-0005-0000-0000-0000CD850000}"/>
    <cellStyle name="Normal 55 10 7 2" xfId="34257" xr:uid="{00000000-0005-0000-0000-0000CE850000}"/>
    <cellStyle name="Normal 55 10 8" xfId="34258" xr:uid="{00000000-0005-0000-0000-0000CF850000}"/>
    <cellStyle name="Normal 55 10 8 2" xfId="34259" xr:uid="{00000000-0005-0000-0000-0000D0850000}"/>
    <cellStyle name="Normal 55 10 9" xfId="34260" xr:uid="{00000000-0005-0000-0000-0000D1850000}"/>
    <cellStyle name="Normal 55 10 9 2" xfId="34261" xr:uid="{00000000-0005-0000-0000-0000D2850000}"/>
    <cellStyle name="Normal 55 11" xfId="34262" xr:uid="{00000000-0005-0000-0000-0000D3850000}"/>
    <cellStyle name="Normal 55 11 10" xfId="34263" xr:uid="{00000000-0005-0000-0000-0000D4850000}"/>
    <cellStyle name="Normal 55 11 11" xfId="34264" xr:uid="{00000000-0005-0000-0000-0000D5850000}"/>
    <cellStyle name="Normal 55 11 2" xfId="34265" xr:uid="{00000000-0005-0000-0000-0000D6850000}"/>
    <cellStyle name="Normal 55 11 2 2" xfId="34266" xr:uid="{00000000-0005-0000-0000-0000D7850000}"/>
    <cellStyle name="Normal 55 11 3" xfId="34267" xr:uid="{00000000-0005-0000-0000-0000D8850000}"/>
    <cellStyle name="Normal 55 11 3 2" xfId="34268" xr:uid="{00000000-0005-0000-0000-0000D9850000}"/>
    <cellStyle name="Normal 55 11 4" xfId="34269" xr:uid="{00000000-0005-0000-0000-0000DA850000}"/>
    <cellStyle name="Normal 55 11 4 2" xfId="34270" xr:uid="{00000000-0005-0000-0000-0000DB850000}"/>
    <cellStyle name="Normal 55 11 5" xfId="34271" xr:uid="{00000000-0005-0000-0000-0000DC850000}"/>
    <cellStyle name="Normal 55 11 5 2" xfId="34272" xr:uid="{00000000-0005-0000-0000-0000DD850000}"/>
    <cellStyle name="Normal 55 11 6" xfId="34273" xr:uid="{00000000-0005-0000-0000-0000DE850000}"/>
    <cellStyle name="Normal 55 11 6 2" xfId="34274" xr:uid="{00000000-0005-0000-0000-0000DF850000}"/>
    <cellStyle name="Normal 55 11 7" xfId="34275" xr:uid="{00000000-0005-0000-0000-0000E0850000}"/>
    <cellStyle name="Normal 55 11 7 2" xfId="34276" xr:uid="{00000000-0005-0000-0000-0000E1850000}"/>
    <cellStyle name="Normal 55 11 8" xfId="34277" xr:uid="{00000000-0005-0000-0000-0000E2850000}"/>
    <cellStyle name="Normal 55 11 8 2" xfId="34278" xr:uid="{00000000-0005-0000-0000-0000E3850000}"/>
    <cellStyle name="Normal 55 11 9" xfId="34279" xr:uid="{00000000-0005-0000-0000-0000E4850000}"/>
    <cellStyle name="Normal 55 11 9 2" xfId="34280" xr:uid="{00000000-0005-0000-0000-0000E5850000}"/>
    <cellStyle name="Normal 55 12" xfId="34281" xr:uid="{00000000-0005-0000-0000-0000E6850000}"/>
    <cellStyle name="Normal 55 12 10" xfId="34282" xr:uid="{00000000-0005-0000-0000-0000E7850000}"/>
    <cellStyle name="Normal 55 12 2" xfId="34283" xr:uid="{00000000-0005-0000-0000-0000E8850000}"/>
    <cellStyle name="Normal 55 12 2 2" xfId="34284" xr:uid="{00000000-0005-0000-0000-0000E9850000}"/>
    <cellStyle name="Normal 55 12 3" xfId="34285" xr:uid="{00000000-0005-0000-0000-0000EA850000}"/>
    <cellStyle name="Normal 55 12 3 2" xfId="34286" xr:uid="{00000000-0005-0000-0000-0000EB850000}"/>
    <cellStyle name="Normal 55 12 4" xfId="34287" xr:uid="{00000000-0005-0000-0000-0000EC850000}"/>
    <cellStyle name="Normal 55 12 4 2" xfId="34288" xr:uid="{00000000-0005-0000-0000-0000ED850000}"/>
    <cellStyle name="Normal 55 12 5" xfId="34289" xr:uid="{00000000-0005-0000-0000-0000EE850000}"/>
    <cellStyle name="Normal 55 12 5 2" xfId="34290" xr:uid="{00000000-0005-0000-0000-0000EF850000}"/>
    <cellStyle name="Normal 55 12 6" xfId="34291" xr:uid="{00000000-0005-0000-0000-0000F0850000}"/>
    <cellStyle name="Normal 55 12 6 2" xfId="34292" xr:uid="{00000000-0005-0000-0000-0000F1850000}"/>
    <cellStyle name="Normal 55 12 7" xfId="34293" xr:uid="{00000000-0005-0000-0000-0000F2850000}"/>
    <cellStyle name="Normal 55 12 7 2" xfId="34294" xr:uid="{00000000-0005-0000-0000-0000F3850000}"/>
    <cellStyle name="Normal 55 12 8" xfId="34295" xr:uid="{00000000-0005-0000-0000-0000F4850000}"/>
    <cellStyle name="Normal 55 12 8 2" xfId="34296" xr:uid="{00000000-0005-0000-0000-0000F5850000}"/>
    <cellStyle name="Normal 55 12 9" xfId="34297" xr:uid="{00000000-0005-0000-0000-0000F6850000}"/>
    <cellStyle name="Normal 55 13" xfId="34298" xr:uid="{00000000-0005-0000-0000-0000F7850000}"/>
    <cellStyle name="Normal 55 13 2" xfId="34299" xr:uid="{00000000-0005-0000-0000-0000F8850000}"/>
    <cellStyle name="Normal 55 14" xfId="34300" xr:uid="{00000000-0005-0000-0000-0000F9850000}"/>
    <cellStyle name="Normal 55 14 2" xfId="34301" xr:uid="{00000000-0005-0000-0000-0000FA850000}"/>
    <cellStyle name="Normal 55 15" xfId="34302" xr:uid="{00000000-0005-0000-0000-0000FB850000}"/>
    <cellStyle name="Normal 55 15 2" xfId="34303" xr:uid="{00000000-0005-0000-0000-0000FC850000}"/>
    <cellStyle name="Normal 55 16" xfId="34304" xr:uid="{00000000-0005-0000-0000-0000FD850000}"/>
    <cellStyle name="Normal 55 16 2" xfId="34305" xr:uid="{00000000-0005-0000-0000-0000FE850000}"/>
    <cellStyle name="Normal 55 17" xfId="34306" xr:uid="{00000000-0005-0000-0000-0000FF850000}"/>
    <cellStyle name="Normal 55 17 2" xfId="34307" xr:uid="{00000000-0005-0000-0000-000000860000}"/>
    <cellStyle name="Normal 55 18" xfId="34308" xr:uid="{00000000-0005-0000-0000-000001860000}"/>
    <cellStyle name="Normal 55 18 2" xfId="34309" xr:uid="{00000000-0005-0000-0000-000002860000}"/>
    <cellStyle name="Normal 55 19" xfId="34310" xr:uid="{00000000-0005-0000-0000-000003860000}"/>
    <cellStyle name="Normal 55 19 2" xfId="34311" xr:uid="{00000000-0005-0000-0000-000004860000}"/>
    <cellStyle name="Normal 55 2" xfId="34312" xr:uid="{00000000-0005-0000-0000-000005860000}"/>
    <cellStyle name="Normal 55 2 10" xfId="34313" xr:uid="{00000000-0005-0000-0000-000006860000}"/>
    <cellStyle name="Normal 55 2 10 2" xfId="34314" xr:uid="{00000000-0005-0000-0000-000007860000}"/>
    <cellStyle name="Normal 55 2 11" xfId="34315" xr:uid="{00000000-0005-0000-0000-000008860000}"/>
    <cellStyle name="Normal 55 2 11 2" xfId="34316" xr:uid="{00000000-0005-0000-0000-000009860000}"/>
    <cellStyle name="Normal 55 2 12" xfId="34317" xr:uid="{00000000-0005-0000-0000-00000A860000}"/>
    <cellStyle name="Normal 55 2 12 2" xfId="34318" xr:uid="{00000000-0005-0000-0000-00000B860000}"/>
    <cellStyle name="Normal 55 2 13" xfId="34319" xr:uid="{00000000-0005-0000-0000-00000C860000}"/>
    <cellStyle name="Normal 55 2 13 2" xfId="34320" xr:uid="{00000000-0005-0000-0000-00000D860000}"/>
    <cellStyle name="Normal 55 2 14" xfId="34321" xr:uid="{00000000-0005-0000-0000-00000E860000}"/>
    <cellStyle name="Normal 55 2 14 2" xfId="34322" xr:uid="{00000000-0005-0000-0000-00000F860000}"/>
    <cellStyle name="Normal 55 2 15" xfId="34323" xr:uid="{00000000-0005-0000-0000-000010860000}"/>
    <cellStyle name="Normal 55 2 15 2" xfId="34324" xr:uid="{00000000-0005-0000-0000-000011860000}"/>
    <cellStyle name="Normal 55 2 16" xfId="34325" xr:uid="{00000000-0005-0000-0000-000012860000}"/>
    <cellStyle name="Normal 55 2 16 2" xfId="34326" xr:uid="{00000000-0005-0000-0000-000013860000}"/>
    <cellStyle name="Normal 55 2 17" xfId="34327" xr:uid="{00000000-0005-0000-0000-000014860000}"/>
    <cellStyle name="Normal 55 2 18" xfId="34328" xr:uid="{00000000-0005-0000-0000-000015860000}"/>
    <cellStyle name="Normal 55 2 2" xfId="34329" xr:uid="{00000000-0005-0000-0000-000016860000}"/>
    <cellStyle name="Normal 55 2 2 10" xfId="34330" xr:uid="{00000000-0005-0000-0000-000017860000}"/>
    <cellStyle name="Normal 55 2 2 11" xfId="34331" xr:uid="{00000000-0005-0000-0000-000018860000}"/>
    <cellStyle name="Normal 55 2 2 2" xfId="34332" xr:uid="{00000000-0005-0000-0000-000019860000}"/>
    <cellStyle name="Normal 55 2 2 2 2" xfId="34333" xr:uid="{00000000-0005-0000-0000-00001A860000}"/>
    <cellStyle name="Normal 55 2 2 3" xfId="34334" xr:uid="{00000000-0005-0000-0000-00001B860000}"/>
    <cellStyle name="Normal 55 2 2 3 2" xfId="34335" xr:uid="{00000000-0005-0000-0000-00001C860000}"/>
    <cellStyle name="Normal 55 2 2 4" xfId="34336" xr:uid="{00000000-0005-0000-0000-00001D860000}"/>
    <cellStyle name="Normal 55 2 2 4 2" xfId="34337" xr:uid="{00000000-0005-0000-0000-00001E860000}"/>
    <cellStyle name="Normal 55 2 2 5" xfId="34338" xr:uid="{00000000-0005-0000-0000-00001F860000}"/>
    <cellStyle name="Normal 55 2 2 5 2" xfId="34339" xr:uid="{00000000-0005-0000-0000-000020860000}"/>
    <cellStyle name="Normal 55 2 2 6" xfId="34340" xr:uid="{00000000-0005-0000-0000-000021860000}"/>
    <cellStyle name="Normal 55 2 2 6 2" xfId="34341" xr:uid="{00000000-0005-0000-0000-000022860000}"/>
    <cellStyle name="Normal 55 2 2 7" xfId="34342" xr:uid="{00000000-0005-0000-0000-000023860000}"/>
    <cellStyle name="Normal 55 2 2 7 2" xfId="34343" xr:uid="{00000000-0005-0000-0000-000024860000}"/>
    <cellStyle name="Normal 55 2 2 8" xfId="34344" xr:uid="{00000000-0005-0000-0000-000025860000}"/>
    <cellStyle name="Normal 55 2 2 8 2" xfId="34345" xr:uid="{00000000-0005-0000-0000-000026860000}"/>
    <cellStyle name="Normal 55 2 2 9" xfId="34346" xr:uid="{00000000-0005-0000-0000-000027860000}"/>
    <cellStyle name="Normal 55 2 2 9 2" xfId="34347" xr:uid="{00000000-0005-0000-0000-000028860000}"/>
    <cellStyle name="Normal 55 2 3" xfId="34348" xr:uid="{00000000-0005-0000-0000-000029860000}"/>
    <cellStyle name="Normal 55 2 3 10" xfId="34349" xr:uid="{00000000-0005-0000-0000-00002A860000}"/>
    <cellStyle name="Normal 55 2 3 11" xfId="34350" xr:uid="{00000000-0005-0000-0000-00002B860000}"/>
    <cellStyle name="Normal 55 2 3 2" xfId="34351" xr:uid="{00000000-0005-0000-0000-00002C860000}"/>
    <cellStyle name="Normal 55 2 3 2 2" xfId="34352" xr:uid="{00000000-0005-0000-0000-00002D860000}"/>
    <cellStyle name="Normal 55 2 3 3" xfId="34353" xr:uid="{00000000-0005-0000-0000-00002E860000}"/>
    <cellStyle name="Normal 55 2 3 3 2" xfId="34354" xr:uid="{00000000-0005-0000-0000-00002F860000}"/>
    <cellStyle name="Normal 55 2 3 4" xfId="34355" xr:uid="{00000000-0005-0000-0000-000030860000}"/>
    <cellStyle name="Normal 55 2 3 4 2" xfId="34356" xr:uid="{00000000-0005-0000-0000-000031860000}"/>
    <cellStyle name="Normal 55 2 3 5" xfId="34357" xr:uid="{00000000-0005-0000-0000-000032860000}"/>
    <cellStyle name="Normal 55 2 3 5 2" xfId="34358" xr:uid="{00000000-0005-0000-0000-000033860000}"/>
    <cellStyle name="Normal 55 2 3 6" xfId="34359" xr:uid="{00000000-0005-0000-0000-000034860000}"/>
    <cellStyle name="Normal 55 2 3 6 2" xfId="34360" xr:uid="{00000000-0005-0000-0000-000035860000}"/>
    <cellStyle name="Normal 55 2 3 7" xfId="34361" xr:uid="{00000000-0005-0000-0000-000036860000}"/>
    <cellStyle name="Normal 55 2 3 7 2" xfId="34362" xr:uid="{00000000-0005-0000-0000-000037860000}"/>
    <cellStyle name="Normal 55 2 3 8" xfId="34363" xr:uid="{00000000-0005-0000-0000-000038860000}"/>
    <cellStyle name="Normal 55 2 3 8 2" xfId="34364" xr:uid="{00000000-0005-0000-0000-000039860000}"/>
    <cellStyle name="Normal 55 2 3 9" xfId="34365" xr:uid="{00000000-0005-0000-0000-00003A860000}"/>
    <cellStyle name="Normal 55 2 3 9 2" xfId="34366" xr:uid="{00000000-0005-0000-0000-00003B860000}"/>
    <cellStyle name="Normal 55 2 4" xfId="34367" xr:uid="{00000000-0005-0000-0000-00003C860000}"/>
    <cellStyle name="Normal 55 2 4 10" xfId="34368" xr:uid="{00000000-0005-0000-0000-00003D860000}"/>
    <cellStyle name="Normal 55 2 4 11" xfId="34369" xr:uid="{00000000-0005-0000-0000-00003E860000}"/>
    <cellStyle name="Normal 55 2 4 2" xfId="34370" xr:uid="{00000000-0005-0000-0000-00003F860000}"/>
    <cellStyle name="Normal 55 2 4 2 2" xfId="34371" xr:uid="{00000000-0005-0000-0000-000040860000}"/>
    <cellStyle name="Normal 55 2 4 3" xfId="34372" xr:uid="{00000000-0005-0000-0000-000041860000}"/>
    <cellStyle name="Normal 55 2 4 3 2" xfId="34373" xr:uid="{00000000-0005-0000-0000-000042860000}"/>
    <cellStyle name="Normal 55 2 4 4" xfId="34374" xr:uid="{00000000-0005-0000-0000-000043860000}"/>
    <cellStyle name="Normal 55 2 4 4 2" xfId="34375" xr:uid="{00000000-0005-0000-0000-000044860000}"/>
    <cellStyle name="Normal 55 2 4 5" xfId="34376" xr:uid="{00000000-0005-0000-0000-000045860000}"/>
    <cellStyle name="Normal 55 2 4 5 2" xfId="34377" xr:uid="{00000000-0005-0000-0000-000046860000}"/>
    <cellStyle name="Normal 55 2 4 6" xfId="34378" xr:uid="{00000000-0005-0000-0000-000047860000}"/>
    <cellStyle name="Normal 55 2 4 6 2" xfId="34379" xr:uid="{00000000-0005-0000-0000-000048860000}"/>
    <cellStyle name="Normal 55 2 4 7" xfId="34380" xr:uid="{00000000-0005-0000-0000-000049860000}"/>
    <cellStyle name="Normal 55 2 4 7 2" xfId="34381" xr:uid="{00000000-0005-0000-0000-00004A860000}"/>
    <cellStyle name="Normal 55 2 4 8" xfId="34382" xr:uid="{00000000-0005-0000-0000-00004B860000}"/>
    <cellStyle name="Normal 55 2 4 8 2" xfId="34383" xr:uid="{00000000-0005-0000-0000-00004C860000}"/>
    <cellStyle name="Normal 55 2 4 9" xfId="34384" xr:uid="{00000000-0005-0000-0000-00004D860000}"/>
    <cellStyle name="Normal 55 2 4 9 2" xfId="34385" xr:uid="{00000000-0005-0000-0000-00004E860000}"/>
    <cellStyle name="Normal 55 2 5" xfId="34386" xr:uid="{00000000-0005-0000-0000-00004F860000}"/>
    <cellStyle name="Normal 55 2 5 10" xfId="34387" xr:uid="{00000000-0005-0000-0000-000050860000}"/>
    <cellStyle name="Normal 55 2 5 11" xfId="34388" xr:uid="{00000000-0005-0000-0000-000051860000}"/>
    <cellStyle name="Normal 55 2 5 2" xfId="34389" xr:uid="{00000000-0005-0000-0000-000052860000}"/>
    <cellStyle name="Normal 55 2 5 2 2" xfId="34390" xr:uid="{00000000-0005-0000-0000-000053860000}"/>
    <cellStyle name="Normal 55 2 5 3" xfId="34391" xr:uid="{00000000-0005-0000-0000-000054860000}"/>
    <cellStyle name="Normal 55 2 5 3 2" xfId="34392" xr:uid="{00000000-0005-0000-0000-000055860000}"/>
    <cellStyle name="Normal 55 2 5 4" xfId="34393" xr:uid="{00000000-0005-0000-0000-000056860000}"/>
    <cellStyle name="Normal 55 2 5 4 2" xfId="34394" xr:uid="{00000000-0005-0000-0000-000057860000}"/>
    <cellStyle name="Normal 55 2 5 5" xfId="34395" xr:uid="{00000000-0005-0000-0000-000058860000}"/>
    <cellStyle name="Normal 55 2 5 5 2" xfId="34396" xr:uid="{00000000-0005-0000-0000-000059860000}"/>
    <cellStyle name="Normal 55 2 5 6" xfId="34397" xr:uid="{00000000-0005-0000-0000-00005A860000}"/>
    <cellStyle name="Normal 55 2 5 6 2" xfId="34398" xr:uid="{00000000-0005-0000-0000-00005B860000}"/>
    <cellStyle name="Normal 55 2 5 7" xfId="34399" xr:uid="{00000000-0005-0000-0000-00005C860000}"/>
    <cellStyle name="Normal 55 2 5 7 2" xfId="34400" xr:uid="{00000000-0005-0000-0000-00005D860000}"/>
    <cellStyle name="Normal 55 2 5 8" xfId="34401" xr:uid="{00000000-0005-0000-0000-00005E860000}"/>
    <cellStyle name="Normal 55 2 5 8 2" xfId="34402" xr:uid="{00000000-0005-0000-0000-00005F860000}"/>
    <cellStyle name="Normal 55 2 5 9" xfId="34403" xr:uid="{00000000-0005-0000-0000-000060860000}"/>
    <cellStyle name="Normal 55 2 5 9 2" xfId="34404" xr:uid="{00000000-0005-0000-0000-000061860000}"/>
    <cellStyle name="Normal 55 2 6" xfId="34405" xr:uid="{00000000-0005-0000-0000-000062860000}"/>
    <cellStyle name="Normal 55 2 6 10" xfId="34406" xr:uid="{00000000-0005-0000-0000-000063860000}"/>
    <cellStyle name="Normal 55 2 6 11" xfId="34407" xr:uid="{00000000-0005-0000-0000-000064860000}"/>
    <cellStyle name="Normal 55 2 6 2" xfId="34408" xr:uid="{00000000-0005-0000-0000-000065860000}"/>
    <cellStyle name="Normal 55 2 6 2 2" xfId="34409" xr:uid="{00000000-0005-0000-0000-000066860000}"/>
    <cellStyle name="Normal 55 2 6 3" xfId="34410" xr:uid="{00000000-0005-0000-0000-000067860000}"/>
    <cellStyle name="Normal 55 2 6 3 2" xfId="34411" xr:uid="{00000000-0005-0000-0000-000068860000}"/>
    <cellStyle name="Normal 55 2 6 4" xfId="34412" xr:uid="{00000000-0005-0000-0000-000069860000}"/>
    <cellStyle name="Normal 55 2 6 4 2" xfId="34413" xr:uid="{00000000-0005-0000-0000-00006A860000}"/>
    <cellStyle name="Normal 55 2 6 5" xfId="34414" xr:uid="{00000000-0005-0000-0000-00006B860000}"/>
    <cellStyle name="Normal 55 2 6 5 2" xfId="34415" xr:uid="{00000000-0005-0000-0000-00006C860000}"/>
    <cellStyle name="Normal 55 2 6 6" xfId="34416" xr:uid="{00000000-0005-0000-0000-00006D860000}"/>
    <cellStyle name="Normal 55 2 6 6 2" xfId="34417" xr:uid="{00000000-0005-0000-0000-00006E860000}"/>
    <cellStyle name="Normal 55 2 6 7" xfId="34418" xr:uid="{00000000-0005-0000-0000-00006F860000}"/>
    <cellStyle name="Normal 55 2 6 7 2" xfId="34419" xr:uid="{00000000-0005-0000-0000-000070860000}"/>
    <cellStyle name="Normal 55 2 6 8" xfId="34420" xr:uid="{00000000-0005-0000-0000-000071860000}"/>
    <cellStyle name="Normal 55 2 6 8 2" xfId="34421" xr:uid="{00000000-0005-0000-0000-000072860000}"/>
    <cellStyle name="Normal 55 2 6 9" xfId="34422" xr:uid="{00000000-0005-0000-0000-000073860000}"/>
    <cellStyle name="Normal 55 2 6 9 2" xfId="34423" xr:uid="{00000000-0005-0000-0000-000074860000}"/>
    <cellStyle name="Normal 55 2 7" xfId="34424" xr:uid="{00000000-0005-0000-0000-000075860000}"/>
    <cellStyle name="Normal 55 2 7 10" xfId="34425" xr:uid="{00000000-0005-0000-0000-000076860000}"/>
    <cellStyle name="Normal 55 2 7 11" xfId="34426" xr:uid="{00000000-0005-0000-0000-000077860000}"/>
    <cellStyle name="Normal 55 2 7 2" xfId="34427" xr:uid="{00000000-0005-0000-0000-000078860000}"/>
    <cellStyle name="Normal 55 2 7 2 2" xfId="34428" xr:uid="{00000000-0005-0000-0000-000079860000}"/>
    <cellStyle name="Normal 55 2 7 3" xfId="34429" xr:uid="{00000000-0005-0000-0000-00007A860000}"/>
    <cellStyle name="Normal 55 2 7 3 2" xfId="34430" xr:uid="{00000000-0005-0000-0000-00007B860000}"/>
    <cellStyle name="Normal 55 2 7 4" xfId="34431" xr:uid="{00000000-0005-0000-0000-00007C860000}"/>
    <cellStyle name="Normal 55 2 7 4 2" xfId="34432" xr:uid="{00000000-0005-0000-0000-00007D860000}"/>
    <cellStyle name="Normal 55 2 7 5" xfId="34433" xr:uid="{00000000-0005-0000-0000-00007E860000}"/>
    <cellStyle name="Normal 55 2 7 5 2" xfId="34434" xr:uid="{00000000-0005-0000-0000-00007F860000}"/>
    <cellStyle name="Normal 55 2 7 6" xfId="34435" xr:uid="{00000000-0005-0000-0000-000080860000}"/>
    <cellStyle name="Normal 55 2 7 6 2" xfId="34436" xr:uid="{00000000-0005-0000-0000-000081860000}"/>
    <cellStyle name="Normal 55 2 7 7" xfId="34437" xr:uid="{00000000-0005-0000-0000-000082860000}"/>
    <cellStyle name="Normal 55 2 7 7 2" xfId="34438" xr:uid="{00000000-0005-0000-0000-000083860000}"/>
    <cellStyle name="Normal 55 2 7 8" xfId="34439" xr:uid="{00000000-0005-0000-0000-000084860000}"/>
    <cellStyle name="Normal 55 2 7 8 2" xfId="34440" xr:uid="{00000000-0005-0000-0000-000085860000}"/>
    <cellStyle name="Normal 55 2 7 9" xfId="34441" xr:uid="{00000000-0005-0000-0000-000086860000}"/>
    <cellStyle name="Normal 55 2 7 9 2" xfId="34442" xr:uid="{00000000-0005-0000-0000-000087860000}"/>
    <cellStyle name="Normal 55 2 8" xfId="34443" xr:uid="{00000000-0005-0000-0000-000088860000}"/>
    <cellStyle name="Normal 55 2 8 10" xfId="34444" xr:uid="{00000000-0005-0000-0000-000089860000}"/>
    <cellStyle name="Normal 55 2 8 2" xfId="34445" xr:uid="{00000000-0005-0000-0000-00008A860000}"/>
    <cellStyle name="Normal 55 2 8 2 2" xfId="34446" xr:uid="{00000000-0005-0000-0000-00008B860000}"/>
    <cellStyle name="Normal 55 2 8 3" xfId="34447" xr:uid="{00000000-0005-0000-0000-00008C860000}"/>
    <cellStyle name="Normal 55 2 8 3 2" xfId="34448" xr:uid="{00000000-0005-0000-0000-00008D860000}"/>
    <cellStyle name="Normal 55 2 8 4" xfId="34449" xr:uid="{00000000-0005-0000-0000-00008E860000}"/>
    <cellStyle name="Normal 55 2 8 4 2" xfId="34450" xr:uid="{00000000-0005-0000-0000-00008F860000}"/>
    <cellStyle name="Normal 55 2 8 5" xfId="34451" xr:uid="{00000000-0005-0000-0000-000090860000}"/>
    <cellStyle name="Normal 55 2 8 5 2" xfId="34452" xr:uid="{00000000-0005-0000-0000-000091860000}"/>
    <cellStyle name="Normal 55 2 8 6" xfId="34453" xr:uid="{00000000-0005-0000-0000-000092860000}"/>
    <cellStyle name="Normal 55 2 8 6 2" xfId="34454" xr:uid="{00000000-0005-0000-0000-000093860000}"/>
    <cellStyle name="Normal 55 2 8 7" xfId="34455" xr:uid="{00000000-0005-0000-0000-000094860000}"/>
    <cellStyle name="Normal 55 2 8 7 2" xfId="34456" xr:uid="{00000000-0005-0000-0000-000095860000}"/>
    <cellStyle name="Normal 55 2 8 8" xfId="34457" xr:uid="{00000000-0005-0000-0000-000096860000}"/>
    <cellStyle name="Normal 55 2 8 8 2" xfId="34458" xr:uid="{00000000-0005-0000-0000-000097860000}"/>
    <cellStyle name="Normal 55 2 8 9" xfId="34459" xr:uid="{00000000-0005-0000-0000-000098860000}"/>
    <cellStyle name="Normal 55 2 9" xfId="34460" xr:uid="{00000000-0005-0000-0000-000099860000}"/>
    <cellStyle name="Normal 55 2 9 2" xfId="34461" xr:uid="{00000000-0005-0000-0000-00009A860000}"/>
    <cellStyle name="Normal 55 20" xfId="34462" xr:uid="{00000000-0005-0000-0000-00009B860000}"/>
    <cellStyle name="Normal 55 20 2" xfId="34463" xr:uid="{00000000-0005-0000-0000-00009C860000}"/>
    <cellStyle name="Normal 55 21" xfId="34464" xr:uid="{00000000-0005-0000-0000-00009D860000}"/>
    <cellStyle name="Normal 55 22" xfId="34465" xr:uid="{00000000-0005-0000-0000-00009E860000}"/>
    <cellStyle name="Normal 55 3" xfId="34466" xr:uid="{00000000-0005-0000-0000-00009F860000}"/>
    <cellStyle name="Normal 55 3 10" xfId="34467" xr:uid="{00000000-0005-0000-0000-0000A0860000}"/>
    <cellStyle name="Normal 55 3 10 2" xfId="34468" xr:uid="{00000000-0005-0000-0000-0000A1860000}"/>
    <cellStyle name="Normal 55 3 11" xfId="34469" xr:uid="{00000000-0005-0000-0000-0000A2860000}"/>
    <cellStyle name="Normal 55 3 11 2" xfId="34470" xr:uid="{00000000-0005-0000-0000-0000A3860000}"/>
    <cellStyle name="Normal 55 3 12" xfId="34471" xr:uid="{00000000-0005-0000-0000-0000A4860000}"/>
    <cellStyle name="Normal 55 3 12 2" xfId="34472" xr:uid="{00000000-0005-0000-0000-0000A5860000}"/>
    <cellStyle name="Normal 55 3 13" xfId="34473" xr:uid="{00000000-0005-0000-0000-0000A6860000}"/>
    <cellStyle name="Normal 55 3 13 2" xfId="34474" xr:uid="{00000000-0005-0000-0000-0000A7860000}"/>
    <cellStyle name="Normal 55 3 14" xfId="34475" xr:uid="{00000000-0005-0000-0000-0000A8860000}"/>
    <cellStyle name="Normal 55 3 14 2" xfId="34476" xr:uid="{00000000-0005-0000-0000-0000A9860000}"/>
    <cellStyle name="Normal 55 3 15" xfId="34477" xr:uid="{00000000-0005-0000-0000-0000AA860000}"/>
    <cellStyle name="Normal 55 3 15 2" xfId="34478" xr:uid="{00000000-0005-0000-0000-0000AB860000}"/>
    <cellStyle name="Normal 55 3 16" xfId="34479" xr:uid="{00000000-0005-0000-0000-0000AC860000}"/>
    <cellStyle name="Normal 55 3 16 2" xfId="34480" xr:uid="{00000000-0005-0000-0000-0000AD860000}"/>
    <cellStyle name="Normal 55 3 17" xfId="34481" xr:uid="{00000000-0005-0000-0000-0000AE860000}"/>
    <cellStyle name="Normal 55 3 18" xfId="34482" xr:uid="{00000000-0005-0000-0000-0000AF860000}"/>
    <cellStyle name="Normal 55 3 2" xfId="34483" xr:uid="{00000000-0005-0000-0000-0000B0860000}"/>
    <cellStyle name="Normal 55 3 2 10" xfId="34484" xr:uid="{00000000-0005-0000-0000-0000B1860000}"/>
    <cellStyle name="Normal 55 3 2 11" xfId="34485" xr:uid="{00000000-0005-0000-0000-0000B2860000}"/>
    <cellStyle name="Normal 55 3 2 2" xfId="34486" xr:uid="{00000000-0005-0000-0000-0000B3860000}"/>
    <cellStyle name="Normal 55 3 2 2 2" xfId="34487" xr:uid="{00000000-0005-0000-0000-0000B4860000}"/>
    <cellStyle name="Normal 55 3 2 3" xfId="34488" xr:uid="{00000000-0005-0000-0000-0000B5860000}"/>
    <cellStyle name="Normal 55 3 2 3 2" xfId="34489" xr:uid="{00000000-0005-0000-0000-0000B6860000}"/>
    <cellStyle name="Normal 55 3 2 4" xfId="34490" xr:uid="{00000000-0005-0000-0000-0000B7860000}"/>
    <cellStyle name="Normal 55 3 2 4 2" xfId="34491" xr:uid="{00000000-0005-0000-0000-0000B8860000}"/>
    <cellStyle name="Normal 55 3 2 5" xfId="34492" xr:uid="{00000000-0005-0000-0000-0000B9860000}"/>
    <cellStyle name="Normal 55 3 2 5 2" xfId="34493" xr:uid="{00000000-0005-0000-0000-0000BA860000}"/>
    <cellStyle name="Normal 55 3 2 6" xfId="34494" xr:uid="{00000000-0005-0000-0000-0000BB860000}"/>
    <cellStyle name="Normal 55 3 2 6 2" xfId="34495" xr:uid="{00000000-0005-0000-0000-0000BC860000}"/>
    <cellStyle name="Normal 55 3 2 7" xfId="34496" xr:uid="{00000000-0005-0000-0000-0000BD860000}"/>
    <cellStyle name="Normal 55 3 2 7 2" xfId="34497" xr:uid="{00000000-0005-0000-0000-0000BE860000}"/>
    <cellStyle name="Normal 55 3 2 8" xfId="34498" xr:uid="{00000000-0005-0000-0000-0000BF860000}"/>
    <cellStyle name="Normal 55 3 2 8 2" xfId="34499" xr:uid="{00000000-0005-0000-0000-0000C0860000}"/>
    <cellStyle name="Normal 55 3 2 9" xfId="34500" xr:uid="{00000000-0005-0000-0000-0000C1860000}"/>
    <cellStyle name="Normal 55 3 2 9 2" xfId="34501" xr:uid="{00000000-0005-0000-0000-0000C2860000}"/>
    <cellStyle name="Normal 55 3 3" xfId="34502" xr:uid="{00000000-0005-0000-0000-0000C3860000}"/>
    <cellStyle name="Normal 55 3 3 10" xfId="34503" xr:uid="{00000000-0005-0000-0000-0000C4860000}"/>
    <cellStyle name="Normal 55 3 3 11" xfId="34504" xr:uid="{00000000-0005-0000-0000-0000C5860000}"/>
    <cellStyle name="Normal 55 3 3 2" xfId="34505" xr:uid="{00000000-0005-0000-0000-0000C6860000}"/>
    <cellStyle name="Normal 55 3 3 2 2" xfId="34506" xr:uid="{00000000-0005-0000-0000-0000C7860000}"/>
    <cellStyle name="Normal 55 3 3 3" xfId="34507" xr:uid="{00000000-0005-0000-0000-0000C8860000}"/>
    <cellStyle name="Normal 55 3 3 3 2" xfId="34508" xr:uid="{00000000-0005-0000-0000-0000C9860000}"/>
    <cellStyle name="Normal 55 3 3 4" xfId="34509" xr:uid="{00000000-0005-0000-0000-0000CA860000}"/>
    <cellStyle name="Normal 55 3 3 4 2" xfId="34510" xr:uid="{00000000-0005-0000-0000-0000CB860000}"/>
    <cellStyle name="Normal 55 3 3 5" xfId="34511" xr:uid="{00000000-0005-0000-0000-0000CC860000}"/>
    <cellStyle name="Normal 55 3 3 5 2" xfId="34512" xr:uid="{00000000-0005-0000-0000-0000CD860000}"/>
    <cellStyle name="Normal 55 3 3 6" xfId="34513" xr:uid="{00000000-0005-0000-0000-0000CE860000}"/>
    <cellStyle name="Normal 55 3 3 6 2" xfId="34514" xr:uid="{00000000-0005-0000-0000-0000CF860000}"/>
    <cellStyle name="Normal 55 3 3 7" xfId="34515" xr:uid="{00000000-0005-0000-0000-0000D0860000}"/>
    <cellStyle name="Normal 55 3 3 7 2" xfId="34516" xr:uid="{00000000-0005-0000-0000-0000D1860000}"/>
    <cellStyle name="Normal 55 3 3 8" xfId="34517" xr:uid="{00000000-0005-0000-0000-0000D2860000}"/>
    <cellStyle name="Normal 55 3 3 8 2" xfId="34518" xr:uid="{00000000-0005-0000-0000-0000D3860000}"/>
    <cellStyle name="Normal 55 3 3 9" xfId="34519" xr:uid="{00000000-0005-0000-0000-0000D4860000}"/>
    <cellStyle name="Normal 55 3 3 9 2" xfId="34520" xr:uid="{00000000-0005-0000-0000-0000D5860000}"/>
    <cellStyle name="Normal 55 3 4" xfId="34521" xr:uid="{00000000-0005-0000-0000-0000D6860000}"/>
    <cellStyle name="Normal 55 3 4 10" xfId="34522" xr:uid="{00000000-0005-0000-0000-0000D7860000}"/>
    <cellStyle name="Normal 55 3 4 11" xfId="34523" xr:uid="{00000000-0005-0000-0000-0000D8860000}"/>
    <cellStyle name="Normal 55 3 4 2" xfId="34524" xr:uid="{00000000-0005-0000-0000-0000D9860000}"/>
    <cellStyle name="Normal 55 3 4 2 2" xfId="34525" xr:uid="{00000000-0005-0000-0000-0000DA860000}"/>
    <cellStyle name="Normal 55 3 4 3" xfId="34526" xr:uid="{00000000-0005-0000-0000-0000DB860000}"/>
    <cellStyle name="Normal 55 3 4 3 2" xfId="34527" xr:uid="{00000000-0005-0000-0000-0000DC860000}"/>
    <cellStyle name="Normal 55 3 4 4" xfId="34528" xr:uid="{00000000-0005-0000-0000-0000DD860000}"/>
    <cellStyle name="Normal 55 3 4 4 2" xfId="34529" xr:uid="{00000000-0005-0000-0000-0000DE860000}"/>
    <cellStyle name="Normal 55 3 4 5" xfId="34530" xr:uid="{00000000-0005-0000-0000-0000DF860000}"/>
    <cellStyle name="Normal 55 3 4 5 2" xfId="34531" xr:uid="{00000000-0005-0000-0000-0000E0860000}"/>
    <cellStyle name="Normal 55 3 4 6" xfId="34532" xr:uid="{00000000-0005-0000-0000-0000E1860000}"/>
    <cellStyle name="Normal 55 3 4 6 2" xfId="34533" xr:uid="{00000000-0005-0000-0000-0000E2860000}"/>
    <cellStyle name="Normal 55 3 4 7" xfId="34534" xr:uid="{00000000-0005-0000-0000-0000E3860000}"/>
    <cellStyle name="Normal 55 3 4 7 2" xfId="34535" xr:uid="{00000000-0005-0000-0000-0000E4860000}"/>
    <cellStyle name="Normal 55 3 4 8" xfId="34536" xr:uid="{00000000-0005-0000-0000-0000E5860000}"/>
    <cellStyle name="Normal 55 3 4 8 2" xfId="34537" xr:uid="{00000000-0005-0000-0000-0000E6860000}"/>
    <cellStyle name="Normal 55 3 4 9" xfId="34538" xr:uid="{00000000-0005-0000-0000-0000E7860000}"/>
    <cellStyle name="Normal 55 3 4 9 2" xfId="34539" xr:uid="{00000000-0005-0000-0000-0000E8860000}"/>
    <cellStyle name="Normal 55 3 5" xfId="34540" xr:uid="{00000000-0005-0000-0000-0000E9860000}"/>
    <cellStyle name="Normal 55 3 5 10" xfId="34541" xr:uid="{00000000-0005-0000-0000-0000EA860000}"/>
    <cellStyle name="Normal 55 3 5 11" xfId="34542" xr:uid="{00000000-0005-0000-0000-0000EB860000}"/>
    <cellStyle name="Normal 55 3 5 2" xfId="34543" xr:uid="{00000000-0005-0000-0000-0000EC860000}"/>
    <cellStyle name="Normal 55 3 5 2 2" xfId="34544" xr:uid="{00000000-0005-0000-0000-0000ED860000}"/>
    <cellStyle name="Normal 55 3 5 3" xfId="34545" xr:uid="{00000000-0005-0000-0000-0000EE860000}"/>
    <cellStyle name="Normal 55 3 5 3 2" xfId="34546" xr:uid="{00000000-0005-0000-0000-0000EF860000}"/>
    <cellStyle name="Normal 55 3 5 4" xfId="34547" xr:uid="{00000000-0005-0000-0000-0000F0860000}"/>
    <cellStyle name="Normal 55 3 5 4 2" xfId="34548" xr:uid="{00000000-0005-0000-0000-0000F1860000}"/>
    <cellStyle name="Normal 55 3 5 5" xfId="34549" xr:uid="{00000000-0005-0000-0000-0000F2860000}"/>
    <cellStyle name="Normal 55 3 5 5 2" xfId="34550" xr:uid="{00000000-0005-0000-0000-0000F3860000}"/>
    <cellStyle name="Normal 55 3 5 6" xfId="34551" xr:uid="{00000000-0005-0000-0000-0000F4860000}"/>
    <cellStyle name="Normal 55 3 5 6 2" xfId="34552" xr:uid="{00000000-0005-0000-0000-0000F5860000}"/>
    <cellStyle name="Normal 55 3 5 7" xfId="34553" xr:uid="{00000000-0005-0000-0000-0000F6860000}"/>
    <cellStyle name="Normal 55 3 5 7 2" xfId="34554" xr:uid="{00000000-0005-0000-0000-0000F7860000}"/>
    <cellStyle name="Normal 55 3 5 8" xfId="34555" xr:uid="{00000000-0005-0000-0000-0000F8860000}"/>
    <cellStyle name="Normal 55 3 5 8 2" xfId="34556" xr:uid="{00000000-0005-0000-0000-0000F9860000}"/>
    <cellStyle name="Normal 55 3 5 9" xfId="34557" xr:uid="{00000000-0005-0000-0000-0000FA860000}"/>
    <cellStyle name="Normal 55 3 5 9 2" xfId="34558" xr:uid="{00000000-0005-0000-0000-0000FB860000}"/>
    <cellStyle name="Normal 55 3 6" xfId="34559" xr:uid="{00000000-0005-0000-0000-0000FC860000}"/>
    <cellStyle name="Normal 55 3 6 10" xfId="34560" xr:uid="{00000000-0005-0000-0000-0000FD860000}"/>
    <cellStyle name="Normal 55 3 6 11" xfId="34561" xr:uid="{00000000-0005-0000-0000-0000FE860000}"/>
    <cellStyle name="Normal 55 3 6 2" xfId="34562" xr:uid="{00000000-0005-0000-0000-0000FF860000}"/>
    <cellStyle name="Normal 55 3 6 2 2" xfId="34563" xr:uid="{00000000-0005-0000-0000-000000870000}"/>
    <cellStyle name="Normal 55 3 6 3" xfId="34564" xr:uid="{00000000-0005-0000-0000-000001870000}"/>
    <cellStyle name="Normal 55 3 6 3 2" xfId="34565" xr:uid="{00000000-0005-0000-0000-000002870000}"/>
    <cellStyle name="Normal 55 3 6 4" xfId="34566" xr:uid="{00000000-0005-0000-0000-000003870000}"/>
    <cellStyle name="Normal 55 3 6 4 2" xfId="34567" xr:uid="{00000000-0005-0000-0000-000004870000}"/>
    <cellStyle name="Normal 55 3 6 5" xfId="34568" xr:uid="{00000000-0005-0000-0000-000005870000}"/>
    <cellStyle name="Normal 55 3 6 5 2" xfId="34569" xr:uid="{00000000-0005-0000-0000-000006870000}"/>
    <cellStyle name="Normal 55 3 6 6" xfId="34570" xr:uid="{00000000-0005-0000-0000-000007870000}"/>
    <cellStyle name="Normal 55 3 6 6 2" xfId="34571" xr:uid="{00000000-0005-0000-0000-000008870000}"/>
    <cellStyle name="Normal 55 3 6 7" xfId="34572" xr:uid="{00000000-0005-0000-0000-000009870000}"/>
    <cellStyle name="Normal 55 3 6 7 2" xfId="34573" xr:uid="{00000000-0005-0000-0000-00000A870000}"/>
    <cellStyle name="Normal 55 3 6 8" xfId="34574" xr:uid="{00000000-0005-0000-0000-00000B870000}"/>
    <cellStyle name="Normal 55 3 6 8 2" xfId="34575" xr:uid="{00000000-0005-0000-0000-00000C870000}"/>
    <cellStyle name="Normal 55 3 6 9" xfId="34576" xr:uid="{00000000-0005-0000-0000-00000D870000}"/>
    <cellStyle name="Normal 55 3 6 9 2" xfId="34577" xr:uid="{00000000-0005-0000-0000-00000E870000}"/>
    <cellStyle name="Normal 55 3 7" xfId="34578" xr:uid="{00000000-0005-0000-0000-00000F870000}"/>
    <cellStyle name="Normal 55 3 7 10" xfId="34579" xr:uid="{00000000-0005-0000-0000-000010870000}"/>
    <cellStyle name="Normal 55 3 7 11" xfId="34580" xr:uid="{00000000-0005-0000-0000-000011870000}"/>
    <cellStyle name="Normal 55 3 7 2" xfId="34581" xr:uid="{00000000-0005-0000-0000-000012870000}"/>
    <cellStyle name="Normal 55 3 7 2 2" xfId="34582" xr:uid="{00000000-0005-0000-0000-000013870000}"/>
    <cellStyle name="Normal 55 3 7 3" xfId="34583" xr:uid="{00000000-0005-0000-0000-000014870000}"/>
    <cellStyle name="Normal 55 3 7 3 2" xfId="34584" xr:uid="{00000000-0005-0000-0000-000015870000}"/>
    <cellStyle name="Normal 55 3 7 4" xfId="34585" xr:uid="{00000000-0005-0000-0000-000016870000}"/>
    <cellStyle name="Normal 55 3 7 4 2" xfId="34586" xr:uid="{00000000-0005-0000-0000-000017870000}"/>
    <cellStyle name="Normal 55 3 7 5" xfId="34587" xr:uid="{00000000-0005-0000-0000-000018870000}"/>
    <cellStyle name="Normal 55 3 7 5 2" xfId="34588" xr:uid="{00000000-0005-0000-0000-000019870000}"/>
    <cellStyle name="Normal 55 3 7 6" xfId="34589" xr:uid="{00000000-0005-0000-0000-00001A870000}"/>
    <cellStyle name="Normal 55 3 7 6 2" xfId="34590" xr:uid="{00000000-0005-0000-0000-00001B870000}"/>
    <cellStyle name="Normal 55 3 7 7" xfId="34591" xr:uid="{00000000-0005-0000-0000-00001C870000}"/>
    <cellStyle name="Normal 55 3 7 7 2" xfId="34592" xr:uid="{00000000-0005-0000-0000-00001D870000}"/>
    <cellStyle name="Normal 55 3 7 8" xfId="34593" xr:uid="{00000000-0005-0000-0000-00001E870000}"/>
    <cellStyle name="Normal 55 3 7 8 2" xfId="34594" xr:uid="{00000000-0005-0000-0000-00001F870000}"/>
    <cellStyle name="Normal 55 3 7 9" xfId="34595" xr:uid="{00000000-0005-0000-0000-000020870000}"/>
    <cellStyle name="Normal 55 3 7 9 2" xfId="34596" xr:uid="{00000000-0005-0000-0000-000021870000}"/>
    <cellStyle name="Normal 55 3 8" xfId="34597" xr:uid="{00000000-0005-0000-0000-000022870000}"/>
    <cellStyle name="Normal 55 3 8 10" xfId="34598" xr:uid="{00000000-0005-0000-0000-000023870000}"/>
    <cellStyle name="Normal 55 3 8 2" xfId="34599" xr:uid="{00000000-0005-0000-0000-000024870000}"/>
    <cellStyle name="Normal 55 3 8 2 2" xfId="34600" xr:uid="{00000000-0005-0000-0000-000025870000}"/>
    <cellStyle name="Normal 55 3 8 3" xfId="34601" xr:uid="{00000000-0005-0000-0000-000026870000}"/>
    <cellStyle name="Normal 55 3 8 3 2" xfId="34602" xr:uid="{00000000-0005-0000-0000-000027870000}"/>
    <cellStyle name="Normal 55 3 8 4" xfId="34603" xr:uid="{00000000-0005-0000-0000-000028870000}"/>
    <cellStyle name="Normal 55 3 8 4 2" xfId="34604" xr:uid="{00000000-0005-0000-0000-000029870000}"/>
    <cellStyle name="Normal 55 3 8 5" xfId="34605" xr:uid="{00000000-0005-0000-0000-00002A870000}"/>
    <cellStyle name="Normal 55 3 8 5 2" xfId="34606" xr:uid="{00000000-0005-0000-0000-00002B870000}"/>
    <cellStyle name="Normal 55 3 8 6" xfId="34607" xr:uid="{00000000-0005-0000-0000-00002C870000}"/>
    <cellStyle name="Normal 55 3 8 6 2" xfId="34608" xr:uid="{00000000-0005-0000-0000-00002D870000}"/>
    <cellStyle name="Normal 55 3 8 7" xfId="34609" xr:uid="{00000000-0005-0000-0000-00002E870000}"/>
    <cellStyle name="Normal 55 3 8 7 2" xfId="34610" xr:uid="{00000000-0005-0000-0000-00002F870000}"/>
    <cellStyle name="Normal 55 3 8 8" xfId="34611" xr:uid="{00000000-0005-0000-0000-000030870000}"/>
    <cellStyle name="Normal 55 3 8 8 2" xfId="34612" xr:uid="{00000000-0005-0000-0000-000031870000}"/>
    <cellStyle name="Normal 55 3 8 9" xfId="34613" xr:uid="{00000000-0005-0000-0000-000032870000}"/>
    <cellStyle name="Normal 55 3 9" xfId="34614" xr:uid="{00000000-0005-0000-0000-000033870000}"/>
    <cellStyle name="Normal 55 3 9 2" xfId="34615" xr:uid="{00000000-0005-0000-0000-000034870000}"/>
    <cellStyle name="Normal 55 4" xfId="34616" xr:uid="{00000000-0005-0000-0000-000035870000}"/>
    <cellStyle name="Normal 55 4 10" xfId="34617" xr:uid="{00000000-0005-0000-0000-000036870000}"/>
    <cellStyle name="Normal 55 4 10 2" xfId="34618" xr:uid="{00000000-0005-0000-0000-000037870000}"/>
    <cellStyle name="Normal 55 4 11" xfId="34619" xr:uid="{00000000-0005-0000-0000-000038870000}"/>
    <cellStyle name="Normal 55 4 11 2" xfId="34620" xr:uid="{00000000-0005-0000-0000-000039870000}"/>
    <cellStyle name="Normal 55 4 12" xfId="34621" xr:uid="{00000000-0005-0000-0000-00003A870000}"/>
    <cellStyle name="Normal 55 4 12 2" xfId="34622" xr:uid="{00000000-0005-0000-0000-00003B870000}"/>
    <cellStyle name="Normal 55 4 13" xfId="34623" xr:uid="{00000000-0005-0000-0000-00003C870000}"/>
    <cellStyle name="Normal 55 4 13 2" xfId="34624" xr:uid="{00000000-0005-0000-0000-00003D870000}"/>
    <cellStyle name="Normal 55 4 14" xfId="34625" xr:uid="{00000000-0005-0000-0000-00003E870000}"/>
    <cellStyle name="Normal 55 4 14 2" xfId="34626" xr:uid="{00000000-0005-0000-0000-00003F870000}"/>
    <cellStyle name="Normal 55 4 15" xfId="34627" xr:uid="{00000000-0005-0000-0000-000040870000}"/>
    <cellStyle name="Normal 55 4 15 2" xfId="34628" xr:uid="{00000000-0005-0000-0000-000041870000}"/>
    <cellStyle name="Normal 55 4 16" xfId="34629" xr:uid="{00000000-0005-0000-0000-000042870000}"/>
    <cellStyle name="Normal 55 4 16 2" xfId="34630" xr:uid="{00000000-0005-0000-0000-000043870000}"/>
    <cellStyle name="Normal 55 4 17" xfId="34631" xr:uid="{00000000-0005-0000-0000-000044870000}"/>
    <cellStyle name="Normal 55 4 18" xfId="34632" xr:uid="{00000000-0005-0000-0000-000045870000}"/>
    <cellStyle name="Normal 55 4 2" xfId="34633" xr:uid="{00000000-0005-0000-0000-000046870000}"/>
    <cellStyle name="Normal 55 4 2 10" xfId="34634" xr:uid="{00000000-0005-0000-0000-000047870000}"/>
    <cellStyle name="Normal 55 4 2 11" xfId="34635" xr:uid="{00000000-0005-0000-0000-000048870000}"/>
    <cellStyle name="Normal 55 4 2 2" xfId="34636" xr:uid="{00000000-0005-0000-0000-000049870000}"/>
    <cellStyle name="Normal 55 4 2 2 2" xfId="34637" xr:uid="{00000000-0005-0000-0000-00004A870000}"/>
    <cellStyle name="Normal 55 4 2 3" xfId="34638" xr:uid="{00000000-0005-0000-0000-00004B870000}"/>
    <cellStyle name="Normal 55 4 2 3 2" xfId="34639" xr:uid="{00000000-0005-0000-0000-00004C870000}"/>
    <cellStyle name="Normal 55 4 2 4" xfId="34640" xr:uid="{00000000-0005-0000-0000-00004D870000}"/>
    <cellStyle name="Normal 55 4 2 4 2" xfId="34641" xr:uid="{00000000-0005-0000-0000-00004E870000}"/>
    <cellStyle name="Normal 55 4 2 5" xfId="34642" xr:uid="{00000000-0005-0000-0000-00004F870000}"/>
    <cellStyle name="Normal 55 4 2 5 2" xfId="34643" xr:uid="{00000000-0005-0000-0000-000050870000}"/>
    <cellStyle name="Normal 55 4 2 6" xfId="34644" xr:uid="{00000000-0005-0000-0000-000051870000}"/>
    <cellStyle name="Normal 55 4 2 6 2" xfId="34645" xr:uid="{00000000-0005-0000-0000-000052870000}"/>
    <cellStyle name="Normal 55 4 2 7" xfId="34646" xr:uid="{00000000-0005-0000-0000-000053870000}"/>
    <cellStyle name="Normal 55 4 2 7 2" xfId="34647" xr:uid="{00000000-0005-0000-0000-000054870000}"/>
    <cellStyle name="Normal 55 4 2 8" xfId="34648" xr:uid="{00000000-0005-0000-0000-000055870000}"/>
    <cellStyle name="Normal 55 4 2 8 2" xfId="34649" xr:uid="{00000000-0005-0000-0000-000056870000}"/>
    <cellStyle name="Normal 55 4 2 9" xfId="34650" xr:uid="{00000000-0005-0000-0000-000057870000}"/>
    <cellStyle name="Normal 55 4 2 9 2" xfId="34651" xr:uid="{00000000-0005-0000-0000-000058870000}"/>
    <cellStyle name="Normal 55 4 3" xfId="34652" xr:uid="{00000000-0005-0000-0000-000059870000}"/>
    <cellStyle name="Normal 55 4 3 10" xfId="34653" xr:uid="{00000000-0005-0000-0000-00005A870000}"/>
    <cellStyle name="Normal 55 4 3 11" xfId="34654" xr:uid="{00000000-0005-0000-0000-00005B870000}"/>
    <cellStyle name="Normal 55 4 3 2" xfId="34655" xr:uid="{00000000-0005-0000-0000-00005C870000}"/>
    <cellStyle name="Normal 55 4 3 2 2" xfId="34656" xr:uid="{00000000-0005-0000-0000-00005D870000}"/>
    <cellStyle name="Normal 55 4 3 3" xfId="34657" xr:uid="{00000000-0005-0000-0000-00005E870000}"/>
    <cellStyle name="Normal 55 4 3 3 2" xfId="34658" xr:uid="{00000000-0005-0000-0000-00005F870000}"/>
    <cellStyle name="Normal 55 4 3 4" xfId="34659" xr:uid="{00000000-0005-0000-0000-000060870000}"/>
    <cellStyle name="Normal 55 4 3 4 2" xfId="34660" xr:uid="{00000000-0005-0000-0000-000061870000}"/>
    <cellStyle name="Normal 55 4 3 5" xfId="34661" xr:uid="{00000000-0005-0000-0000-000062870000}"/>
    <cellStyle name="Normal 55 4 3 5 2" xfId="34662" xr:uid="{00000000-0005-0000-0000-000063870000}"/>
    <cellStyle name="Normal 55 4 3 6" xfId="34663" xr:uid="{00000000-0005-0000-0000-000064870000}"/>
    <cellStyle name="Normal 55 4 3 6 2" xfId="34664" xr:uid="{00000000-0005-0000-0000-000065870000}"/>
    <cellStyle name="Normal 55 4 3 7" xfId="34665" xr:uid="{00000000-0005-0000-0000-000066870000}"/>
    <cellStyle name="Normal 55 4 3 7 2" xfId="34666" xr:uid="{00000000-0005-0000-0000-000067870000}"/>
    <cellStyle name="Normal 55 4 3 8" xfId="34667" xr:uid="{00000000-0005-0000-0000-000068870000}"/>
    <cellStyle name="Normal 55 4 3 8 2" xfId="34668" xr:uid="{00000000-0005-0000-0000-000069870000}"/>
    <cellStyle name="Normal 55 4 3 9" xfId="34669" xr:uid="{00000000-0005-0000-0000-00006A870000}"/>
    <cellStyle name="Normal 55 4 3 9 2" xfId="34670" xr:uid="{00000000-0005-0000-0000-00006B870000}"/>
    <cellStyle name="Normal 55 4 4" xfId="34671" xr:uid="{00000000-0005-0000-0000-00006C870000}"/>
    <cellStyle name="Normal 55 4 4 10" xfId="34672" xr:uid="{00000000-0005-0000-0000-00006D870000}"/>
    <cellStyle name="Normal 55 4 4 11" xfId="34673" xr:uid="{00000000-0005-0000-0000-00006E870000}"/>
    <cellStyle name="Normal 55 4 4 2" xfId="34674" xr:uid="{00000000-0005-0000-0000-00006F870000}"/>
    <cellStyle name="Normal 55 4 4 2 2" xfId="34675" xr:uid="{00000000-0005-0000-0000-000070870000}"/>
    <cellStyle name="Normal 55 4 4 3" xfId="34676" xr:uid="{00000000-0005-0000-0000-000071870000}"/>
    <cellStyle name="Normal 55 4 4 3 2" xfId="34677" xr:uid="{00000000-0005-0000-0000-000072870000}"/>
    <cellStyle name="Normal 55 4 4 4" xfId="34678" xr:uid="{00000000-0005-0000-0000-000073870000}"/>
    <cellStyle name="Normal 55 4 4 4 2" xfId="34679" xr:uid="{00000000-0005-0000-0000-000074870000}"/>
    <cellStyle name="Normal 55 4 4 5" xfId="34680" xr:uid="{00000000-0005-0000-0000-000075870000}"/>
    <cellStyle name="Normal 55 4 4 5 2" xfId="34681" xr:uid="{00000000-0005-0000-0000-000076870000}"/>
    <cellStyle name="Normal 55 4 4 6" xfId="34682" xr:uid="{00000000-0005-0000-0000-000077870000}"/>
    <cellStyle name="Normal 55 4 4 6 2" xfId="34683" xr:uid="{00000000-0005-0000-0000-000078870000}"/>
    <cellStyle name="Normal 55 4 4 7" xfId="34684" xr:uid="{00000000-0005-0000-0000-000079870000}"/>
    <cellStyle name="Normal 55 4 4 7 2" xfId="34685" xr:uid="{00000000-0005-0000-0000-00007A870000}"/>
    <cellStyle name="Normal 55 4 4 8" xfId="34686" xr:uid="{00000000-0005-0000-0000-00007B870000}"/>
    <cellStyle name="Normal 55 4 4 8 2" xfId="34687" xr:uid="{00000000-0005-0000-0000-00007C870000}"/>
    <cellStyle name="Normal 55 4 4 9" xfId="34688" xr:uid="{00000000-0005-0000-0000-00007D870000}"/>
    <cellStyle name="Normal 55 4 4 9 2" xfId="34689" xr:uid="{00000000-0005-0000-0000-00007E870000}"/>
    <cellStyle name="Normal 55 4 5" xfId="34690" xr:uid="{00000000-0005-0000-0000-00007F870000}"/>
    <cellStyle name="Normal 55 4 5 10" xfId="34691" xr:uid="{00000000-0005-0000-0000-000080870000}"/>
    <cellStyle name="Normal 55 4 5 11" xfId="34692" xr:uid="{00000000-0005-0000-0000-000081870000}"/>
    <cellStyle name="Normal 55 4 5 2" xfId="34693" xr:uid="{00000000-0005-0000-0000-000082870000}"/>
    <cellStyle name="Normal 55 4 5 2 2" xfId="34694" xr:uid="{00000000-0005-0000-0000-000083870000}"/>
    <cellStyle name="Normal 55 4 5 3" xfId="34695" xr:uid="{00000000-0005-0000-0000-000084870000}"/>
    <cellStyle name="Normal 55 4 5 3 2" xfId="34696" xr:uid="{00000000-0005-0000-0000-000085870000}"/>
    <cellStyle name="Normal 55 4 5 4" xfId="34697" xr:uid="{00000000-0005-0000-0000-000086870000}"/>
    <cellStyle name="Normal 55 4 5 4 2" xfId="34698" xr:uid="{00000000-0005-0000-0000-000087870000}"/>
    <cellStyle name="Normal 55 4 5 5" xfId="34699" xr:uid="{00000000-0005-0000-0000-000088870000}"/>
    <cellStyle name="Normal 55 4 5 5 2" xfId="34700" xr:uid="{00000000-0005-0000-0000-000089870000}"/>
    <cellStyle name="Normal 55 4 5 6" xfId="34701" xr:uid="{00000000-0005-0000-0000-00008A870000}"/>
    <cellStyle name="Normal 55 4 5 6 2" xfId="34702" xr:uid="{00000000-0005-0000-0000-00008B870000}"/>
    <cellStyle name="Normal 55 4 5 7" xfId="34703" xr:uid="{00000000-0005-0000-0000-00008C870000}"/>
    <cellStyle name="Normal 55 4 5 7 2" xfId="34704" xr:uid="{00000000-0005-0000-0000-00008D870000}"/>
    <cellStyle name="Normal 55 4 5 8" xfId="34705" xr:uid="{00000000-0005-0000-0000-00008E870000}"/>
    <cellStyle name="Normal 55 4 5 8 2" xfId="34706" xr:uid="{00000000-0005-0000-0000-00008F870000}"/>
    <cellStyle name="Normal 55 4 5 9" xfId="34707" xr:uid="{00000000-0005-0000-0000-000090870000}"/>
    <cellStyle name="Normal 55 4 5 9 2" xfId="34708" xr:uid="{00000000-0005-0000-0000-000091870000}"/>
    <cellStyle name="Normal 55 4 6" xfId="34709" xr:uid="{00000000-0005-0000-0000-000092870000}"/>
    <cellStyle name="Normal 55 4 6 10" xfId="34710" xr:uid="{00000000-0005-0000-0000-000093870000}"/>
    <cellStyle name="Normal 55 4 6 11" xfId="34711" xr:uid="{00000000-0005-0000-0000-000094870000}"/>
    <cellStyle name="Normal 55 4 6 2" xfId="34712" xr:uid="{00000000-0005-0000-0000-000095870000}"/>
    <cellStyle name="Normal 55 4 6 2 2" xfId="34713" xr:uid="{00000000-0005-0000-0000-000096870000}"/>
    <cellStyle name="Normal 55 4 6 3" xfId="34714" xr:uid="{00000000-0005-0000-0000-000097870000}"/>
    <cellStyle name="Normal 55 4 6 3 2" xfId="34715" xr:uid="{00000000-0005-0000-0000-000098870000}"/>
    <cellStyle name="Normal 55 4 6 4" xfId="34716" xr:uid="{00000000-0005-0000-0000-000099870000}"/>
    <cellStyle name="Normal 55 4 6 4 2" xfId="34717" xr:uid="{00000000-0005-0000-0000-00009A870000}"/>
    <cellStyle name="Normal 55 4 6 5" xfId="34718" xr:uid="{00000000-0005-0000-0000-00009B870000}"/>
    <cellStyle name="Normal 55 4 6 5 2" xfId="34719" xr:uid="{00000000-0005-0000-0000-00009C870000}"/>
    <cellStyle name="Normal 55 4 6 6" xfId="34720" xr:uid="{00000000-0005-0000-0000-00009D870000}"/>
    <cellStyle name="Normal 55 4 6 6 2" xfId="34721" xr:uid="{00000000-0005-0000-0000-00009E870000}"/>
    <cellStyle name="Normal 55 4 6 7" xfId="34722" xr:uid="{00000000-0005-0000-0000-00009F870000}"/>
    <cellStyle name="Normal 55 4 6 7 2" xfId="34723" xr:uid="{00000000-0005-0000-0000-0000A0870000}"/>
    <cellStyle name="Normal 55 4 6 8" xfId="34724" xr:uid="{00000000-0005-0000-0000-0000A1870000}"/>
    <cellStyle name="Normal 55 4 6 8 2" xfId="34725" xr:uid="{00000000-0005-0000-0000-0000A2870000}"/>
    <cellStyle name="Normal 55 4 6 9" xfId="34726" xr:uid="{00000000-0005-0000-0000-0000A3870000}"/>
    <cellStyle name="Normal 55 4 6 9 2" xfId="34727" xr:uid="{00000000-0005-0000-0000-0000A4870000}"/>
    <cellStyle name="Normal 55 4 7" xfId="34728" xr:uid="{00000000-0005-0000-0000-0000A5870000}"/>
    <cellStyle name="Normal 55 4 7 10" xfId="34729" xr:uid="{00000000-0005-0000-0000-0000A6870000}"/>
    <cellStyle name="Normal 55 4 7 11" xfId="34730" xr:uid="{00000000-0005-0000-0000-0000A7870000}"/>
    <cellStyle name="Normal 55 4 7 2" xfId="34731" xr:uid="{00000000-0005-0000-0000-0000A8870000}"/>
    <cellStyle name="Normal 55 4 7 2 2" xfId="34732" xr:uid="{00000000-0005-0000-0000-0000A9870000}"/>
    <cellStyle name="Normal 55 4 7 3" xfId="34733" xr:uid="{00000000-0005-0000-0000-0000AA870000}"/>
    <cellStyle name="Normal 55 4 7 3 2" xfId="34734" xr:uid="{00000000-0005-0000-0000-0000AB870000}"/>
    <cellStyle name="Normal 55 4 7 4" xfId="34735" xr:uid="{00000000-0005-0000-0000-0000AC870000}"/>
    <cellStyle name="Normal 55 4 7 4 2" xfId="34736" xr:uid="{00000000-0005-0000-0000-0000AD870000}"/>
    <cellStyle name="Normal 55 4 7 5" xfId="34737" xr:uid="{00000000-0005-0000-0000-0000AE870000}"/>
    <cellStyle name="Normal 55 4 7 5 2" xfId="34738" xr:uid="{00000000-0005-0000-0000-0000AF870000}"/>
    <cellStyle name="Normal 55 4 7 6" xfId="34739" xr:uid="{00000000-0005-0000-0000-0000B0870000}"/>
    <cellStyle name="Normal 55 4 7 6 2" xfId="34740" xr:uid="{00000000-0005-0000-0000-0000B1870000}"/>
    <cellStyle name="Normal 55 4 7 7" xfId="34741" xr:uid="{00000000-0005-0000-0000-0000B2870000}"/>
    <cellStyle name="Normal 55 4 7 7 2" xfId="34742" xr:uid="{00000000-0005-0000-0000-0000B3870000}"/>
    <cellStyle name="Normal 55 4 7 8" xfId="34743" xr:uid="{00000000-0005-0000-0000-0000B4870000}"/>
    <cellStyle name="Normal 55 4 7 8 2" xfId="34744" xr:uid="{00000000-0005-0000-0000-0000B5870000}"/>
    <cellStyle name="Normal 55 4 7 9" xfId="34745" xr:uid="{00000000-0005-0000-0000-0000B6870000}"/>
    <cellStyle name="Normal 55 4 7 9 2" xfId="34746" xr:uid="{00000000-0005-0000-0000-0000B7870000}"/>
    <cellStyle name="Normal 55 4 8" xfId="34747" xr:uid="{00000000-0005-0000-0000-0000B8870000}"/>
    <cellStyle name="Normal 55 4 8 10" xfId="34748" xr:uid="{00000000-0005-0000-0000-0000B9870000}"/>
    <cellStyle name="Normal 55 4 8 2" xfId="34749" xr:uid="{00000000-0005-0000-0000-0000BA870000}"/>
    <cellStyle name="Normal 55 4 8 2 2" xfId="34750" xr:uid="{00000000-0005-0000-0000-0000BB870000}"/>
    <cellStyle name="Normal 55 4 8 3" xfId="34751" xr:uid="{00000000-0005-0000-0000-0000BC870000}"/>
    <cellStyle name="Normal 55 4 8 3 2" xfId="34752" xr:uid="{00000000-0005-0000-0000-0000BD870000}"/>
    <cellStyle name="Normal 55 4 8 4" xfId="34753" xr:uid="{00000000-0005-0000-0000-0000BE870000}"/>
    <cellStyle name="Normal 55 4 8 4 2" xfId="34754" xr:uid="{00000000-0005-0000-0000-0000BF870000}"/>
    <cellStyle name="Normal 55 4 8 5" xfId="34755" xr:uid="{00000000-0005-0000-0000-0000C0870000}"/>
    <cellStyle name="Normal 55 4 8 5 2" xfId="34756" xr:uid="{00000000-0005-0000-0000-0000C1870000}"/>
    <cellStyle name="Normal 55 4 8 6" xfId="34757" xr:uid="{00000000-0005-0000-0000-0000C2870000}"/>
    <cellStyle name="Normal 55 4 8 6 2" xfId="34758" xr:uid="{00000000-0005-0000-0000-0000C3870000}"/>
    <cellStyle name="Normal 55 4 8 7" xfId="34759" xr:uid="{00000000-0005-0000-0000-0000C4870000}"/>
    <cellStyle name="Normal 55 4 8 7 2" xfId="34760" xr:uid="{00000000-0005-0000-0000-0000C5870000}"/>
    <cellStyle name="Normal 55 4 8 8" xfId="34761" xr:uid="{00000000-0005-0000-0000-0000C6870000}"/>
    <cellStyle name="Normal 55 4 8 8 2" xfId="34762" xr:uid="{00000000-0005-0000-0000-0000C7870000}"/>
    <cellStyle name="Normal 55 4 8 9" xfId="34763" xr:uid="{00000000-0005-0000-0000-0000C8870000}"/>
    <cellStyle name="Normal 55 4 9" xfId="34764" xr:uid="{00000000-0005-0000-0000-0000C9870000}"/>
    <cellStyle name="Normal 55 4 9 2" xfId="34765" xr:uid="{00000000-0005-0000-0000-0000CA870000}"/>
    <cellStyle name="Normal 55 5" xfId="34766" xr:uid="{00000000-0005-0000-0000-0000CB870000}"/>
    <cellStyle name="Normal 55 5 10" xfId="34767" xr:uid="{00000000-0005-0000-0000-0000CC870000}"/>
    <cellStyle name="Normal 55 5 10 2" xfId="34768" xr:uid="{00000000-0005-0000-0000-0000CD870000}"/>
    <cellStyle name="Normal 55 5 11" xfId="34769" xr:uid="{00000000-0005-0000-0000-0000CE870000}"/>
    <cellStyle name="Normal 55 5 11 2" xfId="34770" xr:uid="{00000000-0005-0000-0000-0000CF870000}"/>
    <cellStyle name="Normal 55 5 12" xfId="34771" xr:uid="{00000000-0005-0000-0000-0000D0870000}"/>
    <cellStyle name="Normal 55 5 12 2" xfId="34772" xr:uid="{00000000-0005-0000-0000-0000D1870000}"/>
    <cellStyle name="Normal 55 5 13" xfId="34773" xr:uid="{00000000-0005-0000-0000-0000D2870000}"/>
    <cellStyle name="Normal 55 5 13 2" xfId="34774" xr:uid="{00000000-0005-0000-0000-0000D3870000}"/>
    <cellStyle name="Normal 55 5 14" xfId="34775" xr:uid="{00000000-0005-0000-0000-0000D4870000}"/>
    <cellStyle name="Normal 55 5 14 2" xfId="34776" xr:uid="{00000000-0005-0000-0000-0000D5870000}"/>
    <cellStyle name="Normal 55 5 15" xfId="34777" xr:uid="{00000000-0005-0000-0000-0000D6870000}"/>
    <cellStyle name="Normal 55 5 15 2" xfId="34778" xr:uid="{00000000-0005-0000-0000-0000D7870000}"/>
    <cellStyle name="Normal 55 5 16" xfId="34779" xr:uid="{00000000-0005-0000-0000-0000D8870000}"/>
    <cellStyle name="Normal 55 5 17" xfId="34780" xr:uid="{00000000-0005-0000-0000-0000D9870000}"/>
    <cellStyle name="Normal 55 5 2" xfId="34781" xr:uid="{00000000-0005-0000-0000-0000DA870000}"/>
    <cellStyle name="Normal 55 5 2 10" xfId="34782" xr:uid="{00000000-0005-0000-0000-0000DB870000}"/>
    <cellStyle name="Normal 55 5 2 11" xfId="34783" xr:uid="{00000000-0005-0000-0000-0000DC870000}"/>
    <cellStyle name="Normal 55 5 2 2" xfId="34784" xr:uid="{00000000-0005-0000-0000-0000DD870000}"/>
    <cellStyle name="Normal 55 5 2 2 2" xfId="34785" xr:uid="{00000000-0005-0000-0000-0000DE870000}"/>
    <cellStyle name="Normal 55 5 2 3" xfId="34786" xr:uid="{00000000-0005-0000-0000-0000DF870000}"/>
    <cellStyle name="Normal 55 5 2 3 2" xfId="34787" xr:uid="{00000000-0005-0000-0000-0000E0870000}"/>
    <cellStyle name="Normal 55 5 2 4" xfId="34788" xr:uid="{00000000-0005-0000-0000-0000E1870000}"/>
    <cellStyle name="Normal 55 5 2 4 2" xfId="34789" xr:uid="{00000000-0005-0000-0000-0000E2870000}"/>
    <cellStyle name="Normal 55 5 2 5" xfId="34790" xr:uid="{00000000-0005-0000-0000-0000E3870000}"/>
    <cellStyle name="Normal 55 5 2 5 2" xfId="34791" xr:uid="{00000000-0005-0000-0000-0000E4870000}"/>
    <cellStyle name="Normal 55 5 2 6" xfId="34792" xr:uid="{00000000-0005-0000-0000-0000E5870000}"/>
    <cellStyle name="Normal 55 5 2 6 2" xfId="34793" xr:uid="{00000000-0005-0000-0000-0000E6870000}"/>
    <cellStyle name="Normal 55 5 2 7" xfId="34794" xr:uid="{00000000-0005-0000-0000-0000E7870000}"/>
    <cellStyle name="Normal 55 5 2 7 2" xfId="34795" xr:uid="{00000000-0005-0000-0000-0000E8870000}"/>
    <cellStyle name="Normal 55 5 2 8" xfId="34796" xr:uid="{00000000-0005-0000-0000-0000E9870000}"/>
    <cellStyle name="Normal 55 5 2 8 2" xfId="34797" xr:uid="{00000000-0005-0000-0000-0000EA870000}"/>
    <cellStyle name="Normal 55 5 2 9" xfId="34798" xr:uid="{00000000-0005-0000-0000-0000EB870000}"/>
    <cellStyle name="Normal 55 5 2 9 2" xfId="34799" xr:uid="{00000000-0005-0000-0000-0000EC870000}"/>
    <cellStyle name="Normal 55 5 3" xfId="34800" xr:uid="{00000000-0005-0000-0000-0000ED870000}"/>
    <cellStyle name="Normal 55 5 3 10" xfId="34801" xr:uid="{00000000-0005-0000-0000-0000EE870000}"/>
    <cellStyle name="Normal 55 5 3 11" xfId="34802" xr:uid="{00000000-0005-0000-0000-0000EF870000}"/>
    <cellStyle name="Normal 55 5 3 2" xfId="34803" xr:uid="{00000000-0005-0000-0000-0000F0870000}"/>
    <cellStyle name="Normal 55 5 3 2 2" xfId="34804" xr:uid="{00000000-0005-0000-0000-0000F1870000}"/>
    <cellStyle name="Normal 55 5 3 3" xfId="34805" xr:uid="{00000000-0005-0000-0000-0000F2870000}"/>
    <cellStyle name="Normal 55 5 3 3 2" xfId="34806" xr:uid="{00000000-0005-0000-0000-0000F3870000}"/>
    <cellStyle name="Normal 55 5 3 4" xfId="34807" xr:uid="{00000000-0005-0000-0000-0000F4870000}"/>
    <cellStyle name="Normal 55 5 3 4 2" xfId="34808" xr:uid="{00000000-0005-0000-0000-0000F5870000}"/>
    <cellStyle name="Normal 55 5 3 5" xfId="34809" xr:uid="{00000000-0005-0000-0000-0000F6870000}"/>
    <cellStyle name="Normal 55 5 3 5 2" xfId="34810" xr:uid="{00000000-0005-0000-0000-0000F7870000}"/>
    <cellStyle name="Normal 55 5 3 6" xfId="34811" xr:uid="{00000000-0005-0000-0000-0000F8870000}"/>
    <cellStyle name="Normal 55 5 3 6 2" xfId="34812" xr:uid="{00000000-0005-0000-0000-0000F9870000}"/>
    <cellStyle name="Normal 55 5 3 7" xfId="34813" xr:uid="{00000000-0005-0000-0000-0000FA870000}"/>
    <cellStyle name="Normal 55 5 3 7 2" xfId="34814" xr:uid="{00000000-0005-0000-0000-0000FB870000}"/>
    <cellStyle name="Normal 55 5 3 8" xfId="34815" xr:uid="{00000000-0005-0000-0000-0000FC870000}"/>
    <cellStyle name="Normal 55 5 3 8 2" xfId="34816" xr:uid="{00000000-0005-0000-0000-0000FD870000}"/>
    <cellStyle name="Normal 55 5 3 9" xfId="34817" xr:uid="{00000000-0005-0000-0000-0000FE870000}"/>
    <cellStyle name="Normal 55 5 3 9 2" xfId="34818" xr:uid="{00000000-0005-0000-0000-0000FF870000}"/>
    <cellStyle name="Normal 55 5 4" xfId="34819" xr:uid="{00000000-0005-0000-0000-000000880000}"/>
    <cellStyle name="Normal 55 5 4 10" xfId="34820" xr:uid="{00000000-0005-0000-0000-000001880000}"/>
    <cellStyle name="Normal 55 5 4 11" xfId="34821" xr:uid="{00000000-0005-0000-0000-000002880000}"/>
    <cellStyle name="Normal 55 5 4 2" xfId="34822" xr:uid="{00000000-0005-0000-0000-000003880000}"/>
    <cellStyle name="Normal 55 5 4 2 2" xfId="34823" xr:uid="{00000000-0005-0000-0000-000004880000}"/>
    <cellStyle name="Normal 55 5 4 3" xfId="34824" xr:uid="{00000000-0005-0000-0000-000005880000}"/>
    <cellStyle name="Normal 55 5 4 3 2" xfId="34825" xr:uid="{00000000-0005-0000-0000-000006880000}"/>
    <cellStyle name="Normal 55 5 4 4" xfId="34826" xr:uid="{00000000-0005-0000-0000-000007880000}"/>
    <cellStyle name="Normal 55 5 4 4 2" xfId="34827" xr:uid="{00000000-0005-0000-0000-000008880000}"/>
    <cellStyle name="Normal 55 5 4 5" xfId="34828" xr:uid="{00000000-0005-0000-0000-000009880000}"/>
    <cellStyle name="Normal 55 5 4 5 2" xfId="34829" xr:uid="{00000000-0005-0000-0000-00000A880000}"/>
    <cellStyle name="Normal 55 5 4 6" xfId="34830" xr:uid="{00000000-0005-0000-0000-00000B880000}"/>
    <cellStyle name="Normal 55 5 4 6 2" xfId="34831" xr:uid="{00000000-0005-0000-0000-00000C880000}"/>
    <cellStyle name="Normal 55 5 4 7" xfId="34832" xr:uid="{00000000-0005-0000-0000-00000D880000}"/>
    <cellStyle name="Normal 55 5 4 7 2" xfId="34833" xr:uid="{00000000-0005-0000-0000-00000E880000}"/>
    <cellStyle name="Normal 55 5 4 8" xfId="34834" xr:uid="{00000000-0005-0000-0000-00000F880000}"/>
    <cellStyle name="Normal 55 5 4 8 2" xfId="34835" xr:uid="{00000000-0005-0000-0000-000010880000}"/>
    <cellStyle name="Normal 55 5 4 9" xfId="34836" xr:uid="{00000000-0005-0000-0000-000011880000}"/>
    <cellStyle name="Normal 55 5 4 9 2" xfId="34837" xr:uid="{00000000-0005-0000-0000-000012880000}"/>
    <cellStyle name="Normal 55 5 5" xfId="34838" xr:uid="{00000000-0005-0000-0000-000013880000}"/>
    <cellStyle name="Normal 55 5 5 10" xfId="34839" xr:uid="{00000000-0005-0000-0000-000014880000}"/>
    <cellStyle name="Normal 55 5 5 11" xfId="34840" xr:uid="{00000000-0005-0000-0000-000015880000}"/>
    <cellStyle name="Normal 55 5 5 2" xfId="34841" xr:uid="{00000000-0005-0000-0000-000016880000}"/>
    <cellStyle name="Normal 55 5 5 2 2" xfId="34842" xr:uid="{00000000-0005-0000-0000-000017880000}"/>
    <cellStyle name="Normal 55 5 5 3" xfId="34843" xr:uid="{00000000-0005-0000-0000-000018880000}"/>
    <cellStyle name="Normal 55 5 5 3 2" xfId="34844" xr:uid="{00000000-0005-0000-0000-000019880000}"/>
    <cellStyle name="Normal 55 5 5 4" xfId="34845" xr:uid="{00000000-0005-0000-0000-00001A880000}"/>
    <cellStyle name="Normal 55 5 5 4 2" xfId="34846" xr:uid="{00000000-0005-0000-0000-00001B880000}"/>
    <cellStyle name="Normal 55 5 5 5" xfId="34847" xr:uid="{00000000-0005-0000-0000-00001C880000}"/>
    <cellStyle name="Normal 55 5 5 5 2" xfId="34848" xr:uid="{00000000-0005-0000-0000-00001D880000}"/>
    <cellStyle name="Normal 55 5 5 6" xfId="34849" xr:uid="{00000000-0005-0000-0000-00001E880000}"/>
    <cellStyle name="Normal 55 5 5 6 2" xfId="34850" xr:uid="{00000000-0005-0000-0000-00001F880000}"/>
    <cellStyle name="Normal 55 5 5 7" xfId="34851" xr:uid="{00000000-0005-0000-0000-000020880000}"/>
    <cellStyle name="Normal 55 5 5 7 2" xfId="34852" xr:uid="{00000000-0005-0000-0000-000021880000}"/>
    <cellStyle name="Normal 55 5 5 8" xfId="34853" xr:uid="{00000000-0005-0000-0000-000022880000}"/>
    <cellStyle name="Normal 55 5 5 8 2" xfId="34854" xr:uid="{00000000-0005-0000-0000-000023880000}"/>
    <cellStyle name="Normal 55 5 5 9" xfId="34855" xr:uid="{00000000-0005-0000-0000-000024880000}"/>
    <cellStyle name="Normal 55 5 5 9 2" xfId="34856" xr:uid="{00000000-0005-0000-0000-000025880000}"/>
    <cellStyle name="Normal 55 5 6" xfId="34857" xr:uid="{00000000-0005-0000-0000-000026880000}"/>
    <cellStyle name="Normal 55 5 6 10" xfId="34858" xr:uid="{00000000-0005-0000-0000-000027880000}"/>
    <cellStyle name="Normal 55 5 6 11" xfId="34859" xr:uid="{00000000-0005-0000-0000-000028880000}"/>
    <cellStyle name="Normal 55 5 6 2" xfId="34860" xr:uid="{00000000-0005-0000-0000-000029880000}"/>
    <cellStyle name="Normal 55 5 6 2 2" xfId="34861" xr:uid="{00000000-0005-0000-0000-00002A880000}"/>
    <cellStyle name="Normal 55 5 6 3" xfId="34862" xr:uid="{00000000-0005-0000-0000-00002B880000}"/>
    <cellStyle name="Normal 55 5 6 3 2" xfId="34863" xr:uid="{00000000-0005-0000-0000-00002C880000}"/>
    <cellStyle name="Normal 55 5 6 4" xfId="34864" xr:uid="{00000000-0005-0000-0000-00002D880000}"/>
    <cellStyle name="Normal 55 5 6 4 2" xfId="34865" xr:uid="{00000000-0005-0000-0000-00002E880000}"/>
    <cellStyle name="Normal 55 5 6 5" xfId="34866" xr:uid="{00000000-0005-0000-0000-00002F880000}"/>
    <cellStyle name="Normal 55 5 6 5 2" xfId="34867" xr:uid="{00000000-0005-0000-0000-000030880000}"/>
    <cellStyle name="Normal 55 5 6 6" xfId="34868" xr:uid="{00000000-0005-0000-0000-000031880000}"/>
    <cellStyle name="Normal 55 5 6 6 2" xfId="34869" xr:uid="{00000000-0005-0000-0000-000032880000}"/>
    <cellStyle name="Normal 55 5 6 7" xfId="34870" xr:uid="{00000000-0005-0000-0000-000033880000}"/>
    <cellStyle name="Normal 55 5 6 7 2" xfId="34871" xr:uid="{00000000-0005-0000-0000-000034880000}"/>
    <cellStyle name="Normal 55 5 6 8" xfId="34872" xr:uid="{00000000-0005-0000-0000-000035880000}"/>
    <cellStyle name="Normal 55 5 6 8 2" xfId="34873" xr:uid="{00000000-0005-0000-0000-000036880000}"/>
    <cellStyle name="Normal 55 5 6 9" xfId="34874" xr:uid="{00000000-0005-0000-0000-000037880000}"/>
    <cellStyle name="Normal 55 5 6 9 2" xfId="34875" xr:uid="{00000000-0005-0000-0000-000038880000}"/>
    <cellStyle name="Normal 55 5 7" xfId="34876" xr:uid="{00000000-0005-0000-0000-000039880000}"/>
    <cellStyle name="Normal 55 5 7 10" xfId="34877" xr:uid="{00000000-0005-0000-0000-00003A880000}"/>
    <cellStyle name="Normal 55 5 7 2" xfId="34878" xr:uid="{00000000-0005-0000-0000-00003B880000}"/>
    <cellStyle name="Normal 55 5 7 2 2" xfId="34879" xr:uid="{00000000-0005-0000-0000-00003C880000}"/>
    <cellStyle name="Normal 55 5 7 3" xfId="34880" xr:uid="{00000000-0005-0000-0000-00003D880000}"/>
    <cellStyle name="Normal 55 5 7 3 2" xfId="34881" xr:uid="{00000000-0005-0000-0000-00003E880000}"/>
    <cellStyle name="Normal 55 5 7 4" xfId="34882" xr:uid="{00000000-0005-0000-0000-00003F880000}"/>
    <cellStyle name="Normal 55 5 7 4 2" xfId="34883" xr:uid="{00000000-0005-0000-0000-000040880000}"/>
    <cellStyle name="Normal 55 5 7 5" xfId="34884" xr:uid="{00000000-0005-0000-0000-000041880000}"/>
    <cellStyle name="Normal 55 5 7 5 2" xfId="34885" xr:uid="{00000000-0005-0000-0000-000042880000}"/>
    <cellStyle name="Normal 55 5 7 6" xfId="34886" xr:uid="{00000000-0005-0000-0000-000043880000}"/>
    <cellStyle name="Normal 55 5 7 6 2" xfId="34887" xr:uid="{00000000-0005-0000-0000-000044880000}"/>
    <cellStyle name="Normal 55 5 7 7" xfId="34888" xr:uid="{00000000-0005-0000-0000-000045880000}"/>
    <cellStyle name="Normal 55 5 7 7 2" xfId="34889" xr:uid="{00000000-0005-0000-0000-000046880000}"/>
    <cellStyle name="Normal 55 5 7 8" xfId="34890" xr:uid="{00000000-0005-0000-0000-000047880000}"/>
    <cellStyle name="Normal 55 5 7 8 2" xfId="34891" xr:uid="{00000000-0005-0000-0000-000048880000}"/>
    <cellStyle name="Normal 55 5 7 9" xfId="34892" xr:uid="{00000000-0005-0000-0000-000049880000}"/>
    <cellStyle name="Normal 55 5 8" xfId="34893" xr:uid="{00000000-0005-0000-0000-00004A880000}"/>
    <cellStyle name="Normal 55 5 8 2" xfId="34894" xr:uid="{00000000-0005-0000-0000-00004B880000}"/>
    <cellStyle name="Normal 55 5 9" xfId="34895" xr:uid="{00000000-0005-0000-0000-00004C880000}"/>
    <cellStyle name="Normal 55 5 9 2" xfId="34896" xr:uid="{00000000-0005-0000-0000-00004D880000}"/>
    <cellStyle name="Normal 55 6" xfId="34897" xr:uid="{00000000-0005-0000-0000-00004E880000}"/>
    <cellStyle name="Normal 55 6 10" xfId="34898" xr:uid="{00000000-0005-0000-0000-00004F880000}"/>
    <cellStyle name="Normal 55 6 10 2" xfId="34899" xr:uid="{00000000-0005-0000-0000-000050880000}"/>
    <cellStyle name="Normal 55 6 11" xfId="34900" xr:uid="{00000000-0005-0000-0000-000051880000}"/>
    <cellStyle name="Normal 55 6 11 2" xfId="34901" xr:uid="{00000000-0005-0000-0000-000052880000}"/>
    <cellStyle name="Normal 55 6 12" xfId="34902" xr:uid="{00000000-0005-0000-0000-000053880000}"/>
    <cellStyle name="Normal 55 6 12 2" xfId="34903" xr:uid="{00000000-0005-0000-0000-000054880000}"/>
    <cellStyle name="Normal 55 6 13" xfId="34904" xr:uid="{00000000-0005-0000-0000-000055880000}"/>
    <cellStyle name="Normal 55 6 13 2" xfId="34905" xr:uid="{00000000-0005-0000-0000-000056880000}"/>
    <cellStyle name="Normal 55 6 14" xfId="34906" xr:uid="{00000000-0005-0000-0000-000057880000}"/>
    <cellStyle name="Normal 55 6 14 2" xfId="34907" xr:uid="{00000000-0005-0000-0000-000058880000}"/>
    <cellStyle name="Normal 55 6 15" xfId="34908" xr:uid="{00000000-0005-0000-0000-000059880000}"/>
    <cellStyle name="Normal 55 6 15 2" xfId="34909" xr:uid="{00000000-0005-0000-0000-00005A880000}"/>
    <cellStyle name="Normal 55 6 16" xfId="34910" xr:uid="{00000000-0005-0000-0000-00005B880000}"/>
    <cellStyle name="Normal 55 6 17" xfId="34911" xr:uid="{00000000-0005-0000-0000-00005C880000}"/>
    <cellStyle name="Normal 55 6 2" xfId="34912" xr:uid="{00000000-0005-0000-0000-00005D880000}"/>
    <cellStyle name="Normal 55 6 2 10" xfId="34913" xr:uid="{00000000-0005-0000-0000-00005E880000}"/>
    <cellStyle name="Normal 55 6 2 11" xfId="34914" xr:uid="{00000000-0005-0000-0000-00005F880000}"/>
    <cellStyle name="Normal 55 6 2 2" xfId="34915" xr:uid="{00000000-0005-0000-0000-000060880000}"/>
    <cellStyle name="Normal 55 6 2 2 2" xfId="34916" xr:uid="{00000000-0005-0000-0000-000061880000}"/>
    <cellStyle name="Normal 55 6 2 3" xfId="34917" xr:uid="{00000000-0005-0000-0000-000062880000}"/>
    <cellStyle name="Normal 55 6 2 3 2" xfId="34918" xr:uid="{00000000-0005-0000-0000-000063880000}"/>
    <cellStyle name="Normal 55 6 2 4" xfId="34919" xr:uid="{00000000-0005-0000-0000-000064880000}"/>
    <cellStyle name="Normal 55 6 2 4 2" xfId="34920" xr:uid="{00000000-0005-0000-0000-000065880000}"/>
    <cellStyle name="Normal 55 6 2 5" xfId="34921" xr:uid="{00000000-0005-0000-0000-000066880000}"/>
    <cellStyle name="Normal 55 6 2 5 2" xfId="34922" xr:uid="{00000000-0005-0000-0000-000067880000}"/>
    <cellStyle name="Normal 55 6 2 6" xfId="34923" xr:uid="{00000000-0005-0000-0000-000068880000}"/>
    <cellStyle name="Normal 55 6 2 6 2" xfId="34924" xr:uid="{00000000-0005-0000-0000-000069880000}"/>
    <cellStyle name="Normal 55 6 2 7" xfId="34925" xr:uid="{00000000-0005-0000-0000-00006A880000}"/>
    <cellStyle name="Normal 55 6 2 7 2" xfId="34926" xr:uid="{00000000-0005-0000-0000-00006B880000}"/>
    <cellStyle name="Normal 55 6 2 8" xfId="34927" xr:uid="{00000000-0005-0000-0000-00006C880000}"/>
    <cellStyle name="Normal 55 6 2 8 2" xfId="34928" xr:uid="{00000000-0005-0000-0000-00006D880000}"/>
    <cellStyle name="Normal 55 6 2 9" xfId="34929" xr:uid="{00000000-0005-0000-0000-00006E880000}"/>
    <cellStyle name="Normal 55 6 2 9 2" xfId="34930" xr:uid="{00000000-0005-0000-0000-00006F880000}"/>
    <cellStyle name="Normal 55 6 3" xfId="34931" xr:uid="{00000000-0005-0000-0000-000070880000}"/>
    <cellStyle name="Normal 55 6 3 10" xfId="34932" xr:uid="{00000000-0005-0000-0000-000071880000}"/>
    <cellStyle name="Normal 55 6 3 11" xfId="34933" xr:uid="{00000000-0005-0000-0000-000072880000}"/>
    <cellStyle name="Normal 55 6 3 2" xfId="34934" xr:uid="{00000000-0005-0000-0000-000073880000}"/>
    <cellStyle name="Normal 55 6 3 2 2" xfId="34935" xr:uid="{00000000-0005-0000-0000-000074880000}"/>
    <cellStyle name="Normal 55 6 3 3" xfId="34936" xr:uid="{00000000-0005-0000-0000-000075880000}"/>
    <cellStyle name="Normal 55 6 3 3 2" xfId="34937" xr:uid="{00000000-0005-0000-0000-000076880000}"/>
    <cellStyle name="Normal 55 6 3 4" xfId="34938" xr:uid="{00000000-0005-0000-0000-000077880000}"/>
    <cellStyle name="Normal 55 6 3 4 2" xfId="34939" xr:uid="{00000000-0005-0000-0000-000078880000}"/>
    <cellStyle name="Normal 55 6 3 5" xfId="34940" xr:uid="{00000000-0005-0000-0000-000079880000}"/>
    <cellStyle name="Normal 55 6 3 5 2" xfId="34941" xr:uid="{00000000-0005-0000-0000-00007A880000}"/>
    <cellStyle name="Normal 55 6 3 6" xfId="34942" xr:uid="{00000000-0005-0000-0000-00007B880000}"/>
    <cellStyle name="Normal 55 6 3 6 2" xfId="34943" xr:uid="{00000000-0005-0000-0000-00007C880000}"/>
    <cellStyle name="Normal 55 6 3 7" xfId="34944" xr:uid="{00000000-0005-0000-0000-00007D880000}"/>
    <cellStyle name="Normal 55 6 3 7 2" xfId="34945" xr:uid="{00000000-0005-0000-0000-00007E880000}"/>
    <cellStyle name="Normal 55 6 3 8" xfId="34946" xr:uid="{00000000-0005-0000-0000-00007F880000}"/>
    <cellStyle name="Normal 55 6 3 8 2" xfId="34947" xr:uid="{00000000-0005-0000-0000-000080880000}"/>
    <cellStyle name="Normal 55 6 3 9" xfId="34948" xr:uid="{00000000-0005-0000-0000-000081880000}"/>
    <cellStyle name="Normal 55 6 3 9 2" xfId="34949" xr:uid="{00000000-0005-0000-0000-000082880000}"/>
    <cellStyle name="Normal 55 6 4" xfId="34950" xr:uid="{00000000-0005-0000-0000-000083880000}"/>
    <cellStyle name="Normal 55 6 4 10" xfId="34951" xr:uid="{00000000-0005-0000-0000-000084880000}"/>
    <cellStyle name="Normal 55 6 4 11" xfId="34952" xr:uid="{00000000-0005-0000-0000-000085880000}"/>
    <cellStyle name="Normal 55 6 4 2" xfId="34953" xr:uid="{00000000-0005-0000-0000-000086880000}"/>
    <cellStyle name="Normal 55 6 4 2 2" xfId="34954" xr:uid="{00000000-0005-0000-0000-000087880000}"/>
    <cellStyle name="Normal 55 6 4 3" xfId="34955" xr:uid="{00000000-0005-0000-0000-000088880000}"/>
    <cellStyle name="Normal 55 6 4 3 2" xfId="34956" xr:uid="{00000000-0005-0000-0000-000089880000}"/>
    <cellStyle name="Normal 55 6 4 4" xfId="34957" xr:uid="{00000000-0005-0000-0000-00008A880000}"/>
    <cellStyle name="Normal 55 6 4 4 2" xfId="34958" xr:uid="{00000000-0005-0000-0000-00008B880000}"/>
    <cellStyle name="Normal 55 6 4 5" xfId="34959" xr:uid="{00000000-0005-0000-0000-00008C880000}"/>
    <cellStyle name="Normal 55 6 4 5 2" xfId="34960" xr:uid="{00000000-0005-0000-0000-00008D880000}"/>
    <cellStyle name="Normal 55 6 4 6" xfId="34961" xr:uid="{00000000-0005-0000-0000-00008E880000}"/>
    <cellStyle name="Normal 55 6 4 6 2" xfId="34962" xr:uid="{00000000-0005-0000-0000-00008F880000}"/>
    <cellStyle name="Normal 55 6 4 7" xfId="34963" xr:uid="{00000000-0005-0000-0000-000090880000}"/>
    <cellStyle name="Normal 55 6 4 7 2" xfId="34964" xr:uid="{00000000-0005-0000-0000-000091880000}"/>
    <cellStyle name="Normal 55 6 4 8" xfId="34965" xr:uid="{00000000-0005-0000-0000-000092880000}"/>
    <cellStyle name="Normal 55 6 4 8 2" xfId="34966" xr:uid="{00000000-0005-0000-0000-000093880000}"/>
    <cellStyle name="Normal 55 6 4 9" xfId="34967" xr:uid="{00000000-0005-0000-0000-000094880000}"/>
    <cellStyle name="Normal 55 6 4 9 2" xfId="34968" xr:uid="{00000000-0005-0000-0000-000095880000}"/>
    <cellStyle name="Normal 55 6 5" xfId="34969" xr:uid="{00000000-0005-0000-0000-000096880000}"/>
    <cellStyle name="Normal 55 6 5 10" xfId="34970" xr:uid="{00000000-0005-0000-0000-000097880000}"/>
    <cellStyle name="Normal 55 6 5 11" xfId="34971" xr:uid="{00000000-0005-0000-0000-000098880000}"/>
    <cellStyle name="Normal 55 6 5 2" xfId="34972" xr:uid="{00000000-0005-0000-0000-000099880000}"/>
    <cellStyle name="Normal 55 6 5 2 2" xfId="34973" xr:uid="{00000000-0005-0000-0000-00009A880000}"/>
    <cellStyle name="Normal 55 6 5 3" xfId="34974" xr:uid="{00000000-0005-0000-0000-00009B880000}"/>
    <cellStyle name="Normal 55 6 5 3 2" xfId="34975" xr:uid="{00000000-0005-0000-0000-00009C880000}"/>
    <cellStyle name="Normal 55 6 5 4" xfId="34976" xr:uid="{00000000-0005-0000-0000-00009D880000}"/>
    <cellStyle name="Normal 55 6 5 4 2" xfId="34977" xr:uid="{00000000-0005-0000-0000-00009E880000}"/>
    <cellStyle name="Normal 55 6 5 5" xfId="34978" xr:uid="{00000000-0005-0000-0000-00009F880000}"/>
    <cellStyle name="Normal 55 6 5 5 2" xfId="34979" xr:uid="{00000000-0005-0000-0000-0000A0880000}"/>
    <cellStyle name="Normal 55 6 5 6" xfId="34980" xr:uid="{00000000-0005-0000-0000-0000A1880000}"/>
    <cellStyle name="Normal 55 6 5 6 2" xfId="34981" xr:uid="{00000000-0005-0000-0000-0000A2880000}"/>
    <cellStyle name="Normal 55 6 5 7" xfId="34982" xr:uid="{00000000-0005-0000-0000-0000A3880000}"/>
    <cellStyle name="Normal 55 6 5 7 2" xfId="34983" xr:uid="{00000000-0005-0000-0000-0000A4880000}"/>
    <cellStyle name="Normal 55 6 5 8" xfId="34984" xr:uid="{00000000-0005-0000-0000-0000A5880000}"/>
    <cellStyle name="Normal 55 6 5 8 2" xfId="34985" xr:uid="{00000000-0005-0000-0000-0000A6880000}"/>
    <cellStyle name="Normal 55 6 5 9" xfId="34986" xr:uid="{00000000-0005-0000-0000-0000A7880000}"/>
    <cellStyle name="Normal 55 6 5 9 2" xfId="34987" xr:uid="{00000000-0005-0000-0000-0000A8880000}"/>
    <cellStyle name="Normal 55 6 6" xfId="34988" xr:uid="{00000000-0005-0000-0000-0000A9880000}"/>
    <cellStyle name="Normal 55 6 6 10" xfId="34989" xr:uid="{00000000-0005-0000-0000-0000AA880000}"/>
    <cellStyle name="Normal 55 6 6 11" xfId="34990" xr:uid="{00000000-0005-0000-0000-0000AB880000}"/>
    <cellStyle name="Normal 55 6 6 2" xfId="34991" xr:uid="{00000000-0005-0000-0000-0000AC880000}"/>
    <cellStyle name="Normal 55 6 6 2 2" xfId="34992" xr:uid="{00000000-0005-0000-0000-0000AD880000}"/>
    <cellStyle name="Normal 55 6 6 3" xfId="34993" xr:uid="{00000000-0005-0000-0000-0000AE880000}"/>
    <cellStyle name="Normal 55 6 6 3 2" xfId="34994" xr:uid="{00000000-0005-0000-0000-0000AF880000}"/>
    <cellStyle name="Normal 55 6 6 4" xfId="34995" xr:uid="{00000000-0005-0000-0000-0000B0880000}"/>
    <cellStyle name="Normal 55 6 6 4 2" xfId="34996" xr:uid="{00000000-0005-0000-0000-0000B1880000}"/>
    <cellStyle name="Normal 55 6 6 5" xfId="34997" xr:uid="{00000000-0005-0000-0000-0000B2880000}"/>
    <cellStyle name="Normal 55 6 6 5 2" xfId="34998" xr:uid="{00000000-0005-0000-0000-0000B3880000}"/>
    <cellStyle name="Normal 55 6 6 6" xfId="34999" xr:uid="{00000000-0005-0000-0000-0000B4880000}"/>
    <cellStyle name="Normal 55 6 6 6 2" xfId="35000" xr:uid="{00000000-0005-0000-0000-0000B5880000}"/>
    <cellStyle name="Normal 55 6 6 7" xfId="35001" xr:uid="{00000000-0005-0000-0000-0000B6880000}"/>
    <cellStyle name="Normal 55 6 6 7 2" xfId="35002" xr:uid="{00000000-0005-0000-0000-0000B7880000}"/>
    <cellStyle name="Normal 55 6 6 8" xfId="35003" xr:uid="{00000000-0005-0000-0000-0000B8880000}"/>
    <cellStyle name="Normal 55 6 6 8 2" xfId="35004" xr:uid="{00000000-0005-0000-0000-0000B9880000}"/>
    <cellStyle name="Normal 55 6 6 9" xfId="35005" xr:uid="{00000000-0005-0000-0000-0000BA880000}"/>
    <cellStyle name="Normal 55 6 6 9 2" xfId="35006" xr:uid="{00000000-0005-0000-0000-0000BB880000}"/>
    <cellStyle name="Normal 55 6 7" xfId="35007" xr:uid="{00000000-0005-0000-0000-0000BC880000}"/>
    <cellStyle name="Normal 55 6 7 10" xfId="35008" xr:uid="{00000000-0005-0000-0000-0000BD880000}"/>
    <cellStyle name="Normal 55 6 7 2" xfId="35009" xr:uid="{00000000-0005-0000-0000-0000BE880000}"/>
    <cellStyle name="Normal 55 6 7 2 2" xfId="35010" xr:uid="{00000000-0005-0000-0000-0000BF880000}"/>
    <cellStyle name="Normal 55 6 7 3" xfId="35011" xr:uid="{00000000-0005-0000-0000-0000C0880000}"/>
    <cellStyle name="Normal 55 6 7 3 2" xfId="35012" xr:uid="{00000000-0005-0000-0000-0000C1880000}"/>
    <cellStyle name="Normal 55 6 7 4" xfId="35013" xr:uid="{00000000-0005-0000-0000-0000C2880000}"/>
    <cellStyle name="Normal 55 6 7 4 2" xfId="35014" xr:uid="{00000000-0005-0000-0000-0000C3880000}"/>
    <cellStyle name="Normal 55 6 7 5" xfId="35015" xr:uid="{00000000-0005-0000-0000-0000C4880000}"/>
    <cellStyle name="Normal 55 6 7 5 2" xfId="35016" xr:uid="{00000000-0005-0000-0000-0000C5880000}"/>
    <cellStyle name="Normal 55 6 7 6" xfId="35017" xr:uid="{00000000-0005-0000-0000-0000C6880000}"/>
    <cellStyle name="Normal 55 6 7 6 2" xfId="35018" xr:uid="{00000000-0005-0000-0000-0000C7880000}"/>
    <cellStyle name="Normal 55 6 7 7" xfId="35019" xr:uid="{00000000-0005-0000-0000-0000C8880000}"/>
    <cellStyle name="Normal 55 6 7 7 2" xfId="35020" xr:uid="{00000000-0005-0000-0000-0000C9880000}"/>
    <cellStyle name="Normal 55 6 7 8" xfId="35021" xr:uid="{00000000-0005-0000-0000-0000CA880000}"/>
    <cellStyle name="Normal 55 6 7 8 2" xfId="35022" xr:uid="{00000000-0005-0000-0000-0000CB880000}"/>
    <cellStyle name="Normal 55 6 7 9" xfId="35023" xr:uid="{00000000-0005-0000-0000-0000CC880000}"/>
    <cellStyle name="Normal 55 6 8" xfId="35024" xr:uid="{00000000-0005-0000-0000-0000CD880000}"/>
    <cellStyle name="Normal 55 6 8 2" xfId="35025" xr:uid="{00000000-0005-0000-0000-0000CE880000}"/>
    <cellStyle name="Normal 55 6 9" xfId="35026" xr:uid="{00000000-0005-0000-0000-0000CF880000}"/>
    <cellStyle name="Normal 55 6 9 2" xfId="35027" xr:uid="{00000000-0005-0000-0000-0000D0880000}"/>
    <cellStyle name="Normal 55 7" xfId="35028" xr:uid="{00000000-0005-0000-0000-0000D1880000}"/>
    <cellStyle name="Normal 55 7 10" xfId="35029" xr:uid="{00000000-0005-0000-0000-0000D2880000}"/>
    <cellStyle name="Normal 55 7 11" xfId="35030" xr:uid="{00000000-0005-0000-0000-0000D3880000}"/>
    <cellStyle name="Normal 55 7 2" xfId="35031" xr:uid="{00000000-0005-0000-0000-0000D4880000}"/>
    <cellStyle name="Normal 55 7 2 2" xfId="35032" xr:uid="{00000000-0005-0000-0000-0000D5880000}"/>
    <cellStyle name="Normal 55 7 3" xfId="35033" xr:uid="{00000000-0005-0000-0000-0000D6880000}"/>
    <cellStyle name="Normal 55 7 3 2" xfId="35034" xr:uid="{00000000-0005-0000-0000-0000D7880000}"/>
    <cellStyle name="Normal 55 7 4" xfId="35035" xr:uid="{00000000-0005-0000-0000-0000D8880000}"/>
    <cellStyle name="Normal 55 7 4 2" xfId="35036" xr:uid="{00000000-0005-0000-0000-0000D9880000}"/>
    <cellStyle name="Normal 55 7 5" xfId="35037" xr:uid="{00000000-0005-0000-0000-0000DA880000}"/>
    <cellStyle name="Normal 55 7 5 2" xfId="35038" xr:uid="{00000000-0005-0000-0000-0000DB880000}"/>
    <cellStyle name="Normal 55 7 6" xfId="35039" xr:uid="{00000000-0005-0000-0000-0000DC880000}"/>
    <cellStyle name="Normal 55 7 6 2" xfId="35040" xr:uid="{00000000-0005-0000-0000-0000DD880000}"/>
    <cellStyle name="Normal 55 7 7" xfId="35041" xr:uid="{00000000-0005-0000-0000-0000DE880000}"/>
    <cellStyle name="Normal 55 7 7 2" xfId="35042" xr:uid="{00000000-0005-0000-0000-0000DF880000}"/>
    <cellStyle name="Normal 55 7 8" xfId="35043" xr:uid="{00000000-0005-0000-0000-0000E0880000}"/>
    <cellStyle name="Normal 55 7 8 2" xfId="35044" xr:uid="{00000000-0005-0000-0000-0000E1880000}"/>
    <cellStyle name="Normal 55 7 9" xfId="35045" xr:uid="{00000000-0005-0000-0000-0000E2880000}"/>
    <cellStyle name="Normal 55 7 9 2" xfId="35046" xr:uid="{00000000-0005-0000-0000-0000E3880000}"/>
    <cellStyle name="Normal 55 8" xfId="35047" xr:uid="{00000000-0005-0000-0000-0000E4880000}"/>
    <cellStyle name="Normal 55 8 10" xfId="35048" xr:uid="{00000000-0005-0000-0000-0000E5880000}"/>
    <cellStyle name="Normal 55 8 11" xfId="35049" xr:uid="{00000000-0005-0000-0000-0000E6880000}"/>
    <cellStyle name="Normal 55 8 2" xfId="35050" xr:uid="{00000000-0005-0000-0000-0000E7880000}"/>
    <cellStyle name="Normal 55 8 2 2" xfId="35051" xr:uid="{00000000-0005-0000-0000-0000E8880000}"/>
    <cellStyle name="Normal 55 8 3" xfId="35052" xr:uid="{00000000-0005-0000-0000-0000E9880000}"/>
    <cellStyle name="Normal 55 8 3 2" xfId="35053" xr:uid="{00000000-0005-0000-0000-0000EA880000}"/>
    <cellStyle name="Normal 55 8 4" xfId="35054" xr:uid="{00000000-0005-0000-0000-0000EB880000}"/>
    <cellStyle name="Normal 55 8 4 2" xfId="35055" xr:uid="{00000000-0005-0000-0000-0000EC880000}"/>
    <cellStyle name="Normal 55 8 5" xfId="35056" xr:uid="{00000000-0005-0000-0000-0000ED880000}"/>
    <cellStyle name="Normal 55 8 5 2" xfId="35057" xr:uid="{00000000-0005-0000-0000-0000EE880000}"/>
    <cellStyle name="Normal 55 8 6" xfId="35058" xr:uid="{00000000-0005-0000-0000-0000EF880000}"/>
    <cellStyle name="Normal 55 8 6 2" xfId="35059" xr:uid="{00000000-0005-0000-0000-0000F0880000}"/>
    <cellStyle name="Normal 55 8 7" xfId="35060" xr:uid="{00000000-0005-0000-0000-0000F1880000}"/>
    <cellStyle name="Normal 55 8 7 2" xfId="35061" xr:uid="{00000000-0005-0000-0000-0000F2880000}"/>
    <cellStyle name="Normal 55 8 8" xfId="35062" xr:uid="{00000000-0005-0000-0000-0000F3880000}"/>
    <cellStyle name="Normal 55 8 8 2" xfId="35063" xr:uid="{00000000-0005-0000-0000-0000F4880000}"/>
    <cellStyle name="Normal 55 8 9" xfId="35064" xr:uid="{00000000-0005-0000-0000-0000F5880000}"/>
    <cellStyle name="Normal 55 8 9 2" xfId="35065" xr:uid="{00000000-0005-0000-0000-0000F6880000}"/>
    <cellStyle name="Normal 55 9" xfId="35066" xr:uid="{00000000-0005-0000-0000-0000F7880000}"/>
    <cellStyle name="Normal 55 9 10" xfId="35067" xr:uid="{00000000-0005-0000-0000-0000F8880000}"/>
    <cellStyle name="Normal 55 9 11" xfId="35068" xr:uid="{00000000-0005-0000-0000-0000F9880000}"/>
    <cellStyle name="Normal 55 9 2" xfId="35069" xr:uid="{00000000-0005-0000-0000-0000FA880000}"/>
    <cellStyle name="Normal 55 9 2 2" xfId="35070" xr:uid="{00000000-0005-0000-0000-0000FB880000}"/>
    <cellStyle name="Normal 55 9 3" xfId="35071" xr:uid="{00000000-0005-0000-0000-0000FC880000}"/>
    <cellStyle name="Normal 55 9 3 2" xfId="35072" xr:uid="{00000000-0005-0000-0000-0000FD880000}"/>
    <cellStyle name="Normal 55 9 4" xfId="35073" xr:uid="{00000000-0005-0000-0000-0000FE880000}"/>
    <cellStyle name="Normal 55 9 4 2" xfId="35074" xr:uid="{00000000-0005-0000-0000-0000FF880000}"/>
    <cellStyle name="Normal 55 9 5" xfId="35075" xr:uid="{00000000-0005-0000-0000-000000890000}"/>
    <cellStyle name="Normal 55 9 5 2" xfId="35076" xr:uid="{00000000-0005-0000-0000-000001890000}"/>
    <cellStyle name="Normal 55 9 6" xfId="35077" xr:uid="{00000000-0005-0000-0000-000002890000}"/>
    <cellStyle name="Normal 55 9 6 2" xfId="35078" xr:uid="{00000000-0005-0000-0000-000003890000}"/>
    <cellStyle name="Normal 55 9 7" xfId="35079" xr:uid="{00000000-0005-0000-0000-000004890000}"/>
    <cellStyle name="Normal 55 9 7 2" xfId="35080" xr:uid="{00000000-0005-0000-0000-000005890000}"/>
    <cellStyle name="Normal 55 9 8" xfId="35081" xr:uid="{00000000-0005-0000-0000-000006890000}"/>
    <cellStyle name="Normal 55 9 8 2" xfId="35082" xr:uid="{00000000-0005-0000-0000-000007890000}"/>
    <cellStyle name="Normal 55 9 9" xfId="35083" xr:uid="{00000000-0005-0000-0000-000008890000}"/>
    <cellStyle name="Normal 55 9 9 2" xfId="35084" xr:uid="{00000000-0005-0000-0000-000009890000}"/>
    <cellStyle name="Normal 56" xfId="35085" xr:uid="{00000000-0005-0000-0000-00000A890000}"/>
    <cellStyle name="Normal 56 10" xfId="35086" xr:uid="{00000000-0005-0000-0000-00000B890000}"/>
    <cellStyle name="Normal 56 10 10" xfId="35087" xr:uid="{00000000-0005-0000-0000-00000C890000}"/>
    <cellStyle name="Normal 56 10 11" xfId="35088" xr:uid="{00000000-0005-0000-0000-00000D890000}"/>
    <cellStyle name="Normal 56 10 2" xfId="35089" xr:uid="{00000000-0005-0000-0000-00000E890000}"/>
    <cellStyle name="Normal 56 10 2 2" xfId="35090" xr:uid="{00000000-0005-0000-0000-00000F890000}"/>
    <cellStyle name="Normal 56 10 3" xfId="35091" xr:uid="{00000000-0005-0000-0000-000010890000}"/>
    <cellStyle name="Normal 56 10 3 2" xfId="35092" xr:uid="{00000000-0005-0000-0000-000011890000}"/>
    <cellStyle name="Normal 56 10 4" xfId="35093" xr:uid="{00000000-0005-0000-0000-000012890000}"/>
    <cellStyle name="Normal 56 10 4 2" xfId="35094" xr:uid="{00000000-0005-0000-0000-000013890000}"/>
    <cellStyle name="Normal 56 10 5" xfId="35095" xr:uid="{00000000-0005-0000-0000-000014890000}"/>
    <cellStyle name="Normal 56 10 5 2" xfId="35096" xr:uid="{00000000-0005-0000-0000-000015890000}"/>
    <cellStyle name="Normal 56 10 6" xfId="35097" xr:uid="{00000000-0005-0000-0000-000016890000}"/>
    <cellStyle name="Normal 56 10 6 2" xfId="35098" xr:uid="{00000000-0005-0000-0000-000017890000}"/>
    <cellStyle name="Normal 56 10 7" xfId="35099" xr:uid="{00000000-0005-0000-0000-000018890000}"/>
    <cellStyle name="Normal 56 10 7 2" xfId="35100" xr:uid="{00000000-0005-0000-0000-000019890000}"/>
    <cellStyle name="Normal 56 10 8" xfId="35101" xr:uid="{00000000-0005-0000-0000-00001A890000}"/>
    <cellStyle name="Normal 56 10 8 2" xfId="35102" xr:uid="{00000000-0005-0000-0000-00001B890000}"/>
    <cellStyle name="Normal 56 10 9" xfId="35103" xr:uid="{00000000-0005-0000-0000-00001C890000}"/>
    <cellStyle name="Normal 56 10 9 2" xfId="35104" xr:uid="{00000000-0005-0000-0000-00001D890000}"/>
    <cellStyle name="Normal 56 11" xfId="35105" xr:uid="{00000000-0005-0000-0000-00001E890000}"/>
    <cellStyle name="Normal 56 11 10" xfId="35106" xr:uid="{00000000-0005-0000-0000-00001F890000}"/>
    <cellStyle name="Normal 56 11 11" xfId="35107" xr:uid="{00000000-0005-0000-0000-000020890000}"/>
    <cellStyle name="Normal 56 11 2" xfId="35108" xr:uid="{00000000-0005-0000-0000-000021890000}"/>
    <cellStyle name="Normal 56 11 2 2" xfId="35109" xr:uid="{00000000-0005-0000-0000-000022890000}"/>
    <cellStyle name="Normal 56 11 3" xfId="35110" xr:uid="{00000000-0005-0000-0000-000023890000}"/>
    <cellStyle name="Normal 56 11 3 2" xfId="35111" xr:uid="{00000000-0005-0000-0000-000024890000}"/>
    <cellStyle name="Normal 56 11 4" xfId="35112" xr:uid="{00000000-0005-0000-0000-000025890000}"/>
    <cellStyle name="Normal 56 11 4 2" xfId="35113" xr:uid="{00000000-0005-0000-0000-000026890000}"/>
    <cellStyle name="Normal 56 11 5" xfId="35114" xr:uid="{00000000-0005-0000-0000-000027890000}"/>
    <cellStyle name="Normal 56 11 5 2" xfId="35115" xr:uid="{00000000-0005-0000-0000-000028890000}"/>
    <cellStyle name="Normal 56 11 6" xfId="35116" xr:uid="{00000000-0005-0000-0000-000029890000}"/>
    <cellStyle name="Normal 56 11 6 2" xfId="35117" xr:uid="{00000000-0005-0000-0000-00002A890000}"/>
    <cellStyle name="Normal 56 11 7" xfId="35118" xr:uid="{00000000-0005-0000-0000-00002B890000}"/>
    <cellStyle name="Normal 56 11 7 2" xfId="35119" xr:uid="{00000000-0005-0000-0000-00002C890000}"/>
    <cellStyle name="Normal 56 11 8" xfId="35120" xr:uid="{00000000-0005-0000-0000-00002D890000}"/>
    <cellStyle name="Normal 56 11 8 2" xfId="35121" xr:uid="{00000000-0005-0000-0000-00002E890000}"/>
    <cellStyle name="Normal 56 11 9" xfId="35122" xr:uid="{00000000-0005-0000-0000-00002F890000}"/>
    <cellStyle name="Normal 56 11 9 2" xfId="35123" xr:uid="{00000000-0005-0000-0000-000030890000}"/>
    <cellStyle name="Normal 56 12" xfId="35124" xr:uid="{00000000-0005-0000-0000-000031890000}"/>
    <cellStyle name="Normal 56 12 10" xfId="35125" xr:uid="{00000000-0005-0000-0000-000032890000}"/>
    <cellStyle name="Normal 56 12 2" xfId="35126" xr:uid="{00000000-0005-0000-0000-000033890000}"/>
    <cellStyle name="Normal 56 12 2 2" xfId="35127" xr:uid="{00000000-0005-0000-0000-000034890000}"/>
    <cellStyle name="Normal 56 12 3" xfId="35128" xr:uid="{00000000-0005-0000-0000-000035890000}"/>
    <cellStyle name="Normal 56 12 3 2" xfId="35129" xr:uid="{00000000-0005-0000-0000-000036890000}"/>
    <cellStyle name="Normal 56 12 4" xfId="35130" xr:uid="{00000000-0005-0000-0000-000037890000}"/>
    <cellStyle name="Normal 56 12 4 2" xfId="35131" xr:uid="{00000000-0005-0000-0000-000038890000}"/>
    <cellStyle name="Normal 56 12 5" xfId="35132" xr:uid="{00000000-0005-0000-0000-000039890000}"/>
    <cellStyle name="Normal 56 12 5 2" xfId="35133" xr:uid="{00000000-0005-0000-0000-00003A890000}"/>
    <cellStyle name="Normal 56 12 6" xfId="35134" xr:uid="{00000000-0005-0000-0000-00003B890000}"/>
    <cellStyle name="Normal 56 12 6 2" xfId="35135" xr:uid="{00000000-0005-0000-0000-00003C890000}"/>
    <cellStyle name="Normal 56 12 7" xfId="35136" xr:uid="{00000000-0005-0000-0000-00003D890000}"/>
    <cellStyle name="Normal 56 12 7 2" xfId="35137" xr:uid="{00000000-0005-0000-0000-00003E890000}"/>
    <cellStyle name="Normal 56 12 8" xfId="35138" xr:uid="{00000000-0005-0000-0000-00003F890000}"/>
    <cellStyle name="Normal 56 12 8 2" xfId="35139" xr:uid="{00000000-0005-0000-0000-000040890000}"/>
    <cellStyle name="Normal 56 12 9" xfId="35140" xr:uid="{00000000-0005-0000-0000-000041890000}"/>
    <cellStyle name="Normal 56 13" xfId="35141" xr:uid="{00000000-0005-0000-0000-000042890000}"/>
    <cellStyle name="Normal 56 13 2" xfId="35142" xr:uid="{00000000-0005-0000-0000-000043890000}"/>
    <cellStyle name="Normal 56 14" xfId="35143" xr:uid="{00000000-0005-0000-0000-000044890000}"/>
    <cellStyle name="Normal 56 14 2" xfId="35144" xr:uid="{00000000-0005-0000-0000-000045890000}"/>
    <cellStyle name="Normal 56 15" xfId="35145" xr:uid="{00000000-0005-0000-0000-000046890000}"/>
    <cellStyle name="Normal 56 15 2" xfId="35146" xr:uid="{00000000-0005-0000-0000-000047890000}"/>
    <cellStyle name="Normal 56 16" xfId="35147" xr:uid="{00000000-0005-0000-0000-000048890000}"/>
    <cellStyle name="Normal 56 16 2" xfId="35148" xr:uid="{00000000-0005-0000-0000-000049890000}"/>
    <cellStyle name="Normal 56 17" xfId="35149" xr:uid="{00000000-0005-0000-0000-00004A890000}"/>
    <cellStyle name="Normal 56 17 2" xfId="35150" xr:uid="{00000000-0005-0000-0000-00004B890000}"/>
    <cellStyle name="Normal 56 18" xfId="35151" xr:uid="{00000000-0005-0000-0000-00004C890000}"/>
    <cellStyle name="Normal 56 18 2" xfId="35152" xr:uid="{00000000-0005-0000-0000-00004D890000}"/>
    <cellStyle name="Normal 56 19" xfId="35153" xr:uid="{00000000-0005-0000-0000-00004E890000}"/>
    <cellStyle name="Normal 56 19 2" xfId="35154" xr:uid="{00000000-0005-0000-0000-00004F890000}"/>
    <cellStyle name="Normal 56 2" xfId="35155" xr:uid="{00000000-0005-0000-0000-000050890000}"/>
    <cellStyle name="Normal 56 2 10" xfId="35156" xr:uid="{00000000-0005-0000-0000-000051890000}"/>
    <cellStyle name="Normal 56 2 10 2" xfId="35157" xr:uid="{00000000-0005-0000-0000-000052890000}"/>
    <cellStyle name="Normal 56 2 11" xfId="35158" xr:uid="{00000000-0005-0000-0000-000053890000}"/>
    <cellStyle name="Normal 56 2 11 2" xfId="35159" xr:uid="{00000000-0005-0000-0000-000054890000}"/>
    <cellStyle name="Normal 56 2 12" xfId="35160" xr:uid="{00000000-0005-0000-0000-000055890000}"/>
    <cellStyle name="Normal 56 2 12 2" xfId="35161" xr:uid="{00000000-0005-0000-0000-000056890000}"/>
    <cellStyle name="Normal 56 2 13" xfId="35162" xr:uid="{00000000-0005-0000-0000-000057890000}"/>
    <cellStyle name="Normal 56 2 13 2" xfId="35163" xr:uid="{00000000-0005-0000-0000-000058890000}"/>
    <cellStyle name="Normal 56 2 14" xfId="35164" xr:uid="{00000000-0005-0000-0000-000059890000}"/>
    <cellStyle name="Normal 56 2 14 2" xfId="35165" xr:uid="{00000000-0005-0000-0000-00005A890000}"/>
    <cellStyle name="Normal 56 2 15" xfId="35166" xr:uid="{00000000-0005-0000-0000-00005B890000}"/>
    <cellStyle name="Normal 56 2 15 2" xfId="35167" xr:uid="{00000000-0005-0000-0000-00005C890000}"/>
    <cellStyle name="Normal 56 2 16" xfId="35168" xr:uid="{00000000-0005-0000-0000-00005D890000}"/>
    <cellStyle name="Normal 56 2 16 2" xfId="35169" xr:uid="{00000000-0005-0000-0000-00005E890000}"/>
    <cellStyle name="Normal 56 2 17" xfId="35170" xr:uid="{00000000-0005-0000-0000-00005F890000}"/>
    <cellStyle name="Normal 56 2 18" xfId="35171" xr:uid="{00000000-0005-0000-0000-000060890000}"/>
    <cellStyle name="Normal 56 2 2" xfId="35172" xr:uid="{00000000-0005-0000-0000-000061890000}"/>
    <cellStyle name="Normal 56 2 2 10" xfId="35173" xr:uid="{00000000-0005-0000-0000-000062890000}"/>
    <cellStyle name="Normal 56 2 2 11" xfId="35174" xr:uid="{00000000-0005-0000-0000-000063890000}"/>
    <cellStyle name="Normal 56 2 2 2" xfId="35175" xr:uid="{00000000-0005-0000-0000-000064890000}"/>
    <cellStyle name="Normal 56 2 2 2 2" xfId="35176" xr:uid="{00000000-0005-0000-0000-000065890000}"/>
    <cellStyle name="Normal 56 2 2 3" xfId="35177" xr:uid="{00000000-0005-0000-0000-000066890000}"/>
    <cellStyle name="Normal 56 2 2 3 2" xfId="35178" xr:uid="{00000000-0005-0000-0000-000067890000}"/>
    <cellStyle name="Normal 56 2 2 4" xfId="35179" xr:uid="{00000000-0005-0000-0000-000068890000}"/>
    <cellStyle name="Normal 56 2 2 4 2" xfId="35180" xr:uid="{00000000-0005-0000-0000-000069890000}"/>
    <cellStyle name="Normal 56 2 2 5" xfId="35181" xr:uid="{00000000-0005-0000-0000-00006A890000}"/>
    <cellStyle name="Normal 56 2 2 5 2" xfId="35182" xr:uid="{00000000-0005-0000-0000-00006B890000}"/>
    <cellStyle name="Normal 56 2 2 6" xfId="35183" xr:uid="{00000000-0005-0000-0000-00006C890000}"/>
    <cellStyle name="Normal 56 2 2 6 2" xfId="35184" xr:uid="{00000000-0005-0000-0000-00006D890000}"/>
    <cellStyle name="Normal 56 2 2 7" xfId="35185" xr:uid="{00000000-0005-0000-0000-00006E890000}"/>
    <cellStyle name="Normal 56 2 2 7 2" xfId="35186" xr:uid="{00000000-0005-0000-0000-00006F890000}"/>
    <cellStyle name="Normal 56 2 2 8" xfId="35187" xr:uid="{00000000-0005-0000-0000-000070890000}"/>
    <cellStyle name="Normal 56 2 2 8 2" xfId="35188" xr:uid="{00000000-0005-0000-0000-000071890000}"/>
    <cellStyle name="Normal 56 2 2 9" xfId="35189" xr:uid="{00000000-0005-0000-0000-000072890000}"/>
    <cellStyle name="Normal 56 2 2 9 2" xfId="35190" xr:uid="{00000000-0005-0000-0000-000073890000}"/>
    <cellStyle name="Normal 56 2 3" xfId="35191" xr:uid="{00000000-0005-0000-0000-000074890000}"/>
    <cellStyle name="Normal 56 2 3 10" xfId="35192" xr:uid="{00000000-0005-0000-0000-000075890000}"/>
    <cellStyle name="Normal 56 2 3 11" xfId="35193" xr:uid="{00000000-0005-0000-0000-000076890000}"/>
    <cellStyle name="Normal 56 2 3 2" xfId="35194" xr:uid="{00000000-0005-0000-0000-000077890000}"/>
    <cellStyle name="Normal 56 2 3 2 2" xfId="35195" xr:uid="{00000000-0005-0000-0000-000078890000}"/>
    <cellStyle name="Normal 56 2 3 3" xfId="35196" xr:uid="{00000000-0005-0000-0000-000079890000}"/>
    <cellStyle name="Normal 56 2 3 3 2" xfId="35197" xr:uid="{00000000-0005-0000-0000-00007A890000}"/>
    <cellStyle name="Normal 56 2 3 4" xfId="35198" xr:uid="{00000000-0005-0000-0000-00007B890000}"/>
    <cellStyle name="Normal 56 2 3 4 2" xfId="35199" xr:uid="{00000000-0005-0000-0000-00007C890000}"/>
    <cellStyle name="Normal 56 2 3 5" xfId="35200" xr:uid="{00000000-0005-0000-0000-00007D890000}"/>
    <cellStyle name="Normal 56 2 3 5 2" xfId="35201" xr:uid="{00000000-0005-0000-0000-00007E890000}"/>
    <cellStyle name="Normal 56 2 3 6" xfId="35202" xr:uid="{00000000-0005-0000-0000-00007F890000}"/>
    <cellStyle name="Normal 56 2 3 6 2" xfId="35203" xr:uid="{00000000-0005-0000-0000-000080890000}"/>
    <cellStyle name="Normal 56 2 3 7" xfId="35204" xr:uid="{00000000-0005-0000-0000-000081890000}"/>
    <cellStyle name="Normal 56 2 3 7 2" xfId="35205" xr:uid="{00000000-0005-0000-0000-000082890000}"/>
    <cellStyle name="Normal 56 2 3 8" xfId="35206" xr:uid="{00000000-0005-0000-0000-000083890000}"/>
    <cellStyle name="Normal 56 2 3 8 2" xfId="35207" xr:uid="{00000000-0005-0000-0000-000084890000}"/>
    <cellStyle name="Normal 56 2 3 9" xfId="35208" xr:uid="{00000000-0005-0000-0000-000085890000}"/>
    <cellStyle name="Normal 56 2 3 9 2" xfId="35209" xr:uid="{00000000-0005-0000-0000-000086890000}"/>
    <cellStyle name="Normal 56 2 4" xfId="35210" xr:uid="{00000000-0005-0000-0000-000087890000}"/>
    <cellStyle name="Normal 56 2 4 10" xfId="35211" xr:uid="{00000000-0005-0000-0000-000088890000}"/>
    <cellStyle name="Normal 56 2 4 11" xfId="35212" xr:uid="{00000000-0005-0000-0000-000089890000}"/>
    <cellStyle name="Normal 56 2 4 2" xfId="35213" xr:uid="{00000000-0005-0000-0000-00008A890000}"/>
    <cellStyle name="Normal 56 2 4 2 2" xfId="35214" xr:uid="{00000000-0005-0000-0000-00008B890000}"/>
    <cellStyle name="Normal 56 2 4 3" xfId="35215" xr:uid="{00000000-0005-0000-0000-00008C890000}"/>
    <cellStyle name="Normal 56 2 4 3 2" xfId="35216" xr:uid="{00000000-0005-0000-0000-00008D890000}"/>
    <cellStyle name="Normal 56 2 4 4" xfId="35217" xr:uid="{00000000-0005-0000-0000-00008E890000}"/>
    <cellStyle name="Normal 56 2 4 4 2" xfId="35218" xr:uid="{00000000-0005-0000-0000-00008F890000}"/>
    <cellStyle name="Normal 56 2 4 5" xfId="35219" xr:uid="{00000000-0005-0000-0000-000090890000}"/>
    <cellStyle name="Normal 56 2 4 5 2" xfId="35220" xr:uid="{00000000-0005-0000-0000-000091890000}"/>
    <cellStyle name="Normal 56 2 4 6" xfId="35221" xr:uid="{00000000-0005-0000-0000-000092890000}"/>
    <cellStyle name="Normal 56 2 4 6 2" xfId="35222" xr:uid="{00000000-0005-0000-0000-000093890000}"/>
    <cellStyle name="Normal 56 2 4 7" xfId="35223" xr:uid="{00000000-0005-0000-0000-000094890000}"/>
    <cellStyle name="Normal 56 2 4 7 2" xfId="35224" xr:uid="{00000000-0005-0000-0000-000095890000}"/>
    <cellStyle name="Normal 56 2 4 8" xfId="35225" xr:uid="{00000000-0005-0000-0000-000096890000}"/>
    <cellStyle name="Normal 56 2 4 8 2" xfId="35226" xr:uid="{00000000-0005-0000-0000-000097890000}"/>
    <cellStyle name="Normal 56 2 4 9" xfId="35227" xr:uid="{00000000-0005-0000-0000-000098890000}"/>
    <cellStyle name="Normal 56 2 4 9 2" xfId="35228" xr:uid="{00000000-0005-0000-0000-000099890000}"/>
    <cellStyle name="Normal 56 2 5" xfId="35229" xr:uid="{00000000-0005-0000-0000-00009A890000}"/>
    <cellStyle name="Normal 56 2 5 10" xfId="35230" xr:uid="{00000000-0005-0000-0000-00009B890000}"/>
    <cellStyle name="Normal 56 2 5 11" xfId="35231" xr:uid="{00000000-0005-0000-0000-00009C890000}"/>
    <cellStyle name="Normal 56 2 5 2" xfId="35232" xr:uid="{00000000-0005-0000-0000-00009D890000}"/>
    <cellStyle name="Normal 56 2 5 2 2" xfId="35233" xr:uid="{00000000-0005-0000-0000-00009E890000}"/>
    <cellStyle name="Normal 56 2 5 3" xfId="35234" xr:uid="{00000000-0005-0000-0000-00009F890000}"/>
    <cellStyle name="Normal 56 2 5 3 2" xfId="35235" xr:uid="{00000000-0005-0000-0000-0000A0890000}"/>
    <cellStyle name="Normal 56 2 5 4" xfId="35236" xr:uid="{00000000-0005-0000-0000-0000A1890000}"/>
    <cellStyle name="Normal 56 2 5 4 2" xfId="35237" xr:uid="{00000000-0005-0000-0000-0000A2890000}"/>
    <cellStyle name="Normal 56 2 5 5" xfId="35238" xr:uid="{00000000-0005-0000-0000-0000A3890000}"/>
    <cellStyle name="Normal 56 2 5 5 2" xfId="35239" xr:uid="{00000000-0005-0000-0000-0000A4890000}"/>
    <cellStyle name="Normal 56 2 5 6" xfId="35240" xr:uid="{00000000-0005-0000-0000-0000A5890000}"/>
    <cellStyle name="Normal 56 2 5 6 2" xfId="35241" xr:uid="{00000000-0005-0000-0000-0000A6890000}"/>
    <cellStyle name="Normal 56 2 5 7" xfId="35242" xr:uid="{00000000-0005-0000-0000-0000A7890000}"/>
    <cellStyle name="Normal 56 2 5 7 2" xfId="35243" xr:uid="{00000000-0005-0000-0000-0000A8890000}"/>
    <cellStyle name="Normal 56 2 5 8" xfId="35244" xr:uid="{00000000-0005-0000-0000-0000A9890000}"/>
    <cellStyle name="Normal 56 2 5 8 2" xfId="35245" xr:uid="{00000000-0005-0000-0000-0000AA890000}"/>
    <cellStyle name="Normal 56 2 5 9" xfId="35246" xr:uid="{00000000-0005-0000-0000-0000AB890000}"/>
    <cellStyle name="Normal 56 2 5 9 2" xfId="35247" xr:uid="{00000000-0005-0000-0000-0000AC890000}"/>
    <cellStyle name="Normal 56 2 6" xfId="35248" xr:uid="{00000000-0005-0000-0000-0000AD890000}"/>
    <cellStyle name="Normal 56 2 6 10" xfId="35249" xr:uid="{00000000-0005-0000-0000-0000AE890000}"/>
    <cellStyle name="Normal 56 2 6 11" xfId="35250" xr:uid="{00000000-0005-0000-0000-0000AF890000}"/>
    <cellStyle name="Normal 56 2 6 2" xfId="35251" xr:uid="{00000000-0005-0000-0000-0000B0890000}"/>
    <cellStyle name="Normal 56 2 6 2 2" xfId="35252" xr:uid="{00000000-0005-0000-0000-0000B1890000}"/>
    <cellStyle name="Normal 56 2 6 3" xfId="35253" xr:uid="{00000000-0005-0000-0000-0000B2890000}"/>
    <cellStyle name="Normal 56 2 6 3 2" xfId="35254" xr:uid="{00000000-0005-0000-0000-0000B3890000}"/>
    <cellStyle name="Normal 56 2 6 4" xfId="35255" xr:uid="{00000000-0005-0000-0000-0000B4890000}"/>
    <cellStyle name="Normal 56 2 6 4 2" xfId="35256" xr:uid="{00000000-0005-0000-0000-0000B5890000}"/>
    <cellStyle name="Normal 56 2 6 5" xfId="35257" xr:uid="{00000000-0005-0000-0000-0000B6890000}"/>
    <cellStyle name="Normal 56 2 6 5 2" xfId="35258" xr:uid="{00000000-0005-0000-0000-0000B7890000}"/>
    <cellStyle name="Normal 56 2 6 6" xfId="35259" xr:uid="{00000000-0005-0000-0000-0000B8890000}"/>
    <cellStyle name="Normal 56 2 6 6 2" xfId="35260" xr:uid="{00000000-0005-0000-0000-0000B9890000}"/>
    <cellStyle name="Normal 56 2 6 7" xfId="35261" xr:uid="{00000000-0005-0000-0000-0000BA890000}"/>
    <cellStyle name="Normal 56 2 6 7 2" xfId="35262" xr:uid="{00000000-0005-0000-0000-0000BB890000}"/>
    <cellStyle name="Normal 56 2 6 8" xfId="35263" xr:uid="{00000000-0005-0000-0000-0000BC890000}"/>
    <cellStyle name="Normal 56 2 6 8 2" xfId="35264" xr:uid="{00000000-0005-0000-0000-0000BD890000}"/>
    <cellStyle name="Normal 56 2 6 9" xfId="35265" xr:uid="{00000000-0005-0000-0000-0000BE890000}"/>
    <cellStyle name="Normal 56 2 6 9 2" xfId="35266" xr:uid="{00000000-0005-0000-0000-0000BF890000}"/>
    <cellStyle name="Normal 56 2 7" xfId="35267" xr:uid="{00000000-0005-0000-0000-0000C0890000}"/>
    <cellStyle name="Normal 56 2 7 10" xfId="35268" xr:uid="{00000000-0005-0000-0000-0000C1890000}"/>
    <cellStyle name="Normal 56 2 7 11" xfId="35269" xr:uid="{00000000-0005-0000-0000-0000C2890000}"/>
    <cellStyle name="Normal 56 2 7 2" xfId="35270" xr:uid="{00000000-0005-0000-0000-0000C3890000}"/>
    <cellStyle name="Normal 56 2 7 2 2" xfId="35271" xr:uid="{00000000-0005-0000-0000-0000C4890000}"/>
    <cellStyle name="Normal 56 2 7 3" xfId="35272" xr:uid="{00000000-0005-0000-0000-0000C5890000}"/>
    <cellStyle name="Normal 56 2 7 3 2" xfId="35273" xr:uid="{00000000-0005-0000-0000-0000C6890000}"/>
    <cellStyle name="Normal 56 2 7 4" xfId="35274" xr:uid="{00000000-0005-0000-0000-0000C7890000}"/>
    <cellStyle name="Normal 56 2 7 4 2" xfId="35275" xr:uid="{00000000-0005-0000-0000-0000C8890000}"/>
    <cellStyle name="Normal 56 2 7 5" xfId="35276" xr:uid="{00000000-0005-0000-0000-0000C9890000}"/>
    <cellStyle name="Normal 56 2 7 5 2" xfId="35277" xr:uid="{00000000-0005-0000-0000-0000CA890000}"/>
    <cellStyle name="Normal 56 2 7 6" xfId="35278" xr:uid="{00000000-0005-0000-0000-0000CB890000}"/>
    <cellStyle name="Normal 56 2 7 6 2" xfId="35279" xr:uid="{00000000-0005-0000-0000-0000CC890000}"/>
    <cellStyle name="Normal 56 2 7 7" xfId="35280" xr:uid="{00000000-0005-0000-0000-0000CD890000}"/>
    <cellStyle name="Normal 56 2 7 7 2" xfId="35281" xr:uid="{00000000-0005-0000-0000-0000CE890000}"/>
    <cellStyle name="Normal 56 2 7 8" xfId="35282" xr:uid="{00000000-0005-0000-0000-0000CF890000}"/>
    <cellStyle name="Normal 56 2 7 8 2" xfId="35283" xr:uid="{00000000-0005-0000-0000-0000D0890000}"/>
    <cellStyle name="Normal 56 2 7 9" xfId="35284" xr:uid="{00000000-0005-0000-0000-0000D1890000}"/>
    <cellStyle name="Normal 56 2 7 9 2" xfId="35285" xr:uid="{00000000-0005-0000-0000-0000D2890000}"/>
    <cellStyle name="Normal 56 2 8" xfId="35286" xr:uid="{00000000-0005-0000-0000-0000D3890000}"/>
    <cellStyle name="Normal 56 2 8 10" xfId="35287" xr:uid="{00000000-0005-0000-0000-0000D4890000}"/>
    <cellStyle name="Normal 56 2 8 2" xfId="35288" xr:uid="{00000000-0005-0000-0000-0000D5890000}"/>
    <cellStyle name="Normal 56 2 8 2 2" xfId="35289" xr:uid="{00000000-0005-0000-0000-0000D6890000}"/>
    <cellStyle name="Normal 56 2 8 3" xfId="35290" xr:uid="{00000000-0005-0000-0000-0000D7890000}"/>
    <cellStyle name="Normal 56 2 8 3 2" xfId="35291" xr:uid="{00000000-0005-0000-0000-0000D8890000}"/>
    <cellStyle name="Normal 56 2 8 4" xfId="35292" xr:uid="{00000000-0005-0000-0000-0000D9890000}"/>
    <cellStyle name="Normal 56 2 8 4 2" xfId="35293" xr:uid="{00000000-0005-0000-0000-0000DA890000}"/>
    <cellStyle name="Normal 56 2 8 5" xfId="35294" xr:uid="{00000000-0005-0000-0000-0000DB890000}"/>
    <cellStyle name="Normal 56 2 8 5 2" xfId="35295" xr:uid="{00000000-0005-0000-0000-0000DC890000}"/>
    <cellStyle name="Normal 56 2 8 6" xfId="35296" xr:uid="{00000000-0005-0000-0000-0000DD890000}"/>
    <cellStyle name="Normal 56 2 8 6 2" xfId="35297" xr:uid="{00000000-0005-0000-0000-0000DE890000}"/>
    <cellStyle name="Normal 56 2 8 7" xfId="35298" xr:uid="{00000000-0005-0000-0000-0000DF890000}"/>
    <cellStyle name="Normal 56 2 8 7 2" xfId="35299" xr:uid="{00000000-0005-0000-0000-0000E0890000}"/>
    <cellStyle name="Normal 56 2 8 8" xfId="35300" xr:uid="{00000000-0005-0000-0000-0000E1890000}"/>
    <cellStyle name="Normal 56 2 8 8 2" xfId="35301" xr:uid="{00000000-0005-0000-0000-0000E2890000}"/>
    <cellStyle name="Normal 56 2 8 9" xfId="35302" xr:uid="{00000000-0005-0000-0000-0000E3890000}"/>
    <cellStyle name="Normal 56 2 9" xfId="35303" xr:uid="{00000000-0005-0000-0000-0000E4890000}"/>
    <cellStyle name="Normal 56 2 9 2" xfId="35304" xr:uid="{00000000-0005-0000-0000-0000E5890000}"/>
    <cellStyle name="Normal 56 20" xfId="35305" xr:uid="{00000000-0005-0000-0000-0000E6890000}"/>
    <cellStyle name="Normal 56 20 2" xfId="35306" xr:uid="{00000000-0005-0000-0000-0000E7890000}"/>
    <cellStyle name="Normal 56 21" xfId="35307" xr:uid="{00000000-0005-0000-0000-0000E8890000}"/>
    <cellStyle name="Normal 56 22" xfId="35308" xr:uid="{00000000-0005-0000-0000-0000E9890000}"/>
    <cellStyle name="Normal 56 3" xfId="35309" xr:uid="{00000000-0005-0000-0000-0000EA890000}"/>
    <cellStyle name="Normal 56 3 10" xfId="35310" xr:uid="{00000000-0005-0000-0000-0000EB890000}"/>
    <cellStyle name="Normal 56 3 10 2" xfId="35311" xr:uid="{00000000-0005-0000-0000-0000EC890000}"/>
    <cellStyle name="Normal 56 3 11" xfId="35312" xr:uid="{00000000-0005-0000-0000-0000ED890000}"/>
    <cellStyle name="Normal 56 3 11 2" xfId="35313" xr:uid="{00000000-0005-0000-0000-0000EE890000}"/>
    <cellStyle name="Normal 56 3 12" xfId="35314" xr:uid="{00000000-0005-0000-0000-0000EF890000}"/>
    <cellStyle name="Normal 56 3 12 2" xfId="35315" xr:uid="{00000000-0005-0000-0000-0000F0890000}"/>
    <cellStyle name="Normal 56 3 13" xfId="35316" xr:uid="{00000000-0005-0000-0000-0000F1890000}"/>
    <cellStyle name="Normal 56 3 13 2" xfId="35317" xr:uid="{00000000-0005-0000-0000-0000F2890000}"/>
    <cellStyle name="Normal 56 3 14" xfId="35318" xr:uid="{00000000-0005-0000-0000-0000F3890000}"/>
    <cellStyle name="Normal 56 3 14 2" xfId="35319" xr:uid="{00000000-0005-0000-0000-0000F4890000}"/>
    <cellStyle name="Normal 56 3 15" xfId="35320" xr:uid="{00000000-0005-0000-0000-0000F5890000}"/>
    <cellStyle name="Normal 56 3 15 2" xfId="35321" xr:uid="{00000000-0005-0000-0000-0000F6890000}"/>
    <cellStyle name="Normal 56 3 16" xfId="35322" xr:uid="{00000000-0005-0000-0000-0000F7890000}"/>
    <cellStyle name="Normal 56 3 16 2" xfId="35323" xr:uid="{00000000-0005-0000-0000-0000F8890000}"/>
    <cellStyle name="Normal 56 3 17" xfId="35324" xr:uid="{00000000-0005-0000-0000-0000F9890000}"/>
    <cellStyle name="Normal 56 3 18" xfId="35325" xr:uid="{00000000-0005-0000-0000-0000FA890000}"/>
    <cellStyle name="Normal 56 3 2" xfId="35326" xr:uid="{00000000-0005-0000-0000-0000FB890000}"/>
    <cellStyle name="Normal 56 3 2 10" xfId="35327" xr:uid="{00000000-0005-0000-0000-0000FC890000}"/>
    <cellStyle name="Normal 56 3 2 11" xfId="35328" xr:uid="{00000000-0005-0000-0000-0000FD890000}"/>
    <cellStyle name="Normal 56 3 2 2" xfId="35329" xr:uid="{00000000-0005-0000-0000-0000FE890000}"/>
    <cellStyle name="Normal 56 3 2 2 2" xfId="35330" xr:uid="{00000000-0005-0000-0000-0000FF890000}"/>
    <cellStyle name="Normal 56 3 2 3" xfId="35331" xr:uid="{00000000-0005-0000-0000-0000008A0000}"/>
    <cellStyle name="Normal 56 3 2 3 2" xfId="35332" xr:uid="{00000000-0005-0000-0000-0000018A0000}"/>
    <cellStyle name="Normal 56 3 2 4" xfId="35333" xr:uid="{00000000-0005-0000-0000-0000028A0000}"/>
    <cellStyle name="Normal 56 3 2 4 2" xfId="35334" xr:uid="{00000000-0005-0000-0000-0000038A0000}"/>
    <cellStyle name="Normal 56 3 2 5" xfId="35335" xr:uid="{00000000-0005-0000-0000-0000048A0000}"/>
    <cellStyle name="Normal 56 3 2 5 2" xfId="35336" xr:uid="{00000000-0005-0000-0000-0000058A0000}"/>
    <cellStyle name="Normal 56 3 2 6" xfId="35337" xr:uid="{00000000-0005-0000-0000-0000068A0000}"/>
    <cellStyle name="Normal 56 3 2 6 2" xfId="35338" xr:uid="{00000000-0005-0000-0000-0000078A0000}"/>
    <cellStyle name="Normal 56 3 2 7" xfId="35339" xr:uid="{00000000-0005-0000-0000-0000088A0000}"/>
    <cellStyle name="Normal 56 3 2 7 2" xfId="35340" xr:uid="{00000000-0005-0000-0000-0000098A0000}"/>
    <cellStyle name="Normal 56 3 2 8" xfId="35341" xr:uid="{00000000-0005-0000-0000-00000A8A0000}"/>
    <cellStyle name="Normal 56 3 2 8 2" xfId="35342" xr:uid="{00000000-0005-0000-0000-00000B8A0000}"/>
    <cellStyle name="Normal 56 3 2 9" xfId="35343" xr:uid="{00000000-0005-0000-0000-00000C8A0000}"/>
    <cellStyle name="Normal 56 3 2 9 2" xfId="35344" xr:uid="{00000000-0005-0000-0000-00000D8A0000}"/>
    <cellStyle name="Normal 56 3 3" xfId="35345" xr:uid="{00000000-0005-0000-0000-00000E8A0000}"/>
    <cellStyle name="Normal 56 3 3 10" xfId="35346" xr:uid="{00000000-0005-0000-0000-00000F8A0000}"/>
    <cellStyle name="Normal 56 3 3 11" xfId="35347" xr:uid="{00000000-0005-0000-0000-0000108A0000}"/>
    <cellStyle name="Normal 56 3 3 2" xfId="35348" xr:uid="{00000000-0005-0000-0000-0000118A0000}"/>
    <cellStyle name="Normal 56 3 3 2 2" xfId="35349" xr:uid="{00000000-0005-0000-0000-0000128A0000}"/>
    <cellStyle name="Normal 56 3 3 3" xfId="35350" xr:uid="{00000000-0005-0000-0000-0000138A0000}"/>
    <cellStyle name="Normal 56 3 3 3 2" xfId="35351" xr:uid="{00000000-0005-0000-0000-0000148A0000}"/>
    <cellStyle name="Normal 56 3 3 4" xfId="35352" xr:uid="{00000000-0005-0000-0000-0000158A0000}"/>
    <cellStyle name="Normal 56 3 3 4 2" xfId="35353" xr:uid="{00000000-0005-0000-0000-0000168A0000}"/>
    <cellStyle name="Normal 56 3 3 5" xfId="35354" xr:uid="{00000000-0005-0000-0000-0000178A0000}"/>
    <cellStyle name="Normal 56 3 3 5 2" xfId="35355" xr:uid="{00000000-0005-0000-0000-0000188A0000}"/>
    <cellStyle name="Normal 56 3 3 6" xfId="35356" xr:uid="{00000000-0005-0000-0000-0000198A0000}"/>
    <cellStyle name="Normal 56 3 3 6 2" xfId="35357" xr:uid="{00000000-0005-0000-0000-00001A8A0000}"/>
    <cellStyle name="Normal 56 3 3 7" xfId="35358" xr:uid="{00000000-0005-0000-0000-00001B8A0000}"/>
    <cellStyle name="Normal 56 3 3 7 2" xfId="35359" xr:uid="{00000000-0005-0000-0000-00001C8A0000}"/>
    <cellStyle name="Normal 56 3 3 8" xfId="35360" xr:uid="{00000000-0005-0000-0000-00001D8A0000}"/>
    <cellStyle name="Normal 56 3 3 8 2" xfId="35361" xr:uid="{00000000-0005-0000-0000-00001E8A0000}"/>
    <cellStyle name="Normal 56 3 3 9" xfId="35362" xr:uid="{00000000-0005-0000-0000-00001F8A0000}"/>
    <cellStyle name="Normal 56 3 3 9 2" xfId="35363" xr:uid="{00000000-0005-0000-0000-0000208A0000}"/>
    <cellStyle name="Normal 56 3 4" xfId="35364" xr:uid="{00000000-0005-0000-0000-0000218A0000}"/>
    <cellStyle name="Normal 56 3 4 10" xfId="35365" xr:uid="{00000000-0005-0000-0000-0000228A0000}"/>
    <cellStyle name="Normal 56 3 4 11" xfId="35366" xr:uid="{00000000-0005-0000-0000-0000238A0000}"/>
    <cellStyle name="Normal 56 3 4 2" xfId="35367" xr:uid="{00000000-0005-0000-0000-0000248A0000}"/>
    <cellStyle name="Normal 56 3 4 2 2" xfId="35368" xr:uid="{00000000-0005-0000-0000-0000258A0000}"/>
    <cellStyle name="Normal 56 3 4 3" xfId="35369" xr:uid="{00000000-0005-0000-0000-0000268A0000}"/>
    <cellStyle name="Normal 56 3 4 3 2" xfId="35370" xr:uid="{00000000-0005-0000-0000-0000278A0000}"/>
    <cellStyle name="Normal 56 3 4 4" xfId="35371" xr:uid="{00000000-0005-0000-0000-0000288A0000}"/>
    <cellStyle name="Normal 56 3 4 4 2" xfId="35372" xr:uid="{00000000-0005-0000-0000-0000298A0000}"/>
    <cellStyle name="Normal 56 3 4 5" xfId="35373" xr:uid="{00000000-0005-0000-0000-00002A8A0000}"/>
    <cellStyle name="Normal 56 3 4 5 2" xfId="35374" xr:uid="{00000000-0005-0000-0000-00002B8A0000}"/>
    <cellStyle name="Normal 56 3 4 6" xfId="35375" xr:uid="{00000000-0005-0000-0000-00002C8A0000}"/>
    <cellStyle name="Normal 56 3 4 6 2" xfId="35376" xr:uid="{00000000-0005-0000-0000-00002D8A0000}"/>
    <cellStyle name="Normal 56 3 4 7" xfId="35377" xr:uid="{00000000-0005-0000-0000-00002E8A0000}"/>
    <cellStyle name="Normal 56 3 4 7 2" xfId="35378" xr:uid="{00000000-0005-0000-0000-00002F8A0000}"/>
    <cellStyle name="Normal 56 3 4 8" xfId="35379" xr:uid="{00000000-0005-0000-0000-0000308A0000}"/>
    <cellStyle name="Normal 56 3 4 8 2" xfId="35380" xr:uid="{00000000-0005-0000-0000-0000318A0000}"/>
    <cellStyle name="Normal 56 3 4 9" xfId="35381" xr:uid="{00000000-0005-0000-0000-0000328A0000}"/>
    <cellStyle name="Normal 56 3 4 9 2" xfId="35382" xr:uid="{00000000-0005-0000-0000-0000338A0000}"/>
    <cellStyle name="Normal 56 3 5" xfId="35383" xr:uid="{00000000-0005-0000-0000-0000348A0000}"/>
    <cellStyle name="Normal 56 3 5 10" xfId="35384" xr:uid="{00000000-0005-0000-0000-0000358A0000}"/>
    <cellStyle name="Normal 56 3 5 11" xfId="35385" xr:uid="{00000000-0005-0000-0000-0000368A0000}"/>
    <cellStyle name="Normal 56 3 5 2" xfId="35386" xr:uid="{00000000-0005-0000-0000-0000378A0000}"/>
    <cellStyle name="Normal 56 3 5 2 2" xfId="35387" xr:uid="{00000000-0005-0000-0000-0000388A0000}"/>
    <cellStyle name="Normal 56 3 5 3" xfId="35388" xr:uid="{00000000-0005-0000-0000-0000398A0000}"/>
    <cellStyle name="Normal 56 3 5 3 2" xfId="35389" xr:uid="{00000000-0005-0000-0000-00003A8A0000}"/>
    <cellStyle name="Normal 56 3 5 4" xfId="35390" xr:uid="{00000000-0005-0000-0000-00003B8A0000}"/>
    <cellStyle name="Normal 56 3 5 4 2" xfId="35391" xr:uid="{00000000-0005-0000-0000-00003C8A0000}"/>
    <cellStyle name="Normal 56 3 5 5" xfId="35392" xr:uid="{00000000-0005-0000-0000-00003D8A0000}"/>
    <cellStyle name="Normal 56 3 5 5 2" xfId="35393" xr:uid="{00000000-0005-0000-0000-00003E8A0000}"/>
    <cellStyle name="Normal 56 3 5 6" xfId="35394" xr:uid="{00000000-0005-0000-0000-00003F8A0000}"/>
    <cellStyle name="Normal 56 3 5 6 2" xfId="35395" xr:uid="{00000000-0005-0000-0000-0000408A0000}"/>
    <cellStyle name="Normal 56 3 5 7" xfId="35396" xr:uid="{00000000-0005-0000-0000-0000418A0000}"/>
    <cellStyle name="Normal 56 3 5 7 2" xfId="35397" xr:uid="{00000000-0005-0000-0000-0000428A0000}"/>
    <cellStyle name="Normal 56 3 5 8" xfId="35398" xr:uid="{00000000-0005-0000-0000-0000438A0000}"/>
    <cellStyle name="Normal 56 3 5 8 2" xfId="35399" xr:uid="{00000000-0005-0000-0000-0000448A0000}"/>
    <cellStyle name="Normal 56 3 5 9" xfId="35400" xr:uid="{00000000-0005-0000-0000-0000458A0000}"/>
    <cellStyle name="Normal 56 3 5 9 2" xfId="35401" xr:uid="{00000000-0005-0000-0000-0000468A0000}"/>
    <cellStyle name="Normal 56 3 6" xfId="35402" xr:uid="{00000000-0005-0000-0000-0000478A0000}"/>
    <cellStyle name="Normal 56 3 6 10" xfId="35403" xr:uid="{00000000-0005-0000-0000-0000488A0000}"/>
    <cellStyle name="Normal 56 3 6 11" xfId="35404" xr:uid="{00000000-0005-0000-0000-0000498A0000}"/>
    <cellStyle name="Normal 56 3 6 2" xfId="35405" xr:uid="{00000000-0005-0000-0000-00004A8A0000}"/>
    <cellStyle name="Normal 56 3 6 2 2" xfId="35406" xr:uid="{00000000-0005-0000-0000-00004B8A0000}"/>
    <cellStyle name="Normal 56 3 6 3" xfId="35407" xr:uid="{00000000-0005-0000-0000-00004C8A0000}"/>
    <cellStyle name="Normal 56 3 6 3 2" xfId="35408" xr:uid="{00000000-0005-0000-0000-00004D8A0000}"/>
    <cellStyle name="Normal 56 3 6 4" xfId="35409" xr:uid="{00000000-0005-0000-0000-00004E8A0000}"/>
    <cellStyle name="Normal 56 3 6 4 2" xfId="35410" xr:uid="{00000000-0005-0000-0000-00004F8A0000}"/>
    <cellStyle name="Normal 56 3 6 5" xfId="35411" xr:uid="{00000000-0005-0000-0000-0000508A0000}"/>
    <cellStyle name="Normal 56 3 6 5 2" xfId="35412" xr:uid="{00000000-0005-0000-0000-0000518A0000}"/>
    <cellStyle name="Normal 56 3 6 6" xfId="35413" xr:uid="{00000000-0005-0000-0000-0000528A0000}"/>
    <cellStyle name="Normal 56 3 6 6 2" xfId="35414" xr:uid="{00000000-0005-0000-0000-0000538A0000}"/>
    <cellStyle name="Normal 56 3 6 7" xfId="35415" xr:uid="{00000000-0005-0000-0000-0000548A0000}"/>
    <cellStyle name="Normal 56 3 6 7 2" xfId="35416" xr:uid="{00000000-0005-0000-0000-0000558A0000}"/>
    <cellStyle name="Normal 56 3 6 8" xfId="35417" xr:uid="{00000000-0005-0000-0000-0000568A0000}"/>
    <cellStyle name="Normal 56 3 6 8 2" xfId="35418" xr:uid="{00000000-0005-0000-0000-0000578A0000}"/>
    <cellStyle name="Normal 56 3 6 9" xfId="35419" xr:uid="{00000000-0005-0000-0000-0000588A0000}"/>
    <cellStyle name="Normal 56 3 6 9 2" xfId="35420" xr:uid="{00000000-0005-0000-0000-0000598A0000}"/>
    <cellStyle name="Normal 56 3 7" xfId="35421" xr:uid="{00000000-0005-0000-0000-00005A8A0000}"/>
    <cellStyle name="Normal 56 3 7 10" xfId="35422" xr:uid="{00000000-0005-0000-0000-00005B8A0000}"/>
    <cellStyle name="Normal 56 3 7 11" xfId="35423" xr:uid="{00000000-0005-0000-0000-00005C8A0000}"/>
    <cellStyle name="Normal 56 3 7 2" xfId="35424" xr:uid="{00000000-0005-0000-0000-00005D8A0000}"/>
    <cellStyle name="Normal 56 3 7 2 2" xfId="35425" xr:uid="{00000000-0005-0000-0000-00005E8A0000}"/>
    <cellStyle name="Normal 56 3 7 3" xfId="35426" xr:uid="{00000000-0005-0000-0000-00005F8A0000}"/>
    <cellStyle name="Normal 56 3 7 3 2" xfId="35427" xr:uid="{00000000-0005-0000-0000-0000608A0000}"/>
    <cellStyle name="Normal 56 3 7 4" xfId="35428" xr:uid="{00000000-0005-0000-0000-0000618A0000}"/>
    <cellStyle name="Normal 56 3 7 4 2" xfId="35429" xr:uid="{00000000-0005-0000-0000-0000628A0000}"/>
    <cellStyle name="Normal 56 3 7 5" xfId="35430" xr:uid="{00000000-0005-0000-0000-0000638A0000}"/>
    <cellStyle name="Normal 56 3 7 5 2" xfId="35431" xr:uid="{00000000-0005-0000-0000-0000648A0000}"/>
    <cellStyle name="Normal 56 3 7 6" xfId="35432" xr:uid="{00000000-0005-0000-0000-0000658A0000}"/>
    <cellStyle name="Normal 56 3 7 6 2" xfId="35433" xr:uid="{00000000-0005-0000-0000-0000668A0000}"/>
    <cellStyle name="Normal 56 3 7 7" xfId="35434" xr:uid="{00000000-0005-0000-0000-0000678A0000}"/>
    <cellStyle name="Normal 56 3 7 7 2" xfId="35435" xr:uid="{00000000-0005-0000-0000-0000688A0000}"/>
    <cellStyle name="Normal 56 3 7 8" xfId="35436" xr:uid="{00000000-0005-0000-0000-0000698A0000}"/>
    <cellStyle name="Normal 56 3 7 8 2" xfId="35437" xr:uid="{00000000-0005-0000-0000-00006A8A0000}"/>
    <cellStyle name="Normal 56 3 7 9" xfId="35438" xr:uid="{00000000-0005-0000-0000-00006B8A0000}"/>
    <cellStyle name="Normal 56 3 7 9 2" xfId="35439" xr:uid="{00000000-0005-0000-0000-00006C8A0000}"/>
    <cellStyle name="Normal 56 3 8" xfId="35440" xr:uid="{00000000-0005-0000-0000-00006D8A0000}"/>
    <cellStyle name="Normal 56 3 8 10" xfId="35441" xr:uid="{00000000-0005-0000-0000-00006E8A0000}"/>
    <cellStyle name="Normal 56 3 8 2" xfId="35442" xr:uid="{00000000-0005-0000-0000-00006F8A0000}"/>
    <cellStyle name="Normal 56 3 8 2 2" xfId="35443" xr:uid="{00000000-0005-0000-0000-0000708A0000}"/>
    <cellStyle name="Normal 56 3 8 3" xfId="35444" xr:uid="{00000000-0005-0000-0000-0000718A0000}"/>
    <cellStyle name="Normal 56 3 8 3 2" xfId="35445" xr:uid="{00000000-0005-0000-0000-0000728A0000}"/>
    <cellStyle name="Normal 56 3 8 4" xfId="35446" xr:uid="{00000000-0005-0000-0000-0000738A0000}"/>
    <cellStyle name="Normal 56 3 8 4 2" xfId="35447" xr:uid="{00000000-0005-0000-0000-0000748A0000}"/>
    <cellStyle name="Normal 56 3 8 5" xfId="35448" xr:uid="{00000000-0005-0000-0000-0000758A0000}"/>
    <cellStyle name="Normal 56 3 8 5 2" xfId="35449" xr:uid="{00000000-0005-0000-0000-0000768A0000}"/>
    <cellStyle name="Normal 56 3 8 6" xfId="35450" xr:uid="{00000000-0005-0000-0000-0000778A0000}"/>
    <cellStyle name="Normal 56 3 8 6 2" xfId="35451" xr:uid="{00000000-0005-0000-0000-0000788A0000}"/>
    <cellStyle name="Normal 56 3 8 7" xfId="35452" xr:uid="{00000000-0005-0000-0000-0000798A0000}"/>
    <cellStyle name="Normal 56 3 8 7 2" xfId="35453" xr:uid="{00000000-0005-0000-0000-00007A8A0000}"/>
    <cellStyle name="Normal 56 3 8 8" xfId="35454" xr:uid="{00000000-0005-0000-0000-00007B8A0000}"/>
    <cellStyle name="Normal 56 3 8 8 2" xfId="35455" xr:uid="{00000000-0005-0000-0000-00007C8A0000}"/>
    <cellStyle name="Normal 56 3 8 9" xfId="35456" xr:uid="{00000000-0005-0000-0000-00007D8A0000}"/>
    <cellStyle name="Normal 56 3 9" xfId="35457" xr:uid="{00000000-0005-0000-0000-00007E8A0000}"/>
    <cellStyle name="Normal 56 3 9 2" xfId="35458" xr:uid="{00000000-0005-0000-0000-00007F8A0000}"/>
    <cellStyle name="Normal 56 4" xfId="35459" xr:uid="{00000000-0005-0000-0000-0000808A0000}"/>
    <cellStyle name="Normal 56 4 10" xfId="35460" xr:uid="{00000000-0005-0000-0000-0000818A0000}"/>
    <cellStyle name="Normal 56 4 10 2" xfId="35461" xr:uid="{00000000-0005-0000-0000-0000828A0000}"/>
    <cellStyle name="Normal 56 4 11" xfId="35462" xr:uid="{00000000-0005-0000-0000-0000838A0000}"/>
    <cellStyle name="Normal 56 4 11 2" xfId="35463" xr:uid="{00000000-0005-0000-0000-0000848A0000}"/>
    <cellStyle name="Normal 56 4 12" xfId="35464" xr:uid="{00000000-0005-0000-0000-0000858A0000}"/>
    <cellStyle name="Normal 56 4 12 2" xfId="35465" xr:uid="{00000000-0005-0000-0000-0000868A0000}"/>
    <cellStyle name="Normal 56 4 13" xfId="35466" xr:uid="{00000000-0005-0000-0000-0000878A0000}"/>
    <cellStyle name="Normal 56 4 13 2" xfId="35467" xr:uid="{00000000-0005-0000-0000-0000888A0000}"/>
    <cellStyle name="Normal 56 4 14" xfId="35468" xr:uid="{00000000-0005-0000-0000-0000898A0000}"/>
    <cellStyle name="Normal 56 4 14 2" xfId="35469" xr:uid="{00000000-0005-0000-0000-00008A8A0000}"/>
    <cellStyle name="Normal 56 4 15" xfId="35470" xr:uid="{00000000-0005-0000-0000-00008B8A0000}"/>
    <cellStyle name="Normal 56 4 15 2" xfId="35471" xr:uid="{00000000-0005-0000-0000-00008C8A0000}"/>
    <cellStyle name="Normal 56 4 16" xfId="35472" xr:uid="{00000000-0005-0000-0000-00008D8A0000}"/>
    <cellStyle name="Normal 56 4 16 2" xfId="35473" xr:uid="{00000000-0005-0000-0000-00008E8A0000}"/>
    <cellStyle name="Normal 56 4 17" xfId="35474" xr:uid="{00000000-0005-0000-0000-00008F8A0000}"/>
    <cellStyle name="Normal 56 4 18" xfId="35475" xr:uid="{00000000-0005-0000-0000-0000908A0000}"/>
    <cellStyle name="Normal 56 4 2" xfId="35476" xr:uid="{00000000-0005-0000-0000-0000918A0000}"/>
    <cellStyle name="Normal 56 4 2 10" xfId="35477" xr:uid="{00000000-0005-0000-0000-0000928A0000}"/>
    <cellStyle name="Normal 56 4 2 11" xfId="35478" xr:uid="{00000000-0005-0000-0000-0000938A0000}"/>
    <cellStyle name="Normal 56 4 2 2" xfId="35479" xr:uid="{00000000-0005-0000-0000-0000948A0000}"/>
    <cellStyle name="Normal 56 4 2 2 2" xfId="35480" xr:uid="{00000000-0005-0000-0000-0000958A0000}"/>
    <cellStyle name="Normal 56 4 2 3" xfId="35481" xr:uid="{00000000-0005-0000-0000-0000968A0000}"/>
    <cellStyle name="Normal 56 4 2 3 2" xfId="35482" xr:uid="{00000000-0005-0000-0000-0000978A0000}"/>
    <cellStyle name="Normal 56 4 2 4" xfId="35483" xr:uid="{00000000-0005-0000-0000-0000988A0000}"/>
    <cellStyle name="Normal 56 4 2 4 2" xfId="35484" xr:uid="{00000000-0005-0000-0000-0000998A0000}"/>
    <cellStyle name="Normal 56 4 2 5" xfId="35485" xr:uid="{00000000-0005-0000-0000-00009A8A0000}"/>
    <cellStyle name="Normal 56 4 2 5 2" xfId="35486" xr:uid="{00000000-0005-0000-0000-00009B8A0000}"/>
    <cellStyle name="Normal 56 4 2 6" xfId="35487" xr:uid="{00000000-0005-0000-0000-00009C8A0000}"/>
    <cellStyle name="Normal 56 4 2 6 2" xfId="35488" xr:uid="{00000000-0005-0000-0000-00009D8A0000}"/>
    <cellStyle name="Normal 56 4 2 7" xfId="35489" xr:uid="{00000000-0005-0000-0000-00009E8A0000}"/>
    <cellStyle name="Normal 56 4 2 7 2" xfId="35490" xr:uid="{00000000-0005-0000-0000-00009F8A0000}"/>
    <cellStyle name="Normal 56 4 2 8" xfId="35491" xr:uid="{00000000-0005-0000-0000-0000A08A0000}"/>
    <cellStyle name="Normal 56 4 2 8 2" xfId="35492" xr:uid="{00000000-0005-0000-0000-0000A18A0000}"/>
    <cellStyle name="Normal 56 4 2 9" xfId="35493" xr:uid="{00000000-0005-0000-0000-0000A28A0000}"/>
    <cellStyle name="Normal 56 4 2 9 2" xfId="35494" xr:uid="{00000000-0005-0000-0000-0000A38A0000}"/>
    <cellStyle name="Normal 56 4 3" xfId="35495" xr:uid="{00000000-0005-0000-0000-0000A48A0000}"/>
    <cellStyle name="Normal 56 4 3 10" xfId="35496" xr:uid="{00000000-0005-0000-0000-0000A58A0000}"/>
    <cellStyle name="Normal 56 4 3 11" xfId="35497" xr:uid="{00000000-0005-0000-0000-0000A68A0000}"/>
    <cellStyle name="Normal 56 4 3 2" xfId="35498" xr:uid="{00000000-0005-0000-0000-0000A78A0000}"/>
    <cellStyle name="Normal 56 4 3 2 2" xfId="35499" xr:uid="{00000000-0005-0000-0000-0000A88A0000}"/>
    <cellStyle name="Normal 56 4 3 3" xfId="35500" xr:uid="{00000000-0005-0000-0000-0000A98A0000}"/>
    <cellStyle name="Normal 56 4 3 3 2" xfId="35501" xr:uid="{00000000-0005-0000-0000-0000AA8A0000}"/>
    <cellStyle name="Normal 56 4 3 4" xfId="35502" xr:uid="{00000000-0005-0000-0000-0000AB8A0000}"/>
    <cellStyle name="Normal 56 4 3 4 2" xfId="35503" xr:uid="{00000000-0005-0000-0000-0000AC8A0000}"/>
    <cellStyle name="Normal 56 4 3 5" xfId="35504" xr:uid="{00000000-0005-0000-0000-0000AD8A0000}"/>
    <cellStyle name="Normal 56 4 3 5 2" xfId="35505" xr:uid="{00000000-0005-0000-0000-0000AE8A0000}"/>
    <cellStyle name="Normal 56 4 3 6" xfId="35506" xr:uid="{00000000-0005-0000-0000-0000AF8A0000}"/>
    <cellStyle name="Normal 56 4 3 6 2" xfId="35507" xr:uid="{00000000-0005-0000-0000-0000B08A0000}"/>
    <cellStyle name="Normal 56 4 3 7" xfId="35508" xr:uid="{00000000-0005-0000-0000-0000B18A0000}"/>
    <cellStyle name="Normal 56 4 3 7 2" xfId="35509" xr:uid="{00000000-0005-0000-0000-0000B28A0000}"/>
    <cellStyle name="Normal 56 4 3 8" xfId="35510" xr:uid="{00000000-0005-0000-0000-0000B38A0000}"/>
    <cellStyle name="Normal 56 4 3 8 2" xfId="35511" xr:uid="{00000000-0005-0000-0000-0000B48A0000}"/>
    <cellStyle name="Normal 56 4 3 9" xfId="35512" xr:uid="{00000000-0005-0000-0000-0000B58A0000}"/>
    <cellStyle name="Normal 56 4 3 9 2" xfId="35513" xr:uid="{00000000-0005-0000-0000-0000B68A0000}"/>
    <cellStyle name="Normal 56 4 4" xfId="35514" xr:uid="{00000000-0005-0000-0000-0000B78A0000}"/>
    <cellStyle name="Normal 56 4 4 10" xfId="35515" xr:uid="{00000000-0005-0000-0000-0000B88A0000}"/>
    <cellStyle name="Normal 56 4 4 11" xfId="35516" xr:uid="{00000000-0005-0000-0000-0000B98A0000}"/>
    <cellStyle name="Normal 56 4 4 2" xfId="35517" xr:uid="{00000000-0005-0000-0000-0000BA8A0000}"/>
    <cellStyle name="Normal 56 4 4 2 2" xfId="35518" xr:uid="{00000000-0005-0000-0000-0000BB8A0000}"/>
    <cellStyle name="Normal 56 4 4 3" xfId="35519" xr:uid="{00000000-0005-0000-0000-0000BC8A0000}"/>
    <cellStyle name="Normal 56 4 4 3 2" xfId="35520" xr:uid="{00000000-0005-0000-0000-0000BD8A0000}"/>
    <cellStyle name="Normal 56 4 4 4" xfId="35521" xr:uid="{00000000-0005-0000-0000-0000BE8A0000}"/>
    <cellStyle name="Normal 56 4 4 4 2" xfId="35522" xr:uid="{00000000-0005-0000-0000-0000BF8A0000}"/>
    <cellStyle name="Normal 56 4 4 5" xfId="35523" xr:uid="{00000000-0005-0000-0000-0000C08A0000}"/>
    <cellStyle name="Normal 56 4 4 5 2" xfId="35524" xr:uid="{00000000-0005-0000-0000-0000C18A0000}"/>
    <cellStyle name="Normal 56 4 4 6" xfId="35525" xr:uid="{00000000-0005-0000-0000-0000C28A0000}"/>
    <cellStyle name="Normal 56 4 4 6 2" xfId="35526" xr:uid="{00000000-0005-0000-0000-0000C38A0000}"/>
    <cellStyle name="Normal 56 4 4 7" xfId="35527" xr:uid="{00000000-0005-0000-0000-0000C48A0000}"/>
    <cellStyle name="Normal 56 4 4 7 2" xfId="35528" xr:uid="{00000000-0005-0000-0000-0000C58A0000}"/>
    <cellStyle name="Normal 56 4 4 8" xfId="35529" xr:uid="{00000000-0005-0000-0000-0000C68A0000}"/>
    <cellStyle name="Normal 56 4 4 8 2" xfId="35530" xr:uid="{00000000-0005-0000-0000-0000C78A0000}"/>
    <cellStyle name="Normal 56 4 4 9" xfId="35531" xr:uid="{00000000-0005-0000-0000-0000C88A0000}"/>
    <cellStyle name="Normal 56 4 4 9 2" xfId="35532" xr:uid="{00000000-0005-0000-0000-0000C98A0000}"/>
    <cellStyle name="Normal 56 4 5" xfId="35533" xr:uid="{00000000-0005-0000-0000-0000CA8A0000}"/>
    <cellStyle name="Normal 56 4 5 10" xfId="35534" xr:uid="{00000000-0005-0000-0000-0000CB8A0000}"/>
    <cellStyle name="Normal 56 4 5 11" xfId="35535" xr:uid="{00000000-0005-0000-0000-0000CC8A0000}"/>
    <cellStyle name="Normal 56 4 5 2" xfId="35536" xr:uid="{00000000-0005-0000-0000-0000CD8A0000}"/>
    <cellStyle name="Normal 56 4 5 2 2" xfId="35537" xr:uid="{00000000-0005-0000-0000-0000CE8A0000}"/>
    <cellStyle name="Normal 56 4 5 3" xfId="35538" xr:uid="{00000000-0005-0000-0000-0000CF8A0000}"/>
    <cellStyle name="Normal 56 4 5 3 2" xfId="35539" xr:uid="{00000000-0005-0000-0000-0000D08A0000}"/>
    <cellStyle name="Normal 56 4 5 4" xfId="35540" xr:uid="{00000000-0005-0000-0000-0000D18A0000}"/>
    <cellStyle name="Normal 56 4 5 4 2" xfId="35541" xr:uid="{00000000-0005-0000-0000-0000D28A0000}"/>
    <cellStyle name="Normal 56 4 5 5" xfId="35542" xr:uid="{00000000-0005-0000-0000-0000D38A0000}"/>
    <cellStyle name="Normal 56 4 5 5 2" xfId="35543" xr:uid="{00000000-0005-0000-0000-0000D48A0000}"/>
    <cellStyle name="Normal 56 4 5 6" xfId="35544" xr:uid="{00000000-0005-0000-0000-0000D58A0000}"/>
    <cellStyle name="Normal 56 4 5 6 2" xfId="35545" xr:uid="{00000000-0005-0000-0000-0000D68A0000}"/>
    <cellStyle name="Normal 56 4 5 7" xfId="35546" xr:uid="{00000000-0005-0000-0000-0000D78A0000}"/>
    <cellStyle name="Normal 56 4 5 7 2" xfId="35547" xr:uid="{00000000-0005-0000-0000-0000D88A0000}"/>
    <cellStyle name="Normal 56 4 5 8" xfId="35548" xr:uid="{00000000-0005-0000-0000-0000D98A0000}"/>
    <cellStyle name="Normal 56 4 5 8 2" xfId="35549" xr:uid="{00000000-0005-0000-0000-0000DA8A0000}"/>
    <cellStyle name="Normal 56 4 5 9" xfId="35550" xr:uid="{00000000-0005-0000-0000-0000DB8A0000}"/>
    <cellStyle name="Normal 56 4 5 9 2" xfId="35551" xr:uid="{00000000-0005-0000-0000-0000DC8A0000}"/>
    <cellStyle name="Normal 56 4 6" xfId="35552" xr:uid="{00000000-0005-0000-0000-0000DD8A0000}"/>
    <cellStyle name="Normal 56 4 6 10" xfId="35553" xr:uid="{00000000-0005-0000-0000-0000DE8A0000}"/>
    <cellStyle name="Normal 56 4 6 11" xfId="35554" xr:uid="{00000000-0005-0000-0000-0000DF8A0000}"/>
    <cellStyle name="Normal 56 4 6 2" xfId="35555" xr:uid="{00000000-0005-0000-0000-0000E08A0000}"/>
    <cellStyle name="Normal 56 4 6 2 2" xfId="35556" xr:uid="{00000000-0005-0000-0000-0000E18A0000}"/>
    <cellStyle name="Normal 56 4 6 3" xfId="35557" xr:uid="{00000000-0005-0000-0000-0000E28A0000}"/>
    <cellStyle name="Normal 56 4 6 3 2" xfId="35558" xr:uid="{00000000-0005-0000-0000-0000E38A0000}"/>
    <cellStyle name="Normal 56 4 6 4" xfId="35559" xr:uid="{00000000-0005-0000-0000-0000E48A0000}"/>
    <cellStyle name="Normal 56 4 6 4 2" xfId="35560" xr:uid="{00000000-0005-0000-0000-0000E58A0000}"/>
    <cellStyle name="Normal 56 4 6 5" xfId="35561" xr:uid="{00000000-0005-0000-0000-0000E68A0000}"/>
    <cellStyle name="Normal 56 4 6 5 2" xfId="35562" xr:uid="{00000000-0005-0000-0000-0000E78A0000}"/>
    <cellStyle name="Normal 56 4 6 6" xfId="35563" xr:uid="{00000000-0005-0000-0000-0000E88A0000}"/>
    <cellStyle name="Normal 56 4 6 6 2" xfId="35564" xr:uid="{00000000-0005-0000-0000-0000E98A0000}"/>
    <cellStyle name="Normal 56 4 6 7" xfId="35565" xr:uid="{00000000-0005-0000-0000-0000EA8A0000}"/>
    <cellStyle name="Normal 56 4 6 7 2" xfId="35566" xr:uid="{00000000-0005-0000-0000-0000EB8A0000}"/>
    <cellStyle name="Normal 56 4 6 8" xfId="35567" xr:uid="{00000000-0005-0000-0000-0000EC8A0000}"/>
    <cellStyle name="Normal 56 4 6 8 2" xfId="35568" xr:uid="{00000000-0005-0000-0000-0000ED8A0000}"/>
    <cellStyle name="Normal 56 4 6 9" xfId="35569" xr:uid="{00000000-0005-0000-0000-0000EE8A0000}"/>
    <cellStyle name="Normal 56 4 6 9 2" xfId="35570" xr:uid="{00000000-0005-0000-0000-0000EF8A0000}"/>
    <cellStyle name="Normal 56 4 7" xfId="35571" xr:uid="{00000000-0005-0000-0000-0000F08A0000}"/>
    <cellStyle name="Normal 56 4 7 10" xfId="35572" xr:uid="{00000000-0005-0000-0000-0000F18A0000}"/>
    <cellStyle name="Normal 56 4 7 11" xfId="35573" xr:uid="{00000000-0005-0000-0000-0000F28A0000}"/>
    <cellStyle name="Normal 56 4 7 2" xfId="35574" xr:uid="{00000000-0005-0000-0000-0000F38A0000}"/>
    <cellStyle name="Normal 56 4 7 2 2" xfId="35575" xr:uid="{00000000-0005-0000-0000-0000F48A0000}"/>
    <cellStyle name="Normal 56 4 7 3" xfId="35576" xr:uid="{00000000-0005-0000-0000-0000F58A0000}"/>
    <cellStyle name="Normal 56 4 7 3 2" xfId="35577" xr:uid="{00000000-0005-0000-0000-0000F68A0000}"/>
    <cellStyle name="Normal 56 4 7 4" xfId="35578" xr:uid="{00000000-0005-0000-0000-0000F78A0000}"/>
    <cellStyle name="Normal 56 4 7 4 2" xfId="35579" xr:uid="{00000000-0005-0000-0000-0000F88A0000}"/>
    <cellStyle name="Normal 56 4 7 5" xfId="35580" xr:uid="{00000000-0005-0000-0000-0000F98A0000}"/>
    <cellStyle name="Normal 56 4 7 5 2" xfId="35581" xr:uid="{00000000-0005-0000-0000-0000FA8A0000}"/>
    <cellStyle name="Normal 56 4 7 6" xfId="35582" xr:uid="{00000000-0005-0000-0000-0000FB8A0000}"/>
    <cellStyle name="Normal 56 4 7 6 2" xfId="35583" xr:uid="{00000000-0005-0000-0000-0000FC8A0000}"/>
    <cellStyle name="Normal 56 4 7 7" xfId="35584" xr:uid="{00000000-0005-0000-0000-0000FD8A0000}"/>
    <cellStyle name="Normal 56 4 7 7 2" xfId="35585" xr:uid="{00000000-0005-0000-0000-0000FE8A0000}"/>
    <cellStyle name="Normal 56 4 7 8" xfId="35586" xr:uid="{00000000-0005-0000-0000-0000FF8A0000}"/>
    <cellStyle name="Normal 56 4 7 8 2" xfId="35587" xr:uid="{00000000-0005-0000-0000-0000008B0000}"/>
    <cellStyle name="Normal 56 4 7 9" xfId="35588" xr:uid="{00000000-0005-0000-0000-0000018B0000}"/>
    <cellStyle name="Normal 56 4 7 9 2" xfId="35589" xr:uid="{00000000-0005-0000-0000-0000028B0000}"/>
    <cellStyle name="Normal 56 4 8" xfId="35590" xr:uid="{00000000-0005-0000-0000-0000038B0000}"/>
    <cellStyle name="Normal 56 4 8 10" xfId="35591" xr:uid="{00000000-0005-0000-0000-0000048B0000}"/>
    <cellStyle name="Normal 56 4 8 2" xfId="35592" xr:uid="{00000000-0005-0000-0000-0000058B0000}"/>
    <cellStyle name="Normal 56 4 8 2 2" xfId="35593" xr:uid="{00000000-0005-0000-0000-0000068B0000}"/>
    <cellStyle name="Normal 56 4 8 3" xfId="35594" xr:uid="{00000000-0005-0000-0000-0000078B0000}"/>
    <cellStyle name="Normal 56 4 8 3 2" xfId="35595" xr:uid="{00000000-0005-0000-0000-0000088B0000}"/>
    <cellStyle name="Normal 56 4 8 4" xfId="35596" xr:uid="{00000000-0005-0000-0000-0000098B0000}"/>
    <cellStyle name="Normal 56 4 8 4 2" xfId="35597" xr:uid="{00000000-0005-0000-0000-00000A8B0000}"/>
    <cellStyle name="Normal 56 4 8 5" xfId="35598" xr:uid="{00000000-0005-0000-0000-00000B8B0000}"/>
    <cellStyle name="Normal 56 4 8 5 2" xfId="35599" xr:uid="{00000000-0005-0000-0000-00000C8B0000}"/>
    <cellStyle name="Normal 56 4 8 6" xfId="35600" xr:uid="{00000000-0005-0000-0000-00000D8B0000}"/>
    <cellStyle name="Normal 56 4 8 6 2" xfId="35601" xr:uid="{00000000-0005-0000-0000-00000E8B0000}"/>
    <cellStyle name="Normal 56 4 8 7" xfId="35602" xr:uid="{00000000-0005-0000-0000-00000F8B0000}"/>
    <cellStyle name="Normal 56 4 8 7 2" xfId="35603" xr:uid="{00000000-0005-0000-0000-0000108B0000}"/>
    <cellStyle name="Normal 56 4 8 8" xfId="35604" xr:uid="{00000000-0005-0000-0000-0000118B0000}"/>
    <cellStyle name="Normal 56 4 8 8 2" xfId="35605" xr:uid="{00000000-0005-0000-0000-0000128B0000}"/>
    <cellStyle name="Normal 56 4 8 9" xfId="35606" xr:uid="{00000000-0005-0000-0000-0000138B0000}"/>
    <cellStyle name="Normal 56 4 9" xfId="35607" xr:uid="{00000000-0005-0000-0000-0000148B0000}"/>
    <cellStyle name="Normal 56 4 9 2" xfId="35608" xr:uid="{00000000-0005-0000-0000-0000158B0000}"/>
    <cellStyle name="Normal 56 5" xfId="35609" xr:uid="{00000000-0005-0000-0000-0000168B0000}"/>
    <cellStyle name="Normal 56 5 10" xfId="35610" xr:uid="{00000000-0005-0000-0000-0000178B0000}"/>
    <cellStyle name="Normal 56 5 10 2" xfId="35611" xr:uid="{00000000-0005-0000-0000-0000188B0000}"/>
    <cellStyle name="Normal 56 5 11" xfId="35612" xr:uid="{00000000-0005-0000-0000-0000198B0000}"/>
    <cellStyle name="Normal 56 5 11 2" xfId="35613" xr:uid="{00000000-0005-0000-0000-00001A8B0000}"/>
    <cellStyle name="Normal 56 5 12" xfId="35614" xr:uid="{00000000-0005-0000-0000-00001B8B0000}"/>
    <cellStyle name="Normal 56 5 12 2" xfId="35615" xr:uid="{00000000-0005-0000-0000-00001C8B0000}"/>
    <cellStyle name="Normal 56 5 13" xfId="35616" xr:uid="{00000000-0005-0000-0000-00001D8B0000}"/>
    <cellStyle name="Normal 56 5 13 2" xfId="35617" xr:uid="{00000000-0005-0000-0000-00001E8B0000}"/>
    <cellStyle name="Normal 56 5 14" xfId="35618" xr:uid="{00000000-0005-0000-0000-00001F8B0000}"/>
    <cellStyle name="Normal 56 5 14 2" xfId="35619" xr:uid="{00000000-0005-0000-0000-0000208B0000}"/>
    <cellStyle name="Normal 56 5 15" xfId="35620" xr:uid="{00000000-0005-0000-0000-0000218B0000}"/>
    <cellStyle name="Normal 56 5 15 2" xfId="35621" xr:uid="{00000000-0005-0000-0000-0000228B0000}"/>
    <cellStyle name="Normal 56 5 16" xfId="35622" xr:uid="{00000000-0005-0000-0000-0000238B0000}"/>
    <cellStyle name="Normal 56 5 17" xfId="35623" xr:uid="{00000000-0005-0000-0000-0000248B0000}"/>
    <cellStyle name="Normal 56 5 2" xfId="35624" xr:uid="{00000000-0005-0000-0000-0000258B0000}"/>
    <cellStyle name="Normal 56 5 2 10" xfId="35625" xr:uid="{00000000-0005-0000-0000-0000268B0000}"/>
    <cellStyle name="Normal 56 5 2 11" xfId="35626" xr:uid="{00000000-0005-0000-0000-0000278B0000}"/>
    <cellStyle name="Normal 56 5 2 2" xfId="35627" xr:uid="{00000000-0005-0000-0000-0000288B0000}"/>
    <cellStyle name="Normal 56 5 2 2 2" xfId="35628" xr:uid="{00000000-0005-0000-0000-0000298B0000}"/>
    <cellStyle name="Normal 56 5 2 3" xfId="35629" xr:uid="{00000000-0005-0000-0000-00002A8B0000}"/>
    <cellStyle name="Normal 56 5 2 3 2" xfId="35630" xr:uid="{00000000-0005-0000-0000-00002B8B0000}"/>
    <cellStyle name="Normal 56 5 2 4" xfId="35631" xr:uid="{00000000-0005-0000-0000-00002C8B0000}"/>
    <cellStyle name="Normal 56 5 2 4 2" xfId="35632" xr:uid="{00000000-0005-0000-0000-00002D8B0000}"/>
    <cellStyle name="Normal 56 5 2 5" xfId="35633" xr:uid="{00000000-0005-0000-0000-00002E8B0000}"/>
    <cellStyle name="Normal 56 5 2 5 2" xfId="35634" xr:uid="{00000000-0005-0000-0000-00002F8B0000}"/>
    <cellStyle name="Normal 56 5 2 6" xfId="35635" xr:uid="{00000000-0005-0000-0000-0000308B0000}"/>
    <cellStyle name="Normal 56 5 2 6 2" xfId="35636" xr:uid="{00000000-0005-0000-0000-0000318B0000}"/>
    <cellStyle name="Normal 56 5 2 7" xfId="35637" xr:uid="{00000000-0005-0000-0000-0000328B0000}"/>
    <cellStyle name="Normal 56 5 2 7 2" xfId="35638" xr:uid="{00000000-0005-0000-0000-0000338B0000}"/>
    <cellStyle name="Normal 56 5 2 8" xfId="35639" xr:uid="{00000000-0005-0000-0000-0000348B0000}"/>
    <cellStyle name="Normal 56 5 2 8 2" xfId="35640" xr:uid="{00000000-0005-0000-0000-0000358B0000}"/>
    <cellStyle name="Normal 56 5 2 9" xfId="35641" xr:uid="{00000000-0005-0000-0000-0000368B0000}"/>
    <cellStyle name="Normal 56 5 2 9 2" xfId="35642" xr:uid="{00000000-0005-0000-0000-0000378B0000}"/>
    <cellStyle name="Normal 56 5 3" xfId="35643" xr:uid="{00000000-0005-0000-0000-0000388B0000}"/>
    <cellStyle name="Normal 56 5 3 10" xfId="35644" xr:uid="{00000000-0005-0000-0000-0000398B0000}"/>
    <cellStyle name="Normal 56 5 3 11" xfId="35645" xr:uid="{00000000-0005-0000-0000-00003A8B0000}"/>
    <cellStyle name="Normal 56 5 3 2" xfId="35646" xr:uid="{00000000-0005-0000-0000-00003B8B0000}"/>
    <cellStyle name="Normal 56 5 3 2 2" xfId="35647" xr:uid="{00000000-0005-0000-0000-00003C8B0000}"/>
    <cellStyle name="Normal 56 5 3 3" xfId="35648" xr:uid="{00000000-0005-0000-0000-00003D8B0000}"/>
    <cellStyle name="Normal 56 5 3 3 2" xfId="35649" xr:uid="{00000000-0005-0000-0000-00003E8B0000}"/>
    <cellStyle name="Normal 56 5 3 4" xfId="35650" xr:uid="{00000000-0005-0000-0000-00003F8B0000}"/>
    <cellStyle name="Normal 56 5 3 4 2" xfId="35651" xr:uid="{00000000-0005-0000-0000-0000408B0000}"/>
    <cellStyle name="Normal 56 5 3 5" xfId="35652" xr:uid="{00000000-0005-0000-0000-0000418B0000}"/>
    <cellStyle name="Normal 56 5 3 5 2" xfId="35653" xr:uid="{00000000-0005-0000-0000-0000428B0000}"/>
    <cellStyle name="Normal 56 5 3 6" xfId="35654" xr:uid="{00000000-0005-0000-0000-0000438B0000}"/>
    <cellStyle name="Normal 56 5 3 6 2" xfId="35655" xr:uid="{00000000-0005-0000-0000-0000448B0000}"/>
    <cellStyle name="Normal 56 5 3 7" xfId="35656" xr:uid="{00000000-0005-0000-0000-0000458B0000}"/>
    <cellStyle name="Normal 56 5 3 7 2" xfId="35657" xr:uid="{00000000-0005-0000-0000-0000468B0000}"/>
    <cellStyle name="Normal 56 5 3 8" xfId="35658" xr:uid="{00000000-0005-0000-0000-0000478B0000}"/>
    <cellStyle name="Normal 56 5 3 8 2" xfId="35659" xr:uid="{00000000-0005-0000-0000-0000488B0000}"/>
    <cellStyle name="Normal 56 5 3 9" xfId="35660" xr:uid="{00000000-0005-0000-0000-0000498B0000}"/>
    <cellStyle name="Normal 56 5 3 9 2" xfId="35661" xr:uid="{00000000-0005-0000-0000-00004A8B0000}"/>
    <cellStyle name="Normal 56 5 4" xfId="35662" xr:uid="{00000000-0005-0000-0000-00004B8B0000}"/>
    <cellStyle name="Normal 56 5 4 10" xfId="35663" xr:uid="{00000000-0005-0000-0000-00004C8B0000}"/>
    <cellStyle name="Normal 56 5 4 11" xfId="35664" xr:uid="{00000000-0005-0000-0000-00004D8B0000}"/>
    <cellStyle name="Normal 56 5 4 2" xfId="35665" xr:uid="{00000000-0005-0000-0000-00004E8B0000}"/>
    <cellStyle name="Normal 56 5 4 2 2" xfId="35666" xr:uid="{00000000-0005-0000-0000-00004F8B0000}"/>
    <cellStyle name="Normal 56 5 4 3" xfId="35667" xr:uid="{00000000-0005-0000-0000-0000508B0000}"/>
    <cellStyle name="Normal 56 5 4 3 2" xfId="35668" xr:uid="{00000000-0005-0000-0000-0000518B0000}"/>
    <cellStyle name="Normal 56 5 4 4" xfId="35669" xr:uid="{00000000-0005-0000-0000-0000528B0000}"/>
    <cellStyle name="Normal 56 5 4 4 2" xfId="35670" xr:uid="{00000000-0005-0000-0000-0000538B0000}"/>
    <cellStyle name="Normal 56 5 4 5" xfId="35671" xr:uid="{00000000-0005-0000-0000-0000548B0000}"/>
    <cellStyle name="Normal 56 5 4 5 2" xfId="35672" xr:uid="{00000000-0005-0000-0000-0000558B0000}"/>
    <cellStyle name="Normal 56 5 4 6" xfId="35673" xr:uid="{00000000-0005-0000-0000-0000568B0000}"/>
    <cellStyle name="Normal 56 5 4 6 2" xfId="35674" xr:uid="{00000000-0005-0000-0000-0000578B0000}"/>
    <cellStyle name="Normal 56 5 4 7" xfId="35675" xr:uid="{00000000-0005-0000-0000-0000588B0000}"/>
    <cellStyle name="Normal 56 5 4 7 2" xfId="35676" xr:uid="{00000000-0005-0000-0000-0000598B0000}"/>
    <cellStyle name="Normal 56 5 4 8" xfId="35677" xr:uid="{00000000-0005-0000-0000-00005A8B0000}"/>
    <cellStyle name="Normal 56 5 4 8 2" xfId="35678" xr:uid="{00000000-0005-0000-0000-00005B8B0000}"/>
    <cellStyle name="Normal 56 5 4 9" xfId="35679" xr:uid="{00000000-0005-0000-0000-00005C8B0000}"/>
    <cellStyle name="Normal 56 5 4 9 2" xfId="35680" xr:uid="{00000000-0005-0000-0000-00005D8B0000}"/>
    <cellStyle name="Normal 56 5 5" xfId="35681" xr:uid="{00000000-0005-0000-0000-00005E8B0000}"/>
    <cellStyle name="Normal 56 5 5 10" xfId="35682" xr:uid="{00000000-0005-0000-0000-00005F8B0000}"/>
    <cellStyle name="Normal 56 5 5 11" xfId="35683" xr:uid="{00000000-0005-0000-0000-0000608B0000}"/>
    <cellStyle name="Normal 56 5 5 2" xfId="35684" xr:uid="{00000000-0005-0000-0000-0000618B0000}"/>
    <cellStyle name="Normal 56 5 5 2 2" xfId="35685" xr:uid="{00000000-0005-0000-0000-0000628B0000}"/>
    <cellStyle name="Normal 56 5 5 3" xfId="35686" xr:uid="{00000000-0005-0000-0000-0000638B0000}"/>
    <cellStyle name="Normal 56 5 5 3 2" xfId="35687" xr:uid="{00000000-0005-0000-0000-0000648B0000}"/>
    <cellStyle name="Normal 56 5 5 4" xfId="35688" xr:uid="{00000000-0005-0000-0000-0000658B0000}"/>
    <cellStyle name="Normal 56 5 5 4 2" xfId="35689" xr:uid="{00000000-0005-0000-0000-0000668B0000}"/>
    <cellStyle name="Normal 56 5 5 5" xfId="35690" xr:uid="{00000000-0005-0000-0000-0000678B0000}"/>
    <cellStyle name="Normal 56 5 5 5 2" xfId="35691" xr:uid="{00000000-0005-0000-0000-0000688B0000}"/>
    <cellStyle name="Normal 56 5 5 6" xfId="35692" xr:uid="{00000000-0005-0000-0000-0000698B0000}"/>
    <cellStyle name="Normal 56 5 5 6 2" xfId="35693" xr:uid="{00000000-0005-0000-0000-00006A8B0000}"/>
    <cellStyle name="Normal 56 5 5 7" xfId="35694" xr:uid="{00000000-0005-0000-0000-00006B8B0000}"/>
    <cellStyle name="Normal 56 5 5 7 2" xfId="35695" xr:uid="{00000000-0005-0000-0000-00006C8B0000}"/>
    <cellStyle name="Normal 56 5 5 8" xfId="35696" xr:uid="{00000000-0005-0000-0000-00006D8B0000}"/>
    <cellStyle name="Normal 56 5 5 8 2" xfId="35697" xr:uid="{00000000-0005-0000-0000-00006E8B0000}"/>
    <cellStyle name="Normal 56 5 5 9" xfId="35698" xr:uid="{00000000-0005-0000-0000-00006F8B0000}"/>
    <cellStyle name="Normal 56 5 5 9 2" xfId="35699" xr:uid="{00000000-0005-0000-0000-0000708B0000}"/>
    <cellStyle name="Normal 56 5 6" xfId="35700" xr:uid="{00000000-0005-0000-0000-0000718B0000}"/>
    <cellStyle name="Normal 56 5 6 10" xfId="35701" xr:uid="{00000000-0005-0000-0000-0000728B0000}"/>
    <cellStyle name="Normal 56 5 6 11" xfId="35702" xr:uid="{00000000-0005-0000-0000-0000738B0000}"/>
    <cellStyle name="Normal 56 5 6 2" xfId="35703" xr:uid="{00000000-0005-0000-0000-0000748B0000}"/>
    <cellStyle name="Normal 56 5 6 2 2" xfId="35704" xr:uid="{00000000-0005-0000-0000-0000758B0000}"/>
    <cellStyle name="Normal 56 5 6 3" xfId="35705" xr:uid="{00000000-0005-0000-0000-0000768B0000}"/>
    <cellStyle name="Normal 56 5 6 3 2" xfId="35706" xr:uid="{00000000-0005-0000-0000-0000778B0000}"/>
    <cellStyle name="Normal 56 5 6 4" xfId="35707" xr:uid="{00000000-0005-0000-0000-0000788B0000}"/>
    <cellStyle name="Normal 56 5 6 4 2" xfId="35708" xr:uid="{00000000-0005-0000-0000-0000798B0000}"/>
    <cellStyle name="Normal 56 5 6 5" xfId="35709" xr:uid="{00000000-0005-0000-0000-00007A8B0000}"/>
    <cellStyle name="Normal 56 5 6 5 2" xfId="35710" xr:uid="{00000000-0005-0000-0000-00007B8B0000}"/>
    <cellStyle name="Normal 56 5 6 6" xfId="35711" xr:uid="{00000000-0005-0000-0000-00007C8B0000}"/>
    <cellStyle name="Normal 56 5 6 6 2" xfId="35712" xr:uid="{00000000-0005-0000-0000-00007D8B0000}"/>
    <cellStyle name="Normal 56 5 6 7" xfId="35713" xr:uid="{00000000-0005-0000-0000-00007E8B0000}"/>
    <cellStyle name="Normal 56 5 6 7 2" xfId="35714" xr:uid="{00000000-0005-0000-0000-00007F8B0000}"/>
    <cellStyle name="Normal 56 5 6 8" xfId="35715" xr:uid="{00000000-0005-0000-0000-0000808B0000}"/>
    <cellStyle name="Normal 56 5 6 8 2" xfId="35716" xr:uid="{00000000-0005-0000-0000-0000818B0000}"/>
    <cellStyle name="Normal 56 5 6 9" xfId="35717" xr:uid="{00000000-0005-0000-0000-0000828B0000}"/>
    <cellStyle name="Normal 56 5 6 9 2" xfId="35718" xr:uid="{00000000-0005-0000-0000-0000838B0000}"/>
    <cellStyle name="Normal 56 5 7" xfId="35719" xr:uid="{00000000-0005-0000-0000-0000848B0000}"/>
    <cellStyle name="Normal 56 5 7 10" xfId="35720" xr:uid="{00000000-0005-0000-0000-0000858B0000}"/>
    <cellStyle name="Normal 56 5 7 2" xfId="35721" xr:uid="{00000000-0005-0000-0000-0000868B0000}"/>
    <cellStyle name="Normal 56 5 7 2 2" xfId="35722" xr:uid="{00000000-0005-0000-0000-0000878B0000}"/>
    <cellStyle name="Normal 56 5 7 3" xfId="35723" xr:uid="{00000000-0005-0000-0000-0000888B0000}"/>
    <cellStyle name="Normal 56 5 7 3 2" xfId="35724" xr:uid="{00000000-0005-0000-0000-0000898B0000}"/>
    <cellStyle name="Normal 56 5 7 4" xfId="35725" xr:uid="{00000000-0005-0000-0000-00008A8B0000}"/>
    <cellStyle name="Normal 56 5 7 4 2" xfId="35726" xr:uid="{00000000-0005-0000-0000-00008B8B0000}"/>
    <cellStyle name="Normal 56 5 7 5" xfId="35727" xr:uid="{00000000-0005-0000-0000-00008C8B0000}"/>
    <cellStyle name="Normal 56 5 7 5 2" xfId="35728" xr:uid="{00000000-0005-0000-0000-00008D8B0000}"/>
    <cellStyle name="Normal 56 5 7 6" xfId="35729" xr:uid="{00000000-0005-0000-0000-00008E8B0000}"/>
    <cellStyle name="Normal 56 5 7 6 2" xfId="35730" xr:uid="{00000000-0005-0000-0000-00008F8B0000}"/>
    <cellStyle name="Normal 56 5 7 7" xfId="35731" xr:uid="{00000000-0005-0000-0000-0000908B0000}"/>
    <cellStyle name="Normal 56 5 7 7 2" xfId="35732" xr:uid="{00000000-0005-0000-0000-0000918B0000}"/>
    <cellStyle name="Normal 56 5 7 8" xfId="35733" xr:uid="{00000000-0005-0000-0000-0000928B0000}"/>
    <cellStyle name="Normal 56 5 7 8 2" xfId="35734" xr:uid="{00000000-0005-0000-0000-0000938B0000}"/>
    <cellStyle name="Normal 56 5 7 9" xfId="35735" xr:uid="{00000000-0005-0000-0000-0000948B0000}"/>
    <cellStyle name="Normal 56 5 8" xfId="35736" xr:uid="{00000000-0005-0000-0000-0000958B0000}"/>
    <cellStyle name="Normal 56 5 8 2" xfId="35737" xr:uid="{00000000-0005-0000-0000-0000968B0000}"/>
    <cellStyle name="Normal 56 5 9" xfId="35738" xr:uid="{00000000-0005-0000-0000-0000978B0000}"/>
    <cellStyle name="Normal 56 5 9 2" xfId="35739" xr:uid="{00000000-0005-0000-0000-0000988B0000}"/>
    <cellStyle name="Normal 56 6" xfId="35740" xr:uid="{00000000-0005-0000-0000-0000998B0000}"/>
    <cellStyle name="Normal 56 6 10" xfId="35741" xr:uid="{00000000-0005-0000-0000-00009A8B0000}"/>
    <cellStyle name="Normal 56 6 10 2" xfId="35742" xr:uid="{00000000-0005-0000-0000-00009B8B0000}"/>
    <cellStyle name="Normal 56 6 11" xfId="35743" xr:uid="{00000000-0005-0000-0000-00009C8B0000}"/>
    <cellStyle name="Normal 56 6 11 2" xfId="35744" xr:uid="{00000000-0005-0000-0000-00009D8B0000}"/>
    <cellStyle name="Normal 56 6 12" xfId="35745" xr:uid="{00000000-0005-0000-0000-00009E8B0000}"/>
    <cellStyle name="Normal 56 6 12 2" xfId="35746" xr:uid="{00000000-0005-0000-0000-00009F8B0000}"/>
    <cellStyle name="Normal 56 6 13" xfId="35747" xr:uid="{00000000-0005-0000-0000-0000A08B0000}"/>
    <cellStyle name="Normal 56 6 13 2" xfId="35748" xr:uid="{00000000-0005-0000-0000-0000A18B0000}"/>
    <cellStyle name="Normal 56 6 14" xfId="35749" xr:uid="{00000000-0005-0000-0000-0000A28B0000}"/>
    <cellStyle name="Normal 56 6 14 2" xfId="35750" xr:uid="{00000000-0005-0000-0000-0000A38B0000}"/>
    <cellStyle name="Normal 56 6 15" xfId="35751" xr:uid="{00000000-0005-0000-0000-0000A48B0000}"/>
    <cellStyle name="Normal 56 6 15 2" xfId="35752" xr:uid="{00000000-0005-0000-0000-0000A58B0000}"/>
    <cellStyle name="Normal 56 6 16" xfId="35753" xr:uid="{00000000-0005-0000-0000-0000A68B0000}"/>
    <cellStyle name="Normal 56 6 17" xfId="35754" xr:uid="{00000000-0005-0000-0000-0000A78B0000}"/>
    <cellStyle name="Normal 56 6 2" xfId="35755" xr:uid="{00000000-0005-0000-0000-0000A88B0000}"/>
    <cellStyle name="Normal 56 6 2 10" xfId="35756" xr:uid="{00000000-0005-0000-0000-0000A98B0000}"/>
    <cellStyle name="Normal 56 6 2 11" xfId="35757" xr:uid="{00000000-0005-0000-0000-0000AA8B0000}"/>
    <cellStyle name="Normal 56 6 2 2" xfId="35758" xr:uid="{00000000-0005-0000-0000-0000AB8B0000}"/>
    <cellStyle name="Normal 56 6 2 2 2" xfId="35759" xr:uid="{00000000-0005-0000-0000-0000AC8B0000}"/>
    <cellStyle name="Normal 56 6 2 3" xfId="35760" xr:uid="{00000000-0005-0000-0000-0000AD8B0000}"/>
    <cellStyle name="Normal 56 6 2 3 2" xfId="35761" xr:uid="{00000000-0005-0000-0000-0000AE8B0000}"/>
    <cellStyle name="Normal 56 6 2 4" xfId="35762" xr:uid="{00000000-0005-0000-0000-0000AF8B0000}"/>
    <cellStyle name="Normal 56 6 2 4 2" xfId="35763" xr:uid="{00000000-0005-0000-0000-0000B08B0000}"/>
    <cellStyle name="Normal 56 6 2 5" xfId="35764" xr:uid="{00000000-0005-0000-0000-0000B18B0000}"/>
    <cellStyle name="Normal 56 6 2 5 2" xfId="35765" xr:uid="{00000000-0005-0000-0000-0000B28B0000}"/>
    <cellStyle name="Normal 56 6 2 6" xfId="35766" xr:uid="{00000000-0005-0000-0000-0000B38B0000}"/>
    <cellStyle name="Normal 56 6 2 6 2" xfId="35767" xr:uid="{00000000-0005-0000-0000-0000B48B0000}"/>
    <cellStyle name="Normal 56 6 2 7" xfId="35768" xr:uid="{00000000-0005-0000-0000-0000B58B0000}"/>
    <cellStyle name="Normal 56 6 2 7 2" xfId="35769" xr:uid="{00000000-0005-0000-0000-0000B68B0000}"/>
    <cellStyle name="Normal 56 6 2 8" xfId="35770" xr:uid="{00000000-0005-0000-0000-0000B78B0000}"/>
    <cellStyle name="Normal 56 6 2 8 2" xfId="35771" xr:uid="{00000000-0005-0000-0000-0000B88B0000}"/>
    <cellStyle name="Normal 56 6 2 9" xfId="35772" xr:uid="{00000000-0005-0000-0000-0000B98B0000}"/>
    <cellStyle name="Normal 56 6 2 9 2" xfId="35773" xr:uid="{00000000-0005-0000-0000-0000BA8B0000}"/>
    <cellStyle name="Normal 56 6 3" xfId="35774" xr:uid="{00000000-0005-0000-0000-0000BB8B0000}"/>
    <cellStyle name="Normal 56 6 3 10" xfId="35775" xr:uid="{00000000-0005-0000-0000-0000BC8B0000}"/>
    <cellStyle name="Normal 56 6 3 11" xfId="35776" xr:uid="{00000000-0005-0000-0000-0000BD8B0000}"/>
    <cellStyle name="Normal 56 6 3 2" xfId="35777" xr:uid="{00000000-0005-0000-0000-0000BE8B0000}"/>
    <cellStyle name="Normal 56 6 3 2 2" xfId="35778" xr:uid="{00000000-0005-0000-0000-0000BF8B0000}"/>
    <cellStyle name="Normal 56 6 3 3" xfId="35779" xr:uid="{00000000-0005-0000-0000-0000C08B0000}"/>
    <cellStyle name="Normal 56 6 3 3 2" xfId="35780" xr:uid="{00000000-0005-0000-0000-0000C18B0000}"/>
    <cellStyle name="Normal 56 6 3 4" xfId="35781" xr:uid="{00000000-0005-0000-0000-0000C28B0000}"/>
    <cellStyle name="Normal 56 6 3 4 2" xfId="35782" xr:uid="{00000000-0005-0000-0000-0000C38B0000}"/>
    <cellStyle name="Normal 56 6 3 5" xfId="35783" xr:uid="{00000000-0005-0000-0000-0000C48B0000}"/>
    <cellStyle name="Normal 56 6 3 5 2" xfId="35784" xr:uid="{00000000-0005-0000-0000-0000C58B0000}"/>
    <cellStyle name="Normal 56 6 3 6" xfId="35785" xr:uid="{00000000-0005-0000-0000-0000C68B0000}"/>
    <cellStyle name="Normal 56 6 3 6 2" xfId="35786" xr:uid="{00000000-0005-0000-0000-0000C78B0000}"/>
    <cellStyle name="Normal 56 6 3 7" xfId="35787" xr:uid="{00000000-0005-0000-0000-0000C88B0000}"/>
    <cellStyle name="Normal 56 6 3 7 2" xfId="35788" xr:uid="{00000000-0005-0000-0000-0000C98B0000}"/>
    <cellStyle name="Normal 56 6 3 8" xfId="35789" xr:uid="{00000000-0005-0000-0000-0000CA8B0000}"/>
    <cellStyle name="Normal 56 6 3 8 2" xfId="35790" xr:uid="{00000000-0005-0000-0000-0000CB8B0000}"/>
    <cellStyle name="Normal 56 6 3 9" xfId="35791" xr:uid="{00000000-0005-0000-0000-0000CC8B0000}"/>
    <cellStyle name="Normal 56 6 3 9 2" xfId="35792" xr:uid="{00000000-0005-0000-0000-0000CD8B0000}"/>
    <cellStyle name="Normal 56 6 4" xfId="35793" xr:uid="{00000000-0005-0000-0000-0000CE8B0000}"/>
    <cellStyle name="Normal 56 6 4 10" xfId="35794" xr:uid="{00000000-0005-0000-0000-0000CF8B0000}"/>
    <cellStyle name="Normal 56 6 4 11" xfId="35795" xr:uid="{00000000-0005-0000-0000-0000D08B0000}"/>
    <cellStyle name="Normal 56 6 4 2" xfId="35796" xr:uid="{00000000-0005-0000-0000-0000D18B0000}"/>
    <cellStyle name="Normal 56 6 4 2 2" xfId="35797" xr:uid="{00000000-0005-0000-0000-0000D28B0000}"/>
    <cellStyle name="Normal 56 6 4 3" xfId="35798" xr:uid="{00000000-0005-0000-0000-0000D38B0000}"/>
    <cellStyle name="Normal 56 6 4 3 2" xfId="35799" xr:uid="{00000000-0005-0000-0000-0000D48B0000}"/>
    <cellStyle name="Normal 56 6 4 4" xfId="35800" xr:uid="{00000000-0005-0000-0000-0000D58B0000}"/>
    <cellStyle name="Normal 56 6 4 4 2" xfId="35801" xr:uid="{00000000-0005-0000-0000-0000D68B0000}"/>
    <cellStyle name="Normal 56 6 4 5" xfId="35802" xr:uid="{00000000-0005-0000-0000-0000D78B0000}"/>
    <cellStyle name="Normal 56 6 4 5 2" xfId="35803" xr:uid="{00000000-0005-0000-0000-0000D88B0000}"/>
    <cellStyle name="Normal 56 6 4 6" xfId="35804" xr:uid="{00000000-0005-0000-0000-0000D98B0000}"/>
    <cellStyle name="Normal 56 6 4 6 2" xfId="35805" xr:uid="{00000000-0005-0000-0000-0000DA8B0000}"/>
    <cellStyle name="Normal 56 6 4 7" xfId="35806" xr:uid="{00000000-0005-0000-0000-0000DB8B0000}"/>
    <cellStyle name="Normal 56 6 4 7 2" xfId="35807" xr:uid="{00000000-0005-0000-0000-0000DC8B0000}"/>
    <cellStyle name="Normal 56 6 4 8" xfId="35808" xr:uid="{00000000-0005-0000-0000-0000DD8B0000}"/>
    <cellStyle name="Normal 56 6 4 8 2" xfId="35809" xr:uid="{00000000-0005-0000-0000-0000DE8B0000}"/>
    <cellStyle name="Normal 56 6 4 9" xfId="35810" xr:uid="{00000000-0005-0000-0000-0000DF8B0000}"/>
    <cellStyle name="Normal 56 6 4 9 2" xfId="35811" xr:uid="{00000000-0005-0000-0000-0000E08B0000}"/>
    <cellStyle name="Normal 56 6 5" xfId="35812" xr:uid="{00000000-0005-0000-0000-0000E18B0000}"/>
    <cellStyle name="Normal 56 6 5 10" xfId="35813" xr:uid="{00000000-0005-0000-0000-0000E28B0000}"/>
    <cellStyle name="Normal 56 6 5 11" xfId="35814" xr:uid="{00000000-0005-0000-0000-0000E38B0000}"/>
    <cellStyle name="Normal 56 6 5 2" xfId="35815" xr:uid="{00000000-0005-0000-0000-0000E48B0000}"/>
    <cellStyle name="Normal 56 6 5 2 2" xfId="35816" xr:uid="{00000000-0005-0000-0000-0000E58B0000}"/>
    <cellStyle name="Normal 56 6 5 3" xfId="35817" xr:uid="{00000000-0005-0000-0000-0000E68B0000}"/>
    <cellStyle name="Normal 56 6 5 3 2" xfId="35818" xr:uid="{00000000-0005-0000-0000-0000E78B0000}"/>
    <cellStyle name="Normal 56 6 5 4" xfId="35819" xr:uid="{00000000-0005-0000-0000-0000E88B0000}"/>
    <cellStyle name="Normal 56 6 5 4 2" xfId="35820" xr:uid="{00000000-0005-0000-0000-0000E98B0000}"/>
    <cellStyle name="Normal 56 6 5 5" xfId="35821" xr:uid="{00000000-0005-0000-0000-0000EA8B0000}"/>
    <cellStyle name="Normal 56 6 5 5 2" xfId="35822" xr:uid="{00000000-0005-0000-0000-0000EB8B0000}"/>
    <cellStyle name="Normal 56 6 5 6" xfId="35823" xr:uid="{00000000-0005-0000-0000-0000EC8B0000}"/>
    <cellStyle name="Normal 56 6 5 6 2" xfId="35824" xr:uid="{00000000-0005-0000-0000-0000ED8B0000}"/>
    <cellStyle name="Normal 56 6 5 7" xfId="35825" xr:uid="{00000000-0005-0000-0000-0000EE8B0000}"/>
    <cellStyle name="Normal 56 6 5 7 2" xfId="35826" xr:uid="{00000000-0005-0000-0000-0000EF8B0000}"/>
    <cellStyle name="Normal 56 6 5 8" xfId="35827" xr:uid="{00000000-0005-0000-0000-0000F08B0000}"/>
    <cellStyle name="Normal 56 6 5 8 2" xfId="35828" xr:uid="{00000000-0005-0000-0000-0000F18B0000}"/>
    <cellStyle name="Normal 56 6 5 9" xfId="35829" xr:uid="{00000000-0005-0000-0000-0000F28B0000}"/>
    <cellStyle name="Normal 56 6 5 9 2" xfId="35830" xr:uid="{00000000-0005-0000-0000-0000F38B0000}"/>
    <cellStyle name="Normal 56 6 6" xfId="35831" xr:uid="{00000000-0005-0000-0000-0000F48B0000}"/>
    <cellStyle name="Normal 56 6 6 10" xfId="35832" xr:uid="{00000000-0005-0000-0000-0000F58B0000}"/>
    <cellStyle name="Normal 56 6 6 11" xfId="35833" xr:uid="{00000000-0005-0000-0000-0000F68B0000}"/>
    <cellStyle name="Normal 56 6 6 2" xfId="35834" xr:uid="{00000000-0005-0000-0000-0000F78B0000}"/>
    <cellStyle name="Normal 56 6 6 2 2" xfId="35835" xr:uid="{00000000-0005-0000-0000-0000F88B0000}"/>
    <cellStyle name="Normal 56 6 6 3" xfId="35836" xr:uid="{00000000-0005-0000-0000-0000F98B0000}"/>
    <cellStyle name="Normal 56 6 6 3 2" xfId="35837" xr:uid="{00000000-0005-0000-0000-0000FA8B0000}"/>
    <cellStyle name="Normal 56 6 6 4" xfId="35838" xr:uid="{00000000-0005-0000-0000-0000FB8B0000}"/>
    <cellStyle name="Normal 56 6 6 4 2" xfId="35839" xr:uid="{00000000-0005-0000-0000-0000FC8B0000}"/>
    <cellStyle name="Normal 56 6 6 5" xfId="35840" xr:uid="{00000000-0005-0000-0000-0000FD8B0000}"/>
    <cellStyle name="Normal 56 6 6 5 2" xfId="35841" xr:uid="{00000000-0005-0000-0000-0000FE8B0000}"/>
    <cellStyle name="Normal 56 6 6 6" xfId="35842" xr:uid="{00000000-0005-0000-0000-0000FF8B0000}"/>
    <cellStyle name="Normal 56 6 6 6 2" xfId="35843" xr:uid="{00000000-0005-0000-0000-0000008C0000}"/>
    <cellStyle name="Normal 56 6 6 7" xfId="35844" xr:uid="{00000000-0005-0000-0000-0000018C0000}"/>
    <cellStyle name="Normal 56 6 6 7 2" xfId="35845" xr:uid="{00000000-0005-0000-0000-0000028C0000}"/>
    <cellStyle name="Normal 56 6 6 8" xfId="35846" xr:uid="{00000000-0005-0000-0000-0000038C0000}"/>
    <cellStyle name="Normal 56 6 6 8 2" xfId="35847" xr:uid="{00000000-0005-0000-0000-0000048C0000}"/>
    <cellStyle name="Normal 56 6 6 9" xfId="35848" xr:uid="{00000000-0005-0000-0000-0000058C0000}"/>
    <cellStyle name="Normal 56 6 6 9 2" xfId="35849" xr:uid="{00000000-0005-0000-0000-0000068C0000}"/>
    <cellStyle name="Normal 56 6 7" xfId="35850" xr:uid="{00000000-0005-0000-0000-0000078C0000}"/>
    <cellStyle name="Normal 56 6 7 10" xfId="35851" xr:uid="{00000000-0005-0000-0000-0000088C0000}"/>
    <cellStyle name="Normal 56 6 7 2" xfId="35852" xr:uid="{00000000-0005-0000-0000-0000098C0000}"/>
    <cellStyle name="Normal 56 6 7 2 2" xfId="35853" xr:uid="{00000000-0005-0000-0000-00000A8C0000}"/>
    <cellStyle name="Normal 56 6 7 3" xfId="35854" xr:uid="{00000000-0005-0000-0000-00000B8C0000}"/>
    <cellStyle name="Normal 56 6 7 3 2" xfId="35855" xr:uid="{00000000-0005-0000-0000-00000C8C0000}"/>
    <cellStyle name="Normal 56 6 7 4" xfId="35856" xr:uid="{00000000-0005-0000-0000-00000D8C0000}"/>
    <cellStyle name="Normal 56 6 7 4 2" xfId="35857" xr:uid="{00000000-0005-0000-0000-00000E8C0000}"/>
    <cellStyle name="Normal 56 6 7 5" xfId="35858" xr:uid="{00000000-0005-0000-0000-00000F8C0000}"/>
    <cellStyle name="Normal 56 6 7 5 2" xfId="35859" xr:uid="{00000000-0005-0000-0000-0000108C0000}"/>
    <cellStyle name="Normal 56 6 7 6" xfId="35860" xr:uid="{00000000-0005-0000-0000-0000118C0000}"/>
    <cellStyle name="Normal 56 6 7 6 2" xfId="35861" xr:uid="{00000000-0005-0000-0000-0000128C0000}"/>
    <cellStyle name="Normal 56 6 7 7" xfId="35862" xr:uid="{00000000-0005-0000-0000-0000138C0000}"/>
    <cellStyle name="Normal 56 6 7 7 2" xfId="35863" xr:uid="{00000000-0005-0000-0000-0000148C0000}"/>
    <cellStyle name="Normal 56 6 7 8" xfId="35864" xr:uid="{00000000-0005-0000-0000-0000158C0000}"/>
    <cellStyle name="Normal 56 6 7 8 2" xfId="35865" xr:uid="{00000000-0005-0000-0000-0000168C0000}"/>
    <cellStyle name="Normal 56 6 7 9" xfId="35866" xr:uid="{00000000-0005-0000-0000-0000178C0000}"/>
    <cellStyle name="Normal 56 6 8" xfId="35867" xr:uid="{00000000-0005-0000-0000-0000188C0000}"/>
    <cellStyle name="Normal 56 6 8 2" xfId="35868" xr:uid="{00000000-0005-0000-0000-0000198C0000}"/>
    <cellStyle name="Normal 56 6 9" xfId="35869" xr:uid="{00000000-0005-0000-0000-00001A8C0000}"/>
    <cellStyle name="Normal 56 6 9 2" xfId="35870" xr:uid="{00000000-0005-0000-0000-00001B8C0000}"/>
    <cellStyle name="Normal 56 7" xfId="35871" xr:uid="{00000000-0005-0000-0000-00001C8C0000}"/>
    <cellStyle name="Normal 56 7 10" xfId="35872" xr:uid="{00000000-0005-0000-0000-00001D8C0000}"/>
    <cellStyle name="Normal 56 7 11" xfId="35873" xr:uid="{00000000-0005-0000-0000-00001E8C0000}"/>
    <cellStyle name="Normal 56 7 2" xfId="35874" xr:uid="{00000000-0005-0000-0000-00001F8C0000}"/>
    <cellStyle name="Normal 56 7 2 2" xfId="35875" xr:uid="{00000000-0005-0000-0000-0000208C0000}"/>
    <cellStyle name="Normal 56 7 3" xfId="35876" xr:uid="{00000000-0005-0000-0000-0000218C0000}"/>
    <cellStyle name="Normal 56 7 3 2" xfId="35877" xr:uid="{00000000-0005-0000-0000-0000228C0000}"/>
    <cellStyle name="Normal 56 7 4" xfId="35878" xr:uid="{00000000-0005-0000-0000-0000238C0000}"/>
    <cellStyle name="Normal 56 7 4 2" xfId="35879" xr:uid="{00000000-0005-0000-0000-0000248C0000}"/>
    <cellStyle name="Normal 56 7 5" xfId="35880" xr:uid="{00000000-0005-0000-0000-0000258C0000}"/>
    <cellStyle name="Normal 56 7 5 2" xfId="35881" xr:uid="{00000000-0005-0000-0000-0000268C0000}"/>
    <cellStyle name="Normal 56 7 6" xfId="35882" xr:uid="{00000000-0005-0000-0000-0000278C0000}"/>
    <cellStyle name="Normal 56 7 6 2" xfId="35883" xr:uid="{00000000-0005-0000-0000-0000288C0000}"/>
    <cellStyle name="Normal 56 7 7" xfId="35884" xr:uid="{00000000-0005-0000-0000-0000298C0000}"/>
    <cellStyle name="Normal 56 7 7 2" xfId="35885" xr:uid="{00000000-0005-0000-0000-00002A8C0000}"/>
    <cellStyle name="Normal 56 7 8" xfId="35886" xr:uid="{00000000-0005-0000-0000-00002B8C0000}"/>
    <cellStyle name="Normal 56 7 8 2" xfId="35887" xr:uid="{00000000-0005-0000-0000-00002C8C0000}"/>
    <cellStyle name="Normal 56 7 9" xfId="35888" xr:uid="{00000000-0005-0000-0000-00002D8C0000}"/>
    <cellStyle name="Normal 56 7 9 2" xfId="35889" xr:uid="{00000000-0005-0000-0000-00002E8C0000}"/>
    <cellStyle name="Normal 56 8" xfId="35890" xr:uid="{00000000-0005-0000-0000-00002F8C0000}"/>
    <cellStyle name="Normal 56 8 10" xfId="35891" xr:uid="{00000000-0005-0000-0000-0000308C0000}"/>
    <cellStyle name="Normal 56 8 11" xfId="35892" xr:uid="{00000000-0005-0000-0000-0000318C0000}"/>
    <cellStyle name="Normal 56 8 2" xfId="35893" xr:uid="{00000000-0005-0000-0000-0000328C0000}"/>
    <cellStyle name="Normal 56 8 2 2" xfId="35894" xr:uid="{00000000-0005-0000-0000-0000338C0000}"/>
    <cellStyle name="Normal 56 8 3" xfId="35895" xr:uid="{00000000-0005-0000-0000-0000348C0000}"/>
    <cellStyle name="Normal 56 8 3 2" xfId="35896" xr:uid="{00000000-0005-0000-0000-0000358C0000}"/>
    <cellStyle name="Normal 56 8 4" xfId="35897" xr:uid="{00000000-0005-0000-0000-0000368C0000}"/>
    <cellStyle name="Normal 56 8 4 2" xfId="35898" xr:uid="{00000000-0005-0000-0000-0000378C0000}"/>
    <cellStyle name="Normal 56 8 5" xfId="35899" xr:uid="{00000000-0005-0000-0000-0000388C0000}"/>
    <cellStyle name="Normal 56 8 5 2" xfId="35900" xr:uid="{00000000-0005-0000-0000-0000398C0000}"/>
    <cellStyle name="Normal 56 8 6" xfId="35901" xr:uid="{00000000-0005-0000-0000-00003A8C0000}"/>
    <cellStyle name="Normal 56 8 6 2" xfId="35902" xr:uid="{00000000-0005-0000-0000-00003B8C0000}"/>
    <cellStyle name="Normal 56 8 7" xfId="35903" xr:uid="{00000000-0005-0000-0000-00003C8C0000}"/>
    <cellStyle name="Normal 56 8 7 2" xfId="35904" xr:uid="{00000000-0005-0000-0000-00003D8C0000}"/>
    <cellStyle name="Normal 56 8 8" xfId="35905" xr:uid="{00000000-0005-0000-0000-00003E8C0000}"/>
    <cellStyle name="Normal 56 8 8 2" xfId="35906" xr:uid="{00000000-0005-0000-0000-00003F8C0000}"/>
    <cellStyle name="Normal 56 8 9" xfId="35907" xr:uid="{00000000-0005-0000-0000-0000408C0000}"/>
    <cellStyle name="Normal 56 8 9 2" xfId="35908" xr:uid="{00000000-0005-0000-0000-0000418C0000}"/>
    <cellStyle name="Normal 56 9" xfId="35909" xr:uid="{00000000-0005-0000-0000-0000428C0000}"/>
    <cellStyle name="Normal 56 9 10" xfId="35910" xr:uid="{00000000-0005-0000-0000-0000438C0000}"/>
    <cellStyle name="Normal 56 9 11" xfId="35911" xr:uid="{00000000-0005-0000-0000-0000448C0000}"/>
    <cellStyle name="Normal 56 9 2" xfId="35912" xr:uid="{00000000-0005-0000-0000-0000458C0000}"/>
    <cellStyle name="Normal 56 9 2 2" xfId="35913" xr:uid="{00000000-0005-0000-0000-0000468C0000}"/>
    <cellStyle name="Normal 56 9 3" xfId="35914" xr:uid="{00000000-0005-0000-0000-0000478C0000}"/>
    <cellStyle name="Normal 56 9 3 2" xfId="35915" xr:uid="{00000000-0005-0000-0000-0000488C0000}"/>
    <cellStyle name="Normal 56 9 4" xfId="35916" xr:uid="{00000000-0005-0000-0000-0000498C0000}"/>
    <cellStyle name="Normal 56 9 4 2" xfId="35917" xr:uid="{00000000-0005-0000-0000-00004A8C0000}"/>
    <cellStyle name="Normal 56 9 5" xfId="35918" xr:uid="{00000000-0005-0000-0000-00004B8C0000}"/>
    <cellStyle name="Normal 56 9 5 2" xfId="35919" xr:uid="{00000000-0005-0000-0000-00004C8C0000}"/>
    <cellStyle name="Normal 56 9 6" xfId="35920" xr:uid="{00000000-0005-0000-0000-00004D8C0000}"/>
    <cellStyle name="Normal 56 9 6 2" xfId="35921" xr:uid="{00000000-0005-0000-0000-00004E8C0000}"/>
    <cellStyle name="Normal 56 9 7" xfId="35922" xr:uid="{00000000-0005-0000-0000-00004F8C0000}"/>
    <cellStyle name="Normal 56 9 7 2" xfId="35923" xr:uid="{00000000-0005-0000-0000-0000508C0000}"/>
    <cellStyle name="Normal 56 9 8" xfId="35924" xr:uid="{00000000-0005-0000-0000-0000518C0000}"/>
    <cellStyle name="Normal 56 9 8 2" xfId="35925" xr:uid="{00000000-0005-0000-0000-0000528C0000}"/>
    <cellStyle name="Normal 56 9 9" xfId="35926" xr:uid="{00000000-0005-0000-0000-0000538C0000}"/>
    <cellStyle name="Normal 56 9 9 2" xfId="35927" xr:uid="{00000000-0005-0000-0000-0000548C0000}"/>
    <cellStyle name="Normal 57" xfId="35928" xr:uid="{00000000-0005-0000-0000-0000558C0000}"/>
    <cellStyle name="Normal 57 10" xfId="35929" xr:uid="{00000000-0005-0000-0000-0000568C0000}"/>
    <cellStyle name="Normal 57 10 10" xfId="35930" xr:uid="{00000000-0005-0000-0000-0000578C0000}"/>
    <cellStyle name="Normal 57 10 11" xfId="35931" xr:uid="{00000000-0005-0000-0000-0000588C0000}"/>
    <cellStyle name="Normal 57 10 2" xfId="35932" xr:uid="{00000000-0005-0000-0000-0000598C0000}"/>
    <cellStyle name="Normal 57 10 2 2" xfId="35933" xr:uid="{00000000-0005-0000-0000-00005A8C0000}"/>
    <cellStyle name="Normal 57 10 3" xfId="35934" xr:uid="{00000000-0005-0000-0000-00005B8C0000}"/>
    <cellStyle name="Normal 57 10 3 2" xfId="35935" xr:uid="{00000000-0005-0000-0000-00005C8C0000}"/>
    <cellStyle name="Normal 57 10 4" xfId="35936" xr:uid="{00000000-0005-0000-0000-00005D8C0000}"/>
    <cellStyle name="Normal 57 10 4 2" xfId="35937" xr:uid="{00000000-0005-0000-0000-00005E8C0000}"/>
    <cellStyle name="Normal 57 10 5" xfId="35938" xr:uid="{00000000-0005-0000-0000-00005F8C0000}"/>
    <cellStyle name="Normal 57 10 5 2" xfId="35939" xr:uid="{00000000-0005-0000-0000-0000608C0000}"/>
    <cellStyle name="Normal 57 10 6" xfId="35940" xr:uid="{00000000-0005-0000-0000-0000618C0000}"/>
    <cellStyle name="Normal 57 10 6 2" xfId="35941" xr:uid="{00000000-0005-0000-0000-0000628C0000}"/>
    <cellStyle name="Normal 57 10 7" xfId="35942" xr:uid="{00000000-0005-0000-0000-0000638C0000}"/>
    <cellStyle name="Normal 57 10 7 2" xfId="35943" xr:uid="{00000000-0005-0000-0000-0000648C0000}"/>
    <cellStyle name="Normal 57 10 8" xfId="35944" xr:uid="{00000000-0005-0000-0000-0000658C0000}"/>
    <cellStyle name="Normal 57 10 8 2" xfId="35945" xr:uid="{00000000-0005-0000-0000-0000668C0000}"/>
    <cellStyle name="Normal 57 10 9" xfId="35946" xr:uid="{00000000-0005-0000-0000-0000678C0000}"/>
    <cellStyle name="Normal 57 10 9 2" xfId="35947" xr:uid="{00000000-0005-0000-0000-0000688C0000}"/>
    <cellStyle name="Normal 57 11" xfId="35948" xr:uid="{00000000-0005-0000-0000-0000698C0000}"/>
    <cellStyle name="Normal 57 11 10" xfId="35949" xr:uid="{00000000-0005-0000-0000-00006A8C0000}"/>
    <cellStyle name="Normal 57 11 11" xfId="35950" xr:uid="{00000000-0005-0000-0000-00006B8C0000}"/>
    <cellStyle name="Normal 57 11 2" xfId="35951" xr:uid="{00000000-0005-0000-0000-00006C8C0000}"/>
    <cellStyle name="Normal 57 11 2 2" xfId="35952" xr:uid="{00000000-0005-0000-0000-00006D8C0000}"/>
    <cellStyle name="Normal 57 11 3" xfId="35953" xr:uid="{00000000-0005-0000-0000-00006E8C0000}"/>
    <cellStyle name="Normal 57 11 3 2" xfId="35954" xr:uid="{00000000-0005-0000-0000-00006F8C0000}"/>
    <cellStyle name="Normal 57 11 4" xfId="35955" xr:uid="{00000000-0005-0000-0000-0000708C0000}"/>
    <cellStyle name="Normal 57 11 4 2" xfId="35956" xr:uid="{00000000-0005-0000-0000-0000718C0000}"/>
    <cellStyle name="Normal 57 11 5" xfId="35957" xr:uid="{00000000-0005-0000-0000-0000728C0000}"/>
    <cellStyle name="Normal 57 11 5 2" xfId="35958" xr:uid="{00000000-0005-0000-0000-0000738C0000}"/>
    <cellStyle name="Normal 57 11 6" xfId="35959" xr:uid="{00000000-0005-0000-0000-0000748C0000}"/>
    <cellStyle name="Normal 57 11 6 2" xfId="35960" xr:uid="{00000000-0005-0000-0000-0000758C0000}"/>
    <cellStyle name="Normal 57 11 7" xfId="35961" xr:uid="{00000000-0005-0000-0000-0000768C0000}"/>
    <cellStyle name="Normal 57 11 7 2" xfId="35962" xr:uid="{00000000-0005-0000-0000-0000778C0000}"/>
    <cellStyle name="Normal 57 11 8" xfId="35963" xr:uid="{00000000-0005-0000-0000-0000788C0000}"/>
    <cellStyle name="Normal 57 11 8 2" xfId="35964" xr:uid="{00000000-0005-0000-0000-0000798C0000}"/>
    <cellStyle name="Normal 57 11 9" xfId="35965" xr:uid="{00000000-0005-0000-0000-00007A8C0000}"/>
    <cellStyle name="Normal 57 11 9 2" xfId="35966" xr:uid="{00000000-0005-0000-0000-00007B8C0000}"/>
    <cellStyle name="Normal 57 12" xfId="35967" xr:uid="{00000000-0005-0000-0000-00007C8C0000}"/>
    <cellStyle name="Normal 57 12 10" xfId="35968" xr:uid="{00000000-0005-0000-0000-00007D8C0000}"/>
    <cellStyle name="Normal 57 12 2" xfId="35969" xr:uid="{00000000-0005-0000-0000-00007E8C0000}"/>
    <cellStyle name="Normal 57 12 2 2" xfId="35970" xr:uid="{00000000-0005-0000-0000-00007F8C0000}"/>
    <cellStyle name="Normal 57 12 3" xfId="35971" xr:uid="{00000000-0005-0000-0000-0000808C0000}"/>
    <cellStyle name="Normal 57 12 3 2" xfId="35972" xr:uid="{00000000-0005-0000-0000-0000818C0000}"/>
    <cellStyle name="Normal 57 12 4" xfId="35973" xr:uid="{00000000-0005-0000-0000-0000828C0000}"/>
    <cellStyle name="Normal 57 12 4 2" xfId="35974" xr:uid="{00000000-0005-0000-0000-0000838C0000}"/>
    <cellStyle name="Normal 57 12 5" xfId="35975" xr:uid="{00000000-0005-0000-0000-0000848C0000}"/>
    <cellStyle name="Normal 57 12 5 2" xfId="35976" xr:uid="{00000000-0005-0000-0000-0000858C0000}"/>
    <cellStyle name="Normal 57 12 6" xfId="35977" xr:uid="{00000000-0005-0000-0000-0000868C0000}"/>
    <cellStyle name="Normal 57 12 6 2" xfId="35978" xr:uid="{00000000-0005-0000-0000-0000878C0000}"/>
    <cellStyle name="Normal 57 12 7" xfId="35979" xr:uid="{00000000-0005-0000-0000-0000888C0000}"/>
    <cellStyle name="Normal 57 12 7 2" xfId="35980" xr:uid="{00000000-0005-0000-0000-0000898C0000}"/>
    <cellStyle name="Normal 57 12 8" xfId="35981" xr:uid="{00000000-0005-0000-0000-00008A8C0000}"/>
    <cellStyle name="Normal 57 12 8 2" xfId="35982" xr:uid="{00000000-0005-0000-0000-00008B8C0000}"/>
    <cellStyle name="Normal 57 12 9" xfId="35983" xr:uid="{00000000-0005-0000-0000-00008C8C0000}"/>
    <cellStyle name="Normal 57 13" xfId="35984" xr:uid="{00000000-0005-0000-0000-00008D8C0000}"/>
    <cellStyle name="Normal 57 13 2" xfId="35985" xr:uid="{00000000-0005-0000-0000-00008E8C0000}"/>
    <cellStyle name="Normal 57 14" xfId="35986" xr:uid="{00000000-0005-0000-0000-00008F8C0000}"/>
    <cellStyle name="Normal 57 14 2" xfId="35987" xr:uid="{00000000-0005-0000-0000-0000908C0000}"/>
    <cellStyle name="Normal 57 15" xfId="35988" xr:uid="{00000000-0005-0000-0000-0000918C0000}"/>
    <cellStyle name="Normal 57 15 2" xfId="35989" xr:uid="{00000000-0005-0000-0000-0000928C0000}"/>
    <cellStyle name="Normal 57 16" xfId="35990" xr:uid="{00000000-0005-0000-0000-0000938C0000}"/>
    <cellStyle name="Normal 57 16 2" xfId="35991" xr:uid="{00000000-0005-0000-0000-0000948C0000}"/>
    <cellStyle name="Normal 57 17" xfId="35992" xr:uid="{00000000-0005-0000-0000-0000958C0000}"/>
    <cellStyle name="Normal 57 17 2" xfId="35993" xr:uid="{00000000-0005-0000-0000-0000968C0000}"/>
    <cellStyle name="Normal 57 18" xfId="35994" xr:uid="{00000000-0005-0000-0000-0000978C0000}"/>
    <cellStyle name="Normal 57 18 2" xfId="35995" xr:uid="{00000000-0005-0000-0000-0000988C0000}"/>
    <cellStyle name="Normal 57 19" xfId="35996" xr:uid="{00000000-0005-0000-0000-0000998C0000}"/>
    <cellStyle name="Normal 57 19 2" xfId="35997" xr:uid="{00000000-0005-0000-0000-00009A8C0000}"/>
    <cellStyle name="Normal 57 2" xfId="35998" xr:uid="{00000000-0005-0000-0000-00009B8C0000}"/>
    <cellStyle name="Normal 57 2 10" xfId="35999" xr:uid="{00000000-0005-0000-0000-00009C8C0000}"/>
    <cellStyle name="Normal 57 2 10 2" xfId="36000" xr:uid="{00000000-0005-0000-0000-00009D8C0000}"/>
    <cellStyle name="Normal 57 2 11" xfId="36001" xr:uid="{00000000-0005-0000-0000-00009E8C0000}"/>
    <cellStyle name="Normal 57 2 11 2" xfId="36002" xr:uid="{00000000-0005-0000-0000-00009F8C0000}"/>
    <cellStyle name="Normal 57 2 12" xfId="36003" xr:uid="{00000000-0005-0000-0000-0000A08C0000}"/>
    <cellStyle name="Normal 57 2 12 2" xfId="36004" xr:uid="{00000000-0005-0000-0000-0000A18C0000}"/>
    <cellStyle name="Normal 57 2 13" xfId="36005" xr:uid="{00000000-0005-0000-0000-0000A28C0000}"/>
    <cellStyle name="Normal 57 2 13 2" xfId="36006" xr:uid="{00000000-0005-0000-0000-0000A38C0000}"/>
    <cellStyle name="Normal 57 2 14" xfId="36007" xr:uid="{00000000-0005-0000-0000-0000A48C0000}"/>
    <cellStyle name="Normal 57 2 14 2" xfId="36008" xr:uid="{00000000-0005-0000-0000-0000A58C0000}"/>
    <cellStyle name="Normal 57 2 15" xfId="36009" xr:uid="{00000000-0005-0000-0000-0000A68C0000}"/>
    <cellStyle name="Normal 57 2 15 2" xfId="36010" xr:uid="{00000000-0005-0000-0000-0000A78C0000}"/>
    <cellStyle name="Normal 57 2 16" xfId="36011" xr:uid="{00000000-0005-0000-0000-0000A88C0000}"/>
    <cellStyle name="Normal 57 2 16 2" xfId="36012" xr:uid="{00000000-0005-0000-0000-0000A98C0000}"/>
    <cellStyle name="Normal 57 2 17" xfId="36013" xr:uid="{00000000-0005-0000-0000-0000AA8C0000}"/>
    <cellStyle name="Normal 57 2 18" xfId="36014" xr:uid="{00000000-0005-0000-0000-0000AB8C0000}"/>
    <cellStyle name="Normal 57 2 2" xfId="36015" xr:uid="{00000000-0005-0000-0000-0000AC8C0000}"/>
    <cellStyle name="Normal 57 2 2 10" xfId="36016" xr:uid="{00000000-0005-0000-0000-0000AD8C0000}"/>
    <cellStyle name="Normal 57 2 2 11" xfId="36017" xr:uid="{00000000-0005-0000-0000-0000AE8C0000}"/>
    <cellStyle name="Normal 57 2 2 2" xfId="36018" xr:uid="{00000000-0005-0000-0000-0000AF8C0000}"/>
    <cellStyle name="Normal 57 2 2 2 2" xfId="36019" xr:uid="{00000000-0005-0000-0000-0000B08C0000}"/>
    <cellStyle name="Normal 57 2 2 3" xfId="36020" xr:uid="{00000000-0005-0000-0000-0000B18C0000}"/>
    <cellStyle name="Normal 57 2 2 3 2" xfId="36021" xr:uid="{00000000-0005-0000-0000-0000B28C0000}"/>
    <cellStyle name="Normal 57 2 2 4" xfId="36022" xr:uid="{00000000-0005-0000-0000-0000B38C0000}"/>
    <cellStyle name="Normal 57 2 2 4 2" xfId="36023" xr:uid="{00000000-0005-0000-0000-0000B48C0000}"/>
    <cellStyle name="Normal 57 2 2 5" xfId="36024" xr:uid="{00000000-0005-0000-0000-0000B58C0000}"/>
    <cellStyle name="Normal 57 2 2 5 2" xfId="36025" xr:uid="{00000000-0005-0000-0000-0000B68C0000}"/>
    <cellStyle name="Normal 57 2 2 6" xfId="36026" xr:uid="{00000000-0005-0000-0000-0000B78C0000}"/>
    <cellStyle name="Normal 57 2 2 6 2" xfId="36027" xr:uid="{00000000-0005-0000-0000-0000B88C0000}"/>
    <cellStyle name="Normal 57 2 2 7" xfId="36028" xr:uid="{00000000-0005-0000-0000-0000B98C0000}"/>
    <cellStyle name="Normal 57 2 2 7 2" xfId="36029" xr:uid="{00000000-0005-0000-0000-0000BA8C0000}"/>
    <cellStyle name="Normal 57 2 2 8" xfId="36030" xr:uid="{00000000-0005-0000-0000-0000BB8C0000}"/>
    <cellStyle name="Normal 57 2 2 8 2" xfId="36031" xr:uid="{00000000-0005-0000-0000-0000BC8C0000}"/>
    <cellStyle name="Normal 57 2 2 9" xfId="36032" xr:uid="{00000000-0005-0000-0000-0000BD8C0000}"/>
    <cellStyle name="Normal 57 2 2 9 2" xfId="36033" xr:uid="{00000000-0005-0000-0000-0000BE8C0000}"/>
    <cellStyle name="Normal 57 2 3" xfId="36034" xr:uid="{00000000-0005-0000-0000-0000BF8C0000}"/>
    <cellStyle name="Normal 57 2 3 10" xfId="36035" xr:uid="{00000000-0005-0000-0000-0000C08C0000}"/>
    <cellStyle name="Normal 57 2 3 11" xfId="36036" xr:uid="{00000000-0005-0000-0000-0000C18C0000}"/>
    <cellStyle name="Normal 57 2 3 2" xfId="36037" xr:uid="{00000000-0005-0000-0000-0000C28C0000}"/>
    <cellStyle name="Normal 57 2 3 2 2" xfId="36038" xr:uid="{00000000-0005-0000-0000-0000C38C0000}"/>
    <cellStyle name="Normal 57 2 3 3" xfId="36039" xr:uid="{00000000-0005-0000-0000-0000C48C0000}"/>
    <cellStyle name="Normal 57 2 3 3 2" xfId="36040" xr:uid="{00000000-0005-0000-0000-0000C58C0000}"/>
    <cellStyle name="Normal 57 2 3 4" xfId="36041" xr:uid="{00000000-0005-0000-0000-0000C68C0000}"/>
    <cellStyle name="Normal 57 2 3 4 2" xfId="36042" xr:uid="{00000000-0005-0000-0000-0000C78C0000}"/>
    <cellStyle name="Normal 57 2 3 5" xfId="36043" xr:uid="{00000000-0005-0000-0000-0000C88C0000}"/>
    <cellStyle name="Normal 57 2 3 5 2" xfId="36044" xr:uid="{00000000-0005-0000-0000-0000C98C0000}"/>
    <cellStyle name="Normal 57 2 3 6" xfId="36045" xr:uid="{00000000-0005-0000-0000-0000CA8C0000}"/>
    <cellStyle name="Normal 57 2 3 6 2" xfId="36046" xr:uid="{00000000-0005-0000-0000-0000CB8C0000}"/>
    <cellStyle name="Normal 57 2 3 7" xfId="36047" xr:uid="{00000000-0005-0000-0000-0000CC8C0000}"/>
    <cellStyle name="Normal 57 2 3 7 2" xfId="36048" xr:uid="{00000000-0005-0000-0000-0000CD8C0000}"/>
    <cellStyle name="Normal 57 2 3 8" xfId="36049" xr:uid="{00000000-0005-0000-0000-0000CE8C0000}"/>
    <cellStyle name="Normal 57 2 3 8 2" xfId="36050" xr:uid="{00000000-0005-0000-0000-0000CF8C0000}"/>
    <cellStyle name="Normal 57 2 3 9" xfId="36051" xr:uid="{00000000-0005-0000-0000-0000D08C0000}"/>
    <cellStyle name="Normal 57 2 3 9 2" xfId="36052" xr:uid="{00000000-0005-0000-0000-0000D18C0000}"/>
    <cellStyle name="Normal 57 2 4" xfId="36053" xr:uid="{00000000-0005-0000-0000-0000D28C0000}"/>
    <cellStyle name="Normal 57 2 4 10" xfId="36054" xr:uid="{00000000-0005-0000-0000-0000D38C0000}"/>
    <cellStyle name="Normal 57 2 4 11" xfId="36055" xr:uid="{00000000-0005-0000-0000-0000D48C0000}"/>
    <cellStyle name="Normal 57 2 4 2" xfId="36056" xr:uid="{00000000-0005-0000-0000-0000D58C0000}"/>
    <cellStyle name="Normal 57 2 4 2 2" xfId="36057" xr:uid="{00000000-0005-0000-0000-0000D68C0000}"/>
    <cellStyle name="Normal 57 2 4 3" xfId="36058" xr:uid="{00000000-0005-0000-0000-0000D78C0000}"/>
    <cellStyle name="Normal 57 2 4 3 2" xfId="36059" xr:uid="{00000000-0005-0000-0000-0000D88C0000}"/>
    <cellStyle name="Normal 57 2 4 4" xfId="36060" xr:uid="{00000000-0005-0000-0000-0000D98C0000}"/>
    <cellStyle name="Normal 57 2 4 4 2" xfId="36061" xr:uid="{00000000-0005-0000-0000-0000DA8C0000}"/>
    <cellStyle name="Normal 57 2 4 5" xfId="36062" xr:uid="{00000000-0005-0000-0000-0000DB8C0000}"/>
    <cellStyle name="Normal 57 2 4 5 2" xfId="36063" xr:uid="{00000000-0005-0000-0000-0000DC8C0000}"/>
    <cellStyle name="Normal 57 2 4 6" xfId="36064" xr:uid="{00000000-0005-0000-0000-0000DD8C0000}"/>
    <cellStyle name="Normal 57 2 4 6 2" xfId="36065" xr:uid="{00000000-0005-0000-0000-0000DE8C0000}"/>
    <cellStyle name="Normal 57 2 4 7" xfId="36066" xr:uid="{00000000-0005-0000-0000-0000DF8C0000}"/>
    <cellStyle name="Normal 57 2 4 7 2" xfId="36067" xr:uid="{00000000-0005-0000-0000-0000E08C0000}"/>
    <cellStyle name="Normal 57 2 4 8" xfId="36068" xr:uid="{00000000-0005-0000-0000-0000E18C0000}"/>
    <cellStyle name="Normal 57 2 4 8 2" xfId="36069" xr:uid="{00000000-0005-0000-0000-0000E28C0000}"/>
    <cellStyle name="Normal 57 2 4 9" xfId="36070" xr:uid="{00000000-0005-0000-0000-0000E38C0000}"/>
    <cellStyle name="Normal 57 2 4 9 2" xfId="36071" xr:uid="{00000000-0005-0000-0000-0000E48C0000}"/>
    <cellStyle name="Normal 57 2 5" xfId="36072" xr:uid="{00000000-0005-0000-0000-0000E58C0000}"/>
    <cellStyle name="Normal 57 2 5 10" xfId="36073" xr:uid="{00000000-0005-0000-0000-0000E68C0000}"/>
    <cellStyle name="Normal 57 2 5 11" xfId="36074" xr:uid="{00000000-0005-0000-0000-0000E78C0000}"/>
    <cellStyle name="Normal 57 2 5 2" xfId="36075" xr:uid="{00000000-0005-0000-0000-0000E88C0000}"/>
    <cellStyle name="Normal 57 2 5 2 2" xfId="36076" xr:uid="{00000000-0005-0000-0000-0000E98C0000}"/>
    <cellStyle name="Normal 57 2 5 3" xfId="36077" xr:uid="{00000000-0005-0000-0000-0000EA8C0000}"/>
    <cellStyle name="Normal 57 2 5 3 2" xfId="36078" xr:uid="{00000000-0005-0000-0000-0000EB8C0000}"/>
    <cellStyle name="Normal 57 2 5 4" xfId="36079" xr:uid="{00000000-0005-0000-0000-0000EC8C0000}"/>
    <cellStyle name="Normal 57 2 5 4 2" xfId="36080" xr:uid="{00000000-0005-0000-0000-0000ED8C0000}"/>
    <cellStyle name="Normal 57 2 5 5" xfId="36081" xr:uid="{00000000-0005-0000-0000-0000EE8C0000}"/>
    <cellStyle name="Normal 57 2 5 5 2" xfId="36082" xr:uid="{00000000-0005-0000-0000-0000EF8C0000}"/>
    <cellStyle name="Normal 57 2 5 6" xfId="36083" xr:uid="{00000000-0005-0000-0000-0000F08C0000}"/>
    <cellStyle name="Normal 57 2 5 6 2" xfId="36084" xr:uid="{00000000-0005-0000-0000-0000F18C0000}"/>
    <cellStyle name="Normal 57 2 5 7" xfId="36085" xr:uid="{00000000-0005-0000-0000-0000F28C0000}"/>
    <cellStyle name="Normal 57 2 5 7 2" xfId="36086" xr:uid="{00000000-0005-0000-0000-0000F38C0000}"/>
    <cellStyle name="Normal 57 2 5 8" xfId="36087" xr:uid="{00000000-0005-0000-0000-0000F48C0000}"/>
    <cellStyle name="Normal 57 2 5 8 2" xfId="36088" xr:uid="{00000000-0005-0000-0000-0000F58C0000}"/>
    <cellStyle name="Normal 57 2 5 9" xfId="36089" xr:uid="{00000000-0005-0000-0000-0000F68C0000}"/>
    <cellStyle name="Normal 57 2 5 9 2" xfId="36090" xr:uid="{00000000-0005-0000-0000-0000F78C0000}"/>
    <cellStyle name="Normal 57 2 6" xfId="36091" xr:uid="{00000000-0005-0000-0000-0000F88C0000}"/>
    <cellStyle name="Normal 57 2 6 10" xfId="36092" xr:uid="{00000000-0005-0000-0000-0000F98C0000}"/>
    <cellStyle name="Normal 57 2 6 11" xfId="36093" xr:uid="{00000000-0005-0000-0000-0000FA8C0000}"/>
    <cellStyle name="Normal 57 2 6 2" xfId="36094" xr:uid="{00000000-0005-0000-0000-0000FB8C0000}"/>
    <cellStyle name="Normal 57 2 6 2 2" xfId="36095" xr:uid="{00000000-0005-0000-0000-0000FC8C0000}"/>
    <cellStyle name="Normal 57 2 6 3" xfId="36096" xr:uid="{00000000-0005-0000-0000-0000FD8C0000}"/>
    <cellStyle name="Normal 57 2 6 3 2" xfId="36097" xr:uid="{00000000-0005-0000-0000-0000FE8C0000}"/>
    <cellStyle name="Normal 57 2 6 4" xfId="36098" xr:uid="{00000000-0005-0000-0000-0000FF8C0000}"/>
    <cellStyle name="Normal 57 2 6 4 2" xfId="36099" xr:uid="{00000000-0005-0000-0000-0000008D0000}"/>
    <cellStyle name="Normal 57 2 6 5" xfId="36100" xr:uid="{00000000-0005-0000-0000-0000018D0000}"/>
    <cellStyle name="Normal 57 2 6 5 2" xfId="36101" xr:uid="{00000000-0005-0000-0000-0000028D0000}"/>
    <cellStyle name="Normal 57 2 6 6" xfId="36102" xr:uid="{00000000-0005-0000-0000-0000038D0000}"/>
    <cellStyle name="Normal 57 2 6 6 2" xfId="36103" xr:uid="{00000000-0005-0000-0000-0000048D0000}"/>
    <cellStyle name="Normal 57 2 6 7" xfId="36104" xr:uid="{00000000-0005-0000-0000-0000058D0000}"/>
    <cellStyle name="Normal 57 2 6 7 2" xfId="36105" xr:uid="{00000000-0005-0000-0000-0000068D0000}"/>
    <cellStyle name="Normal 57 2 6 8" xfId="36106" xr:uid="{00000000-0005-0000-0000-0000078D0000}"/>
    <cellStyle name="Normal 57 2 6 8 2" xfId="36107" xr:uid="{00000000-0005-0000-0000-0000088D0000}"/>
    <cellStyle name="Normal 57 2 6 9" xfId="36108" xr:uid="{00000000-0005-0000-0000-0000098D0000}"/>
    <cellStyle name="Normal 57 2 6 9 2" xfId="36109" xr:uid="{00000000-0005-0000-0000-00000A8D0000}"/>
    <cellStyle name="Normal 57 2 7" xfId="36110" xr:uid="{00000000-0005-0000-0000-00000B8D0000}"/>
    <cellStyle name="Normal 57 2 7 10" xfId="36111" xr:uid="{00000000-0005-0000-0000-00000C8D0000}"/>
    <cellStyle name="Normal 57 2 7 11" xfId="36112" xr:uid="{00000000-0005-0000-0000-00000D8D0000}"/>
    <cellStyle name="Normal 57 2 7 2" xfId="36113" xr:uid="{00000000-0005-0000-0000-00000E8D0000}"/>
    <cellStyle name="Normal 57 2 7 2 2" xfId="36114" xr:uid="{00000000-0005-0000-0000-00000F8D0000}"/>
    <cellStyle name="Normal 57 2 7 3" xfId="36115" xr:uid="{00000000-0005-0000-0000-0000108D0000}"/>
    <cellStyle name="Normal 57 2 7 3 2" xfId="36116" xr:uid="{00000000-0005-0000-0000-0000118D0000}"/>
    <cellStyle name="Normal 57 2 7 4" xfId="36117" xr:uid="{00000000-0005-0000-0000-0000128D0000}"/>
    <cellStyle name="Normal 57 2 7 4 2" xfId="36118" xr:uid="{00000000-0005-0000-0000-0000138D0000}"/>
    <cellStyle name="Normal 57 2 7 5" xfId="36119" xr:uid="{00000000-0005-0000-0000-0000148D0000}"/>
    <cellStyle name="Normal 57 2 7 5 2" xfId="36120" xr:uid="{00000000-0005-0000-0000-0000158D0000}"/>
    <cellStyle name="Normal 57 2 7 6" xfId="36121" xr:uid="{00000000-0005-0000-0000-0000168D0000}"/>
    <cellStyle name="Normal 57 2 7 6 2" xfId="36122" xr:uid="{00000000-0005-0000-0000-0000178D0000}"/>
    <cellStyle name="Normal 57 2 7 7" xfId="36123" xr:uid="{00000000-0005-0000-0000-0000188D0000}"/>
    <cellStyle name="Normal 57 2 7 7 2" xfId="36124" xr:uid="{00000000-0005-0000-0000-0000198D0000}"/>
    <cellStyle name="Normal 57 2 7 8" xfId="36125" xr:uid="{00000000-0005-0000-0000-00001A8D0000}"/>
    <cellStyle name="Normal 57 2 7 8 2" xfId="36126" xr:uid="{00000000-0005-0000-0000-00001B8D0000}"/>
    <cellStyle name="Normal 57 2 7 9" xfId="36127" xr:uid="{00000000-0005-0000-0000-00001C8D0000}"/>
    <cellStyle name="Normal 57 2 7 9 2" xfId="36128" xr:uid="{00000000-0005-0000-0000-00001D8D0000}"/>
    <cellStyle name="Normal 57 2 8" xfId="36129" xr:uid="{00000000-0005-0000-0000-00001E8D0000}"/>
    <cellStyle name="Normal 57 2 8 10" xfId="36130" xr:uid="{00000000-0005-0000-0000-00001F8D0000}"/>
    <cellStyle name="Normal 57 2 8 2" xfId="36131" xr:uid="{00000000-0005-0000-0000-0000208D0000}"/>
    <cellStyle name="Normal 57 2 8 2 2" xfId="36132" xr:uid="{00000000-0005-0000-0000-0000218D0000}"/>
    <cellStyle name="Normal 57 2 8 3" xfId="36133" xr:uid="{00000000-0005-0000-0000-0000228D0000}"/>
    <cellStyle name="Normal 57 2 8 3 2" xfId="36134" xr:uid="{00000000-0005-0000-0000-0000238D0000}"/>
    <cellStyle name="Normal 57 2 8 4" xfId="36135" xr:uid="{00000000-0005-0000-0000-0000248D0000}"/>
    <cellStyle name="Normal 57 2 8 4 2" xfId="36136" xr:uid="{00000000-0005-0000-0000-0000258D0000}"/>
    <cellStyle name="Normal 57 2 8 5" xfId="36137" xr:uid="{00000000-0005-0000-0000-0000268D0000}"/>
    <cellStyle name="Normal 57 2 8 5 2" xfId="36138" xr:uid="{00000000-0005-0000-0000-0000278D0000}"/>
    <cellStyle name="Normal 57 2 8 6" xfId="36139" xr:uid="{00000000-0005-0000-0000-0000288D0000}"/>
    <cellStyle name="Normal 57 2 8 6 2" xfId="36140" xr:uid="{00000000-0005-0000-0000-0000298D0000}"/>
    <cellStyle name="Normal 57 2 8 7" xfId="36141" xr:uid="{00000000-0005-0000-0000-00002A8D0000}"/>
    <cellStyle name="Normal 57 2 8 7 2" xfId="36142" xr:uid="{00000000-0005-0000-0000-00002B8D0000}"/>
    <cellStyle name="Normal 57 2 8 8" xfId="36143" xr:uid="{00000000-0005-0000-0000-00002C8D0000}"/>
    <cellStyle name="Normal 57 2 8 8 2" xfId="36144" xr:uid="{00000000-0005-0000-0000-00002D8D0000}"/>
    <cellStyle name="Normal 57 2 8 9" xfId="36145" xr:uid="{00000000-0005-0000-0000-00002E8D0000}"/>
    <cellStyle name="Normal 57 2 9" xfId="36146" xr:uid="{00000000-0005-0000-0000-00002F8D0000}"/>
    <cellStyle name="Normal 57 2 9 2" xfId="36147" xr:uid="{00000000-0005-0000-0000-0000308D0000}"/>
    <cellStyle name="Normal 57 20" xfId="36148" xr:uid="{00000000-0005-0000-0000-0000318D0000}"/>
    <cellStyle name="Normal 57 20 2" xfId="36149" xr:uid="{00000000-0005-0000-0000-0000328D0000}"/>
    <cellStyle name="Normal 57 21" xfId="36150" xr:uid="{00000000-0005-0000-0000-0000338D0000}"/>
    <cellStyle name="Normal 57 22" xfId="36151" xr:uid="{00000000-0005-0000-0000-0000348D0000}"/>
    <cellStyle name="Normal 57 3" xfId="36152" xr:uid="{00000000-0005-0000-0000-0000358D0000}"/>
    <cellStyle name="Normal 57 3 10" xfId="36153" xr:uid="{00000000-0005-0000-0000-0000368D0000}"/>
    <cellStyle name="Normal 57 3 10 2" xfId="36154" xr:uid="{00000000-0005-0000-0000-0000378D0000}"/>
    <cellStyle name="Normal 57 3 11" xfId="36155" xr:uid="{00000000-0005-0000-0000-0000388D0000}"/>
    <cellStyle name="Normal 57 3 11 2" xfId="36156" xr:uid="{00000000-0005-0000-0000-0000398D0000}"/>
    <cellStyle name="Normal 57 3 12" xfId="36157" xr:uid="{00000000-0005-0000-0000-00003A8D0000}"/>
    <cellStyle name="Normal 57 3 12 2" xfId="36158" xr:uid="{00000000-0005-0000-0000-00003B8D0000}"/>
    <cellStyle name="Normal 57 3 13" xfId="36159" xr:uid="{00000000-0005-0000-0000-00003C8D0000}"/>
    <cellStyle name="Normal 57 3 13 2" xfId="36160" xr:uid="{00000000-0005-0000-0000-00003D8D0000}"/>
    <cellStyle name="Normal 57 3 14" xfId="36161" xr:uid="{00000000-0005-0000-0000-00003E8D0000}"/>
    <cellStyle name="Normal 57 3 14 2" xfId="36162" xr:uid="{00000000-0005-0000-0000-00003F8D0000}"/>
    <cellStyle name="Normal 57 3 15" xfId="36163" xr:uid="{00000000-0005-0000-0000-0000408D0000}"/>
    <cellStyle name="Normal 57 3 15 2" xfId="36164" xr:uid="{00000000-0005-0000-0000-0000418D0000}"/>
    <cellStyle name="Normal 57 3 16" xfId="36165" xr:uid="{00000000-0005-0000-0000-0000428D0000}"/>
    <cellStyle name="Normal 57 3 16 2" xfId="36166" xr:uid="{00000000-0005-0000-0000-0000438D0000}"/>
    <cellStyle name="Normal 57 3 17" xfId="36167" xr:uid="{00000000-0005-0000-0000-0000448D0000}"/>
    <cellStyle name="Normal 57 3 18" xfId="36168" xr:uid="{00000000-0005-0000-0000-0000458D0000}"/>
    <cellStyle name="Normal 57 3 2" xfId="36169" xr:uid="{00000000-0005-0000-0000-0000468D0000}"/>
    <cellStyle name="Normal 57 3 2 10" xfId="36170" xr:uid="{00000000-0005-0000-0000-0000478D0000}"/>
    <cellStyle name="Normal 57 3 2 11" xfId="36171" xr:uid="{00000000-0005-0000-0000-0000488D0000}"/>
    <cellStyle name="Normal 57 3 2 2" xfId="36172" xr:uid="{00000000-0005-0000-0000-0000498D0000}"/>
    <cellStyle name="Normal 57 3 2 2 2" xfId="36173" xr:uid="{00000000-0005-0000-0000-00004A8D0000}"/>
    <cellStyle name="Normal 57 3 2 3" xfId="36174" xr:uid="{00000000-0005-0000-0000-00004B8D0000}"/>
    <cellStyle name="Normal 57 3 2 3 2" xfId="36175" xr:uid="{00000000-0005-0000-0000-00004C8D0000}"/>
    <cellStyle name="Normal 57 3 2 4" xfId="36176" xr:uid="{00000000-0005-0000-0000-00004D8D0000}"/>
    <cellStyle name="Normal 57 3 2 4 2" xfId="36177" xr:uid="{00000000-0005-0000-0000-00004E8D0000}"/>
    <cellStyle name="Normal 57 3 2 5" xfId="36178" xr:uid="{00000000-0005-0000-0000-00004F8D0000}"/>
    <cellStyle name="Normal 57 3 2 5 2" xfId="36179" xr:uid="{00000000-0005-0000-0000-0000508D0000}"/>
    <cellStyle name="Normal 57 3 2 6" xfId="36180" xr:uid="{00000000-0005-0000-0000-0000518D0000}"/>
    <cellStyle name="Normal 57 3 2 6 2" xfId="36181" xr:uid="{00000000-0005-0000-0000-0000528D0000}"/>
    <cellStyle name="Normal 57 3 2 7" xfId="36182" xr:uid="{00000000-0005-0000-0000-0000538D0000}"/>
    <cellStyle name="Normal 57 3 2 7 2" xfId="36183" xr:uid="{00000000-0005-0000-0000-0000548D0000}"/>
    <cellStyle name="Normal 57 3 2 8" xfId="36184" xr:uid="{00000000-0005-0000-0000-0000558D0000}"/>
    <cellStyle name="Normal 57 3 2 8 2" xfId="36185" xr:uid="{00000000-0005-0000-0000-0000568D0000}"/>
    <cellStyle name="Normal 57 3 2 9" xfId="36186" xr:uid="{00000000-0005-0000-0000-0000578D0000}"/>
    <cellStyle name="Normal 57 3 2 9 2" xfId="36187" xr:uid="{00000000-0005-0000-0000-0000588D0000}"/>
    <cellStyle name="Normal 57 3 3" xfId="36188" xr:uid="{00000000-0005-0000-0000-0000598D0000}"/>
    <cellStyle name="Normal 57 3 3 10" xfId="36189" xr:uid="{00000000-0005-0000-0000-00005A8D0000}"/>
    <cellStyle name="Normal 57 3 3 11" xfId="36190" xr:uid="{00000000-0005-0000-0000-00005B8D0000}"/>
    <cellStyle name="Normal 57 3 3 2" xfId="36191" xr:uid="{00000000-0005-0000-0000-00005C8D0000}"/>
    <cellStyle name="Normal 57 3 3 2 2" xfId="36192" xr:uid="{00000000-0005-0000-0000-00005D8D0000}"/>
    <cellStyle name="Normal 57 3 3 3" xfId="36193" xr:uid="{00000000-0005-0000-0000-00005E8D0000}"/>
    <cellStyle name="Normal 57 3 3 3 2" xfId="36194" xr:uid="{00000000-0005-0000-0000-00005F8D0000}"/>
    <cellStyle name="Normal 57 3 3 4" xfId="36195" xr:uid="{00000000-0005-0000-0000-0000608D0000}"/>
    <cellStyle name="Normal 57 3 3 4 2" xfId="36196" xr:uid="{00000000-0005-0000-0000-0000618D0000}"/>
    <cellStyle name="Normal 57 3 3 5" xfId="36197" xr:uid="{00000000-0005-0000-0000-0000628D0000}"/>
    <cellStyle name="Normal 57 3 3 5 2" xfId="36198" xr:uid="{00000000-0005-0000-0000-0000638D0000}"/>
    <cellStyle name="Normal 57 3 3 6" xfId="36199" xr:uid="{00000000-0005-0000-0000-0000648D0000}"/>
    <cellStyle name="Normal 57 3 3 6 2" xfId="36200" xr:uid="{00000000-0005-0000-0000-0000658D0000}"/>
    <cellStyle name="Normal 57 3 3 7" xfId="36201" xr:uid="{00000000-0005-0000-0000-0000668D0000}"/>
    <cellStyle name="Normal 57 3 3 7 2" xfId="36202" xr:uid="{00000000-0005-0000-0000-0000678D0000}"/>
    <cellStyle name="Normal 57 3 3 8" xfId="36203" xr:uid="{00000000-0005-0000-0000-0000688D0000}"/>
    <cellStyle name="Normal 57 3 3 8 2" xfId="36204" xr:uid="{00000000-0005-0000-0000-0000698D0000}"/>
    <cellStyle name="Normal 57 3 3 9" xfId="36205" xr:uid="{00000000-0005-0000-0000-00006A8D0000}"/>
    <cellStyle name="Normal 57 3 3 9 2" xfId="36206" xr:uid="{00000000-0005-0000-0000-00006B8D0000}"/>
    <cellStyle name="Normal 57 3 4" xfId="36207" xr:uid="{00000000-0005-0000-0000-00006C8D0000}"/>
    <cellStyle name="Normal 57 3 4 10" xfId="36208" xr:uid="{00000000-0005-0000-0000-00006D8D0000}"/>
    <cellStyle name="Normal 57 3 4 11" xfId="36209" xr:uid="{00000000-0005-0000-0000-00006E8D0000}"/>
    <cellStyle name="Normal 57 3 4 2" xfId="36210" xr:uid="{00000000-0005-0000-0000-00006F8D0000}"/>
    <cellStyle name="Normal 57 3 4 2 2" xfId="36211" xr:uid="{00000000-0005-0000-0000-0000708D0000}"/>
    <cellStyle name="Normal 57 3 4 3" xfId="36212" xr:uid="{00000000-0005-0000-0000-0000718D0000}"/>
    <cellStyle name="Normal 57 3 4 3 2" xfId="36213" xr:uid="{00000000-0005-0000-0000-0000728D0000}"/>
    <cellStyle name="Normal 57 3 4 4" xfId="36214" xr:uid="{00000000-0005-0000-0000-0000738D0000}"/>
    <cellStyle name="Normal 57 3 4 4 2" xfId="36215" xr:uid="{00000000-0005-0000-0000-0000748D0000}"/>
    <cellStyle name="Normal 57 3 4 5" xfId="36216" xr:uid="{00000000-0005-0000-0000-0000758D0000}"/>
    <cellStyle name="Normal 57 3 4 5 2" xfId="36217" xr:uid="{00000000-0005-0000-0000-0000768D0000}"/>
    <cellStyle name="Normal 57 3 4 6" xfId="36218" xr:uid="{00000000-0005-0000-0000-0000778D0000}"/>
    <cellStyle name="Normal 57 3 4 6 2" xfId="36219" xr:uid="{00000000-0005-0000-0000-0000788D0000}"/>
    <cellStyle name="Normal 57 3 4 7" xfId="36220" xr:uid="{00000000-0005-0000-0000-0000798D0000}"/>
    <cellStyle name="Normal 57 3 4 7 2" xfId="36221" xr:uid="{00000000-0005-0000-0000-00007A8D0000}"/>
    <cellStyle name="Normal 57 3 4 8" xfId="36222" xr:uid="{00000000-0005-0000-0000-00007B8D0000}"/>
    <cellStyle name="Normal 57 3 4 8 2" xfId="36223" xr:uid="{00000000-0005-0000-0000-00007C8D0000}"/>
    <cellStyle name="Normal 57 3 4 9" xfId="36224" xr:uid="{00000000-0005-0000-0000-00007D8D0000}"/>
    <cellStyle name="Normal 57 3 4 9 2" xfId="36225" xr:uid="{00000000-0005-0000-0000-00007E8D0000}"/>
    <cellStyle name="Normal 57 3 5" xfId="36226" xr:uid="{00000000-0005-0000-0000-00007F8D0000}"/>
    <cellStyle name="Normal 57 3 5 10" xfId="36227" xr:uid="{00000000-0005-0000-0000-0000808D0000}"/>
    <cellStyle name="Normal 57 3 5 11" xfId="36228" xr:uid="{00000000-0005-0000-0000-0000818D0000}"/>
    <cellStyle name="Normal 57 3 5 2" xfId="36229" xr:uid="{00000000-0005-0000-0000-0000828D0000}"/>
    <cellStyle name="Normal 57 3 5 2 2" xfId="36230" xr:uid="{00000000-0005-0000-0000-0000838D0000}"/>
    <cellStyle name="Normal 57 3 5 3" xfId="36231" xr:uid="{00000000-0005-0000-0000-0000848D0000}"/>
    <cellStyle name="Normal 57 3 5 3 2" xfId="36232" xr:uid="{00000000-0005-0000-0000-0000858D0000}"/>
    <cellStyle name="Normal 57 3 5 4" xfId="36233" xr:uid="{00000000-0005-0000-0000-0000868D0000}"/>
    <cellStyle name="Normal 57 3 5 4 2" xfId="36234" xr:uid="{00000000-0005-0000-0000-0000878D0000}"/>
    <cellStyle name="Normal 57 3 5 5" xfId="36235" xr:uid="{00000000-0005-0000-0000-0000888D0000}"/>
    <cellStyle name="Normal 57 3 5 5 2" xfId="36236" xr:uid="{00000000-0005-0000-0000-0000898D0000}"/>
    <cellStyle name="Normal 57 3 5 6" xfId="36237" xr:uid="{00000000-0005-0000-0000-00008A8D0000}"/>
    <cellStyle name="Normal 57 3 5 6 2" xfId="36238" xr:uid="{00000000-0005-0000-0000-00008B8D0000}"/>
    <cellStyle name="Normal 57 3 5 7" xfId="36239" xr:uid="{00000000-0005-0000-0000-00008C8D0000}"/>
    <cellStyle name="Normal 57 3 5 7 2" xfId="36240" xr:uid="{00000000-0005-0000-0000-00008D8D0000}"/>
    <cellStyle name="Normal 57 3 5 8" xfId="36241" xr:uid="{00000000-0005-0000-0000-00008E8D0000}"/>
    <cellStyle name="Normal 57 3 5 8 2" xfId="36242" xr:uid="{00000000-0005-0000-0000-00008F8D0000}"/>
    <cellStyle name="Normal 57 3 5 9" xfId="36243" xr:uid="{00000000-0005-0000-0000-0000908D0000}"/>
    <cellStyle name="Normal 57 3 5 9 2" xfId="36244" xr:uid="{00000000-0005-0000-0000-0000918D0000}"/>
    <cellStyle name="Normal 57 3 6" xfId="36245" xr:uid="{00000000-0005-0000-0000-0000928D0000}"/>
    <cellStyle name="Normal 57 3 6 10" xfId="36246" xr:uid="{00000000-0005-0000-0000-0000938D0000}"/>
    <cellStyle name="Normal 57 3 6 11" xfId="36247" xr:uid="{00000000-0005-0000-0000-0000948D0000}"/>
    <cellStyle name="Normal 57 3 6 2" xfId="36248" xr:uid="{00000000-0005-0000-0000-0000958D0000}"/>
    <cellStyle name="Normal 57 3 6 2 2" xfId="36249" xr:uid="{00000000-0005-0000-0000-0000968D0000}"/>
    <cellStyle name="Normal 57 3 6 3" xfId="36250" xr:uid="{00000000-0005-0000-0000-0000978D0000}"/>
    <cellStyle name="Normal 57 3 6 3 2" xfId="36251" xr:uid="{00000000-0005-0000-0000-0000988D0000}"/>
    <cellStyle name="Normal 57 3 6 4" xfId="36252" xr:uid="{00000000-0005-0000-0000-0000998D0000}"/>
    <cellStyle name="Normal 57 3 6 4 2" xfId="36253" xr:uid="{00000000-0005-0000-0000-00009A8D0000}"/>
    <cellStyle name="Normal 57 3 6 5" xfId="36254" xr:uid="{00000000-0005-0000-0000-00009B8D0000}"/>
    <cellStyle name="Normal 57 3 6 5 2" xfId="36255" xr:uid="{00000000-0005-0000-0000-00009C8D0000}"/>
    <cellStyle name="Normal 57 3 6 6" xfId="36256" xr:uid="{00000000-0005-0000-0000-00009D8D0000}"/>
    <cellStyle name="Normal 57 3 6 6 2" xfId="36257" xr:uid="{00000000-0005-0000-0000-00009E8D0000}"/>
    <cellStyle name="Normal 57 3 6 7" xfId="36258" xr:uid="{00000000-0005-0000-0000-00009F8D0000}"/>
    <cellStyle name="Normal 57 3 6 7 2" xfId="36259" xr:uid="{00000000-0005-0000-0000-0000A08D0000}"/>
    <cellStyle name="Normal 57 3 6 8" xfId="36260" xr:uid="{00000000-0005-0000-0000-0000A18D0000}"/>
    <cellStyle name="Normal 57 3 6 8 2" xfId="36261" xr:uid="{00000000-0005-0000-0000-0000A28D0000}"/>
    <cellStyle name="Normal 57 3 6 9" xfId="36262" xr:uid="{00000000-0005-0000-0000-0000A38D0000}"/>
    <cellStyle name="Normal 57 3 6 9 2" xfId="36263" xr:uid="{00000000-0005-0000-0000-0000A48D0000}"/>
    <cellStyle name="Normal 57 3 7" xfId="36264" xr:uid="{00000000-0005-0000-0000-0000A58D0000}"/>
    <cellStyle name="Normal 57 3 7 10" xfId="36265" xr:uid="{00000000-0005-0000-0000-0000A68D0000}"/>
    <cellStyle name="Normal 57 3 7 11" xfId="36266" xr:uid="{00000000-0005-0000-0000-0000A78D0000}"/>
    <cellStyle name="Normal 57 3 7 2" xfId="36267" xr:uid="{00000000-0005-0000-0000-0000A88D0000}"/>
    <cellStyle name="Normal 57 3 7 2 2" xfId="36268" xr:uid="{00000000-0005-0000-0000-0000A98D0000}"/>
    <cellStyle name="Normal 57 3 7 3" xfId="36269" xr:uid="{00000000-0005-0000-0000-0000AA8D0000}"/>
    <cellStyle name="Normal 57 3 7 3 2" xfId="36270" xr:uid="{00000000-0005-0000-0000-0000AB8D0000}"/>
    <cellStyle name="Normal 57 3 7 4" xfId="36271" xr:uid="{00000000-0005-0000-0000-0000AC8D0000}"/>
    <cellStyle name="Normal 57 3 7 4 2" xfId="36272" xr:uid="{00000000-0005-0000-0000-0000AD8D0000}"/>
    <cellStyle name="Normal 57 3 7 5" xfId="36273" xr:uid="{00000000-0005-0000-0000-0000AE8D0000}"/>
    <cellStyle name="Normal 57 3 7 5 2" xfId="36274" xr:uid="{00000000-0005-0000-0000-0000AF8D0000}"/>
    <cellStyle name="Normal 57 3 7 6" xfId="36275" xr:uid="{00000000-0005-0000-0000-0000B08D0000}"/>
    <cellStyle name="Normal 57 3 7 6 2" xfId="36276" xr:uid="{00000000-0005-0000-0000-0000B18D0000}"/>
    <cellStyle name="Normal 57 3 7 7" xfId="36277" xr:uid="{00000000-0005-0000-0000-0000B28D0000}"/>
    <cellStyle name="Normal 57 3 7 7 2" xfId="36278" xr:uid="{00000000-0005-0000-0000-0000B38D0000}"/>
    <cellStyle name="Normal 57 3 7 8" xfId="36279" xr:uid="{00000000-0005-0000-0000-0000B48D0000}"/>
    <cellStyle name="Normal 57 3 7 8 2" xfId="36280" xr:uid="{00000000-0005-0000-0000-0000B58D0000}"/>
    <cellStyle name="Normal 57 3 7 9" xfId="36281" xr:uid="{00000000-0005-0000-0000-0000B68D0000}"/>
    <cellStyle name="Normal 57 3 7 9 2" xfId="36282" xr:uid="{00000000-0005-0000-0000-0000B78D0000}"/>
    <cellStyle name="Normal 57 3 8" xfId="36283" xr:uid="{00000000-0005-0000-0000-0000B88D0000}"/>
    <cellStyle name="Normal 57 3 8 10" xfId="36284" xr:uid="{00000000-0005-0000-0000-0000B98D0000}"/>
    <cellStyle name="Normal 57 3 8 2" xfId="36285" xr:uid="{00000000-0005-0000-0000-0000BA8D0000}"/>
    <cellStyle name="Normal 57 3 8 2 2" xfId="36286" xr:uid="{00000000-0005-0000-0000-0000BB8D0000}"/>
    <cellStyle name="Normal 57 3 8 3" xfId="36287" xr:uid="{00000000-0005-0000-0000-0000BC8D0000}"/>
    <cellStyle name="Normal 57 3 8 3 2" xfId="36288" xr:uid="{00000000-0005-0000-0000-0000BD8D0000}"/>
    <cellStyle name="Normal 57 3 8 4" xfId="36289" xr:uid="{00000000-0005-0000-0000-0000BE8D0000}"/>
    <cellStyle name="Normal 57 3 8 4 2" xfId="36290" xr:uid="{00000000-0005-0000-0000-0000BF8D0000}"/>
    <cellStyle name="Normal 57 3 8 5" xfId="36291" xr:uid="{00000000-0005-0000-0000-0000C08D0000}"/>
    <cellStyle name="Normal 57 3 8 5 2" xfId="36292" xr:uid="{00000000-0005-0000-0000-0000C18D0000}"/>
    <cellStyle name="Normal 57 3 8 6" xfId="36293" xr:uid="{00000000-0005-0000-0000-0000C28D0000}"/>
    <cellStyle name="Normal 57 3 8 6 2" xfId="36294" xr:uid="{00000000-0005-0000-0000-0000C38D0000}"/>
    <cellStyle name="Normal 57 3 8 7" xfId="36295" xr:uid="{00000000-0005-0000-0000-0000C48D0000}"/>
    <cellStyle name="Normal 57 3 8 7 2" xfId="36296" xr:uid="{00000000-0005-0000-0000-0000C58D0000}"/>
    <cellStyle name="Normal 57 3 8 8" xfId="36297" xr:uid="{00000000-0005-0000-0000-0000C68D0000}"/>
    <cellStyle name="Normal 57 3 8 8 2" xfId="36298" xr:uid="{00000000-0005-0000-0000-0000C78D0000}"/>
    <cellStyle name="Normal 57 3 8 9" xfId="36299" xr:uid="{00000000-0005-0000-0000-0000C88D0000}"/>
    <cellStyle name="Normal 57 3 9" xfId="36300" xr:uid="{00000000-0005-0000-0000-0000C98D0000}"/>
    <cellStyle name="Normal 57 3 9 2" xfId="36301" xr:uid="{00000000-0005-0000-0000-0000CA8D0000}"/>
    <cellStyle name="Normal 57 4" xfId="36302" xr:uid="{00000000-0005-0000-0000-0000CB8D0000}"/>
    <cellStyle name="Normal 57 4 10" xfId="36303" xr:uid="{00000000-0005-0000-0000-0000CC8D0000}"/>
    <cellStyle name="Normal 57 4 10 2" xfId="36304" xr:uid="{00000000-0005-0000-0000-0000CD8D0000}"/>
    <cellStyle name="Normal 57 4 11" xfId="36305" xr:uid="{00000000-0005-0000-0000-0000CE8D0000}"/>
    <cellStyle name="Normal 57 4 11 2" xfId="36306" xr:uid="{00000000-0005-0000-0000-0000CF8D0000}"/>
    <cellStyle name="Normal 57 4 12" xfId="36307" xr:uid="{00000000-0005-0000-0000-0000D08D0000}"/>
    <cellStyle name="Normal 57 4 12 2" xfId="36308" xr:uid="{00000000-0005-0000-0000-0000D18D0000}"/>
    <cellStyle name="Normal 57 4 13" xfId="36309" xr:uid="{00000000-0005-0000-0000-0000D28D0000}"/>
    <cellStyle name="Normal 57 4 13 2" xfId="36310" xr:uid="{00000000-0005-0000-0000-0000D38D0000}"/>
    <cellStyle name="Normal 57 4 14" xfId="36311" xr:uid="{00000000-0005-0000-0000-0000D48D0000}"/>
    <cellStyle name="Normal 57 4 14 2" xfId="36312" xr:uid="{00000000-0005-0000-0000-0000D58D0000}"/>
    <cellStyle name="Normal 57 4 15" xfId="36313" xr:uid="{00000000-0005-0000-0000-0000D68D0000}"/>
    <cellStyle name="Normal 57 4 15 2" xfId="36314" xr:uid="{00000000-0005-0000-0000-0000D78D0000}"/>
    <cellStyle name="Normal 57 4 16" xfId="36315" xr:uid="{00000000-0005-0000-0000-0000D88D0000}"/>
    <cellStyle name="Normal 57 4 16 2" xfId="36316" xr:uid="{00000000-0005-0000-0000-0000D98D0000}"/>
    <cellStyle name="Normal 57 4 17" xfId="36317" xr:uid="{00000000-0005-0000-0000-0000DA8D0000}"/>
    <cellStyle name="Normal 57 4 18" xfId="36318" xr:uid="{00000000-0005-0000-0000-0000DB8D0000}"/>
    <cellStyle name="Normal 57 4 2" xfId="36319" xr:uid="{00000000-0005-0000-0000-0000DC8D0000}"/>
    <cellStyle name="Normal 57 4 2 10" xfId="36320" xr:uid="{00000000-0005-0000-0000-0000DD8D0000}"/>
    <cellStyle name="Normal 57 4 2 11" xfId="36321" xr:uid="{00000000-0005-0000-0000-0000DE8D0000}"/>
    <cellStyle name="Normal 57 4 2 2" xfId="36322" xr:uid="{00000000-0005-0000-0000-0000DF8D0000}"/>
    <cellStyle name="Normal 57 4 2 2 2" xfId="36323" xr:uid="{00000000-0005-0000-0000-0000E08D0000}"/>
    <cellStyle name="Normal 57 4 2 3" xfId="36324" xr:uid="{00000000-0005-0000-0000-0000E18D0000}"/>
    <cellStyle name="Normal 57 4 2 3 2" xfId="36325" xr:uid="{00000000-0005-0000-0000-0000E28D0000}"/>
    <cellStyle name="Normal 57 4 2 4" xfId="36326" xr:uid="{00000000-0005-0000-0000-0000E38D0000}"/>
    <cellStyle name="Normal 57 4 2 4 2" xfId="36327" xr:uid="{00000000-0005-0000-0000-0000E48D0000}"/>
    <cellStyle name="Normal 57 4 2 5" xfId="36328" xr:uid="{00000000-0005-0000-0000-0000E58D0000}"/>
    <cellStyle name="Normal 57 4 2 5 2" xfId="36329" xr:uid="{00000000-0005-0000-0000-0000E68D0000}"/>
    <cellStyle name="Normal 57 4 2 6" xfId="36330" xr:uid="{00000000-0005-0000-0000-0000E78D0000}"/>
    <cellStyle name="Normal 57 4 2 6 2" xfId="36331" xr:uid="{00000000-0005-0000-0000-0000E88D0000}"/>
    <cellStyle name="Normal 57 4 2 7" xfId="36332" xr:uid="{00000000-0005-0000-0000-0000E98D0000}"/>
    <cellStyle name="Normal 57 4 2 7 2" xfId="36333" xr:uid="{00000000-0005-0000-0000-0000EA8D0000}"/>
    <cellStyle name="Normal 57 4 2 8" xfId="36334" xr:uid="{00000000-0005-0000-0000-0000EB8D0000}"/>
    <cellStyle name="Normal 57 4 2 8 2" xfId="36335" xr:uid="{00000000-0005-0000-0000-0000EC8D0000}"/>
    <cellStyle name="Normal 57 4 2 9" xfId="36336" xr:uid="{00000000-0005-0000-0000-0000ED8D0000}"/>
    <cellStyle name="Normal 57 4 2 9 2" xfId="36337" xr:uid="{00000000-0005-0000-0000-0000EE8D0000}"/>
    <cellStyle name="Normal 57 4 3" xfId="36338" xr:uid="{00000000-0005-0000-0000-0000EF8D0000}"/>
    <cellStyle name="Normal 57 4 3 10" xfId="36339" xr:uid="{00000000-0005-0000-0000-0000F08D0000}"/>
    <cellStyle name="Normal 57 4 3 11" xfId="36340" xr:uid="{00000000-0005-0000-0000-0000F18D0000}"/>
    <cellStyle name="Normal 57 4 3 2" xfId="36341" xr:uid="{00000000-0005-0000-0000-0000F28D0000}"/>
    <cellStyle name="Normal 57 4 3 2 2" xfId="36342" xr:uid="{00000000-0005-0000-0000-0000F38D0000}"/>
    <cellStyle name="Normal 57 4 3 3" xfId="36343" xr:uid="{00000000-0005-0000-0000-0000F48D0000}"/>
    <cellStyle name="Normal 57 4 3 3 2" xfId="36344" xr:uid="{00000000-0005-0000-0000-0000F58D0000}"/>
    <cellStyle name="Normal 57 4 3 4" xfId="36345" xr:uid="{00000000-0005-0000-0000-0000F68D0000}"/>
    <cellStyle name="Normal 57 4 3 4 2" xfId="36346" xr:uid="{00000000-0005-0000-0000-0000F78D0000}"/>
    <cellStyle name="Normal 57 4 3 5" xfId="36347" xr:uid="{00000000-0005-0000-0000-0000F88D0000}"/>
    <cellStyle name="Normal 57 4 3 5 2" xfId="36348" xr:uid="{00000000-0005-0000-0000-0000F98D0000}"/>
    <cellStyle name="Normal 57 4 3 6" xfId="36349" xr:uid="{00000000-0005-0000-0000-0000FA8D0000}"/>
    <cellStyle name="Normal 57 4 3 6 2" xfId="36350" xr:uid="{00000000-0005-0000-0000-0000FB8D0000}"/>
    <cellStyle name="Normal 57 4 3 7" xfId="36351" xr:uid="{00000000-0005-0000-0000-0000FC8D0000}"/>
    <cellStyle name="Normal 57 4 3 7 2" xfId="36352" xr:uid="{00000000-0005-0000-0000-0000FD8D0000}"/>
    <cellStyle name="Normal 57 4 3 8" xfId="36353" xr:uid="{00000000-0005-0000-0000-0000FE8D0000}"/>
    <cellStyle name="Normal 57 4 3 8 2" xfId="36354" xr:uid="{00000000-0005-0000-0000-0000FF8D0000}"/>
    <cellStyle name="Normal 57 4 3 9" xfId="36355" xr:uid="{00000000-0005-0000-0000-0000008E0000}"/>
    <cellStyle name="Normal 57 4 3 9 2" xfId="36356" xr:uid="{00000000-0005-0000-0000-0000018E0000}"/>
    <cellStyle name="Normal 57 4 4" xfId="36357" xr:uid="{00000000-0005-0000-0000-0000028E0000}"/>
    <cellStyle name="Normal 57 4 4 10" xfId="36358" xr:uid="{00000000-0005-0000-0000-0000038E0000}"/>
    <cellStyle name="Normal 57 4 4 11" xfId="36359" xr:uid="{00000000-0005-0000-0000-0000048E0000}"/>
    <cellStyle name="Normal 57 4 4 2" xfId="36360" xr:uid="{00000000-0005-0000-0000-0000058E0000}"/>
    <cellStyle name="Normal 57 4 4 2 2" xfId="36361" xr:uid="{00000000-0005-0000-0000-0000068E0000}"/>
    <cellStyle name="Normal 57 4 4 3" xfId="36362" xr:uid="{00000000-0005-0000-0000-0000078E0000}"/>
    <cellStyle name="Normal 57 4 4 3 2" xfId="36363" xr:uid="{00000000-0005-0000-0000-0000088E0000}"/>
    <cellStyle name="Normal 57 4 4 4" xfId="36364" xr:uid="{00000000-0005-0000-0000-0000098E0000}"/>
    <cellStyle name="Normal 57 4 4 4 2" xfId="36365" xr:uid="{00000000-0005-0000-0000-00000A8E0000}"/>
    <cellStyle name="Normal 57 4 4 5" xfId="36366" xr:uid="{00000000-0005-0000-0000-00000B8E0000}"/>
    <cellStyle name="Normal 57 4 4 5 2" xfId="36367" xr:uid="{00000000-0005-0000-0000-00000C8E0000}"/>
    <cellStyle name="Normal 57 4 4 6" xfId="36368" xr:uid="{00000000-0005-0000-0000-00000D8E0000}"/>
    <cellStyle name="Normal 57 4 4 6 2" xfId="36369" xr:uid="{00000000-0005-0000-0000-00000E8E0000}"/>
    <cellStyle name="Normal 57 4 4 7" xfId="36370" xr:uid="{00000000-0005-0000-0000-00000F8E0000}"/>
    <cellStyle name="Normal 57 4 4 7 2" xfId="36371" xr:uid="{00000000-0005-0000-0000-0000108E0000}"/>
    <cellStyle name="Normal 57 4 4 8" xfId="36372" xr:uid="{00000000-0005-0000-0000-0000118E0000}"/>
    <cellStyle name="Normal 57 4 4 8 2" xfId="36373" xr:uid="{00000000-0005-0000-0000-0000128E0000}"/>
    <cellStyle name="Normal 57 4 4 9" xfId="36374" xr:uid="{00000000-0005-0000-0000-0000138E0000}"/>
    <cellStyle name="Normal 57 4 4 9 2" xfId="36375" xr:uid="{00000000-0005-0000-0000-0000148E0000}"/>
    <cellStyle name="Normal 57 4 5" xfId="36376" xr:uid="{00000000-0005-0000-0000-0000158E0000}"/>
    <cellStyle name="Normal 57 4 5 10" xfId="36377" xr:uid="{00000000-0005-0000-0000-0000168E0000}"/>
    <cellStyle name="Normal 57 4 5 11" xfId="36378" xr:uid="{00000000-0005-0000-0000-0000178E0000}"/>
    <cellStyle name="Normal 57 4 5 2" xfId="36379" xr:uid="{00000000-0005-0000-0000-0000188E0000}"/>
    <cellStyle name="Normal 57 4 5 2 2" xfId="36380" xr:uid="{00000000-0005-0000-0000-0000198E0000}"/>
    <cellStyle name="Normal 57 4 5 3" xfId="36381" xr:uid="{00000000-0005-0000-0000-00001A8E0000}"/>
    <cellStyle name="Normal 57 4 5 3 2" xfId="36382" xr:uid="{00000000-0005-0000-0000-00001B8E0000}"/>
    <cellStyle name="Normal 57 4 5 4" xfId="36383" xr:uid="{00000000-0005-0000-0000-00001C8E0000}"/>
    <cellStyle name="Normal 57 4 5 4 2" xfId="36384" xr:uid="{00000000-0005-0000-0000-00001D8E0000}"/>
    <cellStyle name="Normal 57 4 5 5" xfId="36385" xr:uid="{00000000-0005-0000-0000-00001E8E0000}"/>
    <cellStyle name="Normal 57 4 5 5 2" xfId="36386" xr:uid="{00000000-0005-0000-0000-00001F8E0000}"/>
    <cellStyle name="Normal 57 4 5 6" xfId="36387" xr:uid="{00000000-0005-0000-0000-0000208E0000}"/>
    <cellStyle name="Normal 57 4 5 6 2" xfId="36388" xr:uid="{00000000-0005-0000-0000-0000218E0000}"/>
    <cellStyle name="Normal 57 4 5 7" xfId="36389" xr:uid="{00000000-0005-0000-0000-0000228E0000}"/>
    <cellStyle name="Normal 57 4 5 7 2" xfId="36390" xr:uid="{00000000-0005-0000-0000-0000238E0000}"/>
    <cellStyle name="Normal 57 4 5 8" xfId="36391" xr:uid="{00000000-0005-0000-0000-0000248E0000}"/>
    <cellStyle name="Normal 57 4 5 8 2" xfId="36392" xr:uid="{00000000-0005-0000-0000-0000258E0000}"/>
    <cellStyle name="Normal 57 4 5 9" xfId="36393" xr:uid="{00000000-0005-0000-0000-0000268E0000}"/>
    <cellStyle name="Normal 57 4 5 9 2" xfId="36394" xr:uid="{00000000-0005-0000-0000-0000278E0000}"/>
    <cellStyle name="Normal 57 4 6" xfId="36395" xr:uid="{00000000-0005-0000-0000-0000288E0000}"/>
    <cellStyle name="Normal 57 4 6 10" xfId="36396" xr:uid="{00000000-0005-0000-0000-0000298E0000}"/>
    <cellStyle name="Normal 57 4 6 11" xfId="36397" xr:uid="{00000000-0005-0000-0000-00002A8E0000}"/>
    <cellStyle name="Normal 57 4 6 2" xfId="36398" xr:uid="{00000000-0005-0000-0000-00002B8E0000}"/>
    <cellStyle name="Normal 57 4 6 2 2" xfId="36399" xr:uid="{00000000-0005-0000-0000-00002C8E0000}"/>
    <cellStyle name="Normal 57 4 6 3" xfId="36400" xr:uid="{00000000-0005-0000-0000-00002D8E0000}"/>
    <cellStyle name="Normal 57 4 6 3 2" xfId="36401" xr:uid="{00000000-0005-0000-0000-00002E8E0000}"/>
    <cellStyle name="Normal 57 4 6 4" xfId="36402" xr:uid="{00000000-0005-0000-0000-00002F8E0000}"/>
    <cellStyle name="Normal 57 4 6 4 2" xfId="36403" xr:uid="{00000000-0005-0000-0000-0000308E0000}"/>
    <cellStyle name="Normal 57 4 6 5" xfId="36404" xr:uid="{00000000-0005-0000-0000-0000318E0000}"/>
    <cellStyle name="Normal 57 4 6 5 2" xfId="36405" xr:uid="{00000000-0005-0000-0000-0000328E0000}"/>
    <cellStyle name="Normal 57 4 6 6" xfId="36406" xr:uid="{00000000-0005-0000-0000-0000338E0000}"/>
    <cellStyle name="Normal 57 4 6 6 2" xfId="36407" xr:uid="{00000000-0005-0000-0000-0000348E0000}"/>
    <cellStyle name="Normal 57 4 6 7" xfId="36408" xr:uid="{00000000-0005-0000-0000-0000358E0000}"/>
    <cellStyle name="Normal 57 4 6 7 2" xfId="36409" xr:uid="{00000000-0005-0000-0000-0000368E0000}"/>
    <cellStyle name="Normal 57 4 6 8" xfId="36410" xr:uid="{00000000-0005-0000-0000-0000378E0000}"/>
    <cellStyle name="Normal 57 4 6 8 2" xfId="36411" xr:uid="{00000000-0005-0000-0000-0000388E0000}"/>
    <cellStyle name="Normal 57 4 6 9" xfId="36412" xr:uid="{00000000-0005-0000-0000-0000398E0000}"/>
    <cellStyle name="Normal 57 4 6 9 2" xfId="36413" xr:uid="{00000000-0005-0000-0000-00003A8E0000}"/>
    <cellStyle name="Normal 57 4 7" xfId="36414" xr:uid="{00000000-0005-0000-0000-00003B8E0000}"/>
    <cellStyle name="Normal 57 4 7 10" xfId="36415" xr:uid="{00000000-0005-0000-0000-00003C8E0000}"/>
    <cellStyle name="Normal 57 4 7 11" xfId="36416" xr:uid="{00000000-0005-0000-0000-00003D8E0000}"/>
    <cellStyle name="Normal 57 4 7 2" xfId="36417" xr:uid="{00000000-0005-0000-0000-00003E8E0000}"/>
    <cellStyle name="Normal 57 4 7 2 2" xfId="36418" xr:uid="{00000000-0005-0000-0000-00003F8E0000}"/>
    <cellStyle name="Normal 57 4 7 3" xfId="36419" xr:uid="{00000000-0005-0000-0000-0000408E0000}"/>
    <cellStyle name="Normal 57 4 7 3 2" xfId="36420" xr:uid="{00000000-0005-0000-0000-0000418E0000}"/>
    <cellStyle name="Normal 57 4 7 4" xfId="36421" xr:uid="{00000000-0005-0000-0000-0000428E0000}"/>
    <cellStyle name="Normal 57 4 7 4 2" xfId="36422" xr:uid="{00000000-0005-0000-0000-0000438E0000}"/>
    <cellStyle name="Normal 57 4 7 5" xfId="36423" xr:uid="{00000000-0005-0000-0000-0000448E0000}"/>
    <cellStyle name="Normal 57 4 7 5 2" xfId="36424" xr:uid="{00000000-0005-0000-0000-0000458E0000}"/>
    <cellStyle name="Normal 57 4 7 6" xfId="36425" xr:uid="{00000000-0005-0000-0000-0000468E0000}"/>
    <cellStyle name="Normal 57 4 7 6 2" xfId="36426" xr:uid="{00000000-0005-0000-0000-0000478E0000}"/>
    <cellStyle name="Normal 57 4 7 7" xfId="36427" xr:uid="{00000000-0005-0000-0000-0000488E0000}"/>
    <cellStyle name="Normal 57 4 7 7 2" xfId="36428" xr:uid="{00000000-0005-0000-0000-0000498E0000}"/>
    <cellStyle name="Normal 57 4 7 8" xfId="36429" xr:uid="{00000000-0005-0000-0000-00004A8E0000}"/>
    <cellStyle name="Normal 57 4 7 8 2" xfId="36430" xr:uid="{00000000-0005-0000-0000-00004B8E0000}"/>
    <cellStyle name="Normal 57 4 7 9" xfId="36431" xr:uid="{00000000-0005-0000-0000-00004C8E0000}"/>
    <cellStyle name="Normal 57 4 7 9 2" xfId="36432" xr:uid="{00000000-0005-0000-0000-00004D8E0000}"/>
    <cellStyle name="Normal 57 4 8" xfId="36433" xr:uid="{00000000-0005-0000-0000-00004E8E0000}"/>
    <cellStyle name="Normal 57 4 8 10" xfId="36434" xr:uid="{00000000-0005-0000-0000-00004F8E0000}"/>
    <cellStyle name="Normal 57 4 8 2" xfId="36435" xr:uid="{00000000-0005-0000-0000-0000508E0000}"/>
    <cellStyle name="Normal 57 4 8 2 2" xfId="36436" xr:uid="{00000000-0005-0000-0000-0000518E0000}"/>
    <cellStyle name="Normal 57 4 8 3" xfId="36437" xr:uid="{00000000-0005-0000-0000-0000528E0000}"/>
    <cellStyle name="Normal 57 4 8 3 2" xfId="36438" xr:uid="{00000000-0005-0000-0000-0000538E0000}"/>
    <cellStyle name="Normal 57 4 8 4" xfId="36439" xr:uid="{00000000-0005-0000-0000-0000548E0000}"/>
    <cellStyle name="Normal 57 4 8 4 2" xfId="36440" xr:uid="{00000000-0005-0000-0000-0000558E0000}"/>
    <cellStyle name="Normal 57 4 8 5" xfId="36441" xr:uid="{00000000-0005-0000-0000-0000568E0000}"/>
    <cellStyle name="Normal 57 4 8 5 2" xfId="36442" xr:uid="{00000000-0005-0000-0000-0000578E0000}"/>
    <cellStyle name="Normal 57 4 8 6" xfId="36443" xr:uid="{00000000-0005-0000-0000-0000588E0000}"/>
    <cellStyle name="Normal 57 4 8 6 2" xfId="36444" xr:uid="{00000000-0005-0000-0000-0000598E0000}"/>
    <cellStyle name="Normal 57 4 8 7" xfId="36445" xr:uid="{00000000-0005-0000-0000-00005A8E0000}"/>
    <cellStyle name="Normal 57 4 8 7 2" xfId="36446" xr:uid="{00000000-0005-0000-0000-00005B8E0000}"/>
    <cellStyle name="Normal 57 4 8 8" xfId="36447" xr:uid="{00000000-0005-0000-0000-00005C8E0000}"/>
    <cellStyle name="Normal 57 4 8 8 2" xfId="36448" xr:uid="{00000000-0005-0000-0000-00005D8E0000}"/>
    <cellStyle name="Normal 57 4 8 9" xfId="36449" xr:uid="{00000000-0005-0000-0000-00005E8E0000}"/>
    <cellStyle name="Normal 57 4 9" xfId="36450" xr:uid="{00000000-0005-0000-0000-00005F8E0000}"/>
    <cellStyle name="Normal 57 4 9 2" xfId="36451" xr:uid="{00000000-0005-0000-0000-0000608E0000}"/>
    <cellStyle name="Normal 57 5" xfId="36452" xr:uid="{00000000-0005-0000-0000-0000618E0000}"/>
    <cellStyle name="Normal 57 5 10" xfId="36453" xr:uid="{00000000-0005-0000-0000-0000628E0000}"/>
    <cellStyle name="Normal 57 5 10 2" xfId="36454" xr:uid="{00000000-0005-0000-0000-0000638E0000}"/>
    <cellStyle name="Normal 57 5 11" xfId="36455" xr:uid="{00000000-0005-0000-0000-0000648E0000}"/>
    <cellStyle name="Normal 57 5 11 2" xfId="36456" xr:uid="{00000000-0005-0000-0000-0000658E0000}"/>
    <cellStyle name="Normal 57 5 12" xfId="36457" xr:uid="{00000000-0005-0000-0000-0000668E0000}"/>
    <cellStyle name="Normal 57 5 12 2" xfId="36458" xr:uid="{00000000-0005-0000-0000-0000678E0000}"/>
    <cellStyle name="Normal 57 5 13" xfId="36459" xr:uid="{00000000-0005-0000-0000-0000688E0000}"/>
    <cellStyle name="Normal 57 5 13 2" xfId="36460" xr:uid="{00000000-0005-0000-0000-0000698E0000}"/>
    <cellStyle name="Normal 57 5 14" xfId="36461" xr:uid="{00000000-0005-0000-0000-00006A8E0000}"/>
    <cellStyle name="Normal 57 5 14 2" xfId="36462" xr:uid="{00000000-0005-0000-0000-00006B8E0000}"/>
    <cellStyle name="Normal 57 5 15" xfId="36463" xr:uid="{00000000-0005-0000-0000-00006C8E0000}"/>
    <cellStyle name="Normal 57 5 15 2" xfId="36464" xr:uid="{00000000-0005-0000-0000-00006D8E0000}"/>
    <cellStyle name="Normal 57 5 16" xfId="36465" xr:uid="{00000000-0005-0000-0000-00006E8E0000}"/>
    <cellStyle name="Normal 57 5 17" xfId="36466" xr:uid="{00000000-0005-0000-0000-00006F8E0000}"/>
    <cellStyle name="Normal 57 5 2" xfId="36467" xr:uid="{00000000-0005-0000-0000-0000708E0000}"/>
    <cellStyle name="Normal 57 5 2 10" xfId="36468" xr:uid="{00000000-0005-0000-0000-0000718E0000}"/>
    <cellStyle name="Normal 57 5 2 11" xfId="36469" xr:uid="{00000000-0005-0000-0000-0000728E0000}"/>
    <cellStyle name="Normal 57 5 2 2" xfId="36470" xr:uid="{00000000-0005-0000-0000-0000738E0000}"/>
    <cellStyle name="Normal 57 5 2 2 2" xfId="36471" xr:uid="{00000000-0005-0000-0000-0000748E0000}"/>
    <cellStyle name="Normal 57 5 2 3" xfId="36472" xr:uid="{00000000-0005-0000-0000-0000758E0000}"/>
    <cellStyle name="Normal 57 5 2 3 2" xfId="36473" xr:uid="{00000000-0005-0000-0000-0000768E0000}"/>
    <cellStyle name="Normal 57 5 2 4" xfId="36474" xr:uid="{00000000-0005-0000-0000-0000778E0000}"/>
    <cellStyle name="Normal 57 5 2 4 2" xfId="36475" xr:uid="{00000000-0005-0000-0000-0000788E0000}"/>
    <cellStyle name="Normal 57 5 2 5" xfId="36476" xr:uid="{00000000-0005-0000-0000-0000798E0000}"/>
    <cellStyle name="Normal 57 5 2 5 2" xfId="36477" xr:uid="{00000000-0005-0000-0000-00007A8E0000}"/>
    <cellStyle name="Normal 57 5 2 6" xfId="36478" xr:uid="{00000000-0005-0000-0000-00007B8E0000}"/>
    <cellStyle name="Normal 57 5 2 6 2" xfId="36479" xr:uid="{00000000-0005-0000-0000-00007C8E0000}"/>
    <cellStyle name="Normal 57 5 2 7" xfId="36480" xr:uid="{00000000-0005-0000-0000-00007D8E0000}"/>
    <cellStyle name="Normal 57 5 2 7 2" xfId="36481" xr:uid="{00000000-0005-0000-0000-00007E8E0000}"/>
    <cellStyle name="Normal 57 5 2 8" xfId="36482" xr:uid="{00000000-0005-0000-0000-00007F8E0000}"/>
    <cellStyle name="Normal 57 5 2 8 2" xfId="36483" xr:uid="{00000000-0005-0000-0000-0000808E0000}"/>
    <cellStyle name="Normal 57 5 2 9" xfId="36484" xr:uid="{00000000-0005-0000-0000-0000818E0000}"/>
    <cellStyle name="Normal 57 5 2 9 2" xfId="36485" xr:uid="{00000000-0005-0000-0000-0000828E0000}"/>
    <cellStyle name="Normal 57 5 3" xfId="36486" xr:uid="{00000000-0005-0000-0000-0000838E0000}"/>
    <cellStyle name="Normal 57 5 3 10" xfId="36487" xr:uid="{00000000-0005-0000-0000-0000848E0000}"/>
    <cellStyle name="Normal 57 5 3 11" xfId="36488" xr:uid="{00000000-0005-0000-0000-0000858E0000}"/>
    <cellStyle name="Normal 57 5 3 2" xfId="36489" xr:uid="{00000000-0005-0000-0000-0000868E0000}"/>
    <cellStyle name="Normal 57 5 3 2 2" xfId="36490" xr:uid="{00000000-0005-0000-0000-0000878E0000}"/>
    <cellStyle name="Normal 57 5 3 3" xfId="36491" xr:uid="{00000000-0005-0000-0000-0000888E0000}"/>
    <cellStyle name="Normal 57 5 3 3 2" xfId="36492" xr:uid="{00000000-0005-0000-0000-0000898E0000}"/>
    <cellStyle name="Normal 57 5 3 4" xfId="36493" xr:uid="{00000000-0005-0000-0000-00008A8E0000}"/>
    <cellStyle name="Normal 57 5 3 4 2" xfId="36494" xr:uid="{00000000-0005-0000-0000-00008B8E0000}"/>
    <cellStyle name="Normal 57 5 3 5" xfId="36495" xr:uid="{00000000-0005-0000-0000-00008C8E0000}"/>
    <cellStyle name="Normal 57 5 3 5 2" xfId="36496" xr:uid="{00000000-0005-0000-0000-00008D8E0000}"/>
    <cellStyle name="Normal 57 5 3 6" xfId="36497" xr:uid="{00000000-0005-0000-0000-00008E8E0000}"/>
    <cellStyle name="Normal 57 5 3 6 2" xfId="36498" xr:uid="{00000000-0005-0000-0000-00008F8E0000}"/>
    <cellStyle name="Normal 57 5 3 7" xfId="36499" xr:uid="{00000000-0005-0000-0000-0000908E0000}"/>
    <cellStyle name="Normal 57 5 3 7 2" xfId="36500" xr:uid="{00000000-0005-0000-0000-0000918E0000}"/>
    <cellStyle name="Normal 57 5 3 8" xfId="36501" xr:uid="{00000000-0005-0000-0000-0000928E0000}"/>
    <cellStyle name="Normal 57 5 3 8 2" xfId="36502" xr:uid="{00000000-0005-0000-0000-0000938E0000}"/>
    <cellStyle name="Normal 57 5 3 9" xfId="36503" xr:uid="{00000000-0005-0000-0000-0000948E0000}"/>
    <cellStyle name="Normal 57 5 3 9 2" xfId="36504" xr:uid="{00000000-0005-0000-0000-0000958E0000}"/>
    <cellStyle name="Normal 57 5 4" xfId="36505" xr:uid="{00000000-0005-0000-0000-0000968E0000}"/>
    <cellStyle name="Normal 57 5 4 10" xfId="36506" xr:uid="{00000000-0005-0000-0000-0000978E0000}"/>
    <cellStyle name="Normal 57 5 4 11" xfId="36507" xr:uid="{00000000-0005-0000-0000-0000988E0000}"/>
    <cellStyle name="Normal 57 5 4 2" xfId="36508" xr:uid="{00000000-0005-0000-0000-0000998E0000}"/>
    <cellStyle name="Normal 57 5 4 2 2" xfId="36509" xr:uid="{00000000-0005-0000-0000-00009A8E0000}"/>
    <cellStyle name="Normal 57 5 4 3" xfId="36510" xr:uid="{00000000-0005-0000-0000-00009B8E0000}"/>
    <cellStyle name="Normal 57 5 4 3 2" xfId="36511" xr:uid="{00000000-0005-0000-0000-00009C8E0000}"/>
    <cellStyle name="Normal 57 5 4 4" xfId="36512" xr:uid="{00000000-0005-0000-0000-00009D8E0000}"/>
    <cellStyle name="Normal 57 5 4 4 2" xfId="36513" xr:uid="{00000000-0005-0000-0000-00009E8E0000}"/>
    <cellStyle name="Normal 57 5 4 5" xfId="36514" xr:uid="{00000000-0005-0000-0000-00009F8E0000}"/>
    <cellStyle name="Normal 57 5 4 5 2" xfId="36515" xr:uid="{00000000-0005-0000-0000-0000A08E0000}"/>
    <cellStyle name="Normal 57 5 4 6" xfId="36516" xr:uid="{00000000-0005-0000-0000-0000A18E0000}"/>
    <cellStyle name="Normal 57 5 4 6 2" xfId="36517" xr:uid="{00000000-0005-0000-0000-0000A28E0000}"/>
    <cellStyle name="Normal 57 5 4 7" xfId="36518" xr:uid="{00000000-0005-0000-0000-0000A38E0000}"/>
    <cellStyle name="Normal 57 5 4 7 2" xfId="36519" xr:uid="{00000000-0005-0000-0000-0000A48E0000}"/>
    <cellStyle name="Normal 57 5 4 8" xfId="36520" xr:uid="{00000000-0005-0000-0000-0000A58E0000}"/>
    <cellStyle name="Normal 57 5 4 8 2" xfId="36521" xr:uid="{00000000-0005-0000-0000-0000A68E0000}"/>
    <cellStyle name="Normal 57 5 4 9" xfId="36522" xr:uid="{00000000-0005-0000-0000-0000A78E0000}"/>
    <cellStyle name="Normal 57 5 4 9 2" xfId="36523" xr:uid="{00000000-0005-0000-0000-0000A88E0000}"/>
    <cellStyle name="Normal 57 5 5" xfId="36524" xr:uid="{00000000-0005-0000-0000-0000A98E0000}"/>
    <cellStyle name="Normal 57 5 5 10" xfId="36525" xr:uid="{00000000-0005-0000-0000-0000AA8E0000}"/>
    <cellStyle name="Normal 57 5 5 11" xfId="36526" xr:uid="{00000000-0005-0000-0000-0000AB8E0000}"/>
    <cellStyle name="Normal 57 5 5 2" xfId="36527" xr:uid="{00000000-0005-0000-0000-0000AC8E0000}"/>
    <cellStyle name="Normal 57 5 5 2 2" xfId="36528" xr:uid="{00000000-0005-0000-0000-0000AD8E0000}"/>
    <cellStyle name="Normal 57 5 5 3" xfId="36529" xr:uid="{00000000-0005-0000-0000-0000AE8E0000}"/>
    <cellStyle name="Normal 57 5 5 3 2" xfId="36530" xr:uid="{00000000-0005-0000-0000-0000AF8E0000}"/>
    <cellStyle name="Normal 57 5 5 4" xfId="36531" xr:uid="{00000000-0005-0000-0000-0000B08E0000}"/>
    <cellStyle name="Normal 57 5 5 4 2" xfId="36532" xr:uid="{00000000-0005-0000-0000-0000B18E0000}"/>
    <cellStyle name="Normal 57 5 5 5" xfId="36533" xr:uid="{00000000-0005-0000-0000-0000B28E0000}"/>
    <cellStyle name="Normal 57 5 5 5 2" xfId="36534" xr:uid="{00000000-0005-0000-0000-0000B38E0000}"/>
    <cellStyle name="Normal 57 5 5 6" xfId="36535" xr:uid="{00000000-0005-0000-0000-0000B48E0000}"/>
    <cellStyle name="Normal 57 5 5 6 2" xfId="36536" xr:uid="{00000000-0005-0000-0000-0000B58E0000}"/>
    <cellStyle name="Normal 57 5 5 7" xfId="36537" xr:uid="{00000000-0005-0000-0000-0000B68E0000}"/>
    <cellStyle name="Normal 57 5 5 7 2" xfId="36538" xr:uid="{00000000-0005-0000-0000-0000B78E0000}"/>
    <cellStyle name="Normal 57 5 5 8" xfId="36539" xr:uid="{00000000-0005-0000-0000-0000B88E0000}"/>
    <cellStyle name="Normal 57 5 5 8 2" xfId="36540" xr:uid="{00000000-0005-0000-0000-0000B98E0000}"/>
    <cellStyle name="Normal 57 5 5 9" xfId="36541" xr:uid="{00000000-0005-0000-0000-0000BA8E0000}"/>
    <cellStyle name="Normal 57 5 5 9 2" xfId="36542" xr:uid="{00000000-0005-0000-0000-0000BB8E0000}"/>
    <cellStyle name="Normal 57 5 6" xfId="36543" xr:uid="{00000000-0005-0000-0000-0000BC8E0000}"/>
    <cellStyle name="Normal 57 5 6 10" xfId="36544" xr:uid="{00000000-0005-0000-0000-0000BD8E0000}"/>
    <cellStyle name="Normal 57 5 6 11" xfId="36545" xr:uid="{00000000-0005-0000-0000-0000BE8E0000}"/>
    <cellStyle name="Normal 57 5 6 2" xfId="36546" xr:uid="{00000000-0005-0000-0000-0000BF8E0000}"/>
    <cellStyle name="Normal 57 5 6 2 2" xfId="36547" xr:uid="{00000000-0005-0000-0000-0000C08E0000}"/>
    <cellStyle name="Normal 57 5 6 3" xfId="36548" xr:uid="{00000000-0005-0000-0000-0000C18E0000}"/>
    <cellStyle name="Normal 57 5 6 3 2" xfId="36549" xr:uid="{00000000-0005-0000-0000-0000C28E0000}"/>
    <cellStyle name="Normal 57 5 6 4" xfId="36550" xr:uid="{00000000-0005-0000-0000-0000C38E0000}"/>
    <cellStyle name="Normal 57 5 6 4 2" xfId="36551" xr:uid="{00000000-0005-0000-0000-0000C48E0000}"/>
    <cellStyle name="Normal 57 5 6 5" xfId="36552" xr:uid="{00000000-0005-0000-0000-0000C58E0000}"/>
    <cellStyle name="Normal 57 5 6 5 2" xfId="36553" xr:uid="{00000000-0005-0000-0000-0000C68E0000}"/>
    <cellStyle name="Normal 57 5 6 6" xfId="36554" xr:uid="{00000000-0005-0000-0000-0000C78E0000}"/>
    <cellStyle name="Normal 57 5 6 6 2" xfId="36555" xr:uid="{00000000-0005-0000-0000-0000C88E0000}"/>
    <cellStyle name="Normal 57 5 6 7" xfId="36556" xr:uid="{00000000-0005-0000-0000-0000C98E0000}"/>
    <cellStyle name="Normal 57 5 6 7 2" xfId="36557" xr:uid="{00000000-0005-0000-0000-0000CA8E0000}"/>
    <cellStyle name="Normal 57 5 6 8" xfId="36558" xr:uid="{00000000-0005-0000-0000-0000CB8E0000}"/>
    <cellStyle name="Normal 57 5 6 8 2" xfId="36559" xr:uid="{00000000-0005-0000-0000-0000CC8E0000}"/>
    <cellStyle name="Normal 57 5 6 9" xfId="36560" xr:uid="{00000000-0005-0000-0000-0000CD8E0000}"/>
    <cellStyle name="Normal 57 5 6 9 2" xfId="36561" xr:uid="{00000000-0005-0000-0000-0000CE8E0000}"/>
    <cellStyle name="Normal 57 5 7" xfId="36562" xr:uid="{00000000-0005-0000-0000-0000CF8E0000}"/>
    <cellStyle name="Normal 57 5 7 10" xfId="36563" xr:uid="{00000000-0005-0000-0000-0000D08E0000}"/>
    <cellStyle name="Normal 57 5 7 2" xfId="36564" xr:uid="{00000000-0005-0000-0000-0000D18E0000}"/>
    <cellStyle name="Normal 57 5 7 2 2" xfId="36565" xr:uid="{00000000-0005-0000-0000-0000D28E0000}"/>
    <cellStyle name="Normal 57 5 7 3" xfId="36566" xr:uid="{00000000-0005-0000-0000-0000D38E0000}"/>
    <cellStyle name="Normal 57 5 7 3 2" xfId="36567" xr:uid="{00000000-0005-0000-0000-0000D48E0000}"/>
    <cellStyle name="Normal 57 5 7 4" xfId="36568" xr:uid="{00000000-0005-0000-0000-0000D58E0000}"/>
    <cellStyle name="Normal 57 5 7 4 2" xfId="36569" xr:uid="{00000000-0005-0000-0000-0000D68E0000}"/>
    <cellStyle name="Normal 57 5 7 5" xfId="36570" xr:uid="{00000000-0005-0000-0000-0000D78E0000}"/>
    <cellStyle name="Normal 57 5 7 5 2" xfId="36571" xr:uid="{00000000-0005-0000-0000-0000D88E0000}"/>
    <cellStyle name="Normal 57 5 7 6" xfId="36572" xr:uid="{00000000-0005-0000-0000-0000D98E0000}"/>
    <cellStyle name="Normal 57 5 7 6 2" xfId="36573" xr:uid="{00000000-0005-0000-0000-0000DA8E0000}"/>
    <cellStyle name="Normal 57 5 7 7" xfId="36574" xr:uid="{00000000-0005-0000-0000-0000DB8E0000}"/>
    <cellStyle name="Normal 57 5 7 7 2" xfId="36575" xr:uid="{00000000-0005-0000-0000-0000DC8E0000}"/>
    <cellStyle name="Normal 57 5 7 8" xfId="36576" xr:uid="{00000000-0005-0000-0000-0000DD8E0000}"/>
    <cellStyle name="Normal 57 5 7 8 2" xfId="36577" xr:uid="{00000000-0005-0000-0000-0000DE8E0000}"/>
    <cellStyle name="Normal 57 5 7 9" xfId="36578" xr:uid="{00000000-0005-0000-0000-0000DF8E0000}"/>
    <cellStyle name="Normal 57 5 8" xfId="36579" xr:uid="{00000000-0005-0000-0000-0000E08E0000}"/>
    <cellStyle name="Normal 57 5 8 2" xfId="36580" xr:uid="{00000000-0005-0000-0000-0000E18E0000}"/>
    <cellStyle name="Normal 57 5 9" xfId="36581" xr:uid="{00000000-0005-0000-0000-0000E28E0000}"/>
    <cellStyle name="Normal 57 5 9 2" xfId="36582" xr:uid="{00000000-0005-0000-0000-0000E38E0000}"/>
    <cellStyle name="Normal 57 6" xfId="36583" xr:uid="{00000000-0005-0000-0000-0000E48E0000}"/>
    <cellStyle name="Normal 57 6 10" xfId="36584" xr:uid="{00000000-0005-0000-0000-0000E58E0000}"/>
    <cellStyle name="Normal 57 6 10 2" xfId="36585" xr:uid="{00000000-0005-0000-0000-0000E68E0000}"/>
    <cellStyle name="Normal 57 6 11" xfId="36586" xr:uid="{00000000-0005-0000-0000-0000E78E0000}"/>
    <cellStyle name="Normal 57 6 11 2" xfId="36587" xr:uid="{00000000-0005-0000-0000-0000E88E0000}"/>
    <cellStyle name="Normal 57 6 12" xfId="36588" xr:uid="{00000000-0005-0000-0000-0000E98E0000}"/>
    <cellStyle name="Normal 57 6 12 2" xfId="36589" xr:uid="{00000000-0005-0000-0000-0000EA8E0000}"/>
    <cellStyle name="Normal 57 6 13" xfId="36590" xr:uid="{00000000-0005-0000-0000-0000EB8E0000}"/>
    <cellStyle name="Normal 57 6 13 2" xfId="36591" xr:uid="{00000000-0005-0000-0000-0000EC8E0000}"/>
    <cellStyle name="Normal 57 6 14" xfId="36592" xr:uid="{00000000-0005-0000-0000-0000ED8E0000}"/>
    <cellStyle name="Normal 57 6 14 2" xfId="36593" xr:uid="{00000000-0005-0000-0000-0000EE8E0000}"/>
    <cellStyle name="Normal 57 6 15" xfId="36594" xr:uid="{00000000-0005-0000-0000-0000EF8E0000}"/>
    <cellStyle name="Normal 57 6 15 2" xfId="36595" xr:uid="{00000000-0005-0000-0000-0000F08E0000}"/>
    <cellStyle name="Normal 57 6 16" xfId="36596" xr:uid="{00000000-0005-0000-0000-0000F18E0000}"/>
    <cellStyle name="Normal 57 6 17" xfId="36597" xr:uid="{00000000-0005-0000-0000-0000F28E0000}"/>
    <cellStyle name="Normal 57 6 2" xfId="36598" xr:uid="{00000000-0005-0000-0000-0000F38E0000}"/>
    <cellStyle name="Normal 57 6 2 10" xfId="36599" xr:uid="{00000000-0005-0000-0000-0000F48E0000}"/>
    <cellStyle name="Normal 57 6 2 11" xfId="36600" xr:uid="{00000000-0005-0000-0000-0000F58E0000}"/>
    <cellStyle name="Normal 57 6 2 2" xfId="36601" xr:uid="{00000000-0005-0000-0000-0000F68E0000}"/>
    <cellStyle name="Normal 57 6 2 2 2" xfId="36602" xr:uid="{00000000-0005-0000-0000-0000F78E0000}"/>
    <cellStyle name="Normal 57 6 2 3" xfId="36603" xr:uid="{00000000-0005-0000-0000-0000F88E0000}"/>
    <cellStyle name="Normal 57 6 2 3 2" xfId="36604" xr:uid="{00000000-0005-0000-0000-0000F98E0000}"/>
    <cellStyle name="Normal 57 6 2 4" xfId="36605" xr:uid="{00000000-0005-0000-0000-0000FA8E0000}"/>
    <cellStyle name="Normal 57 6 2 4 2" xfId="36606" xr:uid="{00000000-0005-0000-0000-0000FB8E0000}"/>
    <cellStyle name="Normal 57 6 2 5" xfId="36607" xr:uid="{00000000-0005-0000-0000-0000FC8E0000}"/>
    <cellStyle name="Normal 57 6 2 5 2" xfId="36608" xr:uid="{00000000-0005-0000-0000-0000FD8E0000}"/>
    <cellStyle name="Normal 57 6 2 6" xfId="36609" xr:uid="{00000000-0005-0000-0000-0000FE8E0000}"/>
    <cellStyle name="Normal 57 6 2 6 2" xfId="36610" xr:uid="{00000000-0005-0000-0000-0000FF8E0000}"/>
    <cellStyle name="Normal 57 6 2 7" xfId="36611" xr:uid="{00000000-0005-0000-0000-0000008F0000}"/>
    <cellStyle name="Normal 57 6 2 7 2" xfId="36612" xr:uid="{00000000-0005-0000-0000-0000018F0000}"/>
    <cellStyle name="Normal 57 6 2 8" xfId="36613" xr:uid="{00000000-0005-0000-0000-0000028F0000}"/>
    <cellStyle name="Normal 57 6 2 8 2" xfId="36614" xr:uid="{00000000-0005-0000-0000-0000038F0000}"/>
    <cellStyle name="Normal 57 6 2 9" xfId="36615" xr:uid="{00000000-0005-0000-0000-0000048F0000}"/>
    <cellStyle name="Normal 57 6 2 9 2" xfId="36616" xr:uid="{00000000-0005-0000-0000-0000058F0000}"/>
    <cellStyle name="Normal 57 6 3" xfId="36617" xr:uid="{00000000-0005-0000-0000-0000068F0000}"/>
    <cellStyle name="Normal 57 6 3 10" xfId="36618" xr:uid="{00000000-0005-0000-0000-0000078F0000}"/>
    <cellStyle name="Normal 57 6 3 11" xfId="36619" xr:uid="{00000000-0005-0000-0000-0000088F0000}"/>
    <cellStyle name="Normal 57 6 3 2" xfId="36620" xr:uid="{00000000-0005-0000-0000-0000098F0000}"/>
    <cellStyle name="Normal 57 6 3 2 2" xfId="36621" xr:uid="{00000000-0005-0000-0000-00000A8F0000}"/>
    <cellStyle name="Normal 57 6 3 3" xfId="36622" xr:uid="{00000000-0005-0000-0000-00000B8F0000}"/>
    <cellStyle name="Normal 57 6 3 3 2" xfId="36623" xr:uid="{00000000-0005-0000-0000-00000C8F0000}"/>
    <cellStyle name="Normal 57 6 3 4" xfId="36624" xr:uid="{00000000-0005-0000-0000-00000D8F0000}"/>
    <cellStyle name="Normal 57 6 3 4 2" xfId="36625" xr:uid="{00000000-0005-0000-0000-00000E8F0000}"/>
    <cellStyle name="Normal 57 6 3 5" xfId="36626" xr:uid="{00000000-0005-0000-0000-00000F8F0000}"/>
    <cellStyle name="Normal 57 6 3 5 2" xfId="36627" xr:uid="{00000000-0005-0000-0000-0000108F0000}"/>
    <cellStyle name="Normal 57 6 3 6" xfId="36628" xr:uid="{00000000-0005-0000-0000-0000118F0000}"/>
    <cellStyle name="Normal 57 6 3 6 2" xfId="36629" xr:uid="{00000000-0005-0000-0000-0000128F0000}"/>
    <cellStyle name="Normal 57 6 3 7" xfId="36630" xr:uid="{00000000-0005-0000-0000-0000138F0000}"/>
    <cellStyle name="Normal 57 6 3 7 2" xfId="36631" xr:uid="{00000000-0005-0000-0000-0000148F0000}"/>
    <cellStyle name="Normal 57 6 3 8" xfId="36632" xr:uid="{00000000-0005-0000-0000-0000158F0000}"/>
    <cellStyle name="Normal 57 6 3 8 2" xfId="36633" xr:uid="{00000000-0005-0000-0000-0000168F0000}"/>
    <cellStyle name="Normal 57 6 3 9" xfId="36634" xr:uid="{00000000-0005-0000-0000-0000178F0000}"/>
    <cellStyle name="Normal 57 6 3 9 2" xfId="36635" xr:uid="{00000000-0005-0000-0000-0000188F0000}"/>
    <cellStyle name="Normal 57 6 4" xfId="36636" xr:uid="{00000000-0005-0000-0000-0000198F0000}"/>
    <cellStyle name="Normal 57 6 4 10" xfId="36637" xr:uid="{00000000-0005-0000-0000-00001A8F0000}"/>
    <cellStyle name="Normal 57 6 4 11" xfId="36638" xr:uid="{00000000-0005-0000-0000-00001B8F0000}"/>
    <cellStyle name="Normal 57 6 4 2" xfId="36639" xr:uid="{00000000-0005-0000-0000-00001C8F0000}"/>
    <cellStyle name="Normal 57 6 4 2 2" xfId="36640" xr:uid="{00000000-0005-0000-0000-00001D8F0000}"/>
    <cellStyle name="Normal 57 6 4 3" xfId="36641" xr:uid="{00000000-0005-0000-0000-00001E8F0000}"/>
    <cellStyle name="Normal 57 6 4 3 2" xfId="36642" xr:uid="{00000000-0005-0000-0000-00001F8F0000}"/>
    <cellStyle name="Normal 57 6 4 4" xfId="36643" xr:uid="{00000000-0005-0000-0000-0000208F0000}"/>
    <cellStyle name="Normal 57 6 4 4 2" xfId="36644" xr:uid="{00000000-0005-0000-0000-0000218F0000}"/>
    <cellStyle name="Normal 57 6 4 5" xfId="36645" xr:uid="{00000000-0005-0000-0000-0000228F0000}"/>
    <cellStyle name="Normal 57 6 4 5 2" xfId="36646" xr:uid="{00000000-0005-0000-0000-0000238F0000}"/>
    <cellStyle name="Normal 57 6 4 6" xfId="36647" xr:uid="{00000000-0005-0000-0000-0000248F0000}"/>
    <cellStyle name="Normal 57 6 4 6 2" xfId="36648" xr:uid="{00000000-0005-0000-0000-0000258F0000}"/>
    <cellStyle name="Normal 57 6 4 7" xfId="36649" xr:uid="{00000000-0005-0000-0000-0000268F0000}"/>
    <cellStyle name="Normal 57 6 4 7 2" xfId="36650" xr:uid="{00000000-0005-0000-0000-0000278F0000}"/>
    <cellStyle name="Normal 57 6 4 8" xfId="36651" xr:uid="{00000000-0005-0000-0000-0000288F0000}"/>
    <cellStyle name="Normal 57 6 4 8 2" xfId="36652" xr:uid="{00000000-0005-0000-0000-0000298F0000}"/>
    <cellStyle name="Normal 57 6 4 9" xfId="36653" xr:uid="{00000000-0005-0000-0000-00002A8F0000}"/>
    <cellStyle name="Normal 57 6 4 9 2" xfId="36654" xr:uid="{00000000-0005-0000-0000-00002B8F0000}"/>
    <cellStyle name="Normal 57 6 5" xfId="36655" xr:uid="{00000000-0005-0000-0000-00002C8F0000}"/>
    <cellStyle name="Normal 57 6 5 10" xfId="36656" xr:uid="{00000000-0005-0000-0000-00002D8F0000}"/>
    <cellStyle name="Normal 57 6 5 11" xfId="36657" xr:uid="{00000000-0005-0000-0000-00002E8F0000}"/>
    <cellStyle name="Normal 57 6 5 2" xfId="36658" xr:uid="{00000000-0005-0000-0000-00002F8F0000}"/>
    <cellStyle name="Normal 57 6 5 2 2" xfId="36659" xr:uid="{00000000-0005-0000-0000-0000308F0000}"/>
    <cellStyle name="Normal 57 6 5 3" xfId="36660" xr:uid="{00000000-0005-0000-0000-0000318F0000}"/>
    <cellStyle name="Normal 57 6 5 3 2" xfId="36661" xr:uid="{00000000-0005-0000-0000-0000328F0000}"/>
    <cellStyle name="Normal 57 6 5 4" xfId="36662" xr:uid="{00000000-0005-0000-0000-0000338F0000}"/>
    <cellStyle name="Normal 57 6 5 4 2" xfId="36663" xr:uid="{00000000-0005-0000-0000-0000348F0000}"/>
    <cellStyle name="Normal 57 6 5 5" xfId="36664" xr:uid="{00000000-0005-0000-0000-0000358F0000}"/>
    <cellStyle name="Normal 57 6 5 5 2" xfId="36665" xr:uid="{00000000-0005-0000-0000-0000368F0000}"/>
    <cellStyle name="Normal 57 6 5 6" xfId="36666" xr:uid="{00000000-0005-0000-0000-0000378F0000}"/>
    <cellStyle name="Normal 57 6 5 6 2" xfId="36667" xr:uid="{00000000-0005-0000-0000-0000388F0000}"/>
    <cellStyle name="Normal 57 6 5 7" xfId="36668" xr:uid="{00000000-0005-0000-0000-0000398F0000}"/>
    <cellStyle name="Normal 57 6 5 7 2" xfId="36669" xr:uid="{00000000-0005-0000-0000-00003A8F0000}"/>
    <cellStyle name="Normal 57 6 5 8" xfId="36670" xr:uid="{00000000-0005-0000-0000-00003B8F0000}"/>
    <cellStyle name="Normal 57 6 5 8 2" xfId="36671" xr:uid="{00000000-0005-0000-0000-00003C8F0000}"/>
    <cellStyle name="Normal 57 6 5 9" xfId="36672" xr:uid="{00000000-0005-0000-0000-00003D8F0000}"/>
    <cellStyle name="Normal 57 6 5 9 2" xfId="36673" xr:uid="{00000000-0005-0000-0000-00003E8F0000}"/>
    <cellStyle name="Normal 57 6 6" xfId="36674" xr:uid="{00000000-0005-0000-0000-00003F8F0000}"/>
    <cellStyle name="Normal 57 6 6 10" xfId="36675" xr:uid="{00000000-0005-0000-0000-0000408F0000}"/>
    <cellStyle name="Normal 57 6 6 11" xfId="36676" xr:uid="{00000000-0005-0000-0000-0000418F0000}"/>
    <cellStyle name="Normal 57 6 6 2" xfId="36677" xr:uid="{00000000-0005-0000-0000-0000428F0000}"/>
    <cellStyle name="Normal 57 6 6 2 2" xfId="36678" xr:uid="{00000000-0005-0000-0000-0000438F0000}"/>
    <cellStyle name="Normal 57 6 6 3" xfId="36679" xr:uid="{00000000-0005-0000-0000-0000448F0000}"/>
    <cellStyle name="Normal 57 6 6 3 2" xfId="36680" xr:uid="{00000000-0005-0000-0000-0000458F0000}"/>
    <cellStyle name="Normal 57 6 6 4" xfId="36681" xr:uid="{00000000-0005-0000-0000-0000468F0000}"/>
    <cellStyle name="Normal 57 6 6 4 2" xfId="36682" xr:uid="{00000000-0005-0000-0000-0000478F0000}"/>
    <cellStyle name="Normal 57 6 6 5" xfId="36683" xr:uid="{00000000-0005-0000-0000-0000488F0000}"/>
    <cellStyle name="Normal 57 6 6 5 2" xfId="36684" xr:uid="{00000000-0005-0000-0000-0000498F0000}"/>
    <cellStyle name="Normal 57 6 6 6" xfId="36685" xr:uid="{00000000-0005-0000-0000-00004A8F0000}"/>
    <cellStyle name="Normal 57 6 6 6 2" xfId="36686" xr:uid="{00000000-0005-0000-0000-00004B8F0000}"/>
    <cellStyle name="Normal 57 6 6 7" xfId="36687" xr:uid="{00000000-0005-0000-0000-00004C8F0000}"/>
    <cellStyle name="Normal 57 6 6 7 2" xfId="36688" xr:uid="{00000000-0005-0000-0000-00004D8F0000}"/>
    <cellStyle name="Normal 57 6 6 8" xfId="36689" xr:uid="{00000000-0005-0000-0000-00004E8F0000}"/>
    <cellStyle name="Normal 57 6 6 8 2" xfId="36690" xr:uid="{00000000-0005-0000-0000-00004F8F0000}"/>
    <cellStyle name="Normal 57 6 6 9" xfId="36691" xr:uid="{00000000-0005-0000-0000-0000508F0000}"/>
    <cellStyle name="Normal 57 6 6 9 2" xfId="36692" xr:uid="{00000000-0005-0000-0000-0000518F0000}"/>
    <cellStyle name="Normal 57 6 7" xfId="36693" xr:uid="{00000000-0005-0000-0000-0000528F0000}"/>
    <cellStyle name="Normal 57 6 7 10" xfId="36694" xr:uid="{00000000-0005-0000-0000-0000538F0000}"/>
    <cellStyle name="Normal 57 6 7 2" xfId="36695" xr:uid="{00000000-0005-0000-0000-0000548F0000}"/>
    <cellStyle name="Normal 57 6 7 2 2" xfId="36696" xr:uid="{00000000-0005-0000-0000-0000558F0000}"/>
    <cellStyle name="Normal 57 6 7 3" xfId="36697" xr:uid="{00000000-0005-0000-0000-0000568F0000}"/>
    <cellStyle name="Normal 57 6 7 3 2" xfId="36698" xr:uid="{00000000-0005-0000-0000-0000578F0000}"/>
    <cellStyle name="Normal 57 6 7 4" xfId="36699" xr:uid="{00000000-0005-0000-0000-0000588F0000}"/>
    <cellStyle name="Normal 57 6 7 4 2" xfId="36700" xr:uid="{00000000-0005-0000-0000-0000598F0000}"/>
    <cellStyle name="Normal 57 6 7 5" xfId="36701" xr:uid="{00000000-0005-0000-0000-00005A8F0000}"/>
    <cellStyle name="Normal 57 6 7 5 2" xfId="36702" xr:uid="{00000000-0005-0000-0000-00005B8F0000}"/>
    <cellStyle name="Normal 57 6 7 6" xfId="36703" xr:uid="{00000000-0005-0000-0000-00005C8F0000}"/>
    <cellStyle name="Normal 57 6 7 6 2" xfId="36704" xr:uid="{00000000-0005-0000-0000-00005D8F0000}"/>
    <cellStyle name="Normal 57 6 7 7" xfId="36705" xr:uid="{00000000-0005-0000-0000-00005E8F0000}"/>
    <cellStyle name="Normal 57 6 7 7 2" xfId="36706" xr:uid="{00000000-0005-0000-0000-00005F8F0000}"/>
    <cellStyle name="Normal 57 6 7 8" xfId="36707" xr:uid="{00000000-0005-0000-0000-0000608F0000}"/>
    <cellStyle name="Normal 57 6 7 8 2" xfId="36708" xr:uid="{00000000-0005-0000-0000-0000618F0000}"/>
    <cellStyle name="Normal 57 6 7 9" xfId="36709" xr:uid="{00000000-0005-0000-0000-0000628F0000}"/>
    <cellStyle name="Normal 57 6 8" xfId="36710" xr:uid="{00000000-0005-0000-0000-0000638F0000}"/>
    <cellStyle name="Normal 57 6 8 2" xfId="36711" xr:uid="{00000000-0005-0000-0000-0000648F0000}"/>
    <cellStyle name="Normal 57 6 9" xfId="36712" xr:uid="{00000000-0005-0000-0000-0000658F0000}"/>
    <cellStyle name="Normal 57 6 9 2" xfId="36713" xr:uid="{00000000-0005-0000-0000-0000668F0000}"/>
    <cellStyle name="Normal 57 7" xfId="36714" xr:uid="{00000000-0005-0000-0000-0000678F0000}"/>
    <cellStyle name="Normal 57 7 10" xfId="36715" xr:uid="{00000000-0005-0000-0000-0000688F0000}"/>
    <cellStyle name="Normal 57 7 11" xfId="36716" xr:uid="{00000000-0005-0000-0000-0000698F0000}"/>
    <cellStyle name="Normal 57 7 2" xfId="36717" xr:uid="{00000000-0005-0000-0000-00006A8F0000}"/>
    <cellStyle name="Normal 57 7 2 2" xfId="36718" xr:uid="{00000000-0005-0000-0000-00006B8F0000}"/>
    <cellStyle name="Normal 57 7 3" xfId="36719" xr:uid="{00000000-0005-0000-0000-00006C8F0000}"/>
    <cellStyle name="Normal 57 7 3 2" xfId="36720" xr:uid="{00000000-0005-0000-0000-00006D8F0000}"/>
    <cellStyle name="Normal 57 7 4" xfId="36721" xr:uid="{00000000-0005-0000-0000-00006E8F0000}"/>
    <cellStyle name="Normal 57 7 4 2" xfId="36722" xr:uid="{00000000-0005-0000-0000-00006F8F0000}"/>
    <cellStyle name="Normal 57 7 5" xfId="36723" xr:uid="{00000000-0005-0000-0000-0000708F0000}"/>
    <cellStyle name="Normal 57 7 5 2" xfId="36724" xr:uid="{00000000-0005-0000-0000-0000718F0000}"/>
    <cellStyle name="Normal 57 7 6" xfId="36725" xr:uid="{00000000-0005-0000-0000-0000728F0000}"/>
    <cellStyle name="Normal 57 7 6 2" xfId="36726" xr:uid="{00000000-0005-0000-0000-0000738F0000}"/>
    <cellStyle name="Normal 57 7 7" xfId="36727" xr:uid="{00000000-0005-0000-0000-0000748F0000}"/>
    <cellStyle name="Normal 57 7 7 2" xfId="36728" xr:uid="{00000000-0005-0000-0000-0000758F0000}"/>
    <cellStyle name="Normal 57 7 8" xfId="36729" xr:uid="{00000000-0005-0000-0000-0000768F0000}"/>
    <cellStyle name="Normal 57 7 8 2" xfId="36730" xr:uid="{00000000-0005-0000-0000-0000778F0000}"/>
    <cellStyle name="Normal 57 7 9" xfId="36731" xr:uid="{00000000-0005-0000-0000-0000788F0000}"/>
    <cellStyle name="Normal 57 7 9 2" xfId="36732" xr:uid="{00000000-0005-0000-0000-0000798F0000}"/>
    <cellStyle name="Normal 57 8" xfId="36733" xr:uid="{00000000-0005-0000-0000-00007A8F0000}"/>
    <cellStyle name="Normal 57 8 10" xfId="36734" xr:uid="{00000000-0005-0000-0000-00007B8F0000}"/>
    <cellStyle name="Normal 57 8 11" xfId="36735" xr:uid="{00000000-0005-0000-0000-00007C8F0000}"/>
    <cellStyle name="Normal 57 8 2" xfId="36736" xr:uid="{00000000-0005-0000-0000-00007D8F0000}"/>
    <cellStyle name="Normal 57 8 2 2" xfId="36737" xr:uid="{00000000-0005-0000-0000-00007E8F0000}"/>
    <cellStyle name="Normal 57 8 3" xfId="36738" xr:uid="{00000000-0005-0000-0000-00007F8F0000}"/>
    <cellStyle name="Normal 57 8 3 2" xfId="36739" xr:uid="{00000000-0005-0000-0000-0000808F0000}"/>
    <cellStyle name="Normal 57 8 4" xfId="36740" xr:uid="{00000000-0005-0000-0000-0000818F0000}"/>
    <cellStyle name="Normal 57 8 4 2" xfId="36741" xr:uid="{00000000-0005-0000-0000-0000828F0000}"/>
    <cellStyle name="Normal 57 8 5" xfId="36742" xr:uid="{00000000-0005-0000-0000-0000838F0000}"/>
    <cellStyle name="Normal 57 8 5 2" xfId="36743" xr:uid="{00000000-0005-0000-0000-0000848F0000}"/>
    <cellStyle name="Normal 57 8 6" xfId="36744" xr:uid="{00000000-0005-0000-0000-0000858F0000}"/>
    <cellStyle name="Normal 57 8 6 2" xfId="36745" xr:uid="{00000000-0005-0000-0000-0000868F0000}"/>
    <cellStyle name="Normal 57 8 7" xfId="36746" xr:uid="{00000000-0005-0000-0000-0000878F0000}"/>
    <cellStyle name="Normal 57 8 7 2" xfId="36747" xr:uid="{00000000-0005-0000-0000-0000888F0000}"/>
    <cellStyle name="Normal 57 8 8" xfId="36748" xr:uid="{00000000-0005-0000-0000-0000898F0000}"/>
    <cellStyle name="Normal 57 8 8 2" xfId="36749" xr:uid="{00000000-0005-0000-0000-00008A8F0000}"/>
    <cellStyle name="Normal 57 8 9" xfId="36750" xr:uid="{00000000-0005-0000-0000-00008B8F0000}"/>
    <cellStyle name="Normal 57 8 9 2" xfId="36751" xr:uid="{00000000-0005-0000-0000-00008C8F0000}"/>
    <cellStyle name="Normal 57 9" xfId="36752" xr:uid="{00000000-0005-0000-0000-00008D8F0000}"/>
    <cellStyle name="Normal 57 9 10" xfId="36753" xr:uid="{00000000-0005-0000-0000-00008E8F0000}"/>
    <cellStyle name="Normal 57 9 11" xfId="36754" xr:uid="{00000000-0005-0000-0000-00008F8F0000}"/>
    <cellStyle name="Normal 57 9 2" xfId="36755" xr:uid="{00000000-0005-0000-0000-0000908F0000}"/>
    <cellStyle name="Normal 57 9 2 2" xfId="36756" xr:uid="{00000000-0005-0000-0000-0000918F0000}"/>
    <cellStyle name="Normal 57 9 3" xfId="36757" xr:uid="{00000000-0005-0000-0000-0000928F0000}"/>
    <cellStyle name="Normal 57 9 3 2" xfId="36758" xr:uid="{00000000-0005-0000-0000-0000938F0000}"/>
    <cellStyle name="Normal 57 9 4" xfId="36759" xr:uid="{00000000-0005-0000-0000-0000948F0000}"/>
    <cellStyle name="Normal 57 9 4 2" xfId="36760" xr:uid="{00000000-0005-0000-0000-0000958F0000}"/>
    <cellStyle name="Normal 57 9 5" xfId="36761" xr:uid="{00000000-0005-0000-0000-0000968F0000}"/>
    <cellStyle name="Normal 57 9 5 2" xfId="36762" xr:uid="{00000000-0005-0000-0000-0000978F0000}"/>
    <cellStyle name="Normal 57 9 6" xfId="36763" xr:uid="{00000000-0005-0000-0000-0000988F0000}"/>
    <cellStyle name="Normal 57 9 6 2" xfId="36764" xr:uid="{00000000-0005-0000-0000-0000998F0000}"/>
    <cellStyle name="Normal 57 9 7" xfId="36765" xr:uid="{00000000-0005-0000-0000-00009A8F0000}"/>
    <cellStyle name="Normal 57 9 7 2" xfId="36766" xr:uid="{00000000-0005-0000-0000-00009B8F0000}"/>
    <cellStyle name="Normal 57 9 8" xfId="36767" xr:uid="{00000000-0005-0000-0000-00009C8F0000}"/>
    <cellStyle name="Normal 57 9 8 2" xfId="36768" xr:uid="{00000000-0005-0000-0000-00009D8F0000}"/>
    <cellStyle name="Normal 57 9 9" xfId="36769" xr:uid="{00000000-0005-0000-0000-00009E8F0000}"/>
    <cellStyle name="Normal 57 9 9 2" xfId="36770" xr:uid="{00000000-0005-0000-0000-00009F8F0000}"/>
    <cellStyle name="Normal 58" xfId="36771" xr:uid="{00000000-0005-0000-0000-0000A08F0000}"/>
    <cellStyle name="Normal 58 10" xfId="36772" xr:uid="{00000000-0005-0000-0000-0000A18F0000}"/>
    <cellStyle name="Normal 58 10 10" xfId="36773" xr:uid="{00000000-0005-0000-0000-0000A28F0000}"/>
    <cellStyle name="Normal 58 10 11" xfId="36774" xr:uid="{00000000-0005-0000-0000-0000A38F0000}"/>
    <cellStyle name="Normal 58 10 2" xfId="36775" xr:uid="{00000000-0005-0000-0000-0000A48F0000}"/>
    <cellStyle name="Normal 58 10 2 2" xfId="36776" xr:uid="{00000000-0005-0000-0000-0000A58F0000}"/>
    <cellStyle name="Normal 58 10 3" xfId="36777" xr:uid="{00000000-0005-0000-0000-0000A68F0000}"/>
    <cellStyle name="Normal 58 10 3 2" xfId="36778" xr:uid="{00000000-0005-0000-0000-0000A78F0000}"/>
    <cellStyle name="Normal 58 10 4" xfId="36779" xr:uid="{00000000-0005-0000-0000-0000A88F0000}"/>
    <cellStyle name="Normal 58 10 4 2" xfId="36780" xr:uid="{00000000-0005-0000-0000-0000A98F0000}"/>
    <cellStyle name="Normal 58 10 5" xfId="36781" xr:uid="{00000000-0005-0000-0000-0000AA8F0000}"/>
    <cellStyle name="Normal 58 10 5 2" xfId="36782" xr:uid="{00000000-0005-0000-0000-0000AB8F0000}"/>
    <cellStyle name="Normal 58 10 6" xfId="36783" xr:uid="{00000000-0005-0000-0000-0000AC8F0000}"/>
    <cellStyle name="Normal 58 10 6 2" xfId="36784" xr:uid="{00000000-0005-0000-0000-0000AD8F0000}"/>
    <cellStyle name="Normal 58 10 7" xfId="36785" xr:uid="{00000000-0005-0000-0000-0000AE8F0000}"/>
    <cellStyle name="Normal 58 10 7 2" xfId="36786" xr:uid="{00000000-0005-0000-0000-0000AF8F0000}"/>
    <cellStyle name="Normal 58 10 8" xfId="36787" xr:uid="{00000000-0005-0000-0000-0000B08F0000}"/>
    <cellStyle name="Normal 58 10 8 2" xfId="36788" xr:uid="{00000000-0005-0000-0000-0000B18F0000}"/>
    <cellStyle name="Normal 58 10 9" xfId="36789" xr:uid="{00000000-0005-0000-0000-0000B28F0000}"/>
    <cellStyle name="Normal 58 10 9 2" xfId="36790" xr:uid="{00000000-0005-0000-0000-0000B38F0000}"/>
    <cellStyle name="Normal 58 11" xfId="36791" xr:uid="{00000000-0005-0000-0000-0000B48F0000}"/>
    <cellStyle name="Normal 58 11 10" xfId="36792" xr:uid="{00000000-0005-0000-0000-0000B58F0000}"/>
    <cellStyle name="Normal 58 11 11" xfId="36793" xr:uid="{00000000-0005-0000-0000-0000B68F0000}"/>
    <cellStyle name="Normal 58 11 2" xfId="36794" xr:uid="{00000000-0005-0000-0000-0000B78F0000}"/>
    <cellStyle name="Normal 58 11 2 2" xfId="36795" xr:uid="{00000000-0005-0000-0000-0000B88F0000}"/>
    <cellStyle name="Normal 58 11 3" xfId="36796" xr:uid="{00000000-0005-0000-0000-0000B98F0000}"/>
    <cellStyle name="Normal 58 11 3 2" xfId="36797" xr:uid="{00000000-0005-0000-0000-0000BA8F0000}"/>
    <cellStyle name="Normal 58 11 4" xfId="36798" xr:uid="{00000000-0005-0000-0000-0000BB8F0000}"/>
    <cellStyle name="Normal 58 11 4 2" xfId="36799" xr:uid="{00000000-0005-0000-0000-0000BC8F0000}"/>
    <cellStyle name="Normal 58 11 5" xfId="36800" xr:uid="{00000000-0005-0000-0000-0000BD8F0000}"/>
    <cellStyle name="Normal 58 11 5 2" xfId="36801" xr:uid="{00000000-0005-0000-0000-0000BE8F0000}"/>
    <cellStyle name="Normal 58 11 6" xfId="36802" xr:uid="{00000000-0005-0000-0000-0000BF8F0000}"/>
    <cellStyle name="Normal 58 11 6 2" xfId="36803" xr:uid="{00000000-0005-0000-0000-0000C08F0000}"/>
    <cellStyle name="Normal 58 11 7" xfId="36804" xr:uid="{00000000-0005-0000-0000-0000C18F0000}"/>
    <cellStyle name="Normal 58 11 7 2" xfId="36805" xr:uid="{00000000-0005-0000-0000-0000C28F0000}"/>
    <cellStyle name="Normal 58 11 8" xfId="36806" xr:uid="{00000000-0005-0000-0000-0000C38F0000}"/>
    <cellStyle name="Normal 58 11 8 2" xfId="36807" xr:uid="{00000000-0005-0000-0000-0000C48F0000}"/>
    <cellStyle name="Normal 58 11 9" xfId="36808" xr:uid="{00000000-0005-0000-0000-0000C58F0000}"/>
    <cellStyle name="Normal 58 11 9 2" xfId="36809" xr:uid="{00000000-0005-0000-0000-0000C68F0000}"/>
    <cellStyle name="Normal 58 12" xfId="36810" xr:uid="{00000000-0005-0000-0000-0000C78F0000}"/>
    <cellStyle name="Normal 58 12 10" xfId="36811" xr:uid="{00000000-0005-0000-0000-0000C88F0000}"/>
    <cellStyle name="Normal 58 12 2" xfId="36812" xr:uid="{00000000-0005-0000-0000-0000C98F0000}"/>
    <cellStyle name="Normal 58 12 2 2" xfId="36813" xr:uid="{00000000-0005-0000-0000-0000CA8F0000}"/>
    <cellStyle name="Normal 58 12 3" xfId="36814" xr:uid="{00000000-0005-0000-0000-0000CB8F0000}"/>
    <cellStyle name="Normal 58 12 3 2" xfId="36815" xr:uid="{00000000-0005-0000-0000-0000CC8F0000}"/>
    <cellStyle name="Normal 58 12 4" xfId="36816" xr:uid="{00000000-0005-0000-0000-0000CD8F0000}"/>
    <cellStyle name="Normal 58 12 4 2" xfId="36817" xr:uid="{00000000-0005-0000-0000-0000CE8F0000}"/>
    <cellStyle name="Normal 58 12 5" xfId="36818" xr:uid="{00000000-0005-0000-0000-0000CF8F0000}"/>
    <cellStyle name="Normal 58 12 5 2" xfId="36819" xr:uid="{00000000-0005-0000-0000-0000D08F0000}"/>
    <cellStyle name="Normal 58 12 6" xfId="36820" xr:uid="{00000000-0005-0000-0000-0000D18F0000}"/>
    <cellStyle name="Normal 58 12 6 2" xfId="36821" xr:uid="{00000000-0005-0000-0000-0000D28F0000}"/>
    <cellStyle name="Normal 58 12 7" xfId="36822" xr:uid="{00000000-0005-0000-0000-0000D38F0000}"/>
    <cellStyle name="Normal 58 12 7 2" xfId="36823" xr:uid="{00000000-0005-0000-0000-0000D48F0000}"/>
    <cellStyle name="Normal 58 12 8" xfId="36824" xr:uid="{00000000-0005-0000-0000-0000D58F0000}"/>
    <cellStyle name="Normal 58 12 8 2" xfId="36825" xr:uid="{00000000-0005-0000-0000-0000D68F0000}"/>
    <cellStyle name="Normal 58 12 9" xfId="36826" xr:uid="{00000000-0005-0000-0000-0000D78F0000}"/>
    <cellStyle name="Normal 58 13" xfId="36827" xr:uid="{00000000-0005-0000-0000-0000D88F0000}"/>
    <cellStyle name="Normal 58 13 2" xfId="36828" xr:uid="{00000000-0005-0000-0000-0000D98F0000}"/>
    <cellStyle name="Normal 58 14" xfId="36829" xr:uid="{00000000-0005-0000-0000-0000DA8F0000}"/>
    <cellStyle name="Normal 58 14 2" xfId="36830" xr:uid="{00000000-0005-0000-0000-0000DB8F0000}"/>
    <cellStyle name="Normal 58 15" xfId="36831" xr:uid="{00000000-0005-0000-0000-0000DC8F0000}"/>
    <cellStyle name="Normal 58 15 2" xfId="36832" xr:uid="{00000000-0005-0000-0000-0000DD8F0000}"/>
    <cellStyle name="Normal 58 16" xfId="36833" xr:uid="{00000000-0005-0000-0000-0000DE8F0000}"/>
    <cellStyle name="Normal 58 16 2" xfId="36834" xr:uid="{00000000-0005-0000-0000-0000DF8F0000}"/>
    <cellStyle name="Normal 58 17" xfId="36835" xr:uid="{00000000-0005-0000-0000-0000E08F0000}"/>
    <cellStyle name="Normal 58 17 2" xfId="36836" xr:uid="{00000000-0005-0000-0000-0000E18F0000}"/>
    <cellStyle name="Normal 58 18" xfId="36837" xr:uid="{00000000-0005-0000-0000-0000E28F0000}"/>
    <cellStyle name="Normal 58 18 2" xfId="36838" xr:uid="{00000000-0005-0000-0000-0000E38F0000}"/>
    <cellStyle name="Normal 58 19" xfId="36839" xr:uid="{00000000-0005-0000-0000-0000E48F0000}"/>
    <cellStyle name="Normal 58 19 2" xfId="36840" xr:uid="{00000000-0005-0000-0000-0000E58F0000}"/>
    <cellStyle name="Normal 58 2" xfId="36841" xr:uid="{00000000-0005-0000-0000-0000E68F0000}"/>
    <cellStyle name="Normal 58 2 10" xfId="36842" xr:uid="{00000000-0005-0000-0000-0000E78F0000}"/>
    <cellStyle name="Normal 58 2 10 2" xfId="36843" xr:uid="{00000000-0005-0000-0000-0000E88F0000}"/>
    <cellStyle name="Normal 58 2 11" xfId="36844" xr:uid="{00000000-0005-0000-0000-0000E98F0000}"/>
    <cellStyle name="Normal 58 2 11 2" xfId="36845" xr:uid="{00000000-0005-0000-0000-0000EA8F0000}"/>
    <cellStyle name="Normal 58 2 12" xfId="36846" xr:uid="{00000000-0005-0000-0000-0000EB8F0000}"/>
    <cellStyle name="Normal 58 2 12 2" xfId="36847" xr:uid="{00000000-0005-0000-0000-0000EC8F0000}"/>
    <cellStyle name="Normal 58 2 13" xfId="36848" xr:uid="{00000000-0005-0000-0000-0000ED8F0000}"/>
    <cellStyle name="Normal 58 2 13 2" xfId="36849" xr:uid="{00000000-0005-0000-0000-0000EE8F0000}"/>
    <cellStyle name="Normal 58 2 14" xfId="36850" xr:uid="{00000000-0005-0000-0000-0000EF8F0000}"/>
    <cellStyle name="Normal 58 2 14 2" xfId="36851" xr:uid="{00000000-0005-0000-0000-0000F08F0000}"/>
    <cellStyle name="Normal 58 2 15" xfId="36852" xr:uid="{00000000-0005-0000-0000-0000F18F0000}"/>
    <cellStyle name="Normal 58 2 15 2" xfId="36853" xr:uid="{00000000-0005-0000-0000-0000F28F0000}"/>
    <cellStyle name="Normal 58 2 16" xfId="36854" xr:uid="{00000000-0005-0000-0000-0000F38F0000}"/>
    <cellStyle name="Normal 58 2 16 2" xfId="36855" xr:uid="{00000000-0005-0000-0000-0000F48F0000}"/>
    <cellStyle name="Normal 58 2 17" xfId="36856" xr:uid="{00000000-0005-0000-0000-0000F58F0000}"/>
    <cellStyle name="Normal 58 2 18" xfId="36857" xr:uid="{00000000-0005-0000-0000-0000F68F0000}"/>
    <cellStyle name="Normal 58 2 2" xfId="36858" xr:uid="{00000000-0005-0000-0000-0000F78F0000}"/>
    <cellStyle name="Normal 58 2 2 10" xfId="36859" xr:uid="{00000000-0005-0000-0000-0000F88F0000}"/>
    <cellStyle name="Normal 58 2 2 11" xfId="36860" xr:uid="{00000000-0005-0000-0000-0000F98F0000}"/>
    <cellStyle name="Normal 58 2 2 2" xfId="36861" xr:uid="{00000000-0005-0000-0000-0000FA8F0000}"/>
    <cellStyle name="Normal 58 2 2 2 2" xfId="36862" xr:uid="{00000000-0005-0000-0000-0000FB8F0000}"/>
    <cellStyle name="Normal 58 2 2 3" xfId="36863" xr:uid="{00000000-0005-0000-0000-0000FC8F0000}"/>
    <cellStyle name="Normal 58 2 2 3 2" xfId="36864" xr:uid="{00000000-0005-0000-0000-0000FD8F0000}"/>
    <cellStyle name="Normal 58 2 2 4" xfId="36865" xr:uid="{00000000-0005-0000-0000-0000FE8F0000}"/>
    <cellStyle name="Normal 58 2 2 4 2" xfId="36866" xr:uid="{00000000-0005-0000-0000-0000FF8F0000}"/>
    <cellStyle name="Normal 58 2 2 5" xfId="36867" xr:uid="{00000000-0005-0000-0000-000000900000}"/>
    <cellStyle name="Normal 58 2 2 5 2" xfId="36868" xr:uid="{00000000-0005-0000-0000-000001900000}"/>
    <cellStyle name="Normal 58 2 2 6" xfId="36869" xr:uid="{00000000-0005-0000-0000-000002900000}"/>
    <cellStyle name="Normal 58 2 2 6 2" xfId="36870" xr:uid="{00000000-0005-0000-0000-000003900000}"/>
    <cellStyle name="Normal 58 2 2 7" xfId="36871" xr:uid="{00000000-0005-0000-0000-000004900000}"/>
    <cellStyle name="Normal 58 2 2 7 2" xfId="36872" xr:uid="{00000000-0005-0000-0000-000005900000}"/>
    <cellStyle name="Normal 58 2 2 8" xfId="36873" xr:uid="{00000000-0005-0000-0000-000006900000}"/>
    <cellStyle name="Normal 58 2 2 8 2" xfId="36874" xr:uid="{00000000-0005-0000-0000-000007900000}"/>
    <cellStyle name="Normal 58 2 2 9" xfId="36875" xr:uid="{00000000-0005-0000-0000-000008900000}"/>
    <cellStyle name="Normal 58 2 2 9 2" xfId="36876" xr:uid="{00000000-0005-0000-0000-000009900000}"/>
    <cellStyle name="Normal 58 2 3" xfId="36877" xr:uid="{00000000-0005-0000-0000-00000A900000}"/>
    <cellStyle name="Normal 58 2 3 10" xfId="36878" xr:uid="{00000000-0005-0000-0000-00000B900000}"/>
    <cellStyle name="Normal 58 2 3 11" xfId="36879" xr:uid="{00000000-0005-0000-0000-00000C900000}"/>
    <cellStyle name="Normal 58 2 3 2" xfId="36880" xr:uid="{00000000-0005-0000-0000-00000D900000}"/>
    <cellStyle name="Normal 58 2 3 2 2" xfId="36881" xr:uid="{00000000-0005-0000-0000-00000E900000}"/>
    <cellStyle name="Normal 58 2 3 3" xfId="36882" xr:uid="{00000000-0005-0000-0000-00000F900000}"/>
    <cellStyle name="Normal 58 2 3 3 2" xfId="36883" xr:uid="{00000000-0005-0000-0000-000010900000}"/>
    <cellStyle name="Normal 58 2 3 4" xfId="36884" xr:uid="{00000000-0005-0000-0000-000011900000}"/>
    <cellStyle name="Normal 58 2 3 4 2" xfId="36885" xr:uid="{00000000-0005-0000-0000-000012900000}"/>
    <cellStyle name="Normal 58 2 3 5" xfId="36886" xr:uid="{00000000-0005-0000-0000-000013900000}"/>
    <cellStyle name="Normal 58 2 3 5 2" xfId="36887" xr:uid="{00000000-0005-0000-0000-000014900000}"/>
    <cellStyle name="Normal 58 2 3 6" xfId="36888" xr:uid="{00000000-0005-0000-0000-000015900000}"/>
    <cellStyle name="Normal 58 2 3 6 2" xfId="36889" xr:uid="{00000000-0005-0000-0000-000016900000}"/>
    <cellStyle name="Normal 58 2 3 7" xfId="36890" xr:uid="{00000000-0005-0000-0000-000017900000}"/>
    <cellStyle name="Normal 58 2 3 7 2" xfId="36891" xr:uid="{00000000-0005-0000-0000-000018900000}"/>
    <cellStyle name="Normal 58 2 3 8" xfId="36892" xr:uid="{00000000-0005-0000-0000-000019900000}"/>
    <cellStyle name="Normal 58 2 3 8 2" xfId="36893" xr:uid="{00000000-0005-0000-0000-00001A900000}"/>
    <cellStyle name="Normal 58 2 3 9" xfId="36894" xr:uid="{00000000-0005-0000-0000-00001B900000}"/>
    <cellStyle name="Normal 58 2 3 9 2" xfId="36895" xr:uid="{00000000-0005-0000-0000-00001C900000}"/>
    <cellStyle name="Normal 58 2 4" xfId="36896" xr:uid="{00000000-0005-0000-0000-00001D900000}"/>
    <cellStyle name="Normal 58 2 4 10" xfId="36897" xr:uid="{00000000-0005-0000-0000-00001E900000}"/>
    <cellStyle name="Normal 58 2 4 11" xfId="36898" xr:uid="{00000000-0005-0000-0000-00001F900000}"/>
    <cellStyle name="Normal 58 2 4 2" xfId="36899" xr:uid="{00000000-0005-0000-0000-000020900000}"/>
    <cellStyle name="Normal 58 2 4 2 2" xfId="36900" xr:uid="{00000000-0005-0000-0000-000021900000}"/>
    <cellStyle name="Normal 58 2 4 3" xfId="36901" xr:uid="{00000000-0005-0000-0000-000022900000}"/>
    <cellStyle name="Normal 58 2 4 3 2" xfId="36902" xr:uid="{00000000-0005-0000-0000-000023900000}"/>
    <cellStyle name="Normal 58 2 4 4" xfId="36903" xr:uid="{00000000-0005-0000-0000-000024900000}"/>
    <cellStyle name="Normal 58 2 4 4 2" xfId="36904" xr:uid="{00000000-0005-0000-0000-000025900000}"/>
    <cellStyle name="Normal 58 2 4 5" xfId="36905" xr:uid="{00000000-0005-0000-0000-000026900000}"/>
    <cellStyle name="Normal 58 2 4 5 2" xfId="36906" xr:uid="{00000000-0005-0000-0000-000027900000}"/>
    <cellStyle name="Normal 58 2 4 6" xfId="36907" xr:uid="{00000000-0005-0000-0000-000028900000}"/>
    <cellStyle name="Normal 58 2 4 6 2" xfId="36908" xr:uid="{00000000-0005-0000-0000-000029900000}"/>
    <cellStyle name="Normal 58 2 4 7" xfId="36909" xr:uid="{00000000-0005-0000-0000-00002A900000}"/>
    <cellStyle name="Normal 58 2 4 7 2" xfId="36910" xr:uid="{00000000-0005-0000-0000-00002B900000}"/>
    <cellStyle name="Normal 58 2 4 8" xfId="36911" xr:uid="{00000000-0005-0000-0000-00002C900000}"/>
    <cellStyle name="Normal 58 2 4 8 2" xfId="36912" xr:uid="{00000000-0005-0000-0000-00002D900000}"/>
    <cellStyle name="Normal 58 2 4 9" xfId="36913" xr:uid="{00000000-0005-0000-0000-00002E900000}"/>
    <cellStyle name="Normal 58 2 4 9 2" xfId="36914" xr:uid="{00000000-0005-0000-0000-00002F900000}"/>
    <cellStyle name="Normal 58 2 5" xfId="36915" xr:uid="{00000000-0005-0000-0000-000030900000}"/>
    <cellStyle name="Normal 58 2 5 10" xfId="36916" xr:uid="{00000000-0005-0000-0000-000031900000}"/>
    <cellStyle name="Normal 58 2 5 11" xfId="36917" xr:uid="{00000000-0005-0000-0000-000032900000}"/>
    <cellStyle name="Normal 58 2 5 2" xfId="36918" xr:uid="{00000000-0005-0000-0000-000033900000}"/>
    <cellStyle name="Normal 58 2 5 2 2" xfId="36919" xr:uid="{00000000-0005-0000-0000-000034900000}"/>
    <cellStyle name="Normal 58 2 5 3" xfId="36920" xr:uid="{00000000-0005-0000-0000-000035900000}"/>
    <cellStyle name="Normal 58 2 5 3 2" xfId="36921" xr:uid="{00000000-0005-0000-0000-000036900000}"/>
    <cellStyle name="Normal 58 2 5 4" xfId="36922" xr:uid="{00000000-0005-0000-0000-000037900000}"/>
    <cellStyle name="Normal 58 2 5 4 2" xfId="36923" xr:uid="{00000000-0005-0000-0000-000038900000}"/>
    <cellStyle name="Normal 58 2 5 5" xfId="36924" xr:uid="{00000000-0005-0000-0000-000039900000}"/>
    <cellStyle name="Normal 58 2 5 5 2" xfId="36925" xr:uid="{00000000-0005-0000-0000-00003A900000}"/>
    <cellStyle name="Normal 58 2 5 6" xfId="36926" xr:uid="{00000000-0005-0000-0000-00003B900000}"/>
    <cellStyle name="Normal 58 2 5 6 2" xfId="36927" xr:uid="{00000000-0005-0000-0000-00003C900000}"/>
    <cellStyle name="Normal 58 2 5 7" xfId="36928" xr:uid="{00000000-0005-0000-0000-00003D900000}"/>
    <cellStyle name="Normal 58 2 5 7 2" xfId="36929" xr:uid="{00000000-0005-0000-0000-00003E900000}"/>
    <cellStyle name="Normal 58 2 5 8" xfId="36930" xr:uid="{00000000-0005-0000-0000-00003F900000}"/>
    <cellStyle name="Normal 58 2 5 8 2" xfId="36931" xr:uid="{00000000-0005-0000-0000-000040900000}"/>
    <cellStyle name="Normal 58 2 5 9" xfId="36932" xr:uid="{00000000-0005-0000-0000-000041900000}"/>
    <cellStyle name="Normal 58 2 5 9 2" xfId="36933" xr:uid="{00000000-0005-0000-0000-000042900000}"/>
    <cellStyle name="Normal 58 2 6" xfId="36934" xr:uid="{00000000-0005-0000-0000-000043900000}"/>
    <cellStyle name="Normal 58 2 6 10" xfId="36935" xr:uid="{00000000-0005-0000-0000-000044900000}"/>
    <cellStyle name="Normal 58 2 6 11" xfId="36936" xr:uid="{00000000-0005-0000-0000-000045900000}"/>
    <cellStyle name="Normal 58 2 6 2" xfId="36937" xr:uid="{00000000-0005-0000-0000-000046900000}"/>
    <cellStyle name="Normal 58 2 6 2 2" xfId="36938" xr:uid="{00000000-0005-0000-0000-000047900000}"/>
    <cellStyle name="Normal 58 2 6 3" xfId="36939" xr:uid="{00000000-0005-0000-0000-000048900000}"/>
    <cellStyle name="Normal 58 2 6 3 2" xfId="36940" xr:uid="{00000000-0005-0000-0000-000049900000}"/>
    <cellStyle name="Normal 58 2 6 4" xfId="36941" xr:uid="{00000000-0005-0000-0000-00004A900000}"/>
    <cellStyle name="Normal 58 2 6 4 2" xfId="36942" xr:uid="{00000000-0005-0000-0000-00004B900000}"/>
    <cellStyle name="Normal 58 2 6 5" xfId="36943" xr:uid="{00000000-0005-0000-0000-00004C900000}"/>
    <cellStyle name="Normal 58 2 6 5 2" xfId="36944" xr:uid="{00000000-0005-0000-0000-00004D900000}"/>
    <cellStyle name="Normal 58 2 6 6" xfId="36945" xr:uid="{00000000-0005-0000-0000-00004E900000}"/>
    <cellStyle name="Normal 58 2 6 6 2" xfId="36946" xr:uid="{00000000-0005-0000-0000-00004F900000}"/>
    <cellStyle name="Normal 58 2 6 7" xfId="36947" xr:uid="{00000000-0005-0000-0000-000050900000}"/>
    <cellStyle name="Normal 58 2 6 7 2" xfId="36948" xr:uid="{00000000-0005-0000-0000-000051900000}"/>
    <cellStyle name="Normal 58 2 6 8" xfId="36949" xr:uid="{00000000-0005-0000-0000-000052900000}"/>
    <cellStyle name="Normal 58 2 6 8 2" xfId="36950" xr:uid="{00000000-0005-0000-0000-000053900000}"/>
    <cellStyle name="Normal 58 2 6 9" xfId="36951" xr:uid="{00000000-0005-0000-0000-000054900000}"/>
    <cellStyle name="Normal 58 2 6 9 2" xfId="36952" xr:uid="{00000000-0005-0000-0000-000055900000}"/>
    <cellStyle name="Normal 58 2 7" xfId="36953" xr:uid="{00000000-0005-0000-0000-000056900000}"/>
    <cellStyle name="Normal 58 2 7 10" xfId="36954" xr:uid="{00000000-0005-0000-0000-000057900000}"/>
    <cellStyle name="Normal 58 2 7 11" xfId="36955" xr:uid="{00000000-0005-0000-0000-000058900000}"/>
    <cellStyle name="Normal 58 2 7 2" xfId="36956" xr:uid="{00000000-0005-0000-0000-000059900000}"/>
    <cellStyle name="Normal 58 2 7 2 2" xfId="36957" xr:uid="{00000000-0005-0000-0000-00005A900000}"/>
    <cellStyle name="Normal 58 2 7 3" xfId="36958" xr:uid="{00000000-0005-0000-0000-00005B900000}"/>
    <cellStyle name="Normal 58 2 7 3 2" xfId="36959" xr:uid="{00000000-0005-0000-0000-00005C900000}"/>
    <cellStyle name="Normal 58 2 7 4" xfId="36960" xr:uid="{00000000-0005-0000-0000-00005D900000}"/>
    <cellStyle name="Normal 58 2 7 4 2" xfId="36961" xr:uid="{00000000-0005-0000-0000-00005E900000}"/>
    <cellStyle name="Normal 58 2 7 5" xfId="36962" xr:uid="{00000000-0005-0000-0000-00005F900000}"/>
    <cellStyle name="Normal 58 2 7 5 2" xfId="36963" xr:uid="{00000000-0005-0000-0000-000060900000}"/>
    <cellStyle name="Normal 58 2 7 6" xfId="36964" xr:uid="{00000000-0005-0000-0000-000061900000}"/>
    <cellStyle name="Normal 58 2 7 6 2" xfId="36965" xr:uid="{00000000-0005-0000-0000-000062900000}"/>
    <cellStyle name="Normal 58 2 7 7" xfId="36966" xr:uid="{00000000-0005-0000-0000-000063900000}"/>
    <cellStyle name="Normal 58 2 7 7 2" xfId="36967" xr:uid="{00000000-0005-0000-0000-000064900000}"/>
    <cellStyle name="Normal 58 2 7 8" xfId="36968" xr:uid="{00000000-0005-0000-0000-000065900000}"/>
    <cellStyle name="Normal 58 2 7 8 2" xfId="36969" xr:uid="{00000000-0005-0000-0000-000066900000}"/>
    <cellStyle name="Normal 58 2 7 9" xfId="36970" xr:uid="{00000000-0005-0000-0000-000067900000}"/>
    <cellStyle name="Normal 58 2 7 9 2" xfId="36971" xr:uid="{00000000-0005-0000-0000-000068900000}"/>
    <cellStyle name="Normal 58 2 8" xfId="36972" xr:uid="{00000000-0005-0000-0000-000069900000}"/>
    <cellStyle name="Normal 58 2 8 10" xfId="36973" xr:uid="{00000000-0005-0000-0000-00006A900000}"/>
    <cellStyle name="Normal 58 2 8 2" xfId="36974" xr:uid="{00000000-0005-0000-0000-00006B900000}"/>
    <cellStyle name="Normal 58 2 8 2 2" xfId="36975" xr:uid="{00000000-0005-0000-0000-00006C900000}"/>
    <cellStyle name="Normal 58 2 8 3" xfId="36976" xr:uid="{00000000-0005-0000-0000-00006D900000}"/>
    <cellStyle name="Normal 58 2 8 3 2" xfId="36977" xr:uid="{00000000-0005-0000-0000-00006E900000}"/>
    <cellStyle name="Normal 58 2 8 4" xfId="36978" xr:uid="{00000000-0005-0000-0000-00006F900000}"/>
    <cellStyle name="Normal 58 2 8 4 2" xfId="36979" xr:uid="{00000000-0005-0000-0000-000070900000}"/>
    <cellStyle name="Normal 58 2 8 5" xfId="36980" xr:uid="{00000000-0005-0000-0000-000071900000}"/>
    <cellStyle name="Normal 58 2 8 5 2" xfId="36981" xr:uid="{00000000-0005-0000-0000-000072900000}"/>
    <cellStyle name="Normal 58 2 8 6" xfId="36982" xr:uid="{00000000-0005-0000-0000-000073900000}"/>
    <cellStyle name="Normal 58 2 8 6 2" xfId="36983" xr:uid="{00000000-0005-0000-0000-000074900000}"/>
    <cellStyle name="Normal 58 2 8 7" xfId="36984" xr:uid="{00000000-0005-0000-0000-000075900000}"/>
    <cellStyle name="Normal 58 2 8 7 2" xfId="36985" xr:uid="{00000000-0005-0000-0000-000076900000}"/>
    <cellStyle name="Normal 58 2 8 8" xfId="36986" xr:uid="{00000000-0005-0000-0000-000077900000}"/>
    <cellStyle name="Normal 58 2 8 8 2" xfId="36987" xr:uid="{00000000-0005-0000-0000-000078900000}"/>
    <cellStyle name="Normal 58 2 8 9" xfId="36988" xr:uid="{00000000-0005-0000-0000-000079900000}"/>
    <cellStyle name="Normal 58 2 9" xfId="36989" xr:uid="{00000000-0005-0000-0000-00007A900000}"/>
    <cellStyle name="Normal 58 2 9 2" xfId="36990" xr:uid="{00000000-0005-0000-0000-00007B900000}"/>
    <cellStyle name="Normal 58 20" xfId="36991" xr:uid="{00000000-0005-0000-0000-00007C900000}"/>
    <cellStyle name="Normal 58 20 2" xfId="36992" xr:uid="{00000000-0005-0000-0000-00007D900000}"/>
    <cellStyle name="Normal 58 21" xfId="36993" xr:uid="{00000000-0005-0000-0000-00007E900000}"/>
    <cellStyle name="Normal 58 22" xfId="36994" xr:uid="{00000000-0005-0000-0000-00007F900000}"/>
    <cellStyle name="Normal 58 3" xfId="36995" xr:uid="{00000000-0005-0000-0000-000080900000}"/>
    <cellStyle name="Normal 58 3 10" xfId="36996" xr:uid="{00000000-0005-0000-0000-000081900000}"/>
    <cellStyle name="Normal 58 3 10 2" xfId="36997" xr:uid="{00000000-0005-0000-0000-000082900000}"/>
    <cellStyle name="Normal 58 3 11" xfId="36998" xr:uid="{00000000-0005-0000-0000-000083900000}"/>
    <cellStyle name="Normal 58 3 11 2" xfId="36999" xr:uid="{00000000-0005-0000-0000-000084900000}"/>
    <cellStyle name="Normal 58 3 12" xfId="37000" xr:uid="{00000000-0005-0000-0000-000085900000}"/>
    <cellStyle name="Normal 58 3 12 2" xfId="37001" xr:uid="{00000000-0005-0000-0000-000086900000}"/>
    <cellStyle name="Normal 58 3 13" xfId="37002" xr:uid="{00000000-0005-0000-0000-000087900000}"/>
    <cellStyle name="Normal 58 3 13 2" xfId="37003" xr:uid="{00000000-0005-0000-0000-000088900000}"/>
    <cellStyle name="Normal 58 3 14" xfId="37004" xr:uid="{00000000-0005-0000-0000-000089900000}"/>
    <cellStyle name="Normal 58 3 14 2" xfId="37005" xr:uid="{00000000-0005-0000-0000-00008A900000}"/>
    <cellStyle name="Normal 58 3 15" xfId="37006" xr:uid="{00000000-0005-0000-0000-00008B900000}"/>
    <cellStyle name="Normal 58 3 15 2" xfId="37007" xr:uid="{00000000-0005-0000-0000-00008C900000}"/>
    <cellStyle name="Normal 58 3 16" xfId="37008" xr:uid="{00000000-0005-0000-0000-00008D900000}"/>
    <cellStyle name="Normal 58 3 16 2" xfId="37009" xr:uid="{00000000-0005-0000-0000-00008E900000}"/>
    <cellStyle name="Normal 58 3 17" xfId="37010" xr:uid="{00000000-0005-0000-0000-00008F900000}"/>
    <cellStyle name="Normal 58 3 18" xfId="37011" xr:uid="{00000000-0005-0000-0000-000090900000}"/>
    <cellStyle name="Normal 58 3 2" xfId="37012" xr:uid="{00000000-0005-0000-0000-000091900000}"/>
    <cellStyle name="Normal 58 3 2 10" xfId="37013" xr:uid="{00000000-0005-0000-0000-000092900000}"/>
    <cellStyle name="Normal 58 3 2 11" xfId="37014" xr:uid="{00000000-0005-0000-0000-000093900000}"/>
    <cellStyle name="Normal 58 3 2 2" xfId="37015" xr:uid="{00000000-0005-0000-0000-000094900000}"/>
    <cellStyle name="Normal 58 3 2 2 2" xfId="37016" xr:uid="{00000000-0005-0000-0000-000095900000}"/>
    <cellStyle name="Normal 58 3 2 3" xfId="37017" xr:uid="{00000000-0005-0000-0000-000096900000}"/>
    <cellStyle name="Normal 58 3 2 3 2" xfId="37018" xr:uid="{00000000-0005-0000-0000-000097900000}"/>
    <cellStyle name="Normal 58 3 2 4" xfId="37019" xr:uid="{00000000-0005-0000-0000-000098900000}"/>
    <cellStyle name="Normal 58 3 2 4 2" xfId="37020" xr:uid="{00000000-0005-0000-0000-000099900000}"/>
    <cellStyle name="Normal 58 3 2 5" xfId="37021" xr:uid="{00000000-0005-0000-0000-00009A900000}"/>
    <cellStyle name="Normal 58 3 2 5 2" xfId="37022" xr:uid="{00000000-0005-0000-0000-00009B900000}"/>
    <cellStyle name="Normal 58 3 2 6" xfId="37023" xr:uid="{00000000-0005-0000-0000-00009C900000}"/>
    <cellStyle name="Normal 58 3 2 6 2" xfId="37024" xr:uid="{00000000-0005-0000-0000-00009D900000}"/>
    <cellStyle name="Normal 58 3 2 7" xfId="37025" xr:uid="{00000000-0005-0000-0000-00009E900000}"/>
    <cellStyle name="Normal 58 3 2 7 2" xfId="37026" xr:uid="{00000000-0005-0000-0000-00009F900000}"/>
    <cellStyle name="Normal 58 3 2 8" xfId="37027" xr:uid="{00000000-0005-0000-0000-0000A0900000}"/>
    <cellStyle name="Normal 58 3 2 8 2" xfId="37028" xr:uid="{00000000-0005-0000-0000-0000A1900000}"/>
    <cellStyle name="Normal 58 3 2 9" xfId="37029" xr:uid="{00000000-0005-0000-0000-0000A2900000}"/>
    <cellStyle name="Normal 58 3 2 9 2" xfId="37030" xr:uid="{00000000-0005-0000-0000-0000A3900000}"/>
    <cellStyle name="Normal 58 3 3" xfId="37031" xr:uid="{00000000-0005-0000-0000-0000A4900000}"/>
    <cellStyle name="Normal 58 3 3 10" xfId="37032" xr:uid="{00000000-0005-0000-0000-0000A5900000}"/>
    <cellStyle name="Normal 58 3 3 11" xfId="37033" xr:uid="{00000000-0005-0000-0000-0000A6900000}"/>
    <cellStyle name="Normal 58 3 3 2" xfId="37034" xr:uid="{00000000-0005-0000-0000-0000A7900000}"/>
    <cellStyle name="Normal 58 3 3 2 2" xfId="37035" xr:uid="{00000000-0005-0000-0000-0000A8900000}"/>
    <cellStyle name="Normal 58 3 3 3" xfId="37036" xr:uid="{00000000-0005-0000-0000-0000A9900000}"/>
    <cellStyle name="Normal 58 3 3 3 2" xfId="37037" xr:uid="{00000000-0005-0000-0000-0000AA900000}"/>
    <cellStyle name="Normal 58 3 3 4" xfId="37038" xr:uid="{00000000-0005-0000-0000-0000AB900000}"/>
    <cellStyle name="Normal 58 3 3 4 2" xfId="37039" xr:uid="{00000000-0005-0000-0000-0000AC900000}"/>
    <cellStyle name="Normal 58 3 3 5" xfId="37040" xr:uid="{00000000-0005-0000-0000-0000AD900000}"/>
    <cellStyle name="Normal 58 3 3 5 2" xfId="37041" xr:uid="{00000000-0005-0000-0000-0000AE900000}"/>
    <cellStyle name="Normal 58 3 3 6" xfId="37042" xr:uid="{00000000-0005-0000-0000-0000AF900000}"/>
    <cellStyle name="Normal 58 3 3 6 2" xfId="37043" xr:uid="{00000000-0005-0000-0000-0000B0900000}"/>
    <cellStyle name="Normal 58 3 3 7" xfId="37044" xr:uid="{00000000-0005-0000-0000-0000B1900000}"/>
    <cellStyle name="Normal 58 3 3 7 2" xfId="37045" xr:uid="{00000000-0005-0000-0000-0000B2900000}"/>
    <cellStyle name="Normal 58 3 3 8" xfId="37046" xr:uid="{00000000-0005-0000-0000-0000B3900000}"/>
    <cellStyle name="Normal 58 3 3 8 2" xfId="37047" xr:uid="{00000000-0005-0000-0000-0000B4900000}"/>
    <cellStyle name="Normal 58 3 3 9" xfId="37048" xr:uid="{00000000-0005-0000-0000-0000B5900000}"/>
    <cellStyle name="Normal 58 3 3 9 2" xfId="37049" xr:uid="{00000000-0005-0000-0000-0000B6900000}"/>
    <cellStyle name="Normal 58 3 4" xfId="37050" xr:uid="{00000000-0005-0000-0000-0000B7900000}"/>
    <cellStyle name="Normal 58 3 4 10" xfId="37051" xr:uid="{00000000-0005-0000-0000-0000B8900000}"/>
    <cellStyle name="Normal 58 3 4 11" xfId="37052" xr:uid="{00000000-0005-0000-0000-0000B9900000}"/>
    <cellStyle name="Normal 58 3 4 2" xfId="37053" xr:uid="{00000000-0005-0000-0000-0000BA900000}"/>
    <cellStyle name="Normal 58 3 4 2 2" xfId="37054" xr:uid="{00000000-0005-0000-0000-0000BB900000}"/>
    <cellStyle name="Normal 58 3 4 3" xfId="37055" xr:uid="{00000000-0005-0000-0000-0000BC900000}"/>
    <cellStyle name="Normal 58 3 4 3 2" xfId="37056" xr:uid="{00000000-0005-0000-0000-0000BD900000}"/>
    <cellStyle name="Normal 58 3 4 4" xfId="37057" xr:uid="{00000000-0005-0000-0000-0000BE900000}"/>
    <cellStyle name="Normal 58 3 4 4 2" xfId="37058" xr:uid="{00000000-0005-0000-0000-0000BF900000}"/>
    <cellStyle name="Normal 58 3 4 5" xfId="37059" xr:uid="{00000000-0005-0000-0000-0000C0900000}"/>
    <cellStyle name="Normal 58 3 4 5 2" xfId="37060" xr:uid="{00000000-0005-0000-0000-0000C1900000}"/>
    <cellStyle name="Normal 58 3 4 6" xfId="37061" xr:uid="{00000000-0005-0000-0000-0000C2900000}"/>
    <cellStyle name="Normal 58 3 4 6 2" xfId="37062" xr:uid="{00000000-0005-0000-0000-0000C3900000}"/>
    <cellStyle name="Normal 58 3 4 7" xfId="37063" xr:uid="{00000000-0005-0000-0000-0000C4900000}"/>
    <cellStyle name="Normal 58 3 4 7 2" xfId="37064" xr:uid="{00000000-0005-0000-0000-0000C5900000}"/>
    <cellStyle name="Normal 58 3 4 8" xfId="37065" xr:uid="{00000000-0005-0000-0000-0000C6900000}"/>
    <cellStyle name="Normal 58 3 4 8 2" xfId="37066" xr:uid="{00000000-0005-0000-0000-0000C7900000}"/>
    <cellStyle name="Normal 58 3 4 9" xfId="37067" xr:uid="{00000000-0005-0000-0000-0000C8900000}"/>
    <cellStyle name="Normal 58 3 4 9 2" xfId="37068" xr:uid="{00000000-0005-0000-0000-0000C9900000}"/>
    <cellStyle name="Normal 58 3 5" xfId="37069" xr:uid="{00000000-0005-0000-0000-0000CA900000}"/>
    <cellStyle name="Normal 58 3 5 10" xfId="37070" xr:uid="{00000000-0005-0000-0000-0000CB900000}"/>
    <cellStyle name="Normal 58 3 5 11" xfId="37071" xr:uid="{00000000-0005-0000-0000-0000CC900000}"/>
    <cellStyle name="Normal 58 3 5 2" xfId="37072" xr:uid="{00000000-0005-0000-0000-0000CD900000}"/>
    <cellStyle name="Normal 58 3 5 2 2" xfId="37073" xr:uid="{00000000-0005-0000-0000-0000CE900000}"/>
    <cellStyle name="Normal 58 3 5 3" xfId="37074" xr:uid="{00000000-0005-0000-0000-0000CF900000}"/>
    <cellStyle name="Normal 58 3 5 3 2" xfId="37075" xr:uid="{00000000-0005-0000-0000-0000D0900000}"/>
    <cellStyle name="Normal 58 3 5 4" xfId="37076" xr:uid="{00000000-0005-0000-0000-0000D1900000}"/>
    <cellStyle name="Normal 58 3 5 4 2" xfId="37077" xr:uid="{00000000-0005-0000-0000-0000D2900000}"/>
    <cellStyle name="Normal 58 3 5 5" xfId="37078" xr:uid="{00000000-0005-0000-0000-0000D3900000}"/>
    <cellStyle name="Normal 58 3 5 5 2" xfId="37079" xr:uid="{00000000-0005-0000-0000-0000D4900000}"/>
    <cellStyle name="Normal 58 3 5 6" xfId="37080" xr:uid="{00000000-0005-0000-0000-0000D5900000}"/>
    <cellStyle name="Normal 58 3 5 6 2" xfId="37081" xr:uid="{00000000-0005-0000-0000-0000D6900000}"/>
    <cellStyle name="Normal 58 3 5 7" xfId="37082" xr:uid="{00000000-0005-0000-0000-0000D7900000}"/>
    <cellStyle name="Normal 58 3 5 7 2" xfId="37083" xr:uid="{00000000-0005-0000-0000-0000D8900000}"/>
    <cellStyle name="Normal 58 3 5 8" xfId="37084" xr:uid="{00000000-0005-0000-0000-0000D9900000}"/>
    <cellStyle name="Normal 58 3 5 8 2" xfId="37085" xr:uid="{00000000-0005-0000-0000-0000DA900000}"/>
    <cellStyle name="Normal 58 3 5 9" xfId="37086" xr:uid="{00000000-0005-0000-0000-0000DB900000}"/>
    <cellStyle name="Normal 58 3 5 9 2" xfId="37087" xr:uid="{00000000-0005-0000-0000-0000DC900000}"/>
    <cellStyle name="Normal 58 3 6" xfId="37088" xr:uid="{00000000-0005-0000-0000-0000DD900000}"/>
    <cellStyle name="Normal 58 3 6 10" xfId="37089" xr:uid="{00000000-0005-0000-0000-0000DE900000}"/>
    <cellStyle name="Normal 58 3 6 11" xfId="37090" xr:uid="{00000000-0005-0000-0000-0000DF900000}"/>
    <cellStyle name="Normal 58 3 6 2" xfId="37091" xr:uid="{00000000-0005-0000-0000-0000E0900000}"/>
    <cellStyle name="Normal 58 3 6 2 2" xfId="37092" xr:uid="{00000000-0005-0000-0000-0000E1900000}"/>
    <cellStyle name="Normal 58 3 6 3" xfId="37093" xr:uid="{00000000-0005-0000-0000-0000E2900000}"/>
    <cellStyle name="Normal 58 3 6 3 2" xfId="37094" xr:uid="{00000000-0005-0000-0000-0000E3900000}"/>
    <cellStyle name="Normal 58 3 6 4" xfId="37095" xr:uid="{00000000-0005-0000-0000-0000E4900000}"/>
    <cellStyle name="Normal 58 3 6 4 2" xfId="37096" xr:uid="{00000000-0005-0000-0000-0000E5900000}"/>
    <cellStyle name="Normal 58 3 6 5" xfId="37097" xr:uid="{00000000-0005-0000-0000-0000E6900000}"/>
    <cellStyle name="Normal 58 3 6 5 2" xfId="37098" xr:uid="{00000000-0005-0000-0000-0000E7900000}"/>
    <cellStyle name="Normal 58 3 6 6" xfId="37099" xr:uid="{00000000-0005-0000-0000-0000E8900000}"/>
    <cellStyle name="Normal 58 3 6 6 2" xfId="37100" xr:uid="{00000000-0005-0000-0000-0000E9900000}"/>
    <cellStyle name="Normal 58 3 6 7" xfId="37101" xr:uid="{00000000-0005-0000-0000-0000EA900000}"/>
    <cellStyle name="Normal 58 3 6 7 2" xfId="37102" xr:uid="{00000000-0005-0000-0000-0000EB900000}"/>
    <cellStyle name="Normal 58 3 6 8" xfId="37103" xr:uid="{00000000-0005-0000-0000-0000EC900000}"/>
    <cellStyle name="Normal 58 3 6 8 2" xfId="37104" xr:uid="{00000000-0005-0000-0000-0000ED900000}"/>
    <cellStyle name="Normal 58 3 6 9" xfId="37105" xr:uid="{00000000-0005-0000-0000-0000EE900000}"/>
    <cellStyle name="Normal 58 3 6 9 2" xfId="37106" xr:uid="{00000000-0005-0000-0000-0000EF900000}"/>
    <cellStyle name="Normal 58 3 7" xfId="37107" xr:uid="{00000000-0005-0000-0000-0000F0900000}"/>
    <cellStyle name="Normal 58 3 7 10" xfId="37108" xr:uid="{00000000-0005-0000-0000-0000F1900000}"/>
    <cellStyle name="Normal 58 3 7 11" xfId="37109" xr:uid="{00000000-0005-0000-0000-0000F2900000}"/>
    <cellStyle name="Normal 58 3 7 2" xfId="37110" xr:uid="{00000000-0005-0000-0000-0000F3900000}"/>
    <cellStyle name="Normal 58 3 7 2 2" xfId="37111" xr:uid="{00000000-0005-0000-0000-0000F4900000}"/>
    <cellStyle name="Normal 58 3 7 3" xfId="37112" xr:uid="{00000000-0005-0000-0000-0000F5900000}"/>
    <cellStyle name="Normal 58 3 7 3 2" xfId="37113" xr:uid="{00000000-0005-0000-0000-0000F6900000}"/>
    <cellStyle name="Normal 58 3 7 4" xfId="37114" xr:uid="{00000000-0005-0000-0000-0000F7900000}"/>
    <cellStyle name="Normal 58 3 7 4 2" xfId="37115" xr:uid="{00000000-0005-0000-0000-0000F8900000}"/>
    <cellStyle name="Normal 58 3 7 5" xfId="37116" xr:uid="{00000000-0005-0000-0000-0000F9900000}"/>
    <cellStyle name="Normal 58 3 7 5 2" xfId="37117" xr:uid="{00000000-0005-0000-0000-0000FA900000}"/>
    <cellStyle name="Normal 58 3 7 6" xfId="37118" xr:uid="{00000000-0005-0000-0000-0000FB900000}"/>
    <cellStyle name="Normal 58 3 7 6 2" xfId="37119" xr:uid="{00000000-0005-0000-0000-0000FC900000}"/>
    <cellStyle name="Normal 58 3 7 7" xfId="37120" xr:uid="{00000000-0005-0000-0000-0000FD900000}"/>
    <cellStyle name="Normal 58 3 7 7 2" xfId="37121" xr:uid="{00000000-0005-0000-0000-0000FE900000}"/>
    <cellStyle name="Normal 58 3 7 8" xfId="37122" xr:uid="{00000000-0005-0000-0000-0000FF900000}"/>
    <cellStyle name="Normal 58 3 7 8 2" xfId="37123" xr:uid="{00000000-0005-0000-0000-000000910000}"/>
    <cellStyle name="Normal 58 3 7 9" xfId="37124" xr:uid="{00000000-0005-0000-0000-000001910000}"/>
    <cellStyle name="Normal 58 3 7 9 2" xfId="37125" xr:uid="{00000000-0005-0000-0000-000002910000}"/>
    <cellStyle name="Normal 58 3 8" xfId="37126" xr:uid="{00000000-0005-0000-0000-000003910000}"/>
    <cellStyle name="Normal 58 3 8 10" xfId="37127" xr:uid="{00000000-0005-0000-0000-000004910000}"/>
    <cellStyle name="Normal 58 3 8 2" xfId="37128" xr:uid="{00000000-0005-0000-0000-000005910000}"/>
    <cellStyle name="Normal 58 3 8 2 2" xfId="37129" xr:uid="{00000000-0005-0000-0000-000006910000}"/>
    <cellStyle name="Normal 58 3 8 3" xfId="37130" xr:uid="{00000000-0005-0000-0000-000007910000}"/>
    <cellStyle name="Normal 58 3 8 3 2" xfId="37131" xr:uid="{00000000-0005-0000-0000-000008910000}"/>
    <cellStyle name="Normal 58 3 8 4" xfId="37132" xr:uid="{00000000-0005-0000-0000-000009910000}"/>
    <cellStyle name="Normal 58 3 8 4 2" xfId="37133" xr:uid="{00000000-0005-0000-0000-00000A910000}"/>
    <cellStyle name="Normal 58 3 8 5" xfId="37134" xr:uid="{00000000-0005-0000-0000-00000B910000}"/>
    <cellStyle name="Normal 58 3 8 5 2" xfId="37135" xr:uid="{00000000-0005-0000-0000-00000C910000}"/>
    <cellStyle name="Normal 58 3 8 6" xfId="37136" xr:uid="{00000000-0005-0000-0000-00000D910000}"/>
    <cellStyle name="Normal 58 3 8 6 2" xfId="37137" xr:uid="{00000000-0005-0000-0000-00000E910000}"/>
    <cellStyle name="Normal 58 3 8 7" xfId="37138" xr:uid="{00000000-0005-0000-0000-00000F910000}"/>
    <cellStyle name="Normal 58 3 8 7 2" xfId="37139" xr:uid="{00000000-0005-0000-0000-000010910000}"/>
    <cellStyle name="Normal 58 3 8 8" xfId="37140" xr:uid="{00000000-0005-0000-0000-000011910000}"/>
    <cellStyle name="Normal 58 3 8 8 2" xfId="37141" xr:uid="{00000000-0005-0000-0000-000012910000}"/>
    <cellStyle name="Normal 58 3 8 9" xfId="37142" xr:uid="{00000000-0005-0000-0000-000013910000}"/>
    <cellStyle name="Normal 58 3 9" xfId="37143" xr:uid="{00000000-0005-0000-0000-000014910000}"/>
    <cellStyle name="Normal 58 3 9 2" xfId="37144" xr:uid="{00000000-0005-0000-0000-000015910000}"/>
    <cellStyle name="Normal 58 4" xfId="37145" xr:uid="{00000000-0005-0000-0000-000016910000}"/>
    <cellStyle name="Normal 58 4 10" xfId="37146" xr:uid="{00000000-0005-0000-0000-000017910000}"/>
    <cellStyle name="Normal 58 4 10 2" xfId="37147" xr:uid="{00000000-0005-0000-0000-000018910000}"/>
    <cellStyle name="Normal 58 4 11" xfId="37148" xr:uid="{00000000-0005-0000-0000-000019910000}"/>
    <cellStyle name="Normal 58 4 11 2" xfId="37149" xr:uid="{00000000-0005-0000-0000-00001A910000}"/>
    <cellStyle name="Normal 58 4 12" xfId="37150" xr:uid="{00000000-0005-0000-0000-00001B910000}"/>
    <cellStyle name="Normal 58 4 12 2" xfId="37151" xr:uid="{00000000-0005-0000-0000-00001C910000}"/>
    <cellStyle name="Normal 58 4 13" xfId="37152" xr:uid="{00000000-0005-0000-0000-00001D910000}"/>
    <cellStyle name="Normal 58 4 13 2" xfId="37153" xr:uid="{00000000-0005-0000-0000-00001E910000}"/>
    <cellStyle name="Normal 58 4 14" xfId="37154" xr:uid="{00000000-0005-0000-0000-00001F910000}"/>
    <cellStyle name="Normal 58 4 14 2" xfId="37155" xr:uid="{00000000-0005-0000-0000-000020910000}"/>
    <cellStyle name="Normal 58 4 15" xfId="37156" xr:uid="{00000000-0005-0000-0000-000021910000}"/>
    <cellStyle name="Normal 58 4 15 2" xfId="37157" xr:uid="{00000000-0005-0000-0000-000022910000}"/>
    <cellStyle name="Normal 58 4 16" xfId="37158" xr:uid="{00000000-0005-0000-0000-000023910000}"/>
    <cellStyle name="Normal 58 4 16 2" xfId="37159" xr:uid="{00000000-0005-0000-0000-000024910000}"/>
    <cellStyle name="Normal 58 4 17" xfId="37160" xr:uid="{00000000-0005-0000-0000-000025910000}"/>
    <cellStyle name="Normal 58 4 18" xfId="37161" xr:uid="{00000000-0005-0000-0000-000026910000}"/>
    <cellStyle name="Normal 58 4 2" xfId="37162" xr:uid="{00000000-0005-0000-0000-000027910000}"/>
    <cellStyle name="Normal 58 4 2 10" xfId="37163" xr:uid="{00000000-0005-0000-0000-000028910000}"/>
    <cellStyle name="Normal 58 4 2 11" xfId="37164" xr:uid="{00000000-0005-0000-0000-000029910000}"/>
    <cellStyle name="Normal 58 4 2 2" xfId="37165" xr:uid="{00000000-0005-0000-0000-00002A910000}"/>
    <cellStyle name="Normal 58 4 2 2 2" xfId="37166" xr:uid="{00000000-0005-0000-0000-00002B910000}"/>
    <cellStyle name="Normal 58 4 2 3" xfId="37167" xr:uid="{00000000-0005-0000-0000-00002C910000}"/>
    <cellStyle name="Normal 58 4 2 3 2" xfId="37168" xr:uid="{00000000-0005-0000-0000-00002D910000}"/>
    <cellStyle name="Normal 58 4 2 4" xfId="37169" xr:uid="{00000000-0005-0000-0000-00002E910000}"/>
    <cellStyle name="Normal 58 4 2 4 2" xfId="37170" xr:uid="{00000000-0005-0000-0000-00002F910000}"/>
    <cellStyle name="Normal 58 4 2 5" xfId="37171" xr:uid="{00000000-0005-0000-0000-000030910000}"/>
    <cellStyle name="Normal 58 4 2 5 2" xfId="37172" xr:uid="{00000000-0005-0000-0000-000031910000}"/>
    <cellStyle name="Normal 58 4 2 6" xfId="37173" xr:uid="{00000000-0005-0000-0000-000032910000}"/>
    <cellStyle name="Normal 58 4 2 6 2" xfId="37174" xr:uid="{00000000-0005-0000-0000-000033910000}"/>
    <cellStyle name="Normal 58 4 2 7" xfId="37175" xr:uid="{00000000-0005-0000-0000-000034910000}"/>
    <cellStyle name="Normal 58 4 2 7 2" xfId="37176" xr:uid="{00000000-0005-0000-0000-000035910000}"/>
    <cellStyle name="Normal 58 4 2 8" xfId="37177" xr:uid="{00000000-0005-0000-0000-000036910000}"/>
    <cellStyle name="Normal 58 4 2 8 2" xfId="37178" xr:uid="{00000000-0005-0000-0000-000037910000}"/>
    <cellStyle name="Normal 58 4 2 9" xfId="37179" xr:uid="{00000000-0005-0000-0000-000038910000}"/>
    <cellStyle name="Normal 58 4 2 9 2" xfId="37180" xr:uid="{00000000-0005-0000-0000-000039910000}"/>
    <cellStyle name="Normal 58 4 3" xfId="37181" xr:uid="{00000000-0005-0000-0000-00003A910000}"/>
    <cellStyle name="Normal 58 4 3 10" xfId="37182" xr:uid="{00000000-0005-0000-0000-00003B910000}"/>
    <cellStyle name="Normal 58 4 3 11" xfId="37183" xr:uid="{00000000-0005-0000-0000-00003C910000}"/>
    <cellStyle name="Normal 58 4 3 2" xfId="37184" xr:uid="{00000000-0005-0000-0000-00003D910000}"/>
    <cellStyle name="Normal 58 4 3 2 2" xfId="37185" xr:uid="{00000000-0005-0000-0000-00003E910000}"/>
    <cellStyle name="Normal 58 4 3 3" xfId="37186" xr:uid="{00000000-0005-0000-0000-00003F910000}"/>
    <cellStyle name="Normal 58 4 3 3 2" xfId="37187" xr:uid="{00000000-0005-0000-0000-000040910000}"/>
    <cellStyle name="Normal 58 4 3 4" xfId="37188" xr:uid="{00000000-0005-0000-0000-000041910000}"/>
    <cellStyle name="Normal 58 4 3 4 2" xfId="37189" xr:uid="{00000000-0005-0000-0000-000042910000}"/>
    <cellStyle name="Normal 58 4 3 5" xfId="37190" xr:uid="{00000000-0005-0000-0000-000043910000}"/>
    <cellStyle name="Normal 58 4 3 5 2" xfId="37191" xr:uid="{00000000-0005-0000-0000-000044910000}"/>
    <cellStyle name="Normal 58 4 3 6" xfId="37192" xr:uid="{00000000-0005-0000-0000-000045910000}"/>
    <cellStyle name="Normal 58 4 3 6 2" xfId="37193" xr:uid="{00000000-0005-0000-0000-000046910000}"/>
    <cellStyle name="Normal 58 4 3 7" xfId="37194" xr:uid="{00000000-0005-0000-0000-000047910000}"/>
    <cellStyle name="Normal 58 4 3 7 2" xfId="37195" xr:uid="{00000000-0005-0000-0000-000048910000}"/>
    <cellStyle name="Normal 58 4 3 8" xfId="37196" xr:uid="{00000000-0005-0000-0000-000049910000}"/>
    <cellStyle name="Normal 58 4 3 8 2" xfId="37197" xr:uid="{00000000-0005-0000-0000-00004A910000}"/>
    <cellStyle name="Normal 58 4 3 9" xfId="37198" xr:uid="{00000000-0005-0000-0000-00004B910000}"/>
    <cellStyle name="Normal 58 4 3 9 2" xfId="37199" xr:uid="{00000000-0005-0000-0000-00004C910000}"/>
    <cellStyle name="Normal 58 4 4" xfId="37200" xr:uid="{00000000-0005-0000-0000-00004D910000}"/>
    <cellStyle name="Normal 58 4 4 10" xfId="37201" xr:uid="{00000000-0005-0000-0000-00004E910000}"/>
    <cellStyle name="Normal 58 4 4 11" xfId="37202" xr:uid="{00000000-0005-0000-0000-00004F910000}"/>
    <cellStyle name="Normal 58 4 4 2" xfId="37203" xr:uid="{00000000-0005-0000-0000-000050910000}"/>
    <cellStyle name="Normal 58 4 4 2 2" xfId="37204" xr:uid="{00000000-0005-0000-0000-000051910000}"/>
    <cellStyle name="Normal 58 4 4 3" xfId="37205" xr:uid="{00000000-0005-0000-0000-000052910000}"/>
    <cellStyle name="Normal 58 4 4 3 2" xfId="37206" xr:uid="{00000000-0005-0000-0000-000053910000}"/>
    <cellStyle name="Normal 58 4 4 4" xfId="37207" xr:uid="{00000000-0005-0000-0000-000054910000}"/>
    <cellStyle name="Normal 58 4 4 4 2" xfId="37208" xr:uid="{00000000-0005-0000-0000-000055910000}"/>
    <cellStyle name="Normal 58 4 4 5" xfId="37209" xr:uid="{00000000-0005-0000-0000-000056910000}"/>
    <cellStyle name="Normal 58 4 4 5 2" xfId="37210" xr:uid="{00000000-0005-0000-0000-000057910000}"/>
    <cellStyle name="Normal 58 4 4 6" xfId="37211" xr:uid="{00000000-0005-0000-0000-000058910000}"/>
    <cellStyle name="Normal 58 4 4 6 2" xfId="37212" xr:uid="{00000000-0005-0000-0000-000059910000}"/>
    <cellStyle name="Normal 58 4 4 7" xfId="37213" xr:uid="{00000000-0005-0000-0000-00005A910000}"/>
    <cellStyle name="Normal 58 4 4 7 2" xfId="37214" xr:uid="{00000000-0005-0000-0000-00005B910000}"/>
    <cellStyle name="Normal 58 4 4 8" xfId="37215" xr:uid="{00000000-0005-0000-0000-00005C910000}"/>
    <cellStyle name="Normal 58 4 4 8 2" xfId="37216" xr:uid="{00000000-0005-0000-0000-00005D910000}"/>
    <cellStyle name="Normal 58 4 4 9" xfId="37217" xr:uid="{00000000-0005-0000-0000-00005E910000}"/>
    <cellStyle name="Normal 58 4 4 9 2" xfId="37218" xr:uid="{00000000-0005-0000-0000-00005F910000}"/>
    <cellStyle name="Normal 58 4 5" xfId="37219" xr:uid="{00000000-0005-0000-0000-000060910000}"/>
    <cellStyle name="Normal 58 4 5 10" xfId="37220" xr:uid="{00000000-0005-0000-0000-000061910000}"/>
    <cellStyle name="Normal 58 4 5 11" xfId="37221" xr:uid="{00000000-0005-0000-0000-000062910000}"/>
    <cellStyle name="Normal 58 4 5 2" xfId="37222" xr:uid="{00000000-0005-0000-0000-000063910000}"/>
    <cellStyle name="Normal 58 4 5 2 2" xfId="37223" xr:uid="{00000000-0005-0000-0000-000064910000}"/>
    <cellStyle name="Normal 58 4 5 3" xfId="37224" xr:uid="{00000000-0005-0000-0000-000065910000}"/>
    <cellStyle name="Normal 58 4 5 3 2" xfId="37225" xr:uid="{00000000-0005-0000-0000-000066910000}"/>
    <cellStyle name="Normal 58 4 5 4" xfId="37226" xr:uid="{00000000-0005-0000-0000-000067910000}"/>
    <cellStyle name="Normal 58 4 5 4 2" xfId="37227" xr:uid="{00000000-0005-0000-0000-000068910000}"/>
    <cellStyle name="Normal 58 4 5 5" xfId="37228" xr:uid="{00000000-0005-0000-0000-000069910000}"/>
    <cellStyle name="Normal 58 4 5 5 2" xfId="37229" xr:uid="{00000000-0005-0000-0000-00006A910000}"/>
    <cellStyle name="Normal 58 4 5 6" xfId="37230" xr:uid="{00000000-0005-0000-0000-00006B910000}"/>
    <cellStyle name="Normal 58 4 5 6 2" xfId="37231" xr:uid="{00000000-0005-0000-0000-00006C910000}"/>
    <cellStyle name="Normal 58 4 5 7" xfId="37232" xr:uid="{00000000-0005-0000-0000-00006D910000}"/>
    <cellStyle name="Normal 58 4 5 7 2" xfId="37233" xr:uid="{00000000-0005-0000-0000-00006E910000}"/>
    <cellStyle name="Normal 58 4 5 8" xfId="37234" xr:uid="{00000000-0005-0000-0000-00006F910000}"/>
    <cellStyle name="Normal 58 4 5 8 2" xfId="37235" xr:uid="{00000000-0005-0000-0000-000070910000}"/>
    <cellStyle name="Normal 58 4 5 9" xfId="37236" xr:uid="{00000000-0005-0000-0000-000071910000}"/>
    <cellStyle name="Normal 58 4 5 9 2" xfId="37237" xr:uid="{00000000-0005-0000-0000-000072910000}"/>
    <cellStyle name="Normal 58 4 6" xfId="37238" xr:uid="{00000000-0005-0000-0000-000073910000}"/>
    <cellStyle name="Normal 58 4 6 10" xfId="37239" xr:uid="{00000000-0005-0000-0000-000074910000}"/>
    <cellStyle name="Normal 58 4 6 11" xfId="37240" xr:uid="{00000000-0005-0000-0000-000075910000}"/>
    <cellStyle name="Normal 58 4 6 2" xfId="37241" xr:uid="{00000000-0005-0000-0000-000076910000}"/>
    <cellStyle name="Normal 58 4 6 2 2" xfId="37242" xr:uid="{00000000-0005-0000-0000-000077910000}"/>
    <cellStyle name="Normal 58 4 6 3" xfId="37243" xr:uid="{00000000-0005-0000-0000-000078910000}"/>
    <cellStyle name="Normal 58 4 6 3 2" xfId="37244" xr:uid="{00000000-0005-0000-0000-000079910000}"/>
    <cellStyle name="Normal 58 4 6 4" xfId="37245" xr:uid="{00000000-0005-0000-0000-00007A910000}"/>
    <cellStyle name="Normal 58 4 6 4 2" xfId="37246" xr:uid="{00000000-0005-0000-0000-00007B910000}"/>
    <cellStyle name="Normal 58 4 6 5" xfId="37247" xr:uid="{00000000-0005-0000-0000-00007C910000}"/>
    <cellStyle name="Normal 58 4 6 5 2" xfId="37248" xr:uid="{00000000-0005-0000-0000-00007D910000}"/>
    <cellStyle name="Normal 58 4 6 6" xfId="37249" xr:uid="{00000000-0005-0000-0000-00007E910000}"/>
    <cellStyle name="Normal 58 4 6 6 2" xfId="37250" xr:uid="{00000000-0005-0000-0000-00007F910000}"/>
    <cellStyle name="Normal 58 4 6 7" xfId="37251" xr:uid="{00000000-0005-0000-0000-000080910000}"/>
    <cellStyle name="Normal 58 4 6 7 2" xfId="37252" xr:uid="{00000000-0005-0000-0000-000081910000}"/>
    <cellStyle name="Normal 58 4 6 8" xfId="37253" xr:uid="{00000000-0005-0000-0000-000082910000}"/>
    <cellStyle name="Normal 58 4 6 8 2" xfId="37254" xr:uid="{00000000-0005-0000-0000-000083910000}"/>
    <cellStyle name="Normal 58 4 6 9" xfId="37255" xr:uid="{00000000-0005-0000-0000-000084910000}"/>
    <cellStyle name="Normal 58 4 6 9 2" xfId="37256" xr:uid="{00000000-0005-0000-0000-000085910000}"/>
    <cellStyle name="Normal 58 4 7" xfId="37257" xr:uid="{00000000-0005-0000-0000-000086910000}"/>
    <cellStyle name="Normal 58 4 7 10" xfId="37258" xr:uid="{00000000-0005-0000-0000-000087910000}"/>
    <cellStyle name="Normal 58 4 7 11" xfId="37259" xr:uid="{00000000-0005-0000-0000-000088910000}"/>
    <cellStyle name="Normal 58 4 7 2" xfId="37260" xr:uid="{00000000-0005-0000-0000-000089910000}"/>
    <cellStyle name="Normal 58 4 7 2 2" xfId="37261" xr:uid="{00000000-0005-0000-0000-00008A910000}"/>
    <cellStyle name="Normal 58 4 7 3" xfId="37262" xr:uid="{00000000-0005-0000-0000-00008B910000}"/>
    <cellStyle name="Normal 58 4 7 3 2" xfId="37263" xr:uid="{00000000-0005-0000-0000-00008C910000}"/>
    <cellStyle name="Normal 58 4 7 4" xfId="37264" xr:uid="{00000000-0005-0000-0000-00008D910000}"/>
    <cellStyle name="Normal 58 4 7 4 2" xfId="37265" xr:uid="{00000000-0005-0000-0000-00008E910000}"/>
    <cellStyle name="Normal 58 4 7 5" xfId="37266" xr:uid="{00000000-0005-0000-0000-00008F910000}"/>
    <cellStyle name="Normal 58 4 7 5 2" xfId="37267" xr:uid="{00000000-0005-0000-0000-000090910000}"/>
    <cellStyle name="Normal 58 4 7 6" xfId="37268" xr:uid="{00000000-0005-0000-0000-000091910000}"/>
    <cellStyle name="Normal 58 4 7 6 2" xfId="37269" xr:uid="{00000000-0005-0000-0000-000092910000}"/>
    <cellStyle name="Normal 58 4 7 7" xfId="37270" xr:uid="{00000000-0005-0000-0000-000093910000}"/>
    <cellStyle name="Normal 58 4 7 7 2" xfId="37271" xr:uid="{00000000-0005-0000-0000-000094910000}"/>
    <cellStyle name="Normal 58 4 7 8" xfId="37272" xr:uid="{00000000-0005-0000-0000-000095910000}"/>
    <cellStyle name="Normal 58 4 7 8 2" xfId="37273" xr:uid="{00000000-0005-0000-0000-000096910000}"/>
    <cellStyle name="Normal 58 4 7 9" xfId="37274" xr:uid="{00000000-0005-0000-0000-000097910000}"/>
    <cellStyle name="Normal 58 4 7 9 2" xfId="37275" xr:uid="{00000000-0005-0000-0000-000098910000}"/>
    <cellStyle name="Normal 58 4 8" xfId="37276" xr:uid="{00000000-0005-0000-0000-000099910000}"/>
    <cellStyle name="Normal 58 4 8 10" xfId="37277" xr:uid="{00000000-0005-0000-0000-00009A910000}"/>
    <cellStyle name="Normal 58 4 8 2" xfId="37278" xr:uid="{00000000-0005-0000-0000-00009B910000}"/>
    <cellStyle name="Normal 58 4 8 2 2" xfId="37279" xr:uid="{00000000-0005-0000-0000-00009C910000}"/>
    <cellStyle name="Normal 58 4 8 3" xfId="37280" xr:uid="{00000000-0005-0000-0000-00009D910000}"/>
    <cellStyle name="Normal 58 4 8 3 2" xfId="37281" xr:uid="{00000000-0005-0000-0000-00009E910000}"/>
    <cellStyle name="Normal 58 4 8 4" xfId="37282" xr:uid="{00000000-0005-0000-0000-00009F910000}"/>
    <cellStyle name="Normal 58 4 8 4 2" xfId="37283" xr:uid="{00000000-0005-0000-0000-0000A0910000}"/>
    <cellStyle name="Normal 58 4 8 5" xfId="37284" xr:uid="{00000000-0005-0000-0000-0000A1910000}"/>
    <cellStyle name="Normal 58 4 8 5 2" xfId="37285" xr:uid="{00000000-0005-0000-0000-0000A2910000}"/>
    <cellStyle name="Normal 58 4 8 6" xfId="37286" xr:uid="{00000000-0005-0000-0000-0000A3910000}"/>
    <cellStyle name="Normal 58 4 8 6 2" xfId="37287" xr:uid="{00000000-0005-0000-0000-0000A4910000}"/>
    <cellStyle name="Normal 58 4 8 7" xfId="37288" xr:uid="{00000000-0005-0000-0000-0000A5910000}"/>
    <cellStyle name="Normal 58 4 8 7 2" xfId="37289" xr:uid="{00000000-0005-0000-0000-0000A6910000}"/>
    <cellStyle name="Normal 58 4 8 8" xfId="37290" xr:uid="{00000000-0005-0000-0000-0000A7910000}"/>
    <cellStyle name="Normal 58 4 8 8 2" xfId="37291" xr:uid="{00000000-0005-0000-0000-0000A8910000}"/>
    <cellStyle name="Normal 58 4 8 9" xfId="37292" xr:uid="{00000000-0005-0000-0000-0000A9910000}"/>
    <cellStyle name="Normal 58 4 9" xfId="37293" xr:uid="{00000000-0005-0000-0000-0000AA910000}"/>
    <cellStyle name="Normal 58 4 9 2" xfId="37294" xr:uid="{00000000-0005-0000-0000-0000AB910000}"/>
    <cellStyle name="Normal 58 5" xfId="37295" xr:uid="{00000000-0005-0000-0000-0000AC910000}"/>
    <cellStyle name="Normal 58 5 10" xfId="37296" xr:uid="{00000000-0005-0000-0000-0000AD910000}"/>
    <cellStyle name="Normal 58 5 10 2" xfId="37297" xr:uid="{00000000-0005-0000-0000-0000AE910000}"/>
    <cellStyle name="Normal 58 5 11" xfId="37298" xr:uid="{00000000-0005-0000-0000-0000AF910000}"/>
    <cellStyle name="Normal 58 5 11 2" xfId="37299" xr:uid="{00000000-0005-0000-0000-0000B0910000}"/>
    <cellStyle name="Normal 58 5 12" xfId="37300" xr:uid="{00000000-0005-0000-0000-0000B1910000}"/>
    <cellStyle name="Normal 58 5 12 2" xfId="37301" xr:uid="{00000000-0005-0000-0000-0000B2910000}"/>
    <cellStyle name="Normal 58 5 13" xfId="37302" xr:uid="{00000000-0005-0000-0000-0000B3910000}"/>
    <cellStyle name="Normal 58 5 13 2" xfId="37303" xr:uid="{00000000-0005-0000-0000-0000B4910000}"/>
    <cellStyle name="Normal 58 5 14" xfId="37304" xr:uid="{00000000-0005-0000-0000-0000B5910000}"/>
    <cellStyle name="Normal 58 5 14 2" xfId="37305" xr:uid="{00000000-0005-0000-0000-0000B6910000}"/>
    <cellStyle name="Normal 58 5 15" xfId="37306" xr:uid="{00000000-0005-0000-0000-0000B7910000}"/>
    <cellStyle name="Normal 58 5 15 2" xfId="37307" xr:uid="{00000000-0005-0000-0000-0000B8910000}"/>
    <cellStyle name="Normal 58 5 16" xfId="37308" xr:uid="{00000000-0005-0000-0000-0000B9910000}"/>
    <cellStyle name="Normal 58 5 17" xfId="37309" xr:uid="{00000000-0005-0000-0000-0000BA910000}"/>
    <cellStyle name="Normal 58 5 2" xfId="37310" xr:uid="{00000000-0005-0000-0000-0000BB910000}"/>
    <cellStyle name="Normal 58 5 2 10" xfId="37311" xr:uid="{00000000-0005-0000-0000-0000BC910000}"/>
    <cellStyle name="Normal 58 5 2 11" xfId="37312" xr:uid="{00000000-0005-0000-0000-0000BD910000}"/>
    <cellStyle name="Normal 58 5 2 2" xfId="37313" xr:uid="{00000000-0005-0000-0000-0000BE910000}"/>
    <cellStyle name="Normal 58 5 2 2 2" xfId="37314" xr:uid="{00000000-0005-0000-0000-0000BF910000}"/>
    <cellStyle name="Normal 58 5 2 3" xfId="37315" xr:uid="{00000000-0005-0000-0000-0000C0910000}"/>
    <cellStyle name="Normal 58 5 2 3 2" xfId="37316" xr:uid="{00000000-0005-0000-0000-0000C1910000}"/>
    <cellStyle name="Normal 58 5 2 4" xfId="37317" xr:uid="{00000000-0005-0000-0000-0000C2910000}"/>
    <cellStyle name="Normal 58 5 2 4 2" xfId="37318" xr:uid="{00000000-0005-0000-0000-0000C3910000}"/>
    <cellStyle name="Normal 58 5 2 5" xfId="37319" xr:uid="{00000000-0005-0000-0000-0000C4910000}"/>
    <cellStyle name="Normal 58 5 2 5 2" xfId="37320" xr:uid="{00000000-0005-0000-0000-0000C5910000}"/>
    <cellStyle name="Normal 58 5 2 6" xfId="37321" xr:uid="{00000000-0005-0000-0000-0000C6910000}"/>
    <cellStyle name="Normal 58 5 2 6 2" xfId="37322" xr:uid="{00000000-0005-0000-0000-0000C7910000}"/>
    <cellStyle name="Normal 58 5 2 7" xfId="37323" xr:uid="{00000000-0005-0000-0000-0000C8910000}"/>
    <cellStyle name="Normal 58 5 2 7 2" xfId="37324" xr:uid="{00000000-0005-0000-0000-0000C9910000}"/>
    <cellStyle name="Normal 58 5 2 8" xfId="37325" xr:uid="{00000000-0005-0000-0000-0000CA910000}"/>
    <cellStyle name="Normal 58 5 2 8 2" xfId="37326" xr:uid="{00000000-0005-0000-0000-0000CB910000}"/>
    <cellStyle name="Normal 58 5 2 9" xfId="37327" xr:uid="{00000000-0005-0000-0000-0000CC910000}"/>
    <cellStyle name="Normal 58 5 2 9 2" xfId="37328" xr:uid="{00000000-0005-0000-0000-0000CD910000}"/>
    <cellStyle name="Normal 58 5 3" xfId="37329" xr:uid="{00000000-0005-0000-0000-0000CE910000}"/>
    <cellStyle name="Normal 58 5 3 10" xfId="37330" xr:uid="{00000000-0005-0000-0000-0000CF910000}"/>
    <cellStyle name="Normal 58 5 3 11" xfId="37331" xr:uid="{00000000-0005-0000-0000-0000D0910000}"/>
    <cellStyle name="Normal 58 5 3 2" xfId="37332" xr:uid="{00000000-0005-0000-0000-0000D1910000}"/>
    <cellStyle name="Normal 58 5 3 2 2" xfId="37333" xr:uid="{00000000-0005-0000-0000-0000D2910000}"/>
    <cellStyle name="Normal 58 5 3 3" xfId="37334" xr:uid="{00000000-0005-0000-0000-0000D3910000}"/>
    <cellStyle name="Normal 58 5 3 3 2" xfId="37335" xr:uid="{00000000-0005-0000-0000-0000D4910000}"/>
    <cellStyle name="Normal 58 5 3 4" xfId="37336" xr:uid="{00000000-0005-0000-0000-0000D5910000}"/>
    <cellStyle name="Normal 58 5 3 4 2" xfId="37337" xr:uid="{00000000-0005-0000-0000-0000D6910000}"/>
    <cellStyle name="Normal 58 5 3 5" xfId="37338" xr:uid="{00000000-0005-0000-0000-0000D7910000}"/>
    <cellStyle name="Normal 58 5 3 5 2" xfId="37339" xr:uid="{00000000-0005-0000-0000-0000D8910000}"/>
    <cellStyle name="Normal 58 5 3 6" xfId="37340" xr:uid="{00000000-0005-0000-0000-0000D9910000}"/>
    <cellStyle name="Normal 58 5 3 6 2" xfId="37341" xr:uid="{00000000-0005-0000-0000-0000DA910000}"/>
    <cellStyle name="Normal 58 5 3 7" xfId="37342" xr:uid="{00000000-0005-0000-0000-0000DB910000}"/>
    <cellStyle name="Normal 58 5 3 7 2" xfId="37343" xr:uid="{00000000-0005-0000-0000-0000DC910000}"/>
    <cellStyle name="Normal 58 5 3 8" xfId="37344" xr:uid="{00000000-0005-0000-0000-0000DD910000}"/>
    <cellStyle name="Normal 58 5 3 8 2" xfId="37345" xr:uid="{00000000-0005-0000-0000-0000DE910000}"/>
    <cellStyle name="Normal 58 5 3 9" xfId="37346" xr:uid="{00000000-0005-0000-0000-0000DF910000}"/>
    <cellStyle name="Normal 58 5 3 9 2" xfId="37347" xr:uid="{00000000-0005-0000-0000-0000E0910000}"/>
    <cellStyle name="Normal 58 5 4" xfId="37348" xr:uid="{00000000-0005-0000-0000-0000E1910000}"/>
    <cellStyle name="Normal 58 5 4 10" xfId="37349" xr:uid="{00000000-0005-0000-0000-0000E2910000}"/>
    <cellStyle name="Normal 58 5 4 11" xfId="37350" xr:uid="{00000000-0005-0000-0000-0000E3910000}"/>
    <cellStyle name="Normal 58 5 4 2" xfId="37351" xr:uid="{00000000-0005-0000-0000-0000E4910000}"/>
    <cellStyle name="Normal 58 5 4 2 2" xfId="37352" xr:uid="{00000000-0005-0000-0000-0000E5910000}"/>
    <cellStyle name="Normal 58 5 4 3" xfId="37353" xr:uid="{00000000-0005-0000-0000-0000E6910000}"/>
    <cellStyle name="Normal 58 5 4 3 2" xfId="37354" xr:uid="{00000000-0005-0000-0000-0000E7910000}"/>
    <cellStyle name="Normal 58 5 4 4" xfId="37355" xr:uid="{00000000-0005-0000-0000-0000E8910000}"/>
    <cellStyle name="Normal 58 5 4 4 2" xfId="37356" xr:uid="{00000000-0005-0000-0000-0000E9910000}"/>
    <cellStyle name="Normal 58 5 4 5" xfId="37357" xr:uid="{00000000-0005-0000-0000-0000EA910000}"/>
    <cellStyle name="Normal 58 5 4 5 2" xfId="37358" xr:uid="{00000000-0005-0000-0000-0000EB910000}"/>
    <cellStyle name="Normal 58 5 4 6" xfId="37359" xr:uid="{00000000-0005-0000-0000-0000EC910000}"/>
    <cellStyle name="Normal 58 5 4 6 2" xfId="37360" xr:uid="{00000000-0005-0000-0000-0000ED910000}"/>
    <cellStyle name="Normal 58 5 4 7" xfId="37361" xr:uid="{00000000-0005-0000-0000-0000EE910000}"/>
    <cellStyle name="Normal 58 5 4 7 2" xfId="37362" xr:uid="{00000000-0005-0000-0000-0000EF910000}"/>
    <cellStyle name="Normal 58 5 4 8" xfId="37363" xr:uid="{00000000-0005-0000-0000-0000F0910000}"/>
    <cellStyle name="Normal 58 5 4 8 2" xfId="37364" xr:uid="{00000000-0005-0000-0000-0000F1910000}"/>
    <cellStyle name="Normal 58 5 4 9" xfId="37365" xr:uid="{00000000-0005-0000-0000-0000F2910000}"/>
    <cellStyle name="Normal 58 5 4 9 2" xfId="37366" xr:uid="{00000000-0005-0000-0000-0000F3910000}"/>
    <cellStyle name="Normal 58 5 5" xfId="37367" xr:uid="{00000000-0005-0000-0000-0000F4910000}"/>
    <cellStyle name="Normal 58 5 5 10" xfId="37368" xr:uid="{00000000-0005-0000-0000-0000F5910000}"/>
    <cellStyle name="Normal 58 5 5 11" xfId="37369" xr:uid="{00000000-0005-0000-0000-0000F6910000}"/>
    <cellStyle name="Normal 58 5 5 2" xfId="37370" xr:uid="{00000000-0005-0000-0000-0000F7910000}"/>
    <cellStyle name="Normal 58 5 5 2 2" xfId="37371" xr:uid="{00000000-0005-0000-0000-0000F8910000}"/>
    <cellStyle name="Normal 58 5 5 3" xfId="37372" xr:uid="{00000000-0005-0000-0000-0000F9910000}"/>
    <cellStyle name="Normal 58 5 5 3 2" xfId="37373" xr:uid="{00000000-0005-0000-0000-0000FA910000}"/>
    <cellStyle name="Normal 58 5 5 4" xfId="37374" xr:uid="{00000000-0005-0000-0000-0000FB910000}"/>
    <cellStyle name="Normal 58 5 5 4 2" xfId="37375" xr:uid="{00000000-0005-0000-0000-0000FC910000}"/>
    <cellStyle name="Normal 58 5 5 5" xfId="37376" xr:uid="{00000000-0005-0000-0000-0000FD910000}"/>
    <cellStyle name="Normal 58 5 5 5 2" xfId="37377" xr:uid="{00000000-0005-0000-0000-0000FE910000}"/>
    <cellStyle name="Normal 58 5 5 6" xfId="37378" xr:uid="{00000000-0005-0000-0000-0000FF910000}"/>
    <cellStyle name="Normal 58 5 5 6 2" xfId="37379" xr:uid="{00000000-0005-0000-0000-000000920000}"/>
    <cellStyle name="Normal 58 5 5 7" xfId="37380" xr:uid="{00000000-0005-0000-0000-000001920000}"/>
    <cellStyle name="Normal 58 5 5 7 2" xfId="37381" xr:uid="{00000000-0005-0000-0000-000002920000}"/>
    <cellStyle name="Normal 58 5 5 8" xfId="37382" xr:uid="{00000000-0005-0000-0000-000003920000}"/>
    <cellStyle name="Normal 58 5 5 8 2" xfId="37383" xr:uid="{00000000-0005-0000-0000-000004920000}"/>
    <cellStyle name="Normal 58 5 5 9" xfId="37384" xr:uid="{00000000-0005-0000-0000-000005920000}"/>
    <cellStyle name="Normal 58 5 5 9 2" xfId="37385" xr:uid="{00000000-0005-0000-0000-000006920000}"/>
    <cellStyle name="Normal 58 5 6" xfId="37386" xr:uid="{00000000-0005-0000-0000-000007920000}"/>
    <cellStyle name="Normal 58 5 6 10" xfId="37387" xr:uid="{00000000-0005-0000-0000-000008920000}"/>
    <cellStyle name="Normal 58 5 6 11" xfId="37388" xr:uid="{00000000-0005-0000-0000-000009920000}"/>
    <cellStyle name="Normal 58 5 6 2" xfId="37389" xr:uid="{00000000-0005-0000-0000-00000A920000}"/>
    <cellStyle name="Normal 58 5 6 2 2" xfId="37390" xr:uid="{00000000-0005-0000-0000-00000B920000}"/>
    <cellStyle name="Normal 58 5 6 3" xfId="37391" xr:uid="{00000000-0005-0000-0000-00000C920000}"/>
    <cellStyle name="Normal 58 5 6 3 2" xfId="37392" xr:uid="{00000000-0005-0000-0000-00000D920000}"/>
    <cellStyle name="Normal 58 5 6 4" xfId="37393" xr:uid="{00000000-0005-0000-0000-00000E920000}"/>
    <cellStyle name="Normal 58 5 6 4 2" xfId="37394" xr:uid="{00000000-0005-0000-0000-00000F920000}"/>
    <cellStyle name="Normal 58 5 6 5" xfId="37395" xr:uid="{00000000-0005-0000-0000-000010920000}"/>
    <cellStyle name="Normal 58 5 6 5 2" xfId="37396" xr:uid="{00000000-0005-0000-0000-000011920000}"/>
    <cellStyle name="Normal 58 5 6 6" xfId="37397" xr:uid="{00000000-0005-0000-0000-000012920000}"/>
    <cellStyle name="Normal 58 5 6 6 2" xfId="37398" xr:uid="{00000000-0005-0000-0000-000013920000}"/>
    <cellStyle name="Normal 58 5 6 7" xfId="37399" xr:uid="{00000000-0005-0000-0000-000014920000}"/>
    <cellStyle name="Normal 58 5 6 7 2" xfId="37400" xr:uid="{00000000-0005-0000-0000-000015920000}"/>
    <cellStyle name="Normal 58 5 6 8" xfId="37401" xr:uid="{00000000-0005-0000-0000-000016920000}"/>
    <cellStyle name="Normal 58 5 6 8 2" xfId="37402" xr:uid="{00000000-0005-0000-0000-000017920000}"/>
    <cellStyle name="Normal 58 5 6 9" xfId="37403" xr:uid="{00000000-0005-0000-0000-000018920000}"/>
    <cellStyle name="Normal 58 5 6 9 2" xfId="37404" xr:uid="{00000000-0005-0000-0000-000019920000}"/>
    <cellStyle name="Normal 58 5 7" xfId="37405" xr:uid="{00000000-0005-0000-0000-00001A920000}"/>
    <cellStyle name="Normal 58 5 7 10" xfId="37406" xr:uid="{00000000-0005-0000-0000-00001B920000}"/>
    <cellStyle name="Normal 58 5 7 2" xfId="37407" xr:uid="{00000000-0005-0000-0000-00001C920000}"/>
    <cellStyle name="Normal 58 5 7 2 2" xfId="37408" xr:uid="{00000000-0005-0000-0000-00001D920000}"/>
    <cellStyle name="Normal 58 5 7 3" xfId="37409" xr:uid="{00000000-0005-0000-0000-00001E920000}"/>
    <cellStyle name="Normal 58 5 7 3 2" xfId="37410" xr:uid="{00000000-0005-0000-0000-00001F920000}"/>
    <cellStyle name="Normal 58 5 7 4" xfId="37411" xr:uid="{00000000-0005-0000-0000-000020920000}"/>
    <cellStyle name="Normal 58 5 7 4 2" xfId="37412" xr:uid="{00000000-0005-0000-0000-000021920000}"/>
    <cellStyle name="Normal 58 5 7 5" xfId="37413" xr:uid="{00000000-0005-0000-0000-000022920000}"/>
    <cellStyle name="Normal 58 5 7 5 2" xfId="37414" xr:uid="{00000000-0005-0000-0000-000023920000}"/>
    <cellStyle name="Normal 58 5 7 6" xfId="37415" xr:uid="{00000000-0005-0000-0000-000024920000}"/>
    <cellStyle name="Normal 58 5 7 6 2" xfId="37416" xr:uid="{00000000-0005-0000-0000-000025920000}"/>
    <cellStyle name="Normal 58 5 7 7" xfId="37417" xr:uid="{00000000-0005-0000-0000-000026920000}"/>
    <cellStyle name="Normal 58 5 7 7 2" xfId="37418" xr:uid="{00000000-0005-0000-0000-000027920000}"/>
    <cellStyle name="Normal 58 5 7 8" xfId="37419" xr:uid="{00000000-0005-0000-0000-000028920000}"/>
    <cellStyle name="Normal 58 5 7 8 2" xfId="37420" xr:uid="{00000000-0005-0000-0000-000029920000}"/>
    <cellStyle name="Normal 58 5 7 9" xfId="37421" xr:uid="{00000000-0005-0000-0000-00002A920000}"/>
    <cellStyle name="Normal 58 5 8" xfId="37422" xr:uid="{00000000-0005-0000-0000-00002B920000}"/>
    <cellStyle name="Normal 58 5 8 2" xfId="37423" xr:uid="{00000000-0005-0000-0000-00002C920000}"/>
    <cellStyle name="Normal 58 5 9" xfId="37424" xr:uid="{00000000-0005-0000-0000-00002D920000}"/>
    <cellStyle name="Normal 58 5 9 2" xfId="37425" xr:uid="{00000000-0005-0000-0000-00002E920000}"/>
    <cellStyle name="Normal 58 6" xfId="37426" xr:uid="{00000000-0005-0000-0000-00002F920000}"/>
    <cellStyle name="Normal 58 6 10" xfId="37427" xr:uid="{00000000-0005-0000-0000-000030920000}"/>
    <cellStyle name="Normal 58 6 10 2" xfId="37428" xr:uid="{00000000-0005-0000-0000-000031920000}"/>
    <cellStyle name="Normal 58 6 11" xfId="37429" xr:uid="{00000000-0005-0000-0000-000032920000}"/>
    <cellStyle name="Normal 58 6 11 2" xfId="37430" xr:uid="{00000000-0005-0000-0000-000033920000}"/>
    <cellStyle name="Normal 58 6 12" xfId="37431" xr:uid="{00000000-0005-0000-0000-000034920000}"/>
    <cellStyle name="Normal 58 6 12 2" xfId="37432" xr:uid="{00000000-0005-0000-0000-000035920000}"/>
    <cellStyle name="Normal 58 6 13" xfId="37433" xr:uid="{00000000-0005-0000-0000-000036920000}"/>
    <cellStyle name="Normal 58 6 13 2" xfId="37434" xr:uid="{00000000-0005-0000-0000-000037920000}"/>
    <cellStyle name="Normal 58 6 14" xfId="37435" xr:uid="{00000000-0005-0000-0000-000038920000}"/>
    <cellStyle name="Normal 58 6 14 2" xfId="37436" xr:uid="{00000000-0005-0000-0000-000039920000}"/>
    <cellStyle name="Normal 58 6 15" xfId="37437" xr:uid="{00000000-0005-0000-0000-00003A920000}"/>
    <cellStyle name="Normal 58 6 15 2" xfId="37438" xr:uid="{00000000-0005-0000-0000-00003B920000}"/>
    <cellStyle name="Normal 58 6 16" xfId="37439" xr:uid="{00000000-0005-0000-0000-00003C920000}"/>
    <cellStyle name="Normal 58 6 17" xfId="37440" xr:uid="{00000000-0005-0000-0000-00003D920000}"/>
    <cellStyle name="Normal 58 6 2" xfId="37441" xr:uid="{00000000-0005-0000-0000-00003E920000}"/>
    <cellStyle name="Normal 58 6 2 10" xfId="37442" xr:uid="{00000000-0005-0000-0000-00003F920000}"/>
    <cellStyle name="Normal 58 6 2 11" xfId="37443" xr:uid="{00000000-0005-0000-0000-000040920000}"/>
    <cellStyle name="Normal 58 6 2 2" xfId="37444" xr:uid="{00000000-0005-0000-0000-000041920000}"/>
    <cellStyle name="Normal 58 6 2 2 2" xfId="37445" xr:uid="{00000000-0005-0000-0000-000042920000}"/>
    <cellStyle name="Normal 58 6 2 3" xfId="37446" xr:uid="{00000000-0005-0000-0000-000043920000}"/>
    <cellStyle name="Normal 58 6 2 3 2" xfId="37447" xr:uid="{00000000-0005-0000-0000-000044920000}"/>
    <cellStyle name="Normal 58 6 2 4" xfId="37448" xr:uid="{00000000-0005-0000-0000-000045920000}"/>
    <cellStyle name="Normal 58 6 2 4 2" xfId="37449" xr:uid="{00000000-0005-0000-0000-000046920000}"/>
    <cellStyle name="Normal 58 6 2 5" xfId="37450" xr:uid="{00000000-0005-0000-0000-000047920000}"/>
    <cellStyle name="Normal 58 6 2 5 2" xfId="37451" xr:uid="{00000000-0005-0000-0000-000048920000}"/>
    <cellStyle name="Normal 58 6 2 6" xfId="37452" xr:uid="{00000000-0005-0000-0000-000049920000}"/>
    <cellStyle name="Normal 58 6 2 6 2" xfId="37453" xr:uid="{00000000-0005-0000-0000-00004A920000}"/>
    <cellStyle name="Normal 58 6 2 7" xfId="37454" xr:uid="{00000000-0005-0000-0000-00004B920000}"/>
    <cellStyle name="Normal 58 6 2 7 2" xfId="37455" xr:uid="{00000000-0005-0000-0000-00004C920000}"/>
    <cellStyle name="Normal 58 6 2 8" xfId="37456" xr:uid="{00000000-0005-0000-0000-00004D920000}"/>
    <cellStyle name="Normal 58 6 2 8 2" xfId="37457" xr:uid="{00000000-0005-0000-0000-00004E920000}"/>
    <cellStyle name="Normal 58 6 2 9" xfId="37458" xr:uid="{00000000-0005-0000-0000-00004F920000}"/>
    <cellStyle name="Normal 58 6 2 9 2" xfId="37459" xr:uid="{00000000-0005-0000-0000-000050920000}"/>
    <cellStyle name="Normal 58 6 3" xfId="37460" xr:uid="{00000000-0005-0000-0000-000051920000}"/>
    <cellStyle name="Normal 58 6 3 10" xfId="37461" xr:uid="{00000000-0005-0000-0000-000052920000}"/>
    <cellStyle name="Normal 58 6 3 11" xfId="37462" xr:uid="{00000000-0005-0000-0000-000053920000}"/>
    <cellStyle name="Normal 58 6 3 2" xfId="37463" xr:uid="{00000000-0005-0000-0000-000054920000}"/>
    <cellStyle name="Normal 58 6 3 2 2" xfId="37464" xr:uid="{00000000-0005-0000-0000-000055920000}"/>
    <cellStyle name="Normal 58 6 3 3" xfId="37465" xr:uid="{00000000-0005-0000-0000-000056920000}"/>
    <cellStyle name="Normal 58 6 3 3 2" xfId="37466" xr:uid="{00000000-0005-0000-0000-000057920000}"/>
    <cellStyle name="Normal 58 6 3 4" xfId="37467" xr:uid="{00000000-0005-0000-0000-000058920000}"/>
    <cellStyle name="Normal 58 6 3 4 2" xfId="37468" xr:uid="{00000000-0005-0000-0000-000059920000}"/>
    <cellStyle name="Normal 58 6 3 5" xfId="37469" xr:uid="{00000000-0005-0000-0000-00005A920000}"/>
    <cellStyle name="Normal 58 6 3 5 2" xfId="37470" xr:uid="{00000000-0005-0000-0000-00005B920000}"/>
    <cellStyle name="Normal 58 6 3 6" xfId="37471" xr:uid="{00000000-0005-0000-0000-00005C920000}"/>
    <cellStyle name="Normal 58 6 3 6 2" xfId="37472" xr:uid="{00000000-0005-0000-0000-00005D920000}"/>
    <cellStyle name="Normal 58 6 3 7" xfId="37473" xr:uid="{00000000-0005-0000-0000-00005E920000}"/>
    <cellStyle name="Normal 58 6 3 7 2" xfId="37474" xr:uid="{00000000-0005-0000-0000-00005F920000}"/>
    <cellStyle name="Normal 58 6 3 8" xfId="37475" xr:uid="{00000000-0005-0000-0000-000060920000}"/>
    <cellStyle name="Normal 58 6 3 8 2" xfId="37476" xr:uid="{00000000-0005-0000-0000-000061920000}"/>
    <cellStyle name="Normal 58 6 3 9" xfId="37477" xr:uid="{00000000-0005-0000-0000-000062920000}"/>
    <cellStyle name="Normal 58 6 3 9 2" xfId="37478" xr:uid="{00000000-0005-0000-0000-000063920000}"/>
    <cellStyle name="Normal 58 6 4" xfId="37479" xr:uid="{00000000-0005-0000-0000-000064920000}"/>
    <cellStyle name="Normal 58 6 4 10" xfId="37480" xr:uid="{00000000-0005-0000-0000-000065920000}"/>
    <cellStyle name="Normal 58 6 4 11" xfId="37481" xr:uid="{00000000-0005-0000-0000-000066920000}"/>
    <cellStyle name="Normal 58 6 4 2" xfId="37482" xr:uid="{00000000-0005-0000-0000-000067920000}"/>
    <cellStyle name="Normal 58 6 4 2 2" xfId="37483" xr:uid="{00000000-0005-0000-0000-000068920000}"/>
    <cellStyle name="Normal 58 6 4 3" xfId="37484" xr:uid="{00000000-0005-0000-0000-000069920000}"/>
    <cellStyle name="Normal 58 6 4 3 2" xfId="37485" xr:uid="{00000000-0005-0000-0000-00006A920000}"/>
    <cellStyle name="Normal 58 6 4 4" xfId="37486" xr:uid="{00000000-0005-0000-0000-00006B920000}"/>
    <cellStyle name="Normal 58 6 4 4 2" xfId="37487" xr:uid="{00000000-0005-0000-0000-00006C920000}"/>
    <cellStyle name="Normal 58 6 4 5" xfId="37488" xr:uid="{00000000-0005-0000-0000-00006D920000}"/>
    <cellStyle name="Normal 58 6 4 5 2" xfId="37489" xr:uid="{00000000-0005-0000-0000-00006E920000}"/>
    <cellStyle name="Normal 58 6 4 6" xfId="37490" xr:uid="{00000000-0005-0000-0000-00006F920000}"/>
    <cellStyle name="Normal 58 6 4 6 2" xfId="37491" xr:uid="{00000000-0005-0000-0000-000070920000}"/>
    <cellStyle name="Normal 58 6 4 7" xfId="37492" xr:uid="{00000000-0005-0000-0000-000071920000}"/>
    <cellStyle name="Normal 58 6 4 7 2" xfId="37493" xr:uid="{00000000-0005-0000-0000-000072920000}"/>
    <cellStyle name="Normal 58 6 4 8" xfId="37494" xr:uid="{00000000-0005-0000-0000-000073920000}"/>
    <cellStyle name="Normal 58 6 4 8 2" xfId="37495" xr:uid="{00000000-0005-0000-0000-000074920000}"/>
    <cellStyle name="Normal 58 6 4 9" xfId="37496" xr:uid="{00000000-0005-0000-0000-000075920000}"/>
    <cellStyle name="Normal 58 6 4 9 2" xfId="37497" xr:uid="{00000000-0005-0000-0000-000076920000}"/>
    <cellStyle name="Normal 58 6 5" xfId="37498" xr:uid="{00000000-0005-0000-0000-000077920000}"/>
    <cellStyle name="Normal 58 6 5 10" xfId="37499" xr:uid="{00000000-0005-0000-0000-000078920000}"/>
    <cellStyle name="Normal 58 6 5 11" xfId="37500" xr:uid="{00000000-0005-0000-0000-000079920000}"/>
    <cellStyle name="Normal 58 6 5 2" xfId="37501" xr:uid="{00000000-0005-0000-0000-00007A920000}"/>
    <cellStyle name="Normal 58 6 5 2 2" xfId="37502" xr:uid="{00000000-0005-0000-0000-00007B920000}"/>
    <cellStyle name="Normal 58 6 5 3" xfId="37503" xr:uid="{00000000-0005-0000-0000-00007C920000}"/>
    <cellStyle name="Normal 58 6 5 3 2" xfId="37504" xr:uid="{00000000-0005-0000-0000-00007D920000}"/>
    <cellStyle name="Normal 58 6 5 4" xfId="37505" xr:uid="{00000000-0005-0000-0000-00007E920000}"/>
    <cellStyle name="Normal 58 6 5 4 2" xfId="37506" xr:uid="{00000000-0005-0000-0000-00007F920000}"/>
    <cellStyle name="Normal 58 6 5 5" xfId="37507" xr:uid="{00000000-0005-0000-0000-000080920000}"/>
    <cellStyle name="Normal 58 6 5 5 2" xfId="37508" xr:uid="{00000000-0005-0000-0000-000081920000}"/>
    <cellStyle name="Normal 58 6 5 6" xfId="37509" xr:uid="{00000000-0005-0000-0000-000082920000}"/>
    <cellStyle name="Normal 58 6 5 6 2" xfId="37510" xr:uid="{00000000-0005-0000-0000-000083920000}"/>
    <cellStyle name="Normal 58 6 5 7" xfId="37511" xr:uid="{00000000-0005-0000-0000-000084920000}"/>
    <cellStyle name="Normal 58 6 5 7 2" xfId="37512" xr:uid="{00000000-0005-0000-0000-000085920000}"/>
    <cellStyle name="Normal 58 6 5 8" xfId="37513" xr:uid="{00000000-0005-0000-0000-000086920000}"/>
    <cellStyle name="Normal 58 6 5 8 2" xfId="37514" xr:uid="{00000000-0005-0000-0000-000087920000}"/>
    <cellStyle name="Normal 58 6 5 9" xfId="37515" xr:uid="{00000000-0005-0000-0000-000088920000}"/>
    <cellStyle name="Normal 58 6 5 9 2" xfId="37516" xr:uid="{00000000-0005-0000-0000-000089920000}"/>
    <cellStyle name="Normal 58 6 6" xfId="37517" xr:uid="{00000000-0005-0000-0000-00008A920000}"/>
    <cellStyle name="Normal 58 6 6 10" xfId="37518" xr:uid="{00000000-0005-0000-0000-00008B920000}"/>
    <cellStyle name="Normal 58 6 6 11" xfId="37519" xr:uid="{00000000-0005-0000-0000-00008C920000}"/>
    <cellStyle name="Normal 58 6 6 2" xfId="37520" xr:uid="{00000000-0005-0000-0000-00008D920000}"/>
    <cellStyle name="Normal 58 6 6 2 2" xfId="37521" xr:uid="{00000000-0005-0000-0000-00008E920000}"/>
    <cellStyle name="Normal 58 6 6 3" xfId="37522" xr:uid="{00000000-0005-0000-0000-00008F920000}"/>
    <cellStyle name="Normal 58 6 6 3 2" xfId="37523" xr:uid="{00000000-0005-0000-0000-000090920000}"/>
    <cellStyle name="Normal 58 6 6 4" xfId="37524" xr:uid="{00000000-0005-0000-0000-000091920000}"/>
    <cellStyle name="Normal 58 6 6 4 2" xfId="37525" xr:uid="{00000000-0005-0000-0000-000092920000}"/>
    <cellStyle name="Normal 58 6 6 5" xfId="37526" xr:uid="{00000000-0005-0000-0000-000093920000}"/>
    <cellStyle name="Normal 58 6 6 5 2" xfId="37527" xr:uid="{00000000-0005-0000-0000-000094920000}"/>
    <cellStyle name="Normal 58 6 6 6" xfId="37528" xr:uid="{00000000-0005-0000-0000-000095920000}"/>
    <cellStyle name="Normal 58 6 6 6 2" xfId="37529" xr:uid="{00000000-0005-0000-0000-000096920000}"/>
    <cellStyle name="Normal 58 6 6 7" xfId="37530" xr:uid="{00000000-0005-0000-0000-000097920000}"/>
    <cellStyle name="Normal 58 6 6 7 2" xfId="37531" xr:uid="{00000000-0005-0000-0000-000098920000}"/>
    <cellStyle name="Normal 58 6 6 8" xfId="37532" xr:uid="{00000000-0005-0000-0000-000099920000}"/>
    <cellStyle name="Normal 58 6 6 8 2" xfId="37533" xr:uid="{00000000-0005-0000-0000-00009A920000}"/>
    <cellStyle name="Normal 58 6 6 9" xfId="37534" xr:uid="{00000000-0005-0000-0000-00009B920000}"/>
    <cellStyle name="Normal 58 6 6 9 2" xfId="37535" xr:uid="{00000000-0005-0000-0000-00009C920000}"/>
    <cellStyle name="Normal 58 6 7" xfId="37536" xr:uid="{00000000-0005-0000-0000-00009D920000}"/>
    <cellStyle name="Normal 58 6 7 10" xfId="37537" xr:uid="{00000000-0005-0000-0000-00009E920000}"/>
    <cellStyle name="Normal 58 6 7 2" xfId="37538" xr:uid="{00000000-0005-0000-0000-00009F920000}"/>
    <cellStyle name="Normal 58 6 7 2 2" xfId="37539" xr:uid="{00000000-0005-0000-0000-0000A0920000}"/>
    <cellStyle name="Normal 58 6 7 3" xfId="37540" xr:uid="{00000000-0005-0000-0000-0000A1920000}"/>
    <cellStyle name="Normal 58 6 7 3 2" xfId="37541" xr:uid="{00000000-0005-0000-0000-0000A2920000}"/>
    <cellStyle name="Normal 58 6 7 4" xfId="37542" xr:uid="{00000000-0005-0000-0000-0000A3920000}"/>
    <cellStyle name="Normal 58 6 7 4 2" xfId="37543" xr:uid="{00000000-0005-0000-0000-0000A4920000}"/>
    <cellStyle name="Normal 58 6 7 5" xfId="37544" xr:uid="{00000000-0005-0000-0000-0000A5920000}"/>
    <cellStyle name="Normal 58 6 7 5 2" xfId="37545" xr:uid="{00000000-0005-0000-0000-0000A6920000}"/>
    <cellStyle name="Normal 58 6 7 6" xfId="37546" xr:uid="{00000000-0005-0000-0000-0000A7920000}"/>
    <cellStyle name="Normal 58 6 7 6 2" xfId="37547" xr:uid="{00000000-0005-0000-0000-0000A8920000}"/>
    <cellStyle name="Normal 58 6 7 7" xfId="37548" xr:uid="{00000000-0005-0000-0000-0000A9920000}"/>
    <cellStyle name="Normal 58 6 7 7 2" xfId="37549" xr:uid="{00000000-0005-0000-0000-0000AA920000}"/>
    <cellStyle name="Normal 58 6 7 8" xfId="37550" xr:uid="{00000000-0005-0000-0000-0000AB920000}"/>
    <cellStyle name="Normal 58 6 7 8 2" xfId="37551" xr:uid="{00000000-0005-0000-0000-0000AC920000}"/>
    <cellStyle name="Normal 58 6 7 9" xfId="37552" xr:uid="{00000000-0005-0000-0000-0000AD920000}"/>
    <cellStyle name="Normal 58 6 8" xfId="37553" xr:uid="{00000000-0005-0000-0000-0000AE920000}"/>
    <cellStyle name="Normal 58 6 8 2" xfId="37554" xr:uid="{00000000-0005-0000-0000-0000AF920000}"/>
    <cellStyle name="Normal 58 6 9" xfId="37555" xr:uid="{00000000-0005-0000-0000-0000B0920000}"/>
    <cellStyle name="Normal 58 6 9 2" xfId="37556" xr:uid="{00000000-0005-0000-0000-0000B1920000}"/>
    <cellStyle name="Normal 58 7" xfId="37557" xr:uid="{00000000-0005-0000-0000-0000B2920000}"/>
    <cellStyle name="Normal 58 7 10" xfId="37558" xr:uid="{00000000-0005-0000-0000-0000B3920000}"/>
    <cellStyle name="Normal 58 7 11" xfId="37559" xr:uid="{00000000-0005-0000-0000-0000B4920000}"/>
    <cellStyle name="Normal 58 7 2" xfId="37560" xr:uid="{00000000-0005-0000-0000-0000B5920000}"/>
    <cellStyle name="Normal 58 7 2 2" xfId="37561" xr:uid="{00000000-0005-0000-0000-0000B6920000}"/>
    <cellStyle name="Normal 58 7 3" xfId="37562" xr:uid="{00000000-0005-0000-0000-0000B7920000}"/>
    <cellStyle name="Normal 58 7 3 2" xfId="37563" xr:uid="{00000000-0005-0000-0000-0000B8920000}"/>
    <cellStyle name="Normal 58 7 4" xfId="37564" xr:uid="{00000000-0005-0000-0000-0000B9920000}"/>
    <cellStyle name="Normal 58 7 4 2" xfId="37565" xr:uid="{00000000-0005-0000-0000-0000BA920000}"/>
    <cellStyle name="Normal 58 7 5" xfId="37566" xr:uid="{00000000-0005-0000-0000-0000BB920000}"/>
    <cellStyle name="Normal 58 7 5 2" xfId="37567" xr:uid="{00000000-0005-0000-0000-0000BC920000}"/>
    <cellStyle name="Normal 58 7 6" xfId="37568" xr:uid="{00000000-0005-0000-0000-0000BD920000}"/>
    <cellStyle name="Normal 58 7 6 2" xfId="37569" xr:uid="{00000000-0005-0000-0000-0000BE920000}"/>
    <cellStyle name="Normal 58 7 7" xfId="37570" xr:uid="{00000000-0005-0000-0000-0000BF920000}"/>
    <cellStyle name="Normal 58 7 7 2" xfId="37571" xr:uid="{00000000-0005-0000-0000-0000C0920000}"/>
    <cellStyle name="Normal 58 7 8" xfId="37572" xr:uid="{00000000-0005-0000-0000-0000C1920000}"/>
    <cellStyle name="Normal 58 7 8 2" xfId="37573" xr:uid="{00000000-0005-0000-0000-0000C2920000}"/>
    <cellStyle name="Normal 58 7 9" xfId="37574" xr:uid="{00000000-0005-0000-0000-0000C3920000}"/>
    <cellStyle name="Normal 58 7 9 2" xfId="37575" xr:uid="{00000000-0005-0000-0000-0000C4920000}"/>
    <cellStyle name="Normal 58 8" xfId="37576" xr:uid="{00000000-0005-0000-0000-0000C5920000}"/>
    <cellStyle name="Normal 58 8 10" xfId="37577" xr:uid="{00000000-0005-0000-0000-0000C6920000}"/>
    <cellStyle name="Normal 58 8 11" xfId="37578" xr:uid="{00000000-0005-0000-0000-0000C7920000}"/>
    <cellStyle name="Normal 58 8 2" xfId="37579" xr:uid="{00000000-0005-0000-0000-0000C8920000}"/>
    <cellStyle name="Normal 58 8 2 2" xfId="37580" xr:uid="{00000000-0005-0000-0000-0000C9920000}"/>
    <cellStyle name="Normal 58 8 3" xfId="37581" xr:uid="{00000000-0005-0000-0000-0000CA920000}"/>
    <cellStyle name="Normal 58 8 3 2" xfId="37582" xr:uid="{00000000-0005-0000-0000-0000CB920000}"/>
    <cellStyle name="Normal 58 8 4" xfId="37583" xr:uid="{00000000-0005-0000-0000-0000CC920000}"/>
    <cellStyle name="Normal 58 8 4 2" xfId="37584" xr:uid="{00000000-0005-0000-0000-0000CD920000}"/>
    <cellStyle name="Normal 58 8 5" xfId="37585" xr:uid="{00000000-0005-0000-0000-0000CE920000}"/>
    <cellStyle name="Normal 58 8 5 2" xfId="37586" xr:uid="{00000000-0005-0000-0000-0000CF920000}"/>
    <cellStyle name="Normal 58 8 6" xfId="37587" xr:uid="{00000000-0005-0000-0000-0000D0920000}"/>
    <cellStyle name="Normal 58 8 6 2" xfId="37588" xr:uid="{00000000-0005-0000-0000-0000D1920000}"/>
    <cellStyle name="Normal 58 8 7" xfId="37589" xr:uid="{00000000-0005-0000-0000-0000D2920000}"/>
    <cellStyle name="Normal 58 8 7 2" xfId="37590" xr:uid="{00000000-0005-0000-0000-0000D3920000}"/>
    <cellStyle name="Normal 58 8 8" xfId="37591" xr:uid="{00000000-0005-0000-0000-0000D4920000}"/>
    <cellStyle name="Normal 58 8 8 2" xfId="37592" xr:uid="{00000000-0005-0000-0000-0000D5920000}"/>
    <cellStyle name="Normal 58 8 9" xfId="37593" xr:uid="{00000000-0005-0000-0000-0000D6920000}"/>
    <cellStyle name="Normal 58 8 9 2" xfId="37594" xr:uid="{00000000-0005-0000-0000-0000D7920000}"/>
    <cellStyle name="Normal 58 9" xfId="37595" xr:uid="{00000000-0005-0000-0000-0000D8920000}"/>
    <cellStyle name="Normal 58 9 10" xfId="37596" xr:uid="{00000000-0005-0000-0000-0000D9920000}"/>
    <cellStyle name="Normal 58 9 11" xfId="37597" xr:uid="{00000000-0005-0000-0000-0000DA920000}"/>
    <cellStyle name="Normal 58 9 2" xfId="37598" xr:uid="{00000000-0005-0000-0000-0000DB920000}"/>
    <cellStyle name="Normal 58 9 2 2" xfId="37599" xr:uid="{00000000-0005-0000-0000-0000DC920000}"/>
    <cellStyle name="Normal 58 9 3" xfId="37600" xr:uid="{00000000-0005-0000-0000-0000DD920000}"/>
    <cellStyle name="Normal 58 9 3 2" xfId="37601" xr:uid="{00000000-0005-0000-0000-0000DE920000}"/>
    <cellStyle name="Normal 58 9 4" xfId="37602" xr:uid="{00000000-0005-0000-0000-0000DF920000}"/>
    <cellStyle name="Normal 58 9 4 2" xfId="37603" xr:uid="{00000000-0005-0000-0000-0000E0920000}"/>
    <cellStyle name="Normal 58 9 5" xfId="37604" xr:uid="{00000000-0005-0000-0000-0000E1920000}"/>
    <cellStyle name="Normal 58 9 5 2" xfId="37605" xr:uid="{00000000-0005-0000-0000-0000E2920000}"/>
    <cellStyle name="Normal 58 9 6" xfId="37606" xr:uid="{00000000-0005-0000-0000-0000E3920000}"/>
    <cellStyle name="Normal 58 9 6 2" xfId="37607" xr:uid="{00000000-0005-0000-0000-0000E4920000}"/>
    <cellStyle name="Normal 58 9 7" xfId="37608" xr:uid="{00000000-0005-0000-0000-0000E5920000}"/>
    <cellStyle name="Normal 58 9 7 2" xfId="37609" xr:uid="{00000000-0005-0000-0000-0000E6920000}"/>
    <cellStyle name="Normal 58 9 8" xfId="37610" xr:uid="{00000000-0005-0000-0000-0000E7920000}"/>
    <cellStyle name="Normal 58 9 8 2" xfId="37611" xr:uid="{00000000-0005-0000-0000-0000E8920000}"/>
    <cellStyle name="Normal 58 9 9" xfId="37612" xr:uid="{00000000-0005-0000-0000-0000E9920000}"/>
    <cellStyle name="Normal 58 9 9 2" xfId="37613" xr:uid="{00000000-0005-0000-0000-0000EA920000}"/>
    <cellStyle name="Normal 59" xfId="37614" xr:uid="{00000000-0005-0000-0000-0000EB920000}"/>
    <cellStyle name="Normal 59 10" xfId="37615" xr:uid="{00000000-0005-0000-0000-0000EC920000}"/>
    <cellStyle name="Normal 59 10 10" xfId="37616" xr:uid="{00000000-0005-0000-0000-0000ED920000}"/>
    <cellStyle name="Normal 59 10 11" xfId="37617" xr:uid="{00000000-0005-0000-0000-0000EE920000}"/>
    <cellStyle name="Normal 59 10 2" xfId="37618" xr:uid="{00000000-0005-0000-0000-0000EF920000}"/>
    <cellStyle name="Normal 59 10 2 2" xfId="37619" xr:uid="{00000000-0005-0000-0000-0000F0920000}"/>
    <cellStyle name="Normal 59 10 3" xfId="37620" xr:uid="{00000000-0005-0000-0000-0000F1920000}"/>
    <cellStyle name="Normal 59 10 3 2" xfId="37621" xr:uid="{00000000-0005-0000-0000-0000F2920000}"/>
    <cellStyle name="Normal 59 10 4" xfId="37622" xr:uid="{00000000-0005-0000-0000-0000F3920000}"/>
    <cellStyle name="Normal 59 10 4 2" xfId="37623" xr:uid="{00000000-0005-0000-0000-0000F4920000}"/>
    <cellStyle name="Normal 59 10 5" xfId="37624" xr:uid="{00000000-0005-0000-0000-0000F5920000}"/>
    <cellStyle name="Normal 59 10 5 2" xfId="37625" xr:uid="{00000000-0005-0000-0000-0000F6920000}"/>
    <cellStyle name="Normal 59 10 6" xfId="37626" xr:uid="{00000000-0005-0000-0000-0000F7920000}"/>
    <cellStyle name="Normal 59 10 6 2" xfId="37627" xr:uid="{00000000-0005-0000-0000-0000F8920000}"/>
    <cellStyle name="Normal 59 10 7" xfId="37628" xr:uid="{00000000-0005-0000-0000-0000F9920000}"/>
    <cellStyle name="Normal 59 10 7 2" xfId="37629" xr:uid="{00000000-0005-0000-0000-0000FA920000}"/>
    <cellStyle name="Normal 59 10 8" xfId="37630" xr:uid="{00000000-0005-0000-0000-0000FB920000}"/>
    <cellStyle name="Normal 59 10 8 2" xfId="37631" xr:uid="{00000000-0005-0000-0000-0000FC920000}"/>
    <cellStyle name="Normal 59 10 9" xfId="37632" xr:uid="{00000000-0005-0000-0000-0000FD920000}"/>
    <cellStyle name="Normal 59 10 9 2" xfId="37633" xr:uid="{00000000-0005-0000-0000-0000FE920000}"/>
    <cellStyle name="Normal 59 11" xfId="37634" xr:uid="{00000000-0005-0000-0000-0000FF920000}"/>
    <cellStyle name="Normal 59 11 10" xfId="37635" xr:uid="{00000000-0005-0000-0000-000000930000}"/>
    <cellStyle name="Normal 59 11 11" xfId="37636" xr:uid="{00000000-0005-0000-0000-000001930000}"/>
    <cellStyle name="Normal 59 11 2" xfId="37637" xr:uid="{00000000-0005-0000-0000-000002930000}"/>
    <cellStyle name="Normal 59 11 2 2" xfId="37638" xr:uid="{00000000-0005-0000-0000-000003930000}"/>
    <cellStyle name="Normal 59 11 3" xfId="37639" xr:uid="{00000000-0005-0000-0000-000004930000}"/>
    <cellStyle name="Normal 59 11 3 2" xfId="37640" xr:uid="{00000000-0005-0000-0000-000005930000}"/>
    <cellStyle name="Normal 59 11 4" xfId="37641" xr:uid="{00000000-0005-0000-0000-000006930000}"/>
    <cellStyle name="Normal 59 11 4 2" xfId="37642" xr:uid="{00000000-0005-0000-0000-000007930000}"/>
    <cellStyle name="Normal 59 11 5" xfId="37643" xr:uid="{00000000-0005-0000-0000-000008930000}"/>
    <cellStyle name="Normal 59 11 5 2" xfId="37644" xr:uid="{00000000-0005-0000-0000-000009930000}"/>
    <cellStyle name="Normal 59 11 6" xfId="37645" xr:uid="{00000000-0005-0000-0000-00000A930000}"/>
    <cellStyle name="Normal 59 11 6 2" xfId="37646" xr:uid="{00000000-0005-0000-0000-00000B930000}"/>
    <cellStyle name="Normal 59 11 7" xfId="37647" xr:uid="{00000000-0005-0000-0000-00000C930000}"/>
    <cellStyle name="Normal 59 11 7 2" xfId="37648" xr:uid="{00000000-0005-0000-0000-00000D930000}"/>
    <cellStyle name="Normal 59 11 8" xfId="37649" xr:uid="{00000000-0005-0000-0000-00000E930000}"/>
    <cellStyle name="Normal 59 11 8 2" xfId="37650" xr:uid="{00000000-0005-0000-0000-00000F930000}"/>
    <cellStyle name="Normal 59 11 9" xfId="37651" xr:uid="{00000000-0005-0000-0000-000010930000}"/>
    <cellStyle name="Normal 59 11 9 2" xfId="37652" xr:uid="{00000000-0005-0000-0000-000011930000}"/>
    <cellStyle name="Normal 59 12" xfId="37653" xr:uid="{00000000-0005-0000-0000-000012930000}"/>
    <cellStyle name="Normal 59 12 10" xfId="37654" xr:uid="{00000000-0005-0000-0000-000013930000}"/>
    <cellStyle name="Normal 59 12 2" xfId="37655" xr:uid="{00000000-0005-0000-0000-000014930000}"/>
    <cellStyle name="Normal 59 12 2 2" xfId="37656" xr:uid="{00000000-0005-0000-0000-000015930000}"/>
    <cellStyle name="Normal 59 12 3" xfId="37657" xr:uid="{00000000-0005-0000-0000-000016930000}"/>
    <cellStyle name="Normal 59 12 3 2" xfId="37658" xr:uid="{00000000-0005-0000-0000-000017930000}"/>
    <cellStyle name="Normal 59 12 4" xfId="37659" xr:uid="{00000000-0005-0000-0000-000018930000}"/>
    <cellStyle name="Normal 59 12 4 2" xfId="37660" xr:uid="{00000000-0005-0000-0000-000019930000}"/>
    <cellStyle name="Normal 59 12 5" xfId="37661" xr:uid="{00000000-0005-0000-0000-00001A930000}"/>
    <cellStyle name="Normal 59 12 5 2" xfId="37662" xr:uid="{00000000-0005-0000-0000-00001B930000}"/>
    <cellStyle name="Normal 59 12 6" xfId="37663" xr:uid="{00000000-0005-0000-0000-00001C930000}"/>
    <cellStyle name="Normal 59 12 6 2" xfId="37664" xr:uid="{00000000-0005-0000-0000-00001D930000}"/>
    <cellStyle name="Normal 59 12 7" xfId="37665" xr:uid="{00000000-0005-0000-0000-00001E930000}"/>
    <cellStyle name="Normal 59 12 7 2" xfId="37666" xr:uid="{00000000-0005-0000-0000-00001F930000}"/>
    <cellStyle name="Normal 59 12 8" xfId="37667" xr:uid="{00000000-0005-0000-0000-000020930000}"/>
    <cellStyle name="Normal 59 12 8 2" xfId="37668" xr:uid="{00000000-0005-0000-0000-000021930000}"/>
    <cellStyle name="Normal 59 12 9" xfId="37669" xr:uid="{00000000-0005-0000-0000-000022930000}"/>
    <cellStyle name="Normal 59 13" xfId="37670" xr:uid="{00000000-0005-0000-0000-000023930000}"/>
    <cellStyle name="Normal 59 13 2" xfId="37671" xr:uid="{00000000-0005-0000-0000-000024930000}"/>
    <cellStyle name="Normal 59 14" xfId="37672" xr:uid="{00000000-0005-0000-0000-000025930000}"/>
    <cellStyle name="Normal 59 14 2" xfId="37673" xr:uid="{00000000-0005-0000-0000-000026930000}"/>
    <cellStyle name="Normal 59 15" xfId="37674" xr:uid="{00000000-0005-0000-0000-000027930000}"/>
    <cellStyle name="Normal 59 15 2" xfId="37675" xr:uid="{00000000-0005-0000-0000-000028930000}"/>
    <cellStyle name="Normal 59 16" xfId="37676" xr:uid="{00000000-0005-0000-0000-000029930000}"/>
    <cellStyle name="Normal 59 16 2" xfId="37677" xr:uid="{00000000-0005-0000-0000-00002A930000}"/>
    <cellStyle name="Normal 59 17" xfId="37678" xr:uid="{00000000-0005-0000-0000-00002B930000}"/>
    <cellStyle name="Normal 59 17 2" xfId="37679" xr:uid="{00000000-0005-0000-0000-00002C930000}"/>
    <cellStyle name="Normal 59 18" xfId="37680" xr:uid="{00000000-0005-0000-0000-00002D930000}"/>
    <cellStyle name="Normal 59 18 2" xfId="37681" xr:uid="{00000000-0005-0000-0000-00002E930000}"/>
    <cellStyle name="Normal 59 19" xfId="37682" xr:uid="{00000000-0005-0000-0000-00002F930000}"/>
    <cellStyle name="Normal 59 19 2" xfId="37683" xr:uid="{00000000-0005-0000-0000-000030930000}"/>
    <cellStyle name="Normal 59 2" xfId="37684" xr:uid="{00000000-0005-0000-0000-000031930000}"/>
    <cellStyle name="Normal 59 2 10" xfId="37685" xr:uid="{00000000-0005-0000-0000-000032930000}"/>
    <cellStyle name="Normal 59 2 10 2" xfId="37686" xr:uid="{00000000-0005-0000-0000-000033930000}"/>
    <cellStyle name="Normal 59 2 11" xfId="37687" xr:uid="{00000000-0005-0000-0000-000034930000}"/>
    <cellStyle name="Normal 59 2 11 2" xfId="37688" xr:uid="{00000000-0005-0000-0000-000035930000}"/>
    <cellStyle name="Normal 59 2 12" xfId="37689" xr:uid="{00000000-0005-0000-0000-000036930000}"/>
    <cellStyle name="Normal 59 2 12 2" xfId="37690" xr:uid="{00000000-0005-0000-0000-000037930000}"/>
    <cellStyle name="Normal 59 2 13" xfId="37691" xr:uid="{00000000-0005-0000-0000-000038930000}"/>
    <cellStyle name="Normal 59 2 13 2" xfId="37692" xr:uid="{00000000-0005-0000-0000-000039930000}"/>
    <cellStyle name="Normal 59 2 14" xfId="37693" xr:uid="{00000000-0005-0000-0000-00003A930000}"/>
    <cellStyle name="Normal 59 2 14 2" xfId="37694" xr:uid="{00000000-0005-0000-0000-00003B930000}"/>
    <cellStyle name="Normal 59 2 15" xfId="37695" xr:uid="{00000000-0005-0000-0000-00003C930000}"/>
    <cellStyle name="Normal 59 2 15 2" xfId="37696" xr:uid="{00000000-0005-0000-0000-00003D930000}"/>
    <cellStyle name="Normal 59 2 16" xfId="37697" xr:uid="{00000000-0005-0000-0000-00003E930000}"/>
    <cellStyle name="Normal 59 2 16 2" xfId="37698" xr:uid="{00000000-0005-0000-0000-00003F930000}"/>
    <cellStyle name="Normal 59 2 17" xfId="37699" xr:uid="{00000000-0005-0000-0000-000040930000}"/>
    <cellStyle name="Normal 59 2 18" xfId="37700" xr:uid="{00000000-0005-0000-0000-000041930000}"/>
    <cellStyle name="Normal 59 2 2" xfId="37701" xr:uid="{00000000-0005-0000-0000-000042930000}"/>
    <cellStyle name="Normal 59 2 2 10" xfId="37702" xr:uid="{00000000-0005-0000-0000-000043930000}"/>
    <cellStyle name="Normal 59 2 2 11" xfId="37703" xr:uid="{00000000-0005-0000-0000-000044930000}"/>
    <cellStyle name="Normal 59 2 2 2" xfId="37704" xr:uid="{00000000-0005-0000-0000-000045930000}"/>
    <cellStyle name="Normal 59 2 2 2 2" xfId="37705" xr:uid="{00000000-0005-0000-0000-000046930000}"/>
    <cellStyle name="Normal 59 2 2 3" xfId="37706" xr:uid="{00000000-0005-0000-0000-000047930000}"/>
    <cellStyle name="Normal 59 2 2 3 2" xfId="37707" xr:uid="{00000000-0005-0000-0000-000048930000}"/>
    <cellStyle name="Normal 59 2 2 4" xfId="37708" xr:uid="{00000000-0005-0000-0000-000049930000}"/>
    <cellStyle name="Normal 59 2 2 4 2" xfId="37709" xr:uid="{00000000-0005-0000-0000-00004A930000}"/>
    <cellStyle name="Normal 59 2 2 5" xfId="37710" xr:uid="{00000000-0005-0000-0000-00004B930000}"/>
    <cellStyle name="Normal 59 2 2 5 2" xfId="37711" xr:uid="{00000000-0005-0000-0000-00004C930000}"/>
    <cellStyle name="Normal 59 2 2 6" xfId="37712" xr:uid="{00000000-0005-0000-0000-00004D930000}"/>
    <cellStyle name="Normal 59 2 2 6 2" xfId="37713" xr:uid="{00000000-0005-0000-0000-00004E930000}"/>
    <cellStyle name="Normal 59 2 2 7" xfId="37714" xr:uid="{00000000-0005-0000-0000-00004F930000}"/>
    <cellStyle name="Normal 59 2 2 7 2" xfId="37715" xr:uid="{00000000-0005-0000-0000-000050930000}"/>
    <cellStyle name="Normal 59 2 2 8" xfId="37716" xr:uid="{00000000-0005-0000-0000-000051930000}"/>
    <cellStyle name="Normal 59 2 2 8 2" xfId="37717" xr:uid="{00000000-0005-0000-0000-000052930000}"/>
    <cellStyle name="Normal 59 2 2 9" xfId="37718" xr:uid="{00000000-0005-0000-0000-000053930000}"/>
    <cellStyle name="Normal 59 2 2 9 2" xfId="37719" xr:uid="{00000000-0005-0000-0000-000054930000}"/>
    <cellStyle name="Normal 59 2 3" xfId="37720" xr:uid="{00000000-0005-0000-0000-000055930000}"/>
    <cellStyle name="Normal 59 2 3 10" xfId="37721" xr:uid="{00000000-0005-0000-0000-000056930000}"/>
    <cellStyle name="Normal 59 2 3 11" xfId="37722" xr:uid="{00000000-0005-0000-0000-000057930000}"/>
    <cellStyle name="Normal 59 2 3 2" xfId="37723" xr:uid="{00000000-0005-0000-0000-000058930000}"/>
    <cellStyle name="Normal 59 2 3 2 2" xfId="37724" xr:uid="{00000000-0005-0000-0000-000059930000}"/>
    <cellStyle name="Normal 59 2 3 3" xfId="37725" xr:uid="{00000000-0005-0000-0000-00005A930000}"/>
    <cellStyle name="Normal 59 2 3 3 2" xfId="37726" xr:uid="{00000000-0005-0000-0000-00005B930000}"/>
    <cellStyle name="Normal 59 2 3 4" xfId="37727" xr:uid="{00000000-0005-0000-0000-00005C930000}"/>
    <cellStyle name="Normal 59 2 3 4 2" xfId="37728" xr:uid="{00000000-0005-0000-0000-00005D930000}"/>
    <cellStyle name="Normal 59 2 3 5" xfId="37729" xr:uid="{00000000-0005-0000-0000-00005E930000}"/>
    <cellStyle name="Normal 59 2 3 5 2" xfId="37730" xr:uid="{00000000-0005-0000-0000-00005F930000}"/>
    <cellStyle name="Normal 59 2 3 6" xfId="37731" xr:uid="{00000000-0005-0000-0000-000060930000}"/>
    <cellStyle name="Normal 59 2 3 6 2" xfId="37732" xr:uid="{00000000-0005-0000-0000-000061930000}"/>
    <cellStyle name="Normal 59 2 3 7" xfId="37733" xr:uid="{00000000-0005-0000-0000-000062930000}"/>
    <cellStyle name="Normal 59 2 3 7 2" xfId="37734" xr:uid="{00000000-0005-0000-0000-000063930000}"/>
    <cellStyle name="Normal 59 2 3 8" xfId="37735" xr:uid="{00000000-0005-0000-0000-000064930000}"/>
    <cellStyle name="Normal 59 2 3 8 2" xfId="37736" xr:uid="{00000000-0005-0000-0000-000065930000}"/>
    <cellStyle name="Normal 59 2 3 9" xfId="37737" xr:uid="{00000000-0005-0000-0000-000066930000}"/>
    <cellStyle name="Normal 59 2 3 9 2" xfId="37738" xr:uid="{00000000-0005-0000-0000-000067930000}"/>
    <cellStyle name="Normal 59 2 4" xfId="37739" xr:uid="{00000000-0005-0000-0000-000068930000}"/>
    <cellStyle name="Normal 59 2 4 10" xfId="37740" xr:uid="{00000000-0005-0000-0000-000069930000}"/>
    <cellStyle name="Normal 59 2 4 11" xfId="37741" xr:uid="{00000000-0005-0000-0000-00006A930000}"/>
    <cellStyle name="Normal 59 2 4 2" xfId="37742" xr:uid="{00000000-0005-0000-0000-00006B930000}"/>
    <cellStyle name="Normal 59 2 4 2 2" xfId="37743" xr:uid="{00000000-0005-0000-0000-00006C930000}"/>
    <cellStyle name="Normal 59 2 4 3" xfId="37744" xr:uid="{00000000-0005-0000-0000-00006D930000}"/>
    <cellStyle name="Normal 59 2 4 3 2" xfId="37745" xr:uid="{00000000-0005-0000-0000-00006E930000}"/>
    <cellStyle name="Normal 59 2 4 4" xfId="37746" xr:uid="{00000000-0005-0000-0000-00006F930000}"/>
    <cellStyle name="Normal 59 2 4 4 2" xfId="37747" xr:uid="{00000000-0005-0000-0000-000070930000}"/>
    <cellStyle name="Normal 59 2 4 5" xfId="37748" xr:uid="{00000000-0005-0000-0000-000071930000}"/>
    <cellStyle name="Normal 59 2 4 5 2" xfId="37749" xr:uid="{00000000-0005-0000-0000-000072930000}"/>
    <cellStyle name="Normal 59 2 4 6" xfId="37750" xr:uid="{00000000-0005-0000-0000-000073930000}"/>
    <cellStyle name="Normal 59 2 4 6 2" xfId="37751" xr:uid="{00000000-0005-0000-0000-000074930000}"/>
    <cellStyle name="Normal 59 2 4 7" xfId="37752" xr:uid="{00000000-0005-0000-0000-000075930000}"/>
    <cellStyle name="Normal 59 2 4 7 2" xfId="37753" xr:uid="{00000000-0005-0000-0000-000076930000}"/>
    <cellStyle name="Normal 59 2 4 8" xfId="37754" xr:uid="{00000000-0005-0000-0000-000077930000}"/>
    <cellStyle name="Normal 59 2 4 8 2" xfId="37755" xr:uid="{00000000-0005-0000-0000-000078930000}"/>
    <cellStyle name="Normal 59 2 4 9" xfId="37756" xr:uid="{00000000-0005-0000-0000-000079930000}"/>
    <cellStyle name="Normal 59 2 4 9 2" xfId="37757" xr:uid="{00000000-0005-0000-0000-00007A930000}"/>
    <cellStyle name="Normal 59 2 5" xfId="37758" xr:uid="{00000000-0005-0000-0000-00007B930000}"/>
    <cellStyle name="Normal 59 2 5 10" xfId="37759" xr:uid="{00000000-0005-0000-0000-00007C930000}"/>
    <cellStyle name="Normal 59 2 5 11" xfId="37760" xr:uid="{00000000-0005-0000-0000-00007D930000}"/>
    <cellStyle name="Normal 59 2 5 2" xfId="37761" xr:uid="{00000000-0005-0000-0000-00007E930000}"/>
    <cellStyle name="Normal 59 2 5 2 2" xfId="37762" xr:uid="{00000000-0005-0000-0000-00007F930000}"/>
    <cellStyle name="Normal 59 2 5 3" xfId="37763" xr:uid="{00000000-0005-0000-0000-000080930000}"/>
    <cellStyle name="Normal 59 2 5 3 2" xfId="37764" xr:uid="{00000000-0005-0000-0000-000081930000}"/>
    <cellStyle name="Normal 59 2 5 4" xfId="37765" xr:uid="{00000000-0005-0000-0000-000082930000}"/>
    <cellStyle name="Normal 59 2 5 4 2" xfId="37766" xr:uid="{00000000-0005-0000-0000-000083930000}"/>
    <cellStyle name="Normal 59 2 5 5" xfId="37767" xr:uid="{00000000-0005-0000-0000-000084930000}"/>
    <cellStyle name="Normal 59 2 5 5 2" xfId="37768" xr:uid="{00000000-0005-0000-0000-000085930000}"/>
    <cellStyle name="Normal 59 2 5 6" xfId="37769" xr:uid="{00000000-0005-0000-0000-000086930000}"/>
    <cellStyle name="Normal 59 2 5 6 2" xfId="37770" xr:uid="{00000000-0005-0000-0000-000087930000}"/>
    <cellStyle name="Normal 59 2 5 7" xfId="37771" xr:uid="{00000000-0005-0000-0000-000088930000}"/>
    <cellStyle name="Normal 59 2 5 7 2" xfId="37772" xr:uid="{00000000-0005-0000-0000-000089930000}"/>
    <cellStyle name="Normal 59 2 5 8" xfId="37773" xr:uid="{00000000-0005-0000-0000-00008A930000}"/>
    <cellStyle name="Normal 59 2 5 8 2" xfId="37774" xr:uid="{00000000-0005-0000-0000-00008B930000}"/>
    <cellStyle name="Normal 59 2 5 9" xfId="37775" xr:uid="{00000000-0005-0000-0000-00008C930000}"/>
    <cellStyle name="Normal 59 2 5 9 2" xfId="37776" xr:uid="{00000000-0005-0000-0000-00008D930000}"/>
    <cellStyle name="Normal 59 2 6" xfId="37777" xr:uid="{00000000-0005-0000-0000-00008E930000}"/>
    <cellStyle name="Normal 59 2 6 10" xfId="37778" xr:uid="{00000000-0005-0000-0000-00008F930000}"/>
    <cellStyle name="Normal 59 2 6 11" xfId="37779" xr:uid="{00000000-0005-0000-0000-000090930000}"/>
    <cellStyle name="Normal 59 2 6 2" xfId="37780" xr:uid="{00000000-0005-0000-0000-000091930000}"/>
    <cellStyle name="Normal 59 2 6 2 2" xfId="37781" xr:uid="{00000000-0005-0000-0000-000092930000}"/>
    <cellStyle name="Normal 59 2 6 3" xfId="37782" xr:uid="{00000000-0005-0000-0000-000093930000}"/>
    <cellStyle name="Normal 59 2 6 3 2" xfId="37783" xr:uid="{00000000-0005-0000-0000-000094930000}"/>
    <cellStyle name="Normal 59 2 6 4" xfId="37784" xr:uid="{00000000-0005-0000-0000-000095930000}"/>
    <cellStyle name="Normal 59 2 6 4 2" xfId="37785" xr:uid="{00000000-0005-0000-0000-000096930000}"/>
    <cellStyle name="Normal 59 2 6 5" xfId="37786" xr:uid="{00000000-0005-0000-0000-000097930000}"/>
    <cellStyle name="Normal 59 2 6 5 2" xfId="37787" xr:uid="{00000000-0005-0000-0000-000098930000}"/>
    <cellStyle name="Normal 59 2 6 6" xfId="37788" xr:uid="{00000000-0005-0000-0000-000099930000}"/>
    <cellStyle name="Normal 59 2 6 6 2" xfId="37789" xr:uid="{00000000-0005-0000-0000-00009A930000}"/>
    <cellStyle name="Normal 59 2 6 7" xfId="37790" xr:uid="{00000000-0005-0000-0000-00009B930000}"/>
    <cellStyle name="Normal 59 2 6 7 2" xfId="37791" xr:uid="{00000000-0005-0000-0000-00009C930000}"/>
    <cellStyle name="Normal 59 2 6 8" xfId="37792" xr:uid="{00000000-0005-0000-0000-00009D930000}"/>
    <cellStyle name="Normal 59 2 6 8 2" xfId="37793" xr:uid="{00000000-0005-0000-0000-00009E930000}"/>
    <cellStyle name="Normal 59 2 6 9" xfId="37794" xr:uid="{00000000-0005-0000-0000-00009F930000}"/>
    <cellStyle name="Normal 59 2 6 9 2" xfId="37795" xr:uid="{00000000-0005-0000-0000-0000A0930000}"/>
    <cellStyle name="Normal 59 2 7" xfId="37796" xr:uid="{00000000-0005-0000-0000-0000A1930000}"/>
    <cellStyle name="Normal 59 2 7 10" xfId="37797" xr:uid="{00000000-0005-0000-0000-0000A2930000}"/>
    <cellStyle name="Normal 59 2 7 11" xfId="37798" xr:uid="{00000000-0005-0000-0000-0000A3930000}"/>
    <cellStyle name="Normal 59 2 7 2" xfId="37799" xr:uid="{00000000-0005-0000-0000-0000A4930000}"/>
    <cellStyle name="Normal 59 2 7 2 2" xfId="37800" xr:uid="{00000000-0005-0000-0000-0000A5930000}"/>
    <cellStyle name="Normal 59 2 7 3" xfId="37801" xr:uid="{00000000-0005-0000-0000-0000A6930000}"/>
    <cellStyle name="Normal 59 2 7 3 2" xfId="37802" xr:uid="{00000000-0005-0000-0000-0000A7930000}"/>
    <cellStyle name="Normal 59 2 7 4" xfId="37803" xr:uid="{00000000-0005-0000-0000-0000A8930000}"/>
    <cellStyle name="Normal 59 2 7 4 2" xfId="37804" xr:uid="{00000000-0005-0000-0000-0000A9930000}"/>
    <cellStyle name="Normal 59 2 7 5" xfId="37805" xr:uid="{00000000-0005-0000-0000-0000AA930000}"/>
    <cellStyle name="Normal 59 2 7 5 2" xfId="37806" xr:uid="{00000000-0005-0000-0000-0000AB930000}"/>
    <cellStyle name="Normal 59 2 7 6" xfId="37807" xr:uid="{00000000-0005-0000-0000-0000AC930000}"/>
    <cellStyle name="Normal 59 2 7 6 2" xfId="37808" xr:uid="{00000000-0005-0000-0000-0000AD930000}"/>
    <cellStyle name="Normal 59 2 7 7" xfId="37809" xr:uid="{00000000-0005-0000-0000-0000AE930000}"/>
    <cellStyle name="Normal 59 2 7 7 2" xfId="37810" xr:uid="{00000000-0005-0000-0000-0000AF930000}"/>
    <cellStyle name="Normal 59 2 7 8" xfId="37811" xr:uid="{00000000-0005-0000-0000-0000B0930000}"/>
    <cellStyle name="Normal 59 2 7 8 2" xfId="37812" xr:uid="{00000000-0005-0000-0000-0000B1930000}"/>
    <cellStyle name="Normal 59 2 7 9" xfId="37813" xr:uid="{00000000-0005-0000-0000-0000B2930000}"/>
    <cellStyle name="Normal 59 2 7 9 2" xfId="37814" xr:uid="{00000000-0005-0000-0000-0000B3930000}"/>
    <cellStyle name="Normal 59 2 8" xfId="37815" xr:uid="{00000000-0005-0000-0000-0000B4930000}"/>
    <cellStyle name="Normal 59 2 8 10" xfId="37816" xr:uid="{00000000-0005-0000-0000-0000B5930000}"/>
    <cellStyle name="Normal 59 2 8 2" xfId="37817" xr:uid="{00000000-0005-0000-0000-0000B6930000}"/>
    <cellStyle name="Normal 59 2 8 2 2" xfId="37818" xr:uid="{00000000-0005-0000-0000-0000B7930000}"/>
    <cellStyle name="Normal 59 2 8 3" xfId="37819" xr:uid="{00000000-0005-0000-0000-0000B8930000}"/>
    <cellStyle name="Normal 59 2 8 3 2" xfId="37820" xr:uid="{00000000-0005-0000-0000-0000B9930000}"/>
    <cellStyle name="Normal 59 2 8 4" xfId="37821" xr:uid="{00000000-0005-0000-0000-0000BA930000}"/>
    <cellStyle name="Normal 59 2 8 4 2" xfId="37822" xr:uid="{00000000-0005-0000-0000-0000BB930000}"/>
    <cellStyle name="Normal 59 2 8 5" xfId="37823" xr:uid="{00000000-0005-0000-0000-0000BC930000}"/>
    <cellStyle name="Normal 59 2 8 5 2" xfId="37824" xr:uid="{00000000-0005-0000-0000-0000BD930000}"/>
    <cellStyle name="Normal 59 2 8 6" xfId="37825" xr:uid="{00000000-0005-0000-0000-0000BE930000}"/>
    <cellStyle name="Normal 59 2 8 6 2" xfId="37826" xr:uid="{00000000-0005-0000-0000-0000BF930000}"/>
    <cellStyle name="Normal 59 2 8 7" xfId="37827" xr:uid="{00000000-0005-0000-0000-0000C0930000}"/>
    <cellStyle name="Normal 59 2 8 7 2" xfId="37828" xr:uid="{00000000-0005-0000-0000-0000C1930000}"/>
    <cellStyle name="Normal 59 2 8 8" xfId="37829" xr:uid="{00000000-0005-0000-0000-0000C2930000}"/>
    <cellStyle name="Normal 59 2 8 8 2" xfId="37830" xr:uid="{00000000-0005-0000-0000-0000C3930000}"/>
    <cellStyle name="Normal 59 2 8 9" xfId="37831" xr:uid="{00000000-0005-0000-0000-0000C4930000}"/>
    <cellStyle name="Normal 59 2 9" xfId="37832" xr:uid="{00000000-0005-0000-0000-0000C5930000}"/>
    <cellStyle name="Normal 59 2 9 2" xfId="37833" xr:uid="{00000000-0005-0000-0000-0000C6930000}"/>
    <cellStyle name="Normal 59 20" xfId="37834" xr:uid="{00000000-0005-0000-0000-0000C7930000}"/>
    <cellStyle name="Normal 59 20 2" xfId="37835" xr:uid="{00000000-0005-0000-0000-0000C8930000}"/>
    <cellStyle name="Normal 59 21" xfId="37836" xr:uid="{00000000-0005-0000-0000-0000C9930000}"/>
    <cellStyle name="Normal 59 22" xfId="37837" xr:uid="{00000000-0005-0000-0000-0000CA930000}"/>
    <cellStyle name="Normal 59 3" xfId="37838" xr:uid="{00000000-0005-0000-0000-0000CB930000}"/>
    <cellStyle name="Normal 59 3 10" xfId="37839" xr:uid="{00000000-0005-0000-0000-0000CC930000}"/>
    <cellStyle name="Normal 59 3 10 2" xfId="37840" xr:uid="{00000000-0005-0000-0000-0000CD930000}"/>
    <cellStyle name="Normal 59 3 11" xfId="37841" xr:uid="{00000000-0005-0000-0000-0000CE930000}"/>
    <cellStyle name="Normal 59 3 11 2" xfId="37842" xr:uid="{00000000-0005-0000-0000-0000CF930000}"/>
    <cellStyle name="Normal 59 3 12" xfId="37843" xr:uid="{00000000-0005-0000-0000-0000D0930000}"/>
    <cellStyle name="Normal 59 3 12 2" xfId="37844" xr:uid="{00000000-0005-0000-0000-0000D1930000}"/>
    <cellStyle name="Normal 59 3 13" xfId="37845" xr:uid="{00000000-0005-0000-0000-0000D2930000}"/>
    <cellStyle name="Normal 59 3 13 2" xfId="37846" xr:uid="{00000000-0005-0000-0000-0000D3930000}"/>
    <cellStyle name="Normal 59 3 14" xfId="37847" xr:uid="{00000000-0005-0000-0000-0000D4930000}"/>
    <cellStyle name="Normal 59 3 14 2" xfId="37848" xr:uid="{00000000-0005-0000-0000-0000D5930000}"/>
    <cellStyle name="Normal 59 3 15" xfId="37849" xr:uid="{00000000-0005-0000-0000-0000D6930000}"/>
    <cellStyle name="Normal 59 3 15 2" xfId="37850" xr:uid="{00000000-0005-0000-0000-0000D7930000}"/>
    <cellStyle name="Normal 59 3 16" xfId="37851" xr:uid="{00000000-0005-0000-0000-0000D8930000}"/>
    <cellStyle name="Normal 59 3 16 2" xfId="37852" xr:uid="{00000000-0005-0000-0000-0000D9930000}"/>
    <cellStyle name="Normal 59 3 17" xfId="37853" xr:uid="{00000000-0005-0000-0000-0000DA930000}"/>
    <cellStyle name="Normal 59 3 18" xfId="37854" xr:uid="{00000000-0005-0000-0000-0000DB930000}"/>
    <cellStyle name="Normal 59 3 2" xfId="37855" xr:uid="{00000000-0005-0000-0000-0000DC930000}"/>
    <cellStyle name="Normal 59 3 2 10" xfId="37856" xr:uid="{00000000-0005-0000-0000-0000DD930000}"/>
    <cellStyle name="Normal 59 3 2 11" xfId="37857" xr:uid="{00000000-0005-0000-0000-0000DE930000}"/>
    <cellStyle name="Normal 59 3 2 2" xfId="37858" xr:uid="{00000000-0005-0000-0000-0000DF930000}"/>
    <cellStyle name="Normal 59 3 2 2 2" xfId="37859" xr:uid="{00000000-0005-0000-0000-0000E0930000}"/>
    <cellStyle name="Normal 59 3 2 3" xfId="37860" xr:uid="{00000000-0005-0000-0000-0000E1930000}"/>
    <cellStyle name="Normal 59 3 2 3 2" xfId="37861" xr:uid="{00000000-0005-0000-0000-0000E2930000}"/>
    <cellStyle name="Normal 59 3 2 4" xfId="37862" xr:uid="{00000000-0005-0000-0000-0000E3930000}"/>
    <cellStyle name="Normal 59 3 2 4 2" xfId="37863" xr:uid="{00000000-0005-0000-0000-0000E4930000}"/>
    <cellStyle name="Normal 59 3 2 5" xfId="37864" xr:uid="{00000000-0005-0000-0000-0000E5930000}"/>
    <cellStyle name="Normal 59 3 2 5 2" xfId="37865" xr:uid="{00000000-0005-0000-0000-0000E6930000}"/>
    <cellStyle name="Normal 59 3 2 6" xfId="37866" xr:uid="{00000000-0005-0000-0000-0000E7930000}"/>
    <cellStyle name="Normal 59 3 2 6 2" xfId="37867" xr:uid="{00000000-0005-0000-0000-0000E8930000}"/>
    <cellStyle name="Normal 59 3 2 7" xfId="37868" xr:uid="{00000000-0005-0000-0000-0000E9930000}"/>
    <cellStyle name="Normal 59 3 2 7 2" xfId="37869" xr:uid="{00000000-0005-0000-0000-0000EA930000}"/>
    <cellStyle name="Normal 59 3 2 8" xfId="37870" xr:uid="{00000000-0005-0000-0000-0000EB930000}"/>
    <cellStyle name="Normal 59 3 2 8 2" xfId="37871" xr:uid="{00000000-0005-0000-0000-0000EC930000}"/>
    <cellStyle name="Normal 59 3 2 9" xfId="37872" xr:uid="{00000000-0005-0000-0000-0000ED930000}"/>
    <cellStyle name="Normal 59 3 2 9 2" xfId="37873" xr:uid="{00000000-0005-0000-0000-0000EE930000}"/>
    <cellStyle name="Normal 59 3 3" xfId="37874" xr:uid="{00000000-0005-0000-0000-0000EF930000}"/>
    <cellStyle name="Normal 59 3 3 10" xfId="37875" xr:uid="{00000000-0005-0000-0000-0000F0930000}"/>
    <cellStyle name="Normal 59 3 3 11" xfId="37876" xr:uid="{00000000-0005-0000-0000-0000F1930000}"/>
    <cellStyle name="Normal 59 3 3 2" xfId="37877" xr:uid="{00000000-0005-0000-0000-0000F2930000}"/>
    <cellStyle name="Normal 59 3 3 2 2" xfId="37878" xr:uid="{00000000-0005-0000-0000-0000F3930000}"/>
    <cellStyle name="Normal 59 3 3 3" xfId="37879" xr:uid="{00000000-0005-0000-0000-0000F4930000}"/>
    <cellStyle name="Normal 59 3 3 3 2" xfId="37880" xr:uid="{00000000-0005-0000-0000-0000F5930000}"/>
    <cellStyle name="Normal 59 3 3 4" xfId="37881" xr:uid="{00000000-0005-0000-0000-0000F6930000}"/>
    <cellStyle name="Normal 59 3 3 4 2" xfId="37882" xr:uid="{00000000-0005-0000-0000-0000F7930000}"/>
    <cellStyle name="Normal 59 3 3 5" xfId="37883" xr:uid="{00000000-0005-0000-0000-0000F8930000}"/>
    <cellStyle name="Normal 59 3 3 5 2" xfId="37884" xr:uid="{00000000-0005-0000-0000-0000F9930000}"/>
    <cellStyle name="Normal 59 3 3 6" xfId="37885" xr:uid="{00000000-0005-0000-0000-0000FA930000}"/>
    <cellStyle name="Normal 59 3 3 6 2" xfId="37886" xr:uid="{00000000-0005-0000-0000-0000FB930000}"/>
    <cellStyle name="Normal 59 3 3 7" xfId="37887" xr:uid="{00000000-0005-0000-0000-0000FC930000}"/>
    <cellStyle name="Normal 59 3 3 7 2" xfId="37888" xr:uid="{00000000-0005-0000-0000-0000FD930000}"/>
    <cellStyle name="Normal 59 3 3 8" xfId="37889" xr:uid="{00000000-0005-0000-0000-0000FE930000}"/>
    <cellStyle name="Normal 59 3 3 8 2" xfId="37890" xr:uid="{00000000-0005-0000-0000-0000FF930000}"/>
    <cellStyle name="Normal 59 3 3 9" xfId="37891" xr:uid="{00000000-0005-0000-0000-000000940000}"/>
    <cellStyle name="Normal 59 3 3 9 2" xfId="37892" xr:uid="{00000000-0005-0000-0000-000001940000}"/>
    <cellStyle name="Normal 59 3 4" xfId="37893" xr:uid="{00000000-0005-0000-0000-000002940000}"/>
    <cellStyle name="Normal 59 3 4 10" xfId="37894" xr:uid="{00000000-0005-0000-0000-000003940000}"/>
    <cellStyle name="Normal 59 3 4 11" xfId="37895" xr:uid="{00000000-0005-0000-0000-000004940000}"/>
    <cellStyle name="Normal 59 3 4 2" xfId="37896" xr:uid="{00000000-0005-0000-0000-000005940000}"/>
    <cellStyle name="Normal 59 3 4 2 2" xfId="37897" xr:uid="{00000000-0005-0000-0000-000006940000}"/>
    <cellStyle name="Normal 59 3 4 3" xfId="37898" xr:uid="{00000000-0005-0000-0000-000007940000}"/>
    <cellStyle name="Normal 59 3 4 3 2" xfId="37899" xr:uid="{00000000-0005-0000-0000-000008940000}"/>
    <cellStyle name="Normal 59 3 4 4" xfId="37900" xr:uid="{00000000-0005-0000-0000-000009940000}"/>
    <cellStyle name="Normal 59 3 4 4 2" xfId="37901" xr:uid="{00000000-0005-0000-0000-00000A940000}"/>
    <cellStyle name="Normal 59 3 4 5" xfId="37902" xr:uid="{00000000-0005-0000-0000-00000B940000}"/>
    <cellStyle name="Normal 59 3 4 5 2" xfId="37903" xr:uid="{00000000-0005-0000-0000-00000C940000}"/>
    <cellStyle name="Normal 59 3 4 6" xfId="37904" xr:uid="{00000000-0005-0000-0000-00000D940000}"/>
    <cellStyle name="Normal 59 3 4 6 2" xfId="37905" xr:uid="{00000000-0005-0000-0000-00000E940000}"/>
    <cellStyle name="Normal 59 3 4 7" xfId="37906" xr:uid="{00000000-0005-0000-0000-00000F940000}"/>
    <cellStyle name="Normal 59 3 4 7 2" xfId="37907" xr:uid="{00000000-0005-0000-0000-000010940000}"/>
    <cellStyle name="Normal 59 3 4 8" xfId="37908" xr:uid="{00000000-0005-0000-0000-000011940000}"/>
    <cellStyle name="Normal 59 3 4 8 2" xfId="37909" xr:uid="{00000000-0005-0000-0000-000012940000}"/>
    <cellStyle name="Normal 59 3 4 9" xfId="37910" xr:uid="{00000000-0005-0000-0000-000013940000}"/>
    <cellStyle name="Normal 59 3 4 9 2" xfId="37911" xr:uid="{00000000-0005-0000-0000-000014940000}"/>
    <cellStyle name="Normal 59 3 5" xfId="37912" xr:uid="{00000000-0005-0000-0000-000015940000}"/>
    <cellStyle name="Normal 59 3 5 10" xfId="37913" xr:uid="{00000000-0005-0000-0000-000016940000}"/>
    <cellStyle name="Normal 59 3 5 11" xfId="37914" xr:uid="{00000000-0005-0000-0000-000017940000}"/>
    <cellStyle name="Normal 59 3 5 2" xfId="37915" xr:uid="{00000000-0005-0000-0000-000018940000}"/>
    <cellStyle name="Normal 59 3 5 2 2" xfId="37916" xr:uid="{00000000-0005-0000-0000-000019940000}"/>
    <cellStyle name="Normal 59 3 5 3" xfId="37917" xr:uid="{00000000-0005-0000-0000-00001A940000}"/>
    <cellStyle name="Normal 59 3 5 3 2" xfId="37918" xr:uid="{00000000-0005-0000-0000-00001B940000}"/>
    <cellStyle name="Normal 59 3 5 4" xfId="37919" xr:uid="{00000000-0005-0000-0000-00001C940000}"/>
    <cellStyle name="Normal 59 3 5 4 2" xfId="37920" xr:uid="{00000000-0005-0000-0000-00001D940000}"/>
    <cellStyle name="Normal 59 3 5 5" xfId="37921" xr:uid="{00000000-0005-0000-0000-00001E940000}"/>
    <cellStyle name="Normal 59 3 5 5 2" xfId="37922" xr:uid="{00000000-0005-0000-0000-00001F940000}"/>
    <cellStyle name="Normal 59 3 5 6" xfId="37923" xr:uid="{00000000-0005-0000-0000-000020940000}"/>
    <cellStyle name="Normal 59 3 5 6 2" xfId="37924" xr:uid="{00000000-0005-0000-0000-000021940000}"/>
    <cellStyle name="Normal 59 3 5 7" xfId="37925" xr:uid="{00000000-0005-0000-0000-000022940000}"/>
    <cellStyle name="Normal 59 3 5 7 2" xfId="37926" xr:uid="{00000000-0005-0000-0000-000023940000}"/>
    <cellStyle name="Normal 59 3 5 8" xfId="37927" xr:uid="{00000000-0005-0000-0000-000024940000}"/>
    <cellStyle name="Normal 59 3 5 8 2" xfId="37928" xr:uid="{00000000-0005-0000-0000-000025940000}"/>
    <cellStyle name="Normal 59 3 5 9" xfId="37929" xr:uid="{00000000-0005-0000-0000-000026940000}"/>
    <cellStyle name="Normal 59 3 5 9 2" xfId="37930" xr:uid="{00000000-0005-0000-0000-000027940000}"/>
    <cellStyle name="Normal 59 3 6" xfId="37931" xr:uid="{00000000-0005-0000-0000-000028940000}"/>
    <cellStyle name="Normal 59 3 6 10" xfId="37932" xr:uid="{00000000-0005-0000-0000-000029940000}"/>
    <cellStyle name="Normal 59 3 6 11" xfId="37933" xr:uid="{00000000-0005-0000-0000-00002A940000}"/>
    <cellStyle name="Normal 59 3 6 2" xfId="37934" xr:uid="{00000000-0005-0000-0000-00002B940000}"/>
    <cellStyle name="Normal 59 3 6 2 2" xfId="37935" xr:uid="{00000000-0005-0000-0000-00002C940000}"/>
    <cellStyle name="Normal 59 3 6 3" xfId="37936" xr:uid="{00000000-0005-0000-0000-00002D940000}"/>
    <cellStyle name="Normal 59 3 6 3 2" xfId="37937" xr:uid="{00000000-0005-0000-0000-00002E940000}"/>
    <cellStyle name="Normal 59 3 6 4" xfId="37938" xr:uid="{00000000-0005-0000-0000-00002F940000}"/>
    <cellStyle name="Normal 59 3 6 4 2" xfId="37939" xr:uid="{00000000-0005-0000-0000-000030940000}"/>
    <cellStyle name="Normal 59 3 6 5" xfId="37940" xr:uid="{00000000-0005-0000-0000-000031940000}"/>
    <cellStyle name="Normal 59 3 6 5 2" xfId="37941" xr:uid="{00000000-0005-0000-0000-000032940000}"/>
    <cellStyle name="Normal 59 3 6 6" xfId="37942" xr:uid="{00000000-0005-0000-0000-000033940000}"/>
    <cellStyle name="Normal 59 3 6 6 2" xfId="37943" xr:uid="{00000000-0005-0000-0000-000034940000}"/>
    <cellStyle name="Normal 59 3 6 7" xfId="37944" xr:uid="{00000000-0005-0000-0000-000035940000}"/>
    <cellStyle name="Normal 59 3 6 7 2" xfId="37945" xr:uid="{00000000-0005-0000-0000-000036940000}"/>
    <cellStyle name="Normal 59 3 6 8" xfId="37946" xr:uid="{00000000-0005-0000-0000-000037940000}"/>
    <cellStyle name="Normal 59 3 6 8 2" xfId="37947" xr:uid="{00000000-0005-0000-0000-000038940000}"/>
    <cellStyle name="Normal 59 3 6 9" xfId="37948" xr:uid="{00000000-0005-0000-0000-000039940000}"/>
    <cellStyle name="Normal 59 3 6 9 2" xfId="37949" xr:uid="{00000000-0005-0000-0000-00003A940000}"/>
    <cellStyle name="Normal 59 3 7" xfId="37950" xr:uid="{00000000-0005-0000-0000-00003B940000}"/>
    <cellStyle name="Normal 59 3 7 10" xfId="37951" xr:uid="{00000000-0005-0000-0000-00003C940000}"/>
    <cellStyle name="Normal 59 3 7 11" xfId="37952" xr:uid="{00000000-0005-0000-0000-00003D940000}"/>
    <cellStyle name="Normal 59 3 7 2" xfId="37953" xr:uid="{00000000-0005-0000-0000-00003E940000}"/>
    <cellStyle name="Normal 59 3 7 2 2" xfId="37954" xr:uid="{00000000-0005-0000-0000-00003F940000}"/>
    <cellStyle name="Normal 59 3 7 3" xfId="37955" xr:uid="{00000000-0005-0000-0000-000040940000}"/>
    <cellStyle name="Normal 59 3 7 3 2" xfId="37956" xr:uid="{00000000-0005-0000-0000-000041940000}"/>
    <cellStyle name="Normal 59 3 7 4" xfId="37957" xr:uid="{00000000-0005-0000-0000-000042940000}"/>
    <cellStyle name="Normal 59 3 7 4 2" xfId="37958" xr:uid="{00000000-0005-0000-0000-000043940000}"/>
    <cellStyle name="Normal 59 3 7 5" xfId="37959" xr:uid="{00000000-0005-0000-0000-000044940000}"/>
    <cellStyle name="Normal 59 3 7 5 2" xfId="37960" xr:uid="{00000000-0005-0000-0000-000045940000}"/>
    <cellStyle name="Normal 59 3 7 6" xfId="37961" xr:uid="{00000000-0005-0000-0000-000046940000}"/>
    <cellStyle name="Normal 59 3 7 6 2" xfId="37962" xr:uid="{00000000-0005-0000-0000-000047940000}"/>
    <cellStyle name="Normal 59 3 7 7" xfId="37963" xr:uid="{00000000-0005-0000-0000-000048940000}"/>
    <cellStyle name="Normal 59 3 7 7 2" xfId="37964" xr:uid="{00000000-0005-0000-0000-000049940000}"/>
    <cellStyle name="Normal 59 3 7 8" xfId="37965" xr:uid="{00000000-0005-0000-0000-00004A940000}"/>
    <cellStyle name="Normal 59 3 7 8 2" xfId="37966" xr:uid="{00000000-0005-0000-0000-00004B940000}"/>
    <cellStyle name="Normal 59 3 7 9" xfId="37967" xr:uid="{00000000-0005-0000-0000-00004C940000}"/>
    <cellStyle name="Normal 59 3 7 9 2" xfId="37968" xr:uid="{00000000-0005-0000-0000-00004D940000}"/>
    <cellStyle name="Normal 59 3 8" xfId="37969" xr:uid="{00000000-0005-0000-0000-00004E940000}"/>
    <cellStyle name="Normal 59 3 8 10" xfId="37970" xr:uid="{00000000-0005-0000-0000-00004F940000}"/>
    <cellStyle name="Normal 59 3 8 2" xfId="37971" xr:uid="{00000000-0005-0000-0000-000050940000}"/>
    <cellStyle name="Normal 59 3 8 2 2" xfId="37972" xr:uid="{00000000-0005-0000-0000-000051940000}"/>
    <cellStyle name="Normal 59 3 8 3" xfId="37973" xr:uid="{00000000-0005-0000-0000-000052940000}"/>
    <cellStyle name="Normal 59 3 8 3 2" xfId="37974" xr:uid="{00000000-0005-0000-0000-000053940000}"/>
    <cellStyle name="Normal 59 3 8 4" xfId="37975" xr:uid="{00000000-0005-0000-0000-000054940000}"/>
    <cellStyle name="Normal 59 3 8 4 2" xfId="37976" xr:uid="{00000000-0005-0000-0000-000055940000}"/>
    <cellStyle name="Normal 59 3 8 5" xfId="37977" xr:uid="{00000000-0005-0000-0000-000056940000}"/>
    <cellStyle name="Normal 59 3 8 5 2" xfId="37978" xr:uid="{00000000-0005-0000-0000-000057940000}"/>
    <cellStyle name="Normal 59 3 8 6" xfId="37979" xr:uid="{00000000-0005-0000-0000-000058940000}"/>
    <cellStyle name="Normal 59 3 8 6 2" xfId="37980" xr:uid="{00000000-0005-0000-0000-000059940000}"/>
    <cellStyle name="Normal 59 3 8 7" xfId="37981" xr:uid="{00000000-0005-0000-0000-00005A940000}"/>
    <cellStyle name="Normal 59 3 8 7 2" xfId="37982" xr:uid="{00000000-0005-0000-0000-00005B940000}"/>
    <cellStyle name="Normal 59 3 8 8" xfId="37983" xr:uid="{00000000-0005-0000-0000-00005C940000}"/>
    <cellStyle name="Normal 59 3 8 8 2" xfId="37984" xr:uid="{00000000-0005-0000-0000-00005D940000}"/>
    <cellStyle name="Normal 59 3 8 9" xfId="37985" xr:uid="{00000000-0005-0000-0000-00005E940000}"/>
    <cellStyle name="Normal 59 3 9" xfId="37986" xr:uid="{00000000-0005-0000-0000-00005F940000}"/>
    <cellStyle name="Normal 59 3 9 2" xfId="37987" xr:uid="{00000000-0005-0000-0000-000060940000}"/>
    <cellStyle name="Normal 59 4" xfId="37988" xr:uid="{00000000-0005-0000-0000-000061940000}"/>
    <cellStyle name="Normal 59 4 10" xfId="37989" xr:uid="{00000000-0005-0000-0000-000062940000}"/>
    <cellStyle name="Normal 59 4 10 2" xfId="37990" xr:uid="{00000000-0005-0000-0000-000063940000}"/>
    <cellStyle name="Normal 59 4 11" xfId="37991" xr:uid="{00000000-0005-0000-0000-000064940000}"/>
    <cellStyle name="Normal 59 4 11 2" xfId="37992" xr:uid="{00000000-0005-0000-0000-000065940000}"/>
    <cellStyle name="Normal 59 4 12" xfId="37993" xr:uid="{00000000-0005-0000-0000-000066940000}"/>
    <cellStyle name="Normal 59 4 12 2" xfId="37994" xr:uid="{00000000-0005-0000-0000-000067940000}"/>
    <cellStyle name="Normal 59 4 13" xfId="37995" xr:uid="{00000000-0005-0000-0000-000068940000}"/>
    <cellStyle name="Normal 59 4 13 2" xfId="37996" xr:uid="{00000000-0005-0000-0000-000069940000}"/>
    <cellStyle name="Normal 59 4 14" xfId="37997" xr:uid="{00000000-0005-0000-0000-00006A940000}"/>
    <cellStyle name="Normal 59 4 14 2" xfId="37998" xr:uid="{00000000-0005-0000-0000-00006B940000}"/>
    <cellStyle name="Normal 59 4 15" xfId="37999" xr:uid="{00000000-0005-0000-0000-00006C940000}"/>
    <cellStyle name="Normal 59 4 15 2" xfId="38000" xr:uid="{00000000-0005-0000-0000-00006D940000}"/>
    <cellStyle name="Normal 59 4 16" xfId="38001" xr:uid="{00000000-0005-0000-0000-00006E940000}"/>
    <cellStyle name="Normal 59 4 16 2" xfId="38002" xr:uid="{00000000-0005-0000-0000-00006F940000}"/>
    <cellStyle name="Normal 59 4 17" xfId="38003" xr:uid="{00000000-0005-0000-0000-000070940000}"/>
    <cellStyle name="Normal 59 4 18" xfId="38004" xr:uid="{00000000-0005-0000-0000-000071940000}"/>
    <cellStyle name="Normal 59 4 2" xfId="38005" xr:uid="{00000000-0005-0000-0000-000072940000}"/>
    <cellStyle name="Normal 59 4 2 10" xfId="38006" xr:uid="{00000000-0005-0000-0000-000073940000}"/>
    <cellStyle name="Normal 59 4 2 11" xfId="38007" xr:uid="{00000000-0005-0000-0000-000074940000}"/>
    <cellStyle name="Normal 59 4 2 2" xfId="38008" xr:uid="{00000000-0005-0000-0000-000075940000}"/>
    <cellStyle name="Normal 59 4 2 2 2" xfId="38009" xr:uid="{00000000-0005-0000-0000-000076940000}"/>
    <cellStyle name="Normal 59 4 2 3" xfId="38010" xr:uid="{00000000-0005-0000-0000-000077940000}"/>
    <cellStyle name="Normal 59 4 2 3 2" xfId="38011" xr:uid="{00000000-0005-0000-0000-000078940000}"/>
    <cellStyle name="Normal 59 4 2 4" xfId="38012" xr:uid="{00000000-0005-0000-0000-000079940000}"/>
    <cellStyle name="Normal 59 4 2 4 2" xfId="38013" xr:uid="{00000000-0005-0000-0000-00007A940000}"/>
    <cellStyle name="Normal 59 4 2 5" xfId="38014" xr:uid="{00000000-0005-0000-0000-00007B940000}"/>
    <cellStyle name="Normal 59 4 2 5 2" xfId="38015" xr:uid="{00000000-0005-0000-0000-00007C940000}"/>
    <cellStyle name="Normal 59 4 2 6" xfId="38016" xr:uid="{00000000-0005-0000-0000-00007D940000}"/>
    <cellStyle name="Normal 59 4 2 6 2" xfId="38017" xr:uid="{00000000-0005-0000-0000-00007E940000}"/>
    <cellStyle name="Normal 59 4 2 7" xfId="38018" xr:uid="{00000000-0005-0000-0000-00007F940000}"/>
    <cellStyle name="Normal 59 4 2 7 2" xfId="38019" xr:uid="{00000000-0005-0000-0000-000080940000}"/>
    <cellStyle name="Normal 59 4 2 8" xfId="38020" xr:uid="{00000000-0005-0000-0000-000081940000}"/>
    <cellStyle name="Normal 59 4 2 8 2" xfId="38021" xr:uid="{00000000-0005-0000-0000-000082940000}"/>
    <cellStyle name="Normal 59 4 2 9" xfId="38022" xr:uid="{00000000-0005-0000-0000-000083940000}"/>
    <cellStyle name="Normal 59 4 2 9 2" xfId="38023" xr:uid="{00000000-0005-0000-0000-000084940000}"/>
    <cellStyle name="Normal 59 4 3" xfId="38024" xr:uid="{00000000-0005-0000-0000-000085940000}"/>
    <cellStyle name="Normal 59 4 3 10" xfId="38025" xr:uid="{00000000-0005-0000-0000-000086940000}"/>
    <cellStyle name="Normal 59 4 3 11" xfId="38026" xr:uid="{00000000-0005-0000-0000-000087940000}"/>
    <cellStyle name="Normal 59 4 3 2" xfId="38027" xr:uid="{00000000-0005-0000-0000-000088940000}"/>
    <cellStyle name="Normal 59 4 3 2 2" xfId="38028" xr:uid="{00000000-0005-0000-0000-000089940000}"/>
    <cellStyle name="Normal 59 4 3 3" xfId="38029" xr:uid="{00000000-0005-0000-0000-00008A940000}"/>
    <cellStyle name="Normal 59 4 3 3 2" xfId="38030" xr:uid="{00000000-0005-0000-0000-00008B940000}"/>
    <cellStyle name="Normal 59 4 3 4" xfId="38031" xr:uid="{00000000-0005-0000-0000-00008C940000}"/>
    <cellStyle name="Normal 59 4 3 4 2" xfId="38032" xr:uid="{00000000-0005-0000-0000-00008D940000}"/>
    <cellStyle name="Normal 59 4 3 5" xfId="38033" xr:uid="{00000000-0005-0000-0000-00008E940000}"/>
    <cellStyle name="Normal 59 4 3 5 2" xfId="38034" xr:uid="{00000000-0005-0000-0000-00008F940000}"/>
    <cellStyle name="Normal 59 4 3 6" xfId="38035" xr:uid="{00000000-0005-0000-0000-000090940000}"/>
    <cellStyle name="Normal 59 4 3 6 2" xfId="38036" xr:uid="{00000000-0005-0000-0000-000091940000}"/>
    <cellStyle name="Normal 59 4 3 7" xfId="38037" xr:uid="{00000000-0005-0000-0000-000092940000}"/>
    <cellStyle name="Normal 59 4 3 7 2" xfId="38038" xr:uid="{00000000-0005-0000-0000-000093940000}"/>
    <cellStyle name="Normal 59 4 3 8" xfId="38039" xr:uid="{00000000-0005-0000-0000-000094940000}"/>
    <cellStyle name="Normal 59 4 3 8 2" xfId="38040" xr:uid="{00000000-0005-0000-0000-000095940000}"/>
    <cellStyle name="Normal 59 4 3 9" xfId="38041" xr:uid="{00000000-0005-0000-0000-000096940000}"/>
    <cellStyle name="Normal 59 4 3 9 2" xfId="38042" xr:uid="{00000000-0005-0000-0000-000097940000}"/>
    <cellStyle name="Normal 59 4 4" xfId="38043" xr:uid="{00000000-0005-0000-0000-000098940000}"/>
    <cellStyle name="Normal 59 4 4 10" xfId="38044" xr:uid="{00000000-0005-0000-0000-000099940000}"/>
    <cellStyle name="Normal 59 4 4 11" xfId="38045" xr:uid="{00000000-0005-0000-0000-00009A940000}"/>
    <cellStyle name="Normal 59 4 4 2" xfId="38046" xr:uid="{00000000-0005-0000-0000-00009B940000}"/>
    <cellStyle name="Normal 59 4 4 2 2" xfId="38047" xr:uid="{00000000-0005-0000-0000-00009C940000}"/>
    <cellStyle name="Normal 59 4 4 3" xfId="38048" xr:uid="{00000000-0005-0000-0000-00009D940000}"/>
    <cellStyle name="Normal 59 4 4 3 2" xfId="38049" xr:uid="{00000000-0005-0000-0000-00009E940000}"/>
    <cellStyle name="Normal 59 4 4 4" xfId="38050" xr:uid="{00000000-0005-0000-0000-00009F940000}"/>
    <cellStyle name="Normal 59 4 4 4 2" xfId="38051" xr:uid="{00000000-0005-0000-0000-0000A0940000}"/>
    <cellStyle name="Normal 59 4 4 5" xfId="38052" xr:uid="{00000000-0005-0000-0000-0000A1940000}"/>
    <cellStyle name="Normal 59 4 4 5 2" xfId="38053" xr:uid="{00000000-0005-0000-0000-0000A2940000}"/>
    <cellStyle name="Normal 59 4 4 6" xfId="38054" xr:uid="{00000000-0005-0000-0000-0000A3940000}"/>
    <cellStyle name="Normal 59 4 4 6 2" xfId="38055" xr:uid="{00000000-0005-0000-0000-0000A4940000}"/>
    <cellStyle name="Normal 59 4 4 7" xfId="38056" xr:uid="{00000000-0005-0000-0000-0000A5940000}"/>
    <cellStyle name="Normal 59 4 4 7 2" xfId="38057" xr:uid="{00000000-0005-0000-0000-0000A6940000}"/>
    <cellStyle name="Normal 59 4 4 8" xfId="38058" xr:uid="{00000000-0005-0000-0000-0000A7940000}"/>
    <cellStyle name="Normal 59 4 4 8 2" xfId="38059" xr:uid="{00000000-0005-0000-0000-0000A8940000}"/>
    <cellStyle name="Normal 59 4 4 9" xfId="38060" xr:uid="{00000000-0005-0000-0000-0000A9940000}"/>
    <cellStyle name="Normal 59 4 4 9 2" xfId="38061" xr:uid="{00000000-0005-0000-0000-0000AA940000}"/>
    <cellStyle name="Normal 59 4 5" xfId="38062" xr:uid="{00000000-0005-0000-0000-0000AB940000}"/>
    <cellStyle name="Normal 59 4 5 10" xfId="38063" xr:uid="{00000000-0005-0000-0000-0000AC940000}"/>
    <cellStyle name="Normal 59 4 5 11" xfId="38064" xr:uid="{00000000-0005-0000-0000-0000AD940000}"/>
    <cellStyle name="Normal 59 4 5 2" xfId="38065" xr:uid="{00000000-0005-0000-0000-0000AE940000}"/>
    <cellStyle name="Normal 59 4 5 2 2" xfId="38066" xr:uid="{00000000-0005-0000-0000-0000AF940000}"/>
    <cellStyle name="Normal 59 4 5 3" xfId="38067" xr:uid="{00000000-0005-0000-0000-0000B0940000}"/>
    <cellStyle name="Normal 59 4 5 3 2" xfId="38068" xr:uid="{00000000-0005-0000-0000-0000B1940000}"/>
    <cellStyle name="Normal 59 4 5 4" xfId="38069" xr:uid="{00000000-0005-0000-0000-0000B2940000}"/>
    <cellStyle name="Normal 59 4 5 4 2" xfId="38070" xr:uid="{00000000-0005-0000-0000-0000B3940000}"/>
    <cellStyle name="Normal 59 4 5 5" xfId="38071" xr:uid="{00000000-0005-0000-0000-0000B4940000}"/>
    <cellStyle name="Normal 59 4 5 5 2" xfId="38072" xr:uid="{00000000-0005-0000-0000-0000B5940000}"/>
    <cellStyle name="Normal 59 4 5 6" xfId="38073" xr:uid="{00000000-0005-0000-0000-0000B6940000}"/>
    <cellStyle name="Normal 59 4 5 6 2" xfId="38074" xr:uid="{00000000-0005-0000-0000-0000B7940000}"/>
    <cellStyle name="Normal 59 4 5 7" xfId="38075" xr:uid="{00000000-0005-0000-0000-0000B8940000}"/>
    <cellStyle name="Normal 59 4 5 7 2" xfId="38076" xr:uid="{00000000-0005-0000-0000-0000B9940000}"/>
    <cellStyle name="Normal 59 4 5 8" xfId="38077" xr:uid="{00000000-0005-0000-0000-0000BA940000}"/>
    <cellStyle name="Normal 59 4 5 8 2" xfId="38078" xr:uid="{00000000-0005-0000-0000-0000BB940000}"/>
    <cellStyle name="Normal 59 4 5 9" xfId="38079" xr:uid="{00000000-0005-0000-0000-0000BC940000}"/>
    <cellStyle name="Normal 59 4 5 9 2" xfId="38080" xr:uid="{00000000-0005-0000-0000-0000BD940000}"/>
    <cellStyle name="Normal 59 4 6" xfId="38081" xr:uid="{00000000-0005-0000-0000-0000BE940000}"/>
    <cellStyle name="Normal 59 4 6 10" xfId="38082" xr:uid="{00000000-0005-0000-0000-0000BF940000}"/>
    <cellStyle name="Normal 59 4 6 11" xfId="38083" xr:uid="{00000000-0005-0000-0000-0000C0940000}"/>
    <cellStyle name="Normal 59 4 6 2" xfId="38084" xr:uid="{00000000-0005-0000-0000-0000C1940000}"/>
    <cellStyle name="Normal 59 4 6 2 2" xfId="38085" xr:uid="{00000000-0005-0000-0000-0000C2940000}"/>
    <cellStyle name="Normal 59 4 6 3" xfId="38086" xr:uid="{00000000-0005-0000-0000-0000C3940000}"/>
    <cellStyle name="Normal 59 4 6 3 2" xfId="38087" xr:uid="{00000000-0005-0000-0000-0000C4940000}"/>
    <cellStyle name="Normal 59 4 6 4" xfId="38088" xr:uid="{00000000-0005-0000-0000-0000C5940000}"/>
    <cellStyle name="Normal 59 4 6 4 2" xfId="38089" xr:uid="{00000000-0005-0000-0000-0000C6940000}"/>
    <cellStyle name="Normal 59 4 6 5" xfId="38090" xr:uid="{00000000-0005-0000-0000-0000C7940000}"/>
    <cellStyle name="Normal 59 4 6 5 2" xfId="38091" xr:uid="{00000000-0005-0000-0000-0000C8940000}"/>
    <cellStyle name="Normal 59 4 6 6" xfId="38092" xr:uid="{00000000-0005-0000-0000-0000C9940000}"/>
    <cellStyle name="Normal 59 4 6 6 2" xfId="38093" xr:uid="{00000000-0005-0000-0000-0000CA940000}"/>
    <cellStyle name="Normal 59 4 6 7" xfId="38094" xr:uid="{00000000-0005-0000-0000-0000CB940000}"/>
    <cellStyle name="Normal 59 4 6 7 2" xfId="38095" xr:uid="{00000000-0005-0000-0000-0000CC940000}"/>
    <cellStyle name="Normal 59 4 6 8" xfId="38096" xr:uid="{00000000-0005-0000-0000-0000CD940000}"/>
    <cellStyle name="Normal 59 4 6 8 2" xfId="38097" xr:uid="{00000000-0005-0000-0000-0000CE940000}"/>
    <cellStyle name="Normal 59 4 6 9" xfId="38098" xr:uid="{00000000-0005-0000-0000-0000CF940000}"/>
    <cellStyle name="Normal 59 4 6 9 2" xfId="38099" xr:uid="{00000000-0005-0000-0000-0000D0940000}"/>
    <cellStyle name="Normal 59 4 7" xfId="38100" xr:uid="{00000000-0005-0000-0000-0000D1940000}"/>
    <cellStyle name="Normal 59 4 7 10" xfId="38101" xr:uid="{00000000-0005-0000-0000-0000D2940000}"/>
    <cellStyle name="Normal 59 4 7 11" xfId="38102" xr:uid="{00000000-0005-0000-0000-0000D3940000}"/>
    <cellStyle name="Normal 59 4 7 2" xfId="38103" xr:uid="{00000000-0005-0000-0000-0000D4940000}"/>
    <cellStyle name="Normal 59 4 7 2 2" xfId="38104" xr:uid="{00000000-0005-0000-0000-0000D5940000}"/>
    <cellStyle name="Normal 59 4 7 3" xfId="38105" xr:uid="{00000000-0005-0000-0000-0000D6940000}"/>
    <cellStyle name="Normal 59 4 7 3 2" xfId="38106" xr:uid="{00000000-0005-0000-0000-0000D7940000}"/>
    <cellStyle name="Normal 59 4 7 4" xfId="38107" xr:uid="{00000000-0005-0000-0000-0000D8940000}"/>
    <cellStyle name="Normal 59 4 7 4 2" xfId="38108" xr:uid="{00000000-0005-0000-0000-0000D9940000}"/>
    <cellStyle name="Normal 59 4 7 5" xfId="38109" xr:uid="{00000000-0005-0000-0000-0000DA940000}"/>
    <cellStyle name="Normal 59 4 7 5 2" xfId="38110" xr:uid="{00000000-0005-0000-0000-0000DB940000}"/>
    <cellStyle name="Normal 59 4 7 6" xfId="38111" xr:uid="{00000000-0005-0000-0000-0000DC940000}"/>
    <cellStyle name="Normal 59 4 7 6 2" xfId="38112" xr:uid="{00000000-0005-0000-0000-0000DD940000}"/>
    <cellStyle name="Normal 59 4 7 7" xfId="38113" xr:uid="{00000000-0005-0000-0000-0000DE940000}"/>
    <cellStyle name="Normal 59 4 7 7 2" xfId="38114" xr:uid="{00000000-0005-0000-0000-0000DF940000}"/>
    <cellStyle name="Normal 59 4 7 8" xfId="38115" xr:uid="{00000000-0005-0000-0000-0000E0940000}"/>
    <cellStyle name="Normal 59 4 7 8 2" xfId="38116" xr:uid="{00000000-0005-0000-0000-0000E1940000}"/>
    <cellStyle name="Normal 59 4 7 9" xfId="38117" xr:uid="{00000000-0005-0000-0000-0000E2940000}"/>
    <cellStyle name="Normal 59 4 7 9 2" xfId="38118" xr:uid="{00000000-0005-0000-0000-0000E3940000}"/>
    <cellStyle name="Normal 59 4 8" xfId="38119" xr:uid="{00000000-0005-0000-0000-0000E4940000}"/>
    <cellStyle name="Normal 59 4 8 10" xfId="38120" xr:uid="{00000000-0005-0000-0000-0000E5940000}"/>
    <cellStyle name="Normal 59 4 8 2" xfId="38121" xr:uid="{00000000-0005-0000-0000-0000E6940000}"/>
    <cellStyle name="Normal 59 4 8 2 2" xfId="38122" xr:uid="{00000000-0005-0000-0000-0000E7940000}"/>
    <cellStyle name="Normal 59 4 8 3" xfId="38123" xr:uid="{00000000-0005-0000-0000-0000E8940000}"/>
    <cellStyle name="Normal 59 4 8 3 2" xfId="38124" xr:uid="{00000000-0005-0000-0000-0000E9940000}"/>
    <cellStyle name="Normal 59 4 8 4" xfId="38125" xr:uid="{00000000-0005-0000-0000-0000EA940000}"/>
    <cellStyle name="Normal 59 4 8 4 2" xfId="38126" xr:uid="{00000000-0005-0000-0000-0000EB940000}"/>
    <cellStyle name="Normal 59 4 8 5" xfId="38127" xr:uid="{00000000-0005-0000-0000-0000EC940000}"/>
    <cellStyle name="Normal 59 4 8 5 2" xfId="38128" xr:uid="{00000000-0005-0000-0000-0000ED940000}"/>
    <cellStyle name="Normal 59 4 8 6" xfId="38129" xr:uid="{00000000-0005-0000-0000-0000EE940000}"/>
    <cellStyle name="Normal 59 4 8 6 2" xfId="38130" xr:uid="{00000000-0005-0000-0000-0000EF940000}"/>
    <cellStyle name="Normal 59 4 8 7" xfId="38131" xr:uid="{00000000-0005-0000-0000-0000F0940000}"/>
    <cellStyle name="Normal 59 4 8 7 2" xfId="38132" xr:uid="{00000000-0005-0000-0000-0000F1940000}"/>
    <cellStyle name="Normal 59 4 8 8" xfId="38133" xr:uid="{00000000-0005-0000-0000-0000F2940000}"/>
    <cellStyle name="Normal 59 4 8 8 2" xfId="38134" xr:uid="{00000000-0005-0000-0000-0000F3940000}"/>
    <cellStyle name="Normal 59 4 8 9" xfId="38135" xr:uid="{00000000-0005-0000-0000-0000F4940000}"/>
    <cellStyle name="Normal 59 4 9" xfId="38136" xr:uid="{00000000-0005-0000-0000-0000F5940000}"/>
    <cellStyle name="Normal 59 4 9 2" xfId="38137" xr:uid="{00000000-0005-0000-0000-0000F6940000}"/>
    <cellStyle name="Normal 59 5" xfId="38138" xr:uid="{00000000-0005-0000-0000-0000F7940000}"/>
    <cellStyle name="Normal 59 5 10" xfId="38139" xr:uid="{00000000-0005-0000-0000-0000F8940000}"/>
    <cellStyle name="Normal 59 5 10 2" xfId="38140" xr:uid="{00000000-0005-0000-0000-0000F9940000}"/>
    <cellStyle name="Normal 59 5 11" xfId="38141" xr:uid="{00000000-0005-0000-0000-0000FA940000}"/>
    <cellStyle name="Normal 59 5 11 2" xfId="38142" xr:uid="{00000000-0005-0000-0000-0000FB940000}"/>
    <cellStyle name="Normal 59 5 12" xfId="38143" xr:uid="{00000000-0005-0000-0000-0000FC940000}"/>
    <cellStyle name="Normal 59 5 12 2" xfId="38144" xr:uid="{00000000-0005-0000-0000-0000FD940000}"/>
    <cellStyle name="Normal 59 5 13" xfId="38145" xr:uid="{00000000-0005-0000-0000-0000FE940000}"/>
    <cellStyle name="Normal 59 5 13 2" xfId="38146" xr:uid="{00000000-0005-0000-0000-0000FF940000}"/>
    <cellStyle name="Normal 59 5 14" xfId="38147" xr:uid="{00000000-0005-0000-0000-000000950000}"/>
    <cellStyle name="Normal 59 5 14 2" xfId="38148" xr:uid="{00000000-0005-0000-0000-000001950000}"/>
    <cellStyle name="Normal 59 5 15" xfId="38149" xr:uid="{00000000-0005-0000-0000-000002950000}"/>
    <cellStyle name="Normal 59 5 15 2" xfId="38150" xr:uid="{00000000-0005-0000-0000-000003950000}"/>
    <cellStyle name="Normal 59 5 16" xfId="38151" xr:uid="{00000000-0005-0000-0000-000004950000}"/>
    <cellStyle name="Normal 59 5 17" xfId="38152" xr:uid="{00000000-0005-0000-0000-000005950000}"/>
    <cellStyle name="Normal 59 5 2" xfId="38153" xr:uid="{00000000-0005-0000-0000-000006950000}"/>
    <cellStyle name="Normal 59 5 2 10" xfId="38154" xr:uid="{00000000-0005-0000-0000-000007950000}"/>
    <cellStyle name="Normal 59 5 2 11" xfId="38155" xr:uid="{00000000-0005-0000-0000-000008950000}"/>
    <cellStyle name="Normal 59 5 2 2" xfId="38156" xr:uid="{00000000-0005-0000-0000-000009950000}"/>
    <cellStyle name="Normal 59 5 2 2 2" xfId="38157" xr:uid="{00000000-0005-0000-0000-00000A950000}"/>
    <cellStyle name="Normal 59 5 2 3" xfId="38158" xr:uid="{00000000-0005-0000-0000-00000B950000}"/>
    <cellStyle name="Normal 59 5 2 3 2" xfId="38159" xr:uid="{00000000-0005-0000-0000-00000C950000}"/>
    <cellStyle name="Normal 59 5 2 4" xfId="38160" xr:uid="{00000000-0005-0000-0000-00000D950000}"/>
    <cellStyle name="Normal 59 5 2 4 2" xfId="38161" xr:uid="{00000000-0005-0000-0000-00000E950000}"/>
    <cellStyle name="Normal 59 5 2 5" xfId="38162" xr:uid="{00000000-0005-0000-0000-00000F950000}"/>
    <cellStyle name="Normal 59 5 2 5 2" xfId="38163" xr:uid="{00000000-0005-0000-0000-000010950000}"/>
    <cellStyle name="Normal 59 5 2 6" xfId="38164" xr:uid="{00000000-0005-0000-0000-000011950000}"/>
    <cellStyle name="Normal 59 5 2 6 2" xfId="38165" xr:uid="{00000000-0005-0000-0000-000012950000}"/>
    <cellStyle name="Normal 59 5 2 7" xfId="38166" xr:uid="{00000000-0005-0000-0000-000013950000}"/>
    <cellStyle name="Normal 59 5 2 7 2" xfId="38167" xr:uid="{00000000-0005-0000-0000-000014950000}"/>
    <cellStyle name="Normal 59 5 2 8" xfId="38168" xr:uid="{00000000-0005-0000-0000-000015950000}"/>
    <cellStyle name="Normal 59 5 2 8 2" xfId="38169" xr:uid="{00000000-0005-0000-0000-000016950000}"/>
    <cellStyle name="Normal 59 5 2 9" xfId="38170" xr:uid="{00000000-0005-0000-0000-000017950000}"/>
    <cellStyle name="Normal 59 5 2 9 2" xfId="38171" xr:uid="{00000000-0005-0000-0000-000018950000}"/>
    <cellStyle name="Normal 59 5 3" xfId="38172" xr:uid="{00000000-0005-0000-0000-000019950000}"/>
    <cellStyle name="Normal 59 5 3 10" xfId="38173" xr:uid="{00000000-0005-0000-0000-00001A950000}"/>
    <cellStyle name="Normal 59 5 3 11" xfId="38174" xr:uid="{00000000-0005-0000-0000-00001B950000}"/>
    <cellStyle name="Normal 59 5 3 2" xfId="38175" xr:uid="{00000000-0005-0000-0000-00001C950000}"/>
    <cellStyle name="Normal 59 5 3 2 2" xfId="38176" xr:uid="{00000000-0005-0000-0000-00001D950000}"/>
    <cellStyle name="Normal 59 5 3 3" xfId="38177" xr:uid="{00000000-0005-0000-0000-00001E950000}"/>
    <cellStyle name="Normal 59 5 3 3 2" xfId="38178" xr:uid="{00000000-0005-0000-0000-00001F950000}"/>
    <cellStyle name="Normal 59 5 3 4" xfId="38179" xr:uid="{00000000-0005-0000-0000-000020950000}"/>
    <cellStyle name="Normal 59 5 3 4 2" xfId="38180" xr:uid="{00000000-0005-0000-0000-000021950000}"/>
    <cellStyle name="Normal 59 5 3 5" xfId="38181" xr:uid="{00000000-0005-0000-0000-000022950000}"/>
    <cellStyle name="Normal 59 5 3 5 2" xfId="38182" xr:uid="{00000000-0005-0000-0000-000023950000}"/>
    <cellStyle name="Normal 59 5 3 6" xfId="38183" xr:uid="{00000000-0005-0000-0000-000024950000}"/>
    <cellStyle name="Normal 59 5 3 6 2" xfId="38184" xr:uid="{00000000-0005-0000-0000-000025950000}"/>
    <cellStyle name="Normal 59 5 3 7" xfId="38185" xr:uid="{00000000-0005-0000-0000-000026950000}"/>
    <cellStyle name="Normal 59 5 3 7 2" xfId="38186" xr:uid="{00000000-0005-0000-0000-000027950000}"/>
    <cellStyle name="Normal 59 5 3 8" xfId="38187" xr:uid="{00000000-0005-0000-0000-000028950000}"/>
    <cellStyle name="Normal 59 5 3 8 2" xfId="38188" xr:uid="{00000000-0005-0000-0000-000029950000}"/>
    <cellStyle name="Normal 59 5 3 9" xfId="38189" xr:uid="{00000000-0005-0000-0000-00002A950000}"/>
    <cellStyle name="Normal 59 5 3 9 2" xfId="38190" xr:uid="{00000000-0005-0000-0000-00002B950000}"/>
    <cellStyle name="Normal 59 5 4" xfId="38191" xr:uid="{00000000-0005-0000-0000-00002C950000}"/>
    <cellStyle name="Normal 59 5 4 10" xfId="38192" xr:uid="{00000000-0005-0000-0000-00002D950000}"/>
    <cellStyle name="Normal 59 5 4 11" xfId="38193" xr:uid="{00000000-0005-0000-0000-00002E950000}"/>
    <cellStyle name="Normal 59 5 4 2" xfId="38194" xr:uid="{00000000-0005-0000-0000-00002F950000}"/>
    <cellStyle name="Normal 59 5 4 2 2" xfId="38195" xr:uid="{00000000-0005-0000-0000-000030950000}"/>
    <cellStyle name="Normal 59 5 4 3" xfId="38196" xr:uid="{00000000-0005-0000-0000-000031950000}"/>
    <cellStyle name="Normal 59 5 4 3 2" xfId="38197" xr:uid="{00000000-0005-0000-0000-000032950000}"/>
    <cellStyle name="Normal 59 5 4 4" xfId="38198" xr:uid="{00000000-0005-0000-0000-000033950000}"/>
    <cellStyle name="Normal 59 5 4 4 2" xfId="38199" xr:uid="{00000000-0005-0000-0000-000034950000}"/>
    <cellStyle name="Normal 59 5 4 5" xfId="38200" xr:uid="{00000000-0005-0000-0000-000035950000}"/>
    <cellStyle name="Normal 59 5 4 5 2" xfId="38201" xr:uid="{00000000-0005-0000-0000-000036950000}"/>
    <cellStyle name="Normal 59 5 4 6" xfId="38202" xr:uid="{00000000-0005-0000-0000-000037950000}"/>
    <cellStyle name="Normal 59 5 4 6 2" xfId="38203" xr:uid="{00000000-0005-0000-0000-000038950000}"/>
    <cellStyle name="Normal 59 5 4 7" xfId="38204" xr:uid="{00000000-0005-0000-0000-000039950000}"/>
    <cellStyle name="Normal 59 5 4 7 2" xfId="38205" xr:uid="{00000000-0005-0000-0000-00003A950000}"/>
    <cellStyle name="Normal 59 5 4 8" xfId="38206" xr:uid="{00000000-0005-0000-0000-00003B950000}"/>
    <cellStyle name="Normal 59 5 4 8 2" xfId="38207" xr:uid="{00000000-0005-0000-0000-00003C950000}"/>
    <cellStyle name="Normal 59 5 4 9" xfId="38208" xr:uid="{00000000-0005-0000-0000-00003D950000}"/>
    <cellStyle name="Normal 59 5 4 9 2" xfId="38209" xr:uid="{00000000-0005-0000-0000-00003E950000}"/>
    <cellStyle name="Normal 59 5 5" xfId="38210" xr:uid="{00000000-0005-0000-0000-00003F950000}"/>
    <cellStyle name="Normal 59 5 5 10" xfId="38211" xr:uid="{00000000-0005-0000-0000-000040950000}"/>
    <cellStyle name="Normal 59 5 5 11" xfId="38212" xr:uid="{00000000-0005-0000-0000-000041950000}"/>
    <cellStyle name="Normal 59 5 5 2" xfId="38213" xr:uid="{00000000-0005-0000-0000-000042950000}"/>
    <cellStyle name="Normal 59 5 5 2 2" xfId="38214" xr:uid="{00000000-0005-0000-0000-000043950000}"/>
    <cellStyle name="Normal 59 5 5 3" xfId="38215" xr:uid="{00000000-0005-0000-0000-000044950000}"/>
    <cellStyle name="Normal 59 5 5 3 2" xfId="38216" xr:uid="{00000000-0005-0000-0000-000045950000}"/>
    <cellStyle name="Normal 59 5 5 4" xfId="38217" xr:uid="{00000000-0005-0000-0000-000046950000}"/>
    <cellStyle name="Normal 59 5 5 4 2" xfId="38218" xr:uid="{00000000-0005-0000-0000-000047950000}"/>
    <cellStyle name="Normal 59 5 5 5" xfId="38219" xr:uid="{00000000-0005-0000-0000-000048950000}"/>
    <cellStyle name="Normal 59 5 5 5 2" xfId="38220" xr:uid="{00000000-0005-0000-0000-000049950000}"/>
    <cellStyle name="Normal 59 5 5 6" xfId="38221" xr:uid="{00000000-0005-0000-0000-00004A950000}"/>
    <cellStyle name="Normal 59 5 5 6 2" xfId="38222" xr:uid="{00000000-0005-0000-0000-00004B950000}"/>
    <cellStyle name="Normal 59 5 5 7" xfId="38223" xr:uid="{00000000-0005-0000-0000-00004C950000}"/>
    <cellStyle name="Normal 59 5 5 7 2" xfId="38224" xr:uid="{00000000-0005-0000-0000-00004D950000}"/>
    <cellStyle name="Normal 59 5 5 8" xfId="38225" xr:uid="{00000000-0005-0000-0000-00004E950000}"/>
    <cellStyle name="Normal 59 5 5 8 2" xfId="38226" xr:uid="{00000000-0005-0000-0000-00004F950000}"/>
    <cellStyle name="Normal 59 5 5 9" xfId="38227" xr:uid="{00000000-0005-0000-0000-000050950000}"/>
    <cellStyle name="Normal 59 5 5 9 2" xfId="38228" xr:uid="{00000000-0005-0000-0000-000051950000}"/>
    <cellStyle name="Normal 59 5 6" xfId="38229" xr:uid="{00000000-0005-0000-0000-000052950000}"/>
    <cellStyle name="Normal 59 5 6 10" xfId="38230" xr:uid="{00000000-0005-0000-0000-000053950000}"/>
    <cellStyle name="Normal 59 5 6 11" xfId="38231" xr:uid="{00000000-0005-0000-0000-000054950000}"/>
    <cellStyle name="Normal 59 5 6 2" xfId="38232" xr:uid="{00000000-0005-0000-0000-000055950000}"/>
    <cellStyle name="Normal 59 5 6 2 2" xfId="38233" xr:uid="{00000000-0005-0000-0000-000056950000}"/>
    <cellStyle name="Normal 59 5 6 3" xfId="38234" xr:uid="{00000000-0005-0000-0000-000057950000}"/>
    <cellStyle name="Normal 59 5 6 3 2" xfId="38235" xr:uid="{00000000-0005-0000-0000-000058950000}"/>
    <cellStyle name="Normal 59 5 6 4" xfId="38236" xr:uid="{00000000-0005-0000-0000-000059950000}"/>
    <cellStyle name="Normal 59 5 6 4 2" xfId="38237" xr:uid="{00000000-0005-0000-0000-00005A950000}"/>
    <cellStyle name="Normal 59 5 6 5" xfId="38238" xr:uid="{00000000-0005-0000-0000-00005B950000}"/>
    <cellStyle name="Normal 59 5 6 5 2" xfId="38239" xr:uid="{00000000-0005-0000-0000-00005C950000}"/>
    <cellStyle name="Normal 59 5 6 6" xfId="38240" xr:uid="{00000000-0005-0000-0000-00005D950000}"/>
    <cellStyle name="Normal 59 5 6 6 2" xfId="38241" xr:uid="{00000000-0005-0000-0000-00005E950000}"/>
    <cellStyle name="Normal 59 5 6 7" xfId="38242" xr:uid="{00000000-0005-0000-0000-00005F950000}"/>
    <cellStyle name="Normal 59 5 6 7 2" xfId="38243" xr:uid="{00000000-0005-0000-0000-000060950000}"/>
    <cellStyle name="Normal 59 5 6 8" xfId="38244" xr:uid="{00000000-0005-0000-0000-000061950000}"/>
    <cellStyle name="Normal 59 5 6 8 2" xfId="38245" xr:uid="{00000000-0005-0000-0000-000062950000}"/>
    <cellStyle name="Normal 59 5 6 9" xfId="38246" xr:uid="{00000000-0005-0000-0000-000063950000}"/>
    <cellStyle name="Normal 59 5 6 9 2" xfId="38247" xr:uid="{00000000-0005-0000-0000-000064950000}"/>
    <cellStyle name="Normal 59 5 7" xfId="38248" xr:uid="{00000000-0005-0000-0000-000065950000}"/>
    <cellStyle name="Normal 59 5 7 10" xfId="38249" xr:uid="{00000000-0005-0000-0000-000066950000}"/>
    <cellStyle name="Normal 59 5 7 2" xfId="38250" xr:uid="{00000000-0005-0000-0000-000067950000}"/>
    <cellStyle name="Normal 59 5 7 2 2" xfId="38251" xr:uid="{00000000-0005-0000-0000-000068950000}"/>
    <cellStyle name="Normal 59 5 7 3" xfId="38252" xr:uid="{00000000-0005-0000-0000-000069950000}"/>
    <cellStyle name="Normal 59 5 7 3 2" xfId="38253" xr:uid="{00000000-0005-0000-0000-00006A950000}"/>
    <cellStyle name="Normal 59 5 7 4" xfId="38254" xr:uid="{00000000-0005-0000-0000-00006B950000}"/>
    <cellStyle name="Normal 59 5 7 4 2" xfId="38255" xr:uid="{00000000-0005-0000-0000-00006C950000}"/>
    <cellStyle name="Normal 59 5 7 5" xfId="38256" xr:uid="{00000000-0005-0000-0000-00006D950000}"/>
    <cellStyle name="Normal 59 5 7 5 2" xfId="38257" xr:uid="{00000000-0005-0000-0000-00006E950000}"/>
    <cellStyle name="Normal 59 5 7 6" xfId="38258" xr:uid="{00000000-0005-0000-0000-00006F950000}"/>
    <cellStyle name="Normal 59 5 7 6 2" xfId="38259" xr:uid="{00000000-0005-0000-0000-000070950000}"/>
    <cellStyle name="Normal 59 5 7 7" xfId="38260" xr:uid="{00000000-0005-0000-0000-000071950000}"/>
    <cellStyle name="Normal 59 5 7 7 2" xfId="38261" xr:uid="{00000000-0005-0000-0000-000072950000}"/>
    <cellStyle name="Normal 59 5 7 8" xfId="38262" xr:uid="{00000000-0005-0000-0000-000073950000}"/>
    <cellStyle name="Normal 59 5 7 8 2" xfId="38263" xr:uid="{00000000-0005-0000-0000-000074950000}"/>
    <cellStyle name="Normal 59 5 7 9" xfId="38264" xr:uid="{00000000-0005-0000-0000-000075950000}"/>
    <cellStyle name="Normal 59 5 8" xfId="38265" xr:uid="{00000000-0005-0000-0000-000076950000}"/>
    <cellStyle name="Normal 59 5 8 2" xfId="38266" xr:uid="{00000000-0005-0000-0000-000077950000}"/>
    <cellStyle name="Normal 59 5 9" xfId="38267" xr:uid="{00000000-0005-0000-0000-000078950000}"/>
    <cellStyle name="Normal 59 5 9 2" xfId="38268" xr:uid="{00000000-0005-0000-0000-000079950000}"/>
    <cellStyle name="Normal 59 6" xfId="38269" xr:uid="{00000000-0005-0000-0000-00007A950000}"/>
    <cellStyle name="Normal 59 6 10" xfId="38270" xr:uid="{00000000-0005-0000-0000-00007B950000}"/>
    <cellStyle name="Normal 59 6 10 2" xfId="38271" xr:uid="{00000000-0005-0000-0000-00007C950000}"/>
    <cellStyle name="Normal 59 6 11" xfId="38272" xr:uid="{00000000-0005-0000-0000-00007D950000}"/>
    <cellStyle name="Normal 59 6 11 2" xfId="38273" xr:uid="{00000000-0005-0000-0000-00007E950000}"/>
    <cellStyle name="Normal 59 6 12" xfId="38274" xr:uid="{00000000-0005-0000-0000-00007F950000}"/>
    <cellStyle name="Normal 59 6 12 2" xfId="38275" xr:uid="{00000000-0005-0000-0000-000080950000}"/>
    <cellStyle name="Normal 59 6 13" xfId="38276" xr:uid="{00000000-0005-0000-0000-000081950000}"/>
    <cellStyle name="Normal 59 6 13 2" xfId="38277" xr:uid="{00000000-0005-0000-0000-000082950000}"/>
    <cellStyle name="Normal 59 6 14" xfId="38278" xr:uid="{00000000-0005-0000-0000-000083950000}"/>
    <cellStyle name="Normal 59 6 14 2" xfId="38279" xr:uid="{00000000-0005-0000-0000-000084950000}"/>
    <cellStyle name="Normal 59 6 15" xfId="38280" xr:uid="{00000000-0005-0000-0000-000085950000}"/>
    <cellStyle name="Normal 59 6 15 2" xfId="38281" xr:uid="{00000000-0005-0000-0000-000086950000}"/>
    <cellStyle name="Normal 59 6 16" xfId="38282" xr:uid="{00000000-0005-0000-0000-000087950000}"/>
    <cellStyle name="Normal 59 6 17" xfId="38283" xr:uid="{00000000-0005-0000-0000-000088950000}"/>
    <cellStyle name="Normal 59 6 2" xfId="38284" xr:uid="{00000000-0005-0000-0000-000089950000}"/>
    <cellStyle name="Normal 59 6 2 10" xfId="38285" xr:uid="{00000000-0005-0000-0000-00008A950000}"/>
    <cellStyle name="Normal 59 6 2 11" xfId="38286" xr:uid="{00000000-0005-0000-0000-00008B950000}"/>
    <cellStyle name="Normal 59 6 2 2" xfId="38287" xr:uid="{00000000-0005-0000-0000-00008C950000}"/>
    <cellStyle name="Normal 59 6 2 2 2" xfId="38288" xr:uid="{00000000-0005-0000-0000-00008D950000}"/>
    <cellStyle name="Normal 59 6 2 3" xfId="38289" xr:uid="{00000000-0005-0000-0000-00008E950000}"/>
    <cellStyle name="Normal 59 6 2 3 2" xfId="38290" xr:uid="{00000000-0005-0000-0000-00008F950000}"/>
    <cellStyle name="Normal 59 6 2 4" xfId="38291" xr:uid="{00000000-0005-0000-0000-000090950000}"/>
    <cellStyle name="Normal 59 6 2 4 2" xfId="38292" xr:uid="{00000000-0005-0000-0000-000091950000}"/>
    <cellStyle name="Normal 59 6 2 5" xfId="38293" xr:uid="{00000000-0005-0000-0000-000092950000}"/>
    <cellStyle name="Normal 59 6 2 5 2" xfId="38294" xr:uid="{00000000-0005-0000-0000-000093950000}"/>
    <cellStyle name="Normal 59 6 2 6" xfId="38295" xr:uid="{00000000-0005-0000-0000-000094950000}"/>
    <cellStyle name="Normal 59 6 2 6 2" xfId="38296" xr:uid="{00000000-0005-0000-0000-000095950000}"/>
    <cellStyle name="Normal 59 6 2 7" xfId="38297" xr:uid="{00000000-0005-0000-0000-000096950000}"/>
    <cellStyle name="Normal 59 6 2 7 2" xfId="38298" xr:uid="{00000000-0005-0000-0000-000097950000}"/>
    <cellStyle name="Normal 59 6 2 8" xfId="38299" xr:uid="{00000000-0005-0000-0000-000098950000}"/>
    <cellStyle name="Normal 59 6 2 8 2" xfId="38300" xr:uid="{00000000-0005-0000-0000-000099950000}"/>
    <cellStyle name="Normal 59 6 2 9" xfId="38301" xr:uid="{00000000-0005-0000-0000-00009A950000}"/>
    <cellStyle name="Normal 59 6 2 9 2" xfId="38302" xr:uid="{00000000-0005-0000-0000-00009B950000}"/>
    <cellStyle name="Normal 59 6 3" xfId="38303" xr:uid="{00000000-0005-0000-0000-00009C950000}"/>
    <cellStyle name="Normal 59 6 3 10" xfId="38304" xr:uid="{00000000-0005-0000-0000-00009D950000}"/>
    <cellStyle name="Normal 59 6 3 11" xfId="38305" xr:uid="{00000000-0005-0000-0000-00009E950000}"/>
    <cellStyle name="Normal 59 6 3 2" xfId="38306" xr:uid="{00000000-0005-0000-0000-00009F950000}"/>
    <cellStyle name="Normal 59 6 3 2 2" xfId="38307" xr:uid="{00000000-0005-0000-0000-0000A0950000}"/>
    <cellStyle name="Normal 59 6 3 3" xfId="38308" xr:uid="{00000000-0005-0000-0000-0000A1950000}"/>
    <cellStyle name="Normal 59 6 3 3 2" xfId="38309" xr:uid="{00000000-0005-0000-0000-0000A2950000}"/>
    <cellStyle name="Normal 59 6 3 4" xfId="38310" xr:uid="{00000000-0005-0000-0000-0000A3950000}"/>
    <cellStyle name="Normal 59 6 3 4 2" xfId="38311" xr:uid="{00000000-0005-0000-0000-0000A4950000}"/>
    <cellStyle name="Normal 59 6 3 5" xfId="38312" xr:uid="{00000000-0005-0000-0000-0000A5950000}"/>
    <cellStyle name="Normal 59 6 3 5 2" xfId="38313" xr:uid="{00000000-0005-0000-0000-0000A6950000}"/>
    <cellStyle name="Normal 59 6 3 6" xfId="38314" xr:uid="{00000000-0005-0000-0000-0000A7950000}"/>
    <cellStyle name="Normal 59 6 3 6 2" xfId="38315" xr:uid="{00000000-0005-0000-0000-0000A8950000}"/>
    <cellStyle name="Normal 59 6 3 7" xfId="38316" xr:uid="{00000000-0005-0000-0000-0000A9950000}"/>
    <cellStyle name="Normal 59 6 3 7 2" xfId="38317" xr:uid="{00000000-0005-0000-0000-0000AA950000}"/>
    <cellStyle name="Normal 59 6 3 8" xfId="38318" xr:uid="{00000000-0005-0000-0000-0000AB950000}"/>
    <cellStyle name="Normal 59 6 3 8 2" xfId="38319" xr:uid="{00000000-0005-0000-0000-0000AC950000}"/>
    <cellStyle name="Normal 59 6 3 9" xfId="38320" xr:uid="{00000000-0005-0000-0000-0000AD950000}"/>
    <cellStyle name="Normal 59 6 3 9 2" xfId="38321" xr:uid="{00000000-0005-0000-0000-0000AE950000}"/>
    <cellStyle name="Normal 59 6 4" xfId="38322" xr:uid="{00000000-0005-0000-0000-0000AF950000}"/>
    <cellStyle name="Normal 59 6 4 10" xfId="38323" xr:uid="{00000000-0005-0000-0000-0000B0950000}"/>
    <cellStyle name="Normal 59 6 4 11" xfId="38324" xr:uid="{00000000-0005-0000-0000-0000B1950000}"/>
    <cellStyle name="Normal 59 6 4 2" xfId="38325" xr:uid="{00000000-0005-0000-0000-0000B2950000}"/>
    <cellStyle name="Normal 59 6 4 2 2" xfId="38326" xr:uid="{00000000-0005-0000-0000-0000B3950000}"/>
    <cellStyle name="Normal 59 6 4 3" xfId="38327" xr:uid="{00000000-0005-0000-0000-0000B4950000}"/>
    <cellStyle name="Normal 59 6 4 3 2" xfId="38328" xr:uid="{00000000-0005-0000-0000-0000B5950000}"/>
    <cellStyle name="Normal 59 6 4 4" xfId="38329" xr:uid="{00000000-0005-0000-0000-0000B6950000}"/>
    <cellStyle name="Normal 59 6 4 4 2" xfId="38330" xr:uid="{00000000-0005-0000-0000-0000B7950000}"/>
    <cellStyle name="Normal 59 6 4 5" xfId="38331" xr:uid="{00000000-0005-0000-0000-0000B8950000}"/>
    <cellStyle name="Normal 59 6 4 5 2" xfId="38332" xr:uid="{00000000-0005-0000-0000-0000B9950000}"/>
    <cellStyle name="Normal 59 6 4 6" xfId="38333" xr:uid="{00000000-0005-0000-0000-0000BA950000}"/>
    <cellStyle name="Normal 59 6 4 6 2" xfId="38334" xr:uid="{00000000-0005-0000-0000-0000BB950000}"/>
    <cellStyle name="Normal 59 6 4 7" xfId="38335" xr:uid="{00000000-0005-0000-0000-0000BC950000}"/>
    <cellStyle name="Normal 59 6 4 7 2" xfId="38336" xr:uid="{00000000-0005-0000-0000-0000BD950000}"/>
    <cellStyle name="Normal 59 6 4 8" xfId="38337" xr:uid="{00000000-0005-0000-0000-0000BE950000}"/>
    <cellStyle name="Normal 59 6 4 8 2" xfId="38338" xr:uid="{00000000-0005-0000-0000-0000BF950000}"/>
    <cellStyle name="Normal 59 6 4 9" xfId="38339" xr:uid="{00000000-0005-0000-0000-0000C0950000}"/>
    <cellStyle name="Normal 59 6 4 9 2" xfId="38340" xr:uid="{00000000-0005-0000-0000-0000C1950000}"/>
    <cellStyle name="Normal 59 6 5" xfId="38341" xr:uid="{00000000-0005-0000-0000-0000C2950000}"/>
    <cellStyle name="Normal 59 6 5 10" xfId="38342" xr:uid="{00000000-0005-0000-0000-0000C3950000}"/>
    <cellStyle name="Normal 59 6 5 11" xfId="38343" xr:uid="{00000000-0005-0000-0000-0000C4950000}"/>
    <cellStyle name="Normal 59 6 5 2" xfId="38344" xr:uid="{00000000-0005-0000-0000-0000C5950000}"/>
    <cellStyle name="Normal 59 6 5 2 2" xfId="38345" xr:uid="{00000000-0005-0000-0000-0000C6950000}"/>
    <cellStyle name="Normal 59 6 5 3" xfId="38346" xr:uid="{00000000-0005-0000-0000-0000C7950000}"/>
    <cellStyle name="Normal 59 6 5 3 2" xfId="38347" xr:uid="{00000000-0005-0000-0000-0000C8950000}"/>
    <cellStyle name="Normal 59 6 5 4" xfId="38348" xr:uid="{00000000-0005-0000-0000-0000C9950000}"/>
    <cellStyle name="Normal 59 6 5 4 2" xfId="38349" xr:uid="{00000000-0005-0000-0000-0000CA950000}"/>
    <cellStyle name="Normal 59 6 5 5" xfId="38350" xr:uid="{00000000-0005-0000-0000-0000CB950000}"/>
    <cellStyle name="Normal 59 6 5 5 2" xfId="38351" xr:uid="{00000000-0005-0000-0000-0000CC950000}"/>
    <cellStyle name="Normal 59 6 5 6" xfId="38352" xr:uid="{00000000-0005-0000-0000-0000CD950000}"/>
    <cellStyle name="Normal 59 6 5 6 2" xfId="38353" xr:uid="{00000000-0005-0000-0000-0000CE950000}"/>
    <cellStyle name="Normal 59 6 5 7" xfId="38354" xr:uid="{00000000-0005-0000-0000-0000CF950000}"/>
    <cellStyle name="Normal 59 6 5 7 2" xfId="38355" xr:uid="{00000000-0005-0000-0000-0000D0950000}"/>
    <cellStyle name="Normal 59 6 5 8" xfId="38356" xr:uid="{00000000-0005-0000-0000-0000D1950000}"/>
    <cellStyle name="Normal 59 6 5 8 2" xfId="38357" xr:uid="{00000000-0005-0000-0000-0000D2950000}"/>
    <cellStyle name="Normal 59 6 5 9" xfId="38358" xr:uid="{00000000-0005-0000-0000-0000D3950000}"/>
    <cellStyle name="Normal 59 6 5 9 2" xfId="38359" xr:uid="{00000000-0005-0000-0000-0000D4950000}"/>
    <cellStyle name="Normal 59 6 6" xfId="38360" xr:uid="{00000000-0005-0000-0000-0000D5950000}"/>
    <cellStyle name="Normal 59 6 6 10" xfId="38361" xr:uid="{00000000-0005-0000-0000-0000D6950000}"/>
    <cellStyle name="Normal 59 6 6 11" xfId="38362" xr:uid="{00000000-0005-0000-0000-0000D7950000}"/>
    <cellStyle name="Normal 59 6 6 2" xfId="38363" xr:uid="{00000000-0005-0000-0000-0000D8950000}"/>
    <cellStyle name="Normal 59 6 6 2 2" xfId="38364" xr:uid="{00000000-0005-0000-0000-0000D9950000}"/>
    <cellStyle name="Normal 59 6 6 3" xfId="38365" xr:uid="{00000000-0005-0000-0000-0000DA950000}"/>
    <cellStyle name="Normal 59 6 6 3 2" xfId="38366" xr:uid="{00000000-0005-0000-0000-0000DB950000}"/>
    <cellStyle name="Normal 59 6 6 4" xfId="38367" xr:uid="{00000000-0005-0000-0000-0000DC950000}"/>
    <cellStyle name="Normal 59 6 6 4 2" xfId="38368" xr:uid="{00000000-0005-0000-0000-0000DD950000}"/>
    <cellStyle name="Normal 59 6 6 5" xfId="38369" xr:uid="{00000000-0005-0000-0000-0000DE950000}"/>
    <cellStyle name="Normal 59 6 6 5 2" xfId="38370" xr:uid="{00000000-0005-0000-0000-0000DF950000}"/>
    <cellStyle name="Normal 59 6 6 6" xfId="38371" xr:uid="{00000000-0005-0000-0000-0000E0950000}"/>
    <cellStyle name="Normal 59 6 6 6 2" xfId="38372" xr:uid="{00000000-0005-0000-0000-0000E1950000}"/>
    <cellStyle name="Normal 59 6 6 7" xfId="38373" xr:uid="{00000000-0005-0000-0000-0000E2950000}"/>
    <cellStyle name="Normal 59 6 6 7 2" xfId="38374" xr:uid="{00000000-0005-0000-0000-0000E3950000}"/>
    <cellStyle name="Normal 59 6 6 8" xfId="38375" xr:uid="{00000000-0005-0000-0000-0000E4950000}"/>
    <cellStyle name="Normal 59 6 6 8 2" xfId="38376" xr:uid="{00000000-0005-0000-0000-0000E5950000}"/>
    <cellStyle name="Normal 59 6 6 9" xfId="38377" xr:uid="{00000000-0005-0000-0000-0000E6950000}"/>
    <cellStyle name="Normal 59 6 6 9 2" xfId="38378" xr:uid="{00000000-0005-0000-0000-0000E7950000}"/>
    <cellStyle name="Normal 59 6 7" xfId="38379" xr:uid="{00000000-0005-0000-0000-0000E8950000}"/>
    <cellStyle name="Normal 59 6 7 10" xfId="38380" xr:uid="{00000000-0005-0000-0000-0000E9950000}"/>
    <cellStyle name="Normal 59 6 7 2" xfId="38381" xr:uid="{00000000-0005-0000-0000-0000EA950000}"/>
    <cellStyle name="Normal 59 6 7 2 2" xfId="38382" xr:uid="{00000000-0005-0000-0000-0000EB950000}"/>
    <cellStyle name="Normal 59 6 7 3" xfId="38383" xr:uid="{00000000-0005-0000-0000-0000EC950000}"/>
    <cellStyle name="Normal 59 6 7 3 2" xfId="38384" xr:uid="{00000000-0005-0000-0000-0000ED950000}"/>
    <cellStyle name="Normal 59 6 7 4" xfId="38385" xr:uid="{00000000-0005-0000-0000-0000EE950000}"/>
    <cellStyle name="Normal 59 6 7 4 2" xfId="38386" xr:uid="{00000000-0005-0000-0000-0000EF950000}"/>
    <cellStyle name="Normal 59 6 7 5" xfId="38387" xr:uid="{00000000-0005-0000-0000-0000F0950000}"/>
    <cellStyle name="Normal 59 6 7 5 2" xfId="38388" xr:uid="{00000000-0005-0000-0000-0000F1950000}"/>
    <cellStyle name="Normal 59 6 7 6" xfId="38389" xr:uid="{00000000-0005-0000-0000-0000F2950000}"/>
    <cellStyle name="Normal 59 6 7 6 2" xfId="38390" xr:uid="{00000000-0005-0000-0000-0000F3950000}"/>
    <cellStyle name="Normal 59 6 7 7" xfId="38391" xr:uid="{00000000-0005-0000-0000-0000F4950000}"/>
    <cellStyle name="Normal 59 6 7 7 2" xfId="38392" xr:uid="{00000000-0005-0000-0000-0000F5950000}"/>
    <cellStyle name="Normal 59 6 7 8" xfId="38393" xr:uid="{00000000-0005-0000-0000-0000F6950000}"/>
    <cellStyle name="Normal 59 6 7 8 2" xfId="38394" xr:uid="{00000000-0005-0000-0000-0000F7950000}"/>
    <cellStyle name="Normal 59 6 7 9" xfId="38395" xr:uid="{00000000-0005-0000-0000-0000F8950000}"/>
    <cellStyle name="Normal 59 6 8" xfId="38396" xr:uid="{00000000-0005-0000-0000-0000F9950000}"/>
    <cellStyle name="Normal 59 6 8 2" xfId="38397" xr:uid="{00000000-0005-0000-0000-0000FA950000}"/>
    <cellStyle name="Normal 59 6 9" xfId="38398" xr:uid="{00000000-0005-0000-0000-0000FB950000}"/>
    <cellStyle name="Normal 59 6 9 2" xfId="38399" xr:uid="{00000000-0005-0000-0000-0000FC950000}"/>
    <cellStyle name="Normal 59 7" xfId="38400" xr:uid="{00000000-0005-0000-0000-0000FD950000}"/>
    <cellStyle name="Normal 59 7 10" xfId="38401" xr:uid="{00000000-0005-0000-0000-0000FE950000}"/>
    <cellStyle name="Normal 59 7 11" xfId="38402" xr:uid="{00000000-0005-0000-0000-0000FF950000}"/>
    <cellStyle name="Normal 59 7 2" xfId="38403" xr:uid="{00000000-0005-0000-0000-000000960000}"/>
    <cellStyle name="Normal 59 7 2 2" xfId="38404" xr:uid="{00000000-0005-0000-0000-000001960000}"/>
    <cellStyle name="Normal 59 7 3" xfId="38405" xr:uid="{00000000-0005-0000-0000-000002960000}"/>
    <cellStyle name="Normal 59 7 3 2" xfId="38406" xr:uid="{00000000-0005-0000-0000-000003960000}"/>
    <cellStyle name="Normal 59 7 4" xfId="38407" xr:uid="{00000000-0005-0000-0000-000004960000}"/>
    <cellStyle name="Normal 59 7 4 2" xfId="38408" xr:uid="{00000000-0005-0000-0000-000005960000}"/>
    <cellStyle name="Normal 59 7 5" xfId="38409" xr:uid="{00000000-0005-0000-0000-000006960000}"/>
    <cellStyle name="Normal 59 7 5 2" xfId="38410" xr:uid="{00000000-0005-0000-0000-000007960000}"/>
    <cellStyle name="Normal 59 7 6" xfId="38411" xr:uid="{00000000-0005-0000-0000-000008960000}"/>
    <cellStyle name="Normal 59 7 6 2" xfId="38412" xr:uid="{00000000-0005-0000-0000-000009960000}"/>
    <cellStyle name="Normal 59 7 7" xfId="38413" xr:uid="{00000000-0005-0000-0000-00000A960000}"/>
    <cellStyle name="Normal 59 7 7 2" xfId="38414" xr:uid="{00000000-0005-0000-0000-00000B960000}"/>
    <cellStyle name="Normal 59 7 8" xfId="38415" xr:uid="{00000000-0005-0000-0000-00000C960000}"/>
    <cellStyle name="Normal 59 7 8 2" xfId="38416" xr:uid="{00000000-0005-0000-0000-00000D960000}"/>
    <cellStyle name="Normal 59 7 9" xfId="38417" xr:uid="{00000000-0005-0000-0000-00000E960000}"/>
    <cellStyle name="Normal 59 7 9 2" xfId="38418" xr:uid="{00000000-0005-0000-0000-00000F960000}"/>
    <cellStyle name="Normal 59 8" xfId="38419" xr:uid="{00000000-0005-0000-0000-000010960000}"/>
    <cellStyle name="Normal 59 8 10" xfId="38420" xr:uid="{00000000-0005-0000-0000-000011960000}"/>
    <cellStyle name="Normal 59 8 11" xfId="38421" xr:uid="{00000000-0005-0000-0000-000012960000}"/>
    <cellStyle name="Normal 59 8 2" xfId="38422" xr:uid="{00000000-0005-0000-0000-000013960000}"/>
    <cellStyle name="Normal 59 8 2 2" xfId="38423" xr:uid="{00000000-0005-0000-0000-000014960000}"/>
    <cellStyle name="Normal 59 8 3" xfId="38424" xr:uid="{00000000-0005-0000-0000-000015960000}"/>
    <cellStyle name="Normal 59 8 3 2" xfId="38425" xr:uid="{00000000-0005-0000-0000-000016960000}"/>
    <cellStyle name="Normal 59 8 4" xfId="38426" xr:uid="{00000000-0005-0000-0000-000017960000}"/>
    <cellStyle name="Normal 59 8 4 2" xfId="38427" xr:uid="{00000000-0005-0000-0000-000018960000}"/>
    <cellStyle name="Normal 59 8 5" xfId="38428" xr:uid="{00000000-0005-0000-0000-000019960000}"/>
    <cellStyle name="Normal 59 8 5 2" xfId="38429" xr:uid="{00000000-0005-0000-0000-00001A960000}"/>
    <cellStyle name="Normal 59 8 6" xfId="38430" xr:uid="{00000000-0005-0000-0000-00001B960000}"/>
    <cellStyle name="Normal 59 8 6 2" xfId="38431" xr:uid="{00000000-0005-0000-0000-00001C960000}"/>
    <cellStyle name="Normal 59 8 7" xfId="38432" xr:uid="{00000000-0005-0000-0000-00001D960000}"/>
    <cellStyle name="Normal 59 8 7 2" xfId="38433" xr:uid="{00000000-0005-0000-0000-00001E960000}"/>
    <cellStyle name="Normal 59 8 8" xfId="38434" xr:uid="{00000000-0005-0000-0000-00001F960000}"/>
    <cellStyle name="Normal 59 8 8 2" xfId="38435" xr:uid="{00000000-0005-0000-0000-000020960000}"/>
    <cellStyle name="Normal 59 8 9" xfId="38436" xr:uid="{00000000-0005-0000-0000-000021960000}"/>
    <cellStyle name="Normal 59 8 9 2" xfId="38437" xr:uid="{00000000-0005-0000-0000-000022960000}"/>
    <cellStyle name="Normal 59 9" xfId="38438" xr:uid="{00000000-0005-0000-0000-000023960000}"/>
    <cellStyle name="Normal 59 9 10" xfId="38439" xr:uid="{00000000-0005-0000-0000-000024960000}"/>
    <cellStyle name="Normal 59 9 11" xfId="38440" xr:uid="{00000000-0005-0000-0000-000025960000}"/>
    <cellStyle name="Normal 59 9 2" xfId="38441" xr:uid="{00000000-0005-0000-0000-000026960000}"/>
    <cellStyle name="Normal 59 9 2 2" xfId="38442" xr:uid="{00000000-0005-0000-0000-000027960000}"/>
    <cellStyle name="Normal 59 9 3" xfId="38443" xr:uid="{00000000-0005-0000-0000-000028960000}"/>
    <cellStyle name="Normal 59 9 3 2" xfId="38444" xr:uid="{00000000-0005-0000-0000-000029960000}"/>
    <cellStyle name="Normal 59 9 4" xfId="38445" xr:uid="{00000000-0005-0000-0000-00002A960000}"/>
    <cellStyle name="Normal 59 9 4 2" xfId="38446" xr:uid="{00000000-0005-0000-0000-00002B960000}"/>
    <cellStyle name="Normal 59 9 5" xfId="38447" xr:uid="{00000000-0005-0000-0000-00002C960000}"/>
    <cellStyle name="Normal 59 9 5 2" xfId="38448" xr:uid="{00000000-0005-0000-0000-00002D960000}"/>
    <cellStyle name="Normal 59 9 6" xfId="38449" xr:uid="{00000000-0005-0000-0000-00002E960000}"/>
    <cellStyle name="Normal 59 9 6 2" xfId="38450" xr:uid="{00000000-0005-0000-0000-00002F960000}"/>
    <cellStyle name="Normal 59 9 7" xfId="38451" xr:uid="{00000000-0005-0000-0000-000030960000}"/>
    <cellStyle name="Normal 59 9 7 2" xfId="38452" xr:uid="{00000000-0005-0000-0000-000031960000}"/>
    <cellStyle name="Normal 59 9 8" xfId="38453" xr:uid="{00000000-0005-0000-0000-000032960000}"/>
    <cellStyle name="Normal 59 9 8 2" xfId="38454" xr:uid="{00000000-0005-0000-0000-000033960000}"/>
    <cellStyle name="Normal 59 9 9" xfId="38455" xr:uid="{00000000-0005-0000-0000-000034960000}"/>
    <cellStyle name="Normal 59 9 9 2" xfId="38456" xr:uid="{00000000-0005-0000-0000-000035960000}"/>
    <cellStyle name="Normal 6" xfId="38457" xr:uid="{00000000-0005-0000-0000-000036960000}"/>
    <cellStyle name="Normal 6 10" xfId="38458" xr:uid="{00000000-0005-0000-0000-000037960000}"/>
    <cellStyle name="Normal 6 10 2" xfId="38459" xr:uid="{00000000-0005-0000-0000-000038960000}"/>
    <cellStyle name="Normal 6 10 2 2" xfId="38460" xr:uid="{00000000-0005-0000-0000-000039960000}"/>
    <cellStyle name="Normal 6 10 3" xfId="38461" xr:uid="{00000000-0005-0000-0000-00003A960000}"/>
    <cellStyle name="Normal 6 11" xfId="38462" xr:uid="{00000000-0005-0000-0000-00003B960000}"/>
    <cellStyle name="Normal 6 11 2" xfId="38463" xr:uid="{00000000-0005-0000-0000-00003C960000}"/>
    <cellStyle name="Normal 6 11 2 2" xfId="38464" xr:uid="{00000000-0005-0000-0000-00003D960000}"/>
    <cellStyle name="Normal 6 11 3" xfId="38465" xr:uid="{00000000-0005-0000-0000-00003E960000}"/>
    <cellStyle name="Normal 6 12" xfId="38466" xr:uid="{00000000-0005-0000-0000-00003F960000}"/>
    <cellStyle name="Normal 6 12 2" xfId="38467" xr:uid="{00000000-0005-0000-0000-000040960000}"/>
    <cellStyle name="Normal 6 12 2 2" xfId="38468" xr:uid="{00000000-0005-0000-0000-000041960000}"/>
    <cellStyle name="Normal 6 12 3" xfId="38469" xr:uid="{00000000-0005-0000-0000-000042960000}"/>
    <cellStyle name="Normal 6 13" xfId="38470" xr:uid="{00000000-0005-0000-0000-000043960000}"/>
    <cellStyle name="Normal 6 13 2" xfId="38471" xr:uid="{00000000-0005-0000-0000-000044960000}"/>
    <cellStyle name="Normal 6 13 2 2" xfId="38472" xr:uid="{00000000-0005-0000-0000-000045960000}"/>
    <cellStyle name="Normal 6 13 3" xfId="38473" xr:uid="{00000000-0005-0000-0000-000046960000}"/>
    <cellStyle name="Normal 6 14" xfId="38474" xr:uid="{00000000-0005-0000-0000-000047960000}"/>
    <cellStyle name="Normal 6 14 2" xfId="38475" xr:uid="{00000000-0005-0000-0000-000048960000}"/>
    <cellStyle name="Normal 6 14 2 2" xfId="38476" xr:uid="{00000000-0005-0000-0000-000049960000}"/>
    <cellStyle name="Normal 6 14 3" xfId="38477" xr:uid="{00000000-0005-0000-0000-00004A960000}"/>
    <cellStyle name="Normal 6 15" xfId="38478" xr:uid="{00000000-0005-0000-0000-00004B960000}"/>
    <cellStyle name="Normal 6 15 2" xfId="38479" xr:uid="{00000000-0005-0000-0000-00004C960000}"/>
    <cellStyle name="Normal 6 15 2 2" xfId="38480" xr:uid="{00000000-0005-0000-0000-00004D960000}"/>
    <cellStyle name="Normal 6 15 3" xfId="38481" xr:uid="{00000000-0005-0000-0000-00004E960000}"/>
    <cellStyle name="Normal 6 16" xfId="38482" xr:uid="{00000000-0005-0000-0000-00004F960000}"/>
    <cellStyle name="Normal 6 16 2" xfId="38483" xr:uid="{00000000-0005-0000-0000-000050960000}"/>
    <cellStyle name="Normal 6 16 2 2" xfId="38484" xr:uid="{00000000-0005-0000-0000-000051960000}"/>
    <cellStyle name="Normal 6 16 3" xfId="38485" xr:uid="{00000000-0005-0000-0000-000052960000}"/>
    <cellStyle name="Normal 6 17" xfId="38486" xr:uid="{00000000-0005-0000-0000-000053960000}"/>
    <cellStyle name="Normal 6 17 2" xfId="38487" xr:uid="{00000000-0005-0000-0000-000054960000}"/>
    <cellStyle name="Normal 6 17 2 2" xfId="38488" xr:uid="{00000000-0005-0000-0000-000055960000}"/>
    <cellStyle name="Normal 6 17 3" xfId="38489" xr:uid="{00000000-0005-0000-0000-000056960000}"/>
    <cellStyle name="Normal 6 18" xfId="38490" xr:uid="{00000000-0005-0000-0000-000057960000}"/>
    <cellStyle name="Normal 6 18 2" xfId="38491" xr:uid="{00000000-0005-0000-0000-000058960000}"/>
    <cellStyle name="Normal 6 18 2 2" xfId="38492" xr:uid="{00000000-0005-0000-0000-000059960000}"/>
    <cellStyle name="Normal 6 18 3" xfId="38493" xr:uid="{00000000-0005-0000-0000-00005A960000}"/>
    <cellStyle name="Normal 6 19" xfId="38494" xr:uid="{00000000-0005-0000-0000-00005B960000}"/>
    <cellStyle name="Normal 6 19 2" xfId="38495" xr:uid="{00000000-0005-0000-0000-00005C960000}"/>
    <cellStyle name="Normal 6 19 2 2" xfId="38496" xr:uid="{00000000-0005-0000-0000-00005D960000}"/>
    <cellStyle name="Normal 6 19 3" xfId="38497" xr:uid="{00000000-0005-0000-0000-00005E960000}"/>
    <cellStyle name="Normal 6 2" xfId="38498" xr:uid="{00000000-0005-0000-0000-00005F960000}"/>
    <cellStyle name="Normal 6 2 2" xfId="38499" xr:uid="{00000000-0005-0000-0000-000060960000}"/>
    <cellStyle name="Normal 6 2 2 2" xfId="38500" xr:uid="{00000000-0005-0000-0000-000061960000}"/>
    <cellStyle name="Normal 6 2 2 3" xfId="38501" xr:uid="{00000000-0005-0000-0000-000062960000}"/>
    <cellStyle name="Normal 6 2 3" xfId="38502" xr:uid="{00000000-0005-0000-0000-000063960000}"/>
    <cellStyle name="Normal 6 2 4" xfId="38503" xr:uid="{00000000-0005-0000-0000-000064960000}"/>
    <cellStyle name="Normal 6 2 5" xfId="38504" xr:uid="{00000000-0005-0000-0000-000065960000}"/>
    <cellStyle name="Normal 6 2 5 2" xfId="38505" xr:uid="{00000000-0005-0000-0000-000066960000}"/>
    <cellStyle name="Normal 6 2 6" xfId="38506" xr:uid="{00000000-0005-0000-0000-000067960000}"/>
    <cellStyle name="Normal 6 20" xfId="38507" xr:uid="{00000000-0005-0000-0000-000068960000}"/>
    <cellStyle name="Normal 6 20 2" xfId="38508" xr:uid="{00000000-0005-0000-0000-000069960000}"/>
    <cellStyle name="Normal 6 20 2 2" xfId="38509" xr:uid="{00000000-0005-0000-0000-00006A960000}"/>
    <cellStyle name="Normal 6 20 3" xfId="38510" xr:uid="{00000000-0005-0000-0000-00006B960000}"/>
    <cellStyle name="Normal 6 21" xfId="38511" xr:uid="{00000000-0005-0000-0000-00006C960000}"/>
    <cellStyle name="Normal 6 21 2" xfId="38512" xr:uid="{00000000-0005-0000-0000-00006D960000}"/>
    <cellStyle name="Normal 6 21 2 2" xfId="38513" xr:uid="{00000000-0005-0000-0000-00006E960000}"/>
    <cellStyle name="Normal 6 21 3" xfId="38514" xr:uid="{00000000-0005-0000-0000-00006F960000}"/>
    <cellStyle name="Normal 6 22" xfId="38515" xr:uid="{00000000-0005-0000-0000-000070960000}"/>
    <cellStyle name="Normal 6 22 2" xfId="38516" xr:uid="{00000000-0005-0000-0000-000071960000}"/>
    <cellStyle name="Normal 6 22 2 2" xfId="38517" xr:uid="{00000000-0005-0000-0000-000072960000}"/>
    <cellStyle name="Normal 6 22 3" xfId="38518" xr:uid="{00000000-0005-0000-0000-000073960000}"/>
    <cellStyle name="Normal 6 23" xfId="38519" xr:uid="{00000000-0005-0000-0000-000074960000}"/>
    <cellStyle name="Normal 6 23 2" xfId="38520" xr:uid="{00000000-0005-0000-0000-000075960000}"/>
    <cellStyle name="Normal 6 23 2 2" xfId="38521" xr:uid="{00000000-0005-0000-0000-000076960000}"/>
    <cellStyle name="Normal 6 23 3" xfId="38522" xr:uid="{00000000-0005-0000-0000-000077960000}"/>
    <cellStyle name="Normal 6 24" xfId="38523" xr:uid="{00000000-0005-0000-0000-000078960000}"/>
    <cellStyle name="Normal 6 24 2" xfId="38524" xr:uid="{00000000-0005-0000-0000-000079960000}"/>
    <cellStyle name="Normal 6 24 2 2" xfId="38525" xr:uid="{00000000-0005-0000-0000-00007A960000}"/>
    <cellStyle name="Normal 6 24 3" xfId="38526" xr:uid="{00000000-0005-0000-0000-00007B960000}"/>
    <cellStyle name="Normal 6 25" xfId="38527" xr:uid="{00000000-0005-0000-0000-00007C960000}"/>
    <cellStyle name="Normal 6 25 2" xfId="38528" xr:uid="{00000000-0005-0000-0000-00007D960000}"/>
    <cellStyle name="Normal 6 25 2 2" xfId="38529" xr:uid="{00000000-0005-0000-0000-00007E960000}"/>
    <cellStyle name="Normal 6 25 3" xfId="38530" xr:uid="{00000000-0005-0000-0000-00007F960000}"/>
    <cellStyle name="Normal 6 26" xfId="38531" xr:uid="{00000000-0005-0000-0000-000080960000}"/>
    <cellStyle name="Normal 6 26 2" xfId="38532" xr:uid="{00000000-0005-0000-0000-000081960000}"/>
    <cellStyle name="Normal 6 26 2 2" xfId="38533" xr:uid="{00000000-0005-0000-0000-000082960000}"/>
    <cellStyle name="Normal 6 26 3" xfId="38534" xr:uid="{00000000-0005-0000-0000-000083960000}"/>
    <cellStyle name="Normal 6 27" xfId="38535" xr:uid="{00000000-0005-0000-0000-000084960000}"/>
    <cellStyle name="Normal 6 27 2" xfId="38536" xr:uid="{00000000-0005-0000-0000-000085960000}"/>
    <cellStyle name="Normal 6 27 2 2" xfId="38537" xr:uid="{00000000-0005-0000-0000-000086960000}"/>
    <cellStyle name="Normal 6 27 3" xfId="38538" xr:uid="{00000000-0005-0000-0000-000087960000}"/>
    <cellStyle name="Normal 6 28" xfId="38539" xr:uid="{00000000-0005-0000-0000-000088960000}"/>
    <cellStyle name="Normal 6 28 2" xfId="38540" xr:uid="{00000000-0005-0000-0000-000089960000}"/>
    <cellStyle name="Normal 6 28 2 2" xfId="38541" xr:uid="{00000000-0005-0000-0000-00008A960000}"/>
    <cellStyle name="Normal 6 28 3" xfId="38542" xr:uid="{00000000-0005-0000-0000-00008B960000}"/>
    <cellStyle name="Normal 6 29" xfId="38543" xr:uid="{00000000-0005-0000-0000-00008C960000}"/>
    <cellStyle name="Normal 6 29 2" xfId="38544" xr:uid="{00000000-0005-0000-0000-00008D960000}"/>
    <cellStyle name="Normal 6 29 2 2" xfId="38545" xr:uid="{00000000-0005-0000-0000-00008E960000}"/>
    <cellStyle name="Normal 6 29 3" xfId="38546" xr:uid="{00000000-0005-0000-0000-00008F960000}"/>
    <cellStyle name="Normal 6 3" xfId="38547" xr:uid="{00000000-0005-0000-0000-000090960000}"/>
    <cellStyle name="Normal 6 3 2" xfId="38548" xr:uid="{00000000-0005-0000-0000-000091960000}"/>
    <cellStyle name="Normal 6 3 2 2" xfId="38549" xr:uid="{00000000-0005-0000-0000-000092960000}"/>
    <cellStyle name="Normal 6 3 3" xfId="38550" xr:uid="{00000000-0005-0000-0000-000093960000}"/>
    <cellStyle name="Normal 6 30" xfId="38551" xr:uid="{00000000-0005-0000-0000-000094960000}"/>
    <cellStyle name="Normal 6 30 2" xfId="38552" xr:uid="{00000000-0005-0000-0000-000095960000}"/>
    <cellStyle name="Normal 6 30 2 2" xfId="38553" xr:uid="{00000000-0005-0000-0000-000096960000}"/>
    <cellStyle name="Normal 6 30 3" xfId="38554" xr:uid="{00000000-0005-0000-0000-000097960000}"/>
    <cellStyle name="Normal 6 31" xfId="38555" xr:uid="{00000000-0005-0000-0000-000098960000}"/>
    <cellStyle name="Normal 6 31 2" xfId="38556" xr:uid="{00000000-0005-0000-0000-000099960000}"/>
    <cellStyle name="Normal 6 31 2 2" xfId="38557" xr:uid="{00000000-0005-0000-0000-00009A960000}"/>
    <cellStyle name="Normal 6 31 3" xfId="38558" xr:uid="{00000000-0005-0000-0000-00009B960000}"/>
    <cellStyle name="Normal 6 32" xfId="38559" xr:uid="{00000000-0005-0000-0000-00009C960000}"/>
    <cellStyle name="Normal 6 32 2" xfId="38560" xr:uid="{00000000-0005-0000-0000-00009D960000}"/>
    <cellStyle name="Normal 6 32 2 2" xfId="38561" xr:uid="{00000000-0005-0000-0000-00009E960000}"/>
    <cellStyle name="Normal 6 32 3" xfId="38562" xr:uid="{00000000-0005-0000-0000-00009F960000}"/>
    <cellStyle name="Normal 6 33" xfId="38563" xr:uid="{00000000-0005-0000-0000-0000A0960000}"/>
    <cellStyle name="Normal 6 33 2" xfId="38564" xr:uid="{00000000-0005-0000-0000-0000A1960000}"/>
    <cellStyle name="Normal 6 33 2 2" xfId="38565" xr:uid="{00000000-0005-0000-0000-0000A2960000}"/>
    <cellStyle name="Normal 6 33 3" xfId="38566" xr:uid="{00000000-0005-0000-0000-0000A3960000}"/>
    <cellStyle name="Normal 6 34" xfId="38567" xr:uid="{00000000-0005-0000-0000-0000A4960000}"/>
    <cellStyle name="Normal 6 34 2" xfId="38568" xr:uid="{00000000-0005-0000-0000-0000A5960000}"/>
    <cellStyle name="Normal 6 34 2 2" xfId="38569" xr:uid="{00000000-0005-0000-0000-0000A6960000}"/>
    <cellStyle name="Normal 6 34 3" xfId="38570" xr:uid="{00000000-0005-0000-0000-0000A7960000}"/>
    <cellStyle name="Normal 6 35" xfId="38571" xr:uid="{00000000-0005-0000-0000-0000A8960000}"/>
    <cellStyle name="Normal 6 35 2" xfId="38572" xr:uid="{00000000-0005-0000-0000-0000A9960000}"/>
    <cellStyle name="Normal 6 35 2 2" xfId="38573" xr:uid="{00000000-0005-0000-0000-0000AA960000}"/>
    <cellStyle name="Normal 6 35 3" xfId="38574" xr:uid="{00000000-0005-0000-0000-0000AB960000}"/>
    <cellStyle name="Normal 6 36" xfId="38575" xr:uid="{00000000-0005-0000-0000-0000AC960000}"/>
    <cellStyle name="Normal 6 36 2" xfId="38576" xr:uid="{00000000-0005-0000-0000-0000AD960000}"/>
    <cellStyle name="Normal 6 36 2 2" xfId="38577" xr:uid="{00000000-0005-0000-0000-0000AE960000}"/>
    <cellStyle name="Normal 6 36 3" xfId="38578" xr:uid="{00000000-0005-0000-0000-0000AF960000}"/>
    <cellStyle name="Normal 6 37" xfId="38579" xr:uid="{00000000-0005-0000-0000-0000B0960000}"/>
    <cellStyle name="Normal 6 37 2" xfId="38580" xr:uid="{00000000-0005-0000-0000-0000B1960000}"/>
    <cellStyle name="Normal 6 37 2 2" xfId="38581" xr:uid="{00000000-0005-0000-0000-0000B2960000}"/>
    <cellStyle name="Normal 6 37 3" xfId="38582" xr:uid="{00000000-0005-0000-0000-0000B3960000}"/>
    <cellStyle name="Normal 6 38" xfId="38583" xr:uid="{00000000-0005-0000-0000-0000B4960000}"/>
    <cellStyle name="Normal 6 38 2" xfId="38584" xr:uid="{00000000-0005-0000-0000-0000B5960000}"/>
    <cellStyle name="Normal 6 38 2 2" xfId="38585" xr:uid="{00000000-0005-0000-0000-0000B6960000}"/>
    <cellStyle name="Normal 6 38 3" xfId="38586" xr:uid="{00000000-0005-0000-0000-0000B7960000}"/>
    <cellStyle name="Normal 6 39" xfId="38587" xr:uid="{00000000-0005-0000-0000-0000B8960000}"/>
    <cellStyle name="Normal 6 39 2" xfId="38588" xr:uid="{00000000-0005-0000-0000-0000B9960000}"/>
    <cellStyle name="Normal 6 39 2 2" xfId="38589" xr:uid="{00000000-0005-0000-0000-0000BA960000}"/>
    <cellStyle name="Normal 6 39 3" xfId="38590" xr:uid="{00000000-0005-0000-0000-0000BB960000}"/>
    <cellStyle name="Normal 6 4" xfId="38591" xr:uid="{00000000-0005-0000-0000-0000BC960000}"/>
    <cellStyle name="Normal 6 4 2" xfId="38592" xr:uid="{00000000-0005-0000-0000-0000BD960000}"/>
    <cellStyle name="Normal 6 4 2 2" xfId="38593" xr:uid="{00000000-0005-0000-0000-0000BE960000}"/>
    <cellStyle name="Normal 6 4 3" xfId="38594" xr:uid="{00000000-0005-0000-0000-0000BF960000}"/>
    <cellStyle name="Normal 6 40" xfId="38595" xr:uid="{00000000-0005-0000-0000-0000C0960000}"/>
    <cellStyle name="Normal 6 40 2" xfId="38596" xr:uid="{00000000-0005-0000-0000-0000C1960000}"/>
    <cellStyle name="Normal 6 40 2 2" xfId="38597" xr:uid="{00000000-0005-0000-0000-0000C2960000}"/>
    <cellStyle name="Normal 6 40 3" xfId="38598" xr:uid="{00000000-0005-0000-0000-0000C3960000}"/>
    <cellStyle name="Normal 6 41" xfId="38599" xr:uid="{00000000-0005-0000-0000-0000C4960000}"/>
    <cellStyle name="Normal 6 41 2" xfId="38600" xr:uid="{00000000-0005-0000-0000-0000C5960000}"/>
    <cellStyle name="Normal 6 41 2 2" xfId="38601" xr:uid="{00000000-0005-0000-0000-0000C6960000}"/>
    <cellStyle name="Normal 6 41 3" xfId="38602" xr:uid="{00000000-0005-0000-0000-0000C7960000}"/>
    <cellStyle name="Normal 6 42" xfId="38603" xr:uid="{00000000-0005-0000-0000-0000C8960000}"/>
    <cellStyle name="Normal 6 42 2" xfId="38604" xr:uid="{00000000-0005-0000-0000-0000C9960000}"/>
    <cellStyle name="Normal 6 42 2 2" xfId="38605" xr:uid="{00000000-0005-0000-0000-0000CA960000}"/>
    <cellStyle name="Normal 6 42 3" xfId="38606" xr:uid="{00000000-0005-0000-0000-0000CB960000}"/>
    <cellStyle name="Normal 6 43" xfId="38607" xr:uid="{00000000-0005-0000-0000-0000CC960000}"/>
    <cellStyle name="Normal 6 43 2" xfId="38608" xr:uid="{00000000-0005-0000-0000-0000CD960000}"/>
    <cellStyle name="Normal 6 43 2 2" xfId="38609" xr:uid="{00000000-0005-0000-0000-0000CE960000}"/>
    <cellStyle name="Normal 6 43 3" xfId="38610" xr:uid="{00000000-0005-0000-0000-0000CF960000}"/>
    <cellStyle name="Normal 6 44" xfId="38611" xr:uid="{00000000-0005-0000-0000-0000D0960000}"/>
    <cellStyle name="Normal 6 44 2" xfId="38612" xr:uid="{00000000-0005-0000-0000-0000D1960000}"/>
    <cellStyle name="Normal 6 44 2 2" xfId="38613" xr:uid="{00000000-0005-0000-0000-0000D2960000}"/>
    <cellStyle name="Normal 6 44 3" xfId="38614" xr:uid="{00000000-0005-0000-0000-0000D3960000}"/>
    <cellStyle name="Normal 6 45" xfId="38615" xr:uid="{00000000-0005-0000-0000-0000D4960000}"/>
    <cellStyle name="Normal 6 45 2" xfId="38616" xr:uid="{00000000-0005-0000-0000-0000D5960000}"/>
    <cellStyle name="Normal 6 45 2 2" xfId="38617" xr:uid="{00000000-0005-0000-0000-0000D6960000}"/>
    <cellStyle name="Normal 6 45 3" xfId="38618" xr:uid="{00000000-0005-0000-0000-0000D7960000}"/>
    <cellStyle name="Normal 6 46" xfId="38619" xr:uid="{00000000-0005-0000-0000-0000D8960000}"/>
    <cellStyle name="Normal 6 46 2" xfId="38620" xr:uid="{00000000-0005-0000-0000-0000D9960000}"/>
    <cellStyle name="Normal 6 46 2 2" xfId="38621" xr:uid="{00000000-0005-0000-0000-0000DA960000}"/>
    <cellStyle name="Normal 6 46 3" xfId="38622" xr:uid="{00000000-0005-0000-0000-0000DB960000}"/>
    <cellStyle name="Normal 6 47" xfId="38623" xr:uid="{00000000-0005-0000-0000-0000DC960000}"/>
    <cellStyle name="Normal 6 47 2" xfId="38624" xr:uid="{00000000-0005-0000-0000-0000DD960000}"/>
    <cellStyle name="Normal 6 47 2 2" xfId="38625" xr:uid="{00000000-0005-0000-0000-0000DE960000}"/>
    <cellStyle name="Normal 6 47 3" xfId="38626" xr:uid="{00000000-0005-0000-0000-0000DF960000}"/>
    <cellStyle name="Normal 6 48" xfId="38627" xr:uid="{00000000-0005-0000-0000-0000E0960000}"/>
    <cellStyle name="Normal 6 48 2" xfId="38628" xr:uid="{00000000-0005-0000-0000-0000E1960000}"/>
    <cellStyle name="Normal 6 48 2 2" xfId="38629" xr:uid="{00000000-0005-0000-0000-0000E2960000}"/>
    <cellStyle name="Normal 6 48 3" xfId="38630" xr:uid="{00000000-0005-0000-0000-0000E3960000}"/>
    <cellStyle name="Normal 6 49" xfId="38631" xr:uid="{00000000-0005-0000-0000-0000E4960000}"/>
    <cellStyle name="Normal 6 49 2" xfId="38632" xr:uid="{00000000-0005-0000-0000-0000E5960000}"/>
    <cellStyle name="Normal 6 49 2 2" xfId="38633" xr:uid="{00000000-0005-0000-0000-0000E6960000}"/>
    <cellStyle name="Normal 6 49 3" xfId="38634" xr:uid="{00000000-0005-0000-0000-0000E7960000}"/>
    <cellStyle name="Normal 6 5" xfId="38635" xr:uid="{00000000-0005-0000-0000-0000E8960000}"/>
    <cellStyle name="Normal 6 5 2" xfId="38636" xr:uid="{00000000-0005-0000-0000-0000E9960000}"/>
    <cellStyle name="Normal 6 5 2 2" xfId="38637" xr:uid="{00000000-0005-0000-0000-0000EA960000}"/>
    <cellStyle name="Normal 6 5 3" xfId="38638" xr:uid="{00000000-0005-0000-0000-0000EB960000}"/>
    <cellStyle name="Normal 6 50" xfId="38639" xr:uid="{00000000-0005-0000-0000-0000EC960000}"/>
    <cellStyle name="Normal 6 50 2" xfId="38640" xr:uid="{00000000-0005-0000-0000-0000ED960000}"/>
    <cellStyle name="Normal 6 50 2 2" xfId="38641" xr:uid="{00000000-0005-0000-0000-0000EE960000}"/>
    <cellStyle name="Normal 6 50 3" xfId="38642" xr:uid="{00000000-0005-0000-0000-0000EF960000}"/>
    <cellStyle name="Normal 6 51" xfId="38643" xr:uid="{00000000-0005-0000-0000-0000F0960000}"/>
    <cellStyle name="Normal 6 51 2" xfId="38644" xr:uid="{00000000-0005-0000-0000-0000F1960000}"/>
    <cellStyle name="Normal 6 51 2 2" xfId="38645" xr:uid="{00000000-0005-0000-0000-0000F2960000}"/>
    <cellStyle name="Normal 6 51 3" xfId="38646" xr:uid="{00000000-0005-0000-0000-0000F3960000}"/>
    <cellStyle name="Normal 6 52" xfId="38647" xr:uid="{00000000-0005-0000-0000-0000F4960000}"/>
    <cellStyle name="Normal 6 52 2" xfId="38648" xr:uid="{00000000-0005-0000-0000-0000F5960000}"/>
    <cellStyle name="Normal 6 52 2 2" xfId="38649" xr:uid="{00000000-0005-0000-0000-0000F6960000}"/>
    <cellStyle name="Normal 6 52 3" xfId="38650" xr:uid="{00000000-0005-0000-0000-0000F7960000}"/>
    <cellStyle name="Normal 6 53" xfId="38651" xr:uid="{00000000-0005-0000-0000-0000F8960000}"/>
    <cellStyle name="Normal 6 53 2" xfId="38652" xr:uid="{00000000-0005-0000-0000-0000F9960000}"/>
    <cellStyle name="Normal 6 53 2 2" xfId="38653" xr:uid="{00000000-0005-0000-0000-0000FA960000}"/>
    <cellStyle name="Normal 6 53 3" xfId="38654" xr:uid="{00000000-0005-0000-0000-0000FB960000}"/>
    <cellStyle name="Normal 6 54" xfId="38655" xr:uid="{00000000-0005-0000-0000-0000FC960000}"/>
    <cellStyle name="Normal 6 54 2" xfId="38656" xr:uid="{00000000-0005-0000-0000-0000FD960000}"/>
    <cellStyle name="Normal 6 54 2 2" xfId="38657" xr:uid="{00000000-0005-0000-0000-0000FE960000}"/>
    <cellStyle name="Normal 6 54 3" xfId="38658" xr:uid="{00000000-0005-0000-0000-0000FF960000}"/>
    <cellStyle name="Normal 6 55" xfId="38659" xr:uid="{00000000-0005-0000-0000-000000970000}"/>
    <cellStyle name="Normal 6 55 2" xfId="38660" xr:uid="{00000000-0005-0000-0000-000001970000}"/>
    <cellStyle name="Normal 6 55 2 2" xfId="38661" xr:uid="{00000000-0005-0000-0000-000002970000}"/>
    <cellStyle name="Normal 6 55 3" xfId="38662" xr:uid="{00000000-0005-0000-0000-000003970000}"/>
    <cellStyle name="Normal 6 56" xfId="38663" xr:uid="{00000000-0005-0000-0000-000004970000}"/>
    <cellStyle name="Normal 6 56 2" xfId="38664" xr:uid="{00000000-0005-0000-0000-000005970000}"/>
    <cellStyle name="Normal 6 56 2 2" xfId="38665" xr:uid="{00000000-0005-0000-0000-000006970000}"/>
    <cellStyle name="Normal 6 56 3" xfId="38666" xr:uid="{00000000-0005-0000-0000-000007970000}"/>
    <cellStyle name="Normal 6 57" xfId="38667" xr:uid="{00000000-0005-0000-0000-000008970000}"/>
    <cellStyle name="Normal 6 57 2" xfId="38668" xr:uid="{00000000-0005-0000-0000-000009970000}"/>
    <cellStyle name="Normal 6 57 2 2" xfId="38669" xr:uid="{00000000-0005-0000-0000-00000A970000}"/>
    <cellStyle name="Normal 6 57 3" xfId="38670" xr:uid="{00000000-0005-0000-0000-00000B970000}"/>
    <cellStyle name="Normal 6 58" xfId="38671" xr:uid="{00000000-0005-0000-0000-00000C970000}"/>
    <cellStyle name="Normal 6 58 2" xfId="38672" xr:uid="{00000000-0005-0000-0000-00000D970000}"/>
    <cellStyle name="Normal 6 58 2 2" xfId="38673" xr:uid="{00000000-0005-0000-0000-00000E970000}"/>
    <cellStyle name="Normal 6 58 3" xfId="38674" xr:uid="{00000000-0005-0000-0000-00000F970000}"/>
    <cellStyle name="Normal 6 59" xfId="38675" xr:uid="{00000000-0005-0000-0000-000010970000}"/>
    <cellStyle name="Normal 6 59 2" xfId="38676" xr:uid="{00000000-0005-0000-0000-000011970000}"/>
    <cellStyle name="Normal 6 59 2 2" xfId="38677" xr:uid="{00000000-0005-0000-0000-000012970000}"/>
    <cellStyle name="Normal 6 59 3" xfId="38678" xr:uid="{00000000-0005-0000-0000-000013970000}"/>
    <cellStyle name="Normal 6 6" xfId="38679" xr:uid="{00000000-0005-0000-0000-000014970000}"/>
    <cellStyle name="Normal 6 6 2" xfId="38680" xr:uid="{00000000-0005-0000-0000-000015970000}"/>
    <cellStyle name="Normal 6 6 2 2" xfId="38681" xr:uid="{00000000-0005-0000-0000-000016970000}"/>
    <cellStyle name="Normal 6 6 3" xfId="38682" xr:uid="{00000000-0005-0000-0000-000017970000}"/>
    <cellStyle name="Normal 6 60" xfId="38683" xr:uid="{00000000-0005-0000-0000-000018970000}"/>
    <cellStyle name="Normal 6 60 2" xfId="38684" xr:uid="{00000000-0005-0000-0000-000019970000}"/>
    <cellStyle name="Normal 6 60 2 2" xfId="38685" xr:uid="{00000000-0005-0000-0000-00001A970000}"/>
    <cellStyle name="Normal 6 60 3" xfId="38686" xr:uid="{00000000-0005-0000-0000-00001B970000}"/>
    <cellStyle name="Normal 6 61" xfId="38687" xr:uid="{00000000-0005-0000-0000-00001C970000}"/>
    <cellStyle name="Normal 6 61 2" xfId="38688" xr:uid="{00000000-0005-0000-0000-00001D970000}"/>
    <cellStyle name="Normal 6 61 2 2" xfId="38689" xr:uid="{00000000-0005-0000-0000-00001E970000}"/>
    <cellStyle name="Normal 6 61 3" xfId="38690" xr:uid="{00000000-0005-0000-0000-00001F970000}"/>
    <cellStyle name="Normal 6 62" xfId="38691" xr:uid="{00000000-0005-0000-0000-000020970000}"/>
    <cellStyle name="Normal 6 62 2" xfId="38692" xr:uid="{00000000-0005-0000-0000-000021970000}"/>
    <cellStyle name="Normal 6 62 2 2" xfId="38693" xr:uid="{00000000-0005-0000-0000-000022970000}"/>
    <cellStyle name="Normal 6 62 3" xfId="38694" xr:uid="{00000000-0005-0000-0000-000023970000}"/>
    <cellStyle name="Normal 6 63" xfId="38695" xr:uid="{00000000-0005-0000-0000-000024970000}"/>
    <cellStyle name="Normal 6 63 2" xfId="38696" xr:uid="{00000000-0005-0000-0000-000025970000}"/>
    <cellStyle name="Normal 6 63 2 2" xfId="38697" xr:uid="{00000000-0005-0000-0000-000026970000}"/>
    <cellStyle name="Normal 6 63 3" xfId="38698" xr:uid="{00000000-0005-0000-0000-000027970000}"/>
    <cellStyle name="Normal 6 64" xfId="38699" xr:uid="{00000000-0005-0000-0000-000028970000}"/>
    <cellStyle name="Normal 6 64 2" xfId="38700" xr:uid="{00000000-0005-0000-0000-000029970000}"/>
    <cellStyle name="Normal 6 64 2 2" xfId="38701" xr:uid="{00000000-0005-0000-0000-00002A970000}"/>
    <cellStyle name="Normal 6 64 3" xfId="38702" xr:uid="{00000000-0005-0000-0000-00002B970000}"/>
    <cellStyle name="Normal 6 65" xfId="38703" xr:uid="{00000000-0005-0000-0000-00002C970000}"/>
    <cellStyle name="Normal 6 65 2" xfId="38704" xr:uid="{00000000-0005-0000-0000-00002D970000}"/>
    <cellStyle name="Normal 6 65 2 2" xfId="38705" xr:uid="{00000000-0005-0000-0000-00002E970000}"/>
    <cellStyle name="Normal 6 65 3" xfId="38706" xr:uid="{00000000-0005-0000-0000-00002F970000}"/>
    <cellStyle name="Normal 6 66" xfId="38707" xr:uid="{00000000-0005-0000-0000-000030970000}"/>
    <cellStyle name="Normal 6 66 2" xfId="38708" xr:uid="{00000000-0005-0000-0000-000031970000}"/>
    <cellStyle name="Normal 6 66 2 2" xfId="38709" xr:uid="{00000000-0005-0000-0000-000032970000}"/>
    <cellStyle name="Normal 6 66 3" xfId="38710" xr:uid="{00000000-0005-0000-0000-000033970000}"/>
    <cellStyle name="Normal 6 67" xfId="38711" xr:uid="{00000000-0005-0000-0000-000034970000}"/>
    <cellStyle name="Normal 6 67 2" xfId="38712" xr:uid="{00000000-0005-0000-0000-000035970000}"/>
    <cellStyle name="Normal 6 67 2 2" xfId="38713" xr:uid="{00000000-0005-0000-0000-000036970000}"/>
    <cellStyle name="Normal 6 67 3" xfId="38714" xr:uid="{00000000-0005-0000-0000-000037970000}"/>
    <cellStyle name="Normal 6 68" xfId="38715" xr:uid="{00000000-0005-0000-0000-000038970000}"/>
    <cellStyle name="Normal 6 68 2" xfId="38716" xr:uid="{00000000-0005-0000-0000-000039970000}"/>
    <cellStyle name="Normal 6 68 2 2" xfId="38717" xr:uid="{00000000-0005-0000-0000-00003A970000}"/>
    <cellStyle name="Normal 6 68 3" xfId="38718" xr:uid="{00000000-0005-0000-0000-00003B970000}"/>
    <cellStyle name="Normal 6 69" xfId="38719" xr:uid="{00000000-0005-0000-0000-00003C970000}"/>
    <cellStyle name="Normal 6 69 2" xfId="38720" xr:uid="{00000000-0005-0000-0000-00003D970000}"/>
    <cellStyle name="Normal 6 69 2 2" xfId="38721" xr:uid="{00000000-0005-0000-0000-00003E970000}"/>
    <cellStyle name="Normal 6 69 3" xfId="38722" xr:uid="{00000000-0005-0000-0000-00003F970000}"/>
    <cellStyle name="Normal 6 7" xfId="38723" xr:uid="{00000000-0005-0000-0000-000040970000}"/>
    <cellStyle name="Normal 6 7 2" xfId="38724" xr:uid="{00000000-0005-0000-0000-000041970000}"/>
    <cellStyle name="Normal 6 7 2 2" xfId="38725" xr:uid="{00000000-0005-0000-0000-000042970000}"/>
    <cellStyle name="Normal 6 7 3" xfId="38726" xr:uid="{00000000-0005-0000-0000-000043970000}"/>
    <cellStyle name="Normal 6 70" xfId="38727" xr:uid="{00000000-0005-0000-0000-000044970000}"/>
    <cellStyle name="Normal 6 70 2" xfId="38728" xr:uid="{00000000-0005-0000-0000-000045970000}"/>
    <cellStyle name="Normal 6 70 2 2" xfId="38729" xr:uid="{00000000-0005-0000-0000-000046970000}"/>
    <cellStyle name="Normal 6 70 3" xfId="38730" xr:uid="{00000000-0005-0000-0000-000047970000}"/>
    <cellStyle name="Normal 6 71" xfId="38731" xr:uid="{00000000-0005-0000-0000-000048970000}"/>
    <cellStyle name="Normal 6 71 2" xfId="38732" xr:uid="{00000000-0005-0000-0000-000049970000}"/>
    <cellStyle name="Normal 6 71 2 2" xfId="38733" xr:uid="{00000000-0005-0000-0000-00004A970000}"/>
    <cellStyle name="Normal 6 71 3" xfId="38734" xr:uid="{00000000-0005-0000-0000-00004B970000}"/>
    <cellStyle name="Normal 6 72" xfId="38735" xr:uid="{00000000-0005-0000-0000-00004C970000}"/>
    <cellStyle name="Normal 6 72 2" xfId="38736" xr:uid="{00000000-0005-0000-0000-00004D970000}"/>
    <cellStyle name="Normal 6 72 2 2" xfId="38737" xr:uid="{00000000-0005-0000-0000-00004E970000}"/>
    <cellStyle name="Normal 6 72 3" xfId="38738" xr:uid="{00000000-0005-0000-0000-00004F970000}"/>
    <cellStyle name="Normal 6 73" xfId="38739" xr:uid="{00000000-0005-0000-0000-000050970000}"/>
    <cellStyle name="Normal 6 73 2" xfId="38740" xr:uid="{00000000-0005-0000-0000-000051970000}"/>
    <cellStyle name="Normal 6 73 2 2" xfId="38741" xr:uid="{00000000-0005-0000-0000-000052970000}"/>
    <cellStyle name="Normal 6 73 3" xfId="38742" xr:uid="{00000000-0005-0000-0000-000053970000}"/>
    <cellStyle name="Normal 6 74" xfId="38743" xr:uid="{00000000-0005-0000-0000-000054970000}"/>
    <cellStyle name="Normal 6 74 2" xfId="38744" xr:uid="{00000000-0005-0000-0000-000055970000}"/>
    <cellStyle name="Normal 6 74 2 2" xfId="38745" xr:uid="{00000000-0005-0000-0000-000056970000}"/>
    <cellStyle name="Normal 6 74 3" xfId="38746" xr:uid="{00000000-0005-0000-0000-000057970000}"/>
    <cellStyle name="Normal 6 75" xfId="38747" xr:uid="{00000000-0005-0000-0000-000058970000}"/>
    <cellStyle name="Normal 6 75 2" xfId="38748" xr:uid="{00000000-0005-0000-0000-000059970000}"/>
    <cellStyle name="Normal 6 75 2 2" xfId="38749" xr:uid="{00000000-0005-0000-0000-00005A970000}"/>
    <cellStyle name="Normal 6 75 3" xfId="38750" xr:uid="{00000000-0005-0000-0000-00005B970000}"/>
    <cellStyle name="Normal 6 76" xfId="38751" xr:uid="{00000000-0005-0000-0000-00005C970000}"/>
    <cellStyle name="Normal 6 76 2" xfId="38752" xr:uid="{00000000-0005-0000-0000-00005D970000}"/>
    <cellStyle name="Normal 6 76 2 2" xfId="38753" xr:uid="{00000000-0005-0000-0000-00005E970000}"/>
    <cellStyle name="Normal 6 76 3" xfId="38754" xr:uid="{00000000-0005-0000-0000-00005F970000}"/>
    <cellStyle name="Normal 6 77" xfId="38755" xr:uid="{00000000-0005-0000-0000-000060970000}"/>
    <cellStyle name="Normal 6 77 2" xfId="38756" xr:uid="{00000000-0005-0000-0000-000061970000}"/>
    <cellStyle name="Normal 6 77 2 2" xfId="38757" xr:uid="{00000000-0005-0000-0000-000062970000}"/>
    <cellStyle name="Normal 6 77 3" xfId="38758" xr:uid="{00000000-0005-0000-0000-000063970000}"/>
    <cellStyle name="Normal 6 78" xfId="38759" xr:uid="{00000000-0005-0000-0000-000064970000}"/>
    <cellStyle name="Normal 6 78 2" xfId="38760" xr:uid="{00000000-0005-0000-0000-000065970000}"/>
    <cellStyle name="Normal 6 78 2 2" xfId="38761" xr:uid="{00000000-0005-0000-0000-000066970000}"/>
    <cellStyle name="Normal 6 78 3" xfId="38762" xr:uid="{00000000-0005-0000-0000-000067970000}"/>
    <cellStyle name="Normal 6 79" xfId="38763" xr:uid="{00000000-0005-0000-0000-000068970000}"/>
    <cellStyle name="Normal 6 79 2" xfId="38764" xr:uid="{00000000-0005-0000-0000-000069970000}"/>
    <cellStyle name="Normal 6 79 2 2" xfId="38765" xr:uid="{00000000-0005-0000-0000-00006A970000}"/>
    <cellStyle name="Normal 6 79 3" xfId="38766" xr:uid="{00000000-0005-0000-0000-00006B970000}"/>
    <cellStyle name="Normal 6 8" xfId="38767" xr:uid="{00000000-0005-0000-0000-00006C970000}"/>
    <cellStyle name="Normal 6 8 2" xfId="38768" xr:uid="{00000000-0005-0000-0000-00006D970000}"/>
    <cellStyle name="Normal 6 8 2 2" xfId="38769" xr:uid="{00000000-0005-0000-0000-00006E970000}"/>
    <cellStyle name="Normal 6 8 3" xfId="38770" xr:uid="{00000000-0005-0000-0000-00006F970000}"/>
    <cellStyle name="Normal 6 80" xfId="38771" xr:uid="{00000000-0005-0000-0000-000070970000}"/>
    <cellStyle name="Normal 6 80 2" xfId="38772" xr:uid="{00000000-0005-0000-0000-000071970000}"/>
    <cellStyle name="Normal 6 80 2 2" xfId="38773" xr:uid="{00000000-0005-0000-0000-000072970000}"/>
    <cellStyle name="Normal 6 80 3" xfId="38774" xr:uid="{00000000-0005-0000-0000-000073970000}"/>
    <cellStyle name="Normal 6 81" xfId="38775" xr:uid="{00000000-0005-0000-0000-000074970000}"/>
    <cellStyle name="Normal 6 81 2" xfId="38776" xr:uid="{00000000-0005-0000-0000-000075970000}"/>
    <cellStyle name="Normal 6 81 2 2" xfId="38777" xr:uid="{00000000-0005-0000-0000-000076970000}"/>
    <cellStyle name="Normal 6 81 3" xfId="38778" xr:uid="{00000000-0005-0000-0000-000077970000}"/>
    <cellStyle name="Normal 6 82" xfId="38779" xr:uid="{00000000-0005-0000-0000-000078970000}"/>
    <cellStyle name="Normal 6 82 2" xfId="38780" xr:uid="{00000000-0005-0000-0000-000079970000}"/>
    <cellStyle name="Normal 6 82 2 2" xfId="38781" xr:uid="{00000000-0005-0000-0000-00007A970000}"/>
    <cellStyle name="Normal 6 82 3" xfId="38782" xr:uid="{00000000-0005-0000-0000-00007B970000}"/>
    <cellStyle name="Normal 6 83" xfId="38783" xr:uid="{00000000-0005-0000-0000-00007C970000}"/>
    <cellStyle name="Normal 6 83 2" xfId="38784" xr:uid="{00000000-0005-0000-0000-00007D970000}"/>
    <cellStyle name="Normal 6 83 2 2" xfId="38785" xr:uid="{00000000-0005-0000-0000-00007E970000}"/>
    <cellStyle name="Normal 6 83 3" xfId="38786" xr:uid="{00000000-0005-0000-0000-00007F970000}"/>
    <cellStyle name="Normal 6 84" xfId="38787" xr:uid="{00000000-0005-0000-0000-000080970000}"/>
    <cellStyle name="Normal 6 84 2" xfId="38788" xr:uid="{00000000-0005-0000-0000-000081970000}"/>
    <cellStyle name="Normal 6 84 2 2" xfId="38789" xr:uid="{00000000-0005-0000-0000-000082970000}"/>
    <cellStyle name="Normal 6 84 3" xfId="38790" xr:uid="{00000000-0005-0000-0000-000083970000}"/>
    <cellStyle name="Normal 6 85" xfId="38791" xr:uid="{00000000-0005-0000-0000-000084970000}"/>
    <cellStyle name="Normal 6 85 2" xfId="38792" xr:uid="{00000000-0005-0000-0000-000085970000}"/>
    <cellStyle name="Normal 6 85 2 2" xfId="38793" xr:uid="{00000000-0005-0000-0000-000086970000}"/>
    <cellStyle name="Normal 6 85 3" xfId="38794" xr:uid="{00000000-0005-0000-0000-000087970000}"/>
    <cellStyle name="Normal 6 86" xfId="38795" xr:uid="{00000000-0005-0000-0000-000088970000}"/>
    <cellStyle name="Normal 6 86 2" xfId="38796" xr:uid="{00000000-0005-0000-0000-000089970000}"/>
    <cellStyle name="Normal 6 86 2 2" xfId="38797" xr:uid="{00000000-0005-0000-0000-00008A970000}"/>
    <cellStyle name="Normal 6 86 3" xfId="38798" xr:uid="{00000000-0005-0000-0000-00008B970000}"/>
    <cellStyle name="Normal 6 87" xfId="38799" xr:uid="{00000000-0005-0000-0000-00008C970000}"/>
    <cellStyle name="Normal 6 87 2" xfId="38800" xr:uid="{00000000-0005-0000-0000-00008D970000}"/>
    <cellStyle name="Normal 6 87 2 2" xfId="38801" xr:uid="{00000000-0005-0000-0000-00008E970000}"/>
    <cellStyle name="Normal 6 87 3" xfId="38802" xr:uid="{00000000-0005-0000-0000-00008F970000}"/>
    <cellStyle name="Normal 6 88" xfId="38803" xr:uid="{00000000-0005-0000-0000-000090970000}"/>
    <cellStyle name="Normal 6 88 2" xfId="38804" xr:uid="{00000000-0005-0000-0000-000091970000}"/>
    <cellStyle name="Normal 6 89" xfId="38805" xr:uid="{00000000-0005-0000-0000-000092970000}"/>
    <cellStyle name="Normal 6 9" xfId="38806" xr:uid="{00000000-0005-0000-0000-000093970000}"/>
    <cellStyle name="Normal 6 9 2" xfId="38807" xr:uid="{00000000-0005-0000-0000-000094970000}"/>
    <cellStyle name="Normal 6 9 2 2" xfId="38808" xr:uid="{00000000-0005-0000-0000-000095970000}"/>
    <cellStyle name="Normal 6 9 3" xfId="38809" xr:uid="{00000000-0005-0000-0000-000096970000}"/>
    <cellStyle name="Normal 60" xfId="38810" xr:uid="{00000000-0005-0000-0000-000097970000}"/>
    <cellStyle name="Normal 60 10" xfId="38811" xr:uid="{00000000-0005-0000-0000-000098970000}"/>
    <cellStyle name="Normal 60 10 10" xfId="38812" xr:uid="{00000000-0005-0000-0000-000099970000}"/>
    <cellStyle name="Normal 60 10 11" xfId="38813" xr:uid="{00000000-0005-0000-0000-00009A970000}"/>
    <cellStyle name="Normal 60 10 2" xfId="38814" xr:uid="{00000000-0005-0000-0000-00009B970000}"/>
    <cellStyle name="Normal 60 10 2 2" xfId="38815" xr:uid="{00000000-0005-0000-0000-00009C970000}"/>
    <cellStyle name="Normal 60 10 3" xfId="38816" xr:uid="{00000000-0005-0000-0000-00009D970000}"/>
    <cellStyle name="Normal 60 10 3 2" xfId="38817" xr:uid="{00000000-0005-0000-0000-00009E970000}"/>
    <cellStyle name="Normal 60 10 4" xfId="38818" xr:uid="{00000000-0005-0000-0000-00009F970000}"/>
    <cellStyle name="Normal 60 10 4 2" xfId="38819" xr:uid="{00000000-0005-0000-0000-0000A0970000}"/>
    <cellStyle name="Normal 60 10 5" xfId="38820" xr:uid="{00000000-0005-0000-0000-0000A1970000}"/>
    <cellStyle name="Normal 60 10 5 2" xfId="38821" xr:uid="{00000000-0005-0000-0000-0000A2970000}"/>
    <cellStyle name="Normal 60 10 6" xfId="38822" xr:uid="{00000000-0005-0000-0000-0000A3970000}"/>
    <cellStyle name="Normal 60 10 6 2" xfId="38823" xr:uid="{00000000-0005-0000-0000-0000A4970000}"/>
    <cellStyle name="Normal 60 10 7" xfId="38824" xr:uid="{00000000-0005-0000-0000-0000A5970000}"/>
    <cellStyle name="Normal 60 10 7 2" xfId="38825" xr:uid="{00000000-0005-0000-0000-0000A6970000}"/>
    <cellStyle name="Normal 60 10 8" xfId="38826" xr:uid="{00000000-0005-0000-0000-0000A7970000}"/>
    <cellStyle name="Normal 60 10 8 2" xfId="38827" xr:uid="{00000000-0005-0000-0000-0000A8970000}"/>
    <cellStyle name="Normal 60 10 9" xfId="38828" xr:uid="{00000000-0005-0000-0000-0000A9970000}"/>
    <cellStyle name="Normal 60 10 9 2" xfId="38829" xr:uid="{00000000-0005-0000-0000-0000AA970000}"/>
    <cellStyle name="Normal 60 11" xfId="38830" xr:uid="{00000000-0005-0000-0000-0000AB970000}"/>
    <cellStyle name="Normal 60 11 10" xfId="38831" xr:uid="{00000000-0005-0000-0000-0000AC970000}"/>
    <cellStyle name="Normal 60 11 11" xfId="38832" xr:uid="{00000000-0005-0000-0000-0000AD970000}"/>
    <cellStyle name="Normal 60 11 2" xfId="38833" xr:uid="{00000000-0005-0000-0000-0000AE970000}"/>
    <cellStyle name="Normal 60 11 2 2" xfId="38834" xr:uid="{00000000-0005-0000-0000-0000AF970000}"/>
    <cellStyle name="Normal 60 11 3" xfId="38835" xr:uid="{00000000-0005-0000-0000-0000B0970000}"/>
    <cellStyle name="Normal 60 11 3 2" xfId="38836" xr:uid="{00000000-0005-0000-0000-0000B1970000}"/>
    <cellStyle name="Normal 60 11 4" xfId="38837" xr:uid="{00000000-0005-0000-0000-0000B2970000}"/>
    <cellStyle name="Normal 60 11 4 2" xfId="38838" xr:uid="{00000000-0005-0000-0000-0000B3970000}"/>
    <cellStyle name="Normal 60 11 5" xfId="38839" xr:uid="{00000000-0005-0000-0000-0000B4970000}"/>
    <cellStyle name="Normal 60 11 5 2" xfId="38840" xr:uid="{00000000-0005-0000-0000-0000B5970000}"/>
    <cellStyle name="Normal 60 11 6" xfId="38841" xr:uid="{00000000-0005-0000-0000-0000B6970000}"/>
    <cellStyle name="Normal 60 11 6 2" xfId="38842" xr:uid="{00000000-0005-0000-0000-0000B7970000}"/>
    <cellStyle name="Normal 60 11 7" xfId="38843" xr:uid="{00000000-0005-0000-0000-0000B8970000}"/>
    <cellStyle name="Normal 60 11 7 2" xfId="38844" xr:uid="{00000000-0005-0000-0000-0000B9970000}"/>
    <cellStyle name="Normal 60 11 8" xfId="38845" xr:uid="{00000000-0005-0000-0000-0000BA970000}"/>
    <cellStyle name="Normal 60 11 8 2" xfId="38846" xr:uid="{00000000-0005-0000-0000-0000BB970000}"/>
    <cellStyle name="Normal 60 11 9" xfId="38847" xr:uid="{00000000-0005-0000-0000-0000BC970000}"/>
    <cellStyle name="Normal 60 11 9 2" xfId="38848" xr:uid="{00000000-0005-0000-0000-0000BD970000}"/>
    <cellStyle name="Normal 60 12" xfId="38849" xr:uid="{00000000-0005-0000-0000-0000BE970000}"/>
    <cellStyle name="Normal 60 12 10" xfId="38850" xr:uid="{00000000-0005-0000-0000-0000BF970000}"/>
    <cellStyle name="Normal 60 12 2" xfId="38851" xr:uid="{00000000-0005-0000-0000-0000C0970000}"/>
    <cellStyle name="Normal 60 12 2 2" xfId="38852" xr:uid="{00000000-0005-0000-0000-0000C1970000}"/>
    <cellStyle name="Normal 60 12 3" xfId="38853" xr:uid="{00000000-0005-0000-0000-0000C2970000}"/>
    <cellStyle name="Normal 60 12 3 2" xfId="38854" xr:uid="{00000000-0005-0000-0000-0000C3970000}"/>
    <cellStyle name="Normal 60 12 4" xfId="38855" xr:uid="{00000000-0005-0000-0000-0000C4970000}"/>
    <cellStyle name="Normal 60 12 4 2" xfId="38856" xr:uid="{00000000-0005-0000-0000-0000C5970000}"/>
    <cellStyle name="Normal 60 12 5" xfId="38857" xr:uid="{00000000-0005-0000-0000-0000C6970000}"/>
    <cellStyle name="Normal 60 12 5 2" xfId="38858" xr:uid="{00000000-0005-0000-0000-0000C7970000}"/>
    <cellStyle name="Normal 60 12 6" xfId="38859" xr:uid="{00000000-0005-0000-0000-0000C8970000}"/>
    <cellStyle name="Normal 60 12 6 2" xfId="38860" xr:uid="{00000000-0005-0000-0000-0000C9970000}"/>
    <cellStyle name="Normal 60 12 7" xfId="38861" xr:uid="{00000000-0005-0000-0000-0000CA970000}"/>
    <cellStyle name="Normal 60 12 7 2" xfId="38862" xr:uid="{00000000-0005-0000-0000-0000CB970000}"/>
    <cellStyle name="Normal 60 12 8" xfId="38863" xr:uid="{00000000-0005-0000-0000-0000CC970000}"/>
    <cellStyle name="Normal 60 12 8 2" xfId="38864" xr:uid="{00000000-0005-0000-0000-0000CD970000}"/>
    <cellStyle name="Normal 60 12 9" xfId="38865" xr:uid="{00000000-0005-0000-0000-0000CE970000}"/>
    <cellStyle name="Normal 60 13" xfId="38866" xr:uid="{00000000-0005-0000-0000-0000CF970000}"/>
    <cellStyle name="Normal 60 13 2" xfId="38867" xr:uid="{00000000-0005-0000-0000-0000D0970000}"/>
    <cellStyle name="Normal 60 14" xfId="38868" xr:uid="{00000000-0005-0000-0000-0000D1970000}"/>
    <cellStyle name="Normal 60 14 2" xfId="38869" xr:uid="{00000000-0005-0000-0000-0000D2970000}"/>
    <cellStyle name="Normal 60 15" xfId="38870" xr:uid="{00000000-0005-0000-0000-0000D3970000}"/>
    <cellStyle name="Normal 60 15 2" xfId="38871" xr:uid="{00000000-0005-0000-0000-0000D4970000}"/>
    <cellStyle name="Normal 60 16" xfId="38872" xr:uid="{00000000-0005-0000-0000-0000D5970000}"/>
    <cellStyle name="Normal 60 16 2" xfId="38873" xr:uid="{00000000-0005-0000-0000-0000D6970000}"/>
    <cellStyle name="Normal 60 17" xfId="38874" xr:uid="{00000000-0005-0000-0000-0000D7970000}"/>
    <cellStyle name="Normal 60 17 2" xfId="38875" xr:uid="{00000000-0005-0000-0000-0000D8970000}"/>
    <cellStyle name="Normal 60 18" xfId="38876" xr:uid="{00000000-0005-0000-0000-0000D9970000}"/>
    <cellStyle name="Normal 60 18 2" xfId="38877" xr:uid="{00000000-0005-0000-0000-0000DA970000}"/>
    <cellStyle name="Normal 60 19" xfId="38878" xr:uid="{00000000-0005-0000-0000-0000DB970000}"/>
    <cellStyle name="Normal 60 19 2" xfId="38879" xr:uid="{00000000-0005-0000-0000-0000DC970000}"/>
    <cellStyle name="Normal 60 2" xfId="38880" xr:uid="{00000000-0005-0000-0000-0000DD970000}"/>
    <cellStyle name="Normal 60 2 10" xfId="38881" xr:uid="{00000000-0005-0000-0000-0000DE970000}"/>
    <cellStyle name="Normal 60 2 10 2" xfId="38882" xr:uid="{00000000-0005-0000-0000-0000DF970000}"/>
    <cellStyle name="Normal 60 2 11" xfId="38883" xr:uid="{00000000-0005-0000-0000-0000E0970000}"/>
    <cellStyle name="Normal 60 2 11 2" xfId="38884" xr:uid="{00000000-0005-0000-0000-0000E1970000}"/>
    <cellStyle name="Normal 60 2 12" xfId="38885" xr:uid="{00000000-0005-0000-0000-0000E2970000}"/>
    <cellStyle name="Normal 60 2 12 2" xfId="38886" xr:uid="{00000000-0005-0000-0000-0000E3970000}"/>
    <cellStyle name="Normal 60 2 13" xfId="38887" xr:uid="{00000000-0005-0000-0000-0000E4970000}"/>
    <cellStyle name="Normal 60 2 13 2" xfId="38888" xr:uid="{00000000-0005-0000-0000-0000E5970000}"/>
    <cellStyle name="Normal 60 2 14" xfId="38889" xr:uid="{00000000-0005-0000-0000-0000E6970000}"/>
    <cellStyle name="Normal 60 2 14 2" xfId="38890" xr:uid="{00000000-0005-0000-0000-0000E7970000}"/>
    <cellStyle name="Normal 60 2 15" xfId="38891" xr:uid="{00000000-0005-0000-0000-0000E8970000}"/>
    <cellStyle name="Normal 60 2 15 2" xfId="38892" xr:uid="{00000000-0005-0000-0000-0000E9970000}"/>
    <cellStyle name="Normal 60 2 16" xfId="38893" xr:uid="{00000000-0005-0000-0000-0000EA970000}"/>
    <cellStyle name="Normal 60 2 16 2" xfId="38894" xr:uid="{00000000-0005-0000-0000-0000EB970000}"/>
    <cellStyle name="Normal 60 2 17" xfId="38895" xr:uid="{00000000-0005-0000-0000-0000EC970000}"/>
    <cellStyle name="Normal 60 2 18" xfId="38896" xr:uid="{00000000-0005-0000-0000-0000ED970000}"/>
    <cellStyle name="Normal 60 2 2" xfId="38897" xr:uid="{00000000-0005-0000-0000-0000EE970000}"/>
    <cellStyle name="Normal 60 2 2 10" xfId="38898" xr:uid="{00000000-0005-0000-0000-0000EF970000}"/>
    <cellStyle name="Normal 60 2 2 11" xfId="38899" xr:uid="{00000000-0005-0000-0000-0000F0970000}"/>
    <cellStyle name="Normal 60 2 2 2" xfId="38900" xr:uid="{00000000-0005-0000-0000-0000F1970000}"/>
    <cellStyle name="Normal 60 2 2 2 2" xfId="38901" xr:uid="{00000000-0005-0000-0000-0000F2970000}"/>
    <cellStyle name="Normal 60 2 2 3" xfId="38902" xr:uid="{00000000-0005-0000-0000-0000F3970000}"/>
    <cellStyle name="Normal 60 2 2 3 2" xfId="38903" xr:uid="{00000000-0005-0000-0000-0000F4970000}"/>
    <cellStyle name="Normal 60 2 2 4" xfId="38904" xr:uid="{00000000-0005-0000-0000-0000F5970000}"/>
    <cellStyle name="Normal 60 2 2 4 2" xfId="38905" xr:uid="{00000000-0005-0000-0000-0000F6970000}"/>
    <cellStyle name="Normal 60 2 2 5" xfId="38906" xr:uid="{00000000-0005-0000-0000-0000F7970000}"/>
    <cellStyle name="Normal 60 2 2 5 2" xfId="38907" xr:uid="{00000000-0005-0000-0000-0000F8970000}"/>
    <cellStyle name="Normal 60 2 2 6" xfId="38908" xr:uid="{00000000-0005-0000-0000-0000F9970000}"/>
    <cellStyle name="Normal 60 2 2 6 2" xfId="38909" xr:uid="{00000000-0005-0000-0000-0000FA970000}"/>
    <cellStyle name="Normal 60 2 2 7" xfId="38910" xr:uid="{00000000-0005-0000-0000-0000FB970000}"/>
    <cellStyle name="Normal 60 2 2 7 2" xfId="38911" xr:uid="{00000000-0005-0000-0000-0000FC970000}"/>
    <cellStyle name="Normal 60 2 2 8" xfId="38912" xr:uid="{00000000-0005-0000-0000-0000FD970000}"/>
    <cellStyle name="Normal 60 2 2 8 2" xfId="38913" xr:uid="{00000000-0005-0000-0000-0000FE970000}"/>
    <cellStyle name="Normal 60 2 2 9" xfId="38914" xr:uid="{00000000-0005-0000-0000-0000FF970000}"/>
    <cellStyle name="Normal 60 2 2 9 2" xfId="38915" xr:uid="{00000000-0005-0000-0000-000000980000}"/>
    <cellStyle name="Normal 60 2 3" xfId="38916" xr:uid="{00000000-0005-0000-0000-000001980000}"/>
    <cellStyle name="Normal 60 2 3 10" xfId="38917" xr:uid="{00000000-0005-0000-0000-000002980000}"/>
    <cellStyle name="Normal 60 2 3 11" xfId="38918" xr:uid="{00000000-0005-0000-0000-000003980000}"/>
    <cellStyle name="Normal 60 2 3 2" xfId="38919" xr:uid="{00000000-0005-0000-0000-000004980000}"/>
    <cellStyle name="Normal 60 2 3 2 2" xfId="38920" xr:uid="{00000000-0005-0000-0000-000005980000}"/>
    <cellStyle name="Normal 60 2 3 3" xfId="38921" xr:uid="{00000000-0005-0000-0000-000006980000}"/>
    <cellStyle name="Normal 60 2 3 3 2" xfId="38922" xr:uid="{00000000-0005-0000-0000-000007980000}"/>
    <cellStyle name="Normal 60 2 3 4" xfId="38923" xr:uid="{00000000-0005-0000-0000-000008980000}"/>
    <cellStyle name="Normal 60 2 3 4 2" xfId="38924" xr:uid="{00000000-0005-0000-0000-000009980000}"/>
    <cellStyle name="Normal 60 2 3 5" xfId="38925" xr:uid="{00000000-0005-0000-0000-00000A980000}"/>
    <cellStyle name="Normal 60 2 3 5 2" xfId="38926" xr:uid="{00000000-0005-0000-0000-00000B980000}"/>
    <cellStyle name="Normal 60 2 3 6" xfId="38927" xr:uid="{00000000-0005-0000-0000-00000C980000}"/>
    <cellStyle name="Normal 60 2 3 6 2" xfId="38928" xr:uid="{00000000-0005-0000-0000-00000D980000}"/>
    <cellStyle name="Normal 60 2 3 7" xfId="38929" xr:uid="{00000000-0005-0000-0000-00000E980000}"/>
    <cellStyle name="Normal 60 2 3 7 2" xfId="38930" xr:uid="{00000000-0005-0000-0000-00000F980000}"/>
    <cellStyle name="Normal 60 2 3 8" xfId="38931" xr:uid="{00000000-0005-0000-0000-000010980000}"/>
    <cellStyle name="Normal 60 2 3 8 2" xfId="38932" xr:uid="{00000000-0005-0000-0000-000011980000}"/>
    <cellStyle name="Normal 60 2 3 9" xfId="38933" xr:uid="{00000000-0005-0000-0000-000012980000}"/>
    <cellStyle name="Normal 60 2 3 9 2" xfId="38934" xr:uid="{00000000-0005-0000-0000-000013980000}"/>
    <cellStyle name="Normal 60 2 4" xfId="38935" xr:uid="{00000000-0005-0000-0000-000014980000}"/>
    <cellStyle name="Normal 60 2 4 10" xfId="38936" xr:uid="{00000000-0005-0000-0000-000015980000}"/>
    <cellStyle name="Normal 60 2 4 11" xfId="38937" xr:uid="{00000000-0005-0000-0000-000016980000}"/>
    <cellStyle name="Normal 60 2 4 2" xfId="38938" xr:uid="{00000000-0005-0000-0000-000017980000}"/>
    <cellStyle name="Normal 60 2 4 2 2" xfId="38939" xr:uid="{00000000-0005-0000-0000-000018980000}"/>
    <cellStyle name="Normal 60 2 4 3" xfId="38940" xr:uid="{00000000-0005-0000-0000-000019980000}"/>
    <cellStyle name="Normal 60 2 4 3 2" xfId="38941" xr:uid="{00000000-0005-0000-0000-00001A980000}"/>
    <cellStyle name="Normal 60 2 4 4" xfId="38942" xr:uid="{00000000-0005-0000-0000-00001B980000}"/>
    <cellStyle name="Normal 60 2 4 4 2" xfId="38943" xr:uid="{00000000-0005-0000-0000-00001C980000}"/>
    <cellStyle name="Normal 60 2 4 5" xfId="38944" xr:uid="{00000000-0005-0000-0000-00001D980000}"/>
    <cellStyle name="Normal 60 2 4 5 2" xfId="38945" xr:uid="{00000000-0005-0000-0000-00001E980000}"/>
    <cellStyle name="Normal 60 2 4 6" xfId="38946" xr:uid="{00000000-0005-0000-0000-00001F980000}"/>
    <cellStyle name="Normal 60 2 4 6 2" xfId="38947" xr:uid="{00000000-0005-0000-0000-000020980000}"/>
    <cellStyle name="Normal 60 2 4 7" xfId="38948" xr:uid="{00000000-0005-0000-0000-000021980000}"/>
    <cellStyle name="Normal 60 2 4 7 2" xfId="38949" xr:uid="{00000000-0005-0000-0000-000022980000}"/>
    <cellStyle name="Normal 60 2 4 8" xfId="38950" xr:uid="{00000000-0005-0000-0000-000023980000}"/>
    <cellStyle name="Normal 60 2 4 8 2" xfId="38951" xr:uid="{00000000-0005-0000-0000-000024980000}"/>
    <cellStyle name="Normal 60 2 4 9" xfId="38952" xr:uid="{00000000-0005-0000-0000-000025980000}"/>
    <cellStyle name="Normal 60 2 4 9 2" xfId="38953" xr:uid="{00000000-0005-0000-0000-000026980000}"/>
    <cellStyle name="Normal 60 2 5" xfId="38954" xr:uid="{00000000-0005-0000-0000-000027980000}"/>
    <cellStyle name="Normal 60 2 5 10" xfId="38955" xr:uid="{00000000-0005-0000-0000-000028980000}"/>
    <cellStyle name="Normal 60 2 5 11" xfId="38956" xr:uid="{00000000-0005-0000-0000-000029980000}"/>
    <cellStyle name="Normal 60 2 5 2" xfId="38957" xr:uid="{00000000-0005-0000-0000-00002A980000}"/>
    <cellStyle name="Normal 60 2 5 2 2" xfId="38958" xr:uid="{00000000-0005-0000-0000-00002B980000}"/>
    <cellStyle name="Normal 60 2 5 3" xfId="38959" xr:uid="{00000000-0005-0000-0000-00002C980000}"/>
    <cellStyle name="Normal 60 2 5 3 2" xfId="38960" xr:uid="{00000000-0005-0000-0000-00002D980000}"/>
    <cellStyle name="Normal 60 2 5 4" xfId="38961" xr:uid="{00000000-0005-0000-0000-00002E980000}"/>
    <cellStyle name="Normal 60 2 5 4 2" xfId="38962" xr:uid="{00000000-0005-0000-0000-00002F980000}"/>
    <cellStyle name="Normal 60 2 5 5" xfId="38963" xr:uid="{00000000-0005-0000-0000-000030980000}"/>
    <cellStyle name="Normal 60 2 5 5 2" xfId="38964" xr:uid="{00000000-0005-0000-0000-000031980000}"/>
    <cellStyle name="Normal 60 2 5 6" xfId="38965" xr:uid="{00000000-0005-0000-0000-000032980000}"/>
    <cellStyle name="Normal 60 2 5 6 2" xfId="38966" xr:uid="{00000000-0005-0000-0000-000033980000}"/>
    <cellStyle name="Normal 60 2 5 7" xfId="38967" xr:uid="{00000000-0005-0000-0000-000034980000}"/>
    <cellStyle name="Normal 60 2 5 7 2" xfId="38968" xr:uid="{00000000-0005-0000-0000-000035980000}"/>
    <cellStyle name="Normal 60 2 5 8" xfId="38969" xr:uid="{00000000-0005-0000-0000-000036980000}"/>
    <cellStyle name="Normal 60 2 5 8 2" xfId="38970" xr:uid="{00000000-0005-0000-0000-000037980000}"/>
    <cellStyle name="Normal 60 2 5 9" xfId="38971" xr:uid="{00000000-0005-0000-0000-000038980000}"/>
    <cellStyle name="Normal 60 2 5 9 2" xfId="38972" xr:uid="{00000000-0005-0000-0000-000039980000}"/>
    <cellStyle name="Normal 60 2 6" xfId="38973" xr:uid="{00000000-0005-0000-0000-00003A980000}"/>
    <cellStyle name="Normal 60 2 6 10" xfId="38974" xr:uid="{00000000-0005-0000-0000-00003B980000}"/>
    <cellStyle name="Normal 60 2 6 11" xfId="38975" xr:uid="{00000000-0005-0000-0000-00003C980000}"/>
    <cellStyle name="Normal 60 2 6 2" xfId="38976" xr:uid="{00000000-0005-0000-0000-00003D980000}"/>
    <cellStyle name="Normal 60 2 6 2 2" xfId="38977" xr:uid="{00000000-0005-0000-0000-00003E980000}"/>
    <cellStyle name="Normal 60 2 6 3" xfId="38978" xr:uid="{00000000-0005-0000-0000-00003F980000}"/>
    <cellStyle name="Normal 60 2 6 3 2" xfId="38979" xr:uid="{00000000-0005-0000-0000-000040980000}"/>
    <cellStyle name="Normal 60 2 6 4" xfId="38980" xr:uid="{00000000-0005-0000-0000-000041980000}"/>
    <cellStyle name="Normal 60 2 6 4 2" xfId="38981" xr:uid="{00000000-0005-0000-0000-000042980000}"/>
    <cellStyle name="Normal 60 2 6 5" xfId="38982" xr:uid="{00000000-0005-0000-0000-000043980000}"/>
    <cellStyle name="Normal 60 2 6 5 2" xfId="38983" xr:uid="{00000000-0005-0000-0000-000044980000}"/>
    <cellStyle name="Normal 60 2 6 6" xfId="38984" xr:uid="{00000000-0005-0000-0000-000045980000}"/>
    <cellStyle name="Normal 60 2 6 6 2" xfId="38985" xr:uid="{00000000-0005-0000-0000-000046980000}"/>
    <cellStyle name="Normal 60 2 6 7" xfId="38986" xr:uid="{00000000-0005-0000-0000-000047980000}"/>
    <cellStyle name="Normal 60 2 6 7 2" xfId="38987" xr:uid="{00000000-0005-0000-0000-000048980000}"/>
    <cellStyle name="Normal 60 2 6 8" xfId="38988" xr:uid="{00000000-0005-0000-0000-000049980000}"/>
    <cellStyle name="Normal 60 2 6 8 2" xfId="38989" xr:uid="{00000000-0005-0000-0000-00004A980000}"/>
    <cellStyle name="Normal 60 2 6 9" xfId="38990" xr:uid="{00000000-0005-0000-0000-00004B980000}"/>
    <cellStyle name="Normal 60 2 6 9 2" xfId="38991" xr:uid="{00000000-0005-0000-0000-00004C980000}"/>
    <cellStyle name="Normal 60 2 7" xfId="38992" xr:uid="{00000000-0005-0000-0000-00004D980000}"/>
    <cellStyle name="Normal 60 2 7 10" xfId="38993" xr:uid="{00000000-0005-0000-0000-00004E980000}"/>
    <cellStyle name="Normal 60 2 7 11" xfId="38994" xr:uid="{00000000-0005-0000-0000-00004F980000}"/>
    <cellStyle name="Normal 60 2 7 2" xfId="38995" xr:uid="{00000000-0005-0000-0000-000050980000}"/>
    <cellStyle name="Normal 60 2 7 2 2" xfId="38996" xr:uid="{00000000-0005-0000-0000-000051980000}"/>
    <cellStyle name="Normal 60 2 7 3" xfId="38997" xr:uid="{00000000-0005-0000-0000-000052980000}"/>
    <cellStyle name="Normal 60 2 7 3 2" xfId="38998" xr:uid="{00000000-0005-0000-0000-000053980000}"/>
    <cellStyle name="Normal 60 2 7 4" xfId="38999" xr:uid="{00000000-0005-0000-0000-000054980000}"/>
    <cellStyle name="Normal 60 2 7 4 2" xfId="39000" xr:uid="{00000000-0005-0000-0000-000055980000}"/>
    <cellStyle name="Normal 60 2 7 5" xfId="39001" xr:uid="{00000000-0005-0000-0000-000056980000}"/>
    <cellStyle name="Normal 60 2 7 5 2" xfId="39002" xr:uid="{00000000-0005-0000-0000-000057980000}"/>
    <cellStyle name="Normal 60 2 7 6" xfId="39003" xr:uid="{00000000-0005-0000-0000-000058980000}"/>
    <cellStyle name="Normal 60 2 7 6 2" xfId="39004" xr:uid="{00000000-0005-0000-0000-000059980000}"/>
    <cellStyle name="Normal 60 2 7 7" xfId="39005" xr:uid="{00000000-0005-0000-0000-00005A980000}"/>
    <cellStyle name="Normal 60 2 7 7 2" xfId="39006" xr:uid="{00000000-0005-0000-0000-00005B980000}"/>
    <cellStyle name="Normal 60 2 7 8" xfId="39007" xr:uid="{00000000-0005-0000-0000-00005C980000}"/>
    <cellStyle name="Normal 60 2 7 8 2" xfId="39008" xr:uid="{00000000-0005-0000-0000-00005D980000}"/>
    <cellStyle name="Normal 60 2 7 9" xfId="39009" xr:uid="{00000000-0005-0000-0000-00005E980000}"/>
    <cellStyle name="Normal 60 2 7 9 2" xfId="39010" xr:uid="{00000000-0005-0000-0000-00005F980000}"/>
    <cellStyle name="Normal 60 2 8" xfId="39011" xr:uid="{00000000-0005-0000-0000-000060980000}"/>
    <cellStyle name="Normal 60 2 8 10" xfId="39012" xr:uid="{00000000-0005-0000-0000-000061980000}"/>
    <cellStyle name="Normal 60 2 8 2" xfId="39013" xr:uid="{00000000-0005-0000-0000-000062980000}"/>
    <cellStyle name="Normal 60 2 8 2 2" xfId="39014" xr:uid="{00000000-0005-0000-0000-000063980000}"/>
    <cellStyle name="Normal 60 2 8 3" xfId="39015" xr:uid="{00000000-0005-0000-0000-000064980000}"/>
    <cellStyle name="Normal 60 2 8 3 2" xfId="39016" xr:uid="{00000000-0005-0000-0000-000065980000}"/>
    <cellStyle name="Normal 60 2 8 4" xfId="39017" xr:uid="{00000000-0005-0000-0000-000066980000}"/>
    <cellStyle name="Normal 60 2 8 4 2" xfId="39018" xr:uid="{00000000-0005-0000-0000-000067980000}"/>
    <cellStyle name="Normal 60 2 8 5" xfId="39019" xr:uid="{00000000-0005-0000-0000-000068980000}"/>
    <cellStyle name="Normal 60 2 8 5 2" xfId="39020" xr:uid="{00000000-0005-0000-0000-000069980000}"/>
    <cellStyle name="Normal 60 2 8 6" xfId="39021" xr:uid="{00000000-0005-0000-0000-00006A980000}"/>
    <cellStyle name="Normal 60 2 8 6 2" xfId="39022" xr:uid="{00000000-0005-0000-0000-00006B980000}"/>
    <cellStyle name="Normal 60 2 8 7" xfId="39023" xr:uid="{00000000-0005-0000-0000-00006C980000}"/>
    <cellStyle name="Normal 60 2 8 7 2" xfId="39024" xr:uid="{00000000-0005-0000-0000-00006D980000}"/>
    <cellStyle name="Normal 60 2 8 8" xfId="39025" xr:uid="{00000000-0005-0000-0000-00006E980000}"/>
    <cellStyle name="Normal 60 2 8 8 2" xfId="39026" xr:uid="{00000000-0005-0000-0000-00006F980000}"/>
    <cellStyle name="Normal 60 2 8 9" xfId="39027" xr:uid="{00000000-0005-0000-0000-000070980000}"/>
    <cellStyle name="Normal 60 2 9" xfId="39028" xr:uid="{00000000-0005-0000-0000-000071980000}"/>
    <cellStyle name="Normal 60 2 9 2" xfId="39029" xr:uid="{00000000-0005-0000-0000-000072980000}"/>
    <cellStyle name="Normal 60 20" xfId="39030" xr:uid="{00000000-0005-0000-0000-000073980000}"/>
    <cellStyle name="Normal 60 20 2" xfId="39031" xr:uid="{00000000-0005-0000-0000-000074980000}"/>
    <cellStyle name="Normal 60 21" xfId="39032" xr:uid="{00000000-0005-0000-0000-000075980000}"/>
    <cellStyle name="Normal 60 22" xfId="39033" xr:uid="{00000000-0005-0000-0000-000076980000}"/>
    <cellStyle name="Normal 60 3" xfId="39034" xr:uid="{00000000-0005-0000-0000-000077980000}"/>
    <cellStyle name="Normal 60 3 10" xfId="39035" xr:uid="{00000000-0005-0000-0000-000078980000}"/>
    <cellStyle name="Normal 60 3 10 2" xfId="39036" xr:uid="{00000000-0005-0000-0000-000079980000}"/>
    <cellStyle name="Normal 60 3 11" xfId="39037" xr:uid="{00000000-0005-0000-0000-00007A980000}"/>
    <cellStyle name="Normal 60 3 11 2" xfId="39038" xr:uid="{00000000-0005-0000-0000-00007B980000}"/>
    <cellStyle name="Normal 60 3 12" xfId="39039" xr:uid="{00000000-0005-0000-0000-00007C980000}"/>
    <cellStyle name="Normal 60 3 12 2" xfId="39040" xr:uid="{00000000-0005-0000-0000-00007D980000}"/>
    <cellStyle name="Normal 60 3 13" xfId="39041" xr:uid="{00000000-0005-0000-0000-00007E980000}"/>
    <cellStyle name="Normal 60 3 13 2" xfId="39042" xr:uid="{00000000-0005-0000-0000-00007F980000}"/>
    <cellStyle name="Normal 60 3 14" xfId="39043" xr:uid="{00000000-0005-0000-0000-000080980000}"/>
    <cellStyle name="Normal 60 3 14 2" xfId="39044" xr:uid="{00000000-0005-0000-0000-000081980000}"/>
    <cellStyle name="Normal 60 3 15" xfId="39045" xr:uid="{00000000-0005-0000-0000-000082980000}"/>
    <cellStyle name="Normal 60 3 15 2" xfId="39046" xr:uid="{00000000-0005-0000-0000-000083980000}"/>
    <cellStyle name="Normal 60 3 16" xfId="39047" xr:uid="{00000000-0005-0000-0000-000084980000}"/>
    <cellStyle name="Normal 60 3 16 2" xfId="39048" xr:uid="{00000000-0005-0000-0000-000085980000}"/>
    <cellStyle name="Normal 60 3 17" xfId="39049" xr:uid="{00000000-0005-0000-0000-000086980000}"/>
    <cellStyle name="Normal 60 3 18" xfId="39050" xr:uid="{00000000-0005-0000-0000-000087980000}"/>
    <cellStyle name="Normal 60 3 2" xfId="39051" xr:uid="{00000000-0005-0000-0000-000088980000}"/>
    <cellStyle name="Normal 60 3 2 10" xfId="39052" xr:uid="{00000000-0005-0000-0000-000089980000}"/>
    <cellStyle name="Normal 60 3 2 11" xfId="39053" xr:uid="{00000000-0005-0000-0000-00008A980000}"/>
    <cellStyle name="Normal 60 3 2 2" xfId="39054" xr:uid="{00000000-0005-0000-0000-00008B980000}"/>
    <cellStyle name="Normal 60 3 2 2 2" xfId="39055" xr:uid="{00000000-0005-0000-0000-00008C980000}"/>
    <cellStyle name="Normal 60 3 2 3" xfId="39056" xr:uid="{00000000-0005-0000-0000-00008D980000}"/>
    <cellStyle name="Normal 60 3 2 3 2" xfId="39057" xr:uid="{00000000-0005-0000-0000-00008E980000}"/>
    <cellStyle name="Normal 60 3 2 4" xfId="39058" xr:uid="{00000000-0005-0000-0000-00008F980000}"/>
    <cellStyle name="Normal 60 3 2 4 2" xfId="39059" xr:uid="{00000000-0005-0000-0000-000090980000}"/>
    <cellStyle name="Normal 60 3 2 5" xfId="39060" xr:uid="{00000000-0005-0000-0000-000091980000}"/>
    <cellStyle name="Normal 60 3 2 5 2" xfId="39061" xr:uid="{00000000-0005-0000-0000-000092980000}"/>
    <cellStyle name="Normal 60 3 2 6" xfId="39062" xr:uid="{00000000-0005-0000-0000-000093980000}"/>
    <cellStyle name="Normal 60 3 2 6 2" xfId="39063" xr:uid="{00000000-0005-0000-0000-000094980000}"/>
    <cellStyle name="Normal 60 3 2 7" xfId="39064" xr:uid="{00000000-0005-0000-0000-000095980000}"/>
    <cellStyle name="Normal 60 3 2 7 2" xfId="39065" xr:uid="{00000000-0005-0000-0000-000096980000}"/>
    <cellStyle name="Normal 60 3 2 8" xfId="39066" xr:uid="{00000000-0005-0000-0000-000097980000}"/>
    <cellStyle name="Normal 60 3 2 8 2" xfId="39067" xr:uid="{00000000-0005-0000-0000-000098980000}"/>
    <cellStyle name="Normal 60 3 2 9" xfId="39068" xr:uid="{00000000-0005-0000-0000-000099980000}"/>
    <cellStyle name="Normal 60 3 2 9 2" xfId="39069" xr:uid="{00000000-0005-0000-0000-00009A980000}"/>
    <cellStyle name="Normal 60 3 3" xfId="39070" xr:uid="{00000000-0005-0000-0000-00009B980000}"/>
    <cellStyle name="Normal 60 3 3 10" xfId="39071" xr:uid="{00000000-0005-0000-0000-00009C980000}"/>
    <cellStyle name="Normal 60 3 3 11" xfId="39072" xr:uid="{00000000-0005-0000-0000-00009D980000}"/>
    <cellStyle name="Normal 60 3 3 2" xfId="39073" xr:uid="{00000000-0005-0000-0000-00009E980000}"/>
    <cellStyle name="Normal 60 3 3 2 2" xfId="39074" xr:uid="{00000000-0005-0000-0000-00009F980000}"/>
    <cellStyle name="Normal 60 3 3 3" xfId="39075" xr:uid="{00000000-0005-0000-0000-0000A0980000}"/>
    <cellStyle name="Normal 60 3 3 3 2" xfId="39076" xr:uid="{00000000-0005-0000-0000-0000A1980000}"/>
    <cellStyle name="Normal 60 3 3 4" xfId="39077" xr:uid="{00000000-0005-0000-0000-0000A2980000}"/>
    <cellStyle name="Normal 60 3 3 4 2" xfId="39078" xr:uid="{00000000-0005-0000-0000-0000A3980000}"/>
    <cellStyle name="Normal 60 3 3 5" xfId="39079" xr:uid="{00000000-0005-0000-0000-0000A4980000}"/>
    <cellStyle name="Normal 60 3 3 5 2" xfId="39080" xr:uid="{00000000-0005-0000-0000-0000A5980000}"/>
    <cellStyle name="Normal 60 3 3 6" xfId="39081" xr:uid="{00000000-0005-0000-0000-0000A6980000}"/>
    <cellStyle name="Normal 60 3 3 6 2" xfId="39082" xr:uid="{00000000-0005-0000-0000-0000A7980000}"/>
    <cellStyle name="Normal 60 3 3 7" xfId="39083" xr:uid="{00000000-0005-0000-0000-0000A8980000}"/>
    <cellStyle name="Normal 60 3 3 7 2" xfId="39084" xr:uid="{00000000-0005-0000-0000-0000A9980000}"/>
    <cellStyle name="Normal 60 3 3 8" xfId="39085" xr:uid="{00000000-0005-0000-0000-0000AA980000}"/>
    <cellStyle name="Normal 60 3 3 8 2" xfId="39086" xr:uid="{00000000-0005-0000-0000-0000AB980000}"/>
    <cellStyle name="Normal 60 3 3 9" xfId="39087" xr:uid="{00000000-0005-0000-0000-0000AC980000}"/>
    <cellStyle name="Normal 60 3 3 9 2" xfId="39088" xr:uid="{00000000-0005-0000-0000-0000AD980000}"/>
    <cellStyle name="Normal 60 3 4" xfId="39089" xr:uid="{00000000-0005-0000-0000-0000AE980000}"/>
    <cellStyle name="Normal 60 3 4 10" xfId="39090" xr:uid="{00000000-0005-0000-0000-0000AF980000}"/>
    <cellStyle name="Normal 60 3 4 11" xfId="39091" xr:uid="{00000000-0005-0000-0000-0000B0980000}"/>
    <cellStyle name="Normal 60 3 4 2" xfId="39092" xr:uid="{00000000-0005-0000-0000-0000B1980000}"/>
    <cellStyle name="Normal 60 3 4 2 2" xfId="39093" xr:uid="{00000000-0005-0000-0000-0000B2980000}"/>
    <cellStyle name="Normal 60 3 4 3" xfId="39094" xr:uid="{00000000-0005-0000-0000-0000B3980000}"/>
    <cellStyle name="Normal 60 3 4 3 2" xfId="39095" xr:uid="{00000000-0005-0000-0000-0000B4980000}"/>
    <cellStyle name="Normal 60 3 4 4" xfId="39096" xr:uid="{00000000-0005-0000-0000-0000B5980000}"/>
    <cellStyle name="Normal 60 3 4 4 2" xfId="39097" xr:uid="{00000000-0005-0000-0000-0000B6980000}"/>
    <cellStyle name="Normal 60 3 4 5" xfId="39098" xr:uid="{00000000-0005-0000-0000-0000B7980000}"/>
    <cellStyle name="Normal 60 3 4 5 2" xfId="39099" xr:uid="{00000000-0005-0000-0000-0000B8980000}"/>
    <cellStyle name="Normal 60 3 4 6" xfId="39100" xr:uid="{00000000-0005-0000-0000-0000B9980000}"/>
    <cellStyle name="Normal 60 3 4 6 2" xfId="39101" xr:uid="{00000000-0005-0000-0000-0000BA980000}"/>
    <cellStyle name="Normal 60 3 4 7" xfId="39102" xr:uid="{00000000-0005-0000-0000-0000BB980000}"/>
    <cellStyle name="Normal 60 3 4 7 2" xfId="39103" xr:uid="{00000000-0005-0000-0000-0000BC980000}"/>
    <cellStyle name="Normal 60 3 4 8" xfId="39104" xr:uid="{00000000-0005-0000-0000-0000BD980000}"/>
    <cellStyle name="Normal 60 3 4 8 2" xfId="39105" xr:uid="{00000000-0005-0000-0000-0000BE980000}"/>
    <cellStyle name="Normal 60 3 4 9" xfId="39106" xr:uid="{00000000-0005-0000-0000-0000BF980000}"/>
    <cellStyle name="Normal 60 3 4 9 2" xfId="39107" xr:uid="{00000000-0005-0000-0000-0000C0980000}"/>
    <cellStyle name="Normal 60 3 5" xfId="39108" xr:uid="{00000000-0005-0000-0000-0000C1980000}"/>
    <cellStyle name="Normal 60 3 5 10" xfId="39109" xr:uid="{00000000-0005-0000-0000-0000C2980000}"/>
    <cellStyle name="Normal 60 3 5 11" xfId="39110" xr:uid="{00000000-0005-0000-0000-0000C3980000}"/>
    <cellStyle name="Normal 60 3 5 2" xfId="39111" xr:uid="{00000000-0005-0000-0000-0000C4980000}"/>
    <cellStyle name="Normal 60 3 5 2 2" xfId="39112" xr:uid="{00000000-0005-0000-0000-0000C5980000}"/>
    <cellStyle name="Normal 60 3 5 3" xfId="39113" xr:uid="{00000000-0005-0000-0000-0000C6980000}"/>
    <cellStyle name="Normal 60 3 5 3 2" xfId="39114" xr:uid="{00000000-0005-0000-0000-0000C7980000}"/>
    <cellStyle name="Normal 60 3 5 4" xfId="39115" xr:uid="{00000000-0005-0000-0000-0000C8980000}"/>
    <cellStyle name="Normal 60 3 5 4 2" xfId="39116" xr:uid="{00000000-0005-0000-0000-0000C9980000}"/>
    <cellStyle name="Normal 60 3 5 5" xfId="39117" xr:uid="{00000000-0005-0000-0000-0000CA980000}"/>
    <cellStyle name="Normal 60 3 5 5 2" xfId="39118" xr:uid="{00000000-0005-0000-0000-0000CB980000}"/>
    <cellStyle name="Normal 60 3 5 6" xfId="39119" xr:uid="{00000000-0005-0000-0000-0000CC980000}"/>
    <cellStyle name="Normal 60 3 5 6 2" xfId="39120" xr:uid="{00000000-0005-0000-0000-0000CD980000}"/>
    <cellStyle name="Normal 60 3 5 7" xfId="39121" xr:uid="{00000000-0005-0000-0000-0000CE980000}"/>
    <cellStyle name="Normal 60 3 5 7 2" xfId="39122" xr:uid="{00000000-0005-0000-0000-0000CF980000}"/>
    <cellStyle name="Normal 60 3 5 8" xfId="39123" xr:uid="{00000000-0005-0000-0000-0000D0980000}"/>
    <cellStyle name="Normal 60 3 5 8 2" xfId="39124" xr:uid="{00000000-0005-0000-0000-0000D1980000}"/>
    <cellStyle name="Normal 60 3 5 9" xfId="39125" xr:uid="{00000000-0005-0000-0000-0000D2980000}"/>
    <cellStyle name="Normal 60 3 5 9 2" xfId="39126" xr:uid="{00000000-0005-0000-0000-0000D3980000}"/>
    <cellStyle name="Normal 60 3 6" xfId="39127" xr:uid="{00000000-0005-0000-0000-0000D4980000}"/>
    <cellStyle name="Normal 60 3 6 10" xfId="39128" xr:uid="{00000000-0005-0000-0000-0000D5980000}"/>
    <cellStyle name="Normal 60 3 6 11" xfId="39129" xr:uid="{00000000-0005-0000-0000-0000D6980000}"/>
    <cellStyle name="Normal 60 3 6 2" xfId="39130" xr:uid="{00000000-0005-0000-0000-0000D7980000}"/>
    <cellStyle name="Normal 60 3 6 2 2" xfId="39131" xr:uid="{00000000-0005-0000-0000-0000D8980000}"/>
    <cellStyle name="Normal 60 3 6 3" xfId="39132" xr:uid="{00000000-0005-0000-0000-0000D9980000}"/>
    <cellStyle name="Normal 60 3 6 3 2" xfId="39133" xr:uid="{00000000-0005-0000-0000-0000DA980000}"/>
    <cellStyle name="Normal 60 3 6 4" xfId="39134" xr:uid="{00000000-0005-0000-0000-0000DB980000}"/>
    <cellStyle name="Normal 60 3 6 4 2" xfId="39135" xr:uid="{00000000-0005-0000-0000-0000DC980000}"/>
    <cellStyle name="Normal 60 3 6 5" xfId="39136" xr:uid="{00000000-0005-0000-0000-0000DD980000}"/>
    <cellStyle name="Normal 60 3 6 5 2" xfId="39137" xr:uid="{00000000-0005-0000-0000-0000DE980000}"/>
    <cellStyle name="Normal 60 3 6 6" xfId="39138" xr:uid="{00000000-0005-0000-0000-0000DF980000}"/>
    <cellStyle name="Normal 60 3 6 6 2" xfId="39139" xr:uid="{00000000-0005-0000-0000-0000E0980000}"/>
    <cellStyle name="Normal 60 3 6 7" xfId="39140" xr:uid="{00000000-0005-0000-0000-0000E1980000}"/>
    <cellStyle name="Normal 60 3 6 7 2" xfId="39141" xr:uid="{00000000-0005-0000-0000-0000E2980000}"/>
    <cellStyle name="Normal 60 3 6 8" xfId="39142" xr:uid="{00000000-0005-0000-0000-0000E3980000}"/>
    <cellStyle name="Normal 60 3 6 8 2" xfId="39143" xr:uid="{00000000-0005-0000-0000-0000E4980000}"/>
    <cellStyle name="Normal 60 3 6 9" xfId="39144" xr:uid="{00000000-0005-0000-0000-0000E5980000}"/>
    <cellStyle name="Normal 60 3 6 9 2" xfId="39145" xr:uid="{00000000-0005-0000-0000-0000E6980000}"/>
    <cellStyle name="Normal 60 3 7" xfId="39146" xr:uid="{00000000-0005-0000-0000-0000E7980000}"/>
    <cellStyle name="Normal 60 3 7 10" xfId="39147" xr:uid="{00000000-0005-0000-0000-0000E8980000}"/>
    <cellStyle name="Normal 60 3 7 11" xfId="39148" xr:uid="{00000000-0005-0000-0000-0000E9980000}"/>
    <cellStyle name="Normal 60 3 7 2" xfId="39149" xr:uid="{00000000-0005-0000-0000-0000EA980000}"/>
    <cellStyle name="Normal 60 3 7 2 2" xfId="39150" xr:uid="{00000000-0005-0000-0000-0000EB980000}"/>
    <cellStyle name="Normal 60 3 7 3" xfId="39151" xr:uid="{00000000-0005-0000-0000-0000EC980000}"/>
    <cellStyle name="Normal 60 3 7 3 2" xfId="39152" xr:uid="{00000000-0005-0000-0000-0000ED980000}"/>
    <cellStyle name="Normal 60 3 7 4" xfId="39153" xr:uid="{00000000-0005-0000-0000-0000EE980000}"/>
    <cellStyle name="Normal 60 3 7 4 2" xfId="39154" xr:uid="{00000000-0005-0000-0000-0000EF980000}"/>
    <cellStyle name="Normal 60 3 7 5" xfId="39155" xr:uid="{00000000-0005-0000-0000-0000F0980000}"/>
    <cellStyle name="Normal 60 3 7 5 2" xfId="39156" xr:uid="{00000000-0005-0000-0000-0000F1980000}"/>
    <cellStyle name="Normal 60 3 7 6" xfId="39157" xr:uid="{00000000-0005-0000-0000-0000F2980000}"/>
    <cellStyle name="Normal 60 3 7 6 2" xfId="39158" xr:uid="{00000000-0005-0000-0000-0000F3980000}"/>
    <cellStyle name="Normal 60 3 7 7" xfId="39159" xr:uid="{00000000-0005-0000-0000-0000F4980000}"/>
    <cellStyle name="Normal 60 3 7 7 2" xfId="39160" xr:uid="{00000000-0005-0000-0000-0000F5980000}"/>
    <cellStyle name="Normal 60 3 7 8" xfId="39161" xr:uid="{00000000-0005-0000-0000-0000F6980000}"/>
    <cellStyle name="Normal 60 3 7 8 2" xfId="39162" xr:uid="{00000000-0005-0000-0000-0000F7980000}"/>
    <cellStyle name="Normal 60 3 7 9" xfId="39163" xr:uid="{00000000-0005-0000-0000-0000F8980000}"/>
    <cellStyle name="Normal 60 3 7 9 2" xfId="39164" xr:uid="{00000000-0005-0000-0000-0000F9980000}"/>
    <cellStyle name="Normal 60 3 8" xfId="39165" xr:uid="{00000000-0005-0000-0000-0000FA980000}"/>
    <cellStyle name="Normal 60 3 8 10" xfId="39166" xr:uid="{00000000-0005-0000-0000-0000FB980000}"/>
    <cellStyle name="Normal 60 3 8 2" xfId="39167" xr:uid="{00000000-0005-0000-0000-0000FC980000}"/>
    <cellStyle name="Normal 60 3 8 2 2" xfId="39168" xr:uid="{00000000-0005-0000-0000-0000FD980000}"/>
    <cellStyle name="Normal 60 3 8 3" xfId="39169" xr:uid="{00000000-0005-0000-0000-0000FE980000}"/>
    <cellStyle name="Normal 60 3 8 3 2" xfId="39170" xr:uid="{00000000-0005-0000-0000-0000FF980000}"/>
    <cellStyle name="Normal 60 3 8 4" xfId="39171" xr:uid="{00000000-0005-0000-0000-000000990000}"/>
    <cellStyle name="Normal 60 3 8 4 2" xfId="39172" xr:uid="{00000000-0005-0000-0000-000001990000}"/>
    <cellStyle name="Normal 60 3 8 5" xfId="39173" xr:uid="{00000000-0005-0000-0000-000002990000}"/>
    <cellStyle name="Normal 60 3 8 5 2" xfId="39174" xr:uid="{00000000-0005-0000-0000-000003990000}"/>
    <cellStyle name="Normal 60 3 8 6" xfId="39175" xr:uid="{00000000-0005-0000-0000-000004990000}"/>
    <cellStyle name="Normal 60 3 8 6 2" xfId="39176" xr:uid="{00000000-0005-0000-0000-000005990000}"/>
    <cellStyle name="Normal 60 3 8 7" xfId="39177" xr:uid="{00000000-0005-0000-0000-000006990000}"/>
    <cellStyle name="Normal 60 3 8 7 2" xfId="39178" xr:uid="{00000000-0005-0000-0000-000007990000}"/>
    <cellStyle name="Normal 60 3 8 8" xfId="39179" xr:uid="{00000000-0005-0000-0000-000008990000}"/>
    <cellStyle name="Normal 60 3 8 8 2" xfId="39180" xr:uid="{00000000-0005-0000-0000-000009990000}"/>
    <cellStyle name="Normal 60 3 8 9" xfId="39181" xr:uid="{00000000-0005-0000-0000-00000A990000}"/>
    <cellStyle name="Normal 60 3 9" xfId="39182" xr:uid="{00000000-0005-0000-0000-00000B990000}"/>
    <cellStyle name="Normal 60 3 9 2" xfId="39183" xr:uid="{00000000-0005-0000-0000-00000C990000}"/>
    <cellStyle name="Normal 60 4" xfId="39184" xr:uid="{00000000-0005-0000-0000-00000D990000}"/>
    <cellStyle name="Normal 60 4 10" xfId="39185" xr:uid="{00000000-0005-0000-0000-00000E990000}"/>
    <cellStyle name="Normal 60 4 10 2" xfId="39186" xr:uid="{00000000-0005-0000-0000-00000F990000}"/>
    <cellStyle name="Normal 60 4 11" xfId="39187" xr:uid="{00000000-0005-0000-0000-000010990000}"/>
    <cellStyle name="Normal 60 4 11 2" xfId="39188" xr:uid="{00000000-0005-0000-0000-000011990000}"/>
    <cellStyle name="Normal 60 4 12" xfId="39189" xr:uid="{00000000-0005-0000-0000-000012990000}"/>
    <cellStyle name="Normal 60 4 12 2" xfId="39190" xr:uid="{00000000-0005-0000-0000-000013990000}"/>
    <cellStyle name="Normal 60 4 13" xfId="39191" xr:uid="{00000000-0005-0000-0000-000014990000}"/>
    <cellStyle name="Normal 60 4 13 2" xfId="39192" xr:uid="{00000000-0005-0000-0000-000015990000}"/>
    <cellStyle name="Normal 60 4 14" xfId="39193" xr:uid="{00000000-0005-0000-0000-000016990000}"/>
    <cellStyle name="Normal 60 4 14 2" xfId="39194" xr:uid="{00000000-0005-0000-0000-000017990000}"/>
    <cellStyle name="Normal 60 4 15" xfId="39195" xr:uid="{00000000-0005-0000-0000-000018990000}"/>
    <cellStyle name="Normal 60 4 15 2" xfId="39196" xr:uid="{00000000-0005-0000-0000-000019990000}"/>
    <cellStyle name="Normal 60 4 16" xfId="39197" xr:uid="{00000000-0005-0000-0000-00001A990000}"/>
    <cellStyle name="Normal 60 4 16 2" xfId="39198" xr:uid="{00000000-0005-0000-0000-00001B990000}"/>
    <cellStyle name="Normal 60 4 17" xfId="39199" xr:uid="{00000000-0005-0000-0000-00001C990000}"/>
    <cellStyle name="Normal 60 4 18" xfId="39200" xr:uid="{00000000-0005-0000-0000-00001D990000}"/>
    <cellStyle name="Normal 60 4 2" xfId="39201" xr:uid="{00000000-0005-0000-0000-00001E990000}"/>
    <cellStyle name="Normal 60 4 2 10" xfId="39202" xr:uid="{00000000-0005-0000-0000-00001F990000}"/>
    <cellStyle name="Normal 60 4 2 11" xfId="39203" xr:uid="{00000000-0005-0000-0000-000020990000}"/>
    <cellStyle name="Normal 60 4 2 2" xfId="39204" xr:uid="{00000000-0005-0000-0000-000021990000}"/>
    <cellStyle name="Normal 60 4 2 2 2" xfId="39205" xr:uid="{00000000-0005-0000-0000-000022990000}"/>
    <cellStyle name="Normal 60 4 2 3" xfId="39206" xr:uid="{00000000-0005-0000-0000-000023990000}"/>
    <cellStyle name="Normal 60 4 2 3 2" xfId="39207" xr:uid="{00000000-0005-0000-0000-000024990000}"/>
    <cellStyle name="Normal 60 4 2 4" xfId="39208" xr:uid="{00000000-0005-0000-0000-000025990000}"/>
    <cellStyle name="Normal 60 4 2 4 2" xfId="39209" xr:uid="{00000000-0005-0000-0000-000026990000}"/>
    <cellStyle name="Normal 60 4 2 5" xfId="39210" xr:uid="{00000000-0005-0000-0000-000027990000}"/>
    <cellStyle name="Normal 60 4 2 5 2" xfId="39211" xr:uid="{00000000-0005-0000-0000-000028990000}"/>
    <cellStyle name="Normal 60 4 2 6" xfId="39212" xr:uid="{00000000-0005-0000-0000-000029990000}"/>
    <cellStyle name="Normal 60 4 2 6 2" xfId="39213" xr:uid="{00000000-0005-0000-0000-00002A990000}"/>
    <cellStyle name="Normal 60 4 2 7" xfId="39214" xr:uid="{00000000-0005-0000-0000-00002B990000}"/>
    <cellStyle name="Normal 60 4 2 7 2" xfId="39215" xr:uid="{00000000-0005-0000-0000-00002C990000}"/>
    <cellStyle name="Normal 60 4 2 8" xfId="39216" xr:uid="{00000000-0005-0000-0000-00002D990000}"/>
    <cellStyle name="Normal 60 4 2 8 2" xfId="39217" xr:uid="{00000000-0005-0000-0000-00002E990000}"/>
    <cellStyle name="Normal 60 4 2 9" xfId="39218" xr:uid="{00000000-0005-0000-0000-00002F990000}"/>
    <cellStyle name="Normal 60 4 2 9 2" xfId="39219" xr:uid="{00000000-0005-0000-0000-000030990000}"/>
    <cellStyle name="Normal 60 4 3" xfId="39220" xr:uid="{00000000-0005-0000-0000-000031990000}"/>
    <cellStyle name="Normal 60 4 3 10" xfId="39221" xr:uid="{00000000-0005-0000-0000-000032990000}"/>
    <cellStyle name="Normal 60 4 3 11" xfId="39222" xr:uid="{00000000-0005-0000-0000-000033990000}"/>
    <cellStyle name="Normal 60 4 3 2" xfId="39223" xr:uid="{00000000-0005-0000-0000-000034990000}"/>
    <cellStyle name="Normal 60 4 3 2 2" xfId="39224" xr:uid="{00000000-0005-0000-0000-000035990000}"/>
    <cellStyle name="Normal 60 4 3 3" xfId="39225" xr:uid="{00000000-0005-0000-0000-000036990000}"/>
    <cellStyle name="Normal 60 4 3 3 2" xfId="39226" xr:uid="{00000000-0005-0000-0000-000037990000}"/>
    <cellStyle name="Normal 60 4 3 4" xfId="39227" xr:uid="{00000000-0005-0000-0000-000038990000}"/>
    <cellStyle name="Normal 60 4 3 4 2" xfId="39228" xr:uid="{00000000-0005-0000-0000-000039990000}"/>
    <cellStyle name="Normal 60 4 3 5" xfId="39229" xr:uid="{00000000-0005-0000-0000-00003A990000}"/>
    <cellStyle name="Normal 60 4 3 5 2" xfId="39230" xr:uid="{00000000-0005-0000-0000-00003B990000}"/>
    <cellStyle name="Normal 60 4 3 6" xfId="39231" xr:uid="{00000000-0005-0000-0000-00003C990000}"/>
    <cellStyle name="Normal 60 4 3 6 2" xfId="39232" xr:uid="{00000000-0005-0000-0000-00003D990000}"/>
    <cellStyle name="Normal 60 4 3 7" xfId="39233" xr:uid="{00000000-0005-0000-0000-00003E990000}"/>
    <cellStyle name="Normal 60 4 3 7 2" xfId="39234" xr:uid="{00000000-0005-0000-0000-00003F990000}"/>
    <cellStyle name="Normal 60 4 3 8" xfId="39235" xr:uid="{00000000-0005-0000-0000-000040990000}"/>
    <cellStyle name="Normal 60 4 3 8 2" xfId="39236" xr:uid="{00000000-0005-0000-0000-000041990000}"/>
    <cellStyle name="Normal 60 4 3 9" xfId="39237" xr:uid="{00000000-0005-0000-0000-000042990000}"/>
    <cellStyle name="Normal 60 4 3 9 2" xfId="39238" xr:uid="{00000000-0005-0000-0000-000043990000}"/>
    <cellStyle name="Normal 60 4 4" xfId="39239" xr:uid="{00000000-0005-0000-0000-000044990000}"/>
    <cellStyle name="Normal 60 4 4 10" xfId="39240" xr:uid="{00000000-0005-0000-0000-000045990000}"/>
    <cellStyle name="Normal 60 4 4 11" xfId="39241" xr:uid="{00000000-0005-0000-0000-000046990000}"/>
    <cellStyle name="Normal 60 4 4 2" xfId="39242" xr:uid="{00000000-0005-0000-0000-000047990000}"/>
    <cellStyle name="Normal 60 4 4 2 2" xfId="39243" xr:uid="{00000000-0005-0000-0000-000048990000}"/>
    <cellStyle name="Normal 60 4 4 3" xfId="39244" xr:uid="{00000000-0005-0000-0000-000049990000}"/>
    <cellStyle name="Normal 60 4 4 3 2" xfId="39245" xr:uid="{00000000-0005-0000-0000-00004A990000}"/>
    <cellStyle name="Normal 60 4 4 4" xfId="39246" xr:uid="{00000000-0005-0000-0000-00004B990000}"/>
    <cellStyle name="Normal 60 4 4 4 2" xfId="39247" xr:uid="{00000000-0005-0000-0000-00004C990000}"/>
    <cellStyle name="Normal 60 4 4 5" xfId="39248" xr:uid="{00000000-0005-0000-0000-00004D990000}"/>
    <cellStyle name="Normal 60 4 4 5 2" xfId="39249" xr:uid="{00000000-0005-0000-0000-00004E990000}"/>
    <cellStyle name="Normal 60 4 4 6" xfId="39250" xr:uid="{00000000-0005-0000-0000-00004F990000}"/>
    <cellStyle name="Normal 60 4 4 6 2" xfId="39251" xr:uid="{00000000-0005-0000-0000-000050990000}"/>
    <cellStyle name="Normal 60 4 4 7" xfId="39252" xr:uid="{00000000-0005-0000-0000-000051990000}"/>
    <cellStyle name="Normal 60 4 4 7 2" xfId="39253" xr:uid="{00000000-0005-0000-0000-000052990000}"/>
    <cellStyle name="Normal 60 4 4 8" xfId="39254" xr:uid="{00000000-0005-0000-0000-000053990000}"/>
    <cellStyle name="Normal 60 4 4 8 2" xfId="39255" xr:uid="{00000000-0005-0000-0000-000054990000}"/>
    <cellStyle name="Normal 60 4 4 9" xfId="39256" xr:uid="{00000000-0005-0000-0000-000055990000}"/>
    <cellStyle name="Normal 60 4 4 9 2" xfId="39257" xr:uid="{00000000-0005-0000-0000-000056990000}"/>
    <cellStyle name="Normal 60 4 5" xfId="39258" xr:uid="{00000000-0005-0000-0000-000057990000}"/>
    <cellStyle name="Normal 60 4 5 10" xfId="39259" xr:uid="{00000000-0005-0000-0000-000058990000}"/>
    <cellStyle name="Normal 60 4 5 11" xfId="39260" xr:uid="{00000000-0005-0000-0000-000059990000}"/>
    <cellStyle name="Normal 60 4 5 2" xfId="39261" xr:uid="{00000000-0005-0000-0000-00005A990000}"/>
    <cellStyle name="Normal 60 4 5 2 2" xfId="39262" xr:uid="{00000000-0005-0000-0000-00005B990000}"/>
    <cellStyle name="Normal 60 4 5 3" xfId="39263" xr:uid="{00000000-0005-0000-0000-00005C990000}"/>
    <cellStyle name="Normal 60 4 5 3 2" xfId="39264" xr:uid="{00000000-0005-0000-0000-00005D990000}"/>
    <cellStyle name="Normal 60 4 5 4" xfId="39265" xr:uid="{00000000-0005-0000-0000-00005E990000}"/>
    <cellStyle name="Normal 60 4 5 4 2" xfId="39266" xr:uid="{00000000-0005-0000-0000-00005F990000}"/>
    <cellStyle name="Normal 60 4 5 5" xfId="39267" xr:uid="{00000000-0005-0000-0000-000060990000}"/>
    <cellStyle name="Normal 60 4 5 5 2" xfId="39268" xr:uid="{00000000-0005-0000-0000-000061990000}"/>
    <cellStyle name="Normal 60 4 5 6" xfId="39269" xr:uid="{00000000-0005-0000-0000-000062990000}"/>
    <cellStyle name="Normal 60 4 5 6 2" xfId="39270" xr:uid="{00000000-0005-0000-0000-000063990000}"/>
    <cellStyle name="Normal 60 4 5 7" xfId="39271" xr:uid="{00000000-0005-0000-0000-000064990000}"/>
    <cellStyle name="Normal 60 4 5 7 2" xfId="39272" xr:uid="{00000000-0005-0000-0000-000065990000}"/>
    <cellStyle name="Normal 60 4 5 8" xfId="39273" xr:uid="{00000000-0005-0000-0000-000066990000}"/>
    <cellStyle name="Normal 60 4 5 8 2" xfId="39274" xr:uid="{00000000-0005-0000-0000-000067990000}"/>
    <cellStyle name="Normal 60 4 5 9" xfId="39275" xr:uid="{00000000-0005-0000-0000-000068990000}"/>
    <cellStyle name="Normal 60 4 5 9 2" xfId="39276" xr:uid="{00000000-0005-0000-0000-000069990000}"/>
    <cellStyle name="Normal 60 4 6" xfId="39277" xr:uid="{00000000-0005-0000-0000-00006A990000}"/>
    <cellStyle name="Normal 60 4 6 10" xfId="39278" xr:uid="{00000000-0005-0000-0000-00006B990000}"/>
    <cellStyle name="Normal 60 4 6 11" xfId="39279" xr:uid="{00000000-0005-0000-0000-00006C990000}"/>
    <cellStyle name="Normal 60 4 6 2" xfId="39280" xr:uid="{00000000-0005-0000-0000-00006D990000}"/>
    <cellStyle name="Normal 60 4 6 2 2" xfId="39281" xr:uid="{00000000-0005-0000-0000-00006E990000}"/>
    <cellStyle name="Normal 60 4 6 3" xfId="39282" xr:uid="{00000000-0005-0000-0000-00006F990000}"/>
    <cellStyle name="Normal 60 4 6 3 2" xfId="39283" xr:uid="{00000000-0005-0000-0000-000070990000}"/>
    <cellStyle name="Normal 60 4 6 4" xfId="39284" xr:uid="{00000000-0005-0000-0000-000071990000}"/>
    <cellStyle name="Normal 60 4 6 4 2" xfId="39285" xr:uid="{00000000-0005-0000-0000-000072990000}"/>
    <cellStyle name="Normal 60 4 6 5" xfId="39286" xr:uid="{00000000-0005-0000-0000-000073990000}"/>
    <cellStyle name="Normal 60 4 6 5 2" xfId="39287" xr:uid="{00000000-0005-0000-0000-000074990000}"/>
    <cellStyle name="Normal 60 4 6 6" xfId="39288" xr:uid="{00000000-0005-0000-0000-000075990000}"/>
    <cellStyle name="Normal 60 4 6 6 2" xfId="39289" xr:uid="{00000000-0005-0000-0000-000076990000}"/>
    <cellStyle name="Normal 60 4 6 7" xfId="39290" xr:uid="{00000000-0005-0000-0000-000077990000}"/>
    <cellStyle name="Normal 60 4 6 7 2" xfId="39291" xr:uid="{00000000-0005-0000-0000-000078990000}"/>
    <cellStyle name="Normal 60 4 6 8" xfId="39292" xr:uid="{00000000-0005-0000-0000-000079990000}"/>
    <cellStyle name="Normal 60 4 6 8 2" xfId="39293" xr:uid="{00000000-0005-0000-0000-00007A990000}"/>
    <cellStyle name="Normal 60 4 6 9" xfId="39294" xr:uid="{00000000-0005-0000-0000-00007B990000}"/>
    <cellStyle name="Normal 60 4 6 9 2" xfId="39295" xr:uid="{00000000-0005-0000-0000-00007C990000}"/>
    <cellStyle name="Normal 60 4 7" xfId="39296" xr:uid="{00000000-0005-0000-0000-00007D990000}"/>
    <cellStyle name="Normal 60 4 7 10" xfId="39297" xr:uid="{00000000-0005-0000-0000-00007E990000}"/>
    <cellStyle name="Normal 60 4 7 11" xfId="39298" xr:uid="{00000000-0005-0000-0000-00007F990000}"/>
    <cellStyle name="Normal 60 4 7 2" xfId="39299" xr:uid="{00000000-0005-0000-0000-000080990000}"/>
    <cellStyle name="Normal 60 4 7 2 2" xfId="39300" xr:uid="{00000000-0005-0000-0000-000081990000}"/>
    <cellStyle name="Normal 60 4 7 3" xfId="39301" xr:uid="{00000000-0005-0000-0000-000082990000}"/>
    <cellStyle name="Normal 60 4 7 3 2" xfId="39302" xr:uid="{00000000-0005-0000-0000-000083990000}"/>
    <cellStyle name="Normal 60 4 7 4" xfId="39303" xr:uid="{00000000-0005-0000-0000-000084990000}"/>
    <cellStyle name="Normal 60 4 7 4 2" xfId="39304" xr:uid="{00000000-0005-0000-0000-000085990000}"/>
    <cellStyle name="Normal 60 4 7 5" xfId="39305" xr:uid="{00000000-0005-0000-0000-000086990000}"/>
    <cellStyle name="Normal 60 4 7 5 2" xfId="39306" xr:uid="{00000000-0005-0000-0000-000087990000}"/>
    <cellStyle name="Normal 60 4 7 6" xfId="39307" xr:uid="{00000000-0005-0000-0000-000088990000}"/>
    <cellStyle name="Normal 60 4 7 6 2" xfId="39308" xr:uid="{00000000-0005-0000-0000-000089990000}"/>
    <cellStyle name="Normal 60 4 7 7" xfId="39309" xr:uid="{00000000-0005-0000-0000-00008A990000}"/>
    <cellStyle name="Normal 60 4 7 7 2" xfId="39310" xr:uid="{00000000-0005-0000-0000-00008B990000}"/>
    <cellStyle name="Normal 60 4 7 8" xfId="39311" xr:uid="{00000000-0005-0000-0000-00008C990000}"/>
    <cellStyle name="Normal 60 4 7 8 2" xfId="39312" xr:uid="{00000000-0005-0000-0000-00008D990000}"/>
    <cellStyle name="Normal 60 4 7 9" xfId="39313" xr:uid="{00000000-0005-0000-0000-00008E990000}"/>
    <cellStyle name="Normal 60 4 7 9 2" xfId="39314" xr:uid="{00000000-0005-0000-0000-00008F990000}"/>
    <cellStyle name="Normal 60 4 8" xfId="39315" xr:uid="{00000000-0005-0000-0000-000090990000}"/>
    <cellStyle name="Normal 60 4 8 10" xfId="39316" xr:uid="{00000000-0005-0000-0000-000091990000}"/>
    <cellStyle name="Normal 60 4 8 2" xfId="39317" xr:uid="{00000000-0005-0000-0000-000092990000}"/>
    <cellStyle name="Normal 60 4 8 2 2" xfId="39318" xr:uid="{00000000-0005-0000-0000-000093990000}"/>
    <cellStyle name="Normal 60 4 8 3" xfId="39319" xr:uid="{00000000-0005-0000-0000-000094990000}"/>
    <cellStyle name="Normal 60 4 8 3 2" xfId="39320" xr:uid="{00000000-0005-0000-0000-000095990000}"/>
    <cellStyle name="Normal 60 4 8 4" xfId="39321" xr:uid="{00000000-0005-0000-0000-000096990000}"/>
    <cellStyle name="Normal 60 4 8 4 2" xfId="39322" xr:uid="{00000000-0005-0000-0000-000097990000}"/>
    <cellStyle name="Normal 60 4 8 5" xfId="39323" xr:uid="{00000000-0005-0000-0000-000098990000}"/>
    <cellStyle name="Normal 60 4 8 5 2" xfId="39324" xr:uid="{00000000-0005-0000-0000-000099990000}"/>
    <cellStyle name="Normal 60 4 8 6" xfId="39325" xr:uid="{00000000-0005-0000-0000-00009A990000}"/>
    <cellStyle name="Normal 60 4 8 6 2" xfId="39326" xr:uid="{00000000-0005-0000-0000-00009B990000}"/>
    <cellStyle name="Normal 60 4 8 7" xfId="39327" xr:uid="{00000000-0005-0000-0000-00009C990000}"/>
    <cellStyle name="Normal 60 4 8 7 2" xfId="39328" xr:uid="{00000000-0005-0000-0000-00009D990000}"/>
    <cellStyle name="Normal 60 4 8 8" xfId="39329" xr:uid="{00000000-0005-0000-0000-00009E990000}"/>
    <cellStyle name="Normal 60 4 8 8 2" xfId="39330" xr:uid="{00000000-0005-0000-0000-00009F990000}"/>
    <cellStyle name="Normal 60 4 8 9" xfId="39331" xr:uid="{00000000-0005-0000-0000-0000A0990000}"/>
    <cellStyle name="Normal 60 4 9" xfId="39332" xr:uid="{00000000-0005-0000-0000-0000A1990000}"/>
    <cellStyle name="Normal 60 4 9 2" xfId="39333" xr:uid="{00000000-0005-0000-0000-0000A2990000}"/>
    <cellStyle name="Normal 60 5" xfId="39334" xr:uid="{00000000-0005-0000-0000-0000A3990000}"/>
    <cellStyle name="Normal 60 5 10" xfId="39335" xr:uid="{00000000-0005-0000-0000-0000A4990000}"/>
    <cellStyle name="Normal 60 5 10 2" xfId="39336" xr:uid="{00000000-0005-0000-0000-0000A5990000}"/>
    <cellStyle name="Normal 60 5 11" xfId="39337" xr:uid="{00000000-0005-0000-0000-0000A6990000}"/>
    <cellStyle name="Normal 60 5 11 2" xfId="39338" xr:uid="{00000000-0005-0000-0000-0000A7990000}"/>
    <cellStyle name="Normal 60 5 12" xfId="39339" xr:uid="{00000000-0005-0000-0000-0000A8990000}"/>
    <cellStyle name="Normal 60 5 12 2" xfId="39340" xr:uid="{00000000-0005-0000-0000-0000A9990000}"/>
    <cellStyle name="Normal 60 5 13" xfId="39341" xr:uid="{00000000-0005-0000-0000-0000AA990000}"/>
    <cellStyle name="Normal 60 5 13 2" xfId="39342" xr:uid="{00000000-0005-0000-0000-0000AB990000}"/>
    <cellStyle name="Normal 60 5 14" xfId="39343" xr:uid="{00000000-0005-0000-0000-0000AC990000}"/>
    <cellStyle name="Normal 60 5 14 2" xfId="39344" xr:uid="{00000000-0005-0000-0000-0000AD990000}"/>
    <cellStyle name="Normal 60 5 15" xfId="39345" xr:uid="{00000000-0005-0000-0000-0000AE990000}"/>
    <cellStyle name="Normal 60 5 15 2" xfId="39346" xr:uid="{00000000-0005-0000-0000-0000AF990000}"/>
    <cellStyle name="Normal 60 5 16" xfId="39347" xr:uid="{00000000-0005-0000-0000-0000B0990000}"/>
    <cellStyle name="Normal 60 5 17" xfId="39348" xr:uid="{00000000-0005-0000-0000-0000B1990000}"/>
    <cellStyle name="Normal 60 5 2" xfId="39349" xr:uid="{00000000-0005-0000-0000-0000B2990000}"/>
    <cellStyle name="Normal 60 5 2 10" xfId="39350" xr:uid="{00000000-0005-0000-0000-0000B3990000}"/>
    <cellStyle name="Normal 60 5 2 11" xfId="39351" xr:uid="{00000000-0005-0000-0000-0000B4990000}"/>
    <cellStyle name="Normal 60 5 2 2" xfId="39352" xr:uid="{00000000-0005-0000-0000-0000B5990000}"/>
    <cellStyle name="Normal 60 5 2 2 2" xfId="39353" xr:uid="{00000000-0005-0000-0000-0000B6990000}"/>
    <cellStyle name="Normal 60 5 2 3" xfId="39354" xr:uid="{00000000-0005-0000-0000-0000B7990000}"/>
    <cellStyle name="Normal 60 5 2 3 2" xfId="39355" xr:uid="{00000000-0005-0000-0000-0000B8990000}"/>
    <cellStyle name="Normal 60 5 2 4" xfId="39356" xr:uid="{00000000-0005-0000-0000-0000B9990000}"/>
    <cellStyle name="Normal 60 5 2 4 2" xfId="39357" xr:uid="{00000000-0005-0000-0000-0000BA990000}"/>
    <cellStyle name="Normal 60 5 2 5" xfId="39358" xr:uid="{00000000-0005-0000-0000-0000BB990000}"/>
    <cellStyle name="Normal 60 5 2 5 2" xfId="39359" xr:uid="{00000000-0005-0000-0000-0000BC990000}"/>
    <cellStyle name="Normal 60 5 2 6" xfId="39360" xr:uid="{00000000-0005-0000-0000-0000BD990000}"/>
    <cellStyle name="Normal 60 5 2 6 2" xfId="39361" xr:uid="{00000000-0005-0000-0000-0000BE990000}"/>
    <cellStyle name="Normal 60 5 2 7" xfId="39362" xr:uid="{00000000-0005-0000-0000-0000BF990000}"/>
    <cellStyle name="Normal 60 5 2 7 2" xfId="39363" xr:uid="{00000000-0005-0000-0000-0000C0990000}"/>
    <cellStyle name="Normal 60 5 2 8" xfId="39364" xr:uid="{00000000-0005-0000-0000-0000C1990000}"/>
    <cellStyle name="Normal 60 5 2 8 2" xfId="39365" xr:uid="{00000000-0005-0000-0000-0000C2990000}"/>
    <cellStyle name="Normal 60 5 2 9" xfId="39366" xr:uid="{00000000-0005-0000-0000-0000C3990000}"/>
    <cellStyle name="Normal 60 5 2 9 2" xfId="39367" xr:uid="{00000000-0005-0000-0000-0000C4990000}"/>
    <cellStyle name="Normal 60 5 3" xfId="39368" xr:uid="{00000000-0005-0000-0000-0000C5990000}"/>
    <cellStyle name="Normal 60 5 3 10" xfId="39369" xr:uid="{00000000-0005-0000-0000-0000C6990000}"/>
    <cellStyle name="Normal 60 5 3 11" xfId="39370" xr:uid="{00000000-0005-0000-0000-0000C7990000}"/>
    <cellStyle name="Normal 60 5 3 2" xfId="39371" xr:uid="{00000000-0005-0000-0000-0000C8990000}"/>
    <cellStyle name="Normal 60 5 3 2 2" xfId="39372" xr:uid="{00000000-0005-0000-0000-0000C9990000}"/>
    <cellStyle name="Normal 60 5 3 3" xfId="39373" xr:uid="{00000000-0005-0000-0000-0000CA990000}"/>
    <cellStyle name="Normal 60 5 3 3 2" xfId="39374" xr:uid="{00000000-0005-0000-0000-0000CB990000}"/>
    <cellStyle name="Normal 60 5 3 4" xfId="39375" xr:uid="{00000000-0005-0000-0000-0000CC990000}"/>
    <cellStyle name="Normal 60 5 3 4 2" xfId="39376" xr:uid="{00000000-0005-0000-0000-0000CD990000}"/>
    <cellStyle name="Normal 60 5 3 5" xfId="39377" xr:uid="{00000000-0005-0000-0000-0000CE990000}"/>
    <cellStyle name="Normal 60 5 3 5 2" xfId="39378" xr:uid="{00000000-0005-0000-0000-0000CF990000}"/>
    <cellStyle name="Normal 60 5 3 6" xfId="39379" xr:uid="{00000000-0005-0000-0000-0000D0990000}"/>
    <cellStyle name="Normal 60 5 3 6 2" xfId="39380" xr:uid="{00000000-0005-0000-0000-0000D1990000}"/>
    <cellStyle name="Normal 60 5 3 7" xfId="39381" xr:uid="{00000000-0005-0000-0000-0000D2990000}"/>
    <cellStyle name="Normal 60 5 3 7 2" xfId="39382" xr:uid="{00000000-0005-0000-0000-0000D3990000}"/>
    <cellStyle name="Normal 60 5 3 8" xfId="39383" xr:uid="{00000000-0005-0000-0000-0000D4990000}"/>
    <cellStyle name="Normal 60 5 3 8 2" xfId="39384" xr:uid="{00000000-0005-0000-0000-0000D5990000}"/>
    <cellStyle name="Normal 60 5 3 9" xfId="39385" xr:uid="{00000000-0005-0000-0000-0000D6990000}"/>
    <cellStyle name="Normal 60 5 3 9 2" xfId="39386" xr:uid="{00000000-0005-0000-0000-0000D7990000}"/>
    <cellStyle name="Normal 60 5 4" xfId="39387" xr:uid="{00000000-0005-0000-0000-0000D8990000}"/>
    <cellStyle name="Normal 60 5 4 10" xfId="39388" xr:uid="{00000000-0005-0000-0000-0000D9990000}"/>
    <cellStyle name="Normal 60 5 4 11" xfId="39389" xr:uid="{00000000-0005-0000-0000-0000DA990000}"/>
    <cellStyle name="Normal 60 5 4 2" xfId="39390" xr:uid="{00000000-0005-0000-0000-0000DB990000}"/>
    <cellStyle name="Normal 60 5 4 2 2" xfId="39391" xr:uid="{00000000-0005-0000-0000-0000DC990000}"/>
    <cellStyle name="Normal 60 5 4 3" xfId="39392" xr:uid="{00000000-0005-0000-0000-0000DD990000}"/>
    <cellStyle name="Normal 60 5 4 3 2" xfId="39393" xr:uid="{00000000-0005-0000-0000-0000DE990000}"/>
    <cellStyle name="Normal 60 5 4 4" xfId="39394" xr:uid="{00000000-0005-0000-0000-0000DF990000}"/>
    <cellStyle name="Normal 60 5 4 4 2" xfId="39395" xr:uid="{00000000-0005-0000-0000-0000E0990000}"/>
    <cellStyle name="Normal 60 5 4 5" xfId="39396" xr:uid="{00000000-0005-0000-0000-0000E1990000}"/>
    <cellStyle name="Normal 60 5 4 5 2" xfId="39397" xr:uid="{00000000-0005-0000-0000-0000E2990000}"/>
    <cellStyle name="Normal 60 5 4 6" xfId="39398" xr:uid="{00000000-0005-0000-0000-0000E3990000}"/>
    <cellStyle name="Normal 60 5 4 6 2" xfId="39399" xr:uid="{00000000-0005-0000-0000-0000E4990000}"/>
    <cellStyle name="Normal 60 5 4 7" xfId="39400" xr:uid="{00000000-0005-0000-0000-0000E5990000}"/>
    <cellStyle name="Normal 60 5 4 7 2" xfId="39401" xr:uid="{00000000-0005-0000-0000-0000E6990000}"/>
    <cellStyle name="Normal 60 5 4 8" xfId="39402" xr:uid="{00000000-0005-0000-0000-0000E7990000}"/>
    <cellStyle name="Normal 60 5 4 8 2" xfId="39403" xr:uid="{00000000-0005-0000-0000-0000E8990000}"/>
    <cellStyle name="Normal 60 5 4 9" xfId="39404" xr:uid="{00000000-0005-0000-0000-0000E9990000}"/>
    <cellStyle name="Normal 60 5 4 9 2" xfId="39405" xr:uid="{00000000-0005-0000-0000-0000EA990000}"/>
    <cellStyle name="Normal 60 5 5" xfId="39406" xr:uid="{00000000-0005-0000-0000-0000EB990000}"/>
    <cellStyle name="Normal 60 5 5 10" xfId="39407" xr:uid="{00000000-0005-0000-0000-0000EC990000}"/>
    <cellStyle name="Normal 60 5 5 11" xfId="39408" xr:uid="{00000000-0005-0000-0000-0000ED990000}"/>
    <cellStyle name="Normal 60 5 5 2" xfId="39409" xr:uid="{00000000-0005-0000-0000-0000EE990000}"/>
    <cellStyle name="Normal 60 5 5 2 2" xfId="39410" xr:uid="{00000000-0005-0000-0000-0000EF990000}"/>
    <cellStyle name="Normal 60 5 5 3" xfId="39411" xr:uid="{00000000-0005-0000-0000-0000F0990000}"/>
    <cellStyle name="Normal 60 5 5 3 2" xfId="39412" xr:uid="{00000000-0005-0000-0000-0000F1990000}"/>
    <cellStyle name="Normal 60 5 5 4" xfId="39413" xr:uid="{00000000-0005-0000-0000-0000F2990000}"/>
    <cellStyle name="Normal 60 5 5 4 2" xfId="39414" xr:uid="{00000000-0005-0000-0000-0000F3990000}"/>
    <cellStyle name="Normal 60 5 5 5" xfId="39415" xr:uid="{00000000-0005-0000-0000-0000F4990000}"/>
    <cellStyle name="Normal 60 5 5 5 2" xfId="39416" xr:uid="{00000000-0005-0000-0000-0000F5990000}"/>
    <cellStyle name="Normal 60 5 5 6" xfId="39417" xr:uid="{00000000-0005-0000-0000-0000F6990000}"/>
    <cellStyle name="Normal 60 5 5 6 2" xfId="39418" xr:uid="{00000000-0005-0000-0000-0000F7990000}"/>
    <cellStyle name="Normal 60 5 5 7" xfId="39419" xr:uid="{00000000-0005-0000-0000-0000F8990000}"/>
    <cellStyle name="Normal 60 5 5 7 2" xfId="39420" xr:uid="{00000000-0005-0000-0000-0000F9990000}"/>
    <cellStyle name="Normal 60 5 5 8" xfId="39421" xr:uid="{00000000-0005-0000-0000-0000FA990000}"/>
    <cellStyle name="Normal 60 5 5 8 2" xfId="39422" xr:uid="{00000000-0005-0000-0000-0000FB990000}"/>
    <cellStyle name="Normal 60 5 5 9" xfId="39423" xr:uid="{00000000-0005-0000-0000-0000FC990000}"/>
    <cellStyle name="Normal 60 5 5 9 2" xfId="39424" xr:uid="{00000000-0005-0000-0000-0000FD990000}"/>
    <cellStyle name="Normal 60 5 6" xfId="39425" xr:uid="{00000000-0005-0000-0000-0000FE990000}"/>
    <cellStyle name="Normal 60 5 6 10" xfId="39426" xr:uid="{00000000-0005-0000-0000-0000FF990000}"/>
    <cellStyle name="Normal 60 5 6 11" xfId="39427" xr:uid="{00000000-0005-0000-0000-0000009A0000}"/>
    <cellStyle name="Normal 60 5 6 2" xfId="39428" xr:uid="{00000000-0005-0000-0000-0000019A0000}"/>
    <cellStyle name="Normal 60 5 6 2 2" xfId="39429" xr:uid="{00000000-0005-0000-0000-0000029A0000}"/>
    <cellStyle name="Normal 60 5 6 3" xfId="39430" xr:uid="{00000000-0005-0000-0000-0000039A0000}"/>
    <cellStyle name="Normal 60 5 6 3 2" xfId="39431" xr:uid="{00000000-0005-0000-0000-0000049A0000}"/>
    <cellStyle name="Normal 60 5 6 4" xfId="39432" xr:uid="{00000000-0005-0000-0000-0000059A0000}"/>
    <cellStyle name="Normal 60 5 6 4 2" xfId="39433" xr:uid="{00000000-0005-0000-0000-0000069A0000}"/>
    <cellStyle name="Normal 60 5 6 5" xfId="39434" xr:uid="{00000000-0005-0000-0000-0000079A0000}"/>
    <cellStyle name="Normal 60 5 6 5 2" xfId="39435" xr:uid="{00000000-0005-0000-0000-0000089A0000}"/>
    <cellStyle name="Normal 60 5 6 6" xfId="39436" xr:uid="{00000000-0005-0000-0000-0000099A0000}"/>
    <cellStyle name="Normal 60 5 6 6 2" xfId="39437" xr:uid="{00000000-0005-0000-0000-00000A9A0000}"/>
    <cellStyle name="Normal 60 5 6 7" xfId="39438" xr:uid="{00000000-0005-0000-0000-00000B9A0000}"/>
    <cellStyle name="Normal 60 5 6 7 2" xfId="39439" xr:uid="{00000000-0005-0000-0000-00000C9A0000}"/>
    <cellStyle name="Normal 60 5 6 8" xfId="39440" xr:uid="{00000000-0005-0000-0000-00000D9A0000}"/>
    <cellStyle name="Normal 60 5 6 8 2" xfId="39441" xr:uid="{00000000-0005-0000-0000-00000E9A0000}"/>
    <cellStyle name="Normal 60 5 6 9" xfId="39442" xr:uid="{00000000-0005-0000-0000-00000F9A0000}"/>
    <cellStyle name="Normal 60 5 6 9 2" xfId="39443" xr:uid="{00000000-0005-0000-0000-0000109A0000}"/>
    <cellStyle name="Normal 60 5 7" xfId="39444" xr:uid="{00000000-0005-0000-0000-0000119A0000}"/>
    <cellStyle name="Normal 60 5 7 10" xfId="39445" xr:uid="{00000000-0005-0000-0000-0000129A0000}"/>
    <cellStyle name="Normal 60 5 7 2" xfId="39446" xr:uid="{00000000-0005-0000-0000-0000139A0000}"/>
    <cellStyle name="Normal 60 5 7 2 2" xfId="39447" xr:uid="{00000000-0005-0000-0000-0000149A0000}"/>
    <cellStyle name="Normal 60 5 7 3" xfId="39448" xr:uid="{00000000-0005-0000-0000-0000159A0000}"/>
    <cellStyle name="Normal 60 5 7 3 2" xfId="39449" xr:uid="{00000000-0005-0000-0000-0000169A0000}"/>
    <cellStyle name="Normal 60 5 7 4" xfId="39450" xr:uid="{00000000-0005-0000-0000-0000179A0000}"/>
    <cellStyle name="Normal 60 5 7 4 2" xfId="39451" xr:uid="{00000000-0005-0000-0000-0000189A0000}"/>
    <cellStyle name="Normal 60 5 7 5" xfId="39452" xr:uid="{00000000-0005-0000-0000-0000199A0000}"/>
    <cellStyle name="Normal 60 5 7 5 2" xfId="39453" xr:uid="{00000000-0005-0000-0000-00001A9A0000}"/>
    <cellStyle name="Normal 60 5 7 6" xfId="39454" xr:uid="{00000000-0005-0000-0000-00001B9A0000}"/>
    <cellStyle name="Normal 60 5 7 6 2" xfId="39455" xr:uid="{00000000-0005-0000-0000-00001C9A0000}"/>
    <cellStyle name="Normal 60 5 7 7" xfId="39456" xr:uid="{00000000-0005-0000-0000-00001D9A0000}"/>
    <cellStyle name="Normal 60 5 7 7 2" xfId="39457" xr:uid="{00000000-0005-0000-0000-00001E9A0000}"/>
    <cellStyle name="Normal 60 5 7 8" xfId="39458" xr:uid="{00000000-0005-0000-0000-00001F9A0000}"/>
    <cellStyle name="Normal 60 5 7 8 2" xfId="39459" xr:uid="{00000000-0005-0000-0000-0000209A0000}"/>
    <cellStyle name="Normal 60 5 7 9" xfId="39460" xr:uid="{00000000-0005-0000-0000-0000219A0000}"/>
    <cellStyle name="Normal 60 5 8" xfId="39461" xr:uid="{00000000-0005-0000-0000-0000229A0000}"/>
    <cellStyle name="Normal 60 5 8 2" xfId="39462" xr:uid="{00000000-0005-0000-0000-0000239A0000}"/>
    <cellStyle name="Normal 60 5 9" xfId="39463" xr:uid="{00000000-0005-0000-0000-0000249A0000}"/>
    <cellStyle name="Normal 60 5 9 2" xfId="39464" xr:uid="{00000000-0005-0000-0000-0000259A0000}"/>
    <cellStyle name="Normal 60 6" xfId="39465" xr:uid="{00000000-0005-0000-0000-0000269A0000}"/>
    <cellStyle name="Normal 60 6 10" xfId="39466" xr:uid="{00000000-0005-0000-0000-0000279A0000}"/>
    <cellStyle name="Normal 60 6 10 2" xfId="39467" xr:uid="{00000000-0005-0000-0000-0000289A0000}"/>
    <cellStyle name="Normal 60 6 11" xfId="39468" xr:uid="{00000000-0005-0000-0000-0000299A0000}"/>
    <cellStyle name="Normal 60 6 11 2" xfId="39469" xr:uid="{00000000-0005-0000-0000-00002A9A0000}"/>
    <cellStyle name="Normal 60 6 12" xfId="39470" xr:uid="{00000000-0005-0000-0000-00002B9A0000}"/>
    <cellStyle name="Normal 60 6 12 2" xfId="39471" xr:uid="{00000000-0005-0000-0000-00002C9A0000}"/>
    <cellStyle name="Normal 60 6 13" xfId="39472" xr:uid="{00000000-0005-0000-0000-00002D9A0000}"/>
    <cellStyle name="Normal 60 6 13 2" xfId="39473" xr:uid="{00000000-0005-0000-0000-00002E9A0000}"/>
    <cellStyle name="Normal 60 6 14" xfId="39474" xr:uid="{00000000-0005-0000-0000-00002F9A0000}"/>
    <cellStyle name="Normal 60 6 14 2" xfId="39475" xr:uid="{00000000-0005-0000-0000-0000309A0000}"/>
    <cellStyle name="Normal 60 6 15" xfId="39476" xr:uid="{00000000-0005-0000-0000-0000319A0000}"/>
    <cellStyle name="Normal 60 6 15 2" xfId="39477" xr:uid="{00000000-0005-0000-0000-0000329A0000}"/>
    <cellStyle name="Normal 60 6 16" xfId="39478" xr:uid="{00000000-0005-0000-0000-0000339A0000}"/>
    <cellStyle name="Normal 60 6 17" xfId="39479" xr:uid="{00000000-0005-0000-0000-0000349A0000}"/>
    <cellStyle name="Normal 60 6 2" xfId="39480" xr:uid="{00000000-0005-0000-0000-0000359A0000}"/>
    <cellStyle name="Normal 60 6 2 10" xfId="39481" xr:uid="{00000000-0005-0000-0000-0000369A0000}"/>
    <cellStyle name="Normal 60 6 2 11" xfId="39482" xr:uid="{00000000-0005-0000-0000-0000379A0000}"/>
    <cellStyle name="Normal 60 6 2 2" xfId="39483" xr:uid="{00000000-0005-0000-0000-0000389A0000}"/>
    <cellStyle name="Normal 60 6 2 2 2" xfId="39484" xr:uid="{00000000-0005-0000-0000-0000399A0000}"/>
    <cellStyle name="Normal 60 6 2 3" xfId="39485" xr:uid="{00000000-0005-0000-0000-00003A9A0000}"/>
    <cellStyle name="Normal 60 6 2 3 2" xfId="39486" xr:uid="{00000000-0005-0000-0000-00003B9A0000}"/>
    <cellStyle name="Normal 60 6 2 4" xfId="39487" xr:uid="{00000000-0005-0000-0000-00003C9A0000}"/>
    <cellStyle name="Normal 60 6 2 4 2" xfId="39488" xr:uid="{00000000-0005-0000-0000-00003D9A0000}"/>
    <cellStyle name="Normal 60 6 2 5" xfId="39489" xr:uid="{00000000-0005-0000-0000-00003E9A0000}"/>
    <cellStyle name="Normal 60 6 2 5 2" xfId="39490" xr:uid="{00000000-0005-0000-0000-00003F9A0000}"/>
    <cellStyle name="Normal 60 6 2 6" xfId="39491" xr:uid="{00000000-0005-0000-0000-0000409A0000}"/>
    <cellStyle name="Normal 60 6 2 6 2" xfId="39492" xr:uid="{00000000-0005-0000-0000-0000419A0000}"/>
    <cellStyle name="Normal 60 6 2 7" xfId="39493" xr:uid="{00000000-0005-0000-0000-0000429A0000}"/>
    <cellStyle name="Normal 60 6 2 7 2" xfId="39494" xr:uid="{00000000-0005-0000-0000-0000439A0000}"/>
    <cellStyle name="Normal 60 6 2 8" xfId="39495" xr:uid="{00000000-0005-0000-0000-0000449A0000}"/>
    <cellStyle name="Normal 60 6 2 8 2" xfId="39496" xr:uid="{00000000-0005-0000-0000-0000459A0000}"/>
    <cellStyle name="Normal 60 6 2 9" xfId="39497" xr:uid="{00000000-0005-0000-0000-0000469A0000}"/>
    <cellStyle name="Normal 60 6 2 9 2" xfId="39498" xr:uid="{00000000-0005-0000-0000-0000479A0000}"/>
    <cellStyle name="Normal 60 6 3" xfId="39499" xr:uid="{00000000-0005-0000-0000-0000489A0000}"/>
    <cellStyle name="Normal 60 6 3 10" xfId="39500" xr:uid="{00000000-0005-0000-0000-0000499A0000}"/>
    <cellStyle name="Normal 60 6 3 11" xfId="39501" xr:uid="{00000000-0005-0000-0000-00004A9A0000}"/>
    <cellStyle name="Normal 60 6 3 2" xfId="39502" xr:uid="{00000000-0005-0000-0000-00004B9A0000}"/>
    <cellStyle name="Normal 60 6 3 2 2" xfId="39503" xr:uid="{00000000-0005-0000-0000-00004C9A0000}"/>
    <cellStyle name="Normal 60 6 3 3" xfId="39504" xr:uid="{00000000-0005-0000-0000-00004D9A0000}"/>
    <cellStyle name="Normal 60 6 3 3 2" xfId="39505" xr:uid="{00000000-0005-0000-0000-00004E9A0000}"/>
    <cellStyle name="Normal 60 6 3 4" xfId="39506" xr:uid="{00000000-0005-0000-0000-00004F9A0000}"/>
    <cellStyle name="Normal 60 6 3 4 2" xfId="39507" xr:uid="{00000000-0005-0000-0000-0000509A0000}"/>
    <cellStyle name="Normal 60 6 3 5" xfId="39508" xr:uid="{00000000-0005-0000-0000-0000519A0000}"/>
    <cellStyle name="Normal 60 6 3 5 2" xfId="39509" xr:uid="{00000000-0005-0000-0000-0000529A0000}"/>
    <cellStyle name="Normal 60 6 3 6" xfId="39510" xr:uid="{00000000-0005-0000-0000-0000539A0000}"/>
    <cellStyle name="Normal 60 6 3 6 2" xfId="39511" xr:uid="{00000000-0005-0000-0000-0000549A0000}"/>
    <cellStyle name="Normal 60 6 3 7" xfId="39512" xr:uid="{00000000-0005-0000-0000-0000559A0000}"/>
    <cellStyle name="Normal 60 6 3 7 2" xfId="39513" xr:uid="{00000000-0005-0000-0000-0000569A0000}"/>
    <cellStyle name="Normal 60 6 3 8" xfId="39514" xr:uid="{00000000-0005-0000-0000-0000579A0000}"/>
    <cellStyle name="Normal 60 6 3 8 2" xfId="39515" xr:uid="{00000000-0005-0000-0000-0000589A0000}"/>
    <cellStyle name="Normal 60 6 3 9" xfId="39516" xr:uid="{00000000-0005-0000-0000-0000599A0000}"/>
    <cellStyle name="Normal 60 6 3 9 2" xfId="39517" xr:uid="{00000000-0005-0000-0000-00005A9A0000}"/>
    <cellStyle name="Normal 60 6 4" xfId="39518" xr:uid="{00000000-0005-0000-0000-00005B9A0000}"/>
    <cellStyle name="Normal 60 6 4 10" xfId="39519" xr:uid="{00000000-0005-0000-0000-00005C9A0000}"/>
    <cellStyle name="Normal 60 6 4 11" xfId="39520" xr:uid="{00000000-0005-0000-0000-00005D9A0000}"/>
    <cellStyle name="Normal 60 6 4 2" xfId="39521" xr:uid="{00000000-0005-0000-0000-00005E9A0000}"/>
    <cellStyle name="Normal 60 6 4 2 2" xfId="39522" xr:uid="{00000000-0005-0000-0000-00005F9A0000}"/>
    <cellStyle name="Normal 60 6 4 3" xfId="39523" xr:uid="{00000000-0005-0000-0000-0000609A0000}"/>
    <cellStyle name="Normal 60 6 4 3 2" xfId="39524" xr:uid="{00000000-0005-0000-0000-0000619A0000}"/>
    <cellStyle name="Normal 60 6 4 4" xfId="39525" xr:uid="{00000000-0005-0000-0000-0000629A0000}"/>
    <cellStyle name="Normal 60 6 4 4 2" xfId="39526" xr:uid="{00000000-0005-0000-0000-0000639A0000}"/>
    <cellStyle name="Normal 60 6 4 5" xfId="39527" xr:uid="{00000000-0005-0000-0000-0000649A0000}"/>
    <cellStyle name="Normal 60 6 4 5 2" xfId="39528" xr:uid="{00000000-0005-0000-0000-0000659A0000}"/>
    <cellStyle name="Normal 60 6 4 6" xfId="39529" xr:uid="{00000000-0005-0000-0000-0000669A0000}"/>
    <cellStyle name="Normal 60 6 4 6 2" xfId="39530" xr:uid="{00000000-0005-0000-0000-0000679A0000}"/>
    <cellStyle name="Normal 60 6 4 7" xfId="39531" xr:uid="{00000000-0005-0000-0000-0000689A0000}"/>
    <cellStyle name="Normal 60 6 4 7 2" xfId="39532" xr:uid="{00000000-0005-0000-0000-0000699A0000}"/>
    <cellStyle name="Normal 60 6 4 8" xfId="39533" xr:uid="{00000000-0005-0000-0000-00006A9A0000}"/>
    <cellStyle name="Normal 60 6 4 8 2" xfId="39534" xr:uid="{00000000-0005-0000-0000-00006B9A0000}"/>
    <cellStyle name="Normal 60 6 4 9" xfId="39535" xr:uid="{00000000-0005-0000-0000-00006C9A0000}"/>
    <cellStyle name="Normal 60 6 4 9 2" xfId="39536" xr:uid="{00000000-0005-0000-0000-00006D9A0000}"/>
    <cellStyle name="Normal 60 6 5" xfId="39537" xr:uid="{00000000-0005-0000-0000-00006E9A0000}"/>
    <cellStyle name="Normal 60 6 5 10" xfId="39538" xr:uid="{00000000-0005-0000-0000-00006F9A0000}"/>
    <cellStyle name="Normal 60 6 5 11" xfId="39539" xr:uid="{00000000-0005-0000-0000-0000709A0000}"/>
    <cellStyle name="Normal 60 6 5 2" xfId="39540" xr:uid="{00000000-0005-0000-0000-0000719A0000}"/>
    <cellStyle name="Normal 60 6 5 2 2" xfId="39541" xr:uid="{00000000-0005-0000-0000-0000729A0000}"/>
    <cellStyle name="Normal 60 6 5 3" xfId="39542" xr:uid="{00000000-0005-0000-0000-0000739A0000}"/>
    <cellStyle name="Normal 60 6 5 3 2" xfId="39543" xr:uid="{00000000-0005-0000-0000-0000749A0000}"/>
    <cellStyle name="Normal 60 6 5 4" xfId="39544" xr:uid="{00000000-0005-0000-0000-0000759A0000}"/>
    <cellStyle name="Normal 60 6 5 4 2" xfId="39545" xr:uid="{00000000-0005-0000-0000-0000769A0000}"/>
    <cellStyle name="Normal 60 6 5 5" xfId="39546" xr:uid="{00000000-0005-0000-0000-0000779A0000}"/>
    <cellStyle name="Normal 60 6 5 5 2" xfId="39547" xr:uid="{00000000-0005-0000-0000-0000789A0000}"/>
    <cellStyle name="Normal 60 6 5 6" xfId="39548" xr:uid="{00000000-0005-0000-0000-0000799A0000}"/>
    <cellStyle name="Normal 60 6 5 6 2" xfId="39549" xr:uid="{00000000-0005-0000-0000-00007A9A0000}"/>
    <cellStyle name="Normal 60 6 5 7" xfId="39550" xr:uid="{00000000-0005-0000-0000-00007B9A0000}"/>
    <cellStyle name="Normal 60 6 5 7 2" xfId="39551" xr:uid="{00000000-0005-0000-0000-00007C9A0000}"/>
    <cellStyle name="Normal 60 6 5 8" xfId="39552" xr:uid="{00000000-0005-0000-0000-00007D9A0000}"/>
    <cellStyle name="Normal 60 6 5 8 2" xfId="39553" xr:uid="{00000000-0005-0000-0000-00007E9A0000}"/>
    <cellStyle name="Normal 60 6 5 9" xfId="39554" xr:uid="{00000000-0005-0000-0000-00007F9A0000}"/>
    <cellStyle name="Normal 60 6 5 9 2" xfId="39555" xr:uid="{00000000-0005-0000-0000-0000809A0000}"/>
    <cellStyle name="Normal 60 6 6" xfId="39556" xr:uid="{00000000-0005-0000-0000-0000819A0000}"/>
    <cellStyle name="Normal 60 6 6 10" xfId="39557" xr:uid="{00000000-0005-0000-0000-0000829A0000}"/>
    <cellStyle name="Normal 60 6 6 11" xfId="39558" xr:uid="{00000000-0005-0000-0000-0000839A0000}"/>
    <cellStyle name="Normal 60 6 6 2" xfId="39559" xr:uid="{00000000-0005-0000-0000-0000849A0000}"/>
    <cellStyle name="Normal 60 6 6 2 2" xfId="39560" xr:uid="{00000000-0005-0000-0000-0000859A0000}"/>
    <cellStyle name="Normal 60 6 6 3" xfId="39561" xr:uid="{00000000-0005-0000-0000-0000869A0000}"/>
    <cellStyle name="Normal 60 6 6 3 2" xfId="39562" xr:uid="{00000000-0005-0000-0000-0000879A0000}"/>
    <cellStyle name="Normal 60 6 6 4" xfId="39563" xr:uid="{00000000-0005-0000-0000-0000889A0000}"/>
    <cellStyle name="Normal 60 6 6 4 2" xfId="39564" xr:uid="{00000000-0005-0000-0000-0000899A0000}"/>
    <cellStyle name="Normal 60 6 6 5" xfId="39565" xr:uid="{00000000-0005-0000-0000-00008A9A0000}"/>
    <cellStyle name="Normal 60 6 6 5 2" xfId="39566" xr:uid="{00000000-0005-0000-0000-00008B9A0000}"/>
    <cellStyle name="Normal 60 6 6 6" xfId="39567" xr:uid="{00000000-0005-0000-0000-00008C9A0000}"/>
    <cellStyle name="Normal 60 6 6 6 2" xfId="39568" xr:uid="{00000000-0005-0000-0000-00008D9A0000}"/>
    <cellStyle name="Normal 60 6 6 7" xfId="39569" xr:uid="{00000000-0005-0000-0000-00008E9A0000}"/>
    <cellStyle name="Normal 60 6 6 7 2" xfId="39570" xr:uid="{00000000-0005-0000-0000-00008F9A0000}"/>
    <cellStyle name="Normal 60 6 6 8" xfId="39571" xr:uid="{00000000-0005-0000-0000-0000909A0000}"/>
    <cellStyle name="Normal 60 6 6 8 2" xfId="39572" xr:uid="{00000000-0005-0000-0000-0000919A0000}"/>
    <cellStyle name="Normal 60 6 6 9" xfId="39573" xr:uid="{00000000-0005-0000-0000-0000929A0000}"/>
    <cellStyle name="Normal 60 6 6 9 2" xfId="39574" xr:uid="{00000000-0005-0000-0000-0000939A0000}"/>
    <cellStyle name="Normal 60 6 7" xfId="39575" xr:uid="{00000000-0005-0000-0000-0000949A0000}"/>
    <cellStyle name="Normal 60 6 7 10" xfId="39576" xr:uid="{00000000-0005-0000-0000-0000959A0000}"/>
    <cellStyle name="Normal 60 6 7 2" xfId="39577" xr:uid="{00000000-0005-0000-0000-0000969A0000}"/>
    <cellStyle name="Normal 60 6 7 2 2" xfId="39578" xr:uid="{00000000-0005-0000-0000-0000979A0000}"/>
    <cellStyle name="Normal 60 6 7 3" xfId="39579" xr:uid="{00000000-0005-0000-0000-0000989A0000}"/>
    <cellStyle name="Normal 60 6 7 3 2" xfId="39580" xr:uid="{00000000-0005-0000-0000-0000999A0000}"/>
    <cellStyle name="Normal 60 6 7 4" xfId="39581" xr:uid="{00000000-0005-0000-0000-00009A9A0000}"/>
    <cellStyle name="Normal 60 6 7 4 2" xfId="39582" xr:uid="{00000000-0005-0000-0000-00009B9A0000}"/>
    <cellStyle name="Normal 60 6 7 5" xfId="39583" xr:uid="{00000000-0005-0000-0000-00009C9A0000}"/>
    <cellStyle name="Normal 60 6 7 5 2" xfId="39584" xr:uid="{00000000-0005-0000-0000-00009D9A0000}"/>
    <cellStyle name="Normal 60 6 7 6" xfId="39585" xr:uid="{00000000-0005-0000-0000-00009E9A0000}"/>
    <cellStyle name="Normal 60 6 7 6 2" xfId="39586" xr:uid="{00000000-0005-0000-0000-00009F9A0000}"/>
    <cellStyle name="Normal 60 6 7 7" xfId="39587" xr:uid="{00000000-0005-0000-0000-0000A09A0000}"/>
    <cellStyle name="Normal 60 6 7 7 2" xfId="39588" xr:uid="{00000000-0005-0000-0000-0000A19A0000}"/>
    <cellStyle name="Normal 60 6 7 8" xfId="39589" xr:uid="{00000000-0005-0000-0000-0000A29A0000}"/>
    <cellStyle name="Normal 60 6 7 8 2" xfId="39590" xr:uid="{00000000-0005-0000-0000-0000A39A0000}"/>
    <cellStyle name="Normal 60 6 7 9" xfId="39591" xr:uid="{00000000-0005-0000-0000-0000A49A0000}"/>
    <cellStyle name="Normal 60 6 8" xfId="39592" xr:uid="{00000000-0005-0000-0000-0000A59A0000}"/>
    <cellStyle name="Normal 60 6 8 2" xfId="39593" xr:uid="{00000000-0005-0000-0000-0000A69A0000}"/>
    <cellStyle name="Normal 60 6 9" xfId="39594" xr:uid="{00000000-0005-0000-0000-0000A79A0000}"/>
    <cellStyle name="Normal 60 6 9 2" xfId="39595" xr:uid="{00000000-0005-0000-0000-0000A89A0000}"/>
    <cellStyle name="Normal 60 7" xfId="39596" xr:uid="{00000000-0005-0000-0000-0000A99A0000}"/>
    <cellStyle name="Normal 60 7 10" xfId="39597" xr:uid="{00000000-0005-0000-0000-0000AA9A0000}"/>
    <cellStyle name="Normal 60 7 11" xfId="39598" xr:uid="{00000000-0005-0000-0000-0000AB9A0000}"/>
    <cellStyle name="Normal 60 7 2" xfId="39599" xr:uid="{00000000-0005-0000-0000-0000AC9A0000}"/>
    <cellStyle name="Normal 60 7 2 2" xfId="39600" xr:uid="{00000000-0005-0000-0000-0000AD9A0000}"/>
    <cellStyle name="Normal 60 7 3" xfId="39601" xr:uid="{00000000-0005-0000-0000-0000AE9A0000}"/>
    <cellStyle name="Normal 60 7 3 2" xfId="39602" xr:uid="{00000000-0005-0000-0000-0000AF9A0000}"/>
    <cellStyle name="Normal 60 7 4" xfId="39603" xr:uid="{00000000-0005-0000-0000-0000B09A0000}"/>
    <cellStyle name="Normal 60 7 4 2" xfId="39604" xr:uid="{00000000-0005-0000-0000-0000B19A0000}"/>
    <cellStyle name="Normal 60 7 5" xfId="39605" xr:uid="{00000000-0005-0000-0000-0000B29A0000}"/>
    <cellStyle name="Normal 60 7 5 2" xfId="39606" xr:uid="{00000000-0005-0000-0000-0000B39A0000}"/>
    <cellStyle name="Normal 60 7 6" xfId="39607" xr:uid="{00000000-0005-0000-0000-0000B49A0000}"/>
    <cellStyle name="Normal 60 7 6 2" xfId="39608" xr:uid="{00000000-0005-0000-0000-0000B59A0000}"/>
    <cellStyle name="Normal 60 7 7" xfId="39609" xr:uid="{00000000-0005-0000-0000-0000B69A0000}"/>
    <cellStyle name="Normal 60 7 7 2" xfId="39610" xr:uid="{00000000-0005-0000-0000-0000B79A0000}"/>
    <cellStyle name="Normal 60 7 8" xfId="39611" xr:uid="{00000000-0005-0000-0000-0000B89A0000}"/>
    <cellStyle name="Normal 60 7 8 2" xfId="39612" xr:uid="{00000000-0005-0000-0000-0000B99A0000}"/>
    <cellStyle name="Normal 60 7 9" xfId="39613" xr:uid="{00000000-0005-0000-0000-0000BA9A0000}"/>
    <cellStyle name="Normal 60 7 9 2" xfId="39614" xr:uid="{00000000-0005-0000-0000-0000BB9A0000}"/>
    <cellStyle name="Normal 60 8" xfId="39615" xr:uid="{00000000-0005-0000-0000-0000BC9A0000}"/>
    <cellStyle name="Normal 60 8 10" xfId="39616" xr:uid="{00000000-0005-0000-0000-0000BD9A0000}"/>
    <cellStyle name="Normal 60 8 11" xfId="39617" xr:uid="{00000000-0005-0000-0000-0000BE9A0000}"/>
    <cellStyle name="Normal 60 8 2" xfId="39618" xr:uid="{00000000-0005-0000-0000-0000BF9A0000}"/>
    <cellStyle name="Normal 60 8 2 2" xfId="39619" xr:uid="{00000000-0005-0000-0000-0000C09A0000}"/>
    <cellStyle name="Normal 60 8 3" xfId="39620" xr:uid="{00000000-0005-0000-0000-0000C19A0000}"/>
    <cellStyle name="Normal 60 8 3 2" xfId="39621" xr:uid="{00000000-0005-0000-0000-0000C29A0000}"/>
    <cellStyle name="Normal 60 8 4" xfId="39622" xr:uid="{00000000-0005-0000-0000-0000C39A0000}"/>
    <cellStyle name="Normal 60 8 4 2" xfId="39623" xr:uid="{00000000-0005-0000-0000-0000C49A0000}"/>
    <cellStyle name="Normal 60 8 5" xfId="39624" xr:uid="{00000000-0005-0000-0000-0000C59A0000}"/>
    <cellStyle name="Normal 60 8 5 2" xfId="39625" xr:uid="{00000000-0005-0000-0000-0000C69A0000}"/>
    <cellStyle name="Normal 60 8 6" xfId="39626" xr:uid="{00000000-0005-0000-0000-0000C79A0000}"/>
    <cellStyle name="Normal 60 8 6 2" xfId="39627" xr:uid="{00000000-0005-0000-0000-0000C89A0000}"/>
    <cellStyle name="Normal 60 8 7" xfId="39628" xr:uid="{00000000-0005-0000-0000-0000C99A0000}"/>
    <cellStyle name="Normal 60 8 7 2" xfId="39629" xr:uid="{00000000-0005-0000-0000-0000CA9A0000}"/>
    <cellStyle name="Normal 60 8 8" xfId="39630" xr:uid="{00000000-0005-0000-0000-0000CB9A0000}"/>
    <cellStyle name="Normal 60 8 8 2" xfId="39631" xr:uid="{00000000-0005-0000-0000-0000CC9A0000}"/>
    <cellStyle name="Normal 60 8 9" xfId="39632" xr:uid="{00000000-0005-0000-0000-0000CD9A0000}"/>
    <cellStyle name="Normal 60 8 9 2" xfId="39633" xr:uid="{00000000-0005-0000-0000-0000CE9A0000}"/>
    <cellStyle name="Normal 60 9" xfId="39634" xr:uid="{00000000-0005-0000-0000-0000CF9A0000}"/>
    <cellStyle name="Normal 60 9 10" xfId="39635" xr:uid="{00000000-0005-0000-0000-0000D09A0000}"/>
    <cellStyle name="Normal 60 9 11" xfId="39636" xr:uid="{00000000-0005-0000-0000-0000D19A0000}"/>
    <cellStyle name="Normal 60 9 2" xfId="39637" xr:uid="{00000000-0005-0000-0000-0000D29A0000}"/>
    <cellStyle name="Normal 60 9 2 2" xfId="39638" xr:uid="{00000000-0005-0000-0000-0000D39A0000}"/>
    <cellStyle name="Normal 60 9 3" xfId="39639" xr:uid="{00000000-0005-0000-0000-0000D49A0000}"/>
    <cellStyle name="Normal 60 9 3 2" xfId="39640" xr:uid="{00000000-0005-0000-0000-0000D59A0000}"/>
    <cellStyle name="Normal 60 9 4" xfId="39641" xr:uid="{00000000-0005-0000-0000-0000D69A0000}"/>
    <cellStyle name="Normal 60 9 4 2" xfId="39642" xr:uid="{00000000-0005-0000-0000-0000D79A0000}"/>
    <cellStyle name="Normal 60 9 5" xfId="39643" xr:uid="{00000000-0005-0000-0000-0000D89A0000}"/>
    <cellStyle name="Normal 60 9 5 2" xfId="39644" xr:uid="{00000000-0005-0000-0000-0000D99A0000}"/>
    <cellStyle name="Normal 60 9 6" xfId="39645" xr:uid="{00000000-0005-0000-0000-0000DA9A0000}"/>
    <cellStyle name="Normal 60 9 6 2" xfId="39646" xr:uid="{00000000-0005-0000-0000-0000DB9A0000}"/>
    <cellStyle name="Normal 60 9 7" xfId="39647" xr:uid="{00000000-0005-0000-0000-0000DC9A0000}"/>
    <cellStyle name="Normal 60 9 7 2" xfId="39648" xr:uid="{00000000-0005-0000-0000-0000DD9A0000}"/>
    <cellStyle name="Normal 60 9 8" xfId="39649" xr:uid="{00000000-0005-0000-0000-0000DE9A0000}"/>
    <cellStyle name="Normal 60 9 8 2" xfId="39650" xr:uid="{00000000-0005-0000-0000-0000DF9A0000}"/>
    <cellStyle name="Normal 60 9 9" xfId="39651" xr:uid="{00000000-0005-0000-0000-0000E09A0000}"/>
    <cellStyle name="Normal 60 9 9 2" xfId="39652" xr:uid="{00000000-0005-0000-0000-0000E19A0000}"/>
    <cellStyle name="Normal 61" xfId="39653" xr:uid="{00000000-0005-0000-0000-0000E29A0000}"/>
    <cellStyle name="Normal 61 10" xfId="39654" xr:uid="{00000000-0005-0000-0000-0000E39A0000}"/>
    <cellStyle name="Normal 61 10 10" xfId="39655" xr:uid="{00000000-0005-0000-0000-0000E49A0000}"/>
    <cellStyle name="Normal 61 10 11" xfId="39656" xr:uid="{00000000-0005-0000-0000-0000E59A0000}"/>
    <cellStyle name="Normal 61 10 2" xfId="39657" xr:uid="{00000000-0005-0000-0000-0000E69A0000}"/>
    <cellStyle name="Normal 61 10 2 2" xfId="39658" xr:uid="{00000000-0005-0000-0000-0000E79A0000}"/>
    <cellStyle name="Normal 61 10 3" xfId="39659" xr:uid="{00000000-0005-0000-0000-0000E89A0000}"/>
    <cellStyle name="Normal 61 10 3 2" xfId="39660" xr:uid="{00000000-0005-0000-0000-0000E99A0000}"/>
    <cellStyle name="Normal 61 10 4" xfId="39661" xr:uid="{00000000-0005-0000-0000-0000EA9A0000}"/>
    <cellStyle name="Normal 61 10 4 2" xfId="39662" xr:uid="{00000000-0005-0000-0000-0000EB9A0000}"/>
    <cellStyle name="Normal 61 10 5" xfId="39663" xr:uid="{00000000-0005-0000-0000-0000EC9A0000}"/>
    <cellStyle name="Normal 61 10 5 2" xfId="39664" xr:uid="{00000000-0005-0000-0000-0000ED9A0000}"/>
    <cellStyle name="Normal 61 10 6" xfId="39665" xr:uid="{00000000-0005-0000-0000-0000EE9A0000}"/>
    <cellStyle name="Normal 61 10 6 2" xfId="39666" xr:uid="{00000000-0005-0000-0000-0000EF9A0000}"/>
    <cellStyle name="Normal 61 10 7" xfId="39667" xr:uid="{00000000-0005-0000-0000-0000F09A0000}"/>
    <cellStyle name="Normal 61 10 7 2" xfId="39668" xr:uid="{00000000-0005-0000-0000-0000F19A0000}"/>
    <cellStyle name="Normal 61 10 8" xfId="39669" xr:uid="{00000000-0005-0000-0000-0000F29A0000}"/>
    <cellStyle name="Normal 61 10 8 2" xfId="39670" xr:uid="{00000000-0005-0000-0000-0000F39A0000}"/>
    <cellStyle name="Normal 61 10 9" xfId="39671" xr:uid="{00000000-0005-0000-0000-0000F49A0000}"/>
    <cellStyle name="Normal 61 10 9 2" xfId="39672" xr:uid="{00000000-0005-0000-0000-0000F59A0000}"/>
    <cellStyle name="Normal 61 11" xfId="39673" xr:uid="{00000000-0005-0000-0000-0000F69A0000}"/>
    <cellStyle name="Normal 61 11 10" xfId="39674" xr:uid="{00000000-0005-0000-0000-0000F79A0000}"/>
    <cellStyle name="Normal 61 11 11" xfId="39675" xr:uid="{00000000-0005-0000-0000-0000F89A0000}"/>
    <cellStyle name="Normal 61 11 2" xfId="39676" xr:uid="{00000000-0005-0000-0000-0000F99A0000}"/>
    <cellStyle name="Normal 61 11 2 2" xfId="39677" xr:uid="{00000000-0005-0000-0000-0000FA9A0000}"/>
    <cellStyle name="Normal 61 11 3" xfId="39678" xr:uid="{00000000-0005-0000-0000-0000FB9A0000}"/>
    <cellStyle name="Normal 61 11 3 2" xfId="39679" xr:uid="{00000000-0005-0000-0000-0000FC9A0000}"/>
    <cellStyle name="Normal 61 11 4" xfId="39680" xr:uid="{00000000-0005-0000-0000-0000FD9A0000}"/>
    <cellStyle name="Normal 61 11 4 2" xfId="39681" xr:uid="{00000000-0005-0000-0000-0000FE9A0000}"/>
    <cellStyle name="Normal 61 11 5" xfId="39682" xr:uid="{00000000-0005-0000-0000-0000FF9A0000}"/>
    <cellStyle name="Normal 61 11 5 2" xfId="39683" xr:uid="{00000000-0005-0000-0000-0000009B0000}"/>
    <cellStyle name="Normal 61 11 6" xfId="39684" xr:uid="{00000000-0005-0000-0000-0000019B0000}"/>
    <cellStyle name="Normal 61 11 6 2" xfId="39685" xr:uid="{00000000-0005-0000-0000-0000029B0000}"/>
    <cellStyle name="Normal 61 11 7" xfId="39686" xr:uid="{00000000-0005-0000-0000-0000039B0000}"/>
    <cellStyle name="Normal 61 11 7 2" xfId="39687" xr:uid="{00000000-0005-0000-0000-0000049B0000}"/>
    <cellStyle name="Normal 61 11 8" xfId="39688" xr:uid="{00000000-0005-0000-0000-0000059B0000}"/>
    <cellStyle name="Normal 61 11 8 2" xfId="39689" xr:uid="{00000000-0005-0000-0000-0000069B0000}"/>
    <cellStyle name="Normal 61 11 9" xfId="39690" xr:uid="{00000000-0005-0000-0000-0000079B0000}"/>
    <cellStyle name="Normal 61 11 9 2" xfId="39691" xr:uid="{00000000-0005-0000-0000-0000089B0000}"/>
    <cellStyle name="Normal 61 12" xfId="39692" xr:uid="{00000000-0005-0000-0000-0000099B0000}"/>
    <cellStyle name="Normal 61 12 10" xfId="39693" xr:uid="{00000000-0005-0000-0000-00000A9B0000}"/>
    <cellStyle name="Normal 61 12 2" xfId="39694" xr:uid="{00000000-0005-0000-0000-00000B9B0000}"/>
    <cellStyle name="Normal 61 12 2 2" xfId="39695" xr:uid="{00000000-0005-0000-0000-00000C9B0000}"/>
    <cellStyle name="Normal 61 12 3" xfId="39696" xr:uid="{00000000-0005-0000-0000-00000D9B0000}"/>
    <cellStyle name="Normal 61 12 3 2" xfId="39697" xr:uid="{00000000-0005-0000-0000-00000E9B0000}"/>
    <cellStyle name="Normal 61 12 4" xfId="39698" xr:uid="{00000000-0005-0000-0000-00000F9B0000}"/>
    <cellStyle name="Normal 61 12 4 2" xfId="39699" xr:uid="{00000000-0005-0000-0000-0000109B0000}"/>
    <cellStyle name="Normal 61 12 5" xfId="39700" xr:uid="{00000000-0005-0000-0000-0000119B0000}"/>
    <cellStyle name="Normal 61 12 5 2" xfId="39701" xr:uid="{00000000-0005-0000-0000-0000129B0000}"/>
    <cellStyle name="Normal 61 12 6" xfId="39702" xr:uid="{00000000-0005-0000-0000-0000139B0000}"/>
    <cellStyle name="Normal 61 12 6 2" xfId="39703" xr:uid="{00000000-0005-0000-0000-0000149B0000}"/>
    <cellStyle name="Normal 61 12 7" xfId="39704" xr:uid="{00000000-0005-0000-0000-0000159B0000}"/>
    <cellStyle name="Normal 61 12 7 2" xfId="39705" xr:uid="{00000000-0005-0000-0000-0000169B0000}"/>
    <cellStyle name="Normal 61 12 8" xfId="39706" xr:uid="{00000000-0005-0000-0000-0000179B0000}"/>
    <cellStyle name="Normal 61 12 8 2" xfId="39707" xr:uid="{00000000-0005-0000-0000-0000189B0000}"/>
    <cellStyle name="Normal 61 12 9" xfId="39708" xr:uid="{00000000-0005-0000-0000-0000199B0000}"/>
    <cellStyle name="Normal 61 13" xfId="39709" xr:uid="{00000000-0005-0000-0000-00001A9B0000}"/>
    <cellStyle name="Normal 61 13 2" xfId="39710" xr:uid="{00000000-0005-0000-0000-00001B9B0000}"/>
    <cellStyle name="Normal 61 14" xfId="39711" xr:uid="{00000000-0005-0000-0000-00001C9B0000}"/>
    <cellStyle name="Normal 61 14 2" xfId="39712" xr:uid="{00000000-0005-0000-0000-00001D9B0000}"/>
    <cellStyle name="Normal 61 15" xfId="39713" xr:uid="{00000000-0005-0000-0000-00001E9B0000}"/>
    <cellStyle name="Normal 61 15 2" xfId="39714" xr:uid="{00000000-0005-0000-0000-00001F9B0000}"/>
    <cellStyle name="Normal 61 16" xfId="39715" xr:uid="{00000000-0005-0000-0000-0000209B0000}"/>
    <cellStyle name="Normal 61 16 2" xfId="39716" xr:uid="{00000000-0005-0000-0000-0000219B0000}"/>
    <cellStyle name="Normal 61 17" xfId="39717" xr:uid="{00000000-0005-0000-0000-0000229B0000}"/>
    <cellStyle name="Normal 61 17 2" xfId="39718" xr:uid="{00000000-0005-0000-0000-0000239B0000}"/>
    <cellStyle name="Normal 61 18" xfId="39719" xr:uid="{00000000-0005-0000-0000-0000249B0000}"/>
    <cellStyle name="Normal 61 18 2" xfId="39720" xr:uid="{00000000-0005-0000-0000-0000259B0000}"/>
    <cellStyle name="Normal 61 19" xfId="39721" xr:uid="{00000000-0005-0000-0000-0000269B0000}"/>
    <cellStyle name="Normal 61 19 2" xfId="39722" xr:uid="{00000000-0005-0000-0000-0000279B0000}"/>
    <cellStyle name="Normal 61 2" xfId="39723" xr:uid="{00000000-0005-0000-0000-0000289B0000}"/>
    <cellStyle name="Normal 61 2 10" xfId="39724" xr:uid="{00000000-0005-0000-0000-0000299B0000}"/>
    <cellStyle name="Normal 61 2 10 2" xfId="39725" xr:uid="{00000000-0005-0000-0000-00002A9B0000}"/>
    <cellStyle name="Normal 61 2 11" xfId="39726" xr:uid="{00000000-0005-0000-0000-00002B9B0000}"/>
    <cellStyle name="Normal 61 2 11 2" xfId="39727" xr:uid="{00000000-0005-0000-0000-00002C9B0000}"/>
    <cellStyle name="Normal 61 2 12" xfId="39728" xr:uid="{00000000-0005-0000-0000-00002D9B0000}"/>
    <cellStyle name="Normal 61 2 12 2" xfId="39729" xr:uid="{00000000-0005-0000-0000-00002E9B0000}"/>
    <cellStyle name="Normal 61 2 13" xfId="39730" xr:uid="{00000000-0005-0000-0000-00002F9B0000}"/>
    <cellStyle name="Normal 61 2 13 2" xfId="39731" xr:uid="{00000000-0005-0000-0000-0000309B0000}"/>
    <cellStyle name="Normal 61 2 14" xfId="39732" xr:uid="{00000000-0005-0000-0000-0000319B0000}"/>
    <cellStyle name="Normal 61 2 14 2" xfId="39733" xr:uid="{00000000-0005-0000-0000-0000329B0000}"/>
    <cellStyle name="Normal 61 2 15" xfId="39734" xr:uid="{00000000-0005-0000-0000-0000339B0000}"/>
    <cellStyle name="Normal 61 2 15 2" xfId="39735" xr:uid="{00000000-0005-0000-0000-0000349B0000}"/>
    <cellStyle name="Normal 61 2 16" xfId="39736" xr:uid="{00000000-0005-0000-0000-0000359B0000}"/>
    <cellStyle name="Normal 61 2 16 2" xfId="39737" xr:uid="{00000000-0005-0000-0000-0000369B0000}"/>
    <cellStyle name="Normal 61 2 17" xfId="39738" xr:uid="{00000000-0005-0000-0000-0000379B0000}"/>
    <cellStyle name="Normal 61 2 18" xfId="39739" xr:uid="{00000000-0005-0000-0000-0000389B0000}"/>
    <cellStyle name="Normal 61 2 2" xfId="39740" xr:uid="{00000000-0005-0000-0000-0000399B0000}"/>
    <cellStyle name="Normal 61 2 2 10" xfId="39741" xr:uid="{00000000-0005-0000-0000-00003A9B0000}"/>
    <cellStyle name="Normal 61 2 2 11" xfId="39742" xr:uid="{00000000-0005-0000-0000-00003B9B0000}"/>
    <cellStyle name="Normal 61 2 2 2" xfId="39743" xr:uid="{00000000-0005-0000-0000-00003C9B0000}"/>
    <cellStyle name="Normal 61 2 2 2 2" xfId="39744" xr:uid="{00000000-0005-0000-0000-00003D9B0000}"/>
    <cellStyle name="Normal 61 2 2 3" xfId="39745" xr:uid="{00000000-0005-0000-0000-00003E9B0000}"/>
    <cellStyle name="Normal 61 2 2 3 2" xfId="39746" xr:uid="{00000000-0005-0000-0000-00003F9B0000}"/>
    <cellStyle name="Normal 61 2 2 4" xfId="39747" xr:uid="{00000000-0005-0000-0000-0000409B0000}"/>
    <cellStyle name="Normal 61 2 2 4 2" xfId="39748" xr:uid="{00000000-0005-0000-0000-0000419B0000}"/>
    <cellStyle name="Normal 61 2 2 5" xfId="39749" xr:uid="{00000000-0005-0000-0000-0000429B0000}"/>
    <cellStyle name="Normal 61 2 2 5 2" xfId="39750" xr:uid="{00000000-0005-0000-0000-0000439B0000}"/>
    <cellStyle name="Normal 61 2 2 6" xfId="39751" xr:uid="{00000000-0005-0000-0000-0000449B0000}"/>
    <cellStyle name="Normal 61 2 2 6 2" xfId="39752" xr:uid="{00000000-0005-0000-0000-0000459B0000}"/>
    <cellStyle name="Normal 61 2 2 7" xfId="39753" xr:uid="{00000000-0005-0000-0000-0000469B0000}"/>
    <cellStyle name="Normal 61 2 2 7 2" xfId="39754" xr:uid="{00000000-0005-0000-0000-0000479B0000}"/>
    <cellStyle name="Normal 61 2 2 8" xfId="39755" xr:uid="{00000000-0005-0000-0000-0000489B0000}"/>
    <cellStyle name="Normal 61 2 2 8 2" xfId="39756" xr:uid="{00000000-0005-0000-0000-0000499B0000}"/>
    <cellStyle name="Normal 61 2 2 9" xfId="39757" xr:uid="{00000000-0005-0000-0000-00004A9B0000}"/>
    <cellStyle name="Normal 61 2 2 9 2" xfId="39758" xr:uid="{00000000-0005-0000-0000-00004B9B0000}"/>
    <cellStyle name="Normal 61 2 3" xfId="39759" xr:uid="{00000000-0005-0000-0000-00004C9B0000}"/>
    <cellStyle name="Normal 61 2 3 10" xfId="39760" xr:uid="{00000000-0005-0000-0000-00004D9B0000}"/>
    <cellStyle name="Normal 61 2 3 11" xfId="39761" xr:uid="{00000000-0005-0000-0000-00004E9B0000}"/>
    <cellStyle name="Normal 61 2 3 2" xfId="39762" xr:uid="{00000000-0005-0000-0000-00004F9B0000}"/>
    <cellStyle name="Normal 61 2 3 2 2" xfId="39763" xr:uid="{00000000-0005-0000-0000-0000509B0000}"/>
    <cellStyle name="Normal 61 2 3 3" xfId="39764" xr:uid="{00000000-0005-0000-0000-0000519B0000}"/>
    <cellStyle name="Normal 61 2 3 3 2" xfId="39765" xr:uid="{00000000-0005-0000-0000-0000529B0000}"/>
    <cellStyle name="Normal 61 2 3 4" xfId="39766" xr:uid="{00000000-0005-0000-0000-0000539B0000}"/>
    <cellStyle name="Normal 61 2 3 4 2" xfId="39767" xr:uid="{00000000-0005-0000-0000-0000549B0000}"/>
    <cellStyle name="Normal 61 2 3 5" xfId="39768" xr:uid="{00000000-0005-0000-0000-0000559B0000}"/>
    <cellStyle name="Normal 61 2 3 5 2" xfId="39769" xr:uid="{00000000-0005-0000-0000-0000569B0000}"/>
    <cellStyle name="Normal 61 2 3 6" xfId="39770" xr:uid="{00000000-0005-0000-0000-0000579B0000}"/>
    <cellStyle name="Normal 61 2 3 6 2" xfId="39771" xr:uid="{00000000-0005-0000-0000-0000589B0000}"/>
    <cellStyle name="Normal 61 2 3 7" xfId="39772" xr:uid="{00000000-0005-0000-0000-0000599B0000}"/>
    <cellStyle name="Normal 61 2 3 7 2" xfId="39773" xr:uid="{00000000-0005-0000-0000-00005A9B0000}"/>
    <cellStyle name="Normal 61 2 3 8" xfId="39774" xr:uid="{00000000-0005-0000-0000-00005B9B0000}"/>
    <cellStyle name="Normal 61 2 3 8 2" xfId="39775" xr:uid="{00000000-0005-0000-0000-00005C9B0000}"/>
    <cellStyle name="Normal 61 2 3 9" xfId="39776" xr:uid="{00000000-0005-0000-0000-00005D9B0000}"/>
    <cellStyle name="Normal 61 2 3 9 2" xfId="39777" xr:uid="{00000000-0005-0000-0000-00005E9B0000}"/>
    <cellStyle name="Normal 61 2 4" xfId="39778" xr:uid="{00000000-0005-0000-0000-00005F9B0000}"/>
    <cellStyle name="Normal 61 2 4 10" xfId="39779" xr:uid="{00000000-0005-0000-0000-0000609B0000}"/>
    <cellStyle name="Normal 61 2 4 11" xfId="39780" xr:uid="{00000000-0005-0000-0000-0000619B0000}"/>
    <cellStyle name="Normal 61 2 4 2" xfId="39781" xr:uid="{00000000-0005-0000-0000-0000629B0000}"/>
    <cellStyle name="Normal 61 2 4 2 2" xfId="39782" xr:uid="{00000000-0005-0000-0000-0000639B0000}"/>
    <cellStyle name="Normal 61 2 4 3" xfId="39783" xr:uid="{00000000-0005-0000-0000-0000649B0000}"/>
    <cellStyle name="Normal 61 2 4 3 2" xfId="39784" xr:uid="{00000000-0005-0000-0000-0000659B0000}"/>
    <cellStyle name="Normal 61 2 4 4" xfId="39785" xr:uid="{00000000-0005-0000-0000-0000669B0000}"/>
    <cellStyle name="Normal 61 2 4 4 2" xfId="39786" xr:uid="{00000000-0005-0000-0000-0000679B0000}"/>
    <cellStyle name="Normal 61 2 4 5" xfId="39787" xr:uid="{00000000-0005-0000-0000-0000689B0000}"/>
    <cellStyle name="Normal 61 2 4 5 2" xfId="39788" xr:uid="{00000000-0005-0000-0000-0000699B0000}"/>
    <cellStyle name="Normal 61 2 4 6" xfId="39789" xr:uid="{00000000-0005-0000-0000-00006A9B0000}"/>
    <cellStyle name="Normal 61 2 4 6 2" xfId="39790" xr:uid="{00000000-0005-0000-0000-00006B9B0000}"/>
    <cellStyle name="Normal 61 2 4 7" xfId="39791" xr:uid="{00000000-0005-0000-0000-00006C9B0000}"/>
    <cellStyle name="Normal 61 2 4 7 2" xfId="39792" xr:uid="{00000000-0005-0000-0000-00006D9B0000}"/>
    <cellStyle name="Normal 61 2 4 8" xfId="39793" xr:uid="{00000000-0005-0000-0000-00006E9B0000}"/>
    <cellStyle name="Normal 61 2 4 8 2" xfId="39794" xr:uid="{00000000-0005-0000-0000-00006F9B0000}"/>
    <cellStyle name="Normal 61 2 4 9" xfId="39795" xr:uid="{00000000-0005-0000-0000-0000709B0000}"/>
    <cellStyle name="Normal 61 2 4 9 2" xfId="39796" xr:uid="{00000000-0005-0000-0000-0000719B0000}"/>
    <cellStyle name="Normal 61 2 5" xfId="39797" xr:uid="{00000000-0005-0000-0000-0000729B0000}"/>
    <cellStyle name="Normal 61 2 5 10" xfId="39798" xr:uid="{00000000-0005-0000-0000-0000739B0000}"/>
    <cellStyle name="Normal 61 2 5 11" xfId="39799" xr:uid="{00000000-0005-0000-0000-0000749B0000}"/>
    <cellStyle name="Normal 61 2 5 2" xfId="39800" xr:uid="{00000000-0005-0000-0000-0000759B0000}"/>
    <cellStyle name="Normal 61 2 5 2 2" xfId="39801" xr:uid="{00000000-0005-0000-0000-0000769B0000}"/>
    <cellStyle name="Normal 61 2 5 3" xfId="39802" xr:uid="{00000000-0005-0000-0000-0000779B0000}"/>
    <cellStyle name="Normal 61 2 5 3 2" xfId="39803" xr:uid="{00000000-0005-0000-0000-0000789B0000}"/>
    <cellStyle name="Normal 61 2 5 4" xfId="39804" xr:uid="{00000000-0005-0000-0000-0000799B0000}"/>
    <cellStyle name="Normal 61 2 5 4 2" xfId="39805" xr:uid="{00000000-0005-0000-0000-00007A9B0000}"/>
    <cellStyle name="Normal 61 2 5 5" xfId="39806" xr:uid="{00000000-0005-0000-0000-00007B9B0000}"/>
    <cellStyle name="Normal 61 2 5 5 2" xfId="39807" xr:uid="{00000000-0005-0000-0000-00007C9B0000}"/>
    <cellStyle name="Normal 61 2 5 6" xfId="39808" xr:uid="{00000000-0005-0000-0000-00007D9B0000}"/>
    <cellStyle name="Normal 61 2 5 6 2" xfId="39809" xr:uid="{00000000-0005-0000-0000-00007E9B0000}"/>
    <cellStyle name="Normal 61 2 5 7" xfId="39810" xr:uid="{00000000-0005-0000-0000-00007F9B0000}"/>
    <cellStyle name="Normal 61 2 5 7 2" xfId="39811" xr:uid="{00000000-0005-0000-0000-0000809B0000}"/>
    <cellStyle name="Normal 61 2 5 8" xfId="39812" xr:uid="{00000000-0005-0000-0000-0000819B0000}"/>
    <cellStyle name="Normal 61 2 5 8 2" xfId="39813" xr:uid="{00000000-0005-0000-0000-0000829B0000}"/>
    <cellStyle name="Normal 61 2 5 9" xfId="39814" xr:uid="{00000000-0005-0000-0000-0000839B0000}"/>
    <cellStyle name="Normal 61 2 5 9 2" xfId="39815" xr:uid="{00000000-0005-0000-0000-0000849B0000}"/>
    <cellStyle name="Normal 61 2 6" xfId="39816" xr:uid="{00000000-0005-0000-0000-0000859B0000}"/>
    <cellStyle name="Normal 61 2 6 10" xfId="39817" xr:uid="{00000000-0005-0000-0000-0000869B0000}"/>
    <cellStyle name="Normal 61 2 6 11" xfId="39818" xr:uid="{00000000-0005-0000-0000-0000879B0000}"/>
    <cellStyle name="Normal 61 2 6 2" xfId="39819" xr:uid="{00000000-0005-0000-0000-0000889B0000}"/>
    <cellStyle name="Normal 61 2 6 2 2" xfId="39820" xr:uid="{00000000-0005-0000-0000-0000899B0000}"/>
    <cellStyle name="Normal 61 2 6 3" xfId="39821" xr:uid="{00000000-0005-0000-0000-00008A9B0000}"/>
    <cellStyle name="Normal 61 2 6 3 2" xfId="39822" xr:uid="{00000000-0005-0000-0000-00008B9B0000}"/>
    <cellStyle name="Normal 61 2 6 4" xfId="39823" xr:uid="{00000000-0005-0000-0000-00008C9B0000}"/>
    <cellStyle name="Normal 61 2 6 4 2" xfId="39824" xr:uid="{00000000-0005-0000-0000-00008D9B0000}"/>
    <cellStyle name="Normal 61 2 6 5" xfId="39825" xr:uid="{00000000-0005-0000-0000-00008E9B0000}"/>
    <cellStyle name="Normal 61 2 6 5 2" xfId="39826" xr:uid="{00000000-0005-0000-0000-00008F9B0000}"/>
    <cellStyle name="Normal 61 2 6 6" xfId="39827" xr:uid="{00000000-0005-0000-0000-0000909B0000}"/>
    <cellStyle name="Normal 61 2 6 6 2" xfId="39828" xr:uid="{00000000-0005-0000-0000-0000919B0000}"/>
    <cellStyle name="Normal 61 2 6 7" xfId="39829" xr:uid="{00000000-0005-0000-0000-0000929B0000}"/>
    <cellStyle name="Normal 61 2 6 7 2" xfId="39830" xr:uid="{00000000-0005-0000-0000-0000939B0000}"/>
    <cellStyle name="Normal 61 2 6 8" xfId="39831" xr:uid="{00000000-0005-0000-0000-0000949B0000}"/>
    <cellStyle name="Normal 61 2 6 8 2" xfId="39832" xr:uid="{00000000-0005-0000-0000-0000959B0000}"/>
    <cellStyle name="Normal 61 2 6 9" xfId="39833" xr:uid="{00000000-0005-0000-0000-0000969B0000}"/>
    <cellStyle name="Normal 61 2 6 9 2" xfId="39834" xr:uid="{00000000-0005-0000-0000-0000979B0000}"/>
    <cellStyle name="Normal 61 2 7" xfId="39835" xr:uid="{00000000-0005-0000-0000-0000989B0000}"/>
    <cellStyle name="Normal 61 2 7 10" xfId="39836" xr:uid="{00000000-0005-0000-0000-0000999B0000}"/>
    <cellStyle name="Normal 61 2 7 11" xfId="39837" xr:uid="{00000000-0005-0000-0000-00009A9B0000}"/>
    <cellStyle name="Normal 61 2 7 2" xfId="39838" xr:uid="{00000000-0005-0000-0000-00009B9B0000}"/>
    <cellStyle name="Normal 61 2 7 2 2" xfId="39839" xr:uid="{00000000-0005-0000-0000-00009C9B0000}"/>
    <cellStyle name="Normal 61 2 7 3" xfId="39840" xr:uid="{00000000-0005-0000-0000-00009D9B0000}"/>
    <cellStyle name="Normal 61 2 7 3 2" xfId="39841" xr:uid="{00000000-0005-0000-0000-00009E9B0000}"/>
    <cellStyle name="Normal 61 2 7 4" xfId="39842" xr:uid="{00000000-0005-0000-0000-00009F9B0000}"/>
    <cellStyle name="Normal 61 2 7 4 2" xfId="39843" xr:uid="{00000000-0005-0000-0000-0000A09B0000}"/>
    <cellStyle name="Normal 61 2 7 5" xfId="39844" xr:uid="{00000000-0005-0000-0000-0000A19B0000}"/>
    <cellStyle name="Normal 61 2 7 5 2" xfId="39845" xr:uid="{00000000-0005-0000-0000-0000A29B0000}"/>
    <cellStyle name="Normal 61 2 7 6" xfId="39846" xr:uid="{00000000-0005-0000-0000-0000A39B0000}"/>
    <cellStyle name="Normal 61 2 7 6 2" xfId="39847" xr:uid="{00000000-0005-0000-0000-0000A49B0000}"/>
    <cellStyle name="Normal 61 2 7 7" xfId="39848" xr:uid="{00000000-0005-0000-0000-0000A59B0000}"/>
    <cellStyle name="Normal 61 2 7 7 2" xfId="39849" xr:uid="{00000000-0005-0000-0000-0000A69B0000}"/>
    <cellStyle name="Normal 61 2 7 8" xfId="39850" xr:uid="{00000000-0005-0000-0000-0000A79B0000}"/>
    <cellStyle name="Normal 61 2 7 8 2" xfId="39851" xr:uid="{00000000-0005-0000-0000-0000A89B0000}"/>
    <cellStyle name="Normal 61 2 7 9" xfId="39852" xr:uid="{00000000-0005-0000-0000-0000A99B0000}"/>
    <cellStyle name="Normal 61 2 7 9 2" xfId="39853" xr:uid="{00000000-0005-0000-0000-0000AA9B0000}"/>
    <cellStyle name="Normal 61 2 8" xfId="39854" xr:uid="{00000000-0005-0000-0000-0000AB9B0000}"/>
    <cellStyle name="Normal 61 2 8 10" xfId="39855" xr:uid="{00000000-0005-0000-0000-0000AC9B0000}"/>
    <cellStyle name="Normal 61 2 8 2" xfId="39856" xr:uid="{00000000-0005-0000-0000-0000AD9B0000}"/>
    <cellStyle name="Normal 61 2 8 2 2" xfId="39857" xr:uid="{00000000-0005-0000-0000-0000AE9B0000}"/>
    <cellStyle name="Normal 61 2 8 3" xfId="39858" xr:uid="{00000000-0005-0000-0000-0000AF9B0000}"/>
    <cellStyle name="Normal 61 2 8 3 2" xfId="39859" xr:uid="{00000000-0005-0000-0000-0000B09B0000}"/>
    <cellStyle name="Normal 61 2 8 4" xfId="39860" xr:uid="{00000000-0005-0000-0000-0000B19B0000}"/>
    <cellStyle name="Normal 61 2 8 4 2" xfId="39861" xr:uid="{00000000-0005-0000-0000-0000B29B0000}"/>
    <cellStyle name="Normal 61 2 8 5" xfId="39862" xr:uid="{00000000-0005-0000-0000-0000B39B0000}"/>
    <cellStyle name="Normal 61 2 8 5 2" xfId="39863" xr:uid="{00000000-0005-0000-0000-0000B49B0000}"/>
    <cellStyle name="Normal 61 2 8 6" xfId="39864" xr:uid="{00000000-0005-0000-0000-0000B59B0000}"/>
    <cellStyle name="Normal 61 2 8 6 2" xfId="39865" xr:uid="{00000000-0005-0000-0000-0000B69B0000}"/>
    <cellStyle name="Normal 61 2 8 7" xfId="39866" xr:uid="{00000000-0005-0000-0000-0000B79B0000}"/>
    <cellStyle name="Normal 61 2 8 7 2" xfId="39867" xr:uid="{00000000-0005-0000-0000-0000B89B0000}"/>
    <cellStyle name="Normal 61 2 8 8" xfId="39868" xr:uid="{00000000-0005-0000-0000-0000B99B0000}"/>
    <cellStyle name="Normal 61 2 8 8 2" xfId="39869" xr:uid="{00000000-0005-0000-0000-0000BA9B0000}"/>
    <cellStyle name="Normal 61 2 8 9" xfId="39870" xr:uid="{00000000-0005-0000-0000-0000BB9B0000}"/>
    <cellStyle name="Normal 61 2 9" xfId="39871" xr:uid="{00000000-0005-0000-0000-0000BC9B0000}"/>
    <cellStyle name="Normal 61 2 9 2" xfId="39872" xr:uid="{00000000-0005-0000-0000-0000BD9B0000}"/>
    <cellStyle name="Normal 61 20" xfId="39873" xr:uid="{00000000-0005-0000-0000-0000BE9B0000}"/>
    <cellStyle name="Normal 61 20 2" xfId="39874" xr:uid="{00000000-0005-0000-0000-0000BF9B0000}"/>
    <cellStyle name="Normal 61 21" xfId="39875" xr:uid="{00000000-0005-0000-0000-0000C09B0000}"/>
    <cellStyle name="Normal 61 22" xfId="39876" xr:uid="{00000000-0005-0000-0000-0000C19B0000}"/>
    <cellStyle name="Normal 61 3" xfId="39877" xr:uid="{00000000-0005-0000-0000-0000C29B0000}"/>
    <cellStyle name="Normal 61 3 10" xfId="39878" xr:uid="{00000000-0005-0000-0000-0000C39B0000}"/>
    <cellStyle name="Normal 61 3 10 2" xfId="39879" xr:uid="{00000000-0005-0000-0000-0000C49B0000}"/>
    <cellStyle name="Normal 61 3 11" xfId="39880" xr:uid="{00000000-0005-0000-0000-0000C59B0000}"/>
    <cellStyle name="Normal 61 3 11 2" xfId="39881" xr:uid="{00000000-0005-0000-0000-0000C69B0000}"/>
    <cellStyle name="Normal 61 3 12" xfId="39882" xr:uid="{00000000-0005-0000-0000-0000C79B0000}"/>
    <cellStyle name="Normal 61 3 12 2" xfId="39883" xr:uid="{00000000-0005-0000-0000-0000C89B0000}"/>
    <cellStyle name="Normal 61 3 13" xfId="39884" xr:uid="{00000000-0005-0000-0000-0000C99B0000}"/>
    <cellStyle name="Normal 61 3 13 2" xfId="39885" xr:uid="{00000000-0005-0000-0000-0000CA9B0000}"/>
    <cellStyle name="Normal 61 3 14" xfId="39886" xr:uid="{00000000-0005-0000-0000-0000CB9B0000}"/>
    <cellStyle name="Normal 61 3 14 2" xfId="39887" xr:uid="{00000000-0005-0000-0000-0000CC9B0000}"/>
    <cellStyle name="Normal 61 3 15" xfId="39888" xr:uid="{00000000-0005-0000-0000-0000CD9B0000}"/>
    <cellStyle name="Normal 61 3 15 2" xfId="39889" xr:uid="{00000000-0005-0000-0000-0000CE9B0000}"/>
    <cellStyle name="Normal 61 3 16" xfId="39890" xr:uid="{00000000-0005-0000-0000-0000CF9B0000}"/>
    <cellStyle name="Normal 61 3 16 2" xfId="39891" xr:uid="{00000000-0005-0000-0000-0000D09B0000}"/>
    <cellStyle name="Normal 61 3 17" xfId="39892" xr:uid="{00000000-0005-0000-0000-0000D19B0000}"/>
    <cellStyle name="Normal 61 3 18" xfId="39893" xr:uid="{00000000-0005-0000-0000-0000D29B0000}"/>
    <cellStyle name="Normal 61 3 2" xfId="39894" xr:uid="{00000000-0005-0000-0000-0000D39B0000}"/>
    <cellStyle name="Normal 61 3 2 10" xfId="39895" xr:uid="{00000000-0005-0000-0000-0000D49B0000}"/>
    <cellStyle name="Normal 61 3 2 11" xfId="39896" xr:uid="{00000000-0005-0000-0000-0000D59B0000}"/>
    <cellStyle name="Normal 61 3 2 2" xfId="39897" xr:uid="{00000000-0005-0000-0000-0000D69B0000}"/>
    <cellStyle name="Normal 61 3 2 2 2" xfId="39898" xr:uid="{00000000-0005-0000-0000-0000D79B0000}"/>
    <cellStyle name="Normal 61 3 2 3" xfId="39899" xr:uid="{00000000-0005-0000-0000-0000D89B0000}"/>
    <cellStyle name="Normal 61 3 2 3 2" xfId="39900" xr:uid="{00000000-0005-0000-0000-0000D99B0000}"/>
    <cellStyle name="Normal 61 3 2 4" xfId="39901" xr:uid="{00000000-0005-0000-0000-0000DA9B0000}"/>
    <cellStyle name="Normal 61 3 2 4 2" xfId="39902" xr:uid="{00000000-0005-0000-0000-0000DB9B0000}"/>
    <cellStyle name="Normal 61 3 2 5" xfId="39903" xr:uid="{00000000-0005-0000-0000-0000DC9B0000}"/>
    <cellStyle name="Normal 61 3 2 5 2" xfId="39904" xr:uid="{00000000-0005-0000-0000-0000DD9B0000}"/>
    <cellStyle name="Normal 61 3 2 6" xfId="39905" xr:uid="{00000000-0005-0000-0000-0000DE9B0000}"/>
    <cellStyle name="Normal 61 3 2 6 2" xfId="39906" xr:uid="{00000000-0005-0000-0000-0000DF9B0000}"/>
    <cellStyle name="Normal 61 3 2 7" xfId="39907" xr:uid="{00000000-0005-0000-0000-0000E09B0000}"/>
    <cellStyle name="Normal 61 3 2 7 2" xfId="39908" xr:uid="{00000000-0005-0000-0000-0000E19B0000}"/>
    <cellStyle name="Normal 61 3 2 8" xfId="39909" xr:uid="{00000000-0005-0000-0000-0000E29B0000}"/>
    <cellStyle name="Normal 61 3 2 8 2" xfId="39910" xr:uid="{00000000-0005-0000-0000-0000E39B0000}"/>
    <cellStyle name="Normal 61 3 2 9" xfId="39911" xr:uid="{00000000-0005-0000-0000-0000E49B0000}"/>
    <cellStyle name="Normal 61 3 2 9 2" xfId="39912" xr:uid="{00000000-0005-0000-0000-0000E59B0000}"/>
    <cellStyle name="Normal 61 3 3" xfId="39913" xr:uid="{00000000-0005-0000-0000-0000E69B0000}"/>
    <cellStyle name="Normal 61 3 3 10" xfId="39914" xr:uid="{00000000-0005-0000-0000-0000E79B0000}"/>
    <cellStyle name="Normal 61 3 3 11" xfId="39915" xr:uid="{00000000-0005-0000-0000-0000E89B0000}"/>
    <cellStyle name="Normal 61 3 3 2" xfId="39916" xr:uid="{00000000-0005-0000-0000-0000E99B0000}"/>
    <cellStyle name="Normal 61 3 3 2 2" xfId="39917" xr:uid="{00000000-0005-0000-0000-0000EA9B0000}"/>
    <cellStyle name="Normal 61 3 3 3" xfId="39918" xr:uid="{00000000-0005-0000-0000-0000EB9B0000}"/>
    <cellStyle name="Normal 61 3 3 3 2" xfId="39919" xr:uid="{00000000-0005-0000-0000-0000EC9B0000}"/>
    <cellStyle name="Normal 61 3 3 4" xfId="39920" xr:uid="{00000000-0005-0000-0000-0000ED9B0000}"/>
    <cellStyle name="Normal 61 3 3 4 2" xfId="39921" xr:uid="{00000000-0005-0000-0000-0000EE9B0000}"/>
    <cellStyle name="Normal 61 3 3 5" xfId="39922" xr:uid="{00000000-0005-0000-0000-0000EF9B0000}"/>
    <cellStyle name="Normal 61 3 3 5 2" xfId="39923" xr:uid="{00000000-0005-0000-0000-0000F09B0000}"/>
    <cellStyle name="Normal 61 3 3 6" xfId="39924" xr:uid="{00000000-0005-0000-0000-0000F19B0000}"/>
    <cellStyle name="Normal 61 3 3 6 2" xfId="39925" xr:uid="{00000000-0005-0000-0000-0000F29B0000}"/>
    <cellStyle name="Normal 61 3 3 7" xfId="39926" xr:uid="{00000000-0005-0000-0000-0000F39B0000}"/>
    <cellStyle name="Normal 61 3 3 7 2" xfId="39927" xr:uid="{00000000-0005-0000-0000-0000F49B0000}"/>
    <cellStyle name="Normal 61 3 3 8" xfId="39928" xr:uid="{00000000-0005-0000-0000-0000F59B0000}"/>
    <cellStyle name="Normal 61 3 3 8 2" xfId="39929" xr:uid="{00000000-0005-0000-0000-0000F69B0000}"/>
    <cellStyle name="Normal 61 3 3 9" xfId="39930" xr:uid="{00000000-0005-0000-0000-0000F79B0000}"/>
    <cellStyle name="Normal 61 3 3 9 2" xfId="39931" xr:uid="{00000000-0005-0000-0000-0000F89B0000}"/>
    <cellStyle name="Normal 61 3 4" xfId="39932" xr:uid="{00000000-0005-0000-0000-0000F99B0000}"/>
    <cellStyle name="Normal 61 3 4 10" xfId="39933" xr:uid="{00000000-0005-0000-0000-0000FA9B0000}"/>
    <cellStyle name="Normal 61 3 4 11" xfId="39934" xr:uid="{00000000-0005-0000-0000-0000FB9B0000}"/>
    <cellStyle name="Normal 61 3 4 2" xfId="39935" xr:uid="{00000000-0005-0000-0000-0000FC9B0000}"/>
    <cellStyle name="Normal 61 3 4 2 2" xfId="39936" xr:uid="{00000000-0005-0000-0000-0000FD9B0000}"/>
    <cellStyle name="Normal 61 3 4 3" xfId="39937" xr:uid="{00000000-0005-0000-0000-0000FE9B0000}"/>
    <cellStyle name="Normal 61 3 4 3 2" xfId="39938" xr:uid="{00000000-0005-0000-0000-0000FF9B0000}"/>
    <cellStyle name="Normal 61 3 4 4" xfId="39939" xr:uid="{00000000-0005-0000-0000-0000009C0000}"/>
    <cellStyle name="Normal 61 3 4 4 2" xfId="39940" xr:uid="{00000000-0005-0000-0000-0000019C0000}"/>
    <cellStyle name="Normal 61 3 4 5" xfId="39941" xr:uid="{00000000-0005-0000-0000-0000029C0000}"/>
    <cellStyle name="Normal 61 3 4 5 2" xfId="39942" xr:uid="{00000000-0005-0000-0000-0000039C0000}"/>
    <cellStyle name="Normal 61 3 4 6" xfId="39943" xr:uid="{00000000-0005-0000-0000-0000049C0000}"/>
    <cellStyle name="Normal 61 3 4 6 2" xfId="39944" xr:uid="{00000000-0005-0000-0000-0000059C0000}"/>
    <cellStyle name="Normal 61 3 4 7" xfId="39945" xr:uid="{00000000-0005-0000-0000-0000069C0000}"/>
    <cellStyle name="Normal 61 3 4 7 2" xfId="39946" xr:uid="{00000000-0005-0000-0000-0000079C0000}"/>
    <cellStyle name="Normal 61 3 4 8" xfId="39947" xr:uid="{00000000-0005-0000-0000-0000089C0000}"/>
    <cellStyle name="Normal 61 3 4 8 2" xfId="39948" xr:uid="{00000000-0005-0000-0000-0000099C0000}"/>
    <cellStyle name="Normal 61 3 4 9" xfId="39949" xr:uid="{00000000-0005-0000-0000-00000A9C0000}"/>
    <cellStyle name="Normal 61 3 4 9 2" xfId="39950" xr:uid="{00000000-0005-0000-0000-00000B9C0000}"/>
    <cellStyle name="Normal 61 3 5" xfId="39951" xr:uid="{00000000-0005-0000-0000-00000C9C0000}"/>
    <cellStyle name="Normal 61 3 5 10" xfId="39952" xr:uid="{00000000-0005-0000-0000-00000D9C0000}"/>
    <cellStyle name="Normal 61 3 5 11" xfId="39953" xr:uid="{00000000-0005-0000-0000-00000E9C0000}"/>
    <cellStyle name="Normal 61 3 5 2" xfId="39954" xr:uid="{00000000-0005-0000-0000-00000F9C0000}"/>
    <cellStyle name="Normal 61 3 5 2 2" xfId="39955" xr:uid="{00000000-0005-0000-0000-0000109C0000}"/>
    <cellStyle name="Normal 61 3 5 3" xfId="39956" xr:uid="{00000000-0005-0000-0000-0000119C0000}"/>
    <cellStyle name="Normal 61 3 5 3 2" xfId="39957" xr:uid="{00000000-0005-0000-0000-0000129C0000}"/>
    <cellStyle name="Normal 61 3 5 4" xfId="39958" xr:uid="{00000000-0005-0000-0000-0000139C0000}"/>
    <cellStyle name="Normal 61 3 5 4 2" xfId="39959" xr:uid="{00000000-0005-0000-0000-0000149C0000}"/>
    <cellStyle name="Normal 61 3 5 5" xfId="39960" xr:uid="{00000000-0005-0000-0000-0000159C0000}"/>
    <cellStyle name="Normal 61 3 5 5 2" xfId="39961" xr:uid="{00000000-0005-0000-0000-0000169C0000}"/>
    <cellStyle name="Normal 61 3 5 6" xfId="39962" xr:uid="{00000000-0005-0000-0000-0000179C0000}"/>
    <cellStyle name="Normal 61 3 5 6 2" xfId="39963" xr:uid="{00000000-0005-0000-0000-0000189C0000}"/>
    <cellStyle name="Normal 61 3 5 7" xfId="39964" xr:uid="{00000000-0005-0000-0000-0000199C0000}"/>
    <cellStyle name="Normal 61 3 5 7 2" xfId="39965" xr:uid="{00000000-0005-0000-0000-00001A9C0000}"/>
    <cellStyle name="Normal 61 3 5 8" xfId="39966" xr:uid="{00000000-0005-0000-0000-00001B9C0000}"/>
    <cellStyle name="Normal 61 3 5 8 2" xfId="39967" xr:uid="{00000000-0005-0000-0000-00001C9C0000}"/>
    <cellStyle name="Normal 61 3 5 9" xfId="39968" xr:uid="{00000000-0005-0000-0000-00001D9C0000}"/>
    <cellStyle name="Normal 61 3 5 9 2" xfId="39969" xr:uid="{00000000-0005-0000-0000-00001E9C0000}"/>
    <cellStyle name="Normal 61 3 6" xfId="39970" xr:uid="{00000000-0005-0000-0000-00001F9C0000}"/>
    <cellStyle name="Normal 61 3 6 10" xfId="39971" xr:uid="{00000000-0005-0000-0000-0000209C0000}"/>
    <cellStyle name="Normal 61 3 6 11" xfId="39972" xr:uid="{00000000-0005-0000-0000-0000219C0000}"/>
    <cellStyle name="Normal 61 3 6 2" xfId="39973" xr:uid="{00000000-0005-0000-0000-0000229C0000}"/>
    <cellStyle name="Normal 61 3 6 2 2" xfId="39974" xr:uid="{00000000-0005-0000-0000-0000239C0000}"/>
    <cellStyle name="Normal 61 3 6 3" xfId="39975" xr:uid="{00000000-0005-0000-0000-0000249C0000}"/>
    <cellStyle name="Normal 61 3 6 3 2" xfId="39976" xr:uid="{00000000-0005-0000-0000-0000259C0000}"/>
    <cellStyle name="Normal 61 3 6 4" xfId="39977" xr:uid="{00000000-0005-0000-0000-0000269C0000}"/>
    <cellStyle name="Normal 61 3 6 4 2" xfId="39978" xr:uid="{00000000-0005-0000-0000-0000279C0000}"/>
    <cellStyle name="Normal 61 3 6 5" xfId="39979" xr:uid="{00000000-0005-0000-0000-0000289C0000}"/>
    <cellStyle name="Normal 61 3 6 5 2" xfId="39980" xr:uid="{00000000-0005-0000-0000-0000299C0000}"/>
    <cellStyle name="Normal 61 3 6 6" xfId="39981" xr:uid="{00000000-0005-0000-0000-00002A9C0000}"/>
    <cellStyle name="Normal 61 3 6 6 2" xfId="39982" xr:uid="{00000000-0005-0000-0000-00002B9C0000}"/>
    <cellStyle name="Normal 61 3 6 7" xfId="39983" xr:uid="{00000000-0005-0000-0000-00002C9C0000}"/>
    <cellStyle name="Normal 61 3 6 7 2" xfId="39984" xr:uid="{00000000-0005-0000-0000-00002D9C0000}"/>
    <cellStyle name="Normal 61 3 6 8" xfId="39985" xr:uid="{00000000-0005-0000-0000-00002E9C0000}"/>
    <cellStyle name="Normal 61 3 6 8 2" xfId="39986" xr:uid="{00000000-0005-0000-0000-00002F9C0000}"/>
    <cellStyle name="Normal 61 3 6 9" xfId="39987" xr:uid="{00000000-0005-0000-0000-0000309C0000}"/>
    <cellStyle name="Normal 61 3 6 9 2" xfId="39988" xr:uid="{00000000-0005-0000-0000-0000319C0000}"/>
    <cellStyle name="Normal 61 3 7" xfId="39989" xr:uid="{00000000-0005-0000-0000-0000329C0000}"/>
    <cellStyle name="Normal 61 3 7 10" xfId="39990" xr:uid="{00000000-0005-0000-0000-0000339C0000}"/>
    <cellStyle name="Normal 61 3 7 11" xfId="39991" xr:uid="{00000000-0005-0000-0000-0000349C0000}"/>
    <cellStyle name="Normal 61 3 7 2" xfId="39992" xr:uid="{00000000-0005-0000-0000-0000359C0000}"/>
    <cellStyle name="Normal 61 3 7 2 2" xfId="39993" xr:uid="{00000000-0005-0000-0000-0000369C0000}"/>
    <cellStyle name="Normal 61 3 7 3" xfId="39994" xr:uid="{00000000-0005-0000-0000-0000379C0000}"/>
    <cellStyle name="Normal 61 3 7 3 2" xfId="39995" xr:uid="{00000000-0005-0000-0000-0000389C0000}"/>
    <cellStyle name="Normal 61 3 7 4" xfId="39996" xr:uid="{00000000-0005-0000-0000-0000399C0000}"/>
    <cellStyle name="Normal 61 3 7 4 2" xfId="39997" xr:uid="{00000000-0005-0000-0000-00003A9C0000}"/>
    <cellStyle name="Normal 61 3 7 5" xfId="39998" xr:uid="{00000000-0005-0000-0000-00003B9C0000}"/>
    <cellStyle name="Normal 61 3 7 5 2" xfId="39999" xr:uid="{00000000-0005-0000-0000-00003C9C0000}"/>
    <cellStyle name="Normal 61 3 7 6" xfId="40000" xr:uid="{00000000-0005-0000-0000-00003D9C0000}"/>
    <cellStyle name="Normal 61 3 7 6 2" xfId="40001" xr:uid="{00000000-0005-0000-0000-00003E9C0000}"/>
    <cellStyle name="Normal 61 3 7 7" xfId="40002" xr:uid="{00000000-0005-0000-0000-00003F9C0000}"/>
    <cellStyle name="Normal 61 3 7 7 2" xfId="40003" xr:uid="{00000000-0005-0000-0000-0000409C0000}"/>
    <cellStyle name="Normal 61 3 7 8" xfId="40004" xr:uid="{00000000-0005-0000-0000-0000419C0000}"/>
    <cellStyle name="Normal 61 3 7 8 2" xfId="40005" xr:uid="{00000000-0005-0000-0000-0000429C0000}"/>
    <cellStyle name="Normal 61 3 7 9" xfId="40006" xr:uid="{00000000-0005-0000-0000-0000439C0000}"/>
    <cellStyle name="Normal 61 3 7 9 2" xfId="40007" xr:uid="{00000000-0005-0000-0000-0000449C0000}"/>
    <cellStyle name="Normal 61 3 8" xfId="40008" xr:uid="{00000000-0005-0000-0000-0000459C0000}"/>
    <cellStyle name="Normal 61 3 8 10" xfId="40009" xr:uid="{00000000-0005-0000-0000-0000469C0000}"/>
    <cellStyle name="Normal 61 3 8 2" xfId="40010" xr:uid="{00000000-0005-0000-0000-0000479C0000}"/>
    <cellStyle name="Normal 61 3 8 2 2" xfId="40011" xr:uid="{00000000-0005-0000-0000-0000489C0000}"/>
    <cellStyle name="Normal 61 3 8 3" xfId="40012" xr:uid="{00000000-0005-0000-0000-0000499C0000}"/>
    <cellStyle name="Normal 61 3 8 3 2" xfId="40013" xr:uid="{00000000-0005-0000-0000-00004A9C0000}"/>
    <cellStyle name="Normal 61 3 8 4" xfId="40014" xr:uid="{00000000-0005-0000-0000-00004B9C0000}"/>
    <cellStyle name="Normal 61 3 8 4 2" xfId="40015" xr:uid="{00000000-0005-0000-0000-00004C9C0000}"/>
    <cellStyle name="Normal 61 3 8 5" xfId="40016" xr:uid="{00000000-0005-0000-0000-00004D9C0000}"/>
    <cellStyle name="Normal 61 3 8 5 2" xfId="40017" xr:uid="{00000000-0005-0000-0000-00004E9C0000}"/>
    <cellStyle name="Normal 61 3 8 6" xfId="40018" xr:uid="{00000000-0005-0000-0000-00004F9C0000}"/>
    <cellStyle name="Normal 61 3 8 6 2" xfId="40019" xr:uid="{00000000-0005-0000-0000-0000509C0000}"/>
    <cellStyle name="Normal 61 3 8 7" xfId="40020" xr:uid="{00000000-0005-0000-0000-0000519C0000}"/>
    <cellStyle name="Normal 61 3 8 7 2" xfId="40021" xr:uid="{00000000-0005-0000-0000-0000529C0000}"/>
    <cellStyle name="Normal 61 3 8 8" xfId="40022" xr:uid="{00000000-0005-0000-0000-0000539C0000}"/>
    <cellStyle name="Normal 61 3 8 8 2" xfId="40023" xr:uid="{00000000-0005-0000-0000-0000549C0000}"/>
    <cellStyle name="Normal 61 3 8 9" xfId="40024" xr:uid="{00000000-0005-0000-0000-0000559C0000}"/>
    <cellStyle name="Normal 61 3 9" xfId="40025" xr:uid="{00000000-0005-0000-0000-0000569C0000}"/>
    <cellStyle name="Normal 61 3 9 2" xfId="40026" xr:uid="{00000000-0005-0000-0000-0000579C0000}"/>
    <cellStyle name="Normal 61 4" xfId="40027" xr:uid="{00000000-0005-0000-0000-0000589C0000}"/>
    <cellStyle name="Normal 61 4 10" xfId="40028" xr:uid="{00000000-0005-0000-0000-0000599C0000}"/>
    <cellStyle name="Normal 61 4 10 2" xfId="40029" xr:uid="{00000000-0005-0000-0000-00005A9C0000}"/>
    <cellStyle name="Normal 61 4 11" xfId="40030" xr:uid="{00000000-0005-0000-0000-00005B9C0000}"/>
    <cellStyle name="Normal 61 4 11 2" xfId="40031" xr:uid="{00000000-0005-0000-0000-00005C9C0000}"/>
    <cellStyle name="Normal 61 4 12" xfId="40032" xr:uid="{00000000-0005-0000-0000-00005D9C0000}"/>
    <cellStyle name="Normal 61 4 12 2" xfId="40033" xr:uid="{00000000-0005-0000-0000-00005E9C0000}"/>
    <cellStyle name="Normal 61 4 13" xfId="40034" xr:uid="{00000000-0005-0000-0000-00005F9C0000}"/>
    <cellStyle name="Normal 61 4 13 2" xfId="40035" xr:uid="{00000000-0005-0000-0000-0000609C0000}"/>
    <cellStyle name="Normal 61 4 14" xfId="40036" xr:uid="{00000000-0005-0000-0000-0000619C0000}"/>
    <cellStyle name="Normal 61 4 14 2" xfId="40037" xr:uid="{00000000-0005-0000-0000-0000629C0000}"/>
    <cellStyle name="Normal 61 4 15" xfId="40038" xr:uid="{00000000-0005-0000-0000-0000639C0000}"/>
    <cellStyle name="Normal 61 4 15 2" xfId="40039" xr:uid="{00000000-0005-0000-0000-0000649C0000}"/>
    <cellStyle name="Normal 61 4 16" xfId="40040" xr:uid="{00000000-0005-0000-0000-0000659C0000}"/>
    <cellStyle name="Normal 61 4 16 2" xfId="40041" xr:uid="{00000000-0005-0000-0000-0000669C0000}"/>
    <cellStyle name="Normal 61 4 17" xfId="40042" xr:uid="{00000000-0005-0000-0000-0000679C0000}"/>
    <cellStyle name="Normal 61 4 18" xfId="40043" xr:uid="{00000000-0005-0000-0000-0000689C0000}"/>
    <cellStyle name="Normal 61 4 2" xfId="40044" xr:uid="{00000000-0005-0000-0000-0000699C0000}"/>
    <cellStyle name="Normal 61 4 2 10" xfId="40045" xr:uid="{00000000-0005-0000-0000-00006A9C0000}"/>
    <cellStyle name="Normal 61 4 2 11" xfId="40046" xr:uid="{00000000-0005-0000-0000-00006B9C0000}"/>
    <cellStyle name="Normal 61 4 2 2" xfId="40047" xr:uid="{00000000-0005-0000-0000-00006C9C0000}"/>
    <cellStyle name="Normal 61 4 2 2 2" xfId="40048" xr:uid="{00000000-0005-0000-0000-00006D9C0000}"/>
    <cellStyle name="Normal 61 4 2 3" xfId="40049" xr:uid="{00000000-0005-0000-0000-00006E9C0000}"/>
    <cellStyle name="Normal 61 4 2 3 2" xfId="40050" xr:uid="{00000000-0005-0000-0000-00006F9C0000}"/>
    <cellStyle name="Normal 61 4 2 4" xfId="40051" xr:uid="{00000000-0005-0000-0000-0000709C0000}"/>
    <cellStyle name="Normal 61 4 2 4 2" xfId="40052" xr:uid="{00000000-0005-0000-0000-0000719C0000}"/>
    <cellStyle name="Normal 61 4 2 5" xfId="40053" xr:uid="{00000000-0005-0000-0000-0000729C0000}"/>
    <cellStyle name="Normal 61 4 2 5 2" xfId="40054" xr:uid="{00000000-0005-0000-0000-0000739C0000}"/>
    <cellStyle name="Normal 61 4 2 6" xfId="40055" xr:uid="{00000000-0005-0000-0000-0000749C0000}"/>
    <cellStyle name="Normal 61 4 2 6 2" xfId="40056" xr:uid="{00000000-0005-0000-0000-0000759C0000}"/>
    <cellStyle name="Normal 61 4 2 7" xfId="40057" xr:uid="{00000000-0005-0000-0000-0000769C0000}"/>
    <cellStyle name="Normal 61 4 2 7 2" xfId="40058" xr:uid="{00000000-0005-0000-0000-0000779C0000}"/>
    <cellStyle name="Normal 61 4 2 8" xfId="40059" xr:uid="{00000000-0005-0000-0000-0000789C0000}"/>
    <cellStyle name="Normal 61 4 2 8 2" xfId="40060" xr:uid="{00000000-0005-0000-0000-0000799C0000}"/>
    <cellStyle name="Normal 61 4 2 9" xfId="40061" xr:uid="{00000000-0005-0000-0000-00007A9C0000}"/>
    <cellStyle name="Normal 61 4 2 9 2" xfId="40062" xr:uid="{00000000-0005-0000-0000-00007B9C0000}"/>
    <cellStyle name="Normal 61 4 3" xfId="40063" xr:uid="{00000000-0005-0000-0000-00007C9C0000}"/>
    <cellStyle name="Normal 61 4 3 10" xfId="40064" xr:uid="{00000000-0005-0000-0000-00007D9C0000}"/>
    <cellStyle name="Normal 61 4 3 11" xfId="40065" xr:uid="{00000000-0005-0000-0000-00007E9C0000}"/>
    <cellStyle name="Normal 61 4 3 2" xfId="40066" xr:uid="{00000000-0005-0000-0000-00007F9C0000}"/>
    <cellStyle name="Normal 61 4 3 2 2" xfId="40067" xr:uid="{00000000-0005-0000-0000-0000809C0000}"/>
    <cellStyle name="Normal 61 4 3 3" xfId="40068" xr:uid="{00000000-0005-0000-0000-0000819C0000}"/>
    <cellStyle name="Normal 61 4 3 3 2" xfId="40069" xr:uid="{00000000-0005-0000-0000-0000829C0000}"/>
    <cellStyle name="Normal 61 4 3 4" xfId="40070" xr:uid="{00000000-0005-0000-0000-0000839C0000}"/>
    <cellStyle name="Normal 61 4 3 4 2" xfId="40071" xr:uid="{00000000-0005-0000-0000-0000849C0000}"/>
    <cellStyle name="Normal 61 4 3 5" xfId="40072" xr:uid="{00000000-0005-0000-0000-0000859C0000}"/>
    <cellStyle name="Normal 61 4 3 5 2" xfId="40073" xr:uid="{00000000-0005-0000-0000-0000869C0000}"/>
    <cellStyle name="Normal 61 4 3 6" xfId="40074" xr:uid="{00000000-0005-0000-0000-0000879C0000}"/>
    <cellStyle name="Normal 61 4 3 6 2" xfId="40075" xr:uid="{00000000-0005-0000-0000-0000889C0000}"/>
    <cellStyle name="Normal 61 4 3 7" xfId="40076" xr:uid="{00000000-0005-0000-0000-0000899C0000}"/>
    <cellStyle name="Normal 61 4 3 7 2" xfId="40077" xr:uid="{00000000-0005-0000-0000-00008A9C0000}"/>
    <cellStyle name="Normal 61 4 3 8" xfId="40078" xr:uid="{00000000-0005-0000-0000-00008B9C0000}"/>
    <cellStyle name="Normal 61 4 3 8 2" xfId="40079" xr:uid="{00000000-0005-0000-0000-00008C9C0000}"/>
    <cellStyle name="Normal 61 4 3 9" xfId="40080" xr:uid="{00000000-0005-0000-0000-00008D9C0000}"/>
    <cellStyle name="Normal 61 4 3 9 2" xfId="40081" xr:uid="{00000000-0005-0000-0000-00008E9C0000}"/>
    <cellStyle name="Normal 61 4 4" xfId="40082" xr:uid="{00000000-0005-0000-0000-00008F9C0000}"/>
    <cellStyle name="Normal 61 4 4 10" xfId="40083" xr:uid="{00000000-0005-0000-0000-0000909C0000}"/>
    <cellStyle name="Normal 61 4 4 11" xfId="40084" xr:uid="{00000000-0005-0000-0000-0000919C0000}"/>
    <cellStyle name="Normal 61 4 4 2" xfId="40085" xr:uid="{00000000-0005-0000-0000-0000929C0000}"/>
    <cellStyle name="Normal 61 4 4 2 2" xfId="40086" xr:uid="{00000000-0005-0000-0000-0000939C0000}"/>
    <cellStyle name="Normal 61 4 4 3" xfId="40087" xr:uid="{00000000-0005-0000-0000-0000949C0000}"/>
    <cellStyle name="Normal 61 4 4 3 2" xfId="40088" xr:uid="{00000000-0005-0000-0000-0000959C0000}"/>
    <cellStyle name="Normal 61 4 4 4" xfId="40089" xr:uid="{00000000-0005-0000-0000-0000969C0000}"/>
    <cellStyle name="Normal 61 4 4 4 2" xfId="40090" xr:uid="{00000000-0005-0000-0000-0000979C0000}"/>
    <cellStyle name="Normal 61 4 4 5" xfId="40091" xr:uid="{00000000-0005-0000-0000-0000989C0000}"/>
    <cellStyle name="Normal 61 4 4 5 2" xfId="40092" xr:uid="{00000000-0005-0000-0000-0000999C0000}"/>
    <cellStyle name="Normal 61 4 4 6" xfId="40093" xr:uid="{00000000-0005-0000-0000-00009A9C0000}"/>
    <cellStyle name="Normal 61 4 4 6 2" xfId="40094" xr:uid="{00000000-0005-0000-0000-00009B9C0000}"/>
    <cellStyle name="Normal 61 4 4 7" xfId="40095" xr:uid="{00000000-0005-0000-0000-00009C9C0000}"/>
    <cellStyle name="Normal 61 4 4 7 2" xfId="40096" xr:uid="{00000000-0005-0000-0000-00009D9C0000}"/>
    <cellStyle name="Normal 61 4 4 8" xfId="40097" xr:uid="{00000000-0005-0000-0000-00009E9C0000}"/>
    <cellStyle name="Normal 61 4 4 8 2" xfId="40098" xr:uid="{00000000-0005-0000-0000-00009F9C0000}"/>
    <cellStyle name="Normal 61 4 4 9" xfId="40099" xr:uid="{00000000-0005-0000-0000-0000A09C0000}"/>
    <cellStyle name="Normal 61 4 4 9 2" xfId="40100" xr:uid="{00000000-0005-0000-0000-0000A19C0000}"/>
    <cellStyle name="Normal 61 4 5" xfId="40101" xr:uid="{00000000-0005-0000-0000-0000A29C0000}"/>
    <cellStyle name="Normal 61 4 5 10" xfId="40102" xr:uid="{00000000-0005-0000-0000-0000A39C0000}"/>
    <cellStyle name="Normal 61 4 5 11" xfId="40103" xr:uid="{00000000-0005-0000-0000-0000A49C0000}"/>
    <cellStyle name="Normal 61 4 5 2" xfId="40104" xr:uid="{00000000-0005-0000-0000-0000A59C0000}"/>
    <cellStyle name="Normal 61 4 5 2 2" xfId="40105" xr:uid="{00000000-0005-0000-0000-0000A69C0000}"/>
    <cellStyle name="Normal 61 4 5 3" xfId="40106" xr:uid="{00000000-0005-0000-0000-0000A79C0000}"/>
    <cellStyle name="Normal 61 4 5 3 2" xfId="40107" xr:uid="{00000000-0005-0000-0000-0000A89C0000}"/>
    <cellStyle name="Normal 61 4 5 4" xfId="40108" xr:uid="{00000000-0005-0000-0000-0000A99C0000}"/>
    <cellStyle name="Normal 61 4 5 4 2" xfId="40109" xr:uid="{00000000-0005-0000-0000-0000AA9C0000}"/>
    <cellStyle name="Normal 61 4 5 5" xfId="40110" xr:uid="{00000000-0005-0000-0000-0000AB9C0000}"/>
    <cellStyle name="Normal 61 4 5 5 2" xfId="40111" xr:uid="{00000000-0005-0000-0000-0000AC9C0000}"/>
    <cellStyle name="Normal 61 4 5 6" xfId="40112" xr:uid="{00000000-0005-0000-0000-0000AD9C0000}"/>
    <cellStyle name="Normal 61 4 5 6 2" xfId="40113" xr:uid="{00000000-0005-0000-0000-0000AE9C0000}"/>
    <cellStyle name="Normal 61 4 5 7" xfId="40114" xr:uid="{00000000-0005-0000-0000-0000AF9C0000}"/>
    <cellStyle name="Normal 61 4 5 7 2" xfId="40115" xr:uid="{00000000-0005-0000-0000-0000B09C0000}"/>
    <cellStyle name="Normal 61 4 5 8" xfId="40116" xr:uid="{00000000-0005-0000-0000-0000B19C0000}"/>
    <cellStyle name="Normal 61 4 5 8 2" xfId="40117" xr:uid="{00000000-0005-0000-0000-0000B29C0000}"/>
    <cellStyle name="Normal 61 4 5 9" xfId="40118" xr:uid="{00000000-0005-0000-0000-0000B39C0000}"/>
    <cellStyle name="Normal 61 4 5 9 2" xfId="40119" xr:uid="{00000000-0005-0000-0000-0000B49C0000}"/>
    <cellStyle name="Normal 61 4 6" xfId="40120" xr:uid="{00000000-0005-0000-0000-0000B59C0000}"/>
    <cellStyle name="Normal 61 4 6 10" xfId="40121" xr:uid="{00000000-0005-0000-0000-0000B69C0000}"/>
    <cellStyle name="Normal 61 4 6 11" xfId="40122" xr:uid="{00000000-0005-0000-0000-0000B79C0000}"/>
    <cellStyle name="Normal 61 4 6 2" xfId="40123" xr:uid="{00000000-0005-0000-0000-0000B89C0000}"/>
    <cellStyle name="Normal 61 4 6 2 2" xfId="40124" xr:uid="{00000000-0005-0000-0000-0000B99C0000}"/>
    <cellStyle name="Normal 61 4 6 3" xfId="40125" xr:uid="{00000000-0005-0000-0000-0000BA9C0000}"/>
    <cellStyle name="Normal 61 4 6 3 2" xfId="40126" xr:uid="{00000000-0005-0000-0000-0000BB9C0000}"/>
    <cellStyle name="Normal 61 4 6 4" xfId="40127" xr:uid="{00000000-0005-0000-0000-0000BC9C0000}"/>
    <cellStyle name="Normal 61 4 6 4 2" xfId="40128" xr:uid="{00000000-0005-0000-0000-0000BD9C0000}"/>
    <cellStyle name="Normal 61 4 6 5" xfId="40129" xr:uid="{00000000-0005-0000-0000-0000BE9C0000}"/>
    <cellStyle name="Normal 61 4 6 5 2" xfId="40130" xr:uid="{00000000-0005-0000-0000-0000BF9C0000}"/>
    <cellStyle name="Normal 61 4 6 6" xfId="40131" xr:uid="{00000000-0005-0000-0000-0000C09C0000}"/>
    <cellStyle name="Normal 61 4 6 6 2" xfId="40132" xr:uid="{00000000-0005-0000-0000-0000C19C0000}"/>
    <cellStyle name="Normal 61 4 6 7" xfId="40133" xr:uid="{00000000-0005-0000-0000-0000C29C0000}"/>
    <cellStyle name="Normal 61 4 6 7 2" xfId="40134" xr:uid="{00000000-0005-0000-0000-0000C39C0000}"/>
    <cellStyle name="Normal 61 4 6 8" xfId="40135" xr:uid="{00000000-0005-0000-0000-0000C49C0000}"/>
    <cellStyle name="Normal 61 4 6 8 2" xfId="40136" xr:uid="{00000000-0005-0000-0000-0000C59C0000}"/>
    <cellStyle name="Normal 61 4 6 9" xfId="40137" xr:uid="{00000000-0005-0000-0000-0000C69C0000}"/>
    <cellStyle name="Normal 61 4 6 9 2" xfId="40138" xr:uid="{00000000-0005-0000-0000-0000C79C0000}"/>
    <cellStyle name="Normal 61 4 7" xfId="40139" xr:uid="{00000000-0005-0000-0000-0000C89C0000}"/>
    <cellStyle name="Normal 61 4 7 10" xfId="40140" xr:uid="{00000000-0005-0000-0000-0000C99C0000}"/>
    <cellStyle name="Normal 61 4 7 11" xfId="40141" xr:uid="{00000000-0005-0000-0000-0000CA9C0000}"/>
    <cellStyle name="Normal 61 4 7 2" xfId="40142" xr:uid="{00000000-0005-0000-0000-0000CB9C0000}"/>
    <cellStyle name="Normal 61 4 7 2 2" xfId="40143" xr:uid="{00000000-0005-0000-0000-0000CC9C0000}"/>
    <cellStyle name="Normal 61 4 7 3" xfId="40144" xr:uid="{00000000-0005-0000-0000-0000CD9C0000}"/>
    <cellStyle name="Normal 61 4 7 3 2" xfId="40145" xr:uid="{00000000-0005-0000-0000-0000CE9C0000}"/>
    <cellStyle name="Normal 61 4 7 4" xfId="40146" xr:uid="{00000000-0005-0000-0000-0000CF9C0000}"/>
    <cellStyle name="Normal 61 4 7 4 2" xfId="40147" xr:uid="{00000000-0005-0000-0000-0000D09C0000}"/>
    <cellStyle name="Normal 61 4 7 5" xfId="40148" xr:uid="{00000000-0005-0000-0000-0000D19C0000}"/>
    <cellStyle name="Normal 61 4 7 5 2" xfId="40149" xr:uid="{00000000-0005-0000-0000-0000D29C0000}"/>
    <cellStyle name="Normal 61 4 7 6" xfId="40150" xr:uid="{00000000-0005-0000-0000-0000D39C0000}"/>
    <cellStyle name="Normal 61 4 7 6 2" xfId="40151" xr:uid="{00000000-0005-0000-0000-0000D49C0000}"/>
    <cellStyle name="Normal 61 4 7 7" xfId="40152" xr:uid="{00000000-0005-0000-0000-0000D59C0000}"/>
    <cellStyle name="Normal 61 4 7 7 2" xfId="40153" xr:uid="{00000000-0005-0000-0000-0000D69C0000}"/>
    <cellStyle name="Normal 61 4 7 8" xfId="40154" xr:uid="{00000000-0005-0000-0000-0000D79C0000}"/>
    <cellStyle name="Normal 61 4 7 8 2" xfId="40155" xr:uid="{00000000-0005-0000-0000-0000D89C0000}"/>
    <cellStyle name="Normal 61 4 7 9" xfId="40156" xr:uid="{00000000-0005-0000-0000-0000D99C0000}"/>
    <cellStyle name="Normal 61 4 7 9 2" xfId="40157" xr:uid="{00000000-0005-0000-0000-0000DA9C0000}"/>
    <cellStyle name="Normal 61 4 8" xfId="40158" xr:uid="{00000000-0005-0000-0000-0000DB9C0000}"/>
    <cellStyle name="Normal 61 4 8 10" xfId="40159" xr:uid="{00000000-0005-0000-0000-0000DC9C0000}"/>
    <cellStyle name="Normal 61 4 8 2" xfId="40160" xr:uid="{00000000-0005-0000-0000-0000DD9C0000}"/>
    <cellStyle name="Normal 61 4 8 2 2" xfId="40161" xr:uid="{00000000-0005-0000-0000-0000DE9C0000}"/>
    <cellStyle name="Normal 61 4 8 3" xfId="40162" xr:uid="{00000000-0005-0000-0000-0000DF9C0000}"/>
    <cellStyle name="Normal 61 4 8 3 2" xfId="40163" xr:uid="{00000000-0005-0000-0000-0000E09C0000}"/>
    <cellStyle name="Normal 61 4 8 4" xfId="40164" xr:uid="{00000000-0005-0000-0000-0000E19C0000}"/>
    <cellStyle name="Normal 61 4 8 4 2" xfId="40165" xr:uid="{00000000-0005-0000-0000-0000E29C0000}"/>
    <cellStyle name="Normal 61 4 8 5" xfId="40166" xr:uid="{00000000-0005-0000-0000-0000E39C0000}"/>
    <cellStyle name="Normal 61 4 8 5 2" xfId="40167" xr:uid="{00000000-0005-0000-0000-0000E49C0000}"/>
    <cellStyle name="Normal 61 4 8 6" xfId="40168" xr:uid="{00000000-0005-0000-0000-0000E59C0000}"/>
    <cellStyle name="Normal 61 4 8 6 2" xfId="40169" xr:uid="{00000000-0005-0000-0000-0000E69C0000}"/>
    <cellStyle name="Normal 61 4 8 7" xfId="40170" xr:uid="{00000000-0005-0000-0000-0000E79C0000}"/>
    <cellStyle name="Normal 61 4 8 7 2" xfId="40171" xr:uid="{00000000-0005-0000-0000-0000E89C0000}"/>
    <cellStyle name="Normal 61 4 8 8" xfId="40172" xr:uid="{00000000-0005-0000-0000-0000E99C0000}"/>
    <cellStyle name="Normal 61 4 8 8 2" xfId="40173" xr:uid="{00000000-0005-0000-0000-0000EA9C0000}"/>
    <cellStyle name="Normal 61 4 8 9" xfId="40174" xr:uid="{00000000-0005-0000-0000-0000EB9C0000}"/>
    <cellStyle name="Normal 61 4 9" xfId="40175" xr:uid="{00000000-0005-0000-0000-0000EC9C0000}"/>
    <cellStyle name="Normal 61 4 9 2" xfId="40176" xr:uid="{00000000-0005-0000-0000-0000ED9C0000}"/>
    <cellStyle name="Normal 61 5" xfId="40177" xr:uid="{00000000-0005-0000-0000-0000EE9C0000}"/>
    <cellStyle name="Normal 61 5 10" xfId="40178" xr:uid="{00000000-0005-0000-0000-0000EF9C0000}"/>
    <cellStyle name="Normal 61 5 10 2" xfId="40179" xr:uid="{00000000-0005-0000-0000-0000F09C0000}"/>
    <cellStyle name="Normal 61 5 11" xfId="40180" xr:uid="{00000000-0005-0000-0000-0000F19C0000}"/>
    <cellStyle name="Normal 61 5 11 2" xfId="40181" xr:uid="{00000000-0005-0000-0000-0000F29C0000}"/>
    <cellStyle name="Normal 61 5 12" xfId="40182" xr:uid="{00000000-0005-0000-0000-0000F39C0000}"/>
    <cellStyle name="Normal 61 5 12 2" xfId="40183" xr:uid="{00000000-0005-0000-0000-0000F49C0000}"/>
    <cellStyle name="Normal 61 5 13" xfId="40184" xr:uid="{00000000-0005-0000-0000-0000F59C0000}"/>
    <cellStyle name="Normal 61 5 13 2" xfId="40185" xr:uid="{00000000-0005-0000-0000-0000F69C0000}"/>
    <cellStyle name="Normal 61 5 14" xfId="40186" xr:uid="{00000000-0005-0000-0000-0000F79C0000}"/>
    <cellStyle name="Normal 61 5 14 2" xfId="40187" xr:uid="{00000000-0005-0000-0000-0000F89C0000}"/>
    <cellStyle name="Normal 61 5 15" xfId="40188" xr:uid="{00000000-0005-0000-0000-0000F99C0000}"/>
    <cellStyle name="Normal 61 5 15 2" xfId="40189" xr:uid="{00000000-0005-0000-0000-0000FA9C0000}"/>
    <cellStyle name="Normal 61 5 16" xfId="40190" xr:uid="{00000000-0005-0000-0000-0000FB9C0000}"/>
    <cellStyle name="Normal 61 5 17" xfId="40191" xr:uid="{00000000-0005-0000-0000-0000FC9C0000}"/>
    <cellStyle name="Normal 61 5 2" xfId="40192" xr:uid="{00000000-0005-0000-0000-0000FD9C0000}"/>
    <cellStyle name="Normal 61 5 2 10" xfId="40193" xr:uid="{00000000-0005-0000-0000-0000FE9C0000}"/>
    <cellStyle name="Normal 61 5 2 11" xfId="40194" xr:uid="{00000000-0005-0000-0000-0000FF9C0000}"/>
    <cellStyle name="Normal 61 5 2 2" xfId="40195" xr:uid="{00000000-0005-0000-0000-0000009D0000}"/>
    <cellStyle name="Normal 61 5 2 2 2" xfId="40196" xr:uid="{00000000-0005-0000-0000-0000019D0000}"/>
    <cellStyle name="Normal 61 5 2 3" xfId="40197" xr:uid="{00000000-0005-0000-0000-0000029D0000}"/>
    <cellStyle name="Normal 61 5 2 3 2" xfId="40198" xr:uid="{00000000-0005-0000-0000-0000039D0000}"/>
    <cellStyle name="Normal 61 5 2 4" xfId="40199" xr:uid="{00000000-0005-0000-0000-0000049D0000}"/>
    <cellStyle name="Normal 61 5 2 4 2" xfId="40200" xr:uid="{00000000-0005-0000-0000-0000059D0000}"/>
    <cellStyle name="Normal 61 5 2 5" xfId="40201" xr:uid="{00000000-0005-0000-0000-0000069D0000}"/>
    <cellStyle name="Normal 61 5 2 5 2" xfId="40202" xr:uid="{00000000-0005-0000-0000-0000079D0000}"/>
    <cellStyle name="Normal 61 5 2 6" xfId="40203" xr:uid="{00000000-0005-0000-0000-0000089D0000}"/>
    <cellStyle name="Normal 61 5 2 6 2" xfId="40204" xr:uid="{00000000-0005-0000-0000-0000099D0000}"/>
    <cellStyle name="Normal 61 5 2 7" xfId="40205" xr:uid="{00000000-0005-0000-0000-00000A9D0000}"/>
    <cellStyle name="Normal 61 5 2 7 2" xfId="40206" xr:uid="{00000000-0005-0000-0000-00000B9D0000}"/>
    <cellStyle name="Normal 61 5 2 8" xfId="40207" xr:uid="{00000000-0005-0000-0000-00000C9D0000}"/>
    <cellStyle name="Normal 61 5 2 8 2" xfId="40208" xr:uid="{00000000-0005-0000-0000-00000D9D0000}"/>
    <cellStyle name="Normal 61 5 2 9" xfId="40209" xr:uid="{00000000-0005-0000-0000-00000E9D0000}"/>
    <cellStyle name="Normal 61 5 2 9 2" xfId="40210" xr:uid="{00000000-0005-0000-0000-00000F9D0000}"/>
    <cellStyle name="Normal 61 5 3" xfId="40211" xr:uid="{00000000-0005-0000-0000-0000109D0000}"/>
    <cellStyle name="Normal 61 5 3 10" xfId="40212" xr:uid="{00000000-0005-0000-0000-0000119D0000}"/>
    <cellStyle name="Normal 61 5 3 11" xfId="40213" xr:uid="{00000000-0005-0000-0000-0000129D0000}"/>
    <cellStyle name="Normal 61 5 3 2" xfId="40214" xr:uid="{00000000-0005-0000-0000-0000139D0000}"/>
    <cellStyle name="Normal 61 5 3 2 2" xfId="40215" xr:uid="{00000000-0005-0000-0000-0000149D0000}"/>
    <cellStyle name="Normal 61 5 3 3" xfId="40216" xr:uid="{00000000-0005-0000-0000-0000159D0000}"/>
    <cellStyle name="Normal 61 5 3 3 2" xfId="40217" xr:uid="{00000000-0005-0000-0000-0000169D0000}"/>
    <cellStyle name="Normal 61 5 3 4" xfId="40218" xr:uid="{00000000-0005-0000-0000-0000179D0000}"/>
    <cellStyle name="Normal 61 5 3 4 2" xfId="40219" xr:uid="{00000000-0005-0000-0000-0000189D0000}"/>
    <cellStyle name="Normal 61 5 3 5" xfId="40220" xr:uid="{00000000-0005-0000-0000-0000199D0000}"/>
    <cellStyle name="Normal 61 5 3 5 2" xfId="40221" xr:uid="{00000000-0005-0000-0000-00001A9D0000}"/>
    <cellStyle name="Normal 61 5 3 6" xfId="40222" xr:uid="{00000000-0005-0000-0000-00001B9D0000}"/>
    <cellStyle name="Normal 61 5 3 6 2" xfId="40223" xr:uid="{00000000-0005-0000-0000-00001C9D0000}"/>
    <cellStyle name="Normal 61 5 3 7" xfId="40224" xr:uid="{00000000-0005-0000-0000-00001D9D0000}"/>
    <cellStyle name="Normal 61 5 3 7 2" xfId="40225" xr:uid="{00000000-0005-0000-0000-00001E9D0000}"/>
    <cellStyle name="Normal 61 5 3 8" xfId="40226" xr:uid="{00000000-0005-0000-0000-00001F9D0000}"/>
    <cellStyle name="Normal 61 5 3 8 2" xfId="40227" xr:uid="{00000000-0005-0000-0000-0000209D0000}"/>
    <cellStyle name="Normal 61 5 3 9" xfId="40228" xr:uid="{00000000-0005-0000-0000-0000219D0000}"/>
    <cellStyle name="Normal 61 5 3 9 2" xfId="40229" xr:uid="{00000000-0005-0000-0000-0000229D0000}"/>
    <cellStyle name="Normal 61 5 4" xfId="40230" xr:uid="{00000000-0005-0000-0000-0000239D0000}"/>
    <cellStyle name="Normal 61 5 4 10" xfId="40231" xr:uid="{00000000-0005-0000-0000-0000249D0000}"/>
    <cellStyle name="Normal 61 5 4 11" xfId="40232" xr:uid="{00000000-0005-0000-0000-0000259D0000}"/>
    <cellStyle name="Normal 61 5 4 2" xfId="40233" xr:uid="{00000000-0005-0000-0000-0000269D0000}"/>
    <cellStyle name="Normal 61 5 4 2 2" xfId="40234" xr:uid="{00000000-0005-0000-0000-0000279D0000}"/>
    <cellStyle name="Normal 61 5 4 3" xfId="40235" xr:uid="{00000000-0005-0000-0000-0000289D0000}"/>
    <cellStyle name="Normal 61 5 4 3 2" xfId="40236" xr:uid="{00000000-0005-0000-0000-0000299D0000}"/>
    <cellStyle name="Normal 61 5 4 4" xfId="40237" xr:uid="{00000000-0005-0000-0000-00002A9D0000}"/>
    <cellStyle name="Normal 61 5 4 4 2" xfId="40238" xr:uid="{00000000-0005-0000-0000-00002B9D0000}"/>
    <cellStyle name="Normal 61 5 4 5" xfId="40239" xr:uid="{00000000-0005-0000-0000-00002C9D0000}"/>
    <cellStyle name="Normal 61 5 4 5 2" xfId="40240" xr:uid="{00000000-0005-0000-0000-00002D9D0000}"/>
    <cellStyle name="Normal 61 5 4 6" xfId="40241" xr:uid="{00000000-0005-0000-0000-00002E9D0000}"/>
    <cellStyle name="Normal 61 5 4 6 2" xfId="40242" xr:uid="{00000000-0005-0000-0000-00002F9D0000}"/>
    <cellStyle name="Normal 61 5 4 7" xfId="40243" xr:uid="{00000000-0005-0000-0000-0000309D0000}"/>
    <cellStyle name="Normal 61 5 4 7 2" xfId="40244" xr:uid="{00000000-0005-0000-0000-0000319D0000}"/>
    <cellStyle name="Normal 61 5 4 8" xfId="40245" xr:uid="{00000000-0005-0000-0000-0000329D0000}"/>
    <cellStyle name="Normal 61 5 4 8 2" xfId="40246" xr:uid="{00000000-0005-0000-0000-0000339D0000}"/>
    <cellStyle name="Normal 61 5 4 9" xfId="40247" xr:uid="{00000000-0005-0000-0000-0000349D0000}"/>
    <cellStyle name="Normal 61 5 4 9 2" xfId="40248" xr:uid="{00000000-0005-0000-0000-0000359D0000}"/>
    <cellStyle name="Normal 61 5 5" xfId="40249" xr:uid="{00000000-0005-0000-0000-0000369D0000}"/>
    <cellStyle name="Normal 61 5 5 10" xfId="40250" xr:uid="{00000000-0005-0000-0000-0000379D0000}"/>
    <cellStyle name="Normal 61 5 5 11" xfId="40251" xr:uid="{00000000-0005-0000-0000-0000389D0000}"/>
    <cellStyle name="Normal 61 5 5 2" xfId="40252" xr:uid="{00000000-0005-0000-0000-0000399D0000}"/>
    <cellStyle name="Normal 61 5 5 2 2" xfId="40253" xr:uid="{00000000-0005-0000-0000-00003A9D0000}"/>
    <cellStyle name="Normal 61 5 5 3" xfId="40254" xr:uid="{00000000-0005-0000-0000-00003B9D0000}"/>
    <cellStyle name="Normal 61 5 5 3 2" xfId="40255" xr:uid="{00000000-0005-0000-0000-00003C9D0000}"/>
    <cellStyle name="Normal 61 5 5 4" xfId="40256" xr:uid="{00000000-0005-0000-0000-00003D9D0000}"/>
    <cellStyle name="Normal 61 5 5 4 2" xfId="40257" xr:uid="{00000000-0005-0000-0000-00003E9D0000}"/>
    <cellStyle name="Normal 61 5 5 5" xfId="40258" xr:uid="{00000000-0005-0000-0000-00003F9D0000}"/>
    <cellStyle name="Normal 61 5 5 5 2" xfId="40259" xr:uid="{00000000-0005-0000-0000-0000409D0000}"/>
    <cellStyle name="Normal 61 5 5 6" xfId="40260" xr:uid="{00000000-0005-0000-0000-0000419D0000}"/>
    <cellStyle name="Normal 61 5 5 6 2" xfId="40261" xr:uid="{00000000-0005-0000-0000-0000429D0000}"/>
    <cellStyle name="Normal 61 5 5 7" xfId="40262" xr:uid="{00000000-0005-0000-0000-0000439D0000}"/>
    <cellStyle name="Normal 61 5 5 7 2" xfId="40263" xr:uid="{00000000-0005-0000-0000-0000449D0000}"/>
    <cellStyle name="Normal 61 5 5 8" xfId="40264" xr:uid="{00000000-0005-0000-0000-0000459D0000}"/>
    <cellStyle name="Normal 61 5 5 8 2" xfId="40265" xr:uid="{00000000-0005-0000-0000-0000469D0000}"/>
    <cellStyle name="Normal 61 5 5 9" xfId="40266" xr:uid="{00000000-0005-0000-0000-0000479D0000}"/>
    <cellStyle name="Normal 61 5 5 9 2" xfId="40267" xr:uid="{00000000-0005-0000-0000-0000489D0000}"/>
    <cellStyle name="Normal 61 5 6" xfId="40268" xr:uid="{00000000-0005-0000-0000-0000499D0000}"/>
    <cellStyle name="Normal 61 5 6 10" xfId="40269" xr:uid="{00000000-0005-0000-0000-00004A9D0000}"/>
    <cellStyle name="Normal 61 5 6 11" xfId="40270" xr:uid="{00000000-0005-0000-0000-00004B9D0000}"/>
    <cellStyle name="Normal 61 5 6 2" xfId="40271" xr:uid="{00000000-0005-0000-0000-00004C9D0000}"/>
    <cellStyle name="Normal 61 5 6 2 2" xfId="40272" xr:uid="{00000000-0005-0000-0000-00004D9D0000}"/>
    <cellStyle name="Normal 61 5 6 3" xfId="40273" xr:uid="{00000000-0005-0000-0000-00004E9D0000}"/>
    <cellStyle name="Normal 61 5 6 3 2" xfId="40274" xr:uid="{00000000-0005-0000-0000-00004F9D0000}"/>
    <cellStyle name="Normal 61 5 6 4" xfId="40275" xr:uid="{00000000-0005-0000-0000-0000509D0000}"/>
    <cellStyle name="Normal 61 5 6 4 2" xfId="40276" xr:uid="{00000000-0005-0000-0000-0000519D0000}"/>
    <cellStyle name="Normal 61 5 6 5" xfId="40277" xr:uid="{00000000-0005-0000-0000-0000529D0000}"/>
    <cellStyle name="Normal 61 5 6 5 2" xfId="40278" xr:uid="{00000000-0005-0000-0000-0000539D0000}"/>
    <cellStyle name="Normal 61 5 6 6" xfId="40279" xr:uid="{00000000-0005-0000-0000-0000549D0000}"/>
    <cellStyle name="Normal 61 5 6 6 2" xfId="40280" xr:uid="{00000000-0005-0000-0000-0000559D0000}"/>
    <cellStyle name="Normal 61 5 6 7" xfId="40281" xr:uid="{00000000-0005-0000-0000-0000569D0000}"/>
    <cellStyle name="Normal 61 5 6 7 2" xfId="40282" xr:uid="{00000000-0005-0000-0000-0000579D0000}"/>
    <cellStyle name="Normal 61 5 6 8" xfId="40283" xr:uid="{00000000-0005-0000-0000-0000589D0000}"/>
    <cellStyle name="Normal 61 5 6 8 2" xfId="40284" xr:uid="{00000000-0005-0000-0000-0000599D0000}"/>
    <cellStyle name="Normal 61 5 6 9" xfId="40285" xr:uid="{00000000-0005-0000-0000-00005A9D0000}"/>
    <cellStyle name="Normal 61 5 6 9 2" xfId="40286" xr:uid="{00000000-0005-0000-0000-00005B9D0000}"/>
    <cellStyle name="Normal 61 5 7" xfId="40287" xr:uid="{00000000-0005-0000-0000-00005C9D0000}"/>
    <cellStyle name="Normal 61 5 7 10" xfId="40288" xr:uid="{00000000-0005-0000-0000-00005D9D0000}"/>
    <cellStyle name="Normal 61 5 7 2" xfId="40289" xr:uid="{00000000-0005-0000-0000-00005E9D0000}"/>
    <cellStyle name="Normal 61 5 7 2 2" xfId="40290" xr:uid="{00000000-0005-0000-0000-00005F9D0000}"/>
    <cellStyle name="Normal 61 5 7 3" xfId="40291" xr:uid="{00000000-0005-0000-0000-0000609D0000}"/>
    <cellStyle name="Normal 61 5 7 3 2" xfId="40292" xr:uid="{00000000-0005-0000-0000-0000619D0000}"/>
    <cellStyle name="Normal 61 5 7 4" xfId="40293" xr:uid="{00000000-0005-0000-0000-0000629D0000}"/>
    <cellStyle name="Normal 61 5 7 4 2" xfId="40294" xr:uid="{00000000-0005-0000-0000-0000639D0000}"/>
    <cellStyle name="Normal 61 5 7 5" xfId="40295" xr:uid="{00000000-0005-0000-0000-0000649D0000}"/>
    <cellStyle name="Normal 61 5 7 5 2" xfId="40296" xr:uid="{00000000-0005-0000-0000-0000659D0000}"/>
    <cellStyle name="Normal 61 5 7 6" xfId="40297" xr:uid="{00000000-0005-0000-0000-0000669D0000}"/>
    <cellStyle name="Normal 61 5 7 6 2" xfId="40298" xr:uid="{00000000-0005-0000-0000-0000679D0000}"/>
    <cellStyle name="Normal 61 5 7 7" xfId="40299" xr:uid="{00000000-0005-0000-0000-0000689D0000}"/>
    <cellStyle name="Normal 61 5 7 7 2" xfId="40300" xr:uid="{00000000-0005-0000-0000-0000699D0000}"/>
    <cellStyle name="Normal 61 5 7 8" xfId="40301" xr:uid="{00000000-0005-0000-0000-00006A9D0000}"/>
    <cellStyle name="Normal 61 5 7 8 2" xfId="40302" xr:uid="{00000000-0005-0000-0000-00006B9D0000}"/>
    <cellStyle name="Normal 61 5 7 9" xfId="40303" xr:uid="{00000000-0005-0000-0000-00006C9D0000}"/>
    <cellStyle name="Normal 61 5 8" xfId="40304" xr:uid="{00000000-0005-0000-0000-00006D9D0000}"/>
    <cellStyle name="Normal 61 5 8 2" xfId="40305" xr:uid="{00000000-0005-0000-0000-00006E9D0000}"/>
    <cellStyle name="Normal 61 5 9" xfId="40306" xr:uid="{00000000-0005-0000-0000-00006F9D0000}"/>
    <cellStyle name="Normal 61 5 9 2" xfId="40307" xr:uid="{00000000-0005-0000-0000-0000709D0000}"/>
    <cellStyle name="Normal 61 6" xfId="40308" xr:uid="{00000000-0005-0000-0000-0000719D0000}"/>
    <cellStyle name="Normal 61 6 10" xfId="40309" xr:uid="{00000000-0005-0000-0000-0000729D0000}"/>
    <cellStyle name="Normal 61 6 10 2" xfId="40310" xr:uid="{00000000-0005-0000-0000-0000739D0000}"/>
    <cellStyle name="Normal 61 6 11" xfId="40311" xr:uid="{00000000-0005-0000-0000-0000749D0000}"/>
    <cellStyle name="Normal 61 6 11 2" xfId="40312" xr:uid="{00000000-0005-0000-0000-0000759D0000}"/>
    <cellStyle name="Normal 61 6 12" xfId="40313" xr:uid="{00000000-0005-0000-0000-0000769D0000}"/>
    <cellStyle name="Normal 61 6 12 2" xfId="40314" xr:uid="{00000000-0005-0000-0000-0000779D0000}"/>
    <cellStyle name="Normal 61 6 13" xfId="40315" xr:uid="{00000000-0005-0000-0000-0000789D0000}"/>
    <cellStyle name="Normal 61 6 13 2" xfId="40316" xr:uid="{00000000-0005-0000-0000-0000799D0000}"/>
    <cellStyle name="Normal 61 6 14" xfId="40317" xr:uid="{00000000-0005-0000-0000-00007A9D0000}"/>
    <cellStyle name="Normal 61 6 14 2" xfId="40318" xr:uid="{00000000-0005-0000-0000-00007B9D0000}"/>
    <cellStyle name="Normal 61 6 15" xfId="40319" xr:uid="{00000000-0005-0000-0000-00007C9D0000}"/>
    <cellStyle name="Normal 61 6 15 2" xfId="40320" xr:uid="{00000000-0005-0000-0000-00007D9D0000}"/>
    <cellStyle name="Normal 61 6 16" xfId="40321" xr:uid="{00000000-0005-0000-0000-00007E9D0000}"/>
    <cellStyle name="Normal 61 6 17" xfId="40322" xr:uid="{00000000-0005-0000-0000-00007F9D0000}"/>
    <cellStyle name="Normal 61 6 2" xfId="40323" xr:uid="{00000000-0005-0000-0000-0000809D0000}"/>
    <cellStyle name="Normal 61 6 2 10" xfId="40324" xr:uid="{00000000-0005-0000-0000-0000819D0000}"/>
    <cellStyle name="Normal 61 6 2 11" xfId="40325" xr:uid="{00000000-0005-0000-0000-0000829D0000}"/>
    <cellStyle name="Normal 61 6 2 2" xfId="40326" xr:uid="{00000000-0005-0000-0000-0000839D0000}"/>
    <cellStyle name="Normal 61 6 2 2 2" xfId="40327" xr:uid="{00000000-0005-0000-0000-0000849D0000}"/>
    <cellStyle name="Normal 61 6 2 3" xfId="40328" xr:uid="{00000000-0005-0000-0000-0000859D0000}"/>
    <cellStyle name="Normal 61 6 2 3 2" xfId="40329" xr:uid="{00000000-0005-0000-0000-0000869D0000}"/>
    <cellStyle name="Normal 61 6 2 4" xfId="40330" xr:uid="{00000000-0005-0000-0000-0000879D0000}"/>
    <cellStyle name="Normal 61 6 2 4 2" xfId="40331" xr:uid="{00000000-0005-0000-0000-0000889D0000}"/>
    <cellStyle name="Normal 61 6 2 5" xfId="40332" xr:uid="{00000000-0005-0000-0000-0000899D0000}"/>
    <cellStyle name="Normal 61 6 2 5 2" xfId="40333" xr:uid="{00000000-0005-0000-0000-00008A9D0000}"/>
    <cellStyle name="Normal 61 6 2 6" xfId="40334" xr:uid="{00000000-0005-0000-0000-00008B9D0000}"/>
    <cellStyle name="Normal 61 6 2 6 2" xfId="40335" xr:uid="{00000000-0005-0000-0000-00008C9D0000}"/>
    <cellStyle name="Normal 61 6 2 7" xfId="40336" xr:uid="{00000000-0005-0000-0000-00008D9D0000}"/>
    <cellStyle name="Normal 61 6 2 7 2" xfId="40337" xr:uid="{00000000-0005-0000-0000-00008E9D0000}"/>
    <cellStyle name="Normal 61 6 2 8" xfId="40338" xr:uid="{00000000-0005-0000-0000-00008F9D0000}"/>
    <cellStyle name="Normal 61 6 2 8 2" xfId="40339" xr:uid="{00000000-0005-0000-0000-0000909D0000}"/>
    <cellStyle name="Normal 61 6 2 9" xfId="40340" xr:uid="{00000000-0005-0000-0000-0000919D0000}"/>
    <cellStyle name="Normal 61 6 2 9 2" xfId="40341" xr:uid="{00000000-0005-0000-0000-0000929D0000}"/>
    <cellStyle name="Normal 61 6 3" xfId="40342" xr:uid="{00000000-0005-0000-0000-0000939D0000}"/>
    <cellStyle name="Normal 61 6 3 10" xfId="40343" xr:uid="{00000000-0005-0000-0000-0000949D0000}"/>
    <cellStyle name="Normal 61 6 3 11" xfId="40344" xr:uid="{00000000-0005-0000-0000-0000959D0000}"/>
    <cellStyle name="Normal 61 6 3 2" xfId="40345" xr:uid="{00000000-0005-0000-0000-0000969D0000}"/>
    <cellStyle name="Normal 61 6 3 2 2" xfId="40346" xr:uid="{00000000-0005-0000-0000-0000979D0000}"/>
    <cellStyle name="Normal 61 6 3 3" xfId="40347" xr:uid="{00000000-0005-0000-0000-0000989D0000}"/>
    <cellStyle name="Normal 61 6 3 3 2" xfId="40348" xr:uid="{00000000-0005-0000-0000-0000999D0000}"/>
    <cellStyle name="Normal 61 6 3 4" xfId="40349" xr:uid="{00000000-0005-0000-0000-00009A9D0000}"/>
    <cellStyle name="Normal 61 6 3 4 2" xfId="40350" xr:uid="{00000000-0005-0000-0000-00009B9D0000}"/>
    <cellStyle name="Normal 61 6 3 5" xfId="40351" xr:uid="{00000000-0005-0000-0000-00009C9D0000}"/>
    <cellStyle name="Normal 61 6 3 5 2" xfId="40352" xr:uid="{00000000-0005-0000-0000-00009D9D0000}"/>
    <cellStyle name="Normal 61 6 3 6" xfId="40353" xr:uid="{00000000-0005-0000-0000-00009E9D0000}"/>
    <cellStyle name="Normal 61 6 3 6 2" xfId="40354" xr:uid="{00000000-0005-0000-0000-00009F9D0000}"/>
    <cellStyle name="Normal 61 6 3 7" xfId="40355" xr:uid="{00000000-0005-0000-0000-0000A09D0000}"/>
    <cellStyle name="Normal 61 6 3 7 2" xfId="40356" xr:uid="{00000000-0005-0000-0000-0000A19D0000}"/>
    <cellStyle name="Normal 61 6 3 8" xfId="40357" xr:uid="{00000000-0005-0000-0000-0000A29D0000}"/>
    <cellStyle name="Normal 61 6 3 8 2" xfId="40358" xr:uid="{00000000-0005-0000-0000-0000A39D0000}"/>
    <cellStyle name="Normal 61 6 3 9" xfId="40359" xr:uid="{00000000-0005-0000-0000-0000A49D0000}"/>
    <cellStyle name="Normal 61 6 3 9 2" xfId="40360" xr:uid="{00000000-0005-0000-0000-0000A59D0000}"/>
    <cellStyle name="Normal 61 6 4" xfId="40361" xr:uid="{00000000-0005-0000-0000-0000A69D0000}"/>
    <cellStyle name="Normal 61 6 4 10" xfId="40362" xr:uid="{00000000-0005-0000-0000-0000A79D0000}"/>
    <cellStyle name="Normal 61 6 4 11" xfId="40363" xr:uid="{00000000-0005-0000-0000-0000A89D0000}"/>
    <cellStyle name="Normal 61 6 4 2" xfId="40364" xr:uid="{00000000-0005-0000-0000-0000A99D0000}"/>
    <cellStyle name="Normal 61 6 4 2 2" xfId="40365" xr:uid="{00000000-0005-0000-0000-0000AA9D0000}"/>
    <cellStyle name="Normal 61 6 4 3" xfId="40366" xr:uid="{00000000-0005-0000-0000-0000AB9D0000}"/>
    <cellStyle name="Normal 61 6 4 3 2" xfId="40367" xr:uid="{00000000-0005-0000-0000-0000AC9D0000}"/>
    <cellStyle name="Normal 61 6 4 4" xfId="40368" xr:uid="{00000000-0005-0000-0000-0000AD9D0000}"/>
    <cellStyle name="Normal 61 6 4 4 2" xfId="40369" xr:uid="{00000000-0005-0000-0000-0000AE9D0000}"/>
    <cellStyle name="Normal 61 6 4 5" xfId="40370" xr:uid="{00000000-0005-0000-0000-0000AF9D0000}"/>
    <cellStyle name="Normal 61 6 4 5 2" xfId="40371" xr:uid="{00000000-0005-0000-0000-0000B09D0000}"/>
    <cellStyle name="Normal 61 6 4 6" xfId="40372" xr:uid="{00000000-0005-0000-0000-0000B19D0000}"/>
    <cellStyle name="Normal 61 6 4 6 2" xfId="40373" xr:uid="{00000000-0005-0000-0000-0000B29D0000}"/>
    <cellStyle name="Normal 61 6 4 7" xfId="40374" xr:uid="{00000000-0005-0000-0000-0000B39D0000}"/>
    <cellStyle name="Normal 61 6 4 7 2" xfId="40375" xr:uid="{00000000-0005-0000-0000-0000B49D0000}"/>
    <cellStyle name="Normal 61 6 4 8" xfId="40376" xr:uid="{00000000-0005-0000-0000-0000B59D0000}"/>
    <cellStyle name="Normal 61 6 4 8 2" xfId="40377" xr:uid="{00000000-0005-0000-0000-0000B69D0000}"/>
    <cellStyle name="Normal 61 6 4 9" xfId="40378" xr:uid="{00000000-0005-0000-0000-0000B79D0000}"/>
    <cellStyle name="Normal 61 6 4 9 2" xfId="40379" xr:uid="{00000000-0005-0000-0000-0000B89D0000}"/>
    <cellStyle name="Normal 61 6 5" xfId="40380" xr:uid="{00000000-0005-0000-0000-0000B99D0000}"/>
    <cellStyle name="Normal 61 6 5 10" xfId="40381" xr:uid="{00000000-0005-0000-0000-0000BA9D0000}"/>
    <cellStyle name="Normal 61 6 5 11" xfId="40382" xr:uid="{00000000-0005-0000-0000-0000BB9D0000}"/>
    <cellStyle name="Normal 61 6 5 2" xfId="40383" xr:uid="{00000000-0005-0000-0000-0000BC9D0000}"/>
    <cellStyle name="Normal 61 6 5 2 2" xfId="40384" xr:uid="{00000000-0005-0000-0000-0000BD9D0000}"/>
    <cellStyle name="Normal 61 6 5 3" xfId="40385" xr:uid="{00000000-0005-0000-0000-0000BE9D0000}"/>
    <cellStyle name="Normal 61 6 5 3 2" xfId="40386" xr:uid="{00000000-0005-0000-0000-0000BF9D0000}"/>
    <cellStyle name="Normal 61 6 5 4" xfId="40387" xr:uid="{00000000-0005-0000-0000-0000C09D0000}"/>
    <cellStyle name="Normal 61 6 5 4 2" xfId="40388" xr:uid="{00000000-0005-0000-0000-0000C19D0000}"/>
    <cellStyle name="Normal 61 6 5 5" xfId="40389" xr:uid="{00000000-0005-0000-0000-0000C29D0000}"/>
    <cellStyle name="Normal 61 6 5 5 2" xfId="40390" xr:uid="{00000000-0005-0000-0000-0000C39D0000}"/>
    <cellStyle name="Normal 61 6 5 6" xfId="40391" xr:uid="{00000000-0005-0000-0000-0000C49D0000}"/>
    <cellStyle name="Normal 61 6 5 6 2" xfId="40392" xr:uid="{00000000-0005-0000-0000-0000C59D0000}"/>
    <cellStyle name="Normal 61 6 5 7" xfId="40393" xr:uid="{00000000-0005-0000-0000-0000C69D0000}"/>
    <cellStyle name="Normal 61 6 5 7 2" xfId="40394" xr:uid="{00000000-0005-0000-0000-0000C79D0000}"/>
    <cellStyle name="Normal 61 6 5 8" xfId="40395" xr:uid="{00000000-0005-0000-0000-0000C89D0000}"/>
    <cellStyle name="Normal 61 6 5 8 2" xfId="40396" xr:uid="{00000000-0005-0000-0000-0000C99D0000}"/>
    <cellStyle name="Normal 61 6 5 9" xfId="40397" xr:uid="{00000000-0005-0000-0000-0000CA9D0000}"/>
    <cellStyle name="Normal 61 6 5 9 2" xfId="40398" xr:uid="{00000000-0005-0000-0000-0000CB9D0000}"/>
    <cellStyle name="Normal 61 6 6" xfId="40399" xr:uid="{00000000-0005-0000-0000-0000CC9D0000}"/>
    <cellStyle name="Normal 61 6 6 10" xfId="40400" xr:uid="{00000000-0005-0000-0000-0000CD9D0000}"/>
    <cellStyle name="Normal 61 6 6 11" xfId="40401" xr:uid="{00000000-0005-0000-0000-0000CE9D0000}"/>
    <cellStyle name="Normal 61 6 6 2" xfId="40402" xr:uid="{00000000-0005-0000-0000-0000CF9D0000}"/>
    <cellStyle name="Normal 61 6 6 2 2" xfId="40403" xr:uid="{00000000-0005-0000-0000-0000D09D0000}"/>
    <cellStyle name="Normal 61 6 6 3" xfId="40404" xr:uid="{00000000-0005-0000-0000-0000D19D0000}"/>
    <cellStyle name="Normal 61 6 6 3 2" xfId="40405" xr:uid="{00000000-0005-0000-0000-0000D29D0000}"/>
    <cellStyle name="Normal 61 6 6 4" xfId="40406" xr:uid="{00000000-0005-0000-0000-0000D39D0000}"/>
    <cellStyle name="Normal 61 6 6 4 2" xfId="40407" xr:uid="{00000000-0005-0000-0000-0000D49D0000}"/>
    <cellStyle name="Normal 61 6 6 5" xfId="40408" xr:uid="{00000000-0005-0000-0000-0000D59D0000}"/>
    <cellStyle name="Normal 61 6 6 5 2" xfId="40409" xr:uid="{00000000-0005-0000-0000-0000D69D0000}"/>
    <cellStyle name="Normal 61 6 6 6" xfId="40410" xr:uid="{00000000-0005-0000-0000-0000D79D0000}"/>
    <cellStyle name="Normal 61 6 6 6 2" xfId="40411" xr:uid="{00000000-0005-0000-0000-0000D89D0000}"/>
    <cellStyle name="Normal 61 6 6 7" xfId="40412" xr:uid="{00000000-0005-0000-0000-0000D99D0000}"/>
    <cellStyle name="Normal 61 6 6 7 2" xfId="40413" xr:uid="{00000000-0005-0000-0000-0000DA9D0000}"/>
    <cellStyle name="Normal 61 6 6 8" xfId="40414" xr:uid="{00000000-0005-0000-0000-0000DB9D0000}"/>
    <cellStyle name="Normal 61 6 6 8 2" xfId="40415" xr:uid="{00000000-0005-0000-0000-0000DC9D0000}"/>
    <cellStyle name="Normal 61 6 6 9" xfId="40416" xr:uid="{00000000-0005-0000-0000-0000DD9D0000}"/>
    <cellStyle name="Normal 61 6 6 9 2" xfId="40417" xr:uid="{00000000-0005-0000-0000-0000DE9D0000}"/>
    <cellStyle name="Normal 61 6 7" xfId="40418" xr:uid="{00000000-0005-0000-0000-0000DF9D0000}"/>
    <cellStyle name="Normal 61 6 7 10" xfId="40419" xr:uid="{00000000-0005-0000-0000-0000E09D0000}"/>
    <cellStyle name="Normal 61 6 7 2" xfId="40420" xr:uid="{00000000-0005-0000-0000-0000E19D0000}"/>
    <cellStyle name="Normal 61 6 7 2 2" xfId="40421" xr:uid="{00000000-0005-0000-0000-0000E29D0000}"/>
    <cellStyle name="Normal 61 6 7 3" xfId="40422" xr:uid="{00000000-0005-0000-0000-0000E39D0000}"/>
    <cellStyle name="Normal 61 6 7 3 2" xfId="40423" xr:uid="{00000000-0005-0000-0000-0000E49D0000}"/>
    <cellStyle name="Normal 61 6 7 4" xfId="40424" xr:uid="{00000000-0005-0000-0000-0000E59D0000}"/>
    <cellStyle name="Normal 61 6 7 4 2" xfId="40425" xr:uid="{00000000-0005-0000-0000-0000E69D0000}"/>
    <cellStyle name="Normal 61 6 7 5" xfId="40426" xr:uid="{00000000-0005-0000-0000-0000E79D0000}"/>
    <cellStyle name="Normal 61 6 7 5 2" xfId="40427" xr:uid="{00000000-0005-0000-0000-0000E89D0000}"/>
    <cellStyle name="Normal 61 6 7 6" xfId="40428" xr:uid="{00000000-0005-0000-0000-0000E99D0000}"/>
    <cellStyle name="Normal 61 6 7 6 2" xfId="40429" xr:uid="{00000000-0005-0000-0000-0000EA9D0000}"/>
    <cellStyle name="Normal 61 6 7 7" xfId="40430" xr:uid="{00000000-0005-0000-0000-0000EB9D0000}"/>
    <cellStyle name="Normal 61 6 7 7 2" xfId="40431" xr:uid="{00000000-0005-0000-0000-0000EC9D0000}"/>
    <cellStyle name="Normal 61 6 7 8" xfId="40432" xr:uid="{00000000-0005-0000-0000-0000ED9D0000}"/>
    <cellStyle name="Normal 61 6 7 8 2" xfId="40433" xr:uid="{00000000-0005-0000-0000-0000EE9D0000}"/>
    <cellStyle name="Normal 61 6 7 9" xfId="40434" xr:uid="{00000000-0005-0000-0000-0000EF9D0000}"/>
    <cellStyle name="Normal 61 6 8" xfId="40435" xr:uid="{00000000-0005-0000-0000-0000F09D0000}"/>
    <cellStyle name="Normal 61 6 8 2" xfId="40436" xr:uid="{00000000-0005-0000-0000-0000F19D0000}"/>
    <cellStyle name="Normal 61 6 9" xfId="40437" xr:uid="{00000000-0005-0000-0000-0000F29D0000}"/>
    <cellStyle name="Normal 61 6 9 2" xfId="40438" xr:uid="{00000000-0005-0000-0000-0000F39D0000}"/>
    <cellStyle name="Normal 61 7" xfId="40439" xr:uid="{00000000-0005-0000-0000-0000F49D0000}"/>
    <cellStyle name="Normal 61 7 10" xfId="40440" xr:uid="{00000000-0005-0000-0000-0000F59D0000}"/>
    <cellStyle name="Normal 61 7 11" xfId="40441" xr:uid="{00000000-0005-0000-0000-0000F69D0000}"/>
    <cellStyle name="Normal 61 7 2" xfId="40442" xr:uid="{00000000-0005-0000-0000-0000F79D0000}"/>
    <cellStyle name="Normal 61 7 2 2" xfId="40443" xr:uid="{00000000-0005-0000-0000-0000F89D0000}"/>
    <cellStyle name="Normal 61 7 3" xfId="40444" xr:uid="{00000000-0005-0000-0000-0000F99D0000}"/>
    <cellStyle name="Normal 61 7 3 2" xfId="40445" xr:uid="{00000000-0005-0000-0000-0000FA9D0000}"/>
    <cellStyle name="Normal 61 7 4" xfId="40446" xr:uid="{00000000-0005-0000-0000-0000FB9D0000}"/>
    <cellStyle name="Normal 61 7 4 2" xfId="40447" xr:uid="{00000000-0005-0000-0000-0000FC9D0000}"/>
    <cellStyle name="Normal 61 7 5" xfId="40448" xr:uid="{00000000-0005-0000-0000-0000FD9D0000}"/>
    <cellStyle name="Normal 61 7 5 2" xfId="40449" xr:uid="{00000000-0005-0000-0000-0000FE9D0000}"/>
    <cellStyle name="Normal 61 7 6" xfId="40450" xr:uid="{00000000-0005-0000-0000-0000FF9D0000}"/>
    <cellStyle name="Normal 61 7 6 2" xfId="40451" xr:uid="{00000000-0005-0000-0000-0000009E0000}"/>
    <cellStyle name="Normal 61 7 7" xfId="40452" xr:uid="{00000000-0005-0000-0000-0000019E0000}"/>
    <cellStyle name="Normal 61 7 7 2" xfId="40453" xr:uid="{00000000-0005-0000-0000-0000029E0000}"/>
    <cellStyle name="Normal 61 7 8" xfId="40454" xr:uid="{00000000-0005-0000-0000-0000039E0000}"/>
    <cellStyle name="Normal 61 7 8 2" xfId="40455" xr:uid="{00000000-0005-0000-0000-0000049E0000}"/>
    <cellStyle name="Normal 61 7 9" xfId="40456" xr:uid="{00000000-0005-0000-0000-0000059E0000}"/>
    <cellStyle name="Normal 61 7 9 2" xfId="40457" xr:uid="{00000000-0005-0000-0000-0000069E0000}"/>
    <cellStyle name="Normal 61 8" xfId="40458" xr:uid="{00000000-0005-0000-0000-0000079E0000}"/>
    <cellStyle name="Normal 61 8 10" xfId="40459" xr:uid="{00000000-0005-0000-0000-0000089E0000}"/>
    <cellStyle name="Normal 61 8 11" xfId="40460" xr:uid="{00000000-0005-0000-0000-0000099E0000}"/>
    <cellStyle name="Normal 61 8 2" xfId="40461" xr:uid="{00000000-0005-0000-0000-00000A9E0000}"/>
    <cellStyle name="Normal 61 8 2 2" xfId="40462" xr:uid="{00000000-0005-0000-0000-00000B9E0000}"/>
    <cellStyle name="Normal 61 8 3" xfId="40463" xr:uid="{00000000-0005-0000-0000-00000C9E0000}"/>
    <cellStyle name="Normal 61 8 3 2" xfId="40464" xr:uid="{00000000-0005-0000-0000-00000D9E0000}"/>
    <cellStyle name="Normal 61 8 4" xfId="40465" xr:uid="{00000000-0005-0000-0000-00000E9E0000}"/>
    <cellStyle name="Normal 61 8 4 2" xfId="40466" xr:uid="{00000000-0005-0000-0000-00000F9E0000}"/>
    <cellStyle name="Normal 61 8 5" xfId="40467" xr:uid="{00000000-0005-0000-0000-0000109E0000}"/>
    <cellStyle name="Normal 61 8 5 2" xfId="40468" xr:uid="{00000000-0005-0000-0000-0000119E0000}"/>
    <cellStyle name="Normal 61 8 6" xfId="40469" xr:uid="{00000000-0005-0000-0000-0000129E0000}"/>
    <cellStyle name="Normal 61 8 6 2" xfId="40470" xr:uid="{00000000-0005-0000-0000-0000139E0000}"/>
    <cellStyle name="Normal 61 8 7" xfId="40471" xr:uid="{00000000-0005-0000-0000-0000149E0000}"/>
    <cellStyle name="Normal 61 8 7 2" xfId="40472" xr:uid="{00000000-0005-0000-0000-0000159E0000}"/>
    <cellStyle name="Normal 61 8 8" xfId="40473" xr:uid="{00000000-0005-0000-0000-0000169E0000}"/>
    <cellStyle name="Normal 61 8 8 2" xfId="40474" xr:uid="{00000000-0005-0000-0000-0000179E0000}"/>
    <cellStyle name="Normal 61 8 9" xfId="40475" xr:uid="{00000000-0005-0000-0000-0000189E0000}"/>
    <cellStyle name="Normal 61 8 9 2" xfId="40476" xr:uid="{00000000-0005-0000-0000-0000199E0000}"/>
    <cellStyle name="Normal 61 9" xfId="40477" xr:uid="{00000000-0005-0000-0000-00001A9E0000}"/>
    <cellStyle name="Normal 61 9 10" xfId="40478" xr:uid="{00000000-0005-0000-0000-00001B9E0000}"/>
    <cellStyle name="Normal 61 9 11" xfId="40479" xr:uid="{00000000-0005-0000-0000-00001C9E0000}"/>
    <cellStyle name="Normal 61 9 2" xfId="40480" xr:uid="{00000000-0005-0000-0000-00001D9E0000}"/>
    <cellStyle name="Normal 61 9 2 2" xfId="40481" xr:uid="{00000000-0005-0000-0000-00001E9E0000}"/>
    <cellStyle name="Normal 61 9 3" xfId="40482" xr:uid="{00000000-0005-0000-0000-00001F9E0000}"/>
    <cellStyle name="Normal 61 9 3 2" xfId="40483" xr:uid="{00000000-0005-0000-0000-0000209E0000}"/>
    <cellStyle name="Normal 61 9 4" xfId="40484" xr:uid="{00000000-0005-0000-0000-0000219E0000}"/>
    <cellStyle name="Normal 61 9 4 2" xfId="40485" xr:uid="{00000000-0005-0000-0000-0000229E0000}"/>
    <cellStyle name="Normal 61 9 5" xfId="40486" xr:uid="{00000000-0005-0000-0000-0000239E0000}"/>
    <cellStyle name="Normal 61 9 5 2" xfId="40487" xr:uid="{00000000-0005-0000-0000-0000249E0000}"/>
    <cellStyle name="Normal 61 9 6" xfId="40488" xr:uid="{00000000-0005-0000-0000-0000259E0000}"/>
    <cellStyle name="Normal 61 9 6 2" xfId="40489" xr:uid="{00000000-0005-0000-0000-0000269E0000}"/>
    <cellStyle name="Normal 61 9 7" xfId="40490" xr:uid="{00000000-0005-0000-0000-0000279E0000}"/>
    <cellStyle name="Normal 61 9 7 2" xfId="40491" xr:uid="{00000000-0005-0000-0000-0000289E0000}"/>
    <cellStyle name="Normal 61 9 8" xfId="40492" xr:uid="{00000000-0005-0000-0000-0000299E0000}"/>
    <cellStyle name="Normal 61 9 8 2" xfId="40493" xr:uid="{00000000-0005-0000-0000-00002A9E0000}"/>
    <cellStyle name="Normal 61 9 9" xfId="40494" xr:uid="{00000000-0005-0000-0000-00002B9E0000}"/>
    <cellStyle name="Normal 61 9 9 2" xfId="40495" xr:uid="{00000000-0005-0000-0000-00002C9E0000}"/>
    <cellStyle name="Normal 62" xfId="40496" xr:uid="{00000000-0005-0000-0000-00002D9E0000}"/>
    <cellStyle name="Normal 62 10" xfId="40497" xr:uid="{00000000-0005-0000-0000-00002E9E0000}"/>
    <cellStyle name="Normal 62 10 10" xfId="40498" xr:uid="{00000000-0005-0000-0000-00002F9E0000}"/>
    <cellStyle name="Normal 62 10 11" xfId="40499" xr:uid="{00000000-0005-0000-0000-0000309E0000}"/>
    <cellStyle name="Normal 62 10 2" xfId="40500" xr:uid="{00000000-0005-0000-0000-0000319E0000}"/>
    <cellStyle name="Normal 62 10 2 2" xfId="40501" xr:uid="{00000000-0005-0000-0000-0000329E0000}"/>
    <cellStyle name="Normal 62 10 3" xfId="40502" xr:uid="{00000000-0005-0000-0000-0000339E0000}"/>
    <cellStyle name="Normal 62 10 3 2" xfId="40503" xr:uid="{00000000-0005-0000-0000-0000349E0000}"/>
    <cellStyle name="Normal 62 10 4" xfId="40504" xr:uid="{00000000-0005-0000-0000-0000359E0000}"/>
    <cellStyle name="Normal 62 10 4 2" xfId="40505" xr:uid="{00000000-0005-0000-0000-0000369E0000}"/>
    <cellStyle name="Normal 62 10 5" xfId="40506" xr:uid="{00000000-0005-0000-0000-0000379E0000}"/>
    <cellStyle name="Normal 62 10 5 2" xfId="40507" xr:uid="{00000000-0005-0000-0000-0000389E0000}"/>
    <cellStyle name="Normal 62 10 6" xfId="40508" xr:uid="{00000000-0005-0000-0000-0000399E0000}"/>
    <cellStyle name="Normal 62 10 6 2" xfId="40509" xr:uid="{00000000-0005-0000-0000-00003A9E0000}"/>
    <cellStyle name="Normal 62 10 7" xfId="40510" xr:uid="{00000000-0005-0000-0000-00003B9E0000}"/>
    <cellStyle name="Normal 62 10 7 2" xfId="40511" xr:uid="{00000000-0005-0000-0000-00003C9E0000}"/>
    <cellStyle name="Normal 62 10 8" xfId="40512" xr:uid="{00000000-0005-0000-0000-00003D9E0000}"/>
    <cellStyle name="Normal 62 10 8 2" xfId="40513" xr:uid="{00000000-0005-0000-0000-00003E9E0000}"/>
    <cellStyle name="Normal 62 10 9" xfId="40514" xr:uid="{00000000-0005-0000-0000-00003F9E0000}"/>
    <cellStyle name="Normal 62 10 9 2" xfId="40515" xr:uid="{00000000-0005-0000-0000-0000409E0000}"/>
    <cellStyle name="Normal 62 11" xfId="40516" xr:uid="{00000000-0005-0000-0000-0000419E0000}"/>
    <cellStyle name="Normal 62 11 10" xfId="40517" xr:uid="{00000000-0005-0000-0000-0000429E0000}"/>
    <cellStyle name="Normal 62 11 11" xfId="40518" xr:uid="{00000000-0005-0000-0000-0000439E0000}"/>
    <cellStyle name="Normal 62 11 2" xfId="40519" xr:uid="{00000000-0005-0000-0000-0000449E0000}"/>
    <cellStyle name="Normal 62 11 2 2" xfId="40520" xr:uid="{00000000-0005-0000-0000-0000459E0000}"/>
    <cellStyle name="Normal 62 11 3" xfId="40521" xr:uid="{00000000-0005-0000-0000-0000469E0000}"/>
    <cellStyle name="Normal 62 11 3 2" xfId="40522" xr:uid="{00000000-0005-0000-0000-0000479E0000}"/>
    <cellStyle name="Normal 62 11 4" xfId="40523" xr:uid="{00000000-0005-0000-0000-0000489E0000}"/>
    <cellStyle name="Normal 62 11 4 2" xfId="40524" xr:uid="{00000000-0005-0000-0000-0000499E0000}"/>
    <cellStyle name="Normal 62 11 5" xfId="40525" xr:uid="{00000000-0005-0000-0000-00004A9E0000}"/>
    <cellStyle name="Normal 62 11 5 2" xfId="40526" xr:uid="{00000000-0005-0000-0000-00004B9E0000}"/>
    <cellStyle name="Normal 62 11 6" xfId="40527" xr:uid="{00000000-0005-0000-0000-00004C9E0000}"/>
    <cellStyle name="Normal 62 11 6 2" xfId="40528" xr:uid="{00000000-0005-0000-0000-00004D9E0000}"/>
    <cellStyle name="Normal 62 11 7" xfId="40529" xr:uid="{00000000-0005-0000-0000-00004E9E0000}"/>
    <cellStyle name="Normal 62 11 7 2" xfId="40530" xr:uid="{00000000-0005-0000-0000-00004F9E0000}"/>
    <cellStyle name="Normal 62 11 8" xfId="40531" xr:uid="{00000000-0005-0000-0000-0000509E0000}"/>
    <cellStyle name="Normal 62 11 8 2" xfId="40532" xr:uid="{00000000-0005-0000-0000-0000519E0000}"/>
    <cellStyle name="Normal 62 11 9" xfId="40533" xr:uid="{00000000-0005-0000-0000-0000529E0000}"/>
    <cellStyle name="Normal 62 11 9 2" xfId="40534" xr:uid="{00000000-0005-0000-0000-0000539E0000}"/>
    <cellStyle name="Normal 62 12" xfId="40535" xr:uid="{00000000-0005-0000-0000-0000549E0000}"/>
    <cellStyle name="Normal 62 12 10" xfId="40536" xr:uid="{00000000-0005-0000-0000-0000559E0000}"/>
    <cellStyle name="Normal 62 12 2" xfId="40537" xr:uid="{00000000-0005-0000-0000-0000569E0000}"/>
    <cellStyle name="Normal 62 12 2 2" xfId="40538" xr:uid="{00000000-0005-0000-0000-0000579E0000}"/>
    <cellStyle name="Normal 62 12 3" xfId="40539" xr:uid="{00000000-0005-0000-0000-0000589E0000}"/>
    <cellStyle name="Normal 62 12 3 2" xfId="40540" xr:uid="{00000000-0005-0000-0000-0000599E0000}"/>
    <cellStyle name="Normal 62 12 4" xfId="40541" xr:uid="{00000000-0005-0000-0000-00005A9E0000}"/>
    <cellStyle name="Normal 62 12 4 2" xfId="40542" xr:uid="{00000000-0005-0000-0000-00005B9E0000}"/>
    <cellStyle name="Normal 62 12 5" xfId="40543" xr:uid="{00000000-0005-0000-0000-00005C9E0000}"/>
    <cellStyle name="Normal 62 12 5 2" xfId="40544" xr:uid="{00000000-0005-0000-0000-00005D9E0000}"/>
    <cellStyle name="Normal 62 12 6" xfId="40545" xr:uid="{00000000-0005-0000-0000-00005E9E0000}"/>
    <cellStyle name="Normal 62 12 6 2" xfId="40546" xr:uid="{00000000-0005-0000-0000-00005F9E0000}"/>
    <cellStyle name="Normal 62 12 7" xfId="40547" xr:uid="{00000000-0005-0000-0000-0000609E0000}"/>
    <cellStyle name="Normal 62 12 7 2" xfId="40548" xr:uid="{00000000-0005-0000-0000-0000619E0000}"/>
    <cellStyle name="Normal 62 12 8" xfId="40549" xr:uid="{00000000-0005-0000-0000-0000629E0000}"/>
    <cellStyle name="Normal 62 12 8 2" xfId="40550" xr:uid="{00000000-0005-0000-0000-0000639E0000}"/>
    <cellStyle name="Normal 62 12 9" xfId="40551" xr:uid="{00000000-0005-0000-0000-0000649E0000}"/>
    <cellStyle name="Normal 62 13" xfId="40552" xr:uid="{00000000-0005-0000-0000-0000659E0000}"/>
    <cellStyle name="Normal 62 13 2" xfId="40553" xr:uid="{00000000-0005-0000-0000-0000669E0000}"/>
    <cellStyle name="Normal 62 14" xfId="40554" xr:uid="{00000000-0005-0000-0000-0000679E0000}"/>
    <cellStyle name="Normal 62 14 2" xfId="40555" xr:uid="{00000000-0005-0000-0000-0000689E0000}"/>
    <cellStyle name="Normal 62 15" xfId="40556" xr:uid="{00000000-0005-0000-0000-0000699E0000}"/>
    <cellStyle name="Normal 62 15 2" xfId="40557" xr:uid="{00000000-0005-0000-0000-00006A9E0000}"/>
    <cellStyle name="Normal 62 16" xfId="40558" xr:uid="{00000000-0005-0000-0000-00006B9E0000}"/>
    <cellStyle name="Normal 62 16 2" xfId="40559" xr:uid="{00000000-0005-0000-0000-00006C9E0000}"/>
    <cellStyle name="Normal 62 17" xfId="40560" xr:uid="{00000000-0005-0000-0000-00006D9E0000}"/>
    <cellStyle name="Normal 62 17 2" xfId="40561" xr:uid="{00000000-0005-0000-0000-00006E9E0000}"/>
    <cellStyle name="Normal 62 18" xfId="40562" xr:uid="{00000000-0005-0000-0000-00006F9E0000}"/>
    <cellStyle name="Normal 62 18 2" xfId="40563" xr:uid="{00000000-0005-0000-0000-0000709E0000}"/>
    <cellStyle name="Normal 62 19" xfId="40564" xr:uid="{00000000-0005-0000-0000-0000719E0000}"/>
    <cellStyle name="Normal 62 19 2" xfId="40565" xr:uid="{00000000-0005-0000-0000-0000729E0000}"/>
    <cellStyle name="Normal 62 2" xfId="40566" xr:uid="{00000000-0005-0000-0000-0000739E0000}"/>
    <cellStyle name="Normal 62 2 10" xfId="40567" xr:uid="{00000000-0005-0000-0000-0000749E0000}"/>
    <cellStyle name="Normal 62 2 10 2" xfId="40568" xr:uid="{00000000-0005-0000-0000-0000759E0000}"/>
    <cellStyle name="Normal 62 2 11" xfId="40569" xr:uid="{00000000-0005-0000-0000-0000769E0000}"/>
    <cellStyle name="Normal 62 2 11 2" xfId="40570" xr:uid="{00000000-0005-0000-0000-0000779E0000}"/>
    <cellStyle name="Normal 62 2 12" xfId="40571" xr:uid="{00000000-0005-0000-0000-0000789E0000}"/>
    <cellStyle name="Normal 62 2 12 2" xfId="40572" xr:uid="{00000000-0005-0000-0000-0000799E0000}"/>
    <cellStyle name="Normal 62 2 13" xfId="40573" xr:uid="{00000000-0005-0000-0000-00007A9E0000}"/>
    <cellStyle name="Normal 62 2 13 2" xfId="40574" xr:uid="{00000000-0005-0000-0000-00007B9E0000}"/>
    <cellStyle name="Normal 62 2 14" xfId="40575" xr:uid="{00000000-0005-0000-0000-00007C9E0000}"/>
    <cellStyle name="Normal 62 2 14 2" xfId="40576" xr:uid="{00000000-0005-0000-0000-00007D9E0000}"/>
    <cellStyle name="Normal 62 2 15" xfId="40577" xr:uid="{00000000-0005-0000-0000-00007E9E0000}"/>
    <cellStyle name="Normal 62 2 15 2" xfId="40578" xr:uid="{00000000-0005-0000-0000-00007F9E0000}"/>
    <cellStyle name="Normal 62 2 16" xfId="40579" xr:uid="{00000000-0005-0000-0000-0000809E0000}"/>
    <cellStyle name="Normal 62 2 16 2" xfId="40580" xr:uid="{00000000-0005-0000-0000-0000819E0000}"/>
    <cellStyle name="Normal 62 2 17" xfId="40581" xr:uid="{00000000-0005-0000-0000-0000829E0000}"/>
    <cellStyle name="Normal 62 2 18" xfId="40582" xr:uid="{00000000-0005-0000-0000-0000839E0000}"/>
    <cellStyle name="Normal 62 2 2" xfId="40583" xr:uid="{00000000-0005-0000-0000-0000849E0000}"/>
    <cellStyle name="Normal 62 2 2 10" xfId="40584" xr:uid="{00000000-0005-0000-0000-0000859E0000}"/>
    <cellStyle name="Normal 62 2 2 11" xfId="40585" xr:uid="{00000000-0005-0000-0000-0000869E0000}"/>
    <cellStyle name="Normal 62 2 2 2" xfId="40586" xr:uid="{00000000-0005-0000-0000-0000879E0000}"/>
    <cellStyle name="Normal 62 2 2 2 2" xfId="40587" xr:uid="{00000000-0005-0000-0000-0000889E0000}"/>
    <cellStyle name="Normal 62 2 2 3" xfId="40588" xr:uid="{00000000-0005-0000-0000-0000899E0000}"/>
    <cellStyle name="Normal 62 2 2 3 2" xfId="40589" xr:uid="{00000000-0005-0000-0000-00008A9E0000}"/>
    <cellStyle name="Normal 62 2 2 4" xfId="40590" xr:uid="{00000000-0005-0000-0000-00008B9E0000}"/>
    <cellStyle name="Normal 62 2 2 4 2" xfId="40591" xr:uid="{00000000-0005-0000-0000-00008C9E0000}"/>
    <cellStyle name="Normal 62 2 2 5" xfId="40592" xr:uid="{00000000-0005-0000-0000-00008D9E0000}"/>
    <cellStyle name="Normal 62 2 2 5 2" xfId="40593" xr:uid="{00000000-0005-0000-0000-00008E9E0000}"/>
    <cellStyle name="Normal 62 2 2 6" xfId="40594" xr:uid="{00000000-0005-0000-0000-00008F9E0000}"/>
    <cellStyle name="Normal 62 2 2 6 2" xfId="40595" xr:uid="{00000000-0005-0000-0000-0000909E0000}"/>
    <cellStyle name="Normal 62 2 2 7" xfId="40596" xr:uid="{00000000-0005-0000-0000-0000919E0000}"/>
    <cellStyle name="Normal 62 2 2 7 2" xfId="40597" xr:uid="{00000000-0005-0000-0000-0000929E0000}"/>
    <cellStyle name="Normal 62 2 2 8" xfId="40598" xr:uid="{00000000-0005-0000-0000-0000939E0000}"/>
    <cellStyle name="Normal 62 2 2 8 2" xfId="40599" xr:uid="{00000000-0005-0000-0000-0000949E0000}"/>
    <cellStyle name="Normal 62 2 2 9" xfId="40600" xr:uid="{00000000-0005-0000-0000-0000959E0000}"/>
    <cellStyle name="Normal 62 2 2 9 2" xfId="40601" xr:uid="{00000000-0005-0000-0000-0000969E0000}"/>
    <cellStyle name="Normal 62 2 3" xfId="40602" xr:uid="{00000000-0005-0000-0000-0000979E0000}"/>
    <cellStyle name="Normal 62 2 3 10" xfId="40603" xr:uid="{00000000-0005-0000-0000-0000989E0000}"/>
    <cellStyle name="Normal 62 2 3 11" xfId="40604" xr:uid="{00000000-0005-0000-0000-0000999E0000}"/>
    <cellStyle name="Normal 62 2 3 2" xfId="40605" xr:uid="{00000000-0005-0000-0000-00009A9E0000}"/>
    <cellStyle name="Normal 62 2 3 2 2" xfId="40606" xr:uid="{00000000-0005-0000-0000-00009B9E0000}"/>
    <cellStyle name="Normal 62 2 3 3" xfId="40607" xr:uid="{00000000-0005-0000-0000-00009C9E0000}"/>
    <cellStyle name="Normal 62 2 3 3 2" xfId="40608" xr:uid="{00000000-0005-0000-0000-00009D9E0000}"/>
    <cellStyle name="Normal 62 2 3 4" xfId="40609" xr:uid="{00000000-0005-0000-0000-00009E9E0000}"/>
    <cellStyle name="Normal 62 2 3 4 2" xfId="40610" xr:uid="{00000000-0005-0000-0000-00009F9E0000}"/>
    <cellStyle name="Normal 62 2 3 5" xfId="40611" xr:uid="{00000000-0005-0000-0000-0000A09E0000}"/>
    <cellStyle name="Normal 62 2 3 5 2" xfId="40612" xr:uid="{00000000-0005-0000-0000-0000A19E0000}"/>
    <cellStyle name="Normal 62 2 3 6" xfId="40613" xr:uid="{00000000-0005-0000-0000-0000A29E0000}"/>
    <cellStyle name="Normal 62 2 3 6 2" xfId="40614" xr:uid="{00000000-0005-0000-0000-0000A39E0000}"/>
    <cellStyle name="Normal 62 2 3 7" xfId="40615" xr:uid="{00000000-0005-0000-0000-0000A49E0000}"/>
    <cellStyle name="Normal 62 2 3 7 2" xfId="40616" xr:uid="{00000000-0005-0000-0000-0000A59E0000}"/>
    <cellStyle name="Normal 62 2 3 8" xfId="40617" xr:uid="{00000000-0005-0000-0000-0000A69E0000}"/>
    <cellStyle name="Normal 62 2 3 8 2" xfId="40618" xr:uid="{00000000-0005-0000-0000-0000A79E0000}"/>
    <cellStyle name="Normal 62 2 3 9" xfId="40619" xr:uid="{00000000-0005-0000-0000-0000A89E0000}"/>
    <cellStyle name="Normal 62 2 3 9 2" xfId="40620" xr:uid="{00000000-0005-0000-0000-0000A99E0000}"/>
    <cellStyle name="Normal 62 2 4" xfId="40621" xr:uid="{00000000-0005-0000-0000-0000AA9E0000}"/>
    <cellStyle name="Normal 62 2 4 10" xfId="40622" xr:uid="{00000000-0005-0000-0000-0000AB9E0000}"/>
    <cellStyle name="Normal 62 2 4 11" xfId="40623" xr:uid="{00000000-0005-0000-0000-0000AC9E0000}"/>
    <cellStyle name="Normal 62 2 4 2" xfId="40624" xr:uid="{00000000-0005-0000-0000-0000AD9E0000}"/>
    <cellStyle name="Normal 62 2 4 2 2" xfId="40625" xr:uid="{00000000-0005-0000-0000-0000AE9E0000}"/>
    <cellStyle name="Normal 62 2 4 3" xfId="40626" xr:uid="{00000000-0005-0000-0000-0000AF9E0000}"/>
    <cellStyle name="Normal 62 2 4 3 2" xfId="40627" xr:uid="{00000000-0005-0000-0000-0000B09E0000}"/>
    <cellStyle name="Normal 62 2 4 4" xfId="40628" xr:uid="{00000000-0005-0000-0000-0000B19E0000}"/>
    <cellStyle name="Normal 62 2 4 4 2" xfId="40629" xr:uid="{00000000-0005-0000-0000-0000B29E0000}"/>
    <cellStyle name="Normal 62 2 4 5" xfId="40630" xr:uid="{00000000-0005-0000-0000-0000B39E0000}"/>
    <cellStyle name="Normal 62 2 4 5 2" xfId="40631" xr:uid="{00000000-0005-0000-0000-0000B49E0000}"/>
    <cellStyle name="Normal 62 2 4 6" xfId="40632" xr:uid="{00000000-0005-0000-0000-0000B59E0000}"/>
    <cellStyle name="Normal 62 2 4 6 2" xfId="40633" xr:uid="{00000000-0005-0000-0000-0000B69E0000}"/>
    <cellStyle name="Normal 62 2 4 7" xfId="40634" xr:uid="{00000000-0005-0000-0000-0000B79E0000}"/>
    <cellStyle name="Normal 62 2 4 7 2" xfId="40635" xr:uid="{00000000-0005-0000-0000-0000B89E0000}"/>
    <cellStyle name="Normal 62 2 4 8" xfId="40636" xr:uid="{00000000-0005-0000-0000-0000B99E0000}"/>
    <cellStyle name="Normal 62 2 4 8 2" xfId="40637" xr:uid="{00000000-0005-0000-0000-0000BA9E0000}"/>
    <cellStyle name="Normal 62 2 4 9" xfId="40638" xr:uid="{00000000-0005-0000-0000-0000BB9E0000}"/>
    <cellStyle name="Normal 62 2 4 9 2" xfId="40639" xr:uid="{00000000-0005-0000-0000-0000BC9E0000}"/>
    <cellStyle name="Normal 62 2 5" xfId="40640" xr:uid="{00000000-0005-0000-0000-0000BD9E0000}"/>
    <cellStyle name="Normal 62 2 5 10" xfId="40641" xr:uid="{00000000-0005-0000-0000-0000BE9E0000}"/>
    <cellStyle name="Normal 62 2 5 11" xfId="40642" xr:uid="{00000000-0005-0000-0000-0000BF9E0000}"/>
    <cellStyle name="Normal 62 2 5 2" xfId="40643" xr:uid="{00000000-0005-0000-0000-0000C09E0000}"/>
    <cellStyle name="Normal 62 2 5 2 2" xfId="40644" xr:uid="{00000000-0005-0000-0000-0000C19E0000}"/>
    <cellStyle name="Normal 62 2 5 3" xfId="40645" xr:uid="{00000000-0005-0000-0000-0000C29E0000}"/>
    <cellStyle name="Normal 62 2 5 3 2" xfId="40646" xr:uid="{00000000-0005-0000-0000-0000C39E0000}"/>
    <cellStyle name="Normal 62 2 5 4" xfId="40647" xr:uid="{00000000-0005-0000-0000-0000C49E0000}"/>
    <cellStyle name="Normal 62 2 5 4 2" xfId="40648" xr:uid="{00000000-0005-0000-0000-0000C59E0000}"/>
    <cellStyle name="Normal 62 2 5 5" xfId="40649" xr:uid="{00000000-0005-0000-0000-0000C69E0000}"/>
    <cellStyle name="Normal 62 2 5 5 2" xfId="40650" xr:uid="{00000000-0005-0000-0000-0000C79E0000}"/>
    <cellStyle name="Normal 62 2 5 6" xfId="40651" xr:uid="{00000000-0005-0000-0000-0000C89E0000}"/>
    <cellStyle name="Normal 62 2 5 6 2" xfId="40652" xr:uid="{00000000-0005-0000-0000-0000C99E0000}"/>
    <cellStyle name="Normal 62 2 5 7" xfId="40653" xr:uid="{00000000-0005-0000-0000-0000CA9E0000}"/>
    <cellStyle name="Normal 62 2 5 7 2" xfId="40654" xr:uid="{00000000-0005-0000-0000-0000CB9E0000}"/>
    <cellStyle name="Normal 62 2 5 8" xfId="40655" xr:uid="{00000000-0005-0000-0000-0000CC9E0000}"/>
    <cellStyle name="Normal 62 2 5 8 2" xfId="40656" xr:uid="{00000000-0005-0000-0000-0000CD9E0000}"/>
    <cellStyle name="Normal 62 2 5 9" xfId="40657" xr:uid="{00000000-0005-0000-0000-0000CE9E0000}"/>
    <cellStyle name="Normal 62 2 5 9 2" xfId="40658" xr:uid="{00000000-0005-0000-0000-0000CF9E0000}"/>
    <cellStyle name="Normal 62 2 6" xfId="40659" xr:uid="{00000000-0005-0000-0000-0000D09E0000}"/>
    <cellStyle name="Normal 62 2 6 10" xfId="40660" xr:uid="{00000000-0005-0000-0000-0000D19E0000}"/>
    <cellStyle name="Normal 62 2 6 11" xfId="40661" xr:uid="{00000000-0005-0000-0000-0000D29E0000}"/>
    <cellStyle name="Normal 62 2 6 2" xfId="40662" xr:uid="{00000000-0005-0000-0000-0000D39E0000}"/>
    <cellStyle name="Normal 62 2 6 2 2" xfId="40663" xr:uid="{00000000-0005-0000-0000-0000D49E0000}"/>
    <cellStyle name="Normal 62 2 6 3" xfId="40664" xr:uid="{00000000-0005-0000-0000-0000D59E0000}"/>
    <cellStyle name="Normal 62 2 6 3 2" xfId="40665" xr:uid="{00000000-0005-0000-0000-0000D69E0000}"/>
    <cellStyle name="Normal 62 2 6 4" xfId="40666" xr:uid="{00000000-0005-0000-0000-0000D79E0000}"/>
    <cellStyle name="Normal 62 2 6 4 2" xfId="40667" xr:uid="{00000000-0005-0000-0000-0000D89E0000}"/>
    <cellStyle name="Normal 62 2 6 5" xfId="40668" xr:uid="{00000000-0005-0000-0000-0000D99E0000}"/>
    <cellStyle name="Normal 62 2 6 5 2" xfId="40669" xr:uid="{00000000-0005-0000-0000-0000DA9E0000}"/>
    <cellStyle name="Normal 62 2 6 6" xfId="40670" xr:uid="{00000000-0005-0000-0000-0000DB9E0000}"/>
    <cellStyle name="Normal 62 2 6 6 2" xfId="40671" xr:uid="{00000000-0005-0000-0000-0000DC9E0000}"/>
    <cellStyle name="Normal 62 2 6 7" xfId="40672" xr:uid="{00000000-0005-0000-0000-0000DD9E0000}"/>
    <cellStyle name="Normal 62 2 6 7 2" xfId="40673" xr:uid="{00000000-0005-0000-0000-0000DE9E0000}"/>
    <cellStyle name="Normal 62 2 6 8" xfId="40674" xr:uid="{00000000-0005-0000-0000-0000DF9E0000}"/>
    <cellStyle name="Normal 62 2 6 8 2" xfId="40675" xr:uid="{00000000-0005-0000-0000-0000E09E0000}"/>
    <cellStyle name="Normal 62 2 6 9" xfId="40676" xr:uid="{00000000-0005-0000-0000-0000E19E0000}"/>
    <cellStyle name="Normal 62 2 6 9 2" xfId="40677" xr:uid="{00000000-0005-0000-0000-0000E29E0000}"/>
    <cellStyle name="Normal 62 2 7" xfId="40678" xr:uid="{00000000-0005-0000-0000-0000E39E0000}"/>
    <cellStyle name="Normal 62 2 7 10" xfId="40679" xr:uid="{00000000-0005-0000-0000-0000E49E0000}"/>
    <cellStyle name="Normal 62 2 7 11" xfId="40680" xr:uid="{00000000-0005-0000-0000-0000E59E0000}"/>
    <cellStyle name="Normal 62 2 7 2" xfId="40681" xr:uid="{00000000-0005-0000-0000-0000E69E0000}"/>
    <cellStyle name="Normal 62 2 7 2 2" xfId="40682" xr:uid="{00000000-0005-0000-0000-0000E79E0000}"/>
    <cellStyle name="Normal 62 2 7 3" xfId="40683" xr:uid="{00000000-0005-0000-0000-0000E89E0000}"/>
    <cellStyle name="Normal 62 2 7 3 2" xfId="40684" xr:uid="{00000000-0005-0000-0000-0000E99E0000}"/>
    <cellStyle name="Normal 62 2 7 4" xfId="40685" xr:uid="{00000000-0005-0000-0000-0000EA9E0000}"/>
    <cellStyle name="Normal 62 2 7 4 2" xfId="40686" xr:uid="{00000000-0005-0000-0000-0000EB9E0000}"/>
    <cellStyle name="Normal 62 2 7 5" xfId="40687" xr:uid="{00000000-0005-0000-0000-0000EC9E0000}"/>
    <cellStyle name="Normal 62 2 7 5 2" xfId="40688" xr:uid="{00000000-0005-0000-0000-0000ED9E0000}"/>
    <cellStyle name="Normal 62 2 7 6" xfId="40689" xr:uid="{00000000-0005-0000-0000-0000EE9E0000}"/>
    <cellStyle name="Normal 62 2 7 6 2" xfId="40690" xr:uid="{00000000-0005-0000-0000-0000EF9E0000}"/>
    <cellStyle name="Normal 62 2 7 7" xfId="40691" xr:uid="{00000000-0005-0000-0000-0000F09E0000}"/>
    <cellStyle name="Normal 62 2 7 7 2" xfId="40692" xr:uid="{00000000-0005-0000-0000-0000F19E0000}"/>
    <cellStyle name="Normal 62 2 7 8" xfId="40693" xr:uid="{00000000-0005-0000-0000-0000F29E0000}"/>
    <cellStyle name="Normal 62 2 7 8 2" xfId="40694" xr:uid="{00000000-0005-0000-0000-0000F39E0000}"/>
    <cellStyle name="Normal 62 2 7 9" xfId="40695" xr:uid="{00000000-0005-0000-0000-0000F49E0000}"/>
    <cellStyle name="Normal 62 2 7 9 2" xfId="40696" xr:uid="{00000000-0005-0000-0000-0000F59E0000}"/>
    <cellStyle name="Normal 62 2 8" xfId="40697" xr:uid="{00000000-0005-0000-0000-0000F69E0000}"/>
    <cellStyle name="Normal 62 2 8 10" xfId="40698" xr:uid="{00000000-0005-0000-0000-0000F79E0000}"/>
    <cellStyle name="Normal 62 2 8 2" xfId="40699" xr:uid="{00000000-0005-0000-0000-0000F89E0000}"/>
    <cellStyle name="Normal 62 2 8 2 2" xfId="40700" xr:uid="{00000000-0005-0000-0000-0000F99E0000}"/>
    <cellStyle name="Normal 62 2 8 3" xfId="40701" xr:uid="{00000000-0005-0000-0000-0000FA9E0000}"/>
    <cellStyle name="Normal 62 2 8 3 2" xfId="40702" xr:uid="{00000000-0005-0000-0000-0000FB9E0000}"/>
    <cellStyle name="Normal 62 2 8 4" xfId="40703" xr:uid="{00000000-0005-0000-0000-0000FC9E0000}"/>
    <cellStyle name="Normal 62 2 8 4 2" xfId="40704" xr:uid="{00000000-0005-0000-0000-0000FD9E0000}"/>
    <cellStyle name="Normal 62 2 8 5" xfId="40705" xr:uid="{00000000-0005-0000-0000-0000FE9E0000}"/>
    <cellStyle name="Normal 62 2 8 5 2" xfId="40706" xr:uid="{00000000-0005-0000-0000-0000FF9E0000}"/>
    <cellStyle name="Normal 62 2 8 6" xfId="40707" xr:uid="{00000000-0005-0000-0000-0000009F0000}"/>
    <cellStyle name="Normal 62 2 8 6 2" xfId="40708" xr:uid="{00000000-0005-0000-0000-0000019F0000}"/>
    <cellStyle name="Normal 62 2 8 7" xfId="40709" xr:uid="{00000000-0005-0000-0000-0000029F0000}"/>
    <cellStyle name="Normal 62 2 8 7 2" xfId="40710" xr:uid="{00000000-0005-0000-0000-0000039F0000}"/>
    <cellStyle name="Normal 62 2 8 8" xfId="40711" xr:uid="{00000000-0005-0000-0000-0000049F0000}"/>
    <cellStyle name="Normal 62 2 8 8 2" xfId="40712" xr:uid="{00000000-0005-0000-0000-0000059F0000}"/>
    <cellStyle name="Normal 62 2 8 9" xfId="40713" xr:uid="{00000000-0005-0000-0000-0000069F0000}"/>
    <cellStyle name="Normal 62 2 9" xfId="40714" xr:uid="{00000000-0005-0000-0000-0000079F0000}"/>
    <cellStyle name="Normal 62 2 9 2" xfId="40715" xr:uid="{00000000-0005-0000-0000-0000089F0000}"/>
    <cellStyle name="Normal 62 20" xfId="40716" xr:uid="{00000000-0005-0000-0000-0000099F0000}"/>
    <cellStyle name="Normal 62 20 2" xfId="40717" xr:uid="{00000000-0005-0000-0000-00000A9F0000}"/>
    <cellStyle name="Normal 62 21" xfId="40718" xr:uid="{00000000-0005-0000-0000-00000B9F0000}"/>
    <cellStyle name="Normal 62 22" xfId="40719" xr:uid="{00000000-0005-0000-0000-00000C9F0000}"/>
    <cellStyle name="Normal 62 3" xfId="40720" xr:uid="{00000000-0005-0000-0000-00000D9F0000}"/>
    <cellStyle name="Normal 62 3 10" xfId="40721" xr:uid="{00000000-0005-0000-0000-00000E9F0000}"/>
    <cellStyle name="Normal 62 3 10 2" xfId="40722" xr:uid="{00000000-0005-0000-0000-00000F9F0000}"/>
    <cellStyle name="Normal 62 3 11" xfId="40723" xr:uid="{00000000-0005-0000-0000-0000109F0000}"/>
    <cellStyle name="Normal 62 3 11 2" xfId="40724" xr:uid="{00000000-0005-0000-0000-0000119F0000}"/>
    <cellStyle name="Normal 62 3 12" xfId="40725" xr:uid="{00000000-0005-0000-0000-0000129F0000}"/>
    <cellStyle name="Normal 62 3 12 2" xfId="40726" xr:uid="{00000000-0005-0000-0000-0000139F0000}"/>
    <cellStyle name="Normal 62 3 13" xfId="40727" xr:uid="{00000000-0005-0000-0000-0000149F0000}"/>
    <cellStyle name="Normal 62 3 13 2" xfId="40728" xr:uid="{00000000-0005-0000-0000-0000159F0000}"/>
    <cellStyle name="Normal 62 3 14" xfId="40729" xr:uid="{00000000-0005-0000-0000-0000169F0000}"/>
    <cellStyle name="Normal 62 3 14 2" xfId="40730" xr:uid="{00000000-0005-0000-0000-0000179F0000}"/>
    <cellStyle name="Normal 62 3 15" xfId="40731" xr:uid="{00000000-0005-0000-0000-0000189F0000}"/>
    <cellStyle name="Normal 62 3 15 2" xfId="40732" xr:uid="{00000000-0005-0000-0000-0000199F0000}"/>
    <cellStyle name="Normal 62 3 16" xfId="40733" xr:uid="{00000000-0005-0000-0000-00001A9F0000}"/>
    <cellStyle name="Normal 62 3 16 2" xfId="40734" xr:uid="{00000000-0005-0000-0000-00001B9F0000}"/>
    <cellStyle name="Normal 62 3 17" xfId="40735" xr:uid="{00000000-0005-0000-0000-00001C9F0000}"/>
    <cellStyle name="Normal 62 3 18" xfId="40736" xr:uid="{00000000-0005-0000-0000-00001D9F0000}"/>
    <cellStyle name="Normal 62 3 2" xfId="40737" xr:uid="{00000000-0005-0000-0000-00001E9F0000}"/>
    <cellStyle name="Normal 62 3 2 10" xfId="40738" xr:uid="{00000000-0005-0000-0000-00001F9F0000}"/>
    <cellStyle name="Normal 62 3 2 11" xfId="40739" xr:uid="{00000000-0005-0000-0000-0000209F0000}"/>
    <cellStyle name="Normal 62 3 2 2" xfId="40740" xr:uid="{00000000-0005-0000-0000-0000219F0000}"/>
    <cellStyle name="Normal 62 3 2 2 2" xfId="40741" xr:uid="{00000000-0005-0000-0000-0000229F0000}"/>
    <cellStyle name="Normal 62 3 2 3" xfId="40742" xr:uid="{00000000-0005-0000-0000-0000239F0000}"/>
    <cellStyle name="Normal 62 3 2 3 2" xfId="40743" xr:uid="{00000000-0005-0000-0000-0000249F0000}"/>
    <cellStyle name="Normal 62 3 2 4" xfId="40744" xr:uid="{00000000-0005-0000-0000-0000259F0000}"/>
    <cellStyle name="Normal 62 3 2 4 2" xfId="40745" xr:uid="{00000000-0005-0000-0000-0000269F0000}"/>
    <cellStyle name="Normal 62 3 2 5" xfId="40746" xr:uid="{00000000-0005-0000-0000-0000279F0000}"/>
    <cellStyle name="Normal 62 3 2 5 2" xfId="40747" xr:uid="{00000000-0005-0000-0000-0000289F0000}"/>
    <cellStyle name="Normal 62 3 2 6" xfId="40748" xr:uid="{00000000-0005-0000-0000-0000299F0000}"/>
    <cellStyle name="Normal 62 3 2 6 2" xfId="40749" xr:uid="{00000000-0005-0000-0000-00002A9F0000}"/>
    <cellStyle name="Normal 62 3 2 7" xfId="40750" xr:uid="{00000000-0005-0000-0000-00002B9F0000}"/>
    <cellStyle name="Normal 62 3 2 7 2" xfId="40751" xr:uid="{00000000-0005-0000-0000-00002C9F0000}"/>
    <cellStyle name="Normal 62 3 2 8" xfId="40752" xr:uid="{00000000-0005-0000-0000-00002D9F0000}"/>
    <cellStyle name="Normal 62 3 2 8 2" xfId="40753" xr:uid="{00000000-0005-0000-0000-00002E9F0000}"/>
    <cellStyle name="Normal 62 3 2 9" xfId="40754" xr:uid="{00000000-0005-0000-0000-00002F9F0000}"/>
    <cellStyle name="Normal 62 3 2 9 2" xfId="40755" xr:uid="{00000000-0005-0000-0000-0000309F0000}"/>
    <cellStyle name="Normal 62 3 3" xfId="40756" xr:uid="{00000000-0005-0000-0000-0000319F0000}"/>
    <cellStyle name="Normal 62 3 3 10" xfId="40757" xr:uid="{00000000-0005-0000-0000-0000329F0000}"/>
    <cellStyle name="Normal 62 3 3 11" xfId="40758" xr:uid="{00000000-0005-0000-0000-0000339F0000}"/>
    <cellStyle name="Normal 62 3 3 2" xfId="40759" xr:uid="{00000000-0005-0000-0000-0000349F0000}"/>
    <cellStyle name="Normal 62 3 3 2 2" xfId="40760" xr:uid="{00000000-0005-0000-0000-0000359F0000}"/>
    <cellStyle name="Normal 62 3 3 3" xfId="40761" xr:uid="{00000000-0005-0000-0000-0000369F0000}"/>
    <cellStyle name="Normal 62 3 3 3 2" xfId="40762" xr:uid="{00000000-0005-0000-0000-0000379F0000}"/>
    <cellStyle name="Normal 62 3 3 4" xfId="40763" xr:uid="{00000000-0005-0000-0000-0000389F0000}"/>
    <cellStyle name="Normal 62 3 3 4 2" xfId="40764" xr:uid="{00000000-0005-0000-0000-0000399F0000}"/>
    <cellStyle name="Normal 62 3 3 5" xfId="40765" xr:uid="{00000000-0005-0000-0000-00003A9F0000}"/>
    <cellStyle name="Normal 62 3 3 5 2" xfId="40766" xr:uid="{00000000-0005-0000-0000-00003B9F0000}"/>
    <cellStyle name="Normal 62 3 3 6" xfId="40767" xr:uid="{00000000-0005-0000-0000-00003C9F0000}"/>
    <cellStyle name="Normal 62 3 3 6 2" xfId="40768" xr:uid="{00000000-0005-0000-0000-00003D9F0000}"/>
    <cellStyle name="Normal 62 3 3 7" xfId="40769" xr:uid="{00000000-0005-0000-0000-00003E9F0000}"/>
    <cellStyle name="Normal 62 3 3 7 2" xfId="40770" xr:uid="{00000000-0005-0000-0000-00003F9F0000}"/>
    <cellStyle name="Normal 62 3 3 8" xfId="40771" xr:uid="{00000000-0005-0000-0000-0000409F0000}"/>
    <cellStyle name="Normal 62 3 3 8 2" xfId="40772" xr:uid="{00000000-0005-0000-0000-0000419F0000}"/>
    <cellStyle name="Normal 62 3 3 9" xfId="40773" xr:uid="{00000000-0005-0000-0000-0000429F0000}"/>
    <cellStyle name="Normal 62 3 3 9 2" xfId="40774" xr:uid="{00000000-0005-0000-0000-0000439F0000}"/>
    <cellStyle name="Normal 62 3 4" xfId="40775" xr:uid="{00000000-0005-0000-0000-0000449F0000}"/>
    <cellStyle name="Normal 62 3 4 10" xfId="40776" xr:uid="{00000000-0005-0000-0000-0000459F0000}"/>
    <cellStyle name="Normal 62 3 4 11" xfId="40777" xr:uid="{00000000-0005-0000-0000-0000469F0000}"/>
    <cellStyle name="Normal 62 3 4 2" xfId="40778" xr:uid="{00000000-0005-0000-0000-0000479F0000}"/>
    <cellStyle name="Normal 62 3 4 2 2" xfId="40779" xr:uid="{00000000-0005-0000-0000-0000489F0000}"/>
    <cellStyle name="Normal 62 3 4 3" xfId="40780" xr:uid="{00000000-0005-0000-0000-0000499F0000}"/>
    <cellStyle name="Normal 62 3 4 3 2" xfId="40781" xr:uid="{00000000-0005-0000-0000-00004A9F0000}"/>
    <cellStyle name="Normal 62 3 4 4" xfId="40782" xr:uid="{00000000-0005-0000-0000-00004B9F0000}"/>
    <cellStyle name="Normal 62 3 4 4 2" xfId="40783" xr:uid="{00000000-0005-0000-0000-00004C9F0000}"/>
    <cellStyle name="Normal 62 3 4 5" xfId="40784" xr:uid="{00000000-0005-0000-0000-00004D9F0000}"/>
    <cellStyle name="Normal 62 3 4 5 2" xfId="40785" xr:uid="{00000000-0005-0000-0000-00004E9F0000}"/>
    <cellStyle name="Normal 62 3 4 6" xfId="40786" xr:uid="{00000000-0005-0000-0000-00004F9F0000}"/>
    <cellStyle name="Normal 62 3 4 6 2" xfId="40787" xr:uid="{00000000-0005-0000-0000-0000509F0000}"/>
    <cellStyle name="Normal 62 3 4 7" xfId="40788" xr:uid="{00000000-0005-0000-0000-0000519F0000}"/>
    <cellStyle name="Normal 62 3 4 7 2" xfId="40789" xr:uid="{00000000-0005-0000-0000-0000529F0000}"/>
    <cellStyle name="Normal 62 3 4 8" xfId="40790" xr:uid="{00000000-0005-0000-0000-0000539F0000}"/>
    <cellStyle name="Normal 62 3 4 8 2" xfId="40791" xr:uid="{00000000-0005-0000-0000-0000549F0000}"/>
    <cellStyle name="Normal 62 3 4 9" xfId="40792" xr:uid="{00000000-0005-0000-0000-0000559F0000}"/>
    <cellStyle name="Normal 62 3 4 9 2" xfId="40793" xr:uid="{00000000-0005-0000-0000-0000569F0000}"/>
    <cellStyle name="Normal 62 3 5" xfId="40794" xr:uid="{00000000-0005-0000-0000-0000579F0000}"/>
    <cellStyle name="Normal 62 3 5 10" xfId="40795" xr:uid="{00000000-0005-0000-0000-0000589F0000}"/>
    <cellStyle name="Normal 62 3 5 11" xfId="40796" xr:uid="{00000000-0005-0000-0000-0000599F0000}"/>
    <cellStyle name="Normal 62 3 5 2" xfId="40797" xr:uid="{00000000-0005-0000-0000-00005A9F0000}"/>
    <cellStyle name="Normal 62 3 5 2 2" xfId="40798" xr:uid="{00000000-0005-0000-0000-00005B9F0000}"/>
    <cellStyle name="Normal 62 3 5 3" xfId="40799" xr:uid="{00000000-0005-0000-0000-00005C9F0000}"/>
    <cellStyle name="Normal 62 3 5 3 2" xfId="40800" xr:uid="{00000000-0005-0000-0000-00005D9F0000}"/>
    <cellStyle name="Normal 62 3 5 4" xfId="40801" xr:uid="{00000000-0005-0000-0000-00005E9F0000}"/>
    <cellStyle name="Normal 62 3 5 4 2" xfId="40802" xr:uid="{00000000-0005-0000-0000-00005F9F0000}"/>
    <cellStyle name="Normal 62 3 5 5" xfId="40803" xr:uid="{00000000-0005-0000-0000-0000609F0000}"/>
    <cellStyle name="Normal 62 3 5 5 2" xfId="40804" xr:uid="{00000000-0005-0000-0000-0000619F0000}"/>
    <cellStyle name="Normal 62 3 5 6" xfId="40805" xr:uid="{00000000-0005-0000-0000-0000629F0000}"/>
    <cellStyle name="Normal 62 3 5 6 2" xfId="40806" xr:uid="{00000000-0005-0000-0000-0000639F0000}"/>
    <cellStyle name="Normal 62 3 5 7" xfId="40807" xr:uid="{00000000-0005-0000-0000-0000649F0000}"/>
    <cellStyle name="Normal 62 3 5 7 2" xfId="40808" xr:uid="{00000000-0005-0000-0000-0000659F0000}"/>
    <cellStyle name="Normal 62 3 5 8" xfId="40809" xr:uid="{00000000-0005-0000-0000-0000669F0000}"/>
    <cellStyle name="Normal 62 3 5 8 2" xfId="40810" xr:uid="{00000000-0005-0000-0000-0000679F0000}"/>
    <cellStyle name="Normal 62 3 5 9" xfId="40811" xr:uid="{00000000-0005-0000-0000-0000689F0000}"/>
    <cellStyle name="Normal 62 3 5 9 2" xfId="40812" xr:uid="{00000000-0005-0000-0000-0000699F0000}"/>
    <cellStyle name="Normal 62 3 6" xfId="40813" xr:uid="{00000000-0005-0000-0000-00006A9F0000}"/>
    <cellStyle name="Normal 62 3 6 10" xfId="40814" xr:uid="{00000000-0005-0000-0000-00006B9F0000}"/>
    <cellStyle name="Normal 62 3 6 11" xfId="40815" xr:uid="{00000000-0005-0000-0000-00006C9F0000}"/>
    <cellStyle name="Normal 62 3 6 2" xfId="40816" xr:uid="{00000000-0005-0000-0000-00006D9F0000}"/>
    <cellStyle name="Normal 62 3 6 2 2" xfId="40817" xr:uid="{00000000-0005-0000-0000-00006E9F0000}"/>
    <cellStyle name="Normal 62 3 6 3" xfId="40818" xr:uid="{00000000-0005-0000-0000-00006F9F0000}"/>
    <cellStyle name="Normal 62 3 6 3 2" xfId="40819" xr:uid="{00000000-0005-0000-0000-0000709F0000}"/>
    <cellStyle name="Normal 62 3 6 4" xfId="40820" xr:uid="{00000000-0005-0000-0000-0000719F0000}"/>
    <cellStyle name="Normal 62 3 6 4 2" xfId="40821" xr:uid="{00000000-0005-0000-0000-0000729F0000}"/>
    <cellStyle name="Normal 62 3 6 5" xfId="40822" xr:uid="{00000000-0005-0000-0000-0000739F0000}"/>
    <cellStyle name="Normal 62 3 6 5 2" xfId="40823" xr:uid="{00000000-0005-0000-0000-0000749F0000}"/>
    <cellStyle name="Normal 62 3 6 6" xfId="40824" xr:uid="{00000000-0005-0000-0000-0000759F0000}"/>
    <cellStyle name="Normal 62 3 6 6 2" xfId="40825" xr:uid="{00000000-0005-0000-0000-0000769F0000}"/>
    <cellStyle name="Normal 62 3 6 7" xfId="40826" xr:uid="{00000000-0005-0000-0000-0000779F0000}"/>
    <cellStyle name="Normal 62 3 6 7 2" xfId="40827" xr:uid="{00000000-0005-0000-0000-0000789F0000}"/>
    <cellStyle name="Normal 62 3 6 8" xfId="40828" xr:uid="{00000000-0005-0000-0000-0000799F0000}"/>
    <cellStyle name="Normal 62 3 6 8 2" xfId="40829" xr:uid="{00000000-0005-0000-0000-00007A9F0000}"/>
    <cellStyle name="Normal 62 3 6 9" xfId="40830" xr:uid="{00000000-0005-0000-0000-00007B9F0000}"/>
    <cellStyle name="Normal 62 3 6 9 2" xfId="40831" xr:uid="{00000000-0005-0000-0000-00007C9F0000}"/>
    <cellStyle name="Normal 62 3 7" xfId="40832" xr:uid="{00000000-0005-0000-0000-00007D9F0000}"/>
    <cellStyle name="Normal 62 3 7 10" xfId="40833" xr:uid="{00000000-0005-0000-0000-00007E9F0000}"/>
    <cellStyle name="Normal 62 3 7 11" xfId="40834" xr:uid="{00000000-0005-0000-0000-00007F9F0000}"/>
    <cellStyle name="Normal 62 3 7 2" xfId="40835" xr:uid="{00000000-0005-0000-0000-0000809F0000}"/>
    <cellStyle name="Normal 62 3 7 2 2" xfId="40836" xr:uid="{00000000-0005-0000-0000-0000819F0000}"/>
    <cellStyle name="Normal 62 3 7 3" xfId="40837" xr:uid="{00000000-0005-0000-0000-0000829F0000}"/>
    <cellStyle name="Normal 62 3 7 3 2" xfId="40838" xr:uid="{00000000-0005-0000-0000-0000839F0000}"/>
    <cellStyle name="Normal 62 3 7 4" xfId="40839" xr:uid="{00000000-0005-0000-0000-0000849F0000}"/>
    <cellStyle name="Normal 62 3 7 4 2" xfId="40840" xr:uid="{00000000-0005-0000-0000-0000859F0000}"/>
    <cellStyle name="Normal 62 3 7 5" xfId="40841" xr:uid="{00000000-0005-0000-0000-0000869F0000}"/>
    <cellStyle name="Normal 62 3 7 5 2" xfId="40842" xr:uid="{00000000-0005-0000-0000-0000879F0000}"/>
    <cellStyle name="Normal 62 3 7 6" xfId="40843" xr:uid="{00000000-0005-0000-0000-0000889F0000}"/>
    <cellStyle name="Normal 62 3 7 6 2" xfId="40844" xr:uid="{00000000-0005-0000-0000-0000899F0000}"/>
    <cellStyle name="Normal 62 3 7 7" xfId="40845" xr:uid="{00000000-0005-0000-0000-00008A9F0000}"/>
    <cellStyle name="Normal 62 3 7 7 2" xfId="40846" xr:uid="{00000000-0005-0000-0000-00008B9F0000}"/>
    <cellStyle name="Normal 62 3 7 8" xfId="40847" xr:uid="{00000000-0005-0000-0000-00008C9F0000}"/>
    <cellStyle name="Normal 62 3 7 8 2" xfId="40848" xr:uid="{00000000-0005-0000-0000-00008D9F0000}"/>
    <cellStyle name="Normal 62 3 7 9" xfId="40849" xr:uid="{00000000-0005-0000-0000-00008E9F0000}"/>
    <cellStyle name="Normal 62 3 7 9 2" xfId="40850" xr:uid="{00000000-0005-0000-0000-00008F9F0000}"/>
    <cellStyle name="Normal 62 3 8" xfId="40851" xr:uid="{00000000-0005-0000-0000-0000909F0000}"/>
    <cellStyle name="Normal 62 3 8 10" xfId="40852" xr:uid="{00000000-0005-0000-0000-0000919F0000}"/>
    <cellStyle name="Normal 62 3 8 2" xfId="40853" xr:uid="{00000000-0005-0000-0000-0000929F0000}"/>
    <cellStyle name="Normal 62 3 8 2 2" xfId="40854" xr:uid="{00000000-0005-0000-0000-0000939F0000}"/>
    <cellStyle name="Normal 62 3 8 3" xfId="40855" xr:uid="{00000000-0005-0000-0000-0000949F0000}"/>
    <cellStyle name="Normal 62 3 8 3 2" xfId="40856" xr:uid="{00000000-0005-0000-0000-0000959F0000}"/>
    <cellStyle name="Normal 62 3 8 4" xfId="40857" xr:uid="{00000000-0005-0000-0000-0000969F0000}"/>
    <cellStyle name="Normal 62 3 8 4 2" xfId="40858" xr:uid="{00000000-0005-0000-0000-0000979F0000}"/>
    <cellStyle name="Normal 62 3 8 5" xfId="40859" xr:uid="{00000000-0005-0000-0000-0000989F0000}"/>
    <cellStyle name="Normal 62 3 8 5 2" xfId="40860" xr:uid="{00000000-0005-0000-0000-0000999F0000}"/>
    <cellStyle name="Normal 62 3 8 6" xfId="40861" xr:uid="{00000000-0005-0000-0000-00009A9F0000}"/>
    <cellStyle name="Normal 62 3 8 6 2" xfId="40862" xr:uid="{00000000-0005-0000-0000-00009B9F0000}"/>
    <cellStyle name="Normal 62 3 8 7" xfId="40863" xr:uid="{00000000-0005-0000-0000-00009C9F0000}"/>
    <cellStyle name="Normal 62 3 8 7 2" xfId="40864" xr:uid="{00000000-0005-0000-0000-00009D9F0000}"/>
    <cellStyle name="Normal 62 3 8 8" xfId="40865" xr:uid="{00000000-0005-0000-0000-00009E9F0000}"/>
    <cellStyle name="Normal 62 3 8 8 2" xfId="40866" xr:uid="{00000000-0005-0000-0000-00009F9F0000}"/>
    <cellStyle name="Normal 62 3 8 9" xfId="40867" xr:uid="{00000000-0005-0000-0000-0000A09F0000}"/>
    <cellStyle name="Normal 62 3 9" xfId="40868" xr:uid="{00000000-0005-0000-0000-0000A19F0000}"/>
    <cellStyle name="Normal 62 3 9 2" xfId="40869" xr:uid="{00000000-0005-0000-0000-0000A29F0000}"/>
    <cellStyle name="Normal 62 4" xfId="40870" xr:uid="{00000000-0005-0000-0000-0000A39F0000}"/>
    <cellStyle name="Normal 62 4 10" xfId="40871" xr:uid="{00000000-0005-0000-0000-0000A49F0000}"/>
    <cellStyle name="Normal 62 4 10 2" xfId="40872" xr:uid="{00000000-0005-0000-0000-0000A59F0000}"/>
    <cellStyle name="Normal 62 4 11" xfId="40873" xr:uid="{00000000-0005-0000-0000-0000A69F0000}"/>
    <cellStyle name="Normal 62 4 11 2" xfId="40874" xr:uid="{00000000-0005-0000-0000-0000A79F0000}"/>
    <cellStyle name="Normal 62 4 12" xfId="40875" xr:uid="{00000000-0005-0000-0000-0000A89F0000}"/>
    <cellStyle name="Normal 62 4 12 2" xfId="40876" xr:uid="{00000000-0005-0000-0000-0000A99F0000}"/>
    <cellStyle name="Normal 62 4 13" xfId="40877" xr:uid="{00000000-0005-0000-0000-0000AA9F0000}"/>
    <cellStyle name="Normal 62 4 13 2" xfId="40878" xr:uid="{00000000-0005-0000-0000-0000AB9F0000}"/>
    <cellStyle name="Normal 62 4 14" xfId="40879" xr:uid="{00000000-0005-0000-0000-0000AC9F0000}"/>
    <cellStyle name="Normal 62 4 14 2" xfId="40880" xr:uid="{00000000-0005-0000-0000-0000AD9F0000}"/>
    <cellStyle name="Normal 62 4 15" xfId="40881" xr:uid="{00000000-0005-0000-0000-0000AE9F0000}"/>
    <cellStyle name="Normal 62 4 15 2" xfId="40882" xr:uid="{00000000-0005-0000-0000-0000AF9F0000}"/>
    <cellStyle name="Normal 62 4 16" xfId="40883" xr:uid="{00000000-0005-0000-0000-0000B09F0000}"/>
    <cellStyle name="Normal 62 4 16 2" xfId="40884" xr:uid="{00000000-0005-0000-0000-0000B19F0000}"/>
    <cellStyle name="Normal 62 4 17" xfId="40885" xr:uid="{00000000-0005-0000-0000-0000B29F0000}"/>
    <cellStyle name="Normal 62 4 18" xfId="40886" xr:uid="{00000000-0005-0000-0000-0000B39F0000}"/>
    <cellStyle name="Normal 62 4 2" xfId="40887" xr:uid="{00000000-0005-0000-0000-0000B49F0000}"/>
    <cellStyle name="Normal 62 4 2 10" xfId="40888" xr:uid="{00000000-0005-0000-0000-0000B59F0000}"/>
    <cellStyle name="Normal 62 4 2 11" xfId="40889" xr:uid="{00000000-0005-0000-0000-0000B69F0000}"/>
    <cellStyle name="Normal 62 4 2 2" xfId="40890" xr:uid="{00000000-0005-0000-0000-0000B79F0000}"/>
    <cellStyle name="Normal 62 4 2 2 2" xfId="40891" xr:uid="{00000000-0005-0000-0000-0000B89F0000}"/>
    <cellStyle name="Normal 62 4 2 3" xfId="40892" xr:uid="{00000000-0005-0000-0000-0000B99F0000}"/>
    <cellStyle name="Normal 62 4 2 3 2" xfId="40893" xr:uid="{00000000-0005-0000-0000-0000BA9F0000}"/>
    <cellStyle name="Normal 62 4 2 4" xfId="40894" xr:uid="{00000000-0005-0000-0000-0000BB9F0000}"/>
    <cellStyle name="Normal 62 4 2 4 2" xfId="40895" xr:uid="{00000000-0005-0000-0000-0000BC9F0000}"/>
    <cellStyle name="Normal 62 4 2 5" xfId="40896" xr:uid="{00000000-0005-0000-0000-0000BD9F0000}"/>
    <cellStyle name="Normal 62 4 2 5 2" xfId="40897" xr:uid="{00000000-0005-0000-0000-0000BE9F0000}"/>
    <cellStyle name="Normal 62 4 2 6" xfId="40898" xr:uid="{00000000-0005-0000-0000-0000BF9F0000}"/>
    <cellStyle name="Normal 62 4 2 6 2" xfId="40899" xr:uid="{00000000-0005-0000-0000-0000C09F0000}"/>
    <cellStyle name="Normal 62 4 2 7" xfId="40900" xr:uid="{00000000-0005-0000-0000-0000C19F0000}"/>
    <cellStyle name="Normal 62 4 2 7 2" xfId="40901" xr:uid="{00000000-0005-0000-0000-0000C29F0000}"/>
    <cellStyle name="Normal 62 4 2 8" xfId="40902" xr:uid="{00000000-0005-0000-0000-0000C39F0000}"/>
    <cellStyle name="Normal 62 4 2 8 2" xfId="40903" xr:uid="{00000000-0005-0000-0000-0000C49F0000}"/>
    <cellStyle name="Normal 62 4 2 9" xfId="40904" xr:uid="{00000000-0005-0000-0000-0000C59F0000}"/>
    <cellStyle name="Normal 62 4 2 9 2" xfId="40905" xr:uid="{00000000-0005-0000-0000-0000C69F0000}"/>
    <cellStyle name="Normal 62 4 3" xfId="40906" xr:uid="{00000000-0005-0000-0000-0000C79F0000}"/>
    <cellStyle name="Normal 62 4 3 10" xfId="40907" xr:uid="{00000000-0005-0000-0000-0000C89F0000}"/>
    <cellStyle name="Normal 62 4 3 11" xfId="40908" xr:uid="{00000000-0005-0000-0000-0000C99F0000}"/>
    <cellStyle name="Normal 62 4 3 2" xfId="40909" xr:uid="{00000000-0005-0000-0000-0000CA9F0000}"/>
    <cellStyle name="Normal 62 4 3 2 2" xfId="40910" xr:uid="{00000000-0005-0000-0000-0000CB9F0000}"/>
    <cellStyle name="Normal 62 4 3 3" xfId="40911" xr:uid="{00000000-0005-0000-0000-0000CC9F0000}"/>
    <cellStyle name="Normal 62 4 3 3 2" xfId="40912" xr:uid="{00000000-0005-0000-0000-0000CD9F0000}"/>
    <cellStyle name="Normal 62 4 3 4" xfId="40913" xr:uid="{00000000-0005-0000-0000-0000CE9F0000}"/>
    <cellStyle name="Normal 62 4 3 4 2" xfId="40914" xr:uid="{00000000-0005-0000-0000-0000CF9F0000}"/>
    <cellStyle name="Normal 62 4 3 5" xfId="40915" xr:uid="{00000000-0005-0000-0000-0000D09F0000}"/>
    <cellStyle name="Normal 62 4 3 5 2" xfId="40916" xr:uid="{00000000-0005-0000-0000-0000D19F0000}"/>
    <cellStyle name="Normal 62 4 3 6" xfId="40917" xr:uid="{00000000-0005-0000-0000-0000D29F0000}"/>
    <cellStyle name="Normal 62 4 3 6 2" xfId="40918" xr:uid="{00000000-0005-0000-0000-0000D39F0000}"/>
    <cellStyle name="Normal 62 4 3 7" xfId="40919" xr:uid="{00000000-0005-0000-0000-0000D49F0000}"/>
    <cellStyle name="Normal 62 4 3 7 2" xfId="40920" xr:uid="{00000000-0005-0000-0000-0000D59F0000}"/>
    <cellStyle name="Normal 62 4 3 8" xfId="40921" xr:uid="{00000000-0005-0000-0000-0000D69F0000}"/>
    <cellStyle name="Normal 62 4 3 8 2" xfId="40922" xr:uid="{00000000-0005-0000-0000-0000D79F0000}"/>
    <cellStyle name="Normal 62 4 3 9" xfId="40923" xr:uid="{00000000-0005-0000-0000-0000D89F0000}"/>
    <cellStyle name="Normal 62 4 3 9 2" xfId="40924" xr:uid="{00000000-0005-0000-0000-0000D99F0000}"/>
    <cellStyle name="Normal 62 4 4" xfId="40925" xr:uid="{00000000-0005-0000-0000-0000DA9F0000}"/>
    <cellStyle name="Normal 62 4 4 10" xfId="40926" xr:uid="{00000000-0005-0000-0000-0000DB9F0000}"/>
    <cellStyle name="Normal 62 4 4 11" xfId="40927" xr:uid="{00000000-0005-0000-0000-0000DC9F0000}"/>
    <cellStyle name="Normal 62 4 4 2" xfId="40928" xr:uid="{00000000-0005-0000-0000-0000DD9F0000}"/>
    <cellStyle name="Normal 62 4 4 2 2" xfId="40929" xr:uid="{00000000-0005-0000-0000-0000DE9F0000}"/>
    <cellStyle name="Normal 62 4 4 3" xfId="40930" xr:uid="{00000000-0005-0000-0000-0000DF9F0000}"/>
    <cellStyle name="Normal 62 4 4 3 2" xfId="40931" xr:uid="{00000000-0005-0000-0000-0000E09F0000}"/>
    <cellStyle name="Normal 62 4 4 4" xfId="40932" xr:uid="{00000000-0005-0000-0000-0000E19F0000}"/>
    <cellStyle name="Normal 62 4 4 4 2" xfId="40933" xr:uid="{00000000-0005-0000-0000-0000E29F0000}"/>
    <cellStyle name="Normal 62 4 4 5" xfId="40934" xr:uid="{00000000-0005-0000-0000-0000E39F0000}"/>
    <cellStyle name="Normal 62 4 4 5 2" xfId="40935" xr:uid="{00000000-0005-0000-0000-0000E49F0000}"/>
    <cellStyle name="Normal 62 4 4 6" xfId="40936" xr:uid="{00000000-0005-0000-0000-0000E59F0000}"/>
    <cellStyle name="Normal 62 4 4 6 2" xfId="40937" xr:uid="{00000000-0005-0000-0000-0000E69F0000}"/>
    <cellStyle name="Normal 62 4 4 7" xfId="40938" xr:uid="{00000000-0005-0000-0000-0000E79F0000}"/>
    <cellStyle name="Normal 62 4 4 7 2" xfId="40939" xr:uid="{00000000-0005-0000-0000-0000E89F0000}"/>
    <cellStyle name="Normal 62 4 4 8" xfId="40940" xr:uid="{00000000-0005-0000-0000-0000E99F0000}"/>
    <cellStyle name="Normal 62 4 4 8 2" xfId="40941" xr:uid="{00000000-0005-0000-0000-0000EA9F0000}"/>
    <cellStyle name="Normal 62 4 4 9" xfId="40942" xr:uid="{00000000-0005-0000-0000-0000EB9F0000}"/>
    <cellStyle name="Normal 62 4 4 9 2" xfId="40943" xr:uid="{00000000-0005-0000-0000-0000EC9F0000}"/>
    <cellStyle name="Normal 62 4 5" xfId="40944" xr:uid="{00000000-0005-0000-0000-0000ED9F0000}"/>
    <cellStyle name="Normal 62 4 5 10" xfId="40945" xr:uid="{00000000-0005-0000-0000-0000EE9F0000}"/>
    <cellStyle name="Normal 62 4 5 11" xfId="40946" xr:uid="{00000000-0005-0000-0000-0000EF9F0000}"/>
    <cellStyle name="Normal 62 4 5 2" xfId="40947" xr:uid="{00000000-0005-0000-0000-0000F09F0000}"/>
    <cellStyle name="Normal 62 4 5 2 2" xfId="40948" xr:uid="{00000000-0005-0000-0000-0000F19F0000}"/>
    <cellStyle name="Normal 62 4 5 3" xfId="40949" xr:uid="{00000000-0005-0000-0000-0000F29F0000}"/>
    <cellStyle name="Normal 62 4 5 3 2" xfId="40950" xr:uid="{00000000-0005-0000-0000-0000F39F0000}"/>
    <cellStyle name="Normal 62 4 5 4" xfId="40951" xr:uid="{00000000-0005-0000-0000-0000F49F0000}"/>
    <cellStyle name="Normal 62 4 5 4 2" xfId="40952" xr:uid="{00000000-0005-0000-0000-0000F59F0000}"/>
    <cellStyle name="Normal 62 4 5 5" xfId="40953" xr:uid="{00000000-0005-0000-0000-0000F69F0000}"/>
    <cellStyle name="Normal 62 4 5 5 2" xfId="40954" xr:uid="{00000000-0005-0000-0000-0000F79F0000}"/>
    <cellStyle name="Normal 62 4 5 6" xfId="40955" xr:uid="{00000000-0005-0000-0000-0000F89F0000}"/>
    <cellStyle name="Normal 62 4 5 6 2" xfId="40956" xr:uid="{00000000-0005-0000-0000-0000F99F0000}"/>
    <cellStyle name="Normal 62 4 5 7" xfId="40957" xr:uid="{00000000-0005-0000-0000-0000FA9F0000}"/>
    <cellStyle name="Normal 62 4 5 7 2" xfId="40958" xr:uid="{00000000-0005-0000-0000-0000FB9F0000}"/>
    <cellStyle name="Normal 62 4 5 8" xfId="40959" xr:uid="{00000000-0005-0000-0000-0000FC9F0000}"/>
    <cellStyle name="Normal 62 4 5 8 2" xfId="40960" xr:uid="{00000000-0005-0000-0000-0000FD9F0000}"/>
    <cellStyle name="Normal 62 4 5 9" xfId="40961" xr:uid="{00000000-0005-0000-0000-0000FE9F0000}"/>
    <cellStyle name="Normal 62 4 5 9 2" xfId="40962" xr:uid="{00000000-0005-0000-0000-0000FF9F0000}"/>
    <cellStyle name="Normal 62 4 6" xfId="40963" xr:uid="{00000000-0005-0000-0000-000000A00000}"/>
    <cellStyle name="Normal 62 4 6 10" xfId="40964" xr:uid="{00000000-0005-0000-0000-000001A00000}"/>
    <cellStyle name="Normal 62 4 6 11" xfId="40965" xr:uid="{00000000-0005-0000-0000-000002A00000}"/>
    <cellStyle name="Normal 62 4 6 2" xfId="40966" xr:uid="{00000000-0005-0000-0000-000003A00000}"/>
    <cellStyle name="Normal 62 4 6 2 2" xfId="40967" xr:uid="{00000000-0005-0000-0000-000004A00000}"/>
    <cellStyle name="Normal 62 4 6 3" xfId="40968" xr:uid="{00000000-0005-0000-0000-000005A00000}"/>
    <cellStyle name="Normal 62 4 6 3 2" xfId="40969" xr:uid="{00000000-0005-0000-0000-000006A00000}"/>
    <cellStyle name="Normal 62 4 6 4" xfId="40970" xr:uid="{00000000-0005-0000-0000-000007A00000}"/>
    <cellStyle name="Normal 62 4 6 4 2" xfId="40971" xr:uid="{00000000-0005-0000-0000-000008A00000}"/>
    <cellStyle name="Normal 62 4 6 5" xfId="40972" xr:uid="{00000000-0005-0000-0000-000009A00000}"/>
    <cellStyle name="Normal 62 4 6 5 2" xfId="40973" xr:uid="{00000000-0005-0000-0000-00000AA00000}"/>
    <cellStyle name="Normal 62 4 6 6" xfId="40974" xr:uid="{00000000-0005-0000-0000-00000BA00000}"/>
    <cellStyle name="Normal 62 4 6 6 2" xfId="40975" xr:uid="{00000000-0005-0000-0000-00000CA00000}"/>
    <cellStyle name="Normal 62 4 6 7" xfId="40976" xr:uid="{00000000-0005-0000-0000-00000DA00000}"/>
    <cellStyle name="Normal 62 4 6 7 2" xfId="40977" xr:uid="{00000000-0005-0000-0000-00000EA00000}"/>
    <cellStyle name="Normal 62 4 6 8" xfId="40978" xr:uid="{00000000-0005-0000-0000-00000FA00000}"/>
    <cellStyle name="Normal 62 4 6 8 2" xfId="40979" xr:uid="{00000000-0005-0000-0000-000010A00000}"/>
    <cellStyle name="Normal 62 4 6 9" xfId="40980" xr:uid="{00000000-0005-0000-0000-000011A00000}"/>
    <cellStyle name="Normal 62 4 6 9 2" xfId="40981" xr:uid="{00000000-0005-0000-0000-000012A00000}"/>
    <cellStyle name="Normal 62 4 7" xfId="40982" xr:uid="{00000000-0005-0000-0000-000013A00000}"/>
    <cellStyle name="Normal 62 4 7 10" xfId="40983" xr:uid="{00000000-0005-0000-0000-000014A00000}"/>
    <cellStyle name="Normal 62 4 7 11" xfId="40984" xr:uid="{00000000-0005-0000-0000-000015A00000}"/>
    <cellStyle name="Normal 62 4 7 2" xfId="40985" xr:uid="{00000000-0005-0000-0000-000016A00000}"/>
    <cellStyle name="Normal 62 4 7 2 2" xfId="40986" xr:uid="{00000000-0005-0000-0000-000017A00000}"/>
    <cellStyle name="Normal 62 4 7 3" xfId="40987" xr:uid="{00000000-0005-0000-0000-000018A00000}"/>
    <cellStyle name="Normal 62 4 7 3 2" xfId="40988" xr:uid="{00000000-0005-0000-0000-000019A00000}"/>
    <cellStyle name="Normal 62 4 7 4" xfId="40989" xr:uid="{00000000-0005-0000-0000-00001AA00000}"/>
    <cellStyle name="Normal 62 4 7 4 2" xfId="40990" xr:uid="{00000000-0005-0000-0000-00001BA00000}"/>
    <cellStyle name="Normal 62 4 7 5" xfId="40991" xr:uid="{00000000-0005-0000-0000-00001CA00000}"/>
    <cellStyle name="Normal 62 4 7 5 2" xfId="40992" xr:uid="{00000000-0005-0000-0000-00001DA00000}"/>
    <cellStyle name="Normal 62 4 7 6" xfId="40993" xr:uid="{00000000-0005-0000-0000-00001EA00000}"/>
    <cellStyle name="Normal 62 4 7 6 2" xfId="40994" xr:uid="{00000000-0005-0000-0000-00001FA00000}"/>
    <cellStyle name="Normal 62 4 7 7" xfId="40995" xr:uid="{00000000-0005-0000-0000-000020A00000}"/>
    <cellStyle name="Normal 62 4 7 7 2" xfId="40996" xr:uid="{00000000-0005-0000-0000-000021A00000}"/>
    <cellStyle name="Normal 62 4 7 8" xfId="40997" xr:uid="{00000000-0005-0000-0000-000022A00000}"/>
    <cellStyle name="Normal 62 4 7 8 2" xfId="40998" xr:uid="{00000000-0005-0000-0000-000023A00000}"/>
    <cellStyle name="Normal 62 4 7 9" xfId="40999" xr:uid="{00000000-0005-0000-0000-000024A00000}"/>
    <cellStyle name="Normal 62 4 7 9 2" xfId="41000" xr:uid="{00000000-0005-0000-0000-000025A00000}"/>
    <cellStyle name="Normal 62 4 8" xfId="41001" xr:uid="{00000000-0005-0000-0000-000026A00000}"/>
    <cellStyle name="Normal 62 4 8 10" xfId="41002" xr:uid="{00000000-0005-0000-0000-000027A00000}"/>
    <cellStyle name="Normal 62 4 8 2" xfId="41003" xr:uid="{00000000-0005-0000-0000-000028A00000}"/>
    <cellStyle name="Normal 62 4 8 2 2" xfId="41004" xr:uid="{00000000-0005-0000-0000-000029A00000}"/>
    <cellStyle name="Normal 62 4 8 3" xfId="41005" xr:uid="{00000000-0005-0000-0000-00002AA00000}"/>
    <cellStyle name="Normal 62 4 8 3 2" xfId="41006" xr:uid="{00000000-0005-0000-0000-00002BA00000}"/>
    <cellStyle name="Normal 62 4 8 4" xfId="41007" xr:uid="{00000000-0005-0000-0000-00002CA00000}"/>
    <cellStyle name="Normal 62 4 8 4 2" xfId="41008" xr:uid="{00000000-0005-0000-0000-00002DA00000}"/>
    <cellStyle name="Normal 62 4 8 5" xfId="41009" xr:uid="{00000000-0005-0000-0000-00002EA00000}"/>
    <cellStyle name="Normal 62 4 8 5 2" xfId="41010" xr:uid="{00000000-0005-0000-0000-00002FA00000}"/>
    <cellStyle name="Normal 62 4 8 6" xfId="41011" xr:uid="{00000000-0005-0000-0000-000030A00000}"/>
    <cellStyle name="Normal 62 4 8 6 2" xfId="41012" xr:uid="{00000000-0005-0000-0000-000031A00000}"/>
    <cellStyle name="Normal 62 4 8 7" xfId="41013" xr:uid="{00000000-0005-0000-0000-000032A00000}"/>
    <cellStyle name="Normal 62 4 8 7 2" xfId="41014" xr:uid="{00000000-0005-0000-0000-000033A00000}"/>
    <cellStyle name="Normal 62 4 8 8" xfId="41015" xr:uid="{00000000-0005-0000-0000-000034A00000}"/>
    <cellStyle name="Normal 62 4 8 8 2" xfId="41016" xr:uid="{00000000-0005-0000-0000-000035A00000}"/>
    <cellStyle name="Normal 62 4 8 9" xfId="41017" xr:uid="{00000000-0005-0000-0000-000036A00000}"/>
    <cellStyle name="Normal 62 4 9" xfId="41018" xr:uid="{00000000-0005-0000-0000-000037A00000}"/>
    <cellStyle name="Normal 62 4 9 2" xfId="41019" xr:uid="{00000000-0005-0000-0000-000038A00000}"/>
    <cellStyle name="Normal 62 5" xfId="41020" xr:uid="{00000000-0005-0000-0000-000039A00000}"/>
    <cellStyle name="Normal 62 5 10" xfId="41021" xr:uid="{00000000-0005-0000-0000-00003AA00000}"/>
    <cellStyle name="Normal 62 5 10 2" xfId="41022" xr:uid="{00000000-0005-0000-0000-00003BA00000}"/>
    <cellStyle name="Normal 62 5 11" xfId="41023" xr:uid="{00000000-0005-0000-0000-00003CA00000}"/>
    <cellStyle name="Normal 62 5 11 2" xfId="41024" xr:uid="{00000000-0005-0000-0000-00003DA00000}"/>
    <cellStyle name="Normal 62 5 12" xfId="41025" xr:uid="{00000000-0005-0000-0000-00003EA00000}"/>
    <cellStyle name="Normal 62 5 12 2" xfId="41026" xr:uid="{00000000-0005-0000-0000-00003FA00000}"/>
    <cellStyle name="Normal 62 5 13" xfId="41027" xr:uid="{00000000-0005-0000-0000-000040A00000}"/>
    <cellStyle name="Normal 62 5 13 2" xfId="41028" xr:uid="{00000000-0005-0000-0000-000041A00000}"/>
    <cellStyle name="Normal 62 5 14" xfId="41029" xr:uid="{00000000-0005-0000-0000-000042A00000}"/>
    <cellStyle name="Normal 62 5 14 2" xfId="41030" xr:uid="{00000000-0005-0000-0000-000043A00000}"/>
    <cellStyle name="Normal 62 5 15" xfId="41031" xr:uid="{00000000-0005-0000-0000-000044A00000}"/>
    <cellStyle name="Normal 62 5 15 2" xfId="41032" xr:uid="{00000000-0005-0000-0000-000045A00000}"/>
    <cellStyle name="Normal 62 5 16" xfId="41033" xr:uid="{00000000-0005-0000-0000-000046A00000}"/>
    <cellStyle name="Normal 62 5 17" xfId="41034" xr:uid="{00000000-0005-0000-0000-000047A00000}"/>
    <cellStyle name="Normal 62 5 2" xfId="41035" xr:uid="{00000000-0005-0000-0000-000048A00000}"/>
    <cellStyle name="Normal 62 5 2 10" xfId="41036" xr:uid="{00000000-0005-0000-0000-000049A00000}"/>
    <cellStyle name="Normal 62 5 2 11" xfId="41037" xr:uid="{00000000-0005-0000-0000-00004AA00000}"/>
    <cellStyle name="Normal 62 5 2 2" xfId="41038" xr:uid="{00000000-0005-0000-0000-00004BA00000}"/>
    <cellStyle name="Normal 62 5 2 2 2" xfId="41039" xr:uid="{00000000-0005-0000-0000-00004CA00000}"/>
    <cellStyle name="Normal 62 5 2 3" xfId="41040" xr:uid="{00000000-0005-0000-0000-00004DA00000}"/>
    <cellStyle name="Normal 62 5 2 3 2" xfId="41041" xr:uid="{00000000-0005-0000-0000-00004EA00000}"/>
    <cellStyle name="Normal 62 5 2 4" xfId="41042" xr:uid="{00000000-0005-0000-0000-00004FA00000}"/>
    <cellStyle name="Normal 62 5 2 4 2" xfId="41043" xr:uid="{00000000-0005-0000-0000-000050A00000}"/>
    <cellStyle name="Normal 62 5 2 5" xfId="41044" xr:uid="{00000000-0005-0000-0000-000051A00000}"/>
    <cellStyle name="Normal 62 5 2 5 2" xfId="41045" xr:uid="{00000000-0005-0000-0000-000052A00000}"/>
    <cellStyle name="Normal 62 5 2 6" xfId="41046" xr:uid="{00000000-0005-0000-0000-000053A00000}"/>
    <cellStyle name="Normal 62 5 2 6 2" xfId="41047" xr:uid="{00000000-0005-0000-0000-000054A00000}"/>
    <cellStyle name="Normal 62 5 2 7" xfId="41048" xr:uid="{00000000-0005-0000-0000-000055A00000}"/>
    <cellStyle name="Normal 62 5 2 7 2" xfId="41049" xr:uid="{00000000-0005-0000-0000-000056A00000}"/>
    <cellStyle name="Normal 62 5 2 8" xfId="41050" xr:uid="{00000000-0005-0000-0000-000057A00000}"/>
    <cellStyle name="Normal 62 5 2 8 2" xfId="41051" xr:uid="{00000000-0005-0000-0000-000058A00000}"/>
    <cellStyle name="Normal 62 5 2 9" xfId="41052" xr:uid="{00000000-0005-0000-0000-000059A00000}"/>
    <cellStyle name="Normal 62 5 2 9 2" xfId="41053" xr:uid="{00000000-0005-0000-0000-00005AA00000}"/>
    <cellStyle name="Normal 62 5 3" xfId="41054" xr:uid="{00000000-0005-0000-0000-00005BA00000}"/>
    <cellStyle name="Normal 62 5 3 10" xfId="41055" xr:uid="{00000000-0005-0000-0000-00005CA00000}"/>
    <cellStyle name="Normal 62 5 3 11" xfId="41056" xr:uid="{00000000-0005-0000-0000-00005DA00000}"/>
    <cellStyle name="Normal 62 5 3 2" xfId="41057" xr:uid="{00000000-0005-0000-0000-00005EA00000}"/>
    <cellStyle name="Normal 62 5 3 2 2" xfId="41058" xr:uid="{00000000-0005-0000-0000-00005FA00000}"/>
    <cellStyle name="Normal 62 5 3 3" xfId="41059" xr:uid="{00000000-0005-0000-0000-000060A00000}"/>
    <cellStyle name="Normal 62 5 3 3 2" xfId="41060" xr:uid="{00000000-0005-0000-0000-000061A00000}"/>
    <cellStyle name="Normal 62 5 3 4" xfId="41061" xr:uid="{00000000-0005-0000-0000-000062A00000}"/>
    <cellStyle name="Normal 62 5 3 4 2" xfId="41062" xr:uid="{00000000-0005-0000-0000-000063A00000}"/>
    <cellStyle name="Normal 62 5 3 5" xfId="41063" xr:uid="{00000000-0005-0000-0000-000064A00000}"/>
    <cellStyle name="Normal 62 5 3 5 2" xfId="41064" xr:uid="{00000000-0005-0000-0000-000065A00000}"/>
    <cellStyle name="Normal 62 5 3 6" xfId="41065" xr:uid="{00000000-0005-0000-0000-000066A00000}"/>
    <cellStyle name="Normal 62 5 3 6 2" xfId="41066" xr:uid="{00000000-0005-0000-0000-000067A00000}"/>
    <cellStyle name="Normal 62 5 3 7" xfId="41067" xr:uid="{00000000-0005-0000-0000-000068A00000}"/>
    <cellStyle name="Normal 62 5 3 7 2" xfId="41068" xr:uid="{00000000-0005-0000-0000-000069A00000}"/>
    <cellStyle name="Normal 62 5 3 8" xfId="41069" xr:uid="{00000000-0005-0000-0000-00006AA00000}"/>
    <cellStyle name="Normal 62 5 3 8 2" xfId="41070" xr:uid="{00000000-0005-0000-0000-00006BA00000}"/>
    <cellStyle name="Normal 62 5 3 9" xfId="41071" xr:uid="{00000000-0005-0000-0000-00006CA00000}"/>
    <cellStyle name="Normal 62 5 3 9 2" xfId="41072" xr:uid="{00000000-0005-0000-0000-00006DA00000}"/>
    <cellStyle name="Normal 62 5 4" xfId="41073" xr:uid="{00000000-0005-0000-0000-00006EA00000}"/>
    <cellStyle name="Normal 62 5 4 10" xfId="41074" xr:uid="{00000000-0005-0000-0000-00006FA00000}"/>
    <cellStyle name="Normal 62 5 4 11" xfId="41075" xr:uid="{00000000-0005-0000-0000-000070A00000}"/>
    <cellStyle name="Normal 62 5 4 2" xfId="41076" xr:uid="{00000000-0005-0000-0000-000071A00000}"/>
    <cellStyle name="Normal 62 5 4 2 2" xfId="41077" xr:uid="{00000000-0005-0000-0000-000072A00000}"/>
    <cellStyle name="Normal 62 5 4 3" xfId="41078" xr:uid="{00000000-0005-0000-0000-000073A00000}"/>
    <cellStyle name="Normal 62 5 4 3 2" xfId="41079" xr:uid="{00000000-0005-0000-0000-000074A00000}"/>
    <cellStyle name="Normal 62 5 4 4" xfId="41080" xr:uid="{00000000-0005-0000-0000-000075A00000}"/>
    <cellStyle name="Normal 62 5 4 4 2" xfId="41081" xr:uid="{00000000-0005-0000-0000-000076A00000}"/>
    <cellStyle name="Normal 62 5 4 5" xfId="41082" xr:uid="{00000000-0005-0000-0000-000077A00000}"/>
    <cellStyle name="Normal 62 5 4 5 2" xfId="41083" xr:uid="{00000000-0005-0000-0000-000078A00000}"/>
    <cellStyle name="Normal 62 5 4 6" xfId="41084" xr:uid="{00000000-0005-0000-0000-000079A00000}"/>
    <cellStyle name="Normal 62 5 4 6 2" xfId="41085" xr:uid="{00000000-0005-0000-0000-00007AA00000}"/>
    <cellStyle name="Normal 62 5 4 7" xfId="41086" xr:uid="{00000000-0005-0000-0000-00007BA00000}"/>
    <cellStyle name="Normal 62 5 4 7 2" xfId="41087" xr:uid="{00000000-0005-0000-0000-00007CA00000}"/>
    <cellStyle name="Normal 62 5 4 8" xfId="41088" xr:uid="{00000000-0005-0000-0000-00007DA00000}"/>
    <cellStyle name="Normal 62 5 4 8 2" xfId="41089" xr:uid="{00000000-0005-0000-0000-00007EA00000}"/>
    <cellStyle name="Normal 62 5 4 9" xfId="41090" xr:uid="{00000000-0005-0000-0000-00007FA00000}"/>
    <cellStyle name="Normal 62 5 4 9 2" xfId="41091" xr:uid="{00000000-0005-0000-0000-000080A00000}"/>
    <cellStyle name="Normal 62 5 5" xfId="41092" xr:uid="{00000000-0005-0000-0000-000081A00000}"/>
    <cellStyle name="Normal 62 5 5 10" xfId="41093" xr:uid="{00000000-0005-0000-0000-000082A00000}"/>
    <cellStyle name="Normal 62 5 5 11" xfId="41094" xr:uid="{00000000-0005-0000-0000-000083A00000}"/>
    <cellStyle name="Normal 62 5 5 2" xfId="41095" xr:uid="{00000000-0005-0000-0000-000084A00000}"/>
    <cellStyle name="Normal 62 5 5 2 2" xfId="41096" xr:uid="{00000000-0005-0000-0000-000085A00000}"/>
    <cellStyle name="Normal 62 5 5 3" xfId="41097" xr:uid="{00000000-0005-0000-0000-000086A00000}"/>
    <cellStyle name="Normal 62 5 5 3 2" xfId="41098" xr:uid="{00000000-0005-0000-0000-000087A00000}"/>
    <cellStyle name="Normal 62 5 5 4" xfId="41099" xr:uid="{00000000-0005-0000-0000-000088A00000}"/>
    <cellStyle name="Normal 62 5 5 4 2" xfId="41100" xr:uid="{00000000-0005-0000-0000-000089A00000}"/>
    <cellStyle name="Normal 62 5 5 5" xfId="41101" xr:uid="{00000000-0005-0000-0000-00008AA00000}"/>
    <cellStyle name="Normal 62 5 5 5 2" xfId="41102" xr:uid="{00000000-0005-0000-0000-00008BA00000}"/>
    <cellStyle name="Normal 62 5 5 6" xfId="41103" xr:uid="{00000000-0005-0000-0000-00008CA00000}"/>
    <cellStyle name="Normal 62 5 5 6 2" xfId="41104" xr:uid="{00000000-0005-0000-0000-00008DA00000}"/>
    <cellStyle name="Normal 62 5 5 7" xfId="41105" xr:uid="{00000000-0005-0000-0000-00008EA00000}"/>
    <cellStyle name="Normal 62 5 5 7 2" xfId="41106" xr:uid="{00000000-0005-0000-0000-00008FA00000}"/>
    <cellStyle name="Normal 62 5 5 8" xfId="41107" xr:uid="{00000000-0005-0000-0000-000090A00000}"/>
    <cellStyle name="Normal 62 5 5 8 2" xfId="41108" xr:uid="{00000000-0005-0000-0000-000091A00000}"/>
    <cellStyle name="Normal 62 5 5 9" xfId="41109" xr:uid="{00000000-0005-0000-0000-000092A00000}"/>
    <cellStyle name="Normal 62 5 5 9 2" xfId="41110" xr:uid="{00000000-0005-0000-0000-000093A00000}"/>
    <cellStyle name="Normal 62 5 6" xfId="41111" xr:uid="{00000000-0005-0000-0000-000094A00000}"/>
    <cellStyle name="Normal 62 5 6 10" xfId="41112" xr:uid="{00000000-0005-0000-0000-000095A00000}"/>
    <cellStyle name="Normal 62 5 6 11" xfId="41113" xr:uid="{00000000-0005-0000-0000-000096A00000}"/>
    <cellStyle name="Normal 62 5 6 2" xfId="41114" xr:uid="{00000000-0005-0000-0000-000097A00000}"/>
    <cellStyle name="Normal 62 5 6 2 2" xfId="41115" xr:uid="{00000000-0005-0000-0000-000098A00000}"/>
    <cellStyle name="Normal 62 5 6 3" xfId="41116" xr:uid="{00000000-0005-0000-0000-000099A00000}"/>
    <cellStyle name="Normal 62 5 6 3 2" xfId="41117" xr:uid="{00000000-0005-0000-0000-00009AA00000}"/>
    <cellStyle name="Normal 62 5 6 4" xfId="41118" xr:uid="{00000000-0005-0000-0000-00009BA00000}"/>
    <cellStyle name="Normal 62 5 6 4 2" xfId="41119" xr:uid="{00000000-0005-0000-0000-00009CA00000}"/>
    <cellStyle name="Normal 62 5 6 5" xfId="41120" xr:uid="{00000000-0005-0000-0000-00009DA00000}"/>
    <cellStyle name="Normal 62 5 6 5 2" xfId="41121" xr:uid="{00000000-0005-0000-0000-00009EA00000}"/>
    <cellStyle name="Normal 62 5 6 6" xfId="41122" xr:uid="{00000000-0005-0000-0000-00009FA00000}"/>
    <cellStyle name="Normal 62 5 6 6 2" xfId="41123" xr:uid="{00000000-0005-0000-0000-0000A0A00000}"/>
    <cellStyle name="Normal 62 5 6 7" xfId="41124" xr:uid="{00000000-0005-0000-0000-0000A1A00000}"/>
    <cellStyle name="Normal 62 5 6 7 2" xfId="41125" xr:uid="{00000000-0005-0000-0000-0000A2A00000}"/>
    <cellStyle name="Normal 62 5 6 8" xfId="41126" xr:uid="{00000000-0005-0000-0000-0000A3A00000}"/>
    <cellStyle name="Normal 62 5 6 8 2" xfId="41127" xr:uid="{00000000-0005-0000-0000-0000A4A00000}"/>
    <cellStyle name="Normal 62 5 6 9" xfId="41128" xr:uid="{00000000-0005-0000-0000-0000A5A00000}"/>
    <cellStyle name="Normal 62 5 6 9 2" xfId="41129" xr:uid="{00000000-0005-0000-0000-0000A6A00000}"/>
    <cellStyle name="Normal 62 5 7" xfId="41130" xr:uid="{00000000-0005-0000-0000-0000A7A00000}"/>
    <cellStyle name="Normal 62 5 7 10" xfId="41131" xr:uid="{00000000-0005-0000-0000-0000A8A00000}"/>
    <cellStyle name="Normal 62 5 7 2" xfId="41132" xr:uid="{00000000-0005-0000-0000-0000A9A00000}"/>
    <cellStyle name="Normal 62 5 7 2 2" xfId="41133" xr:uid="{00000000-0005-0000-0000-0000AAA00000}"/>
    <cellStyle name="Normal 62 5 7 3" xfId="41134" xr:uid="{00000000-0005-0000-0000-0000ABA00000}"/>
    <cellStyle name="Normal 62 5 7 3 2" xfId="41135" xr:uid="{00000000-0005-0000-0000-0000ACA00000}"/>
    <cellStyle name="Normal 62 5 7 4" xfId="41136" xr:uid="{00000000-0005-0000-0000-0000ADA00000}"/>
    <cellStyle name="Normal 62 5 7 4 2" xfId="41137" xr:uid="{00000000-0005-0000-0000-0000AEA00000}"/>
    <cellStyle name="Normal 62 5 7 5" xfId="41138" xr:uid="{00000000-0005-0000-0000-0000AFA00000}"/>
    <cellStyle name="Normal 62 5 7 5 2" xfId="41139" xr:uid="{00000000-0005-0000-0000-0000B0A00000}"/>
    <cellStyle name="Normal 62 5 7 6" xfId="41140" xr:uid="{00000000-0005-0000-0000-0000B1A00000}"/>
    <cellStyle name="Normal 62 5 7 6 2" xfId="41141" xr:uid="{00000000-0005-0000-0000-0000B2A00000}"/>
    <cellStyle name="Normal 62 5 7 7" xfId="41142" xr:uid="{00000000-0005-0000-0000-0000B3A00000}"/>
    <cellStyle name="Normal 62 5 7 7 2" xfId="41143" xr:uid="{00000000-0005-0000-0000-0000B4A00000}"/>
    <cellStyle name="Normal 62 5 7 8" xfId="41144" xr:uid="{00000000-0005-0000-0000-0000B5A00000}"/>
    <cellStyle name="Normal 62 5 7 8 2" xfId="41145" xr:uid="{00000000-0005-0000-0000-0000B6A00000}"/>
    <cellStyle name="Normal 62 5 7 9" xfId="41146" xr:uid="{00000000-0005-0000-0000-0000B7A00000}"/>
    <cellStyle name="Normal 62 5 8" xfId="41147" xr:uid="{00000000-0005-0000-0000-0000B8A00000}"/>
    <cellStyle name="Normal 62 5 8 2" xfId="41148" xr:uid="{00000000-0005-0000-0000-0000B9A00000}"/>
    <cellStyle name="Normal 62 5 9" xfId="41149" xr:uid="{00000000-0005-0000-0000-0000BAA00000}"/>
    <cellStyle name="Normal 62 5 9 2" xfId="41150" xr:uid="{00000000-0005-0000-0000-0000BBA00000}"/>
    <cellStyle name="Normal 62 6" xfId="41151" xr:uid="{00000000-0005-0000-0000-0000BCA00000}"/>
    <cellStyle name="Normal 62 6 10" xfId="41152" xr:uid="{00000000-0005-0000-0000-0000BDA00000}"/>
    <cellStyle name="Normal 62 6 10 2" xfId="41153" xr:uid="{00000000-0005-0000-0000-0000BEA00000}"/>
    <cellStyle name="Normal 62 6 11" xfId="41154" xr:uid="{00000000-0005-0000-0000-0000BFA00000}"/>
    <cellStyle name="Normal 62 6 11 2" xfId="41155" xr:uid="{00000000-0005-0000-0000-0000C0A00000}"/>
    <cellStyle name="Normal 62 6 12" xfId="41156" xr:uid="{00000000-0005-0000-0000-0000C1A00000}"/>
    <cellStyle name="Normal 62 6 12 2" xfId="41157" xr:uid="{00000000-0005-0000-0000-0000C2A00000}"/>
    <cellStyle name="Normal 62 6 13" xfId="41158" xr:uid="{00000000-0005-0000-0000-0000C3A00000}"/>
    <cellStyle name="Normal 62 6 13 2" xfId="41159" xr:uid="{00000000-0005-0000-0000-0000C4A00000}"/>
    <cellStyle name="Normal 62 6 14" xfId="41160" xr:uid="{00000000-0005-0000-0000-0000C5A00000}"/>
    <cellStyle name="Normal 62 6 14 2" xfId="41161" xr:uid="{00000000-0005-0000-0000-0000C6A00000}"/>
    <cellStyle name="Normal 62 6 15" xfId="41162" xr:uid="{00000000-0005-0000-0000-0000C7A00000}"/>
    <cellStyle name="Normal 62 6 15 2" xfId="41163" xr:uid="{00000000-0005-0000-0000-0000C8A00000}"/>
    <cellStyle name="Normal 62 6 16" xfId="41164" xr:uid="{00000000-0005-0000-0000-0000C9A00000}"/>
    <cellStyle name="Normal 62 6 17" xfId="41165" xr:uid="{00000000-0005-0000-0000-0000CAA00000}"/>
    <cellStyle name="Normal 62 6 2" xfId="41166" xr:uid="{00000000-0005-0000-0000-0000CBA00000}"/>
    <cellStyle name="Normal 62 6 2 10" xfId="41167" xr:uid="{00000000-0005-0000-0000-0000CCA00000}"/>
    <cellStyle name="Normal 62 6 2 11" xfId="41168" xr:uid="{00000000-0005-0000-0000-0000CDA00000}"/>
    <cellStyle name="Normal 62 6 2 2" xfId="41169" xr:uid="{00000000-0005-0000-0000-0000CEA00000}"/>
    <cellStyle name="Normal 62 6 2 2 2" xfId="41170" xr:uid="{00000000-0005-0000-0000-0000CFA00000}"/>
    <cellStyle name="Normal 62 6 2 3" xfId="41171" xr:uid="{00000000-0005-0000-0000-0000D0A00000}"/>
    <cellStyle name="Normal 62 6 2 3 2" xfId="41172" xr:uid="{00000000-0005-0000-0000-0000D1A00000}"/>
    <cellStyle name="Normal 62 6 2 4" xfId="41173" xr:uid="{00000000-0005-0000-0000-0000D2A00000}"/>
    <cellStyle name="Normal 62 6 2 4 2" xfId="41174" xr:uid="{00000000-0005-0000-0000-0000D3A00000}"/>
    <cellStyle name="Normal 62 6 2 5" xfId="41175" xr:uid="{00000000-0005-0000-0000-0000D4A00000}"/>
    <cellStyle name="Normal 62 6 2 5 2" xfId="41176" xr:uid="{00000000-0005-0000-0000-0000D5A00000}"/>
    <cellStyle name="Normal 62 6 2 6" xfId="41177" xr:uid="{00000000-0005-0000-0000-0000D6A00000}"/>
    <cellStyle name="Normal 62 6 2 6 2" xfId="41178" xr:uid="{00000000-0005-0000-0000-0000D7A00000}"/>
    <cellStyle name="Normal 62 6 2 7" xfId="41179" xr:uid="{00000000-0005-0000-0000-0000D8A00000}"/>
    <cellStyle name="Normal 62 6 2 7 2" xfId="41180" xr:uid="{00000000-0005-0000-0000-0000D9A00000}"/>
    <cellStyle name="Normal 62 6 2 8" xfId="41181" xr:uid="{00000000-0005-0000-0000-0000DAA00000}"/>
    <cellStyle name="Normal 62 6 2 8 2" xfId="41182" xr:uid="{00000000-0005-0000-0000-0000DBA00000}"/>
    <cellStyle name="Normal 62 6 2 9" xfId="41183" xr:uid="{00000000-0005-0000-0000-0000DCA00000}"/>
    <cellStyle name="Normal 62 6 2 9 2" xfId="41184" xr:uid="{00000000-0005-0000-0000-0000DDA00000}"/>
    <cellStyle name="Normal 62 6 3" xfId="41185" xr:uid="{00000000-0005-0000-0000-0000DEA00000}"/>
    <cellStyle name="Normal 62 6 3 10" xfId="41186" xr:uid="{00000000-0005-0000-0000-0000DFA00000}"/>
    <cellStyle name="Normal 62 6 3 11" xfId="41187" xr:uid="{00000000-0005-0000-0000-0000E0A00000}"/>
    <cellStyle name="Normal 62 6 3 2" xfId="41188" xr:uid="{00000000-0005-0000-0000-0000E1A00000}"/>
    <cellStyle name="Normal 62 6 3 2 2" xfId="41189" xr:uid="{00000000-0005-0000-0000-0000E2A00000}"/>
    <cellStyle name="Normal 62 6 3 3" xfId="41190" xr:uid="{00000000-0005-0000-0000-0000E3A00000}"/>
    <cellStyle name="Normal 62 6 3 3 2" xfId="41191" xr:uid="{00000000-0005-0000-0000-0000E4A00000}"/>
    <cellStyle name="Normal 62 6 3 4" xfId="41192" xr:uid="{00000000-0005-0000-0000-0000E5A00000}"/>
    <cellStyle name="Normal 62 6 3 4 2" xfId="41193" xr:uid="{00000000-0005-0000-0000-0000E6A00000}"/>
    <cellStyle name="Normal 62 6 3 5" xfId="41194" xr:uid="{00000000-0005-0000-0000-0000E7A00000}"/>
    <cellStyle name="Normal 62 6 3 5 2" xfId="41195" xr:uid="{00000000-0005-0000-0000-0000E8A00000}"/>
    <cellStyle name="Normal 62 6 3 6" xfId="41196" xr:uid="{00000000-0005-0000-0000-0000E9A00000}"/>
    <cellStyle name="Normal 62 6 3 6 2" xfId="41197" xr:uid="{00000000-0005-0000-0000-0000EAA00000}"/>
    <cellStyle name="Normal 62 6 3 7" xfId="41198" xr:uid="{00000000-0005-0000-0000-0000EBA00000}"/>
    <cellStyle name="Normal 62 6 3 7 2" xfId="41199" xr:uid="{00000000-0005-0000-0000-0000ECA00000}"/>
    <cellStyle name="Normal 62 6 3 8" xfId="41200" xr:uid="{00000000-0005-0000-0000-0000EDA00000}"/>
    <cellStyle name="Normal 62 6 3 8 2" xfId="41201" xr:uid="{00000000-0005-0000-0000-0000EEA00000}"/>
    <cellStyle name="Normal 62 6 3 9" xfId="41202" xr:uid="{00000000-0005-0000-0000-0000EFA00000}"/>
    <cellStyle name="Normal 62 6 3 9 2" xfId="41203" xr:uid="{00000000-0005-0000-0000-0000F0A00000}"/>
    <cellStyle name="Normal 62 6 4" xfId="41204" xr:uid="{00000000-0005-0000-0000-0000F1A00000}"/>
    <cellStyle name="Normal 62 6 4 10" xfId="41205" xr:uid="{00000000-0005-0000-0000-0000F2A00000}"/>
    <cellStyle name="Normal 62 6 4 11" xfId="41206" xr:uid="{00000000-0005-0000-0000-0000F3A00000}"/>
    <cellStyle name="Normal 62 6 4 2" xfId="41207" xr:uid="{00000000-0005-0000-0000-0000F4A00000}"/>
    <cellStyle name="Normal 62 6 4 2 2" xfId="41208" xr:uid="{00000000-0005-0000-0000-0000F5A00000}"/>
    <cellStyle name="Normal 62 6 4 3" xfId="41209" xr:uid="{00000000-0005-0000-0000-0000F6A00000}"/>
    <cellStyle name="Normal 62 6 4 3 2" xfId="41210" xr:uid="{00000000-0005-0000-0000-0000F7A00000}"/>
    <cellStyle name="Normal 62 6 4 4" xfId="41211" xr:uid="{00000000-0005-0000-0000-0000F8A00000}"/>
    <cellStyle name="Normal 62 6 4 4 2" xfId="41212" xr:uid="{00000000-0005-0000-0000-0000F9A00000}"/>
    <cellStyle name="Normal 62 6 4 5" xfId="41213" xr:uid="{00000000-0005-0000-0000-0000FAA00000}"/>
    <cellStyle name="Normal 62 6 4 5 2" xfId="41214" xr:uid="{00000000-0005-0000-0000-0000FBA00000}"/>
    <cellStyle name="Normal 62 6 4 6" xfId="41215" xr:uid="{00000000-0005-0000-0000-0000FCA00000}"/>
    <cellStyle name="Normal 62 6 4 6 2" xfId="41216" xr:uid="{00000000-0005-0000-0000-0000FDA00000}"/>
    <cellStyle name="Normal 62 6 4 7" xfId="41217" xr:uid="{00000000-0005-0000-0000-0000FEA00000}"/>
    <cellStyle name="Normal 62 6 4 7 2" xfId="41218" xr:uid="{00000000-0005-0000-0000-0000FFA00000}"/>
    <cellStyle name="Normal 62 6 4 8" xfId="41219" xr:uid="{00000000-0005-0000-0000-000000A10000}"/>
    <cellStyle name="Normal 62 6 4 8 2" xfId="41220" xr:uid="{00000000-0005-0000-0000-000001A10000}"/>
    <cellStyle name="Normal 62 6 4 9" xfId="41221" xr:uid="{00000000-0005-0000-0000-000002A10000}"/>
    <cellStyle name="Normal 62 6 4 9 2" xfId="41222" xr:uid="{00000000-0005-0000-0000-000003A10000}"/>
    <cellStyle name="Normal 62 6 5" xfId="41223" xr:uid="{00000000-0005-0000-0000-000004A10000}"/>
    <cellStyle name="Normal 62 6 5 10" xfId="41224" xr:uid="{00000000-0005-0000-0000-000005A10000}"/>
    <cellStyle name="Normal 62 6 5 11" xfId="41225" xr:uid="{00000000-0005-0000-0000-000006A10000}"/>
    <cellStyle name="Normal 62 6 5 2" xfId="41226" xr:uid="{00000000-0005-0000-0000-000007A10000}"/>
    <cellStyle name="Normal 62 6 5 2 2" xfId="41227" xr:uid="{00000000-0005-0000-0000-000008A10000}"/>
    <cellStyle name="Normal 62 6 5 3" xfId="41228" xr:uid="{00000000-0005-0000-0000-000009A10000}"/>
    <cellStyle name="Normal 62 6 5 3 2" xfId="41229" xr:uid="{00000000-0005-0000-0000-00000AA10000}"/>
    <cellStyle name="Normal 62 6 5 4" xfId="41230" xr:uid="{00000000-0005-0000-0000-00000BA10000}"/>
    <cellStyle name="Normal 62 6 5 4 2" xfId="41231" xr:uid="{00000000-0005-0000-0000-00000CA10000}"/>
    <cellStyle name="Normal 62 6 5 5" xfId="41232" xr:uid="{00000000-0005-0000-0000-00000DA10000}"/>
    <cellStyle name="Normal 62 6 5 5 2" xfId="41233" xr:uid="{00000000-0005-0000-0000-00000EA10000}"/>
    <cellStyle name="Normal 62 6 5 6" xfId="41234" xr:uid="{00000000-0005-0000-0000-00000FA10000}"/>
    <cellStyle name="Normal 62 6 5 6 2" xfId="41235" xr:uid="{00000000-0005-0000-0000-000010A10000}"/>
    <cellStyle name="Normal 62 6 5 7" xfId="41236" xr:uid="{00000000-0005-0000-0000-000011A10000}"/>
    <cellStyle name="Normal 62 6 5 7 2" xfId="41237" xr:uid="{00000000-0005-0000-0000-000012A10000}"/>
    <cellStyle name="Normal 62 6 5 8" xfId="41238" xr:uid="{00000000-0005-0000-0000-000013A10000}"/>
    <cellStyle name="Normal 62 6 5 8 2" xfId="41239" xr:uid="{00000000-0005-0000-0000-000014A10000}"/>
    <cellStyle name="Normal 62 6 5 9" xfId="41240" xr:uid="{00000000-0005-0000-0000-000015A10000}"/>
    <cellStyle name="Normal 62 6 5 9 2" xfId="41241" xr:uid="{00000000-0005-0000-0000-000016A10000}"/>
    <cellStyle name="Normal 62 6 6" xfId="41242" xr:uid="{00000000-0005-0000-0000-000017A10000}"/>
    <cellStyle name="Normal 62 6 6 10" xfId="41243" xr:uid="{00000000-0005-0000-0000-000018A10000}"/>
    <cellStyle name="Normal 62 6 6 11" xfId="41244" xr:uid="{00000000-0005-0000-0000-000019A10000}"/>
    <cellStyle name="Normal 62 6 6 2" xfId="41245" xr:uid="{00000000-0005-0000-0000-00001AA10000}"/>
    <cellStyle name="Normal 62 6 6 2 2" xfId="41246" xr:uid="{00000000-0005-0000-0000-00001BA10000}"/>
    <cellStyle name="Normal 62 6 6 3" xfId="41247" xr:uid="{00000000-0005-0000-0000-00001CA10000}"/>
    <cellStyle name="Normal 62 6 6 3 2" xfId="41248" xr:uid="{00000000-0005-0000-0000-00001DA10000}"/>
    <cellStyle name="Normal 62 6 6 4" xfId="41249" xr:uid="{00000000-0005-0000-0000-00001EA10000}"/>
    <cellStyle name="Normal 62 6 6 4 2" xfId="41250" xr:uid="{00000000-0005-0000-0000-00001FA10000}"/>
    <cellStyle name="Normal 62 6 6 5" xfId="41251" xr:uid="{00000000-0005-0000-0000-000020A10000}"/>
    <cellStyle name="Normal 62 6 6 5 2" xfId="41252" xr:uid="{00000000-0005-0000-0000-000021A10000}"/>
    <cellStyle name="Normal 62 6 6 6" xfId="41253" xr:uid="{00000000-0005-0000-0000-000022A10000}"/>
    <cellStyle name="Normal 62 6 6 6 2" xfId="41254" xr:uid="{00000000-0005-0000-0000-000023A10000}"/>
    <cellStyle name="Normal 62 6 6 7" xfId="41255" xr:uid="{00000000-0005-0000-0000-000024A10000}"/>
    <cellStyle name="Normal 62 6 6 7 2" xfId="41256" xr:uid="{00000000-0005-0000-0000-000025A10000}"/>
    <cellStyle name="Normal 62 6 6 8" xfId="41257" xr:uid="{00000000-0005-0000-0000-000026A10000}"/>
    <cellStyle name="Normal 62 6 6 8 2" xfId="41258" xr:uid="{00000000-0005-0000-0000-000027A10000}"/>
    <cellStyle name="Normal 62 6 6 9" xfId="41259" xr:uid="{00000000-0005-0000-0000-000028A10000}"/>
    <cellStyle name="Normal 62 6 6 9 2" xfId="41260" xr:uid="{00000000-0005-0000-0000-000029A10000}"/>
    <cellStyle name="Normal 62 6 7" xfId="41261" xr:uid="{00000000-0005-0000-0000-00002AA10000}"/>
    <cellStyle name="Normal 62 6 7 10" xfId="41262" xr:uid="{00000000-0005-0000-0000-00002BA10000}"/>
    <cellStyle name="Normal 62 6 7 2" xfId="41263" xr:uid="{00000000-0005-0000-0000-00002CA10000}"/>
    <cellStyle name="Normal 62 6 7 2 2" xfId="41264" xr:uid="{00000000-0005-0000-0000-00002DA10000}"/>
    <cellStyle name="Normal 62 6 7 3" xfId="41265" xr:uid="{00000000-0005-0000-0000-00002EA10000}"/>
    <cellStyle name="Normal 62 6 7 3 2" xfId="41266" xr:uid="{00000000-0005-0000-0000-00002FA10000}"/>
    <cellStyle name="Normal 62 6 7 4" xfId="41267" xr:uid="{00000000-0005-0000-0000-000030A10000}"/>
    <cellStyle name="Normal 62 6 7 4 2" xfId="41268" xr:uid="{00000000-0005-0000-0000-000031A10000}"/>
    <cellStyle name="Normal 62 6 7 5" xfId="41269" xr:uid="{00000000-0005-0000-0000-000032A10000}"/>
    <cellStyle name="Normal 62 6 7 5 2" xfId="41270" xr:uid="{00000000-0005-0000-0000-000033A10000}"/>
    <cellStyle name="Normal 62 6 7 6" xfId="41271" xr:uid="{00000000-0005-0000-0000-000034A10000}"/>
    <cellStyle name="Normal 62 6 7 6 2" xfId="41272" xr:uid="{00000000-0005-0000-0000-000035A10000}"/>
    <cellStyle name="Normal 62 6 7 7" xfId="41273" xr:uid="{00000000-0005-0000-0000-000036A10000}"/>
    <cellStyle name="Normal 62 6 7 7 2" xfId="41274" xr:uid="{00000000-0005-0000-0000-000037A10000}"/>
    <cellStyle name="Normal 62 6 7 8" xfId="41275" xr:uid="{00000000-0005-0000-0000-000038A10000}"/>
    <cellStyle name="Normal 62 6 7 8 2" xfId="41276" xr:uid="{00000000-0005-0000-0000-000039A10000}"/>
    <cellStyle name="Normal 62 6 7 9" xfId="41277" xr:uid="{00000000-0005-0000-0000-00003AA10000}"/>
    <cellStyle name="Normal 62 6 8" xfId="41278" xr:uid="{00000000-0005-0000-0000-00003BA10000}"/>
    <cellStyle name="Normal 62 6 8 2" xfId="41279" xr:uid="{00000000-0005-0000-0000-00003CA10000}"/>
    <cellStyle name="Normal 62 6 9" xfId="41280" xr:uid="{00000000-0005-0000-0000-00003DA10000}"/>
    <cellStyle name="Normal 62 6 9 2" xfId="41281" xr:uid="{00000000-0005-0000-0000-00003EA10000}"/>
    <cellStyle name="Normal 62 7" xfId="41282" xr:uid="{00000000-0005-0000-0000-00003FA10000}"/>
    <cellStyle name="Normal 62 7 10" xfId="41283" xr:uid="{00000000-0005-0000-0000-000040A10000}"/>
    <cellStyle name="Normal 62 7 11" xfId="41284" xr:uid="{00000000-0005-0000-0000-000041A10000}"/>
    <cellStyle name="Normal 62 7 2" xfId="41285" xr:uid="{00000000-0005-0000-0000-000042A10000}"/>
    <cellStyle name="Normal 62 7 2 2" xfId="41286" xr:uid="{00000000-0005-0000-0000-000043A10000}"/>
    <cellStyle name="Normal 62 7 3" xfId="41287" xr:uid="{00000000-0005-0000-0000-000044A10000}"/>
    <cellStyle name="Normal 62 7 3 2" xfId="41288" xr:uid="{00000000-0005-0000-0000-000045A10000}"/>
    <cellStyle name="Normal 62 7 4" xfId="41289" xr:uid="{00000000-0005-0000-0000-000046A10000}"/>
    <cellStyle name="Normal 62 7 4 2" xfId="41290" xr:uid="{00000000-0005-0000-0000-000047A10000}"/>
    <cellStyle name="Normal 62 7 5" xfId="41291" xr:uid="{00000000-0005-0000-0000-000048A10000}"/>
    <cellStyle name="Normal 62 7 5 2" xfId="41292" xr:uid="{00000000-0005-0000-0000-000049A10000}"/>
    <cellStyle name="Normal 62 7 6" xfId="41293" xr:uid="{00000000-0005-0000-0000-00004AA10000}"/>
    <cellStyle name="Normal 62 7 6 2" xfId="41294" xr:uid="{00000000-0005-0000-0000-00004BA10000}"/>
    <cellStyle name="Normal 62 7 7" xfId="41295" xr:uid="{00000000-0005-0000-0000-00004CA10000}"/>
    <cellStyle name="Normal 62 7 7 2" xfId="41296" xr:uid="{00000000-0005-0000-0000-00004DA10000}"/>
    <cellStyle name="Normal 62 7 8" xfId="41297" xr:uid="{00000000-0005-0000-0000-00004EA10000}"/>
    <cellStyle name="Normal 62 7 8 2" xfId="41298" xr:uid="{00000000-0005-0000-0000-00004FA10000}"/>
    <cellStyle name="Normal 62 7 9" xfId="41299" xr:uid="{00000000-0005-0000-0000-000050A10000}"/>
    <cellStyle name="Normal 62 7 9 2" xfId="41300" xr:uid="{00000000-0005-0000-0000-000051A10000}"/>
    <cellStyle name="Normal 62 8" xfId="41301" xr:uid="{00000000-0005-0000-0000-000052A10000}"/>
    <cellStyle name="Normal 62 8 10" xfId="41302" xr:uid="{00000000-0005-0000-0000-000053A10000}"/>
    <cellStyle name="Normal 62 8 11" xfId="41303" xr:uid="{00000000-0005-0000-0000-000054A10000}"/>
    <cellStyle name="Normal 62 8 2" xfId="41304" xr:uid="{00000000-0005-0000-0000-000055A10000}"/>
    <cellStyle name="Normal 62 8 2 2" xfId="41305" xr:uid="{00000000-0005-0000-0000-000056A10000}"/>
    <cellStyle name="Normal 62 8 3" xfId="41306" xr:uid="{00000000-0005-0000-0000-000057A10000}"/>
    <cellStyle name="Normal 62 8 3 2" xfId="41307" xr:uid="{00000000-0005-0000-0000-000058A10000}"/>
    <cellStyle name="Normal 62 8 4" xfId="41308" xr:uid="{00000000-0005-0000-0000-000059A10000}"/>
    <cellStyle name="Normal 62 8 4 2" xfId="41309" xr:uid="{00000000-0005-0000-0000-00005AA10000}"/>
    <cellStyle name="Normal 62 8 5" xfId="41310" xr:uid="{00000000-0005-0000-0000-00005BA10000}"/>
    <cellStyle name="Normal 62 8 5 2" xfId="41311" xr:uid="{00000000-0005-0000-0000-00005CA10000}"/>
    <cellStyle name="Normal 62 8 6" xfId="41312" xr:uid="{00000000-0005-0000-0000-00005DA10000}"/>
    <cellStyle name="Normal 62 8 6 2" xfId="41313" xr:uid="{00000000-0005-0000-0000-00005EA10000}"/>
    <cellStyle name="Normal 62 8 7" xfId="41314" xr:uid="{00000000-0005-0000-0000-00005FA10000}"/>
    <cellStyle name="Normal 62 8 7 2" xfId="41315" xr:uid="{00000000-0005-0000-0000-000060A10000}"/>
    <cellStyle name="Normal 62 8 8" xfId="41316" xr:uid="{00000000-0005-0000-0000-000061A10000}"/>
    <cellStyle name="Normal 62 8 8 2" xfId="41317" xr:uid="{00000000-0005-0000-0000-000062A10000}"/>
    <cellStyle name="Normal 62 8 9" xfId="41318" xr:uid="{00000000-0005-0000-0000-000063A10000}"/>
    <cellStyle name="Normal 62 8 9 2" xfId="41319" xr:uid="{00000000-0005-0000-0000-000064A10000}"/>
    <cellStyle name="Normal 62 9" xfId="41320" xr:uid="{00000000-0005-0000-0000-000065A10000}"/>
    <cellStyle name="Normal 62 9 10" xfId="41321" xr:uid="{00000000-0005-0000-0000-000066A10000}"/>
    <cellStyle name="Normal 62 9 11" xfId="41322" xr:uid="{00000000-0005-0000-0000-000067A10000}"/>
    <cellStyle name="Normal 62 9 2" xfId="41323" xr:uid="{00000000-0005-0000-0000-000068A10000}"/>
    <cellStyle name="Normal 62 9 2 2" xfId="41324" xr:uid="{00000000-0005-0000-0000-000069A10000}"/>
    <cellStyle name="Normal 62 9 3" xfId="41325" xr:uid="{00000000-0005-0000-0000-00006AA10000}"/>
    <cellStyle name="Normal 62 9 3 2" xfId="41326" xr:uid="{00000000-0005-0000-0000-00006BA10000}"/>
    <cellStyle name="Normal 62 9 4" xfId="41327" xr:uid="{00000000-0005-0000-0000-00006CA10000}"/>
    <cellStyle name="Normal 62 9 4 2" xfId="41328" xr:uid="{00000000-0005-0000-0000-00006DA10000}"/>
    <cellStyle name="Normal 62 9 5" xfId="41329" xr:uid="{00000000-0005-0000-0000-00006EA10000}"/>
    <cellStyle name="Normal 62 9 5 2" xfId="41330" xr:uid="{00000000-0005-0000-0000-00006FA10000}"/>
    <cellStyle name="Normal 62 9 6" xfId="41331" xr:uid="{00000000-0005-0000-0000-000070A10000}"/>
    <cellStyle name="Normal 62 9 6 2" xfId="41332" xr:uid="{00000000-0005-0000-0000-000071A10000}"/>
    <cellStyle name="Normal 62 9 7" xfId="41333" xr:uid="{00000000-0005-0000-0000-000072A10000}"/>
    <cellStyle name="Normal 62 9 7 2" xfId="41334" xr:uid="{00000000-0005-0000-0000-000073A10000}"/>
    <cellStyle name="Normal 62 9 8" xfId="41335" xr:uid="{00000000-0005-0000-0000-000074A10000}"/>
    <cellStyle name="Normal 62 9 8 2" xfId="41336" xr:uid="{00000000-0005-0000-0000-000075A10000}"/>
    <cellStyle name="Normal 62 9 9" xfId="41337" xr:uid="{00000000-0005-0000-0000-000076A10000}"/>
    <cellStyle name="Normal 62 9 9 2" xfId="41338" xr:uid="{00000000-0005-0000-0000-000077A10000}"/>
    <cellStyle name="Normal 63" xfId="41339" xr:uid="{00000000-0005-0000-0000-000078A10000}"/>
    <cellStyle name="Normal 63 10" xfId="41340" xr:uid="{00000000-0005-0000-0000-000079A10000}"/>
    <cellStyle name="Normal 63 10 10" xfId="41341" xr:uid="{00000000-0005-0000-0000-00007AA10000}"/>
    <cellStyle name="Normal 63 10 11" xfId="41342" xr:uid="{00000000-0005-0000-0000-00007BA10000}"/>
    <cellStyle name="Normal 63 10 2" xfId="41343" xr:uid="{00000000-0005-0000-0000-00007CA10000}"/>
    <cellStyle name="Normal 63 10 2 2" xfId="41344" xr:uid="{00000000-0005-0000-0000-00007DA10000}"/>
    <cellStyle name="Normal 63 10 3" xfId="41345" xr:uid="{00000000-0005-0000-0000-00007EA10000}"/>
    <cellStyle name="Normal 63 10 3 2" xfId="41346" xr:uid="{00000000-0005-0000-0000-00007FA10000}"/>
    <cellStyle name="Normal 63 10 4" xfId="41347" xr:uid="{00000000-0005-0000-0000-000080A10000}"/>
    <cellStyle name="Normal 63 10 4 2" xfId="41348" xr:uid="{00000000-0005-0000-0000-000081A10000}"/>
    <cellStyle name="Normal 63 10 5" xfId="41349" xr:uid="{00000000-0005-0000-0000-000082A10000}"/>
    <cellStyle name="Normal 63 10 5 2" xfId="41350" xr:uid="{00000000-0005-0000-0000-000083A10000}"/>
    <cellStyle name="Normal 63 10 6" xfId="41351" xr:uid="{00000000-0005-0000-0000-000084A10000}"/>
    <cellStyle name="Normal 63 10 6 2" xfId="41352" xr:uid="{00000000-0005-0000-0000-000085A10000}"/>
    <cellStyle name="Normal 63 10 7" xfId="41353" xr:uid="{00000000-0005-0000-0000-000086A10000}"/>
    <cellStyle name="Normal 63 10 7 2" xfId="41354" xr:uid="{00000000-0005-0000-0000-000087A10000}"/>
    <cellStyle name="Normal 63 10 8" xfId="41355" xr:uid="{00000000-0005-0000-0000-000088A10000}"/>
    <cellStyle name="Normal 63 10 8 2" xfId="41356" xr:uid="{00000000-0005-0000-0000-000089A10000}"/>
    <cellStyle name="Normal 63 10 9" xfId="41357" xr:uid="{00000000-0005-0000-0000-00008AA10000}"/>
    <cellStyle name="Normal 63 10 9 2" xfId="41358" xr:uid="{00000000-0005-0000-0000-00008BA10000}"/>
    <cellStyle name="Normal 63 11" xfId="41359" xr:uid="{00000000-0005-0000-0000-00008CA10000}"/>
    <cellStyle name="Normal 63 11 10" xfId="41360" xr:uid="{00000000-0005-0000-0000-00008DA10000}"/>
    <cellStyle name="Normal 63 11 11" xfId="41361" xr:uid="{00000000-0005-0000-0000-00008EA10000}"/>
    <cellStyle name="Normal 63 11 2" xfId="41362" xr:uid="{00000000-0005-0000-0000-00008FA10000}"/>
    <cellStyle name="Normal 63 11 2 2" xfId="41363" xr:uid="{00000000-0005-0000-0000-000090A10000}"/>
    <cellStyle name="Normal 63 11 3" xfId="41364" xr:uid="{00000000-0005-0000-0000-000091A10000}"/>
    <cellStyle name="Normal 63 11 3 2" xfId="41365" xr:uid="{00000000-0005-0000-0000-000092A10000}"/>
    <cellStyle name="Normal 63 11 4" xfId="41366" xr:uid="{00000000-0005-0000-0000-000093A10000}"/>
    <cellStyle name="Normal 63 11 4 2" xfId="41367" xr:uid="{00000000-0005-0000-0000-000094A10000}"/>
    <cellStyle name="Normal 63 11 5" xfId="41368" xr:uid="{00000000-0005-0000-0000-000095A10000}"/>
    <cellStyle name="Normal 63 11 5 2" xfId="41369" xr:uid="{00000000-0005-0000-0000-000096A10000}"/>
    <cellStyle name="Normal 63 11 6" xfId="41370" xr:uid="{00000000-0005-0000-0000-000097A10000}"/>
    <cellStyle name="Normal 63 11 6 2" xfId="41371" xr:uid="{00000000-0005-0000-0000-000098A10000}"/>
    <cellStyle name="Normal 63 11 7" xfId="41372" xr:uid="{00000000-0005-0000-0000-000099A10000}"/>
    <cellStyle name="Normal 63 11 7 2" xfId="41373" xr:uid="{00000000-0005-0000-0000-00009AA10000}"/>
    <cellStyle name="Normal 63 11 8" xfId="41374" xr:uid="{00000000-0005-0000-0000-00009BA10000}"/>
    <cellStyle name="Normal 63 11 8 2" xfId="41375" xr:uid="{00000000-0005-0000-0000-00009CA10000}"/>
    <cellStyle name="Normal 63 11 9" xfId="41376" xr:uid="{00000000-0005-0000-0000-00009DA10000}"/>
    <cellStyle name="Normal 63 11 9 2" xfId="41377" xr:uid="{00000000-0005-0000-0000-00009EA10000}"/>
    <cellStyle name="Normal 63 12" xfId="41378" xr:uid="{00000000-0005-0000-0000-00009FA10000}"/>
    <cellStyle name="Normal 63 12 10" xfId="41379" xr:uid="{00000000-0005-0000-0000-0000A0A10000}"/>
    <cellStyle name="Normal 63 12 2" xfId="41380" xr:uid="{00000000-0005-0000-0000-0000A1A10000}"/>
    <cellStyle name="Normal 63 12 2 2" xfId="41381" xr:uid="{00000000-0005-0000-0000-0000A2A10000}"/>
    <cellStyle name="Normal 63 12 3" xfId="41382" xr:uid="{00000000-0005-0000-0000-0000A3A10000}"/>
    <cellStyle name="Normal 63 12 3 2" xfId="41383" xr:uid="{00000000-0005-0000-0000-0000A4A10000}"/>
    <cellStyle name="Normal 63 12 4" xfId="41384" xr:uid="{00000000-0005-0000-0000-0000A5A10000}"/>
    <cellStyle name="Normal 63 12 4 2" xfId="41385" xr:uid="{00000000-0005-0000-0000-0000A6A10000}"/>
    <cellStyle name="Normal 63 12 5" xfId="41386" xr:uid="{00000000-0005-0000-0000-0000A7A10000}"/>
    <cellStyle name="Normal 63 12 5 2" xfId="41387" xr:uid="{00000000-0005-0000-0000-0000A8A10000}"/>
    <cellStyle name="Normal 63 12 6" xfId="41388" xr:uid="{00000000-0005-0000-0000-0000A9A10000}"/>
    <cellStyle name="Normal 63 12 6 2" xfId="41389" xr:uid="{00000000-0005-0000-0000-0000AAA10000}"/>
    <cellStyle name="Normal 63 12 7" xfId="41390" xr:uid="{00000000-0005-0000-0000-0000ABA10000}"/>
    <cellStyle name="Normal 63 12 7 2" xfId="41391" xr:uid="{00000000-0005-0000-0000-0000ACA10000}"/>
    <cellStyle name="Normal 63 12 8" xfId="41392" xr:uid="{00000000-0005-0000-0000-0000ADA10000}"/>
    <cellStyle name="Normal 63 12 8 2" xfId="41393" xr:uid="{00000000-0005-0000-0000-0000AEA10000}"/>
    <cellStyle name="Normal 63 12 9" xfId="41394" xr:uid="{00000000-0005-0000-0000-0000AFA10000}"/>
    <cellStyle name="Normal 63 13" xfId="41395" xr:uid="{00000000-0005-0000-0000-0000B0A10000}"/>
    <cellStyle name="Normal 63 13 2" xfId="41396" xr:uid="{00000000-0005-0000-0000-0000B1A10000}"/>
    <cellStyle name="Normal 63 14" xfId="41397" xr:uid="{00000000-0005-0000-0000-0000B2A10000}"/>
    <cellStyle name="Normal 63 14 2" xfId="41398" xr:uid="{00000000-0005-0000-0000-0000B3A10000}"/>
    <cellStyle name="Normal 63 15" xfId="41399" xr:uid="{00000000-0005-0000-0000-0000B4A10000}"/>
    <cellStyle name="Normal 63 15 2" xfId="41400" xr:uid="{00000000-0005-0000-0000-0000B5A10000}"/>
    <cellStyle name="Normal 63 16" xfId="41401" xr:uid="{00000000-0005-0000-0000-0000B6A10000}"/>
    <cellStyle name="Normal 63 16 2" xfId="41402" xr:uid="{00000000-0005-0000-0000-0000B7A10000}"/>
    <cellStyle name="Normal 63 17" xfId="41403" xr:uid="{00000000-0005-0000-0000-0000B8A10000}"/>
    <cellStyle name="Normal 63 17 2" xfId="41404" xr:uid="{00000000-0005-0000-0000-0000B9A10000}"/>
    <cellStyle name="Normal 63 18" xfId="41405" xr:uid="{00000000-0005-0000-0000-0000BAA10000}"/>
    <cellStyle name="Normal 63 18 2" xfId="41406" xr:uid="{00000000-0005-0000-0000-0000BBA10000}"/>
    <cellStyle name="Normal 63 19" xfId="41407" xr:uid="{00000000-0005-0000-0000-0000BCA10000}"/>
    <cellStyle name="Normal 63 19 2" xfId="41408" xr:uid="{00000000-0005-0000-0000-0000BDA10000}"/>
    <cellStyle name="Normal 63 2" xfId="41409" xr:uid="{00000000-0005-0000-0000-0000BEA10000}"/>
    <cellStyle name="Normal 63 2 10" xfId="41410" xr:uid="{00000000-0005-0000-0000-0000BFA10000}"/>
    <cellStyle name="Normal 63 2 10 2" xfId="41411" xr:uid="{00000000-0005-0000-0000-0000C0A10000}"/>
    <cellStyle name="Normal 63 2 11" xfId="41412" xr:uid="{00000000-0005-0000-0000-0000C1A10000}"/>
    <cellStyle name="Normal 63 2 11 2" xfId="41413" xr:uid="{00000000-0005-0000-0000-0000C2A10000}"/>
    <cellStyle name="Normal 63 2 12" xfId="41414" xr:uid="{00000000-0005-0000-0000-0000C3A10000}"/>
    <cellStyle name="Normal 63 2 12 2" xfId="41415" xr:uid="{00000000-0005-0000-0000-0000C4A10000}"/>
    <cellStyle name="Normal 63 2 13" xfId="41416" xr:uid="{00000000-0005-0000-0000-0000C5A10000}"/>
    <cellStyle name="Normal 63 2 13 2" xfId="41417" xr:uid="{00000000-0005-0000-0000-0000C6A10000}"/>
    <cellStyle name="Normal 63 2 14" xfId="41418" xr:uid="{00000000-0005-0000-0000-0000C7A10000}"/>
    <cellStyle name="Normal 63 2 14 2" xfId="41419" xr:uid="{00000000-0005-0000-0000-0000C8A10000}"/>
    <cellStyle name="Normal 63 2 15" xfId="41420" xr:uid="{00000000-0005-0000-0000-0000C9A10000}"/>
    <cellStyle name="Normal 63 2 15 2" xfId="41421" xr:uid="{00000000-0005-0000-0000-0000CAA10000}"/>
    <cellStyle name="Normal 63 2 16" xfId="41422" xr:uid="{00000000-0005-0000-0000-0000CBA10000}"/>
    <cellStyle name="Normal 63 2 16 2" xfId="41423" xr:uid="{00000000-0005-0000-0000-0000CCA10000}"/>
    <cellStyle name="Normal 63 2 17" xfId="41424" xr:uid="{00000000-0005-0000-0000-0000CDA10000}"/>
    <cellStyle name="Normal 63 2 18" xfId="41425" xr:uid="{00000000-0005-0000-0000-0000CEA10000}"/>
    <cellStyle name="Normal 63 2 2" xfId="41426" xr:uid="{00000000-0005-0000-0000-0000CFA10000}"/>
    <cellStyle name="Normal 63 2 2 10" xfId="41427" xr:uid="{00000000-0005-0000-0000-0000D0A10000}"/>
    <cellStyle name="Normal 63 2 2 11" xfId="41428" xr:uid="{00000000-0005-0000-0000-0000D1A10000}"/>
    <cellStyle name="Normal 63 2 2 2" xfId="41429" xr:uid="{00000000-0005-0000-0000-0000D2A10000}"/>
    <cellStyle name="Normal 63 2 2 2 2" xfId="41430" xr:uid="{00000000-0005-0000-0000-0000D3A10000}"/>
    <cellStyle name="Normal 63 2 2 3" xfId="41431" xr:uid="{00000000-0005-0000-0000-0000D4A10000}"/>
    <cellStyle name="Normal 63 2 2 3 2" xfId="41432" xr:uid="{00000000-0005-0000-0000-0000D5A10000}"/>
    <cellStyle name="Normal 63 2 2 4" xfId="41433" xr:uid="{00000000-0005-0000-0000-0000D6A10000}"/>
    <cellStyle name="Normal 63 2 2 4 2" xfId="41434" xr:uid="{00000000-0005-0000-0000-0000D7A10000}"/>
    <cellStyle name="Normal 63 2 2 5" xfId="41435" xr:uid="{00000000-0005-0000-0000-0000D8A10000}"/>
    <cellStyle name="Normal 63 2 2 5 2" xfId="41436" xr:uid="{00000000-0005-0000-0000-0000D9A10000}"/>
    <cellStyle name="Normal 63 2 2 6" xfId="41437" xr:uid="{00000000-0005-0000-0000-0000DAA10000}"/>
    <cellStyle name="Normal 63 2 2 6 2" xfId="41438" xr:uid="{00000000-0005-0000-0000-0000DBA10000}"/>
    <cellStyle name="Normal 63 2 2 7" xfId="41439" xr:uid="{00000000-0005-0000-0000-0000DCA10000}"/>
    <cellStyle name="Normal 63 2 2 7 2" xfId="41440" xr:uid="{00000000-0005-0000-0000-0000DDA10000}"/>
    <cellStyle name="Normal 63 2 2 8" xfId="41441" xr:uid="{00000000-0005-0000-0000-0000DEA10000}"/>
    <cellStyle name="Normal 63 2 2 8 2" xfId="41442" xr:uid="{00000000-0005-0000-0000-0000DFA10000}"/>
    <cellStyle name="Normal 63 2 2 9" xfId="41443" xr:uid="{00000000-0005-0000-0000-0000E0A10000}"/>
    <cellStyle name="Normal 63 2 2 9 2" xfId="41444" xr:uid="{00000000-0005-0000-0000-0000E1A10000}"/>
    <cellStyle name="Normal 63 2 3" xfId="41445" xr:uid="{00000000-0005-0000-0000-0000E2A10000}"/>
    <cellStyle name="Normal 63 2 3 10" xfId="41446" xr:uid="{00000000-0005-0000-0000-0000E3A10000}"/>
    <cellStyle name="Normal 63 2 3 11" xfId="41447" xr:uid="{00000000-0005-0000-0000-0000E4A10000}"/>
    <cellStyle name="Normal 63 2 3 2" xfId="41448" xr:uid="{00000000-0005-0000-0000-0000E5A10000}"/>
    <cellStyle name="Normal 63 2 3 2 2" xfId="41449" xr:uid="{00000000-0005-0000-0000-0000E6A10000}"/>
    <cellStyle name="Normal 63 2 3 3" xfId="41450" xr:uid="{00000000-0005-0000-0000-0000E7A10000}"/>
    <cellStyle name="Normal 63 2 3 3 2" xfId="41451" xr:uid="{00000000-0005-0000-0000-0000E8A10000}"/>
    <cellStyle name="Normal 63 2 3 4" xfId="41452" xr:uid="{00000000-0005-0000-0000-0000E9A10000}"/>
    <cellStyle name="Normal 63 2 3 4 2" xfId="41453" xr:uid="{00000000-0005-0000-0000-0000EAA10000}"/>
    <cellStyle name="Normal 63 2 3 5" xfId="41454" xr:uid="{00000000-0005-0000-0000-0000EBA10000}"/>
    <cellStyle name="Normal 63 2 3 5 2" xfId="41455" xr:uid="{00000000-0005-0000-0000-0000ECA10000}"/>
    <cellStyle name="Normal 63 2 3 6" xfId="41456" xr:uid="{00000000-0005-0000-0000-0000EDA10000}"/>
    <cellStyle name="Normal 63 2 3 6 2" xfId="41457" xr:uid="{00000000-0005-0000-0000-0000EEA10000}"/>
    <cellStyle name="Normal 63 2 3 7" xfId="41458" xr:uid="{00000000-0005-0000-0000-0000EFA10000}"/>
    <cellStyle name="Normal 63 2 3 7 2" xfId="41459" xr:uid="{00000000-0005-0000-0000-0000F0A10000}"/>
    <cellStyle name="Normal 63 2 3 8" xfId="41460" xr:uid="{00000000-0005-0000-0000-0000F1A10000}"/>
    <cellStyle name="Normal 63 2 3 8 2" xfId="41461" xr:uid="{00000000-0005-0000-0000-0000F2A10000}"/>
    <cellStyle name="Normal 63 2 3 9" xfId="41462" xr:uid="{00000000-0005-0000-0000-0000F3A10000}"/>
    <cellStyle name="Normal 63 2 3 9 2" xfId="41463" xr:uid="{00000000-0005-0000-0000-0000F4A10000}"/>
    <cellStyle name="Normal 63 2 4" xfId="41464" xr:uid="{00000000-0005-0000-0000-0000F5A10000}"/>
    <cellStyle name="Normal 63 2 4 10" xfId="41465" xr:uid="{00000000-0005-0000-0000-0000F6A10000}"/>
    <cellStyle name="Normal 63 2 4 11" xfId="41466" xr:uid="{00000000-0005-0000-0000-0000F7A10000}"/>
    <cellStyle name="Normal 63 2 4 2" xfId="41467" xr:uid="{00000000-0005-0000-0000-0000F8A10000}"/>
    <cellStyle name="Normal 63 2 4 2 2" xfId="41468" xr:uid="{00000000-0005-0000-0000-0000F9A10000}"/>
    <cellStyle name="Normal 63 2 4 3" xfId="41469" xr:uid="{00000000-0005-0000-0000-0000FAA10000}"/>
    <cellStyle name="Normal 63 2 4 3 2" xfId="41470" xr:uid="{00000000-0005-0000-0000-0000FBA10000}"/>
    <cellStyle name="Normal 63 2 4 4" xfId="41471" xr:uid="{00000000-0005-0000-0000-0000FCA10000}"/>
    <cellStyle name="Normal 63 2 4 4 2" xfId="41472" xr:uid="{00000000-0005-0000-0000-0000FDA10000}"/>
    <cellStyle name="Normal 63 2 4 5" xfId="41473" xr:uid="{00000000-0005-0000-0000-0000FEA10000}"/>
    <cellStyle name="Normal 63 2 4 5 2" xfId="41474" xr:uid="{00000000-0005-0000-0000-0000FFA10000}"/>
    <cellStyle name="Normal 63 2 4 6" xfId="41475" xr:uid="{00000000-0005-0000-0000-000000A20000}"/>
    <cellStyle name="Normal 63 2 4 6 2" xfId="41476" xr:uid="{00000000-0005-0000-0000-000001A20000}"/>
    <cellStyle name="Normal 63 2 4 7" xfId="41477" xr:uid="{00000000-0005-0000-0000-000002A20000}"/>
    <cellStyle name="Normal 63 2 4 7 2" xfId="41478" xr:uid="{00000000-0005-0000-0000-000003A20000}"/>
    <cellStyle name="Normal 63 2 4 8" xfId="41479" xr:uid="{00000000-0005-0000-0000-000004A20000}"/>
    <cellStyle name="Normal 63 2 4 8 2" xfId="41480" xr:uid="{00000000-0005-0000-0000-000005A20000}"/>
    <cellStyle name="Normal 63 2 4 9" xfId="41481" xr:uid="{00000000-0005-0000-0000-000006A20000}"/>
    <cellStyle name="Normal 63 2 4 9 2" xfId="41482" xr:uid="{00000000-0005-0000-0000-000007A20000}"/>
    <cellStyle name="Normal 63 2 5" xfId="41483" xr:uid="{00000000-0005-0000-0000-000008A20000}"/>
    <cellStyle name="Normal 63 2 5 10" xfId="41484" xr:uid="{00000000-0005-0000-0000-000009A20000}"/>
    <cellStyle name="Normal 63 2 5 11" xfId="41485" xr:uid="{00000000-0005-0000-0000-00000AA20000}"/>
    <cellStyle name="Normal 63 2 5 2" xfId="41486" xr:uid="{00000000-0005-0000-0000-00000BA20000}"/>
    <cellStyle name="Normal 63 2 5 2 2" xfId="41487" xr:uid="{00000000-0005-0000-0000-00000CA20000}"/>
    <cellStyle name="Normal 63 2 5 3" xfId="41488" xr:uid="{00000000-0005-0000-0000-00000DA20000}"/>
    <cellStyle name="Normal 63 2 5 3 2" xfId="41489" xr:uid="{00000000-0005-0000-0000-00000EA20000}"/>
    <cellStyle name="Normal 63 2 5 4" xfId="41490" xr:uid="{00000000-0005-0000-0000-00000FA20000}"/>
    <cellStyle name="Normal 63 2 5 4 2" xfId="41491" xr:uid="{00000000-0005-0000-0000-000010A20000}"/>
    <cellStyle name="Normal 63 2 5 5" xfId="41492" xr:uid="{00000000-0005-0000-0000-000011A20000}"/>
    <cellStyle name="Normal 63 2 5 5 2" xfId="41493" xr:uid="{00000000-0005-0000-0000-000012A20000}"/>
    <cellStyle name="Normal 63 2 5 6" xfId="41494" xr:uid="{00000000-0005-0000-0000-000013A20000}"/>
    <cellStyle name="Normal 63 2 5 6 2" xfId="41495" xr:uid="{00000000-0005-0000-0000-000014A20000}"/>
    <cellStyle name="Normal 63 2 5 7" xfId="41496" xr:uid="{00000000-0005-0000-0000-000015A20000}"/>
    <cellStyle name="Normal 63 2 5 7 2" xfId="41497" xr:uid="{00000000-0005-0000-0000-000016A20000}"/>
    <cellStyle name="Normal 63 2 5 8" xfId="41498" xr:uid="{00000000-0005-0000-0000-000017A20000}"/>
    <cellStyle name="Normal 63 2 5 8 2" xfId="41499" xr:uid="{00000000-0005-0000-0000-000018A20000}"/>
    <cellStyle name="Normal 63 2 5 9" xfId="41500" xr:uid="{00000000-0005-0000-0000-000019A20000}"/>
    <cellStyle name="Normal 63 2 5 9 2" xfId="41501" xr:uid="{00000000-0005-0000-0000-00001AA20000}"/>
    <cellStyle name="Normal 63 2 6" xfId="41502" xr:uid="{00000000-0005-0000-0000-00001BA20000}"/>
    <cellStyle name="Normal 63 2 6 10" xfId="41503" xr:uid="{00000000-0005-0000-0000-00001CA20000}"/>
    <cellStyle name="Normal 63 2 6 11" xfId="41504" xr:uid="{00000000-0005-0000-0000-00001DA20000}"/>
    <cellStyle name="Normal 63 2 6 2" xfId="41505" xr:uid="{00000000-0005-0000-0000-00001EA20000}"/>
    <cellStyle name="Normal 63 2 6 2 2" xfId="41506" xr:uid="{00000000-0005-0000-0000-00001FA20000}"/>
    <cellStyle name="Normal 63 2 6 3" xfId="41507" xr:uid="{00000000-0005-0000-0000-000020A20000}"/>
    <cellStyle name="Normal 63 2 6 3 2" xfId="41508" xr:uid="{00000000-0005-0000-0000-000021A20000}"/>
    <cellStyle name="Normal 63 2 6 4" xfId="41509" xr:uid="{00000000-0005-0000-0000-000022A20000}"/>
    <cellStyle name="Normal 63 2 6 4 2" xfId="41510" xr:uid="{00000000-0005-0000-0000-000023A20000}"/>
    <cellStyle name="Normal 63 2 6 5" xfId="41511" xr:uid="{00000000-0005-0000-0000-000024A20000}"/>
    <cellStyle name="Normal 63 2 6 5 2" xfId="41512" xr:uid="{00000000-0005-0000-0000-000025A20000}"/>
    <cellStyle name="Normal 63 2 6 6" xfId="41513" xr:uid="{00000000-0005-0000-0000-000026A20000}"/>
    <cellStyle name="Normal 63 2 6 6 2" xfId="41514" xr:uid="{00000000-0005-0000-0000-000027A20000}"/>
    <cellStyle name="Normal 63 2 6 7" xfId="41515" xr:uid="{00000000-0005-0000-0000-000028A20000}"/>
    <cellStyle name="Normal 63 2 6 7 2" xfId="41516" xr:uid="{00000000-0005-0000-0000-000029A20000}"/>
    <cellStyle name="Normal 63 2 6 8" xfId="41517" xr:uid="{00000000-0005-0000-0000-00002AA20000}"/>
    <cellStyle name="Normal 63 2 6 8 2" xfId="41518" xr:uid="{00000000-0005-0000-0000-00002BA20000}"/>
    <cellStyle name="Normal 63 2 6 9" xfId="41519" xr:uid="{00000000-0005-0000-0000-00002CA20000}"/>
    <cellStyle name="Normal 63 2 6 9 2" xfId="41520" xr:uid="{00000000-0005-0000-0000-00002DA20000}"/>
    <cellStyle name="Normal 63 2 7" xfId="41521" xr:uid="{00000000-0005-0000-0000-00002EA20000}"/>
    <cellStyle name="Normal 63 2 7 10" xfId="41522" xr:uid="{00000000-0005-0000-0000-00002FA20000}"/>
    <cellStyle name="Normal 63 2 7 11" xfId="41523" xr:uid="{00000000-0005-0000-0000-000030A20000}"/>
    <cellStyle name="Normal 63 2 7 2" xfId="41524" xr:uid="{00000000-0005-0000-0000-000031A20000}"/>
    <cellStyle name="Normal 63 2 7 2 2" xfId="41525" xr:uid="{00000000-0005-0000-0000-000032A20000}"/>
    <cellStyle name="Normal 63 2 7 3" xfId="41526" xr:uid="{00000000-0005-0000-0000-000033A20000}"/>
    <cellStyle name="Normal 63 2 7 3 2" xfId="41527" xr:uid="{00000000-0005-0000-0000-000034A20000}"/>
    <cellStyle name="Normal 63 2 7 4" xfId="41528" xr:uid="{00000000-0005-0000-0000-000035A20000}"/>
    <cellStyle name="Normal 63 2 7 4 2" xfId="41529" xr:uid="{00000000-0005-0000-0000-000036A20000}"/>
    <cellStyle name="Normal 63 2 7 5" xfId="41530" xr:uid="{00000000-0005-0000-0000-000037A20000}"/>
    <cellStyle name="Normal 63 2 7 5 2" xfId="41531" xr:uid="{00000000-0005-0000-0000-000038A20000}"/>
    <cellStyle name="Normal 63 2 7 6" xfId="41532" xr:uid="{00000000-0005-0000-0000-000039A20000}"/>
    <cellStyle name="Normal 63 2 7 6 2" xfId="41533" xr:uid="{00000000-0005-0000-0000-00003AA20000}"/>
    <cellStyle name="Normal 63 2 7 7" xfId="41534" xr:uid="{00000000-0005-0000-0000-00003BA20000}"/>
    <cellStyle name="Normal 63 2 7 7 2" xfId="41535" xr:uid="{00000000-0005-0000-0000-00003CA20000}"/>
    <cellStyle name="Normal 63 2 7 8" xfId="41536" xr:uid="{00000000-0005-0000-0000-00003DA20000}"/>
    <cellStyle name="Normal 63 2 7 8 2" xfId="41537" xr:uid="{00000000-0005-0000-0000-00003EA20000}"/>
    <cellStyle name="Normal 63 2 7 9" xfId="41538" xr:uid="{00000000-0005-0000-0000-00003FA20000}"/>
    <cellStyle name="Normal 63 2 7 9 2" xfId="41539" xr:uid="{00000000-0005-0000-0000-000040A20000}"/>
    <cellStyle name="Normal 63 2 8" xfId="41540" xr:uid="{00000000-0005-0000-0000-000041A20000}"/>
    <cellStyle name="Normal 63 2 8 10" xfId="41541" xr:uid="{00000000-0005-0000-0000-000042A20000}"/>
    <cellStyle name="Normal 63 2 8 2" xfId="41542" xr:uid="{00000000-0005-0000-0000-000043A20000}"/>
    <cellStyle name="Normal 63 2 8 2 2" xfId="41543" xr:uid="{00000000-0005-0000-0000-000044A20000}"/>
    <cellStyle name="Normal 63 2 8 3" xfId="41544" xr:uid="{00000000-0005-0000-0000-000045A20000}"/>
    <cellStyle name="Normal 63 2 8 3 2" xfId="41545" xr:uid="{00000000-0005-0000-0000-000046A20000}"/>
    <cellStyle name="Normal 63 2 8 4" xfId="41546" xr:uid="{00000000-0005-0000-0000-000047A20000}"/>
    <cellStyle name="Normal 63 2 8 4 2" xfId="41547" xr:uid="{00000000-0005-0000-0000-000048A20000}"/>
    <cellStyle name="Normal 63 2 8 5" xfId="41548" xr:uid="{00000000-0005-0000-0000-000049A20000}"/>
    <cellStyle name="Normal 63 2 8 5 2" xfId="41549" xr:uid="{00000000-0005-0000-0000-00004AA20000}"/>
    <cellStyle name="Normal 63 2 8 6" xfId="41550" xr:uid="{00000000-0005-0000-0000-00004BA20000}"/>
    <cellStyle name="Normal 63 2 8 6 2" xfId="41551" xr:uid="{00000000-0005-0000-0000-00004CA20000}"/>
    <cellStyle name="Normal 63 2 8 7" xfId="41552" xr:uid="{00000000-0005-0000-0000-00004DA20000}"/>
    <cellStyle name="Normal 63 2 8 7 2" xfId="41553" xr:uid="{00000000-0005-0000-0000-00004EA20000}"/>
    <cellStyle name="Normal 63 2 8 8" xfId="41554" xr:uid="{00000000-0005-0000-0000-00004FA20000}"/>
    <cellStyle name="Normal 63 2 8 8 2" xfId="41555" xr:uid="{00000000-0005-0000-0000-000050A20000}"/>
    <cellStyle name="Normal 63 2 8 9" xfId="41556" xr:uid="{00000000-0005-0000-0000-000051A20000}"/>
    <cellStyle name="Normal 63 2 9" xfId="41557" xr:uid="{00000000-0005-0000-0000-000052A20000}"/>
    <cellStyle name="Normal 63 2 9 2" xfId="41558" xr:uid="{00000000-0005-0000-0000-000053A20000}"/>
    <cellStyle name="Normal 63 20" xfId="41559" xr:uid="{00000000-0005-0000-0000-000054A20000}"/>
    <cellStyle name="Normal 63 20 2" xfId="41560" xr:uid="{00000000-0005-0000-0000-000055A20000}"/>
    <cellStyle name="Normal 63 21" xfId="41561" xr:uid="{00000000-0005-0000-0000-000056A20000}"/>
    <cellStyle name="Normal 63 22" xfId="41562" xr:uid="{00000000-0005-0000-0000-000057A20000}"/>
    <cellStyle name="Normal 63 3" xfId="41563" xr:uid="{00000000-0005-0000-0000-000058A20000}"/>
    <cellStyle name="Normal 63 3 10" xfId="41564" xr:uid="{00000000-0005-0000-0000-000059A20000}"/>
    <cellStyle name="Normal 63 3 10 2" xfId="41565" xr:uid="{00000000-0005-0000-0000-00005AA20000}"/>
    <cellStyle name="Normal 63 3 11" xfId="41566" xr:uid="{00000000-0005-0000-0000-00005BA20000}"/>
    <cellStyle name="Normal 63 3 11 2" xfId="41567" xr:uid="{00000000-0005-0000-0000-00005CA20000}"/>
    <cellStyle name="Normal 63 3 12" xfId="41568" xr:uid="{00000000-0005-0000-0000-00005DA20000}"/>
    <cellStyle name="Normal 63 3 12 2" xfId="41569" xr:uid="{00000000-0005-0000-0000-00005EA20000}"/>
    <cellStyle name="Normal 63 3 13" xfId="41570" xr:uid="{00000000-0005-0000-0000-00005FA20000}"/>
    <cellStyle name="Normal 63 3 13 2" xfId="41571" xr:uid="{00000000-0005-0000-0000-000060A20000}"/>
    <cellStyle name="Normal 63 3 14" xfId="41572" xr:uid="{00000000-0005-0000-0000-000061A20000}"/>
    <cellStyle name="Normal 63 3 14 2" xfId="41573" xr:uid="{00000000-0005-0000-0000-000062A20000}"/>
    <cellStyle name="Normal 63 3 15" xfId="41574" xr:uid="{00000000-0005-0000-0000-000063A20000}"/>
    <cellStyle name="Normal 63 3 15 2" xfId="41575" xr:uid="{00000000-0005-0000-0000-000064A20000}"/>
    <cellStyle name="Normal 63 3 16" xfId="41576" xr:uid="{00000000-0005-0000-0000-000065A20000}"/>
    <cellStyle name="Normal 63 3 16 2" xfId="41577" xr:uid="{00000000-0005-0000-0000-000066A20000}"/>
    <cellStyle name="Normal 63 3 17" xfId="41578" xr:uid="{00000000-0005-0000-0000-000067A20000}"/>
    <cellStyle name="Normal 63 3 18" xfId="41579" xr:uid="{00000000-0005-0000-0000-000068A20000}"/>
    <cellStyle name="Normal 63 3 2" xfId="41580" xr:uid="{00000000-0005-0000-0000-000069A20000}"/>
    <cellStyle name="Normal 63 3 2 10" xfId="41581" xr:uid="{00000000-0005-0000-0000-00006AA20000}"/>
    <cellStyle name="Normal 63 3 2 11" xfId="41582" xr:uid="{00000000-0005-0000-0000-00006BA20000}"/>
    <cellStyle name="Normal 63 3 2 2" xfId="41583" xr:uid="{00000000-0005-0000-0000-00006CA20000}"/>
    <cellStyle name="Normal 63 3 2 2 2" xfId="41584" xr:uid="{00000000-0005-0000-0000-00006DA20000}"/>
    <cellStyle name="Normal 63 3 2 3" xfId="41585" xr:uid="{00000000-0005-0000-0000-00006EA20000}"/>
    <cellStyle name="Normal 63 3 2 3 2" xfId="41586" xr:uid="{00000000-0005-0000-0000-00006FA20000}"/>
    <cellStyle name="Normal 63 3 2 4" xfId="41587" xr:uid="{00000000-0005-0000-0000-000070A20000}"/>
    <cellStyle name="Normal 63 3 2 4 2" xfId="41588" xr:uid="{00000000-0005-0000-0000-000071A20000}"/>
    <cellStyle name="Normal 63 3 2 5" xfId="41589" xr:uid="{00000000-0005-0000-0000-000072A20000}"/>
    <cellStyle name="Normal 63 3 2 5 2" xfId="41590" xr:uid="{00000000-0005-0000-0000-000073A20000}"/>
    <cellStyle name="Normal 63 3 2 6" xfId="41591" xr:uid="{00000000-0005-0000-0000-000074A20000}"/>
    <cellStyle name="Normal 63 3 2 6 2" xfId="41592" xr:uid="{00000000-0005-0000-0000-000075A20000}"/>
    <cellStyle name="Normal 63 3 2 7" xfId="41593" xr:uid="{00000000-0005-0000-0000-000076A20000}"/>
    <cellStyle name="Normal 63 3 2 7 2" xfId="41594" xr:uid="{00000000-0005-0000-0000-000077A20000}"/>
    <cellStyle name="Normal 63 3 2 8" xfId="41595" xr:uid="{00000000-0005-0000-0000-000078A20000}"/>
    <cellStyle name="Normal 63 3 2 8 2" xfId="41596" xr:uid="{00000000-0005-0000-0000-000079A20000}"/>
    <cellStyle name="Normal 63 3 2 9" xfId="41597" xr:uid="{00000000-0005-0000-0000-00007AA20000}"/>
    <cellStyle name="Normal 63 3 2 9 2" xfId="41598" xr:uid="{00000000-0005-0000-0000-00007BA20000}"/>
    <cellStyle name="Normal 63 3 3" xfId="41599" xr:uid="{00000000-0005-0000-0000-00007CA20000}"/>
    <cellStyle name="Normal 63 3 3 10" xfId="41600" xr:uid="{00000000-0005-0000-0000-00007DA20000}"/>
    <cellStyle name="Normal 63 3 3 11" xfId="41601" xr:uid="{00000000-0005-0000-0000-00007EA20000}"/>
    <cellStyle name="Normal 63 3 3 2" xfId="41602" xr:uid="{00000000-0005-0000-0000-00007FA20000}"/>
    <cellStyle name="Normal 63 3 3 2 2" xfId="41603" xr:uid="{00000000-0005-0000-0000-000080A20000}"/>
    <cellStyle name="Normal 63 3 3 3" xfId="41604" xr:uid="{00000000-0005-0000-0000-000081A20000}"/>
    <cellStyle name="Normal 63 3 3 3 2" xfId="41605" xr:uid="{00000000-0005-0000-0000-000082A20000}"/>
    <cellStyle name="Normal 63 3 3 4" xfId="41606" xr:uid="{00000000-0005-0000-0000-000083A20000}"/>
    <cellStyle name="Normal 63 3 3 4 2" xfId="41607" xr:uid="{00000000-0005-0000-0000-000084A20000}"/>
    <cellStyle name="Normal 63 3 3 5" xfId="41608" xr:uid="{00000000-0005-0000-0000-000085A20000}"/>
    <cellStyle name="Normal 63 3 3 5 2" xfId="41609" xr:uid="{00000000-0005-0000-0000-000086A20000}"/>
    <cellStyle name="Normal 63 3 3 6" xfId="41610" xr:uid="{00000000-0005-0000-0000-000087A20000}"/>
    <cellStyle name="Normal 63 3 3 6 2" xfId="41611" xr:uid="{00000000-0005-0000-0000-000088A20000}"/>
    <cellStyle name="Normal 63 3 3 7" xfId="41612" xr:uid="{00000000-0005-0000-0000-000089A20000}"/>
    <cellStyle name="Normal 63 3 3 7 2" xfId="41613" xr:uid="{00000000-0005-0000-0000-00008AA20000}"/>
    <cellStyle name="Normal 63 3 3 8" xfId="41614" xr:uid="{00000000-0005-0000-0000-00008BA20000}"/>
    <cellStyle name="Normal 63 3 3 8 2" xfId="41615" xr:uid="{00000000-0005-0000-0000-00008CA20000}"/>
    <cellStyle name="Normal 63 3 3 9" xfId="41616" xr:uid="{00000000-0005-0000-0000-00008DA20000}"/>
    <cellStyle name="Normal 63 3 3 9 2" xfId="41617" xr:uid="{00000000-0005-0000-0000-00008EA20000}"/>
    <cellStyle name="Normal 63 3 4" xfId="41618" xr:uid="{00000000-0005-0000-0000-00008FA20000}"/>
    <cellStyle name="Normal 63 3 4 10" xfId="41619" xr:uid="{00000000-0005-0000-0000-000090A20000}"/>
    <cellStyle name="Normal 63 3 4 11" xfId="41620" xr:uid="{00000000-0005-0000-0000-000091A20000}"/>
    <cellStyle name="Normal 63 3 4 2" xfId="41621" xr:uid="{00000000-0005-0000-0000-000092A20000}"/>
    <cellStyle name="Normal 63 3 4 2 2" xfId="41622" xr:uid="{00000000-0005-0000-0000-000093A20000}"/>
    <cellStyle name="Normal 63 3 4 3" xfId="41623" xr:uid="{00000000-0005-0000-0000-000094A20000}"/>
    <cellStyle name="Normal 63 3 4 3 2" xfId="41624" xr:uid="{00000000-0005-0000-0000-000095A20000}"/>
    <cellStyle name="Normal 63 3 4 4" xfId="41625" xr:uid="{00000000-0005-0000-0000-000096A20000}"/>
    <cellStyle name="Normal 63 3 4 4 2" xfId="41626" xr:uid="{00000000-0005-0000-0000-000097A20000}"/>
    <cellStyle name="Normal 63 3 4 5" xfId="41627" xr:uid="{00000000-0005-0000-0000-000098A20000}"/>
    <cellStyle name="Normal 63 3 4 5 2" xfId="41628" xr:uid="{00000000-0005-0000-0000-000099A20000}"/>
    <cellStyle name="Normal 63 3 4 6" xfId="41629" xr:uid="{00000000-0005-0000-0000-00009AA20000}"/>
    <cellStyle name="Normal 63 3 4 6 2" xfId="41630" xr:uid="{00000000-0005-0000-0000-00009BA20000}"/>
    <cellStyle name="Normal 63 3 4 7" xfId="41631" xr:uid="{00000000-0005-0000-0000-00009CA20000}"/>
    <cellStyle name="Normal 63 3 4 7 2" xfId="41632" xr:uid="{00000000-0005-0000-0000-00009DA20000}"/>
    <cellStyle name="Normal 63 3 4 8" xfId="41633" xr:uid="{00000000-0005-0000-0000-00009EA20000}"/>
    <cellStyle name="Normal 63 3 4 8 2" xfId="41634" xr:uid="{00000000-0005-0000-0000-00009FA20000}"/>
    <cellStyle name="Normal 63 3 4 9" xfId="41635" xr:uid="{00000000-0005-0000-0000-0000A0A20000}"/>
    <cellStyle name="Normal 63 3 4 9 2" xfId="41636" xr:uid="{00000000-0005-0000-0000-0000A1A20000}"/>
    <cellStyle name="Normal 63 3 5" xfId="41637" xr:uid="{00000000-0005-0000-0000-0000A2A20000}"/>
    <cellStyle name="Normal 63 3 5 10" xfId="41638" xr:uid="{00000000-0005-0000-0000-0000A3A20000}"/>
    <cellStyle name="Normal 63 3 5 11" xfId="41639" xr:uid="{00000000-0005-0000-0000-0000A4A20000}"/>
    <cellStyle name="Normal 63 3 5 2" xfId="41640" xr:uid="{00000000-0005-0000-0000-0000A5A20000}"/>
    <cellStyle name="Normal 63 3 5 2 2" xfId="41641" xr:uid="{00000000-0005-0000-0000-0000A6A20000}"/>
    <cellStyle name="Normal 63 3 5 3" xfId="41642" xr:uid="{00000000-0005-0000-0000-0000A7A20000}"/>
    <cellStyle name="Normal 63 3 5 3 2" xfId="41643" xr:uid="{00000000-0005-0000-0000-0000A8A20000}"/>
    <cellStyle name="Normal 63 3 5 4" xfId="41644" xr:uid="{00000000-0005-0000-0000-0000A9A20000}"/>
    <cellStyle name="Normal 63 3 5 4 2" xfId="41645" xr:uid="{00000000-0005-0000-0000-0000AAA20000}"/>
    <cellStyle name="Normal 63 3 5 5" xfId="41646" xr:uid="{00000000-0005-0000-0000-0000ABA20000}"/>
    <cellStyle name="Normal 63 3 5 5 2" xfId="41647" xr:uid="{00000000-0005-0000-0000-0000ACA20000}"/>
    <cellStyle name="Normal 63 3 5 6" xfId="41648" xr:uid="{00000000-0005-0000-0000-0000ADA20000}"/>
    <cellStyle name="Normal 63 3 5 6 2" xfId="41649" xr:uid="{00000000-0005-0000-0000-0000AEA20000}"/>
    <cellStyle name="Normal 63 3 5 7" xfId="41650" xr:uid="{00000000-0005-0000-0000-0000AFA20000}"/>
    <cellStyle name="Normal 63 3 5 7 2" xfId="41651" xr:uid="{00000000-0005-0000-0000-0000B0A20000}"/>
    <cellStyle name="Normal 63 3 5 8" xfId="41652" xr:uid="{00000000-0005-0000-0000-0000B1A20000}"/>
    <cellStyle name="Normal 63 3 5 8 2" xfId="41653" xr:uid="{00000000-0005-0000-0000-0000B2A20000}"/>
    <cellStyle name="Normal 63 3 5 9" xfId="41654" xr:uid="{00000000-0005-0000-0000-0000B3A20000}"/>
    <cellStyle name="Normal 63 3 5 9 2" xfId="41655" xr:uid="{00000000-0005-0000-0000-0000B4A20000}"/>
    <cellStyle name="Normal 63 3 6" xfId="41656" xr:uid="{00000000-0005-0000-0000-0000B5A20000}"/>
    <cellStyle name="Normal 63 3 6 10" xfId="41657" xr:uid="{00000000-0005-0000-0000-0000B6A20000}"/>
    <cellStyle name="Normal 63 3 6 11" xfId="41658" xr:uid="{00000000-0005-0000-0000-0000B7A20000}"/>
    <cellStyle name="Normal 63 3 6 2" xfId="41659" xr:uid="{00000000-0005-0000-0000-0000B8A20000}"/>
    <cellStyle name="Normal 63 3 6 2 2" xfId="41660" xr:uid="{00000000-0005-0000-0000-0000B9A20000}"/>
    <cellStyle name="Normal 63 3 6 3" xfId="41661" xr:uid="{00000000-0005-0000-0000-0000BAA20000}"/>
    <cellStyle name="Normal 63 3 6 3 2" xfId="41662" xr:uid="{00000000-0005-0000-0000-0000BBA20000}"/>
    <cellStyle name="Normal 63 3 6 4" xfId="41663" xr:uid="{00000000-0005-0000-0000-0000BCA20000}"/>
    <cellStyle name="Normal 63 3 6 4 2" xfId="41664" xr:uid="{00000000-0005-0000-0000-0000BDA20000}"/>
    <cellStyle name="Normal 63 3 6 5" xfId="41665" xr:uid="{00000000-0005-0000-0000-0000BEA20000}"/>
    <cellStyle name="Normal 63 3 6 5 2" xfId="41666" xr:uid="{00000000-0005-0000-0000-0000BFA20000}"/>
    <cellStyle name="Normal 63 3 6 6" xfId="41667" xr:uid="{00000000-0005-0000-0000-0000C0A20000}"/>
    <cellStyle name="Normal 63 3 6 6 2" xfId="41668" xr:uid="{00000000-0005-0000-0000-0000C1A20000}"/>
    <cellStyle name="Normal 63 3 6 7" xfId="41669" xr:uid="{00000000-0005-0000-0000-0000C2A20000}"/>
    <cellStyle name="Normal 63 3 6 7 2" xfId="41670" xr:uid="{00000000-0005-0000-0000-0000C3A20000}"/>
    <cellStyle name="Normal 63 3 6 8" xfId="41671" xr:uid="{00000000-0005-0000-0000-0000C4A20000}"/>
    <cellStyle name="Normal 63 3 6 8 2" xfId="41672" xr:uid="{00000000-0005-0000-0000-0000C5A20000}"/>
    <cellStyle name="Normal 63 3 6 9" xfId="41673" xr:uid="{00000000-0005-0000-0000-0000C6A20000}"/>
    <cellStyle name="Normal 63 3 6 9 2" xfId="41674" xr:uid="{00000000-0005-0000-0000-0000C7A20000}"/>
    <cellStyle name="Normal 63 3 7" xfId="41675" xr:uid="{00000000-0005-0000-0000-0000C8A20000}"/>
    <cellStyle name="Normal 63 3 7 10" xfId="41676" xr:uid="{00000000-0005-0000-0000-0000C9A20000}"/>
    <cellStyle name="Normal 63 3 7 11" xfId="41677" xr:uid="{00000000-0005-0000-0000-0000CAA20000}"/>
    <cellStyle name="Normal 63 3 7 2" xfId="41678" xr:uid="{00000000-0005-0000-0000-0000CBA20000}"/>
    <cellStyle name="Normal 63 3 7 2 2" xfId="41679" xr:uid="{00000000-0005-0000-0000-0000CCA20000}"/>
    <cellStyle name="Normal 63 3 7 3" xfId="41680" xr:uid="{00000000-0005-0000-0000-0000CDA20000}"/>
    <cellStyle name="Normal 63 3 7 3 2" xfId="41681" xr:uid="{00000000-0005-0000-0000-0000CEA20000}"/>
    <cellStyle name="Normal 63 3 7 4" xfId="41682" xr:uid="{00000000-0005-0000-0000-0000CFA20000}"/>
    <cellStyle name="Normal 63 3 7 4 2" xfId="41683" xr:uid="{00000000-0005-0000-0000-0000D0A20000}"/>
    <cellStyle name="Normal 63 3 7 5" xfId="41684" xr:uid="{00000000-0005-0000-0000-0000D1A20000}"/>
    <cellStyle name="Normal 63 3 7 5 2" xfId="41685" xr:uid="{00000000-0005-0000-0000-0000D2A20000}"/>
    <cellStyle name="Normal 63 3 7 6" xfId="41686" xr:uid="{00000000-0005-0000-0000-0000D3A20000}"/>
    <cellStyle name="Normal 63 3 7 6 2" xfId="41687" xr:uid="{00000000-0005-0000-0000-0000D4A20000}"/>
    <cellStyle name="Normal 63 3 7 7" xfId="41688" xr:uid="{00000000-0005-0000-0000-0000D5A20000}"/>
    <cellStyle name="Normal 63 3 7 7 2" xfId="41689" xr:uid="{00000000-0005-0000-0000-0000D6A20000}"/>
    <cellStyle name="Normal 63 3 7 8" xfId="41690" xr:uid="{00000000-0005-0000-0000-0000D7A20000}"/>
    <cellStyle name="Normal 63 3 7 8 2" xfId="41691" xr:uid="{00000000-0005-0000-0000-0000D8A20000}"/>
    <cellStyle name="Normal 63 3 7 9" xfId="41692" xr:uid="{00000000-0005-0000-0000-0000D9A20000}"/>
    <cellStyle name="Normal 63 3 7 9 2" xfId="41693" xr:uid="{00000000-0005-0000-0000-0000DAA20000}"/>
    <cellStyle name="Normal 63 3 8" xfId="41694" xr:uid="{00000000-0005-0000-0000-0000DBA20000}"/>
    <cellStyle name="Normal 63 3 8 10" xfId="41695" xr:uid="{00000000-0005-0000-0000-0000DCA20000}"/>
    <cellStyle name="Normal 63 3 8 2" xfId="41696" xr:uid="{00000000-0005-0000-0000-0000DDA20000}"/>
    <cellStyle name="Normal 63 3 8 2 2" xfId="41697" xr:uid="{00000000-0005-0000-0000-0000DEA20000}"/>
    <cellStyle name="Normal 63 3 8 3" xfId="41698" xr:uid="{00000000-0005-0000-0000-0000DFA20000}"/>
    <cellStyle name="Normal 63 3 8 3 2" xfId="41699" xr:uid="{00000000-0005-0000-0000-0000E0A20000}"/>
    <cellStyle name="Normal 63 3 8 4" xfId="41700" xr:uid="{00000000-0005-0000-0000-0000E1A20000}"/>
    <cellStyle name="Normal 63 3 8 4 2" xfId="41701" xr:uid="{00000000-0005-0000-0000-0000E2A20000}"/>
    <cellStyle name="Normal 63 3 8 5" xfId="41702" xr:uid="{00000000-0005-0000-0000-0000E3A20000}"/>
    <cellStyle name="Normal 63 3 8 5 2" xfId="41703" xr:uid="{00000000-0005-0000-0000-0000E4A20000}"/>
    <cellStyle name="Normal 63 3 8 6" xfId="41704" xr:uid="{00000000-0005-0000-0000-0000E5A20000}"/>
    <cellStyle name="Normal 63 3 8 6 2" xfId="41705" xr:uid="{00000000-0005-0000-0000-0000E6A20000}"/>
    <cellStyle name="Normal 63 3 8 7" xfId="41706" xr:uid="{00000000-0005-0000-0000-0000E7A20000}"/>
    <cellStyle name="Normal 63 3 8 7 2" xfId="41707" xr:uid="{00000000-0005-0000-0000-0000E8A20000}"/>
    <cellStyle name="Normal 63 3 8 8" xfId="41708" xr:uid="{00000000-0005-0000-0000-0000E9A20000}"/>
    <cellStyle name="Normal 63 3 8 8 2" xfId="41709" xr:uid="{00000000-0005-0000-0000-0000EAA20000}"/>
    <cellStyle name="Normal 63 3 8 9" xfId="41710" xr:uid="{00000000-0005-0000-0000-0000EBA20000}"/>
    <cellStyle name="Normal 63 3 9" xfId="41711" xr:uid="{00000000-0005-0000-0000-0000ECA20000}"/>
    <cellStyle name="Normal 63 3 9 2" xfId="41712" xr:uid="{00000000-0005-0000-0000-0000EDA20000}"/>
    <cellStyle name="Normal 63 4" xfId="41713" xr:uid="{00000000-0005-0000-0000-0000EEA20000}"/>
    <cellStyle name="Normal 63 4 10" xfId="41714" xr:uid="{00000000-0005-0000-0000-0000EFA20000}"/>
    <cellStyle name="Normal 63 4 10 2" xfId="41715" xr:uid="{00000000-0005-0000-0000-0000F0A20000}"/>
    <cellStyle name="Normal 63 4 11" xfId="41716" xr:uid="{00000000-0005-0000-0000-0000F1A20000}"/>
    <cellStyle name="Normal 63 4 11 2" xfId="41717" xr:uid="{00000000-0005-0000-0000-0000F2A20000}"/>
    <cellStyle name="Normal 63 4 12" xfId="41718" xr:uid="{00000000-0005-0000-0000-0000F3A20000}"/>
    <cellStyle name="Normal 63 4 12 2" xfId="41719" xr:uid="{00000000-0005-0000-0000-0000F4A20000}"/>
    <cellStyle name="Normal 63 4 13" xfId="41720" xr:uid="{00000000-0005-0000-0000-0000F5A20000}"/>
    <cellStyle name="Normal 63 4 13 2" xfId="41721" xr:uid="{00000000-0005-0000-0000-0000F6A20000}"/>
    <cellStyle name="Normal 63 4 14" xfId="41722" xr:uid="{00000000-0005-0000-0000-0000F7A20000}"/>
    <cellStyle name="Normal 63 4 14 2" xfId="41723" xr:uid="{00000000-0005-0000-0000-0000F8A20000}"/>
    <cellStyle name="Normal 63 4 15" xfId="41724" xr:uid="{00000000-0005-0000-0000-0000F9A20000}"/>
    <cellStyle name="Normal 63 4 15 2" xfId="41725" xr:uid="{00000000-0005-0000-0000-0000FAA20000}"/>
    <cellStyle name="Normal 63 4 16" xfId="41726" xr:uid="{00000000-0005-0000-0000-0000FBA20000}"/>
    <cellStyle name="Normal 63 4 16 2" xfId="41727" xr:uid="{00000000-0005-0000-0000-0000FCA20000}"/>
    <cellStyle name="Normal 63 4 17" xfId="41728" xr:uid="{00000000-0005-0000-0000-0000FDA20000}"/>
    <cellStyle name="Normal 63 4 18" xfId="41729" xr:uid="{00000000-0005-0000-0000-0000FEA20000}"/>
    <cellStyle name="Normal 63 4 2" xfId="41730" xr:uid="{00000000-0005-0000-0000-0000FFA20000}"/>
    <cellStyle name="Normal 63 4 2 10" xfId="41731" xr:uid="{00000000-0005-0000-0000-000000A30000}"/>
    <cellStyle name="Normal 63 4 2 11" xfId="41732" xr:uid="{00000000-0005-0000-0000-000001A30000}"/>
    <cellStyle name="Normal 63 4 2 2" xfId="41733" xr:uid="{00000000-0005-0000-0000-000002A30000}"/>
    <cellStyle name="Normal 63 4 2 2 2" xfId="41734" xr:uid="{00000000-0005-0000-0000-000003A30000}"/>
    <cellStyle name="Normal 63 4 2 3" xfId="41735" xr:uid="{00000000-0005-0000-0000-000004A30000}"/>
    <cellStyle name="Normal 63 4 2 3 2" xfId="41736" xr:uid="{00000000-0005-0000-0000-000005A30000}"/>
    <cellStyle name="Normal 63 4 2 4" xfId="41737" xr:uid="{00000000-0005-0000-0000-000006A30000}"/>
    <cellStyle name="Normal 63 4 2 4 2" xfId="41738" xr:uid="{00000000-0005-0000-0000-000007A30000}"/>
    <cellStyle name="Normal 63 4 2 5" xfId="41739" xr:uid="{00000000-0005-0000-0000-000008A30000}"/>
    <cellStyle name="Normal 63 4 2 5 2" xfId="41740" xr:uid="{00000000-0005-0000-0000-000009A30000}"/>
    <cellStyle name="Normal 63 4 2 6" xfId="41741" xr:uid="{00000000-0005-0000-0000-00000AA30000}"/>
    <cellStyle name="Normal 63 4 2 6 2" xfId="41742" xr:uid="{00000000-0005-0000-0000-00000BA30000}"/>
    <cellStyle name="Normal 63 4 2 7" xfId="41743" xr:uid="{00000000-0005-0000-0000-00000CA30000}"/>
    <cellStyle name="Normal 63 4 2 7 2" xfId="41744" xr:uid="{00000000-0005-0000-0000-00000DA30000}"/>
    <cellStyle name="Normal 63 4 2 8" xfId="41745" xr:uid="{00000000-0005-0000-0000-00000EA30000}"/>
    <cellStyle name="Normal 63 4 2 8 2" xfId="41746" xr:uid="{00000000-0005-0000-0000-00000FA30000}"/>
    <cellStyle name="Normal 63 4 2 9" xfId="41747" xr:uid="{00000000-0005-0000-0000-000010A30000}"/>
    <cellStyle name="Normal 63 4 2 9 2" xfId="41748" xr:uid="{00000000-0005-0000-0000-000011A30000}"/>
    <cellStyle name="Normal 63 4 3" xfId="41749" xr:uid="{00000000-0005-0000-0000-000012A30000}"/>
    <cellStyle name="Normal 63 4 3 10" xfId="41750" xr:uid="{00000000-0005-0000-0000-000013A30000}"/>
    <cellStyle name="Normal 63 4 3 11" xfId="41751" xr:uid="{00000000-0005-0000-0000-000014A30000}"/>
    <cellStyle name="Normal 63 4 3 2" xfId="41752" xr:uid="{00000000-0005-0000-0000-000015A30000}"/>
    <cellStyle name="Normal 63 4 3 2 2" xfId="41753" xr:uid="{00000000-0005-0000-0000-000016A30000}"/>
    <cellStyle name="Normal 63 4 3 3" xfId="41754" xr:uid="{00000000-0005-0000-0000-000017A30000}"/>
    <cellStyle name="Normal 63 4 3 3 2" xfId="41755" xr:uid="{00000000-0005-0000-0000-000018A30000}"/>
    <cellStyle name="Normal 63 4 3 4" xfId="41756" xr:uid="{00000000-0005-0000-0000-000019A30000}"/>
    <cellStyle name="Normal 63 4 3 4 2" xfId="41757" xr:uid="{00000000-0005-0000-0000-00001AA30000}"/>
    <cellStyle name="Normal 63 4 3 5" xfId="41758" xr:uid="{00000000-0005-0000-0000-00001BA30000}"/>
    <cellStyle name="Normal 63 4 3 5 2" xfId="41759" xr:uid="{00000000-0005-0000-0000-00001CA30000}"/>
    <cellStyle name="Normal 63 4 3 6" xfId="41760" xr:uid="{00000000-0005-0000-0000-00001DA30000}"/>
    <cellStyle name="Normal 63 4 3 6 2" xfId="41761" xr:uid="{00000000-0005-0000-0000-00001EA30000}"/>
    <cellStyle name="Normal 63 4 3 7" xfId="41762" xr:uid="{00000000-0005-0000-0000-00001FA30000}"/>
    <cellStyle name="Normal 63 4 3 7 2" xfId="41763" xr:uid="{00000000-0005-0000-0000-000020A30000}"/>
    <cellStyle name="Normal 63 4 3 8" xfId="41764" xr:uid="{00000000-0005-0000-0000-000021A30000}"/>
    <cellStyle name="Normal 63 4 3 8 2" xfId="41765" xr:uid="{00000000-0005-0000-0000-000022A30000}"/>
    <cellStyle name="Normal 63 4 3 9" xfId="41766" xr:uid="{00000000-0005-0000-0000-000023A30000}"/>
    <cellStyle name="Normal 63 4 3 9 2" xfId="41767" xr:uid="{00000000-0005-0000-0000-000024A30000}"/>
    <cellStyle name="Normal 63 4 4" xfId="41768" xr:uid="{00000000-0005-0000-0000-000025A30000}"/>
    <cellStyle name="Normal 63 4 4 10" xfId="41769" xr:uid="{00000000-0005-0000-0000-000026A30000}"/>
    <cellStyle name="Normal 63 4 4 11" xfId="41770" xr:uid="{00000000-0005-0000-0000-000027A30000}"/>
    <cellStyle name="Normal 63 4 4 2" xfId="41771" xr:uid="{00000000-0005-0000-0000-000028A30000}"/>
    <cellStyle name="Normal 63 4 4 2 2" xfId="41772" xr:uid="{00000000-0005-0000-0000-000029A30000}"/>
    <cellStyle name="Normal 63 4 4 3" xfId="41773" xr:uid="{00000000-0005-0000-0000-00002AA30000}"/>
    <cellStyle name="Normal 63 4 4 3 2" xfId="41774" xr:uid="{00000000-0005-0000-0000-00002BA30000}"/>
    <cellStyle name="Normal 63 4 4 4" xfId="41775" xr:uid="{00000000-0005-0000-0000-00002CA30000}"/>
    <cellStyle name="Normal 63 4 4 4 2" xfId="41776" xr:uid="{00000000-0005-0000-0000-00002DA30000}"/>
    <cellStyle name="Normal 63 4 4 5" xfId="41777" xr:uid="{00000000-0005-0000-0000-00002EA30000}"/>
    <cellStyle name="Normal 63 4 4 5 2" xfId="41778" xr:uid="{00000000-0005-0000-0000-00002FA30000}"/>
    <cellStyle name="Normal 63 4 4 6" xfId="41779" xr:uid="{00000000-0005-0000-0000-000030A30000}"/>
    <cellStyle name="Normal 63 4 4 6 2" xfId="41780" xr:uid="{00000000-0005-0000-0000-000031A30000}"/>
    <cellStyle name="Normal 63 4 4 7" xfId="41781" xr:uid="{00000000-0005-0000-0000-000032A30000}"/>
    <cellStyle name="Normal 63 4 4 7 2" xfId="41782" xr:uid="{00000000-0005-0000-0000-000033A30000}"/>
    <cellStyle name="Normal 63 4 4 8" xfId="41783" xr:uid="{00000000-0005-0000-0000-000034A30000}"/>
    <cellStyle name="Normal 63 4 4 8 2" xfId="41784" xr:uid="{00000000-0005-0000-0000-000035A30000}"/>
    <cellStyle name="Normal 63 4 4 9" xfId="41785" xr:uid="{00000000-0005-0000-0000-000036A30000}"/>
    <cellStyle name="Normal 63 4 4 9 2" xfId="41786" xr:uid="{00000000-0005-0000-0000-000037A30000}"/>
    <cellStyle name="Normal 63 4 5" xfId="41787" xr:uid="{00000000-0005-0000-0000-000038A30000}"/>
    <cellStyle name="Normal 63 4 5 10" xfId="41788" xr:uid="{00000000-0005-0000-0000-000039A30000}"/>
    <cellStyle name="Normal 63 4 5 11" xfId="41789" xr:uid="{00000000-0005-0000-0000-00003AA30000}"/>
    <cellStyle name="Normal 63 4 5 2" xfId="41790" xr:uid="{00000000-0005-0000-0000-00003BA30000}"/>
    <cellStyle name="Normal 63 4 5 2 2" xfId="41791" xr:uid="{00000000-0005-0000-0000-00003CA30000}"/>
    <cellStyle name="Normal 63 4 5 3" xfId="41792" xr:uid="{00000000-0005-0000-0000-00003DA30000}"/>
    <cellStyle name="Normal 63 4 5 3 2" xfId="41793" xr:uid="{00000000-0005-0000-0000-00003EA30000}"/>
    <cellStyle name="Normal 63 4 5 4" xfId="41794" xr:uid="{00000000-0005-0000-0000-00003FA30000}"/>
    <cellStyle name="Normal 63 4 5 4 2" xfId="41795" xr:uid="{00000000-0005-0000-0000-000040A30000}"/>
    <cellStyle name="Normal 63 4 5 5" xfId="41796" xr:uid="{00000000-0005-0000-0000-000041A30000}"/>
    <cellStyle name="Normal 63 4 5 5 2" xfId="41797" xr:uid="{00000000-0005-0000-0000-000042A30000}"/>
    <cellStyle name="Normal 63 4 5 6" xfId="41798" xr:uid="{00000000-0005-0000-0000-000043A30000}"/>
    <cellStyle name="Normal 63 4 5 6 2" xfId="41799" xr:uid="{00000000-0005-0000-0000-000044A30000}"/>
    <cellStyle name="Normal 63 4 5 7" xfId="41800" xr:uid="{00000000-0005-0000-0000-000045A30000}"/>
    <cellStyle name="Normal 63 4 5 7 2" xfId="41801" xr:uid="{00000000-0005-0000-0000-000046A30000}"/>
    <cellStyle name="Normal 63 4 5 8" xfId="41802" xr:uid="{00000000-0005-0000-0000-000047A30000}"/>
    <cellStyle name="Normal 63 4 5 8 2" xfId="41803" xr:uid="{00000000-0005-0000-0000-000048A30000}"/>
    <cellStyle name="Normal 63 4 5 9" xfId="41804" xr:uid="{00000000-0005-0000-0000-000049A30000}"/>
    <cellStyle name="Normal 63 4 5 9 2" xfId="41805" xr:uid="{00000000-0005-0000-0000-00004AA30000}"/>
    <cellStyle name="Normal 63 4 6" xfId="41806" xr:uid="{00000000-0005-0000-0000-00004BA30000}"/>
    <cellStyle name="Normal 63 4 6 10" xfId="41807" xr:uid="{00000000-0005-0000-0000-00004CA30000}"/>
    <cellStyle name="Normal 63 4 6 11" xfId="41808" xr:uid="{00000000-0005-0000-0000-00004DA30000}"/>
    <cellStyle name="Normal 63 4 6 2" xfId="41809" xr:uid="{00000000-0005-0000-0000-00004EA30000}"/>
    <cellStyle name="Normal 63 4 6 2 2" xfId="41810" xr:uid="{00000000-0005-0000-0000-00004FA30000}"/>
    <cellStyle name="Normal 63 4 6 3" xfId="41811" xr:uid="{00000000-0005-0000-0000-000050A30000}"/>
    <cellStyle name="Normal 63 4 6 3 2" xfId="41812" xr:uid="{00000000-0005-0000-0000-000051A30000}"/>
    <cellStyle name="Normal 63 4 6 4" xfId="41813" xr:uid="{00000000-0005-0000-0000-000052A30000}"/>
    <cellStyle name="Normal 63 4 6 4 2" xfId="41814" xr:uid="{00000000-0005-0000-0000-000053A30000}"/>
    <cellStyle name="Normal 63 4 6 5" xfId="41815" xr:uid="{00000000-0005-0000-0000-000054A30000}"/>
    <cellStyle name="Normal 63 4 6 5 2" xfId="41816" xr:uid="{00000000-0005-0000-0000-000055A30000}"/>
    <cellStyle name="Normal 63 4 6 6" xfId="41817" xr:uid="{00000000-0005-0000-0000-000056A30000}"/>
    <cellStyle name="Normal 63 4 6 6 2" xfId="41818" xr:uid="{00000000-0005-0000-0000-000057A30000}"/>
    <cellStyle name="Normal 63 4 6 7" xfId="41819" xr:uid="{00000000-0005-0000-0000-000058A30000}"/>
    <cellStyle name="Normal 63 4 6 7 2" xfId="41820" xr:uid="{00000000-0005-0000-0000-000059A30000}"/>
    <cellStyle name="Normal 63 4 6 8" xfId="41821" xr:uid="{00000000-0005-0000-0000-00005AA30000}"/>
    <cellStyle name="Normal 63 4 6 8 2" xfId="41822" xr:uid="{00000000-0005-0000-0000-00005BA30000}"/>
    <cellStyle name="Normal 63 4 6 9" xfId="41823" xr:uid="{00000000-0005-0000-0000-00005CA30000}"/>
    <cellStyle name="Normal 63 4 6 9 2" xfId="41824" xr:uid="{00000000-0005-0000-0000-00005DA30000}"/>
    <cellStyle name="Normal 63 4 7" xfId="41825" xr:uid="{00000000-0005-0000-0000-00005EA30000}"/>
    <cellStyle name="Normal 63 4 7 10" xfId="41826" xr:uid="{00000000-0005-0000-0000-00005FA30000}"/>
    <cellStyle name="Normal 63 4 7 11" xfId="41827" xr:uid="{00000000-0005-0000-0000-000060A30000}"/>
    <cellStyle name="Normal 63 4 7 2" xfId="41828" xr:uid="{00000000-0005-0000-0000-000061A30000}"/>
    <cellStyle name="Normal 63 4 7 2 2" xfId="41829" xr:uid="{00000000-0005-0000-0000-000062A30000}"/>
    <cellStyle name="Normal 63 4 7 3" xfId="41830" xr:uid="{00000000-0005-0000-0000-000063A30000}"/>
    <cellStyle name="Normal 63 4 7 3 2" xfId="41831" xr:uid="{00000000-0005-0000-0000-000064A30000}"/>
    <cellStyle name="Normal 63 4 7 4" xfId="41832" xr:uid="{00000000-0005-0000-0000-000065A30000}"/>
    <cellStyle name="Normal 63 4 7 4 2" xfId="41833" xr:uid="{00000000-0005-0000-0000-000066A30000}"/>
    <cellStyle name="Normal 63 4 7 5" xfId="41834" xr:uid="{00000000-0005-0000-0000-000067A30000}"/>
    <cellStyle name="Normal 63 4 7 5 2" xfId="41835" xr:uid="{00000000-0005-0000-0000-000068A30000}"/>
    <cellStyle name="Normal 63 4 7 6" xfId="41836" xr:uid="{00000000-0005-0000-0000-000069A30000}"/>
    <cellStyle name="Normal 63 4 7 6 2" xfId="41837" xr:uid="{00000000-0005-0000-0000-00006AA30000}"/>
    <cellStyle name="Normal 63 4 7 7" xfId="41838" xr:uid="{00000000-0005-0000-0000-00006BA30000}"/>
    <cellStyle name="Normal 63 4 7 7 2" xfId="41839" xr:uid="{00000000-0005-0000-0000-00006CA30000}"/>
    <cellStyle name="Normal 63 4 7 8" xfId="41840" xr:uid="{00000000-0005-0000-0000-00006DA30000}"/>
    <cellStyle name="Normal 63 4 7 8 2" xfId="41841" xr:uid="{00000000-0005-0000-0000-00006EA30000}"/>
    <cellStyle name="Normal 63 4 7 9" xfId="41842" xr:uid="{00000000-0005-0000-0000-00006FA30000}"/>
    <cellStyle name="Normal 63 4 7 9 2" xfId="41843" xr:uid="{00000000-0005-0000-0000-000070A30000}"/>
    <cellStyle name="Normal 63 4 8" xfId="41844" xr:uid="{00000000-0005-0000-0000-000071A30000}"/>
    <cellStyle name="Normal 63 4 8 10" xfId="41845" xr:uid="{00000000-0005-0000-0000-000072A30000}"/>
    <cellStyle name="Normal 63 4 8 2" xfId="41846" xr:uid="{00000000-0005-0000-0000-000073A30000}"/>
    <cellStyle name="Normal 63 4 8 2 2" xfId="41847" xr:uid="{00000000-0005-0000-0000-000074A30000}"/>
    <cellStyle name="Normal 63 4 8 3" xfId="41848" xr:uid="{00000000-0005-0000-0000-000075A30000}"/>
    <cellStyle name="Normal 63 4 8 3 2" xfId="41849" xr:uid="{00000000-0005-0000-0000-000076A30000}"/>
    <cellStyle name="Normal 63 4 8 4" xfId="41850" xr:uid="{00000000-0005-0000-0000-000077A30000}"/>
    <cellStyle name="Normal 63 4 8 4 2" xfId="41851" xr:uid="{00000000-0005-0000-0000-000078A30000}"/>
    <cellStyle name="Normal 63 4 8 5" xfId="41852" xr:uid="{00000000-0005-0000-0000-000079A30000}"/>
    <cellStyle name="Normal 63 4 8 5 2" xfId="41853" xr:uid="{00000000-0005-0000-0000-00007AA30000}"/>
    <cellStyle name="Normal 63 4 8 6" xfId="41854" xr:uid="{00000000-0005-0000-0000-00007BA30000}"/>
    <cellStyle name="Normal 63 4 8 6 2" xfId="41855" xr:uid="{00000000-0005-0000-0000-00007CA30000}"/>
    <cellStyle name="Normal 63 4 8 7" xfId="41856" xr:uid="{00000000-0005-0000-0000-00007DA30000}"/>
    <cellStyle name="Normal 63 4 8 7 2" xfId="41857" xr:uid="{00000000-0005-0000-0000-00007EA30000}"/>
    <cellStyle name="Normal 63 4 8 8" xfId="41858" xr:uid="{00000000-0005-0000-0000-00007FA30000}"/>
    <cellStyle name="Normal 63 4 8 8 2" xfId="41859" xr:uid="{00000000-0005-0000-0000-000080A30000}"/>
    <cellStyle name="Normal 63 4 8 9" xfId="41860" xr:uid="{00000000-0005-0000-0000-000081A30000}"/>
    <cellStyle name="Normal 63 4 9" xfId="41861" xr:uid="{00000000-0005-0000-0000-000082A30000}"/>
    <cellStyle name="Normal 63 4 9 2" xfId="41862" xr:uid="{00000000-0005-0000-0000-000083A30000}"/>
    <cellStyle name="Normal 63 5" xfId="41863" xr:uid="{00000000-0005-0000-0000-000084A30000}"/>
    <cellStyle name="Normal 63 5 10" xfId="41864" xr:uid="{00000000-0005-0000-0000-000085A30000}"/>
    <cellStyle name="Normal 63 5 10 2" xfId="41865" xr:uid="{00000000-0005-0000-0000-000086A30000}"/>
    <cellStyle name="Normal 63 5 11" xfId="41866" xr:uid="{00000000-0005-0000-0000-000087A30000}"/>
    <cellStyle name="Normal 63 5 11 2" xfId="41867" xr:uid="{00000000-0005-0000-0000-000088A30000}"/>
    <cellStyle name="Normal 63 5 12" xfId="41868" xr:uid="{00000000-0005-0000-0000-000089A30000}"/>
    <cellStyle name="Normal 63 5 12 2" xfId="41869" xr:uid="{00000000-0005-0000-0000-00008AA30000}"/>
    <cellStyle name="Normal 63 5 13" xfId="41870" xr:uid="{00000000-0005-0000-0000-00008BA30000}"/>
    <cellStyle name="Normal 63 5 13 2" xfId="41871" xr:uid="{00000000-0005-0000-0000-00008CA30000}"/>
    <cellStyle name="Normal 63 5 14" xfId="41872" xr:uid="{00000000-0005-0000-0000-00008DA30000}"/>
    <cellStyle name="Normal 63 5 14 2" xfId="41873" xr:uid="{00000000-0005-0000-0000-00008EA30000}"/>
    <cellStyle name="Normal 63 5 15" xfId="41874" xr:uid="{00000000-0005-0000-0000-00008FA30000}"/>
    <cellStyle name="Normal 63 5 15 2" xfId="41875" xr:uid="{00000000-0005-0000-0000-000090A30000}"/>
    <cellStyle name="Normal 63 5 16" xfId="41876" xr:uid="{00000000-0005-0000-0000-000091A30000}"/>
    <cellStyle name="Normal 63 5 17" xfId="41877" xr:uid="{00000000-0005-0000-0000-000092A30000}"/>
    <cellStyle name="Normal 63 5 2" xfId="41878" xr:uid="{00000000-0005-0000-0000-000093A30000}"/>
    <cellStyle name="Normal 63 5 2 10" xfId="41879" xr:uid="{00000000-0005-0000-0000-000094A30000}"/>
    <cellStyle name="Normal 63 5 2 11" xfId="41880" xr:uid="{00000000-0005-0000-0000-000095A30000}"/>
    <cellStyle name="Normal 63 5 2 2" xfId="41881" xr:uid="{00000000-0005-0000-0000-000096A30000}"/>
    <cellStyle name="Normal 63 5 2 2 2" xfId="41882" xr:uid="{00000000-0005-0000-0000-000097A30000}"/>
    <cellStyle name="Normal 63 5 2 3" xfId="41883" xr:uid="{00000000-0005-0000-0000-000098A30000}"/>
    <cellStyle name="Normal 63 5 2 3 2" xfId="41884" xr:uid="{00000000-0005-0000-0000-000099A30000}"/>
    <cellStyle name="Normal 63 5 2 4" xfId="41885" xr:uid="{00000000-0005-0000-0000-00009AA30000}"/>
    <cellStyle name="Normal 63 5 2 4 2" xfId="41886" xr:uid="{00000000-0005-0000-0000-00009BA30000}"/>
    <cellStyle name="Normal 63 5 2 5" xfId="41887" xr:uid="{00000000-0005-0000-0000-00009CA30000}"/>
    <cellStyle name="Normal 63 5 2 5 2" xfId="41888" xr:uid="{00000000-0005-0000-0000-00009DA30000}"/>
    <cellStyle name="Normal 63 5 2 6" xfId="41889" xr:uid="{00000000-0005-0000-0000-00009EA30000}"/>
    <cellStyle name="Normal 63 5 2 6 2" xfId="41890" xr:uid="{00000000-0005-0000-0000-00009FA30000}"/>
    <cellStyle name="Normal 63 5 2 7" xfId="41891" xr:uid="{00000000-0005-0000-0000-0000A0A30000}"/>
    <cellStyle name="Normal 63 5 2 7 2" xfId="41892" xr:uid="{00000000-0005-0000-0000-0000A1A30000}"/>
    <cellStyle name="Normal 63 5 2 8" xfId="41893" xr:uid="{00000000-0005-0000-0000-0000A2A30000}"/>
    <cellStyle name="Normal 63 5 2 8 2" xfId="41894" xr:uid="{00000000-0005-0000-0000-0000A3A30000}"/>
    <cellStyle name="Normal 63 5 2 9" xfId="41895" xr:uid="{00000000-0005-0000-0000-0000A4A30000}"/>
    <cellStyle name="Normal 63 5 2 9 2" xfId="41896" xr:uid="{00000000-0005-0000-0000-0000A5A30000}"/>
    <cellStyle name="Normal 63 5 3" xfId="41897" xr:uid="{00000000-0005-0000-0000-0000A6A30000}"/>
    <cellStyle name="Normal 63 5 3 10" xfId="41898" xr:uid="{00000000-0005-0000-0000-0000A7A30000}"/>
    <cellStyle name="Normal 63 5 3 11" xfId="41899" xr:uid="{00000000-0005-0000-0000-0000A8A30000}"/>
    <cellStyle name="Normal 63 5 3 2" xfId="41900" xr:uid="{00000000-0005-0000-0000-0000A9A30000}"/>
    <cellStyle name="Normal 63 5 3 2 2" xfId="41901" xr:uid="{00000000-0005-0000-0000-0000AAA30000}"/>
    <cellStyle name="Normal 63 5 3 3" xfId="41902" xr:uid="{00000000-0005-0000-0000-0000ABA30000}"/>
    <cellStyle name="Normal 63 5 3 3 2" xfId="41903" xr:uid="{00000000-0005-0000-0000-0000ACA30000}"/>
    <cellStyle name="Normal 63 5 3 4" xfId="41904" xr:uid="{00000000-0005-0000-0000-0000ADA30000}"/>
    <cellStyle name="Normal 63 5 3 4 2" xfId="41905" xr:uid="{00000000-0005-0000-0000-0000AEA30000}"/>
    <cellStyle name="Normal 63 5 3 5" xfId="41906" xr:uid="{00000000-0005-0000-0000-0000AFA30000}"/>
    <cellStyle name="Normal 63 5 3 5 2" xfId="41907" xr:uid="{00000000-0005-0000-0000-0000B0A30000}"/>
    <cellStyle name="Normal 63 5 3 6" xfId="41908" xr:uid="{00000000-0005-0000-0000-0000B1A30000}"/>
    <cellStyle name="Normal 63 5 3 6 2" xfId="41909" xr:uid="{00000000-0005-0000-0000-0000B2A30000}"/>
    <cellStyle name="Normal 63 5 3 7" xfId="41910" xr:uid="{00000000-0005-0000-0000-0000B3A30000}"/>
    <cellStyle name="Normal 63 5 3 7 2" xfId="41911" xr:uid="{00000000-0005-0000-0000-0000B4A30000}"/>
    <cellStyle name="Normal 63 5 3 8" xfId="41912" xr:uid="{00000000-0005-0000-0000-0000B5A30000}"/>
    <cellStyle name="Normal 63 5 3 8 2" xfId="41913" xr:uid="{00000000-0005-0000-0000-0000B6A30000}"/>
    <cellStyle name="Normal 63 5 3 9" xfId="41914" xr:uid="{00000000-0005-0000-0000-0000B7A30000}"/>
    <cellStyle name="Normal 63 5 3 9 2" xfId="41915" xr:uid="{00000000-0005-0000-0000-0000B8A30000}"/>
    <cellStyle name="Normal 63 5 4" xfId="41916" xr:uid="{00000000-0005-0000-0000-0000B9A30000}"/>
    <cellStyle name="Normal 63 5 4 10" xfId="41917" xr:uid="{00000000-0005-0000-0000-0000BAA30000}"/>
    <cellStyle name="Normal 63 5 4 11" xfId="41918" xr:uid="{00000000-0005-0000-0000-0000BBA30000}"/>
    <cellStyle name="Normal 63 5 4 2" xfId="41919" xr:uid="{00000000-0005-0000-0000-0000BCA30000}"/>
    <cellStyle name="Normal 63 5 4 2 2" xfId="41920" xr:uid="{00000000-0005-0000-0000-0000BDA30000}"/>
    <cellStyle name="Normal 63 5 4 3" xfId="41921" xr:uid="{00000000-0005-0000-0000-0000BEA30000}"/>
    <cellStyle name="Normal 63 5 4 3 2" xfId="41922" xr:uid="{00000000-0005-0000-0000-0000BFA30000}"/>
    <cellStyle name="Normal 63 5 4 4" xfId="41923" xr:uid="{00000000-0005-0000-0000-0000C0A30000}"/>
    <cellStyle name="Normal 63 5 4 4 2" xfId="41924" xr:uid="{00000000-0005-0000-0000-0000C1A30000}"/>
    <cellStyle name="Normal 63 5 4 5" xfId="41925" xr:uid="{00000000-0005-0000-0000-0000C2A30000}"/>
    <cellStyle name="Normal 63 5 4 5 2" xfId="41926" xr:uid="{00000000-0005-0000-0000-0000C3A30000}"/>
    <cellStyle name="Normal 63 5 4 6" xfId="41927" xr:uid="{00000000-0005-0000-0000-0000C4A30000}"/>
    <cellStyle name="Normal 63 5 4 6 2" xfId="41928" xr:uid="{00000000-0005-0000-0000-0000C5A30000}"/>
    <cellStyle name="Normal 63 5 4 7" xfId="41929" xr:uid="{00000000-0005-0000-0000-0000C6A30000}"/>
    <cellStyle name="Normal 63 5 4 7 2" xfId="41930" xr:uid="{00000000-0005-0000-0000-0000C7A30000}"/>
    <cellStyle name="Normal 63 5 4 8" xfId="41931" xr:uid="{00000000-0005-0000-0000-0000C8A30000}"/>
    <cellStyle name="Normal 63 5 4 8 2" xfId="41932" xr:uid="{00000000-0005-0000-0000-0000C9A30000}"/>
    <cellStyle name="Normal 63 5 4 9" xfId="41933" xr:uid="{00000000-0005-0000-0000-0000CAA30000}"/>
    <cellStyle name="Normal 63 5 4 9 2" xfId="41934" xr:uid="{00000000-0005-0000-0000-0000CBA30000}"/>
    <cellStyle name="Normal 63 5 5" xfId="41935" xr:uid="{00000000-0005-0000-0000-0000CCA30000}"/>
    <cellStyle name="Normal 63 5 5 10" xfId="41936" xr:uid="{00000000-0005-0000-0000-0000CDA30000}"/>
    <cellStyle name="Normal 63 5 5 11" xfId="41937" xr:uid="{00000000-0005-0000-0000-0000CEA30000}"/>
    <cellStyle name="Normal 63 5 5 2" xfId="41938" xr:uid="{00000000-0005-0000-0000-0000CFA30000}"/>
    <cellStyle name="Normal 63 5 5 2 2" xfId="41939" xr:uid="{00000000-0005-0000-0000-0000D0A30000}"/>
    <cellStyle name="Normal 63 5 5 3" xfId="41940" xr:uid="{00000000-0005-0000-0000-0000D1A30000}"/>
    <cellStyle name="Normal 63 5 5 3 2" xfId="41941" xr:uid="{00000000-0005-0000-0000-0000D2A30000}"/>
    <cellStyle name="Normal 63 5 5 4" xfId="41942" xr:uid="{00000000-0005-0000-0000-0000D3A30000}"/>
    <cellStyle name="Normal 63 5 5 4 2" xfId="41943" xr:uid="{00000000-0005-0000-0000-0000D4A30000}"/>
    <cellStyle name="Normal 63 5 5 5" xfId="41944" xr:uid="{00000000-0005-0000-0000-0000D5A30000}"/>
    <cellStyle name="Normal 63 5 5 5 2" xfId="41945" xr:uid="{00000000-0005-0000-0000-0000D6A30000}"/>
    <cellStyle name="Normal 63 5 5 6" xfId="41946" xr:uid="{00000000-0005-0000-0000-0000D7A30000}"/>
    <cellStyle name="Normal 63 5 5 6 2" xfId="41947" xr:uid="{00000000-0005-0000-0000-0000D8A30000}"/>
    <cellStyle name="Normal 63 5 5 7" xfId="41948" xr:uid="{00000000-0005-0000-0000-0000D9A30000}"/>
    <cellStyle name="Normal 63 5 5 7 2" xfId="41949" xr:uid="{00000000-0005-0000-0000-0000DAA30000}"/>
    <cellStyle name="Normal 63 5 5 8" xfId="41950" xr:uid="{00000000-0005-0000-0000-0000DBA30000}"/>
    <cellStyle name="Normal 63 5 5 8 2" xfId="41951" xr:uid="{00000000-0005-0000-0000-0000DCA30000}"/>
    <cellStyle name="Normal 63 5 5 9" xfId="41952" xr:uid="{00000000-0005-0000-0000-0000DDA30000}"/>
    <cellStyle name="Normal 63 5 5 9 2" xfId="41953" xr:uid="{00000000-0005-0000-0000-0000DEA30000}"/>
    <cellStyle name="Normal 63 5 6" xfId="41954" xr:uid="{00000000-0005-0000-0000-0000DFA30000}"/>
    <cellStyle name="Normal 63 5 6 10" xfId="41955" xr:uid="{00000000-0005-0000-0000-0000E0A30000}"/>
    <cellStyle name="Normal 63 5 6 11" xfId="41956" xr:uid="{00000000-0005-0000-0000-0000E1A30000}"/>
    <cellStyle name="Normal 63 5 6 2" xfId="41957" xr:uid="{00000000-0005-0000-0000-0000E2A30000}"/>
    <cellStyle name="Normal 63 5 6 2 2" xfId="41958" xr:uid="{00000000-0005-0000-0000-0000E3A30000}"/>
    <cellStyle name="Normal 63 5 6 3" xfId="41959" xr:uid="{00000000-0005-0000-0000-0000E4A30000}"/>
    <cellStyle name="Normal 63 5 6 3 2" xfId="41960" xr:uid="{00000000-0005-0000-0000-0000E5A30000}"/>
    <cellStyle name="Normal 63 5 6 4" xfId="41961" xr:uid="{00000000-0005-0000-0000-0000E6A30000}"/>
    <cellStyle name="Normal 63 5 6 4 2" xfId="41962" xr:uid="{00000000-0005-0000-0000-0000E7A30000}"/>
    <cellStyle name="Normal 63 5 6 5" xfId="41963" xr:uid="{00000000-0005-0000-0000-0000E8A30000}"/>
    <cellStyle name="Normal 63 5 6 5 2" xfId="41964" xr:uid="{00000000-0005-0000-0000-0000E9A30000}"/>
    <cellStyle name="Normal 63 5 6 6" xfId="41965" xr:uid="{00000000-0005-0000-0000-0000EAA30000}"/>
    <cellStyle name="Normal 63 5 6 6 2" xfId="41966" xr:uid="{00000000-0005-0000-0000-0000EBA30000}"/>
    <cellStyle name="Normal 63 5 6 7" xfId="41967" xr:uid="{00000000-0005-0000-0000-0000ECA30000}"/>
    <cellStyle name="Normal 63 5 6 7 2" xfId="41968" xr:uid="{00000000-0005-0000-0000-0000EDA30000}"/>
    <cellStyle name="Normal 63 5 6 8" xfId="41969" xr:uid="{00000000-0005-0000-0000-0000EEA30000}"/>
    <cellStyle name="Normal 63 5 6 8 2" xfId="41970" xr:uid="{00000000-0005-0000-0000-0000EFA30000}"/>
    <cellStyle name="Normal 63 5 6 9" xfId="41971" xr:uid="{00000000-0005-0000-0000-0000F0A30000}"/>
    <cellStyle name="Normal 63 5 6 9 2" xfId="41972" xr:uid="{00000000-0005-0000-0000-0000F1A30000}"/>
    <cellStyle name="Normal 63 5 7" xfId="41973" xr:uid="{00000000-0005-0000-0000-0000F2A30000}"/>
    <cellStyle name="Normal 63 5 7 10" xfId="41974" xr:uid="{00000000-0005-0000-0000-0000F3A30000}"/>
    <cellStyle name="Normal 63 5 7 2" xfId="41975" xr:uid="{00000000-0005-0000-0000-0000F4A30000}"/>
    <cellStyle name="Normal 63 5 7 2 2" xfId="41976" xr:uid="{00000000-0005-0000-0000-0000F5A30000}"/>
    <cellStyle name="Normal 63 5 7 3" xfId="41977" xr:uid="{00000000-0005-0000-0000-0000F6A30000}"/>
    <cellStyle name="Normal 63 5 7 3 2" xfId="41978" xr:uid="{00000000-0005-0000-0000-0000F7A30000}"/>
    <cellStyle name="Normal 63 5 7 4" xfId="41979" xr:uid="{00000000-0005-0000-0000-0000F8A30000}"/>
    <cellStyle name="Normal 63 5 7 4 2" xfId="41980" xr:uid="{00000000-0005-0000-0000-0000F9A30000}"/>
    <cellStyle name="Normal 63 5 7 5" xfId="41981" xr:uid="{00000000-0005-0000-0000-0000FAA30000}"/>
    <cellStyle name="Normal 63 5 7 5 2" xfId="41982" xr:uid="{00000000-0005-0000-0000-0000FBA30000}"/>
    <cellStyle name="Normal 63 5 7 6" xfId="41983" xr:uid="{00000000-0005-0000-0000-0000FCA30000}"/>
    <cellStyle name="Normal 63 5 7 6 2" xfId="41984" xr:uid="{00000000-0005-0000-0000-0000FDA30000}"/>
    <cellStyle name="Normal 63 5 7 7" xfId="41985" xr:uid="{00000000-0005-0000-0000-0000FEA30000}"/>
    <cellStyle name="Normal 63 5 7 7 2" xfId="41986" xr:uid="{00000000-0005-0000-0000-0000FFA30000}"/>
    <cellStyle name="Normal 63 5 7 8" xfId="41987" xr:uid="{00000000-0005-0000-0000-000000A40000}"/>
    <cellStyle name="Normal 63 5 7 8 2" xfId="41988" xr:uid="{00000000-0005-0000-0000-000001A40000}"/>
    <cellStyle name="Normal 63 5 7 9" xfId="41989" xr:uid="{00000000-0005-0000-0000-000002A40000}"/>
    <cellStyle name="Normal 63 5 8" xfId="41990" xr:uid="{00000000-0005-0000-0000-000003A40000}"/>
    <cellStyle name="Normal 63 5 8 2" xfId="41991" xr:uid="{00000000-0005-0000-0000-000004A40000}"/>
    <cellStyle name="Normal 63 5 9" xfId="41992" xr:uid="{00000000-0005-0000-0000-000005A40000}"/>
    <cellStyle name="Normal 63 5 9 2" xfId="41993" xr:uid="{00000000-0005-0000-0000-000006A40000}"/>
    <cellStyle name="Normal 63 6" xfId="41994" xr:uid="{00000000-0005-0000-0000-000007A40000}"/>
    <cellStyle name="Normal 63 6 10" xfId="41995" xr:uid="{00000000-0005-0000-0000-000008A40000}"/>
    <cellStyle name="Normal 63 6 10 2" xfId="41996" xr:uid="{00000000-0005-0000-0000-000009A40000}"/>
    <cellStyle name="Normal 63 6 11" xfId="41997" xr:uid="{00000000-0005-0000-0000-00000AA40000}"/>
    <cellStyle name="Normal 63 6 11 2" xfId="41998" xr:uid="{00000000-0005-0000-0000-00000BA40000}"/>
    <cellStyle name="Normal 63 6 12" xfId="41999" xr:uid="{00000000-0005-0000-0000-00000CA40000}"/>
    <cellStyle name="Normal 63 6 12 2" xfId="42000" xr:uid="{00000000-0005-0000-0000-00000DA40000}"/>
    <cellStyle name="Normal 63 6 13" xfId="42001" xr:uid="{00000000-0005-0000-0000-00000EA40000}"/>
    <cellStyle name="Normal 63 6 13 2" xfId="42002" xr:uid="{00000000-0005-0000-0000-00000FA40000}"/>
    <cellStyle name="Normal 63 6 14" xfId="42003" xr:uid="{00000000-0005-0000-0000-000010A40000}"/>
    <cellStyle name="Normal 63 6 14 2" xfId="42004" xr:uid="{00000000-0005-0000-0000-000011A40000}"/>
    <cellStyle name="Normal 63 6 15" xfId="42005" xr:uid="{00000000-0005-0000-0000-000012A40000}"/>
    <cellStyle name="Normal 63 6 15 2" xfId="42006" xr:uid="{00000000-0005-0000-0000-000013A40000}"/>
    <cellStyle name="Normal 63 6 16" xfId="42007" xr:uid="{00000000-0005-0000-0000-000014A40000}"/>
    <cellStyle name="Normal 63 6 17" xfId="42008" xr:uid="{00000000-0005-0000-0000-000015A40000}"/>
    <cellStyle name="Normal 63 6 2" xfId="42009" xr:uid="{00000000-0005-0000-0000-000016A40000}"/>
    <cellStyle name="Normal 63 6 2 10" xfId="42010" xr:uid="{00000000-0005-0000-0000-000017A40000}"/>
    <cellStyle name="Normal 63 6 2 11" xfId="42011" xr:uid="{00000000-0005-0000-0000-000018A40000}"/>
    <cellStyle name="Normal 63 6 2 2" xfId="42012" xr:uid="{00000000-0005-0000-0000-000019A40000}"/>
    <cellStyle name="Normal 63 6 2 2 2" xfId="42013" xr:uid="{00000000-0005-0000-0000-00001AA40000}"/>
    <cellStyle name="Normal 63 6 2 3" xfId="42014" xr:uid="{00000000-0005-0000-0000-00001BA40000}"/>
    <cellStyle name="Normal 63 6 2 3 2" xfId="42015" xr:uid="{00000000-0005-0000-0000-00001CA40000}"/>
    <cellStyle name="Normal 63 6 2 4" xfId="42016" xr:uid="{00000000-0005-0000-0000-00001DA40000}"/>
    <cellStyle name="Normal 63 6 2 4 2" xfId="42017" xr:uid="{00000000-0005-0000-0000-00001EA40000}"/>
    <cellStyle name="Normal 63 6 2 5" xfId="42018" xr:uid="{00000000-0005-0000-0000-00001FA40000}"/>
    <cellStyle name="Normal 63 6 2 5 2" xfId="42019" xr:uid="{00000000-0005-0000-0000-000020A40000}"/>
    <cellStyle name="Normal 63 6 2 6" xfId="42020" xr:uid="{00000000-0005-0000-0000-000021A40000}"/>
    <cellStyle name="Normal 63 6 2 6 2" xfId="42021" xr:uid="{00000000-0005-0000-0000-000022A40000}"/>
    <cellStyle name="Normal 63 6 2 7" xfId="42022" xr:uid="{00000000-0005-0000-0000-000023A40000}"/>
    <cellStyle name="Normal 63 6 2 7 2" xfId="42023" xr:uid="{00000000-0005-0000-0000-000024A40000}"/>
    <cellStyle name="Normal 63 6 2 8" xfId="42024" xr:uid="{00000000-0005-0000-0000-000025A40000}"/>
    <cellStyle name="Normal 63 6 2 8 2" xfId="42025" xr:uid="{00000000-0005-0000-0000-000026A40000}"/>
    <cellStyle name="Normal 63 6 2 9" xfId="42026" xr:uid="{00000000-0005-0000-0000-000027A40000}"/>
    <cellStyle name="Normal 63 6 2 9 2" xfId="42027" xr:uid="{00000000-0005-0000-0000-000028A40000}"/>
    <cellStyle name="Normal 63 6 3" xfId="42028" xr:uid="{00000000-0005-0000-0000-000029A40000}"/>
    <cellStyle name="Normal 63 6 3 10" xfId="42029" xr:uid="{00000000-0005-0000-0000-00002AA40000}"/>
    <cellStyle name="Normal 63 6 3 11" xfId="42030" xr:uid="{00000000-0005-0000-0000-00002BA40000}"/>
    <cellStyle name="Normal 63 6 3 2" xfId="42031" xr:uid="{00000000-0005-0000-0000-00002CA40000}"/>
    <cellStyle name="Normal 63 6 3 2 2" xfId="42032" xr:uid="{00000000-0005-0000-0000-00002DA40000}"/>
    <cellStyle name="Normal 63 6 3 3" xfId="42033" xr:uid="{00000000-0005-0000-0000-00002EA40000}"/>
    <cellStyle name="Normal 63 6 3 3 2" xfId="42034" xr:uid="{00000000-0005-0000-0000-00002FA40000}"/>
    <cellStyle name="Normal 63 6 3 4" xfId="42035" xr:uid="{00000000-0005-0000-0000-000030A40000}"/>
    <cellStyle name="Normal 63 6 3 4 2" xfId="42036" xr:uid="{00000000-0005-0000-0000-000031A40000}"/>
    <cellStyle name="Normal 63 6 3 5" xfId="42037" xr:uid="{00000000-0005-0000-0000-000032A40000}"/>
    <cellStyle name="Normal 63 6 3 5 2" xfId="42038" xr:uid="{00000000-0005-0000-0000-000033A40000}"/>
    <cellStyle name="Normal 63 6 3 6" xfId="42039" xr:uid="{00000000-0005-0000-0000-000034A40000}"/>
    <cellStyle name="Normal 63 6 3 6 2" xfId="42040" xr:uid="{00000000-0005-0000-0000-000035A40000}"/>
    <cellStyle name="Normal 63 6 3 7" xfId="42041" xr:uid="{00000000-0005-0000-0000-000036A40000}"/>
    <cellStyle name="Normal 63 6 3 7 2" xfId="42042" xr:uid="{00000000-0005-0000-0000-000037A40000}"/>
    <cellStyle name="Normal 63 6 3 8" xfId="42043" xr:uid="{00000000-0005-0000-0000-000038A40000}"/>
    <cellStyle name="Normal 63 6 3 8 2" xfId="42044" xr:uid="{00000000-0005-0000-0000-000039A40000}"/>
    <cellStyle name="Normal 63 6 3 9" xfId="42045" xr:uid="{00000000-0005-0000-0000-00003AA40000}"/>
    <cellStyle name="Normal 63 6 3 9 2" xfId="42046" xr:uid="{00000000-0005-0000-0000-00003BA40000}"/>
    <cellStyle name="Normal 63 6 4" xfId="42047" xr:uid="{00000000-0005-0000-0000-00003CA40000}"/>
    <cellStyle name="Normal 63 6 4 10" xfId="42048" xr:uid="{00000000-0005-0000-0000-00003DA40000}"/>
    <cellStyle name="Normal 63 6 4 11" xfId="42049" xr:uid="{00000000-0005-0000-0000-00003EA40000}"/>
    <cellStyle name="Normal 63 6 4 2" xfId="42050" xr:uid="{00000000-0005-0000-0000-00003FA40000}"/>
    <cellStyle name="Normal 63 6 4 2 2" xfId="42051" xr:uid="{00000000-0005-0000-0000-000040A40000}"/>
    <cellStyle name="Normal 63 6 4 3" xfId="42052" xr:uid="{00000000-0005-0000-0000-000041A40000}"/>
    <cellStyle name="Normal 63 6 4 3 2" xfId="42053" xr:uid="{00000000-0005-0000-0000-000042A40000}"/>
    <cellStyle name="Normal 63 6 4 4" xfId="42054" xr:uid="{00000000-0005-0000-0000-000043A40000}"/>
    <cellStyle name="Normal 63 6 4 4 2" xfId="42055" xr:uid="{00000000-0005-0000-0000-000044A40000}"/>
    <cellStyle name="Normal 63 6 4 5" xfId="42056" xr:uid="{00000000-0005-0000-0000-000045A40000}"/>
    <cellStyle name="Normal 63 6 4 5 2" xfId="42057" xr:uid="{00000000-0005-0000-0000-000046A40000}"/>
    <cellStyle name="Normal 63 6 4 6" xfId="42058" xr:uid="{00000000-0005-0000-0000-000047A40000}"/>
    <cellStyle name="Normal 63 6 4 6 2" xfId="42059" xr:uid="{00000000-0005-0000-0000-000048A40000}"/>
    <cellStyle name="Normal 63 6 4 7" xfId="42060" xr:uid="{00000000-0005-0000-0000-000049A40000}"/>
    <cellStyle name="Normal 63 6 4 7 2" xfId="42061" xr:uid="{00000000-0005-0000-0000-00004AA40000}"/>
    <cellStyle name="Normal 63 6 4 8" xfId="42062" xr:uid="{00000000-0005-0000-0000-00004BA40000}"/>
    <cellStyle name="Normal 63 6 4 8 2" xfId="42063" xr:uid="{00000000-0005-0000-0000-00004CA40000}"/>
    <cellStyle name="Normal 63 6 4 9" xfId="42064" xr:uid="{00000000-0005-0000-0000-00004DA40000}"/>
    <cellStyle name="Normal 63 6 4 9 2" xfId="42065" xr:uid="{00000000-0005-0000-0000-00004EA40000}"/>
    <cellStyle name="Normal 63 6 5" xfId="42066" xr:uid="{00000000-0005-0000-0000-00004FA40000}"/>
    <cellStyle name="Normal 63 6 5 10" xfId="42067" xr:uid="{00000000-0005-0000-0000-000050A40000}"/>
    <cellStyle name="Normal 63 6 5 11" xfId="42068" xr:uid="{00000000-0005-0000-0000-000051A40000}"/>
    <cellStyle name="Normal 63 6 5 2" xfId="42069" xr:uid="{00000000-0005-0000-0000-000052A40000}"/>
    <cellStyle name="Normal 63 6 5 2 2" xfId="42070" xr:uid="{00000000-0005-0000-0000-000053A40000}"/>
    <cellStyle name="Normal 63 6 5 3" xfId="42071" xr:uid="{00000000-0005-0000-0000-000054A40000}"/>
    <cellStyle name="Normal 63 6 5 3 2" xfId="42072" xr:uid="{00000000-0005-0000-0000-000055A40000}"/>
    <cellStyle name="Normal 63 6 5 4" xfId="42073" xr:uid="{00000000-0005-0000-0000-000056A40000}"/>
    <cellStyle name="Normal 63 6 5 4 2" xfId="42074" xr:uid="{00000000-0005-0000-0000-000057A40000}"/>
    <cellStyle name="Normal 63 6 5 5" xfId="42075" xr:uid="{00000000-0005-0000-0000-000058A40000}"/>
    <cellStyle name="Normal 63 6 5 5 2" xfId="42076" xr:uid="{00000000-0005-0000-0000-000059A40000}"/>
    <cellStyle name="Normal 63 6 5 6" xfId="42077" xr:uid="{00000000-0005-0000-0000-00005AA40000}"/>
    <cellStyle name="Normal 63 6 5 6 2" xfId="42078" xr:uid="{00000000-0005-0000-0000-00005BA40000}"/>
    <cellStyle name="Normal 63 6 5 7" xfId="42079" xr:uid="{00000000-0005-0000-0000-00005CA40000}"/>
    <cellStyle name="Normal 63 6 5 7 2" xfId="42080" xr:uid="{00000000-0005-0000-0000-00005DA40000}"/>
    <cellStyle name="Normal 63 6 5 8" xfId="42081" xr:uid="{00000000-0005-0000-0000-00005EA40000}"/>
    <cellStyle name="Normal 63 6 5 8 2" xfId="42082" xr:uid="{00000000-0005-0000-0000-00005FA40000}"/>
    <cellStyle name="Normal 63 6 5 9" xfId="42083" xr:uid="{00000000-0005-0000-0000-000060A40000}"/>
    <cellStyle name="Normal 63 6 5 9 2" xfId="42084" xr:uid="{00000000-0005-0000-0000-000061A40000}"/>
    <cellStyle name="Normal 63 6 6" xfId="42085" xr:uid="{00000000-0005-0000-0000-000062A40000}"/>
    <cellStyle name="Normal 63 6 6 10" xfId="42086" xr:uid="{00000000-0005-0000-0000-000063A40000}"/>
    <cellStyle name="Normal 63 6 6 11" xfId="42087" xr:uid="{00000000-0005-0000-0000-000064A40000}"/>
    <cellStyle name="Normal 63 6 6 2" xfId="42088" xr:uid="{00000000-0005-0000-0000-000065A40000}"/>
    <cellStyle name="Normal 63 6 6 2 2" xfId="42089" xr:uid="{00000000-0005-0000-0000-000066A40000}"/>
    <cellStyle name="Normal 63 6 6 3" xfId="42090" xr:uid="{00000000-0005-0000-0000-000067A40000}"/>
    <cellStyle name="Normal 63 6 6 3 2" xfId="42091" xr:uid="{00000000-0005-0000-0000-000068A40000}"/>
    <cellStyle name="Normal 63 6 6 4" xfId="42092" xr:uid="{00000000-0005-0000-0000-000069A40000}"/>
    <cellStyle name="Normal 63 6 6 4 2" xfId="42093" xr:uid="{00000000-0005-0000-0000-00006AA40000}"/>
    <cellStyle name="Normal 63 6 6 5" xfId="42094" xr:uid="{00000000-0005-0000-0000-00006BA40000}"/>
    <cellStyle name="Normal 63 6 6 5 2" xfId="42095" xr:uid="{00000000-0005-0000-0000-00006CA40000}"/>
    <cellStyle name="Normal 63 6 6 6" xfId="42096" xr:uid="{00000000-0005-0000-0000-00006DA40000}"/>
    <cellStyle name="Normal 63 6 6 6 2" xfId="42097" xr:uid="{00000000-0005-0000-0000-00006EA40000}"/>
    <cellStyle name="Normal 63 6 6 7" xfId="42098" xr:uid="{00000000-0005-0000-0000-00006FA40000}"/>
    <cellStyle name="Normal 63 6 6 7 2" xfId="42099" xr:uid="{00000000-0005-0000-0000-000070A40000}"/>
    <cellStyle name="Normal 63 6 6 8" xfId="42100" xr:uid="{00000000-0005-0000-0000-000071A40000}"/>
    <cellStyle name="Normal 63 6 6 8 2" xfId="42101" xr:uid="{00000000-0005-0000-0000-000072A40000}"/>
    <cellStyle name="Normal 63 6 6 9" xfId="42102" xr:uid="{00000000-0005-0000-0000-000073A40000}"/>
    <cellStyle name="Normal 63 6 6 9 2" xfId="42103" xr:uid="{00000000-0005-0000-0000-000074A40000}"/>
    <cellStyle name="Normal 63 6 7" xfId="42104" xr:uid="{00000000-0005-0000-0000-000075A40000}"/>
    <cellStyle name="Normal 63 6 7 10" xfId="42105" xr:uid="{00000000-0005-0000-0000-000076A40000}"/>
    <cellStyle name="Normal 63 6 7 2" xfId="42106" xr:uid="{00000000-0005-0000-0000-000077A40000}"/>
    <cellStyle name="Normal 63 6 7 2 2" xfId="42107" xr:uid="{00000000-0005-0000-0000-000078A40000}"/>
    <cellStyle name="Normal 63 6 7 3" xfId="42108" xr:uid="{00000000-0005-0000-0000-000079A40000}"/>
    <cellStyle name="Normal 63 6 7 3 2" xfId="42109" xr:uid="{00000000-0005-0000-0000-00007AA40000}"/>
    <cellStyle name="Normal 63 6 7 4" xfId="42110" xr:uid="{00000000-0005-0000-0000-00007BA40000}"/>
    <cellStyle name="Normal 63 6 7 4 2" xfId="42111" xr:uid="{00000000-0005-0000-0000-00007CA40000}"/>
    <cellStyle name="Normal 63 6 7 5" xfId="42112" xr:uid="{00000000-0005-0000-0000-00007DA40000}"/>
    <cellStyle name="Normal 63 6 7 5 2" xfId="42113" xr:uid="{00000000-0005-0000-0000-00007EA40000}"/>
    <cellStyle name="Normal 63 6 7 6" xfId="42114" xr:uid="{00000000-0005-0000-0000-00007FA40000}"/>
    <cellStyle name="Normal 63 6 7 6 2" xfId="42115" xr:uid="{00000000-0005-0000-0000-000080A40000}"/>
    <cellStyle name="Normal 63 6 7 7" xfId="42116" xr:uid="{00000000-0005-0000-0000-000081A40000}"/>
    <cellStyle name="Normal 63 6 7 7 2" xfId="42117" xr:uid="{00000000-0005-0000-0000-000082A40000}"/>
    <cellStyle name="Normal 63 6 7 8" xfId="42118" xr:uid="{00000000-0005-0000-0000-000083A40000}"/>
    <cellStyle name="Normal 63 6 7 8 2" xfId="42119" xr:uid="{00000000-0005-0000-0000-000084A40000}"/>
    <cellStyle name="Normal 63 6 7 9" xfId="42120" xr:uid="{00000000-0005-0000-0000-000085A40000}"/>
    <cellStyle name="Normal 63 6 8" xfId="42121" xr:uid="{00000000-0005-0000-0000-000086A40000}"/>
    <cellStyle name="Normal 63 6 8 2" xfId="42122" xr:uid="{00000000-0005-0000-0000-000087A40000}"/>
    <cellStyle name="Normal 63 6 9" xfId="42123" xr:uid="{00000000-0005-0000-0000-000088A40000}"/>
    <cellStyle name="Normal 63 6 9 2" xfId="42124" xr:uid="{00000000-0005-0000-0000-000089A40000}"/>
    <cellStyle name="Normal 63 7" xfId="42125" xr:uid="{00000000-0005-0000-0000-00008AA40000}"/>
    <cellStyle name="Normal 63 7 10" xfId="42126" xr:uid="{00000000-0005-0000-0000-00008BA40000}"/>
    <cellStyle name="Normal 63 7 11" xfId="42127" xr:uid="{00000000-0005-0000-0000-00008CA40000}"/>
    <cellStyle name="Normal 63 7 2" xfId="42128" xr:uid="{00000000-0005-0000-0000-00008DA40000}"/>
    <cellStyle name="Normal 63 7 2 2" xfId="42129" xr:uid="{00000000-0005-0000-0000-00008EA40000}"/>
    <cellStyle name="Normal 63 7 3" xfId="42130" xr:uid="{00000000-0005-0000-0000-00008FA40000}"/>
    <cellStyle name="Normal 63 7 3 2" xfId="42131" xr:uid="{00000000-0005-0000-0000-000090A40000}"/>
    <cellStyle name="Normal 63 7 4" xfId="42132" xr:uid="{00000000-0005-0000-0000-000091A40000}"/>
    <cellStyle name="Normal 63 7 4 2" xfId="42133" xr:uid="{00000000-0005-0000-0000-000092A40000}"/>
    <cellStyle name="Normal 63 7 5" xfId="42134" xr:uid="{00000000-0005-0000-0000-000093A40000}"/>
    <cellStyle name="Normal 63 7 5 2" xfId="42135" xr:uid="{00000000-0005-0000-0000-000094A40000}"/>
    <cellStyle name="Normal 63 7 6" xfId="42136" xr:uid="{00000000-0005-0000-0000-000095A40000}"/>
    <cellStyle name="Normal 63 7 6 2" xfId="42137" xr:uid="{00000000-0005-0000-0000-000096A40000}"/>
    <cellStyle name="Normal 63 7 7" xfId="42138" xr:uid="{00000000-0005-0000-0000-000097A40000}"/>
    <cellStyle name="Normal 63 7 7 2" xfId="42139" xr:uid="{00000000-0005-0000-0000-000098A40000}"/>
    <cellStyle name="Normal 63 7 8" xfId="42140" xr:uid="{00000000-0005-0000-0000-000099A40000}"/>
    <cellStyle name="Normal 63 7 8 2" xfId="42141" xr:uid="{00000000-0005-0000-0000-00009AA40000}"/>
    <cellStyle name="Normal 63 7 9" xfId="42142" xr:uid="{00000000-0005-0000-0000-00009BA40000}"/>
    <cellStyle name="Normal 63 7 9 2" xfId="42143" xr:uid="{00000000-0005-0000-0000-00009CA40000}"/>
    <cellStyle name="Normal 63 8" xfId="42144" xr:uid="{00000000-0005-0000-0000-00009DA40000}"/>
    <cellStyle name="Normal 63 8 10" xfId="42145" xr:uid="{00000000-0005-0000-0000-00009EA40000}"/>
    <cellStyle name="Normal 63 8 11" xfId="42146" xr:uid="{00000000-0005-0000-0000-00009FA40000}"/>
    <cellStyle name="Normal 63 8 2" xfId="42147" xr:uid="{00000000-0005-0000-0000-0000A0A40000}"/>
    <cellStyle name="Normal 63 8 2 2" xfId="42148" xr:uid="{00000000-0005-0000-0000-0000A1A40000}"/>
    <cellStyle name="Normal 63 8 3" xfId="42149" xr:uid="{00000000-0005-0000-0000-0000A2A40000}"/>
    <cellStyle name="Normal 63 8 3 2" xfId="42150" xr:uid="{00000000-0005-0000-0000-0000A3A40000}"/>
    <cellStyle name="Normal 63 8 4" xfId="42151" xr:uid="{00000000-0005-0000-0000-0000A4A40000}"/>
    <cellStyle name="Normal 63 8 4 2" xfId="42152" xr:uid="{00000000-0005-0000-0000-0000A5A40000}"/>
    <cellStyle name="Normal 63 8 5" xfId="42153" xr:uid="{00000000-0005-0000-0000-0000A6A40000}"/>
    <cellStyle name="Normal 63 8 5 2" xfId="42154" xr:uid="{00000000-0005-0000-0000-0000A7A40000}"/>
    <cellStyle name="Normal 63 8 6" xfId="42155" xr:uid="{00000000-0005-0000-0000-0000A8A40000}"/>
    <cellStyle name="Normal 63 8 6 2" xfId="42156" xr:uid="{00000000-0005-0000-0000-0000A9A40000}"/>
    <cellStyle name="Normal 63 8 7" xfId="42157" xr:uid="{00000000-0005-0000-0000-0000AAA40000}"/>
    <cellStyle name="Normal 63 8 7 2" xfId="42158" xr:uid="{00000000-0005-0000-0000-0000ABA40000}"/>
    <cellStyle name="Normal 63 8 8" xfId="42159" xr:uid="{00000000-0005-0000-0000-0000ACA40000}"/>
    <cellStyle name="Normal 63 8 8 2" xfId="42160" xr:uid="{00000000-0005-0000-0000-0000ADA40000}"/>
    <cellStyle name="Normal 63 8 9" xfId="42161" xr:uid="{00000000-0005-0000-0000-0000AEA40000}"/>
    <cellStyle name="Normal 63 8 9 2" xfId="42162" xr:uid="{00000000-0005-0000-0000-0000AFA40000}"/>
    <cellStyle name="Normal 63 9" xfId="42163" xr:uid="{00000000-0005-0000-0000-0000B0A40000}"/>
    <cellStyle name="Normal 63 9 10" xfId="42164" xr:uid="{00000000-0005-0000-0000-0000B1A40000}"/>
    <cellStyle name="Normal 63 9 11" xfId="42165" xr:uid="{00000000-0005-0000-0000-0000B2A40000}"/>
    <cellStyle name="Normal 63 9 2" xfId="42166" xr:uid="{00000000-0005-0000-0000-0000B3A40000}"/>
    <cellStyle name="Normal 63 9 2 2" xfId="42167" xr:uid="{00000000-0005-0000-0000-0000B4A40000}"/>
    <cellStyle name="Normal 63 9 3" xfId="42168" xr:uid="{00000000-0005-0000-0000-0000B5A40000}"/>
    <cellStyle name="Normal 63 9 3 2" xfId="42169" xr:uid="{00000000-0005-0000-0000-0000B6A40000}"/>
    <cellStyle name="Normal 63 9 4" xfId="42170" xr:uid="{00000000-0005-0000-0000-0000B7A40000}"/>
    <cellStyle name="Normal 63 9 4 2" xfId="42171" xr:uid="{00000000-0005-0000-0000-0000B8A40000}"/>
    <cellStyle name="Normal 63 9 5" xfId="42172" xr:uid="{00000000-0005-0000-0000-0000B9A40000}"/>
    <cellStyle name="Normal 63 9 5 2" xfId="42173" xr:uid="{00000000-0005-0000-0000-0000BAA40000}"/>
    <cellStyle name="Normal 63 9 6" xfId="42174" xr:uid="{00000000-0005-0000-0000-0000BBA40000}"/>
    <cellStyle name="Normal 63 9 6 2" xfId="42175" xr:uid="{00000000-0005-0000-0000-0000BCA40000}"/>
    <cellStyle name="Normal 63 9 7" xfId="42176" xr:uid="{00000000-0005-0000-0000-0000BDA40000}"/>
    <cellStyle name="Normal 63 9 7 2" xfId="42177" xr:uid="{00000000-0005-0000-0000-0000BEA40000}"/>
    <cellStyle name="Normal 63 9 8" xfId="42178" xr:uid="{00000000-0005-0000-0000-0000BFA40000}"/>
    <cellStyle name="Normal 63 9 8 2" xfId="42179" xr:uid="{00000000-0005-0000-0000-0000C0A40000}"/>
    <cellStyle name="Normal 63 9 9" xfId="42180" xr:uid="{00000000-0005-0000-0000-0000C1A40000}"/>
    <cellStyle name="Normal 63 9 9 2" xfId="42181" xr:uid="{00000000-0005-0000-0000-0000C2A40000}"/>
    <cellStyle name="Normal 64" xfId="42182" xr:uid="{00000000-0005-0000-0000-0000C3A40000}"/>
    <cellStyle name="Normal 64 10" xfId="42183" xr:uid="{00000000-0005-0000-0000-0000C4A40000}"/>
    <cellStyle name="Normal 64 10 10" xfId="42184" xr:uid="{00000000-0005-0000-0000-0000C5A40000}"/>
    <cellStyle name="Normal 64 10 11" xfId="42185" xr:uid="{00000000-0005-0000-0000-0000C6A40000}"/>
    <cellStyle name="Normal 64 10 2" xfId="42186" xr:uid="{00000000-0005-0000-0000-0000C7A40000}"/>
    <cellStyle name="Normal 64 10 2 2" xfId="42187" xr:uid="{00000000-0005-0000-0000-0000C8A40000}"/>
    <cellStyle name="Normal 64 10 3" xfId="42188" xr:uid="{00000000-0005-0000-0000-0000C9A40000}"/>
    <cellStyle name="Normal 64 10 3 2" xfId="42189" xr:uid="{00000000-0005-0000-0000-0000CAA40000}"/>
    <cellStyle name="Normal 64 10 4" xfId="42190" xr:uid="{00000000-0005-0000-0000-0000CBA40000}"/>
    <cellStyle name="Normal 64 10 4 2" xfId="42191" xr:uid="{00000000-0005-0000-0000-0000CCA40000}"/>
    <cellStyle name="Normal 64 10 5" xfId="42192" xr:uid="{00000000-0005-0000-0000-0000CDA40000}"/>
    <cellStyle name="Normal 64 10 5 2" xfId="42193" xr:uid="{00000000-0005-0000-0000-0000CEA40000}"/>
    <cellStyle name="Normal 64 10 6" xfId="42194" xr:uid="{00000000-0005-0000-0000-0000CFA40000}"/>
    <cellStyle name="Normal 64 10 6 2" xfId="42195" xr:uid="{00000000-0005-0000-0000-0000D0A40000}"/>
    <cellStyle name="Normal 64 10 7" xfId="42196" xr:uid="{00000000-0005-0000-0000-0000D1A40000}"/>
    <cellStyle name="Normal 64 10 7 2" xfId="42197" xr:uid="{00000000-0005-0000-0000-0000D2A40000}"/>
    <cellStyle name="Normal 64 10 8" xfId="42198" xr:uid="{00000000-0005-0000-0000-0000D3A40000}"/>
    <cellStyle name="Normal 64 10 8 2" xfId="42199" xr:uid="{00000000-0005-0000-0000-0000D4A40000}"/>
    <cellStyle name="Normal 64 10 9" xfId="42200" xr:uid="{00000000-0005-0000-0000-0000D5A40000}"/>
    <cellStyle name="Normal 64 10 9 2" xfId="42201" xr:uid="{00000000-0005-0000-0000-0000D6A40000}"/>
    <cellStyle name="Normal 64 11" xfId="42202" xr:uid="{00000000-0005-0000-0000-0000D7A40000}"/>
    <cellStyle name="Normal 64 11 10" xfId="42203" xr:uid="{00000000-0005-0000-0000-0000D8A40000}"/>
    <cellStyle name="Normal 64 11 11" xfId="42204" xr:uid="{00000000-0005-0000-0000-0000D9A40000}"/>
    <cellStyle name="Normal 64 11 2" xfId="42205" xr:uid="{00000000-0005-0000-0000-0000DAA40000}"/>
    <cellStyle name="Normal 64 11 2 2" xfId="42206" xr:uid="{00000000-0005-0000-0000-0000DBA40000}"/>
    <cellStyle name="Normal 64 11 3" xfId="42207" xr:uid="{00000000-0005-0000-0000-0000DCA40000}"/>
    <cellStyle name="Normal 64 11 3 2" xfId="42208" xr:uid="{00000000-0005-0000-0000-0000DDA40000}"/>
    <cellStyle name="Normal 64 11 4" xfId="42209" xr:uid="{00000000-0005-0000-0000-0000DEA40000}"/>
    <cellStyle name="Normal 64 11 4 2" xfId="42210" xr:uid="{00000000-0005-0000-0000-0000DFA40000}"/>
    <cellStyle name="Normal 64 11 5" xfId="42211" xr:uid="{00000000-0005-0000-0000-0000E0A40000}"/>
    <cellStyle name="Normal 64 11 5 2" xfId="42212" xr:uid="{00000000-0005-0000-0000-0000E1A40000}"/>
    <cellStyle name="Normal 64 11 6" xfId="42213" xr:uid="{00000000-0005-0000-0000-0000E2A40000}"/>
    <cellStyle name="Normal 64 11 6 2" xfId="42214" xr:uid="{00000000-0005-0000-0000-0000E3A40000}"/>
    <cellStyle name="Normal 64 11 7" xfId="42215" xr:uid="{00000000-0005-0000-0000-0000E4A40000}"/>
    <cellStyle name="Normal 64 11 7 2" xfId="42216" xr:uid="{00000000-0005-0000-0000-0000E5A40000}"/>
    <cellStyle name="Normal 64 11 8" xfId="42217" xr:uid="{00000000-0005-0000-0000-0000E6A40000}"/>
    <cellStyle name="Normal 64 11 8 2" xfId="42218" xr:uid="{00000000-0005-0000-0000-0000E7A40000}"/>
    <cellStyle name="Normal 64 11 9" xfId="42219" xr:uid="{00000000-0005-0000-0000-0000E8A40000}"/>
    <cellStyle name="Normal 64 11 9 2" xfId="42220" xr:uid="{00000000-0005-0000-0000-0000E9A40000}"/>
    <cellStyle name="Normal 64 12" xfId="42221" xr:uid="{00000000-0005-0000-0000-0000EAA40000}"/>
    <cellStyle name="Normal 64 12 10" xfId="42222" xr:uid="{00000000-0005-0000-0000-0000EBA40000}"/>
    <cellStyle name="Normal 64 12 2" xfId="42223" xr:uid="{00000000-0005-0000-0000-0000ECA40000}"/>
    <cellStyle name="Normal 64 12 2 2" xfId="42224" xr:uid="{00000000-0005-0000-0000-0000EDA40000}"/>
    <cellStyle name="Normal 64 12 3" xfId="42225" xr:uid="{00000000-0005-0000-0000-0000EEA40000}"/>
    <cellStyle name="Normal 64 12 3 2" xfId="42226" xr:uid="{00000000-0005-0000-0000-0000EFA40000}"/>
    <cellStyle name="Normal 64 12 4" xfId="42227" xr:uid="{00000000-0005-0000-0000-0000F0A40000}"/>
    <cellStyle name="Normal 64 12 4 2" xfId="42228" xr:uid="{00000000-0005-0000-0000-0000F1A40000}"/>
    <cellStyle name="Normal 64 12 5" xfId="42229" xr:uid="{00000000-0005-0000-0000-0000F2A40000}"/>
    <cellStyle name="Normal 64 12 5 2" xfId="42230" xr:uid="{00000000-0005-0000-0000-0000F3A40000}"/>
    <cellStyle name="Normal 64 12 6" xfId="42231" xr:uid="{00000000-0005-0000-0000-0000F4A40000}"/>
    <cellStyle name="Normal 64 12 6 2" xfId="42232" xr:uid="{00000000-0005-0000-0000-0000F5A40000}"/>
    <cellStyle name="Normal 64 12 7" xfId="42233" xr:uid="{00000000-0005-0000-0000-0000F6A40000}"/>
    <cellStyle name="Normal 64 12 7 2" xfId="42234" xr:uid="{00000000-0005-0000-0000-0000F7A40000}"/>
    <cellStyle name="Normal 64 12 8" xfId="42235" xr:uid="{00000000-0005-0000-0000-0000F8A40000}"/>
    <cellStyle name="Normal 64 12 8 2" xfId="42236" xr:uid="{00000000-0005-0000-0000-0000F9A40000}"/>
    <cellStyle name="Normal 64 12 9" xfId="42237" xr:uid="{00000000-0005-0000-0000-0000FAA40000}"/>
    <cellStyle name="Normal 64 13" xfId="42238" xr:uid="{00000000-0005-0000-0000-0000FBA40000}"/>
    <cellStyle name="Normal 64 13 2" xfId="42239" xr:uid="{00000000-0005-0000-0000-0000FCA40000}"/>
    <cellStyle name="Normal 64 14" xfId="42240" xr:uid="{00000000-0005-0000-0000-0000FDA40000}"/>
    <cellStyle name="Normal 64 14 2" xfId="42241" xr:uid="{00000000-0005-0000-0000-0000FEA40000}"/>
    <cellStyle name="Normal 64 15" xfId="42242" xr:uid="{00000000-0005-0000-0000-0000FFA40000}"/>
    <cellStyle name="Normal 64 15 2" xfId="42243" xr:uid="{00000000-0005-0000-0000-000000A50000}"/>
    <cellStyle name="Normal 64 16" xfId="42244" xr:uid="{00000000-0005-0000-0000-000001A50000}"/>
    <cellStyle name="Normal 64 16 2" xfId="42245" xr:uid="{00000000-0005-0000-0000-000002A50000}"/>
    <cellStyle name="Normal 64 17" xfId="42246" xr:uid="{00000000-0005-0000-0000-000003A50000}"/>
    <cellStyle name="Normal 64 17 2" xfId="42247" xr:uid="{00000000-0005-0000-0000-000004A50000}"/>
    <cellStyle name="Normal 64 18" xfId="42248" xr:uid="{00000000-0005-0000-0000-000005A50000}"/>
    <cellStyle name="Normal 64 18 2" xfId="42249" xr:uid="{00000000-0005-0000-0000-000006A50000}"/>
    <cellStyle name="Normal 64 19" xfId="42250" xr:uid="{00000000-0005-0000-0000-000007A50000}"/>
    <cellStyle name="Normal 64 19 2" xfId="42251" xr:uid="{00000000-0005-0000-0000-000008A50000}"/>
    <cellStyle name="Normal 64 2" xfId="42252" xr:uid="{00000000-0005-0000-0000-000009A50000}"/>
    <cellStyle name="Normal 64 2 10" xfId="42253" xr:uid="{00000000-0005-0000-0000-00000AA50000}"/>
    <cellStyle name="Normal 64 2 10 2" xfId="42254" xr:uid="{00000000-0005-0000-0000-00000BA50000}"/>
    <cellStyle name="Normal 64 2 11" xfId="42255" xr:uid="{00000000-0005-0000-0000-00000CA50000}"/>
    <cellStyle name="Normal 64 2 11 2" xfId="42256" xr:uid="{00000000-0005-0000-0000-00000DA50000}"/>
    <cellStyle name="Normal 64 2 12" xfId="42257" xr:uid="{00000000-0005-0000-0000-00000EA50000}"/>
    <cellStyle name="Normal 64 2 12 2" xfId="42258" xr:uid="{00000000-0005-0000-0000-00000FA50000}"/>
    <cellStyle name="Normal 64 2 13" xfId="42259" xr:uid="{00000000-0005-0000-0000-000010A50000}"/>
    <cellStyle name="Normal 64 2 13 2" xfId="42260" xr:uid="{00000000-0005-0000-0000-000011A50000}"/>
    <cellStyle name="Normal 64 2 14" xfId="42261" xr:uid="{00000000-0005-0000-0000-000012A50000}"/>
    <cellStyle name="Normal 64 2 14 2" xfId="42262" xr:uid="{00000000-0005-0000-0000-000013A50000}"/>
    <cellStyle name="Normal 64 2 15" xfId="42263" xr:uid="{00000000-0005-0000-0000-000014A50000}"/>
    <cellStyle name="Normal 64 2 15 2" xfId="42264" xr:uid="{00000000-0005-0000-0000-000015A50000}"/>
    <cellStyle name="Normal 64 2 16" xfId="42265" xr:uid="{00000000-0005-0000-0000-000016A50000}"/>
    <cellStyle name="Normal 64 2 16 2" xfId="42266" xr:uid="{00000000-0005-0000-0000-000017A50000}"/>
    <cellStyle name="Normal 64 2 17" xfId="42267" xr:uid="{00000000-0005-0000-0000-000018A50000}"/>
    <cellStyle name="Normal 64 2 18" xfId="42268" xr:uid="{00000000-0005-0000-0000-000019A50000}"/>
    <cellStyle name="Normal 64 2 2" xfId="42269" xr:uid="{00000000-0005-0000-0000-00001AA50000}"/>
    <cellStyle name="Normal 64 2 2 10" xfId="42270" xr:uid="{00000000-0005-0000-0000-00001BA50000}"/>
    <cellStyle name="Normal 64 2 2 11" xfId="42271" xr:uid="{00000000-0005-0000-0000-00001CA50000}"/>
    <cellStyle name="Normal 64 2 2 2" xfId="42272" xr:uid="{00000000-0005-0000-0000-00001DA50000}"/>
    <cellStyle name="Normal 64 2 2 2 2" xfId="42273" xr:uid="{00000000-0005-0000-0000-00001EA50000}"/>
    <cellStyle name="Normal 64 2 2 3" xfId="42274" xr:uid="{00000000-0005-0000-0000-00001FA50000}"/>
    <cellStyle name="Normal 64 2 2 3 2" xfId="42275" xr:uid="{00000000-0005-0000-0000-000020A50000}"/>
    <cellStyle name="Normal 64 2 2 4" xfId="42276" xr:uid="{00000000-0005-0000-0000-000021A50000}"/>
    <cellStyle name="Normal 64 2 2 4 2" xfId="42277" xr:uid="{00000000-0005-0000-0000-000022A50000}"/>
    <cellStyle name="Normal 64 2 2 5" xfId="42278" xr:uid="{00000000-0005-0000-0000-000023A50000}"/>
    <cellStyle name="Normal 64 2 2 5 2" xfId="42279" xr:uid="{00000000-0005-0000-0000-000024A50000}"/>
    <cellStyle name="Normal 64 2 2 6" xfId="42280" xr:uid="{00000000-0005-0000-0000-000025A50000}"/>
    <cellStyle name="Normal 64 2 2 6 2" xfId="42281" xr:uid="{00000000-0005-0000-0000-000026A50000}"/>
    <cellStyle name="Normal 64 2 2 7" xfId="42282" xr:uid="{00000000-0005-0000-0000-000027A50000}"/>
    <cellStyle name="Normal 64 2 2 7 2" xfId="42283" xr:uid="{00000000-0005-0000-0000-000028A50000}"/>
    <cellStyle name="Normal 64 2 2 8" xfId="42284" xr:uid="{00000000-0005-0000-0000-000029A50000}"/>
    <cellStyle name="Normal 64 2 2 8 2" xfId="42285" xr:uid="{00000000-0005-0000-0000-00002AA50000}"/>
    <cellStyle name="Normal 64 2 2 9" xfId="42286" xr:uid="{00000000-0005-0000-0000-00002BA50000}"/>
    <cellStyle name="Normal 64 2 2 9 2" xfId="42287" xr:uid="{00000000-0005-0000-0000-00002CA50000}"/>
    <cellStyle name="Normal 64 2 3" xfId="42288" xr:uid="{00000000-0005-0000-0000-00002DA50000}"/>
    <cellStyle name="Normal 64 2 3 10" xfId="42289" xr:uid="{00000000-0005-0000-0000-00002EA50000}"/>
    <cellStyle name="Normal 64 2 3 11" xfId="42290" xr:uid="{00000000-0005-0000-0000-00002FA50000}"/>
    <cellStyle name="Normal 64 2 3 2" xfId="42291" xr:uid="{00000000-0005-0000-0000-000030A50000}"/>
    <cellStyle name="Normal 64 2 3 2 2" xfId="42292" xr:uid="{00000000-0005-0000-0000-000031A50000}"/>
    <cellStyle name="Normal 64 2 3 3" xfId="42293" xr:uid="{00000000-0005-0000-0000-000032A50000}"/>
    <cellStyle name="Normal 64 2 3 3 2" xfId="42294" xr:uid="{00000000-0005-0000-0000-000033A50000}"/>
    <cellStyle name="Normal 64 2 3 4" xfId="42295" xr:uid="{00000000-0005-0000-0000-000034A50000}"/>
    <cellStyle name="Normal 64 2 3 4 2" xfId="42296" xr:uid="{00000000-0005-0000-0000-000035A50000}"/>
    <cellStyle name="Normal 64 2 3 5" xfId="42297" xr:uid="{00000000-0005-0000-0000-000036A50000}"/>
    <cellStyle name="Normal 64 2 3 5 2" xfId="42298" xr:uid="{00000000-0005-0000-0000-000037A50000}"/>
    <cellStyle name="Normal 64 2 3 6" xfId="42299" xr:uid="{00000000-0005-0000-0000-000038A50000}"/>
    <cellStyle name="Normal 64 2 3 6 2" xfId="42300" xr:uid="{00000000-0005-0000-0000-000039A50000}"/>
    <cellStyle name="Normal 64 2 3 7" xfId="42301" xr:uid="{00000000-0005-0000-0000-00003AA50000}"/>
    <cellStyle name="Normal 64 2 3 7 2" xfId="42302" xr:uid="{00000000-0005-0000-0000-00003BA50000}"/>
    <cellStyle name="Normal 64 2 3 8" xfId="42303" xr:uid="{00000000-0005-0000-0000-00003CA50000}"/>
    <cellStyle name="Normal 64 2 3 8 2" xfId="42304" xr:uid="{00000000-0005-0000-0000-00003DA50000}"/>
    <cellStyle name="Normal 64 2 3 9" xfId="42305" xr:uid="{00000000-0005-0000-0000-00003EA50000}"/>
    <cellStyle name="Normal 64 2 3 9 2" xfId="42306" xr:uid="{00000000-0005-0000-0000-00003FA50000}"/>
    <cellStyle name="Normal 64 2 4" xfId="42307" xr:uid="{00000000-0005-0000-0000-000040A50000}"/>
    <cellStyle name="Normal 64 2 4 10" xfId="42308" xr:uid="{00000000-0005-0000-0000-000041A50000}"/>
    <cellStyle name="Normal 64 2 4 11" xfId="42309" xr:uid="{00000000-0005-0000-0000-000042A50000}"/>
    <cellStyle name="Normal 64 2 4 2" xfId="42310" xr:uid="{00000000-0005-0000-0000-000043A50000}"/>
    <cellStyle name="Normal 64 2 4 2 2" xfId="42311" xr:uid="{00000000-0005-0000-0000-000044A50000}"/>
    <cellStyle name="Normal 64 2 4 3" xfId="42312" xr:uid="{00000000-0005-0000-0000-000045A50000}"/>
    <cellStyle name="Normal 64 2 4 3 2" xfId="42313" xr:uid="{00000000-0005-0000-0000-000046A50000}"/>
    <cellStyle name="Normal 64 2 4 4" xfId="42314" xr:uid="{00000000-0005-0000-0000-000047A50000}"/>
    <cellStyle name="Normal 64 2 4 4 2" xfId="42315" xr:uid="{00000000-0005-0000-0000-000048A50000}"/>
    <cellStyle name="Normal 64 2 4 5" xfId="42316" xr:uid="{00000000-0005-0000-0000-000049A50000}"/>
    <cellStyle name="Normal 64 2 4 5 2" xfId="42317" xr:uid="{00000000-0005-0000-0000-00004AA50000}"/>
    <cellStyle name="Normal 64 2 4 6" xfId="42318" xr:uid="{00000000-0005-0000-0000-00004BA50000}"/>
    <cellStyle name="Normal 64 2 4 6 2" xfId="42319" xr:uid="{00000000-0005-0000-0000-00004CA50000}"/>
    <cellStyle name="Normal 64 2 4 7" xfId="42320" xr:uid="{00000000-0005-0000-0000-00004DA50000}"/>
    <cellStyle name="Normal 64 2 4 7 2" xfId="42321" xr:uid="{00000000-0005-0000-0000-00004EA50000}"/>
    <cellStyle name="Normal 64 2 4 8" xfId="42322" xr:uid="{00000000-0005-0000-0000-00004FA50000}"/>
    <cellStyle name="Normal 64 2 4 8 2" xfId="42323" xr:uid="{00000000-0005-0000-0000-000050A50000}"/>
    <cellStyle name="Normal 64 2 4 9" xfId="42324" xr:uid="{00000000-0005-0000-0000-000051A50000}"/>
    <cellStyle name="Normal 64 2 4 9 2" xfId="42325" xr:uid="{00000000-0005-0000-0000-000052A50000}"/>
    <cellStyle name="Normal 64 2 5" xfId="42326" xr:uid="{00000000-0005-0000-0000-000053A50000}"/>
    <cellStyle name="Normal 64 2 5 10" xfId="42327" xr:uid="{00000000-0005-0000-0000-000054A50000}"/>
    <cellStyle name="Normal 64 2 5 11" xfId="42328" xr:uid="{00000000-0005-0000-0000-000055A50000}"/>
    <cellStyle name="Normal 64 2 5 2" xfId="42329" xr:uid="{00000000-0005-0000-0000-000056A50000}"/>
    <cellStyle name="Normal 64 2 5 2 2" xfId="42330" xr:uid="{00000000-0005-0000-0000-000057A50000}"/>
    <cellStyle name="Normal 64 2 5 3" xfId="42331" xr:uid="{00000000-0005-0000-0000-000058A50000}"/>
    <cellStyle name="Normal 64 2 5 3 2" xfId="42332" xr:uid="{00000000-0005-0000-0000-000059A50000}"/>
    <cellStyle name="Normal 64 2 5 4" xfId="42333" xr:uid="{00000000-0005-0000-0000-00005AA50000}"/>
    <cellStyle name="Normal 64 2 5 4 2" xfId="42334" xr:uid="{00000000-0005-0000-0000-00005BA50000}"/>
    <cellStyle name="Normal 64 2 5 5" xfId="42335" xr:uid="{00000000-0005-0000-0000-00005CA50000}"/>
    <cellStyle name="Normal 64 2 5 5 2" xfId="42336" xr:uid="{00000000-0005-0000-0000-00005DA50000}"/>
    <cellStyle name="Normal 64 2 5 6" xfId="42337" xr:uid="{00000000-0005-0000-0000-00005EA50000}"/>
    <cellStyle name="Normal 64 2 5 6 2" xfId="42338" xr:uid="{00000000-0005-0000-0000-00005FA50000}"/>
    <cellStyle name="Normal 64 2 5 7" xfId="42339" xr:uid="{00000000-0005-0000-0000-000060A50000}"/>
    <cellStyle name="Normal 64 2 5 7 2" xfId="42340" xr:uid="{00000000-0005-0000-0000-000061A50000}"/>
    <cellStyle name="Normal 64 2 5 8" xfId="42341" xr:uid="{00000000-0005-0000-0000-000062A50000}"/>
    <cellStyle name="Normal 64 2 5 8 2" xfId="42342" xr:uid="{00000000-0005-0000-0000-000063A50000}"/>
    <cellStyle name="Normal 64 2 5 9" xfId="42343" xr:uid="{00000000-0005-0000-0000-000064A50000}"/>
    <cellStyle name="Normal 64 2 5 9 2" xfId="42344" xr:uid="{00000000-0005-0000-0000-000065A50000}"/>
    <cellStyle name="Normal 64 2 6" xfId="42345" xr:uid="{00000000-0005-0000-0000-000066A50000}"/>
    <cellStyle name="Normal 64 2 6 10" xfId="42346" xr:uid="{00000000-0005-0000-0000-000067A50000}"/>
    <cellStyle name="Normal 64 2 6 11" xfId="42347" xr:uid="{00000000-0005-0000-0000-000068A50000}"/>
    <cellStyle name="Normal 64 2 6 2" xfId="42348" xr:uid="{00000000-0005-0000-0000-000069A50000}"/>
    <cellStyle name="Normal 64 2 6 2 2" xfId="42349" xr:uid="{00000000-0005-0000-0000-00006AA50000}"/>
    <cellStyle name="Normal 64 2 6 3" xfId="42350" xr:uid="{00000000-0005-0000-0000-00006BA50000}"/>
    <cellStyle name="Normal 64 2 6 3 2" xfId="42351" xr:uid="{00000000-0005-0000-0000-00006CA50000}"/>
    <cellStyle name="Normal 64 2 6 4" xfId="42352" xr:uid="{00000000-0005-0000-0000-00006DA50000}"/>
    <cellStyle name="Normal 64 2 6 4 2" xfId="42353" xr:uid="{00000000-0005-0000-0000-00006EA50000}"/>
    <cellStyle name="Normal 64 2 6 5" xfId="42354" xr:uid="{00000000-0005-0000-0000-00006FA50000}"/>
    <cellStyle name="Normal 64 2 6 5 2" xfId="42355" xr:uid="{00000000-0005-0000-0000-000070A50000}"/>
    <cellStyle name="Normal 64 2 6 6" xfId="42356" xr:uid="{00000000-0005-0000-0000-000071A50000}"/>
    <cellStyle name="Normal 64 2 6 6 2" xfId="42357" xr:uid="{00000000-0005-0000-0000-000072A50000}"/>
    <cellStyle name="Normal 64 2 6 7" xfId="42358" xr:uid="{00000000-0005-0000-0000-000073A50000}"/>
    <cellStyle name="Normal 64 2 6 7 2" xfId="42359" xr:uid="{00000000-0005-0000-0000-000074A50000}"/>
    <cellStyle name="Normal 64 2 6 8" xfId="42360" xr:uid="{00000000-0005-0000-0000-000075A50000}"/>
    <cellStyle name="Normal 64 2 6 8 2" xfId="42361" xr:uid="{00000000-0005-0000-0000-000076A50000}"/>
    <cellStyle name="Normal 64 2 6 9" xfId="42362" xr:uid="{00000000-0005-0000-0000-000077A50000}"/>
    <cellStyle name="Normal 64 2 6 9 2" xfId="42363" xr:uid="{00000000-0005-0000-0000-000078A50000}"/>
    <cellStyle name="Normal 64 2 7" xfId="42364" xr:uid="{00000000-0005-0000-0000-000079A50000}"/>
    <cellStyle name="Normal 64 2 7 10" xfId="42365" xr:uid="{00000000-0005-0000-0000-00007AA50000}"/>
    <cellStyle name="Normal 64 2 7 11" xfId="42366" xr:uid="{00000000-0005-0000-0000-00007BA50000}"/>
    <cellStyle name="Normal 64 2 7 2" xfId="42367" xr:uid="{00000000-0005-0000-0000-00007CA50000}"/>
    <cellStyle name="Normal 64 2 7 2 2" xfId="42368" xr:uid="{00000000-0005-0000-0000-00007DA50000}"/>
    <cellStyle name="Normal 64 2 7 3" xfId="42369" xr:uid="{00000000-0005-0000-0000-00007EA50000}"/>
    <cellStyle name="Normal 64 2 7 3 2" xfId="42370" xr:uid="{00000000-0005-0000-0000-00007FA50000}"/>
    <cellStyle name="Normal 64 2 7 4" xfId="42371" xr:uid="{00000000-0005-0000-0000-000080A50000}"/>
    <cellStyle name="Normal 64 2 7 4 2" xfId="42372" xr:uid="{00000000-0005-0000-0000-000081A50000}"/>
    <cellStyle name="Normal 64 2 7 5" xfId="42373" xr:uid="{00000000-0005-0000-0000-000082A50000}"/>
    <cellStyle name="Normal 64 2 7 5 2" xfId="42374" xr:uid="{00000000-0005-0000-0000-000083A50000}"/>
    <cellStyle name="Normal 64 2 7 6" xfId="42375" xr:uid="{00000000-0005-0000-0000-000084A50000}"/>
    <cellStyle name="Normal 64 2 7 6 2" xfId="42376" xr:uid="{00000000-0005-0000-0000-000085A50000}"/>
    <cellStyle name="Normal 64 2 7 7" xfId="42377" xr:uid="{00000000-0005-0000-0000-000086A50000}"/>
    <cellStyle name="Normal 64 2 7 7 2" xfId="42378" xr:uid="{00000000-0005-0000-0000-000087A50000}"/>
    <cellStyle name="Normal 64 2 7 8" xfId="42379" xr:uid="{00000000-0005-0000-0000-000088A50000}"/>
    <cellStyle name="Normal 64 2 7 8 2" xfId="42380" xr:uid="{00000000-0005-0000-0000-000089A50000}"/>
    <cellStyle name="Normal 64 2 7 9" xfId="42381" xr:uid="{00000000-0005-0000-0000-00008AA50000}"/>
    <cellStyle name="Normal 64 2 7 9 2" xfId="42382" xr:uid="{00000000-0005-0000-0000-00008BA50000}"/>
    <cellStyle name="Normal 64 2 8" xfId="42383" xr:uid="{00000000-0005-0000-0000-00008CA50000}"/>
    <cellStyle name="Normal 64 2 8 10" xfId="42384" xr:uid="{00000000-0005-0000-0000-00008DA50000}"/>
    <cellStyle name="Normal 64 2 8 2" xfId="42385" xr:uid="{00000000-0005-0000-0000-00008EA50000}"/>
    <cellStyle name="Normal 64 2 8 2 2" xfId="42386" xr:uid="{00000000-0005-0000-0000-00008FA50000}"/>
    <cellStyle name="Normal 64 2 8 3" xfId="42387" xr:uid="{00000000-0005-0000-0000-000090A50000}"/>
    <cellStyle name="Normal 64 2 8 3 2" xfId="42388" xr:uid="{00000000-0005-0000-0000-000091A50000}"/>
    <cellStyle name="Normal 64 2 8 4" xfId="42389" xr:uid="{00000000-0005-0000-0000-000092A50000}"/>
    <cellStyle name="Normal 64 2 8 4 2" xfId="42390" xr:uid="{00000000-0005-0000-0000-000093A50000}"/>
    <cellStyle name="Normal 64 2 8 5" xfId="42391" xr:uid="{00000000-0005-0000-0000-000094A50000}"/>
    <cellStyle name="Normal 64 2 8 5 2" xfId="42392" xr:uid="{00000000-0005-0000-0000-000095A50000}"/>
    <cellStyle name="Normal 64 2 8 6" xfId="42393" xr:uid="{00000000-0005-0000-0000-000096A50000}"/>
    <cellStyle name="Normal 64 2 8 6 2" xfId="42394" xr:uid="{00000000-0005-0000-0000-000097A50000}"/>
    <cellStyle name="Normal 64 2 8 7" xfId="42395" xr:uid="{00000000-0005-0000-0000-000098A50000}"/>
    <cellStyle name="Normal 64 2 8 7 2" xfId="42396" xr:uid="{00000000-0005-0000-0000-000099A50000}"/>
    <cellStyle name="Normal 64 2 8 8" xfId="42397" xr:uid="{00000000-0005-0000-0000-00009AA50000}"/>
    <cellStyle name="Normal 64 2 8 8 2" xfId="42398" xr:uid="{00000000-0005-0000-0000-00009BA50000}"/>
    <cellStyle name="Normal 64 2 8 9" xfId="42399" xr:uid="{00000000-0005-0000-0000-00009CA50000}"/>
    <cellStyle name="Normal 64 2 9" xfId="42400" xr:uid="{00000000-0005-0000-0000-00009DA50000}"/>
    <cellStyle name="Normal 64 2 9 2" xfId="42401" xr:uid="{00000000-0005-0000-0000-00009EA50000}"/>
    <cellStyle name="Normal 64 20" xfId="42402" xr:uid="{00000000-0005-0000-0000-00009FA50000}"/>
    <cellStyle name="Normal 64 20 2" xfId="42403" xr:uid="{00000000-0005-0000-0000-0000A0A50000}"/>
    <cellStyle name="Normal 64 21" xfId="42404" xr:uid="{00000000-0005-0000-0000-0000A1A50000}"/>
    <cellStyle name="Normal 64 22" xfId="42405" xr:uid="{00000000-0005-0000-0000-0000A2A50000}"/>
    <cellStyle name="Normal 64 3" xfId="42406" xr:uid="{00000000-0005-0000-0000-0000A3A50000}"/>
    <cellStyle name="Normal 64 3 10" xfId="42407" xr:uid="{00000000-0005-0000-0000-0000A4A50000}"/>
    <cellStyle name="Normal 64 3 10 2" xfId="42408" xr:uid="{00000000-0005-0000-0000-0000A5A50000}"/>
    <cellStyle name="Normal 64 3 11" xfId="42409" xr:uid="{00000000-0005-0000-0000-0000A6A50000}"/>
    <cellStyle name="Normal 64 3 11 2" xfId="42410" xr:uid="{00000000-0005-0000-0000-0000A7A50000}"/>
    <cellStyle name="Normal 64 3 12" xfId="42411" xr:uid="{00000000-0005-0000-0000-0000A8A50000}"/>
    <cellStyle name="Normal 64 3 12 2" xfId="42412" xr:uid="{00000000-0005-0000-0000-0000A9A50000}"/>
    <cellStyle name="Normal 64 3 13" xfId="42413" xr:uid="{00000000-0005-0000-0000-0000AAA50000}"/>
    <cellStyle name="Normal 64 3 13 2" xfId="42414" xr:uid="{00000000-0005-0000-0000-0000ABA50000}"/>
    <cellStyle name="Normal 64 3 14" xfId="42415" xr:uid="{00000000-0005-0000-0000-0000ACA50000}"/>
    <cellStyle name="Normal 64 3 14 2" xfId="42416" xr:uid="{00000000-0005-0000-0000-0000ADA50000}"/>
    <cellStyle name="Normal 64 3 15" xfId="42417" xr:uid="{00000000-0005-0000-0000-0000AEA50000}"/>
    <cellStyle name="Normal 64 3 15 2" xfId="42418" xr:uid="{00000000-0005-0000-0000-0000AFA50000}"/>
    <cellStyle name="Normal 64 3 16" xfId="42419" xr:uid="{00000000-0005-0000-0000-0000B0A50000}"/>
    <cellStyle name="Normal 64 3 16 2" xfId="42420" xr:uid="{00000000-0005-0000-0000-0000B1A50000}"/>
    <cellStyle name="Normal 64 3 17" xfId="42421" xr:uid="{00000000-0005-0000-0000-0000B2A50000}"/>
    <cellStyle name="Normal 64 3 18" xfId="42422" xr:uid="{00000000-0005-0000-0000-0000B3A50000}"/>
    <cellStyle name="Normal 64 3 2" xfId="42423" xr:uid="{00000000-0005-0000-0000-0000B4A50000}"/>
    <cellStyle name="Normal 64 3 2 10" xfId="42424" xr:uid="{00000000-0005-0000-0000-0000B5A50000}"/>
    <cellStyle name="Normal 64 3 2 11" xfId="42425" xr:uid="{00000000-0005-0000-0000-0000B6A50000}"/>
    <cellStyle name="Normal 64 3 2 2" xfId="42426" xr:uid="{00000000-0005-0000-0000-0000B7A50000}"/>
    <cellStyle name="Normal 64 3 2 2 2" xfId="42427" xr:uid="{00000000-0005-0000-0000-0000B8A50000}"/>
    <cellStyle name="Normal 64 3 2 3" xfId="42428" xr:uid="{00000000-0005-0000-0000-0000B9A50000}"/>
    <cellStyle name="Normal 64 3 2 3 2" xfId="42429" xr:uid="{00000000-0005-0000-0000-0000BAA50000}"/>
    <cellStyle name="Normal 64 3 2 4" xfId="42430" xr:uid="{00000000-0005-0000-0000-0000BBA50000}"/>
    <cellStyle name="Normal 64 3 2 4 2" xfId="42431" xr:uid="{00000000-0005-0000-0000-0000BCA50000}"/>
    <cellStyle name="Normal 64 3 2 5" xfId="42432" xr:uid="{00000000-0005-0000-0000-0000BDA50000}"/>
    <cellStyle name="Normal 64 3 2 5 2" xfId="42433" xr:uid="{00000000-0005-0000-0000-0000BEA50000}"/>
    <cellStyle name="Normal 64 3 2 6" xfId="42434" xr:uid="{00000000-0005-0000-0000-0000BFA50000}"/>
    <cellStyle name="Normal 64 3 2 6 2" xfId="42435" xr:uid="{00000000-0005-0000-0000-0000C0A50000}"/>
    <cellStyle name="Normal 64 3 2 7" xfId="42436" xr:uid="{00000000-0005-0000-0000-0000C1A50000}"/>
    <cellStyle name="Normal 64 3 2 7 2" xfId="42437" xr:uid="{00000000-0005-0000-0000-0000C2A50000}"/>
    <cellStyle name="Normal 64 3 2 8" xfId="42438" xr:uid="{00000000-0005-0000-0000-0000C3A50000}"/>
    <cellStyle name="Normal 64 3 2 8 2" xfId="42439" xr:uid="{00000000-0005-0000-0000-0000C4A50000}"/>
    <cellStyle name="Normal 64 3 2 9" xfId="42440" xr:uid="{00000000-0005-0000-0000-0000C5A50000}"/>
    <cellStyle name="Normal 64 3 2 9 2" xfId="42441" xr:uid="{00000000-0005-0000-0000-0000C6A50000}"/>
    <cellStyle name="Normal 64 3 3" xfId="42442" xr:uid="{00000000-0005-0000-0000-0000C7A50000}"/>
    <cellStyle name="Normal 64 3 3 10" xfId="42443" xr:uid="{00000000-0005-0000-0000-0000C8A50000}"/>
    <cellStyle name="Normal 64 3 3 11" xfId="42444" xr:uid="{00000000-0005-0000-0000-0000C9A50000}"/>
    <cellStyle name="Normal 64 3 3 2" xfId="42445" xr:uid="{00000000-0005-0000-0000-0000CAA50000}"/>
    <cellStyle name="Normal 64 3 3 2 2" xfId="42446" xr:uid="{00000000-0005-0000-0000-0000CBA50000}"/>
    <cellStyle name="Normal 64 3 3 3" xfId="42447" xr:uid="{00000000-0005-0000-0000-0000CCA50000}"/>
    <cellStyle name="Normal 64 3 3 3 2" xfId="42448" xr:uid="{00000000-0005-0000-0000-0000CDA50000}"/>
    <cellStyle name="Normal 64 3 3 4" xfId="42449" xr:uid="{00000000-0005-0000-0000-0000CEA50000}"/>
    <cellStyle name="Normal 64 3 3 4 2" xfId="42450" xr:uid="{00000000-0005-0000-0000-0000CFA50000}"/>
    <cellStyle name="Normal 64 3 3 5" xfId="42451" xr:uid="{00000000-0005-0000-0000-0000D0A50000}"/>
    <cellStyle name="Normal 64 3 3 5 2" xfId="42452" xr:uid="{00000000-0005-0000-0000-0000D1A50000}"/>
    <cellStyle name="Normal 64 3 3 6" xfId="42453" xr:uid="{00000000-0005-0000-0000-0000D2A50000}"/>
    <cellStyle name="Normal 64 3 3 6 2" xfId="42454" xr:uid="{00000000-0005-0000-0000-0000D3A50000}"/>
    <cellStyle name="Normal 64 3 3 7" xfId="42455" xr:uid="{00000000-0005-0000-0000-0000D4A50000}"/>
    <cellStyle name="Normal 64 3 3 7 2" xfId="42456" xr:uid="{00000000-0005-0000-0000-0000D5A50000}"/>
    <cellStyle name="Normal 64 3 3 8" xfId="42457" xr:uid="{00000000-0005-0000-0000-0000D6A50000}"/>
    <cellStyle name="Normal 64 3 3 8 2" xfId="42458" xr:uid="{00000000-0005-0000-0000-0000D7A50000}"/>
    <cellStyle name="Normal 64 3 3 9" xfId="42459" xr:uid="{00000000-0005-0000-0000-0000D8A50000}"/>
    <cellStyle name="Normal 64 3 3 9 2" xfId="42460" xr:uid="{00000000-0005-0000-0000-0000D9A50000}"/>
    <cellStyle name="Normal 64 3 4" xfId="42461" xr:uid="{00000000-0005-0000-0000-0000DAA50000}"/>
    <cellStyle name="Normal 64 3 4 10" xfId="42462" xr:uid="{00000000-0005-0000-0000-0000DBA50000}"/>
    <cellStyle name="Normal 64 3 4 11" xfId="42463" xr:uid="{00000000-0005-0000-0000-0000DCA50000}"/>
    <cellStyle name="Normal 64 3 4 2" xfId="42464" xr:uid="{00000000-0005-0000-0000-0000DDA50000}"/>
    <cellStyle name="Normal 64 3 4 2 2" xfId="42465" xr:uid="{00000000-0005-0000-0000-0000DEA50000}"/>
    <cellStyle name="Normal 64 3 4 3" xfId="42466" xr:uid="{00000000-0005-0000-0000-0000DFA50000}"/>
    <cellStyle name="Normal 64 3 4 3 2" xfId="42467" xr:uid="{00000000-0005-0000-0000-0000E0A50000}"/>
    <cellStyle name="Normal 64 3 4 4" xfId="42468" xr:uid="{00000000-0005-0000-0000-0000E1A50000}"/>
    <cellStyle name="Normal 64 3 4 4 2" xfId="42469" xr:uid="{00000000-0005-0000-0000-0000E2A50000}"/>
    <cellStyle name="Normal 64 3 4 5" xfId="42470" xr:uid="{00000000-0005-0000-0000-0000E3A50000}"/>
    <cellStyle name="Normal 64 3 4 5 2" xfId="42471" xr:uid="{00000000-0005-0000-0000-0000E4A50000}"/>
    <cellStyle name="Normal 64 3 4 6" xfId="42472" xr:uid="{00000000-0005-0000-0000-0000E5A50000}"/>
    <cellStyle name="Normal 64 3 4 6 2" xfId="42473" xr:uid="{00000000-0005-0000-0000-0000E6A50000}"/>
    <cellStyle name="Normal 64 3 4 7" xfId="42474" xr:uid="{00000000-0005-0000-0000-0000E7A50000}"/>
    <cellStyle name="Normal 64 3 4 7 2" xfId="42475" xr:uid="{00000000-0005-0000-0000-0000E8A50000}"/>
    <cellStyle name="Normal 64 3 4 8" xfId="42476" xr:uid="{00000000-0005-0000-0000-0000E9A50000}"/>
    <cellStyle name="Normal 64 3 4 8 2" xfId="42477" xr:uid="{00000000-0005-0000-0000-0000EAA50000}"/>
    <cellStyle name="Normal 64 3 4 9" xfId="42478" xr:uid="{00000000-0005-0000-0000-0000EBA50000}"/>
    <cellStyle name="Normal 64 3 4 9 2" xfId="42479" xr:uid="{00000000-0005-0000-0000-0000ECA50000}"/>
    <cellStyle name="Normal 64 3 5" xfId="42480" xr:uid="{00000000-0005-0000-0000-0000EDA50000}"/>
    <cellStyle name="Normal 64 3 5 10" xfId="42481" xr:uid="{00000000-0005-0000-0000-0000EEA50000}"/>
    <cellStyle name="Normal 64 3 5 11" xfId="42482" xr:uid="{00000000-0005-0000-0000-0000EFA50000}"/>
    <cellStyle name="Normal 64 3 5 2" xfId="42483" xr:uid="{00000000-0005-0000-0000-0000F0A50000}"/>
    <cellStyle name="Normal 64 3 5 2 2" xfId="42484" xr:uid="{00000000-0005-0000-0000-0000F1A50000}"/>
    <cellStyle name="Normal 64 3 5 3" xfId="42485" xr:uid="{00000000-0005-0000-0000-0000F2A50000}"/>
    <cellStyle name="Normal 64 3 5 3 2" xfId="42486" xr:uid="{00000000-0005-0000-0000-0000F3A50000}"/>
    <cellStyle name="Normal 64 3 5 4" xfId="42487" xr:uid="{00000000-0005-0000-0000-0000F4A50000}"/>
    <cellStyle name="Normal 64 3 5 4 2" xfId="42488" xr:uid="{00000000-0005-0000-0000-0000F5A50000}"/>
    <cellStyle name="Normal 64 3 5 5" xfId="42489" xr:uid="{00000000-0005-0000-0000-0000F6A50000}"/>
    <cellStyle name="Normal 64 3 5 5 2" xfId="42490" xr:uid="{00000000-0005-0000-0000-0000F7A50000}"/>
    <cellStyle name="Normal 64 3 5 6" xfId="42491" xr:uid="{00000000-0005-0000-0000-0000F8A50000}"/>
    <cellStyle name="Normal 64 3 5 6 2" xfId="42492" xr:uid="{00000000-0005-0000-0000-0000F9A50000}"/>
    <cellStyle name="Normal 64 3 5 7" xfId="42493" xr:uid="{00000000-0005-0000-0000-0000FAA50000}"/>
    <cellStyle name="Normal 64 3 5 7 2" xfId="42494" xr:uid="{00000000-0005-0000-0000-0000FBA50000}"/>
    <cellStyle name="Normal 64 3 5 8" xfId="42495" xr:uid="{00000000-0005-0000-0000-0000FCA50000}"/>
    <cellStyle name="Normal 64 3 5 8 2" xfId="42496" xr:uid="{00000000-0005-0000-0000-0000FDA50000}"/>
    <cellStyle name="Normal 64 3 5 9" xfId="42497" xr:uid="{00000000-0005-0000-0000-0000FEA50000}"/>
    <cellStyle name="Normal 64 3 5 9 2" xfId="42498" xr:uid="{00000000-0005-0000-0000-0000FFA50000}"/>
    <cellStyle name="Normal 64 3 6" xfId="42499" xr:uid="{00000000-0005-0000-0000-000000A60000}"/>
    <cellStyle name="Normal 64 3 6 10" xfId="42500" xr:uid="{00000000-0005-0000-0000-000001A60000}"/>
    <cellStyle name="Normal 64 3 6 11" xfId="42501" xr:uid="{00000000-0005-0000-0000-000002A60000}"/>
    <cellStyle name="Normal 64 3 6 2" xfId="42502" xr:uid="{00000000-0005-0000-0000-000003A60000}"/>
    <cellStyle name="Normal 64 3 6 2 2" xfId="42503" xr:uid="{00000000-0005-0000-0000-000004A60000}"/>
    <cellStyle name="Normal 64 3 6 3" xfId="42504" xr:uid="{00000000-0005-0000-0000-000005A60000}"/>
    <cellStyle name="Normal 64 3 6 3 2" xfId="42505" xr:uid="{00000000-0005-0000-0000-000006A60000}"/>
    <cellStyle name="Normal 64 3 6 4" xfId="42506" xr:uid="{00000000-0005-0000-0000-000007A60000}"/>
    <cellStyle name="Normal 64 3 6 4 2" xfId="42507" xr:uid="{00000000-0005-0000-0000-000008A60000}"/>
    <cellStyle name="Normal 64 3 6 5" xfId="42508" xr:uid="{00000000-0005-0000-0000-000009A60000}"/>
    <cellStyle name="Normal 64 3 6 5 2" xfId="42509" xr:uid="{00000000-0005-0000-0000-00000AA60000}"/>
    <cellStyle name="Normal 64 3 6 6" xfId="42510" xr:uid="{00000000-0005-0000-0000-00000BA60000}"/>
    <cellStyle name="Normal 64 3 6 6 2" xfId="42511" xr:uid="{00000000-0005-0000-0000-00000CA60000}"/>
    <cellStyle name="Normal 64 3 6 7" xfId="42512" xr:uid="{00000000-0005-0000-0000-00000DA60000}"/>
    <cellStyle name="Normal 64 3 6 7 2" xfId="42513" xr:uid="{00000000-0005-0000-0000-00000EA60000}"/>
    <cellStyle name="Normal 64 3 6 8" xfId="42514" xr:uid="{00000000-0005-0000-0000-00000FA60000}"/>
    <cellStyle name="Normal 64 3 6 8 2" xfId="42515" xr:uid="{00000000-0005-0000-0000-000010A60000}"/>
    <cellStyle name="Normal 64 3 6 9" xfId="42516" xr:uid="{00000000-0005-0000-0000-000011A60000}"/>
    <cellStyle name="Normal 64 3 6 9 2" xfId="42517" xr:uid="{00000000-0005-0000-0000-000012A60000}"/>
    <cellStyle name="Normal 64 3 7" xfId="42518" xr:uid="{00000000-0005-0000-0000-000013A60000}"/>
    <cellStyle name="Normal 64 3 7 10" xfId="42519" xr:uid="{00000000-0005-0000-0000-000014A60000}"/>
    <cellStyle name="Normal 64 3 7 11" xfId="42520" xr:uid="{00000000-0005-0000-0000-000015A60000}"/>
    <cellStyle name="Normal 64 3 7 2" xfId="42521" xr:uid="{00000000-0005-0000-0000-000016A60000}"/>
    <cellStyle name="Normal 64 3 7 2 2" xfId="42522" xr:uid="{00000000-0005-0000-0000-000017A60000}"/>
    <cellStyle name="Normal 64 3 7 3" xfId="42523" xr:uid="{00000000-0005-0000-0000-000018A60000}"/>
    <cellStyle name="Normal 64 3 7 3 2" xfId="42524" xr:uid="{00000000-0005-0000-0000-000019A60000}"/>
    <cellStyle name="Normal 64 3 7 4" xfId="42525" xr:uid="{00000000-0005-0000-0000-00001AA60000}"/>
    <cellStyle name="Normal 64 3 7 4 2" xfId="42526" xr:uid="{00000000-0005-0000-0000-00001BA60000}"/>
    <cellStyle name="Normal 64 3 7 5" xfId="42527" xr:uid="{00000000-0005-0000-0000-00001CA60000}"/>
    <cellStyle name="Normal 64 3 7 5 2" xfId="42528" xr:uid="{00000000-0005-0000-0000-00001DA60000}"/>
    <cellStyle name="Normal 64 3 7 6" xfId="42529" xr:uid="{00000000-0005-0000-0000-00001EA60000}"/>
    <cellStyle name="Normal 64 3 7 6 2" xfId="42530" xr:uid="{00000000-0005-0000-0000-00001FA60000}"/>
    <cellStyle name="Normal 64 3 7 7" xfId="42531" xr:uid="{00000000-0005-0000-0000-000020A60000}"/>
    <cellStyle name="Normal 64 3 7 7 2" xfId="42532" xr:uid="{00000000-0005-0000-0000-000021A60000}"/>
    <cellStyle name="Normal 64 3 7 8" xfId="42533" xr:uid="{00000000-0005-0000-0000-000022A60000}"/>
    <cellStyle name="Normal 64 3 7 8 2" xfId="42534" xr:uid="{00000000-0005-0000-0000-000023A60000}"/>
    <cellStyle name="Normal 64 3 7 9" xfId="42535" xr:uid="{00000000-0005-0000-0000-000024A60000}"/>
    <cellStyle name="Normal 64 3 7 9 2" xfId="42536" xr:uid="{00000000-0005-0000-0000-000025A60000}"/>
    <cellStyle name="Normal 64 3 8" xfId="42537" xr:uid="{00000000-0005-0000-0000-000026A60000}"/>
    <cellStyle name="Normal 64 3 8 10" xfId="42538" xr:uid="{00000000-0005-0000-0000-000027A60000}"/>
    <cellStyle name="Normal 64 3 8 2" xfId="42539" xr:uid="{00000000-0005-0000-0000-000028A60000}"/>
    <cellStyle name="Normal 64 3 8 2 2" xfId="42540" xr:uid="{00000000-0005-0000-0000-000029A60000}"/>
    <cellStyle name="Normal 64 3 8 3" xfId="42541" xr:uid="{00000000-0005-0000-0000-00002AA60000}"/>
    <cellStyle name="Normal 64 3 8 3 2" xfId="42542" xr:uid="{00000000-0005-0000-0000-00002BA60000}"/>
    <cellStyle name="Normal 64 3 8 4" xfId="42543" xr:uid="{00000000-0005-0000-0000-00002CA60000}"/>
    <cellStyle name="Normal 64 3 8 4 2" xfId="42544" xr:uid="{00000000-0005-0000-0000-00002DA60000}"/>
    <cellStyle name="Normal 64 3 8 5" xfId="42545" xr:uid="{00000000-0005-0000-0000-00002EA60000}"/>
    <cellStyle name="Normal 64 3 8 5 2" xfId="42546" xr:uid="{00000000-0005-0000-0000-00002FA60000}"/>
    <cellStyle name="Normal 64 3 8 6" xfId="42547" xr:uid="{00000000-0005-0000-0000-000030A60000}"/>
    <cellStyle name="Normal 64 3 8 6 2" xfId="42548" xr:uid="{00000000-0005-0000-0000-000031A60000}"/>
    <cellStyle name="Normal 64 3 8 7" xfId="42549" xr:uid="{00000000-0005-0000-0000-000032A60000}"/>
    <cellStyle name="Normal 64 3 8 7 2" xfId="42550" xr:uid="{00000000-0005-0000-0000-000033A60000}"/>
    <cellStyle name="Normal 64 3 8 8" xfId="42551" xr:uid="{00000000-0005-0000-0000-000034A60000}"/>
    <cellStyle name="Normal 64 3 8 8 2" xfId="42552" xr:uid="{00000000-0005-0000-0000-000035A60000}"/>
    <cellStyle name="Normal 64 3 8 9" xfId="42553" xr:uid="{00000000-0005-0000-0000-000036A60000}"/>
    <cellStyle name="Normal 64 3 9" xfId="42554" xr:uid="{00000000-0005-0000-0000-000037A60000}"/>
    <cellStyle name="Normal 64 3 9 2" xfId="42555" xr:uid="{00000000-0005-0000-0000-000038A60000}"/>
    <cellStyle name="Normal 64 4" xfId="42556" xr:uid="{00000000-0005-0000-0000-000039A60000}"/>
    <cellStyle name="Normal 64 4 10" xfId="42557" xr:uid="{00000000-0005-0000-0000-00003AA60000}"/>
    <cellStyle name="Normal 64 4 10 2" xfId="42558" xr:uid="{00000000-0005-0000-0000-00003BA60000}"/>
    <cellStyle name="Normal 64 4 11" xfId="42559" xr:uid="{00000000-0005-0000-0000-00003CA60000}"/>
    <cellStyle name="Normal 64 4 11 2" xfId="42560" xr:uid="{00000000-0005-0000-0000-00003DA60000}"/>
    <cellStyle name="Normal 64 4 12" xfId="42561" xr:uid="{00000000-0005-0000-0000-00003EA60000}"/>
    <cellStyle name="Normal 64 4 12 2" xfId="42562" xr:uid="{00000000-0005-0000-0000-00003FA60000}"/>
    <cellStyle name="Normal 64 4 13" xfId="42563" xr:uid="{00000000-0005-0000-0000-000040A60000}"/>
    <cellStyle name="Normal 64 4 13 2" xfId="42564" xr:uid="{00000000-0005-0000-0000-000041A60000}"/>
    <cellStyle name="Normal 64 4 14" xfId="42565" xr:uid="{00000000-0005-0000-0000-000042A60000}"/>
    <cellStyle name="Normal 64 4 14 2" xfId="42566" xr:uid="{00000000-0005-0000-0000-000043A60000}"/>
    <cellStyle name="Normal 64 4 15" xfId="42567" xr:uid="{00000000-0005-0000-0000-000044A60000}"/>
    <cellStyle name="Normal 64 4 15 2" xfId="42568" xr:uid="{00000000-0005-0000-0000-000045A60000}"/>
    <cellStyle name="Normal 64 4 16" xfId="42569" xr:uid="{00000000-0005-0000-0000-000046A60000}"/>
    <cellStyle name="Normal 64 4 16 2" xfId="42570" xr:uid="{00000000-0005-0000-0000-000047A60000}"/>
    <cellStyle name="Normal 64 4 17" xfId="42571" xr:uid="{00000000-0005-0000-0000-000048A60000}"/>
    <cellStyle name="Normal 64 4 18" xfId="42572" xr:uid="{00000000-0005-0000-0000-000049A60000}"/>
    <cellStyle name="Normal 64 4 2" xfId="42573" xr:uid="{00000000-0005-0000-0000-00004AA60000}"/>
    <cellStyle name="Normal 64 4 2 10" xfId="42574" xr:uid="{00000000-0005-0000-0000-00004BA60000}"/>
    <cellStyle name="Normal 64 4 2 11" xfId="42575" xr:uid="{00000000-0005-0000-0000-00004CA60000}"/>
    <cellStyle name="Normal 64 4 2 2" xfId="42576" xr:uid="{00000000-0005-0000-0000-00004DA60000}"/>
    <cellStyle name="Normal 64 4 2 2 2" xfId="42577" xr:uid="{00000000-0005-0000-0000-00004EA60000}"/>
    <cellStyle name="Normal 64 4 2 3" xfId="42578" xr:uid="{00000000-0005-0000-0000-00004FA60000}"/>
    <cellStyle name="Normal 64 4 2 3 2" xfId="42579" xr:uid="{00000000-0005-0000-0000-000050A60000}"/>
    <cellStyle name="Normal 64 4 2 4" xfId="42580" xr:uid="{00000000-0005-0000-0000-000051A60000}"/>
    <cellStyle name="Normal 64 4 2 4 2" xfId="42581" xr:uid="{00000000-0005-0000-0000-000052A60000}"/>
    <cellStyle name="Normal 64 4 2 5" xfId="42582" xr:uid="{00000000-0005-0000-0000-000053A60000}"/>
    <cellStyle name="Normal 64 4 2 5 2" xfId="42583" xr:uid="{00000000-0005-0000-0000-000054A60000}"/>
    <cellStyle name="Normal 64 4 2 6" xfId="42584" xr:uid="{00000000-0005-0000-0000-000055A60000}"/>
    <cellStyle name="Normal 64 4 2 6 2" xfId="42585" xr:uid="{00000000-0005-0000-0000-000056A60000}"/>
    <cellStyle name="Normal 64 4 2 7" xfId="42586" xr:uid="{00000000-0005-0000-0000-000057A60000}"/>
    <cellStyle name="Normal 64 4 2 7 2" xfId="42587" xr:uid="{00000000-0005-0000-0000-000058A60000}"/>
    <cellStyle name="Normal 64 4 2 8" xfId="42588" xr:uid="{00000000-0005-0000-0000-000059A60000}"/>
    <cellStyle name="Normal 64 4 2 8 2" xfId="42589" xr:uid="{00000000-0005-0000-0000-00005AA60000}"/>
    <cellStyle name="Normal 64 4 2 9" xfId="42590" xr:uid="{00000000-0005-0000-0000-00005BA60000}"/>
    <cellStyle name="Normal 64 4 2 9 2" xfId="42591" xr:uid="{00000000-0005-0000-0000-00005CA60000}"/>
    <cellStyle name="Normal 64 4 3" xfId="42592" xr:uid="{00000000-0005-0000-0000-00005DA60000}"/>
    <cellStyle name="Normal 64 4 3 10" xfId="42593" xr:uid="{00000000-0005-0000-0000-00005EA60000}"/>
    <cellStyle name="Normal 64 4 3 11" xfId="42594" xr:uid="{00000000-0005-0000-0000-00005FA60000}"/>
    <cellStyle name="Normal 64 4 3 2" xfId="42595" xr:uid="{00000000-0005-0000-0000-000060A60000}"/>
    <cellStyle name="Normal 64 4 3 2 2" xfId="42596" xr:uid="{00000000-0005-0000-0000-000061A60000}"/>
    <cellStyle name="Normal 64 4 3 3" xfId="42597" xr:uid="{00000000-0005-0000-0000-000062A60000}"/>
    <cellStyle name="Normal 64 4 3 3 2" xfId="42598" xr:uid="{00000000-0005-0000-0000-000063A60000}"/>
    <cellStyle name="Normal 64 4 3 4" xfId="42599" xr:uid="{00000000-0005-0000-0000-000064A60000}"/>
    <cellStyle name="Normal 64 4 3 4 2" xfId="42600" xr:uid="{00000000-0005-0000-0000-000065A60000}"/>
    <cellStyle name="Normal 64 4 3 5" xfId="42601" xr:uid="{00000000-0005-0000-0000-000066A60000}"/>
    <cellStyle name="Normal 64 4 3 5 2" xfId="42602" xr:uid="{00000000-0005-0000-0000-000067A60000}"/>
    <cellStyle name="Normal 64 4 3 6" xfId="42603" xr:uid="{00000000-0005-0000-0000-000068A60000}"/>
    <cellStyle name="Normal 64 4 3 6 2" xfId="42604" xr:uid="{00000000-0005-0000-0000-000069A60000}"/>
    <cellStyle name="Normal 64 4 3 7" xfId="42605" xr:uid="{00000000-0005-0000-0000-00006AA60000}"/>
    <cellStyle name="Normal 64 4 3 7 2" xfId="42606" xr:uid="{00000000-0005-0000-0000-00006BA60000}"/>
    <cellStyle name="Normal 64 4 3 8" xfId="42607" xr:uid="{00000000-0005-0000-0000-00006CA60000}"/>
    <cellStyle name="Normal 64 4 3 8 2" xfId="42608" xr:uid="{00000000-0005-0000-0000-00006DA60000}"/>
    <cellStyle name="Normal 64 4 3 9" xfId="42609" xr:uid="{00000000-0005-0000-0000-00006EA60000}"/>
    <cellStyle name="Normal 64 4 3 9 2" xfId="42610" xr:uid="{00000000-0005-0000-0000-00006FA60000}"/>
    <cellStyle name="Normal 64 4 4" xfId="42611" xr:uid="{00000000-0005-0000-0000-000070A60000}"/>
    <cellStyle name="Normal 64 4 4 10" xfId="42612" xr:uid="{00000000-0005-0000-0000-000071A60000}"/>
    <cellStyle name="Normal 64 4 4 11" xfId="42613" xr:uid="{00000000-0005-0000-0000-000072A60000}"/>
    <cellStyle name="Normal 64 4 4 2" xfId="42614" xr:uid="{00000000-0005-0000-0000-000073A60000}"/>
    <cellStyle name="Normal 64 4 4 2 2" xfId="42615" xr:uid="{00000000-0005-0000-0000-000074A60000}"/>
    <cellStyle name="Normal 64 4 4 3" xfId="42616" xr:uid="{00000000-0005-0000-0000-000075A60000}"/>
    <cellStyle name="Normal 64 4 4 3 2" xfId="42617" xr:uid="{00000000-0005-0000-0000-000076A60000}"/>
    <cellStyle name="Normal 64 4 4 4" xfId="42618" xr:uid="{00000000-0005-0000-0000-000077A60000}"/>
    <cellStyle name="Normal 64 4 4 4 2" xfId="42619" xr:uid="{00000000-0005-0000-0000-000078A60000}"/>
    <cellStyle name="Normal 64 4 4 5" xfId="42620" xr:uid="{00000000-0005-0000-0000-000079A60000}"/>
    <cellStyle name="Normal 64 4 4 5 2" xfId="42621" xr:uid="{00000000-0005-0000-0000-00007AA60000}"/>
    <cellStyle name="Normal 64 4 4 6" xfId="42622" xr:uid="{00000000-0005-0000-0000-00007BA60000}"/>
    <cellStyle name="Normal 64 4 4 6 2" xfId="42623" xr:uid="{00000000-0005-0000-0000-00007CA60000}"/>
    <cellStyle name="Normal 64 4 4 7" xfId="42624" xr:uid="{00000000-0005-0000-0000-00007DA60000}"/>
    <cellStyle name="Normal 64 4 4 7 2" xfId="42625" xr:uid="{00000000-0005-0000-0000-00007EA60000}"/>
    <cellStyle name="Normal 64 4 4 8" xfId="42626" xr:uid="{00000000-0005-0000-0000-00007FA60000}"/>
    <cellStyle name="Normal 64 4 4 8 2" xfId="42627" xr:uid="{00000000-0005-0000-0000-000080A60000}"/>
    <cellStyle name="Normal 64 4 4 9" xfId="42628" xr:uid="{00000000-0005-0000-0000-000081A60000}"/>
    <cellStyle name="Normal 64 4 4 9 2" xfId="42629" xr:uid="{00000000-0005-0000-0000-000082A60000}"/>
    <cellStyle name="Normal 64 4 5" xfId="42630" xr:uid="{00000000-0005-0000-0000-000083A60000}"/>
    <cellStyle name="Normal 64 4 5 10" xfId="42631" xr:uid="{00000000-0005-0000-0000-000084A60000}"/>
    <cellStyle name="Normal 64 4 5 11" xfId="42632" xr:uid="{00000000-0005-0000-0000-000085A60000}"/>
    <cellStyle name="Normal 64 4 5 2" xfId="42633" xr:uid="{00000000-0005-0000-0000-000086A60000}"/>
    <cellStyle name="Normal 64 4 5 2 2" xfId="42634" xr:uid="{00000000-0005-0000-0000-000087A60000}"/>
    <cellStyle name="Normal 64 4 5 3" xfId="42635" xr:uid="{00000000-0005-0000-0000-000088A60000}"/>
    <cellStyle name="Normal 64 4 5 3 2" xfId="42636" xr:uid="{00000000-0005-0000-0000-000089A60000}"/>
    <cellStyle name="Normal 64 4 5 4" xfId="42637" xr:uid="{00000000-0005-0000-0000-00008AA60000}"/>
    <cellStyle name="Normal 64 4 5 4 2" xfId="42638" xr:uid="{00000000-0005-0000-0000-00008BA60000}"/>
    <cellStyle name="Normal 64 4 5 5" xfId="42639" xr:uid="{00000000-0005-0000-0000-00008CA60000}"/>
    <cellStyle name="Normal 64 4 5 5 2" xfId="42640" xr:uid="{00000000-0005-0000-0000-00008DA60000}"/>
    <cellStyle name="Normal 64 4 5 6" xfId="42641" xr:uid="{00000000-0005-0000-0000-00008EA60000}"/>
    <cellStyle name="Normal 64 4 5 6 2" xfId="42642" xr:uid="{00000000-0005-0000-0000-00008FA60000}"/>
    <cellStyle name="Normal 64 4 5 7" xfId="42643" xr:uid="{00000000-0005-0000-0000-000090A60000}"/>
    <cellStyle name="Normal 64 4 5 7 2" xfId="42644" xr:uid="{00000000-0005-0000-0000-000091A60000}"/>
    <cellStyle name="Normal 64 4 5 8" xfId="42645" xr:uid="{00000000-0005-0000-0000-000092A60000}"/>
    <cellStyle name="Normal 64 4 5 8 2" xfId="42646" xr:uid="{00000000-0005-0000-0000-000093A60000}"/>
    <cellStyle name="Normal 64 4 5 9" xfId="42647" xr:uid="{00000000-0005-0000-0000-000094A60000}"/>
    <cellStyle name="Normal 64 4 5 9 2" xfId="42648" xr:uid="{00000000-0005-0000-0000-000095A60000}"/>
    <cellStyle name="Normal 64 4 6" xfId="42649" xr:uid="{00000000-0005-0000-0000-000096A60000}"/>
    <cellStyle name="Normal 64 4 6 10" xfId="42650" xr:uid="{00000000-0005-0000-0000-000097A60000}"/>
    <cellStyle name="Normal 64 4 6 11" xfId="42651" xr:uid="{00000000-0005-0000-0000-000098A60000}"/>
    <cellStyle name="Normal 64 4 6 2" xfId="42652" xr:uid="{00000000-0005-0000-0000-000099A60000}"/>
    <cellStyle name="Normal 64 4 6 2 2" xfId="42653" xr:uid="{00000000-0005-0000-0000-00009AA60000}"/>
    <cellStyle name="Normal 64 4 6 3" xfId="42654" xr:uid="{00000000-0005-0000-0000-00009BA60000}"/>
    <cellStyle name="Normal 64 4 6 3 2" xfId="42655" xr:uid="{00000000-0005-0000-0000-00009CA60000}"/>
    <cellStyle name="Normal 64 4 6 4" xfId="42656" xr:uid="{00000000-0005-0000-0000-00009DA60000}"/>
    <cellStyle name="Normal 64 4 6 4 2" xfId="42657" xr:uid="{00000000-0005-0000-0000-00009EA60000}"/>
    <cellStyle name="Normal 64 4 6 5" xfId="42658" xr:uid="{00000000-0005-0000-0000-00009FA60000}"/>
    <cellStyle name="Normal 64 4 6 5 2" xfId="42659" xr:uid="{00000000-0005-0000-0000-0000A0A60000}"/>
    <cellStyle name="Normal 64 4 6 6" xfId="42660" xr:uid="{00000000-0005-0000-0000-0000A1A60000}"/>
    <cellStyle name="Normal 64 4 6 6 2" xfId="42661" xr:uid="{00000000-0005-0000-0000-0000A2A60000}"/>
    <cellStyle name="Normal 64 4 6 7" xfId="42662" xr:uid="{00000000-0005-0000-0000-0000A3A60000}"/>
    <cellStyle name="Normal 64 4 6 7 2" xfId="42663" xr:uid="{00000000-0005-0000-0000-0000A4A60000}"/>
    <cellStyle name="Normal 64 4 6 8" xfId="42664" xr:uid="{00000000-0005-0000-0000-0000A5A60000}"/>
    <cellStyle name="Normal 64 4 6 8 2" xfId="42665" xr:uid="{00000000-0005-0000-0000-0000A6A60000}"/>
    <cellStyle name="Normal 64 4 6 9" xfId="42666" xr:uid="{00000000-0005-0000-0000-0000A7A60000}"/>
    <cellStyle name="Normal 64 4 6 9 2" xfId="42667" xr:uid="{00000000-0005-0000-0000-0000A8A60000}"/>
    <cellStyle name="Normal 64 4 7" xfId="42668" xr:uid="{00000000-0005-0000-0000-0000A9A60000}"/>
    <cellStyle name="Normal 64 4 7 10" xfId="42669" xr:uid="{00000000-0005-0000-0000-0000AAA60000}"/>
    <cellStyle name="Normal 64 4 7 11" xfId="42670" xr:uid="{00000000-0005-0000-0000-0000ABA60000}"/>
    <cellStyle name="Normal 64 4 7 2" xfId="42671" xr:uid="{00000000-0005-0000-0000-0000ACA60000}"/>
    <cellStyle name="Normal 64 4 7 2 2" xfId="42672" xr:uid="{00000000-0005-0000-0000-0000ADA60000}"/>
    <cellStyle name="Normal 64 4 7 3" xfId="42673" xr:uid="{00000000-0005-0000-0000-0000AEA60000}"/>
    <cellStyle name="Normal 64 4 7 3 2" xfId="42674" xr:uid="{00000000-0005-0000-0000-0000AFA60000}"/>
    <cellStyle name="Normal 64 4 7 4" xfId="42675" xr:uid="{00000000-0005-0000-0000-0000B0A60000}"/>
    <cellStyle name="Normal 64 4 7 4 2" xfId="42676" xr:uid="{00000000-0005-0000-0000-0000B1A60000}"/>
    <cellStyle name="Normal 64 4 7 5" xfId="42677" xr:uid="{00000000-0005-0000-0000-0000B2A60000}"/>
    <cellStyle name="Normal 64 4 7 5 2" xfId="42678" xr:uid="{00000000-0005-0000-0000-0000B3A60000}"/>
    <cellStyle name="Normal 64 4 7 6" xfId="42679" xr:uid="{00000000-0005-0000-0000-0000B4A60000}"/>
    <cellStyle name="Normal 64 4 7 6 2" xfId="42680" xr:uid="{00000000-0005-0000-0000-0000B5A60000}"/>
    <cellStyle name="Normal 64 4 7 7" xfId="42681" xr:uid="{00000000-0005-0000-0000-0000B6A60000}"/>
    <cellStyle name="Normal 64 4 7 7 2" xfId="42682" xr:uid="{00000000-0005-0000-0000-0000B7A60000}"/>
    <cellStyle name="Normal 64 4 7 8" xfId="42683" xr:uid="{00000000-0005-0000-0000-0000B8A60000}"/>
    <cellStyle name="Normal 64 4 7 8 2" xfId="42684" xr:uid="{00000000-0005-0000-0000-0000B9A60000}"/>
    <cellStyle name="Normal 64 4 7 9" xfId="42685" xr:uid="{00000000-0005-0000-0000-0000BAA60000}"/>
    <cellStyle name="Normal 64 4 7 9 2" xfId="42686" xr:uid="{00000000-0005-0000-0000-0000BBA60000}"/>
    <cellStyle name="Normal 64 4 8" xfId="42687" xr:uid="{00000000-0005-0000-0000-0000BCA60000}"/>
    <cellStyle name="Normal 64 4 8 10" xfId="42688" xr:uid="{00000000-0005-0000-0000-0000BDA60000}"/>
    <cellStyle name="Normal 64 4 8 2" xfId="42689" xr:uid="{00000000-0005-0000-0000-0000BEA60000}"/>
    <cellStyle name="Normal 64 4 8 2 2" xfId="42690" xr:uid="{00000000-0005-0000-0000-0000BFA60000}"/>
    <cellStyle name="Normal 64 4 8 3" xfId="42691" xr:uid="{00000000-0005-0000-0000-0000C0A60000}"/>
    <cellStyle name="Normal 64 4 8 3 2" xfId="42692" xr:uid="{00000000-0005-0000-0000-0000C1A60000}"/>
    <cellStyle name="Normal 64 4 8 4" xfId="42693" xr:uid="{00000000-0005-0000-0000-0000C2A60000}"/>
    <cellStyle name="Normal 64 4 8 4 2" xfId="42694" xr:uid="{00000000-0005-0000-0000-0000C3A60000}"/>
    <cellStyle name="Normal 64 4 8 5" xfId="42695" xr:uid="{00000000-0005-0000-0000-0000C4A60000}"/>
    <cellStyle name="Normal 64 4 8 5 2" xfId="42696" xr:uid="{00000000-0005-0000-0000-0000C5A60000}"/>
    <cellStyle name="Normal 64 4 8 6" xfId="42697" xr:uid="{00000000-0005-0000-0000-0000C6A60000}"/>
    <cellStyle name="Normal 64 4 8 6 2" xfId="42698" xr:uid="{00000000-0005-0000-0000-0000C7A60000}"/>
    <cellStyle name="Normal 64 4 8 7" xfId="42699" xr:uid="{00000000-0005-0000-0000-0000C8A60000}"/>
    <cellStyle name="Normal 64 4 8 7 2" xfId="42700" xr:uid="{00000000-0005-0000-0000-0000C9A60000}"/>
    <cellStyle name="Normal 64 4 8 8" xfId="42701" xr:uid="{00000000-0005-0000-0000-0000CAA60000}"/>
    <cellStyle name="Normal 64 4 8 8 2" xfId="42702" xr:uid="{00000000-0005-0000-0000-0000CBA60000}"/>
    <cellStyle name="Normal 64 4 8 9" xfId="42703" xr:uid="{00000000-0005-0000-0000-0000CCA60000}"/>
    <cellStyle name="Normal 64 4 9" xfId="42704" xr:uid="{00000000-0005-0000-0000-0000CDA60000}"/>
    <cellStyle name="Normal 64 4 9 2" xfId="42705" xr:uid="{00000000-0005-0000-0000-0000CEA60000}"/>
    <cellStyle name="Normal 64 5" xfId="42706" xr:uid="{00000000-0005-0000-0000-0000CFA60000}"/>
    <cellStyle name="Normal 64 5 10" xfId="42707" xr:uid="{00000000-0005-0000-0000-0000D0A60000}"/>
    <cellStyle name="Normal 64 5 10 2" xfId="42708" xr:uid="{00000000-0005-0000-0000-0000D1A60000}"/>
    <cellStyle name="Normal 64 5 11" xfId="42709" xr:uid="{00000000-0005-0000-0000-0000D2A60000}"/>
    <cellStyle name="Normal 64 5 11 2" xfId="42710" xr:uid="{00000000-0005-0000-0000-0000D3A60000}"/>
    <cellStyle name="Normal 64 5 12" xfId="42711" xr:uid="{00000000-0005-0000-0000-0000D4A60000}"/>
    <cellStyle name="Normal 64 5 12 2" xfId="42712" xr:uid="{00000000-0005-0000-0000-0000D5A60000}"/>
    <cellStyle name="Normal 64 5 13" xfId="42713" xr:uid="{00000000-0005-0000-0000-0000D6A60000}"/>
    <cellStyle name="Normal 64 5 13 2" xfId="42714" xr:uid="{00000000-0005-0000-0000-0000D7A60000}"/>
    <cellStyle name="Normal 64 5 14" xfId="42715" xr:uid="{00000000-0005-0000-0000-0000D8A60000}"/>
    <cellStyle name="Normal 64 5 14 2" xfId="42716" xr:uid="{00000000-0005-0000-0000-0000D9A60000}"/>
    <cellStyle name="Normal 64 5 15" xfId="42717" xr:uid="{00000000-0005-0000-0000-0000DAA60000}"/>
    <cellStyle name="Normal 64 5 15 2" xfId="42718" xr:uid="{00000000-0005-0000-0000-0000DBA60000}"/>
    <cellStyle name="Normal 64 5 16" xfId="42719" xr:uid="{00000000-0005-0000-0000-0000DCA60000}"/>
    <cellStyle name="Normal 64 5 17" xfId="42720" xr:uid="{00000000-0005-0000-0000-0000DDA60000}"/>
    <cellStyle name="Normal 64 5 2" xfId="42721" xr:uid="{00000000-0005-0000-0000-0000DEA60000}"/>
    <cellStyle name="Normal 64 5 2 10" xfId="42722" xr:uid="{00000000-0005-0000-0000-0000DFA60000}"/>
    <cellStyle name="Normal 64 5 2 11" xfId="42723" xr:uid="{00000000-0005-0000-0000-0000E0A60000}"/>
    <cellStyle name="Normal 64 5 2 2" xfId="42724" xr:uid="{00000000-0005-0000-0000-0000E1A60000}"/>
    <cellStyle name="Normal 64 5 2 2 2" xfId="42725" xr:uid="{00000000-0005-0000-0000-0000E2A60000}"/>
    <cellStyle name="Normal 64 5 2 3" xfId="42726" xr:uid="{00000000-0005-0000-0000-0000E3A60000}"/>
    <cellStyle name="Normal 64 5 2 3 2" xfId="42727" xr:uid="{00000000-0005-0000-0000-0000E4A60000}"/>
    <cellStyle name="Normal 64 5 2 4" xfId="42728" xr:uid="{00000000-0005-0000-0000-0000E5A60000}"/>
    <cellStyle name="Normal 64 5 2 4 2" xfId="42729" xr:uid="{00000000-0005-0000-0000-0000E6A60000}"/>
    <cellStyle name="Normal 64 5 2 5" xfId="42730" xr:uid="{00000000-0005-0000-0000-0000E7A60000}"/>
    <cellStyle name="Normal 64 5 2 5 2" xfId="42731" xr:uid="{00000000-0005-0000-0000-0000E8A60000}"/>
    <cellStyle name="Normal 64 5 2 6" xfId="42732" xr:uid="{00000000-0005-0000-0000-0000E9A60000}"/>
    <cellStyle name="Normal 64 5 2 6 2" xfId="42733" xr:uid="{00000000-0005-0000-0000-0000EAA60000}"/>
    <cellStyle name="Normal 64 5 2 7" xfId="42734" xr:uid="{00000000-0005-0000-0000-0000EBA60000}"/>
    <cellStyle name="Normal 64 5 2 7 2" xfId="42735" xr:uid="{00000000-0005-0000-0000-0000ECA60000}"/>
    <cellStyle name="Normal 64 5 2 8" xfId="42736" xr:uid="{00000000-0005-0000-0000-0000EDA60000}"/>
    <cellStyle name="Normal 64 5 2 8 2" xfId="42737" xr:uid="{00000000-0005-0000-0000-0000EEA60000}"/>
    <cellStyle name="Normal 64 5 2 9" xfId="42738" xr:uid="{00000000-0005-0000-0000-0000EFA60000}"/>
    <cellStyle name="Normal 64 5 2 9 2" xfId="42739" xr:uid="{00000000-0005-0000-0000-0000F0A60000}"/>
    <cellStyle name="Normal 64 5 3" xfId="42740" xr:uid="{00000000-0005-0000-0000-0000F1A60000}"/>
    <cellStyle name="Normal 64 5 3 10" xfId="42741" xr:uid="{00000000-0005-0000-0000-0000F2A60000}"/>
    <cellStyle name="Normal 64 5 3 11" xfId="42742" xr:uid="{00000000-0005-0000-0000-0000F3A60000}"/>
    <cellStyle name="Normal 64 5 3 2" xfId="42743" xr:uid="{00000000-0005-0000-0000-0000F4A60000}"/>
    <cellStyle name="Normal 64 5 3 2 2" xfId="42744" xr:uid="{00000000-0005-0000-0000-0000F5A60000}"/>
    <cellStyle name="Normal 64 5 3 3" xfId="42745" xr:uid="{00000000-0005-0000-0000-0000F6A60000}"/>
    <cellStyle name="Normal 64 5 3 3 2" xfId="42746" xr:uid="{00000000-0005-0000-0000-0000F7A60000}"/>
    <cellStyle name="Normal 64 5 3 4" xfId="42747" xr:uid="{00000000-0005-0000-0000-0000F8A60000}"/>
    <cellStyle name="Normal 64 5 3 4 2" xfId="42748" xr:uid="{00000000-0005-0000-0000-0000F9A60000}"/>
    <cellStyle name="Normal 64 5 3 5" xfId="42749" xr:uid="{00000000-0005-0000-0000-0000FAA60000}"/>
    <cellStyle name="Normal 64 5 3 5 2" xfId="42750" xr:uid="{00000000-0005-0000-0000-0000FBA60000}"/>
    <cellStyle name="Normal 64 5 3 6" xfId="42751" xr:uid="{00000000-0005-0000-0000-0000FCA60000}"/>
    <cellStyle name="Normal 64 5 3 6 2" xfId="42752" xr:uid="{00000000-0005-0000-0000-0000FDA60000}"/>
    <cellStyle name="Normal 64 5 3 7" xfId="42753" xr:uid="{00000000-0005-0000-0000-0000FEA60000}"/>
    <cellStyle name="Normal 64 5 3 7 2" xfId="42754" xr:uid="{00000000-0005-0000-0000-0000FFA60000}"/>
    <cellStyle name="Normal 64 5 3 8" xfId="42755" xr:uid="{00000000-0005-0000-0000-000000A70000}"/>
    <cellStyle name="Normal 64 5 3 8 2" xfId="42756" xr:uid="{00000000-0005-0000-0000-000001A70000}"/>
    <cellStyle name="Normal 64 5 3 9" xfId="42757" xr:uid="{00000000-0005-0000-0000-000002A70000}"/>
    <cellStyle name="Normal 64 5 3 9 2" xfId="42758" xr:uid="{00000000-0005-0000-0000-000003A70000}"/>
    <cellStyle name="Normal 64 5 4" xfId="42759" xr:uid="{00000000-0005-0000-0000-000004A70000}"/>
    <cellStyle name="Normal 64 5 4 10" xfId="42760" xr:uid="{00000000-0005-0000-0000-000005A70000}"/>
    <cellStyle name="Normal 64 5 4 11" xfId="42761" xr:uid="{00000000-0005-0000-0000-000006A70000}"/>
    <cellStyle name="Normal 64 5 4 2" xfId="42762" xr:uid="{00000000-0005-0000-0000-000007A70000}"/>
    <cellStyle name="Normal 64 5 4 2 2" xfId="42763" xr:uid="{00000000-0005-0000-0000-000008A70000}"/>
    <cellStyle name="Normal 64 5 4 3" xfId="42764" xr:uid="{00000000-0005-0000-0000-000009A70000}"/>
    <cellStyle name="Normal 64 5 4 3 2" xfId="42765" xr:uid="{00000000-0005-0000-0000-00000AA70000}"/>
    <cellStyle name="Normal 64 5 4 4" xfId="42766" xr:uid="{00000000-0005-0000-0000-00000BA70000}"/>
    <cellStyle name="Normal 64 5 4 4 2" xfId="42767" xr:uid="{00000000-0005-0000-0000-00000CA70000}"/>
    <cellStyle name="Normal 64 5 4 5" xfId="42768" xr:uid="{00000000-0005-0000-0000-00000DA70000}"/>
    <cellStyle name="Normal 64 5 4 5 2" xfId="42769" xr:uid="{00000000-0005-0000-0000-00000EA70000}"/>
    <cellStyle name="Normal 64 5 4 6" xfId="42770" xr:uid="{00000000-0005-0000-0000-00000FA70000}"/>
    <cellStyle name="Normal 64 5 4 6 2" xfId="42771" xr:uid="{00000000-0005-0000-0000-000010A70000}"/>
    <cellStyle name="Normal 64 5 4 7" xfId="42772" xr:uid="{00000000-0005-0000-0000-000011A70000}"/>
    <cellStyle name="Normal 64 5 4 7 2" xfId="42773" xr:uid="{00000000-0005-0000-0000-000012A70000}"/>
    <cellStyle name="Normal 64 5 4 8" xfId="42774" xr:uid="{00000000-0005-0000-0000-000013A70000}"/>
    <cellStyle name="Normal 64 5 4 8 2" xfId="42775" xr:uid="{00000000-0005-0000-0000-000014A70000}"/>
    <cellStyle name="Normal 64 5 4 9" xfId="42776" xr:uid="{00000000-0005-0000-0000-000015A70000}"/>
    <cellStyle name="Normal 64 5 4 9 2" xfId="42777" xr:uid="{00000000-0005-0000-0000-000016A70000}"/>
    <cellStyle name="Normal 64 5 5" xfId="42778" xr:uid="{00000000-0005-0000-0000-000017A70000}"/>
    <cellStyle name="Normal 64 5 5 10" xfId="42779" xr:uid="{00000000-0005-0000-0000-000018A70000}"/>
    <cellStyle name="Normal 64 5 5 11" xfId="42780" xr:uid="{00000000-0005-0000-0000-000019A70000}"/>
    <cellStyle name="Normal 64 5 5 2" xfId="42781" xr:uid="{00000000-0005-0000-0000-00001AA70000}"/>
    <cellStyle name="Normal 64 5 5 2 2" xfId="42782" xr:uid="{00000000-0005-0000-0000-00001BA70000}"/>
    <cellStyle name="Normal 64 5 5 3" xfId="42783" xr:uid="{00000000-0005-0000-0000-00001CA70000}"/>
    <cellStyle name="Normal 64 5 5 3 2" xfId="42784" xr:uid="{00000000-0005-0000-0000-00001DA70000}"/>
    <cellStyle name="Normal 64 5 5 4" xfId="42785" xr:uid="{00000000-0005-0000-0000-00001EA70000}"/>
    <cellStyle name="Normal 64 5 5 4 2" xfId="42786" xr:uid="{00000000-0005-0000-0000-00001FA70000}"/>
    <cellStyle name="Normal 64 5 5 5" xfId="42787" xr:uid="{00000000-0005-0000-0000-000020A70000}"/>
    <cellStyle name="Normal 64 5 5 5 2" xfId="42788" xr:uid="{00000000-0005-0000-0000-000021A70000}"/>
    <cellStyle name="Normal 64 5 5 6" xfId="42789" xr:uid="{00000000-0005-0000-0000-000022A70000}"/>
    <cellStyle name="Normal 64 5 5 6 2" xfId="42790" xr:uid="{00000000-0005-0000-0000-000023A70000}"/>
    <cellStyle name="Normal 64 5 5 7" xfId="42791" xr:uid="{00000000-0005-0000-0000-000024A70000}"/>
    <cellStyle name="Normal 64 5 5 7 2" xfId="42792" xr:uid="{00000000-0005-0000-0000-000025A70000}"/>
    <cellStyle name="Normal 64 5 5 8" xfId="42793" xr:uid="{00000000-0005-0000-0000-000026A70000}"/>
    <cellStyle name="Normal 64 5 5 8 2" xfId="42794" xr:uid="{00000000-0005-0000-0000-000027A70000}"/>
    <cellStyle name="Normal 64 5 5 9" xfId="42795" xr:uid="{00000000-0005-0000-0000-000028A70000}"/>
    <cellStyle name="Normal 64 5 5 9 2" xfId="42796" xr:uid="{00000000-0005-0000-0000-000029A70000}"/>
    <cellStyle name="Normal 64 5 6" xfId="42797" xr:uid="{00000000-0005-0000-0000-00002AA70000}"/>
    <cellStyle name="Normal 64 5 6 10" xfId="42798" xr:uid="{00000000-0005-0000-0000-00002BA70000}"/>
    <cellStyle name="Normal 64 5 6 11" xfId="42799" xr:uid="{00000000-0005-0000-0000-00002CA70000}"/>
    <cellStyle name="Normal 64 5 6 2" xfId="42800" xr:uid="{00000000-0005-0000-0000-00002DA70000}"/>
    <cellStyle name="Normal 64 5 6 2 2" xfId="42801" xr:uid="{00000000-0005-0000-0000-00002EA70000}"/>
    <cellStyle name="Normal 64 5 6 3" xfId="42802" xr:uid="{00000000-0005-0000-0000-00002FA70000}"/>
    <cellStyle name="Normal 64 5 6 3 2" xfId="42803" xr:uid="{00000000-0005-0000-0000-000030A70000}"/>
    <cellStyle name="Normal 64 5 6 4" xfId="42804" xr:uid="{00000000-0005-0000-0000-000031A70000}"/>
    <cellStyle name="Normal 64 5 6 4 2" xfId="42805" xr:uid="{00000000-0005-0000-0000-000032A70000}"/>
    <cellStyle name="Normal 64 5 6 5" xfId="42806" xr:uid="{00000000-0005-0000-0000-000033A70000}"/>
    <cellStyle name="Normal 64 5 6 5 2" xfId="42807" xr:uid="{00000000-0005-0000-0000-000034A70000}"/>
    <cellStyle name="Normal 64 5 6 6" xfId="42808" xr:uid="{00000000-0005-0000-0000-000035A70000}"/>
    <cellStyle name="Normal 64 5 6 6 2" xfId="42809" xr:uid="{00000000-0005-0000-0000-000036A70000}"/>
    <cellStyle name="Normal 64 5 6 7" xfId="42810" xr:uid="{00000000-0005-0000-0000-000037A70000}"/>
    <cellStyle name="Normal 64 5 6 7 2" xfId="42811" xr:uid="{00000000-0005-0000-0000-000038A70000}"/>
    <cellStyle name="Normal 64 5 6 8" xfId="42812" xr:uid="{00000000-0005-0000-0000-000039A70000}"/>
    <cellStyle name="Normal 64 5 6 8 2" xfId="42813" xr:uid="{00000000-0005-0000-0000-00003AA70000}"/>
    <cellStyle name="Normal 64 5 6 9" xfId="42814" xr:uid="{00000000-0005-0000-0000-00003BA70000}"/>
    <cellStyle name="Normal 64 5 6 9 2" xfId="42815" xr:uid="{00000000-0005-0000-0000-00003CA70000}"/>
    <cellStyle name="Normal 64 5 7" xfId="42816" xr:uid="{00000000-0005-0000-0000-00003DA70000}"/>
    <cellStyle name="Normal 64 5 7 10" xfId="42817" xr:uid="{00000000-0005-0000-0000-00003EA70000}"/>
    <cellStyle name="Normal 64 5 7 2" xfId="42818" xr:uid="{00000000-0005-0000-0000-00003FA70000}"/>
    <cellStyle name="Normal 64 5 7 2 2" xfId="42819" xr:uid="{00000000-0005-0000-0000-000040A70000}"/>
    <cellStyle name="Normal 64 5 7 3" xfId="42820" xr:uid="{00000000-0005-0000-0000-000041A70000}"/>
    <cellStyle name="Normal 64 5 7 3 2" xfId="42821" xr:uid="{00000000-0005-0000-0000-000042A70000}"/>
    <cellStyle name="Normal 64 5 7 4" xfId="42822" xr:uid="{00000000-0005-0000-0000-000043A70000}"/>
    <cellStyle name="Normal 64 5 7 4 2" xfId="42823" xr:uid="{00000000-0005-0000-0000-000044A70000}"/>
    <cellStyle name="Normal 64 5 7 5" xfId="42824" xr:uid="{00000000-0005-0000-0000-000045A70000}"/>
    <cellStyle name="Normal 64 5 7 5 2" xfId="42825" xr:uid="{00000000-0005-0000-0000-000046A70000}"/>
    <cellStyle name="Normal 64 5 7 6" xfId="42826" xr:uid="{00000000-0005-0000-0000-000047A70000}"/>
    <cellStyle name="Normal 64 5 7 6 2" xfId="42827" xr:uid="{00000000-0005-0000-0000-000048A70000}"/>
    <cellStyle name="Normal 64 5 7 7" xfId="42828" xr:uid="{00000000-0005-0000-0000-000049A70000}"/>
    <cellStyle name="Normal 64 5 7 7 2" xfId="42829" xr:uid="{00000000-0005-0000-0000-00004AA70000}"/>
    <cellStyle name="Normal 64 5 7 8" xfId="42830" xr:uid="{00000000-0005-0000-0000-00004BA70000}"/>
    <cellStyle name="Normal 64 5 7 8 2" xfId="42831" xr:uid="{00000000-0005-0000-0000-00004CA70000}"/>
    <cellStyle name="Normal 64 5 7 9" xfId="42832" xr:uid="{00000000-0005-0000-0000-00004DA70000}"/>
    <cellStyle name="Normal 64 5 8" xfId="42833" xr:uid="{00000000-0005-0000-0000-00004EA70000}"/>
    <cellStyle name="Normal 64 5 8 2" xfId="42834" xr:uid="{00000000-0005-0000-0000-00004FA70000}"/>
    <cellStyle name="Normal 64 5 9" xfId="42835" xr:uid="{00000000-0005-0000-0000-000050A70000}"/>
    <cellStyle name="Normal 64 5 9 2" xfId="42836" xr:uid="{00000000-0005-0000-0000-000051A70000}"/>
    <cellStyle name="Normal 64 6" xfId="42837" xr:uid="{00000000-0005-0000-0000-000052A70000}"/>
    <cellStyle name="Normal 64 6 10" xfId="42838" xr:uid="{00000000-0005-0000-0000-000053A70000}"/>
    <cellStyle name="Normal 64 6 10 2" xfId="42839" xr:uid="{00000000-0005-0000-0000-000054A70000}"/>
    <cellStyle name="Normal 64 6 11" xfId="42840" xr:uid="{00000000-0005-0000-0000-000055A70000}"/>
    <cellStyle name="Normal 64 6 11 2" xfId="42841" xr:uid="{00000000-0005-0000-0000-000056A70000}"/>
    <cellStyle name="Normal 64 6 12" xfId="42842" xr:uid="{00000000-0005-0000-0000-000057A70000}"/>
    <cellStyle name="Normal 64 6 12 2" xfId="42843" xr:uid="{00000000-0005-0000-0000-000058A70000}"/>
    <cellStyle name="Normal 64 6 13" xfId="42844" xr:uid="{00000000-0005-0000-0000-000059A70000}"/>
    <cellStyle name="Normal 64 6 13 2" xfId="42845" xr:uid="{00000000-0005-0000-0000-00005AA70000}"/>
    <cellStyle name="Normal 64 6 14" xfId="42846" xr:uid="{00000000-0005-0000-0000-00005BA70000}"/>
    <cellStyle name="Normal 64 6 14 2" xfId="42847" xr:uid="{00000000-0005-0000-0000-00005CA70000}"/>
    <cellStyle name="Normal 64 6 15" xfId="42848" xr:uid="{00000000-0005-0000-0000-00005DA70000}"/>
    <cellStyle name="Normal 64 6 15 2" xfId="42849" xr:uid="{00000000-0005-0000-0000-00005EA70000}"/>
    <cellStyle name="Normal 64 6 16" xfId="42850" xr:uid="{00000000-0005-0000-0000-00005FA70000}"/>
    <cellStyle name="Normal 64 6 17" xfId="42851" xr:uid="{00000000-0005-0000-0000-000060A70000}"/>
    <cellStyle name="Normal 64 6 2" xfId="42852" xr:uid="{00000000-0005-0000-0000-000061A70000}"/>
    <cellStyle name="Normal 64 6 2 10" xfId="42853" xr:uid="{00000000-0005-0000-0000-000062A70000}"/>
    <cellStyle name="Normal 64 6 2 11" xfId="42854" xr:uid="{00000000-0005-0000-0000-000063A70000}"/>
    <cellStyle name="Normal 64 6 2 2" xfId="42855" xr:uid="{00000000-0005-0000-0000-000064A70000}"/>
    <cellStyle name="Normal 64 6 2 2 2" xfId="42856" xr:uid="{00000000-0005-0000-0000-000065A70000}"/>
    <cellStyle name="Normal 64 6 2 3" xfId="42857" xr:uid="{00000000-0005-0000-0000-000066A70000}"/>
    <cellStyle name="Normal 64 6 2 3 2" xfId="42858" xr:uid="{00000000-0005-0000-0000-000067A70000}"/>
    <cellStyle name="Normal 64 6 2 4" xfId="42859" xr:uid="{00000000-0005-0000-0000-000068A70000}"/>
    <cellStyle name="Normal 64 6 2 4 2" xfId="42860" xr:uid="{00000000-0005-0000-0000-000069A70000}"/>
    <cellStyle name="Normal 64 6 2 5" xfId="42861" xr:uid="{00000000-0005-0000-0000-00006AA70000}"/>
    <cellStyle name="Normal 64 6 2 5 2" xfId="42862" xr:uid="{00000000-0005-0000-0000-00006BA70000}"/>
    <cellStyle name="Normal 64 6 2 6" xfId="42863" xr:uid="{00000000-0005-0000-0000-00006CA70000}"/>
    <cellStyle name="Normal 64 6 2 6 2" xfId="42864" xr:uid="{00000000-0005-0000-0000-00006DA70000}"/>
    <cellStyle name="Normal 64 6 2 7" xfId="42865" xr:uid="{00000000-0005-0000-0000-00006EA70000}"/>
    <cellStyle name="Normal 64 6 2 7 2" xfId="42866" xr:uid="{00000000-0005-0000-0000-00006FA70000}"/>
    <cellStyle name="Normal 64 6 2 8" xfId="42867" xr:uid="{00000000-0005-0000-0000-000070A70000}"/>
    <cellStyle name="Normal 64 6 2 8 2" xfId="42868" xr:uid="{00000000-0005-0000-0000-000071A70000}"/>
    <cellStyle name="Normal 64 6 2 9" xfId="42869" xr:uid="{00000000-0005-0000-0000-000072A70000}"/>
    <cellStyle name="Normal 64 6 2 9 2" xfId="42870" xr:uid="{00000000-0005-0000-0000-000073A70000}"/>
    <cellStyle name="Normal 64 6 3" xfId="42871" xr:uid="{00000000-0005-0000-0000-000074A70000}"/>
    <cellStyle name="Normal 64 6 3 10" xfId="42872" xr:uid="{00000000-0005-0000-0000-000075A70000}"/>
    <cellStyle name="Normal 64 6 3 11" xfId="42873" xr:uid="{00000000-0005-0000-0000-000076A70000}"/>
    <cellStyle name="Normal 64 6 3 2" xfId="42874" xr:uid="{00000000-0005-0000-0000-000077A70000}"/>
    <cellStyle name="Normal 64 6 3 2 2" xfId="42875" xr:uid="{00000000-0005-0000-0000-000078A70000}"/>
    <cellStyle name="Normal 64 6 3 3" xfId="42876" xr:uid="{00000000-0005-0000-0000-000079A70000}"/>
    <cellStyle name="Normal 64 6 3 3 2" xfId="42877" xr:uid="{00000000-0005-0000-0000-00007AA70000}"/>
    <cellStyle name="Normal 64 6 3 4" xfId="42878" xr:uid="{00000000-0005-0000-0000-00007BA70000}"/>
    <cellStyle name="Normal 64 6 3 4 2" xfId="42879" xr:uid="{00000000-0005-0000-0000-00007CA70000}"/>
    <cellStyle name="Normal 64 6 3 5" xfId="42880" xr:uid="{00000000-0005-0000-0000-00007DA70000}"/>
    <cellStyle name="Normal 64 6 3 5 2" xfId="42881" xr:uid="{00000000-0005-0000-0000-00007EA70000}"/>
    <cellStyle name="Normal 64 6 3 6" xfId="42882" xr:uid="{00000000-0005-0000-0000-00007FA70000}"/>
    <cellStyle name="Normal 64 6 3 6 2" xfId="42883" xr:uid="{00000000-0005-0000-0000-000080A70000}"/>
    <cellStyle name="Normal 64 6 3 7" xfId="42884" xr:uid="{00000000-0005-0000-0000-000081A70000}"/>
    <cellStyle name="Normal 64 6 3 7 2" xfId="42885" xr:uid="{00000000-0005-0000-0000-000082A70000}"/>
    <cellStyle name="Normal 64 6 3 8" xfId="42886" xr:uid="{00000000-0005-0000-0000-000083A70000}"/>
    <cellStyle name="Normal 64 6 3 8 2" xfId="42887" xr:uid="{00000000-0005-0000-0000-000084A70000}"/>
    <cellStyle name="Normal 64 6 3 9" xfId="42888" xr:uid="{00000000-0005-0000-0000-000085A70000}"/>
    <cellStyle name="Normal 64 6 3 9 2" xfId="42889" xr:uid="{00000000-0005-0000-0000-000086A70000}"/>
    <cellStyle name="Normal 64 6 4" xfId="42890" xr:uid="{00000000-0005-0000-0000-000087A70000}"/>
    <cellStyle name="Normal 64 6 4 10" xfId="42891" xr:uid="{00000000-0005-0000-0000-000088A70000}"/>
    <cellStyle name="Normal 64 6 4 11" xfId="42892" xr:uid="{00000000-0005-0000-0000-000089A70000}"/>
    <cellStyle name="Normal 64 6 4 2" xfId="42893" xr:uid="{00000000-0005-0000-0000-00008AA70000}"/>
    <cellStyle name="Normal 64 6 4 2 2" xfId="42894" xr:uid="{00000000-0005-0000-0000-00008BA70000}"/>
    <cellStyle name="Normal 64 6 4 3" xfId="42895" xr:uid="{00000000-0005-0000-0000-00008CA70000}"/>
    <cellStyle name="Normal 64 6 4 3 2" xfId="42896" xr:uid="{00000000-0005-0000-0000-00008DA70000}"/>
    <cellStyle name="Normal 64 6 4 4" xfId="42897" xr:uid="{00000000-0005-0000-0000-00008EA70000}"/>
    <cellStyle name="Normal 64 6 4 4 2" xfId="42898" xr:uid="{00000000-0005-0000-0000-00008FA70000}"/>
    <cellStyle name="Normal 64 6 4 5" xfId="42899" xr:uid="{00000000-0005-0000-0000-000090A70000}"/>
    <cellStyle name="Normal 64 6 4 5 2" xfId="42900" xr:uid="{00000000-0005-0000-0000-000091A70000}"/>
    <cellStyle name="Normal 64 6 4 6" xfId="42901" xr:uid="{00000000-0005-0000-0000-000092A70000}"/>
    <cellStyle name="Normal 64 6 4 6 2" xfId="42902" xr:uid="{00000000-0005-0000-0000-000093A70000}"/>
    <cellStyle name="Normal 64 6 4 7" xfId="42903" xr:uid="{00000000-0005-0000-0000-000094A70000}"/>
    <cellStyle name="Normal 64 6 4 7 2" xfId="42904" xr:uid="{00000000-0005-0000-0000-000095A70000}"/>
    <cellStyle name="Normal 64 6 4 8" xfId="42905" xr:uid="{00000000-0005-0000-0000-000096A70000}"/>
    <cellStyle name="Normal 64 6 4 8 2" xfId="42906" xr:uid="{00000000-0005-0000-0000-000097A70000}"/>
    <cellStyle name="Normal 64 6 4 9" xfId="42907" xr:uid="{00000000-0005-0000-0000-000098A70000}"/>
    <cellStyle name="Normal 64 6 4 9 2" xfId="42908" xr:uid="{00000000-0005-0000-0000-000099A70000}"/>
    <cellStyle name="Normal 64 6 5" xfId="42909" xr:uid="{00000000-0005-0000-0000-00009AA70000}"/>
    <cellStyle name="Normal 64 6 5 10" xfId="42910" xr:uid="{00000000-0005-0000-0000-00009BA70000}"/>
    <cellStyle name="Normal 64 6 5 11" xfId="42911" xr:uid="{00000000-0005-0000-0000-00009CA70000}"/>
    <cellStyle name="Normal 64 6 5 2" xfId="42912" xr:uid="{00000000-0005-0000-0000-00009DA70000}"/>
    <cellStyle name="Normal 64 6 5 2 2" xfId="42913" xr:uid="{00000000-0005-0000-0000-00009EA70000}"/>
    <cellStyle name="Normal 64 6 5 3" xfId="42914" xr:uid="{00000000-0005-0000-0000-00009FA70000}"/>
    <cellStyle name="Normal 64 6 5 3 2" xfId="42915" xr:uid="{00000000-0005-0000-0000-0000A0A70000}"/>
    <cellStyle name="Normal 64 6 5 4" xfId="42916" xr:uid="{00000000-0005-0000-0000-0000A1A70000}"/>
    <cellStyle name="Normal 64 6 5 4 2" xfId="42917" xr:uid="{00000000-0005-0000-0000-0000A2A70000}"/>
    <cellStyle name="Normal 64 6 5 5" xfId="42918" xr:uid="{00000000-0005-0000-0000-0000A3A70000}"/>
    <cellStyle name="Normal 64 6 5 5 2" xfId="42919" xr:uid="{00000000-0005-0000-0000-0000A4A70000}"/>
    <cellStyle name="Normal 64 6 5 6" xfId="42920" xr:uid="{00000000-0005-0000-0000-0000A5A70000}"/>
    <cellStyle name="Normal 64 6 5 6 2" xfId="42921" xr:uid="{00000000-0005-0000-0000-0000A6A70000}"/>
    <cellStyle name="Normal 64 6 5 7" xfId="42922" xr:uid="{00000000-0005-0000-0000-0000A7A70000}"/>
    <cellStyle name="Normal 64 6 5 7 2" xfId="42923" xr:uid="{00000000-0005-0000-0000-0000A8A70000}"/>
    <cellStyle name="Normal 64 6 5 8" xfId="42924" xr:uid="{00000000-0005-0000-0000-0000A9A70000}"/>
    <cellStyle name="Normal 64 6 5 8 2" xfId="42925" xr:uid="{00000000-0005-0000-0000-0000AAA70000}"/>
    <cellStyle name="Normal 64 6 5 9" xfId="42926" xr:uid="{00000000-0005-0000-0000-0000ABA70000}"/>
    <cellStyle name="Normal 64 6 5 9 2" xfId="42927" xr:uid="{00000000-0005-0000-0000-0000ACA70000}"/>
    <cellStyle name="Normal 64 6 6" xfId="42928" xr:uid="{00000000-0005-0000-0000-0000ADA70000}"/>
    <cellStyle name="Normal 64 6 6 10" xfId="42929" xr:uid="{00000000-0005-0000-0000-0000AEA70000}"/>
    <cellStyle name="Normal 64 6 6 11" xfId="42930" xr:uid="{00000000-0005-0000-0000-0000AFA70000}"/>
    <cellStyle name="Normal 64 6 6 2" xfId="42931" xr:uid="{00000000-0005-0000-0000-0000B0A70000}"/>
    <cellStyle name="Normal 64 6 6 2 2" xfId="42932" xr:uid="{00000000-0005-0000-0000-0000B1A70000}"/>
    <cellStyle name="Normal 64 6 6 3" xfId="42933" xr:uid="{00000000-0005-0000-0000-0000B2A70000}"/>
    <cellStyle name="Normal 64 6 6 3 2" xfId="42934" xr:uid="{00000000-0005-0000-0000-0000B3A70000}"/>
    <cellStyle name="Normal 64 6 6 4" xfId="42935" xr:uid="{00000000-0005-0000-0000-0000B4A70000}"/>
    <cellStyle name="Normal 64 6 6 4 2" xfId="42936" xr:uid="{00000000-0005-0000-0000-0000B5A70000}"/>
    <cellStyle name="Normal 64 6 6 5" xfId="42937" xr:uid="{00000000-0005-0000-0000-0000B6A70000}"/>
    <cellStyle name="Normal 64 6 6 5 2" xfId="42938" xr:uid="{00000000-0005-0000-0000-0000B7A70000}"/>
    <cellStyle name="Normal 64 6 6 6" xfId="42939" xr:uid="{00000000-0005-0000-0000-0000B8A70000}"/>
    <cellStyle name="Normal 64 6 6 6 2" xfId="42940" xr:uid="{00000000-0005-0000-0000-0000B9A70000}"/>
    <cellStyle name="Normal 64 6 6 7" xfId="42941" xr:uid="{00000000-0005-0000-0000-0000BAA70000}"/>
    <cellStyle name="Normal 64 6 6 7 2" xfId="42942" xr:uid="{00000000-0005-0000-0000-0000BBA70000}"/>
    <cellStyle name="Normal 64 6 6 8" xfId="42943" xr:uid="{00000000-0005-0000-0000-0000BCA70000}"/>
    <cellStyle name="Normal 64 6 6 8 2" xfId="42944" xr:uid="{00000000-0005-0000-0000-0000BDA70000}"/>
    <cellStyle name="Normal 64 6 6 9" xfId="42945" xr:uid="{00000000-0005-0000-0000-0000BEA70000}"/>
    <cellStyle name="Normal 64 6 6 9 2" xfId="42946" xr:uid="{00000000-0005-0000-0000-0000BFA70000}"/>
    <cellStyle name="Normal 64 6 7" xfId="42947" xr:uid="{00000000-0005-0000-0000-0000C0A70000}"/>
    <cellStyle name="Normal 64 6 7 10" xfId="42948" xr:uid="{00000000-0005-0000-0000-0000C1A70000}"/>
    <cellStyle name="Normal 64 6 7 2" xfId="42949" xr:uid="{00000000-0005-0000-0000-0000C2A70000}"/>
    <cellStyle name="Normal 64 6 7 2 2" xfId="42950" xr:uid="{00000000-0005-0000-0000-0000C3A70000}"/>
    <cellStyle name="Normal 64 6 7 3" xfId="42951" xr:uid="{00000000-0005-0000-0000-0000C4A70000}"/>
    <cellStyle name="Normal 64 6 7 3 2" xfId="42952" xr:uid="{00000000-0005-0000-0000-0000C5A70000}"/>
    <cellStyle name="Normal 64 6 7 4" xfId="42953" xr:uid="{00000000-0005-0000-0000-0000C6A70000}"/>
    <cellStyle name="Normal 64 6 7 4 2" xfId="42954" xr:uid="{00000000-0005-0000-0000-0000C7A70000}"/>
    <cellStyle name="Normal 64 6 7 5" xfId="42955" xr:uid="{00000000-0005-0000-0000-0000C8A70000}"/>
    <cellStyle name="Normal 64 6 7 5 2" xfId="42956" xr:uid="{00000000-0005-0000-0000-0000C9A70000}"/>
    <cellStyle name="Normal 64 6 7 6" xfId="42957" xr:uid="{00000000-0005-0000-0000-0000CAA70000}"/>
    <cellStyle name="Normal 64 6 7 6 2" xfId="42958" xr:uid="{00000000-0005-0000-0000-0000CBA70000}"/>
    <cellStyle name="Normal 64 6 7 7" xfId="42959" xr:uid="{00000000-0005-0000-0000-0000CCA70000}"/>
    <cellStyle name="Normal 64 6 7 7 2" xfId="42960" xr:uid="{00000000-0005-0000-0000-0000CDA70000}"/>
    <cellStyle name="Normal 64 6 7 8" xfId="42961" xr:uid="{00000000-0005-0000-0000-0000CEA70000}"/>
    <cellStyle name="Normal 64 6 7 8 2" xfId="42962" xr:uid="{00000000-0005-0000-0000-0000CFA70000}"/>
    <cellStyle name="Normal 64 6 7 9" xfId="42963" xr:uid="{00000000-0005-0000-0000-0000D0A70000}"/>
    <cellStyle name="Normal 64 6 8" xfId="42964" xr:uid="{00000000-0005-0000-0000-0000D1A70000}"/>
    <cellStyle name="Normal 64 6 8 2" xfId="42965" xr:uid="{00000000-0005-0000-0000-0000D2A70000}"/>
    <cellStyle name="Normal 64 6 9" xfId="42966" xr:uid="{00000000-0005-0000-0000-0000D3A70000}"/>
    <cellStyle name="Normal 64 6 9 2" xfId="42967" xr:uid="{00000000-0005-0000-0000-0000D4A70000}"/>
    <cellStyle name="Normal 64 7" xfId="42968" xr:uid="{00000000-0005-0000-0000-0000D5A70000}"/>
    <cellStyle name="Normal 64 7 10" xfId="42969" xr:uid="{00000000-0005-0000-0000-0000D6A70000}"/>
    <cellStyle name="Normal 64 7 11" xfId="42970" xr:uid="{00000000-0005-0000-0000-0000D7A70000}"/>
    <cellStyle name="Normal 64 7 2" xfId="42971" xr:uid="{00000000-0005-0000-0000-0000D8A70000}"/>
    <cellStyle name="Normal 64 7 2 2" xfId="42972" xr:uid="{00000000-0005-0000-0000-0000D9A70000}"/>
    <cellStyle name="Normal 64 7 3" xfId="42973" xr:uid="{00000000-0005-0000-0000-0000DAA70000}"/>
    <cellStyle name="Normal 64 7 3 2" xfId="42974" xr:uid="{00000000-0005-0000-0000-0000DBA70000}"/>
    <cellStyle name="Normal 64 7 4" xfId="42975" xr:uid="{00000000-0005-0000-0000-0000DCA70000}"/>
    <cellStyle name="Normal 64 7 4 2" xfId="42976" xr:uid="{00000000-0005-0000-0000-0000DDA70000}"/>
    <cellStyle name="Normal 64 7 5" xfId="42977" xr:uid="{00000000-0005-0000-0000-0000DEA70000}"/>
    <cellStyle name="Normal 64 7 5 2" xfId="42978" xr:uid="{00000000-0005-0000-0000-0000DFA70000}"/>
    <cellStyle name="Normal 64 7 6" xfId="42979" xr:uid="{00000000-0005-0000-0000-0000E0A70000}"/>
    <cellStyle name="Normal 64 7 6 2" xfId="42980" xr:uid="{00000000-0005-0000-0000-0000E1A70000}"/>
    <cellStyle name="Normal 64 7 7" xfId="42981" xr:uid="{00000000-0005-0000-0000-0000E2A70000}"/>
    <cellStyle name="Normal 64 7 7 2" xfId="42982" xr:uid="{00000000-0005-0000-0000-0000E3A70000}"/>
    <cellStyle name="Normal 64 7 8" xfId="42983" xr:uid="{00000000-0005-0000-0000-0000E4A70000}"/>
    <cellStyle name="Normal 64 7 8 2" xfId="42984" xr:uid="{00000000-0005-0000-0000-0000E5A70000}"/>
    <cellStyle name="Normal 64 7 9" xfId="42985" xr:uid="{00000000-0005-0000-0000-0000E6A70000}"/>
    <cellStyle name="Normal 64 7 9 2" xfId="42986" xr:uid="{00000000-0005-0000-0000-0000E7A70000}"/>
    <cellStyle name="Normal 64 8" xfId="42987" xr:uid="{00000000-0005-0000-0000-0000E8A70000}"/>
    <cellStyle name="Normal 64 8 10" xfId="42988" xr:uid="{00000000-0005-0000-0000-0000E9A70000}"/>
    <cellStyle name="Normal 64 8 11" xfId="42989" xr:uid="{00000000-0005-0000-0000-0000EAA70000}"/>
    <cellStyle name="Normal 64 8 2" xfId="42990" xr:uid="{00000000-0005-0000-0000-0000EBA70000}"/>
    <cellStyle name="Normal 64 8 2 2" xfId="42991" xr:uid="{00000000-0005-0000-0000-0000ECA70000}"/>
    <cellStyle name="Normal 64 8 3" xfId="42992" xr:uid="{00000000-0005-0000-0000-0000EDA70000}"/>
    <cellStyle name="Normal 64 8 3 2" xfId="42993" xr:uid="{00000000-0005-0000-0000-0000EEA70000}"/>
    <cellStyle name="Normal 64 8 4" xfId="42994" xr:uid="{00000000-0005-0000-0000-0000EFA70000}"/>
    <cellStyle name="Normal 64 8 4 2" xfId="42995" xr:uid="{00000000-0005-0000-0000-0000F0A70000}"/>
    <cellStyle name="Normal 64 8 5" xfId="42996" xr:uid="{00000000-0005-0000-0000-0000F1A70000}"/>
    <cellStyle name="Normal 64 8 5 2" xfId="42997" xr:uid="{00000000-0005-0000-0000-0000F2A70000}"/>
    <cellStyle name="Normal 64 8 6" xfId="42998" xr:uid="{00000000-0005-0000-0000-0000F3A70000}"/>
    <cellStyle name="Normal 64 8 6 2" xfId="42999" xr:uid="{00000000-0005-0000-0000-0000F4A70000}"/>
    <cellStyle name="Normal 64 8 7" xfId="43000" xr:uid="{00000000-0005-0000-0000-0000F5A70000}"/>
    <cellStyle name="Normal 64 8 7 2" xfId="43001" xr:uid="{00000000-0005-0000-0000-0000F6A70000}"/>
    <cellStyle name="Normal 64 8 8" xfId="43002" xr:uid="{00000000-0005-0000-0000-0000F7A70000}"/>
    <cellStyle name="Normal 64 8 8 2" xfId="43003" xr:uid="{00000000-0005-0000-0000-0000F8A70000}"/>
    <cellStyle name="Normal 64 8 9" xfId="43004" xr:uid="{00000000-0005-0000-0000-0000F9A70000}"/>
    <cellStyle name="Normal 64 8 9 2" xfId="43005" xr:uid="{00000000-0005-0000-0000-0000FAA70000}"/>
    <cellStyle name="Normal 64 9" xfId="43006" xr:uid="{00000000-0005-0000-0000-0000FBA70000}"/>
    <cellStyle name="Normal 64 9 10" xfId="43007" xr:uid="{00000000-0005-0000-0000-0000FCA70000}"/>
    <cellStyle name="Normal 64 9 11" xfId="43008" xr:uid="{00000000-0005-0000-0000-0000FDA70000}"/>
    <cellStyle name="Normal 64 9 2" xfId="43009" xr:uid="{00000000-0005-0000-0000-0000FEA70000}"/>
    <cellStyle name="Normal 64 9 2 2" xfId="43010" xr:uid="{00000000-0005-0000-0000-0000FFA70000}"/>
    <cellStyle name="Normal 64 9 3" xfId="43011" xr:uid="{00000000-0005-0000-0000-000000A80000}"/>
    <cellStyle name="Normal 64 9 3 2" xfId="43012" xr:uid="{00000000-0005-0000-0000-000001A80000}"/>
    <cellStyle name="Normal 64 9 4" xfId="43013" xr:uid="{00000000-0005-0000-0000-000002A80000}"/>
    <cellStyle name="Normal 64 9 4 2" xfId="43014" xr:uid="{00000000-0005-0000-0000-000003A80000}"/>
    <cellStyle name="Normal 64 9 5" xfId="43015" xr:uid="{00000000-0005-0000-0000-000004A80000}"/>
    <cellStyle name="Normal 64 9 5 2" xfId="43016" xr:uid="{00000000-0005-0000-0000-000005A80000}"/>
    <cellStyle name="Normal 64 9 6" xfId="43017" xr:uid="{00000000-0005-0000-0000-000006A80000}"/>
    <cellStyle name="Normal 64 9 6 2" xfId="43018" xr:uid="{00000000-0005-0000-0000-000007A80000}"/>
    <cellStyle name="Normal 64 9 7" xfId="43019" xr:uid="{00000000-0005-0000-0000-000008A80000}"/>
    <cellStyle name="Normal 64 9 7 2" xfId="43020" xr:uid="{00000000-0005-0000-0000-000009A80000}"/>
    <cellStyle name="Normal 64 9 8" xfId="43021" xr:uid="{00000000-0005-0000-0000-00000AA80000}"/>
    <cellStyle name="Normal 64 9 8 2" xfId="43022" xr:uid="{00000000-0005-0000-0000-00000BA80000}"/>
    <cellStyle name="Normal 64 9 9" xfId="43023" xr:uid="{00000000-0005-0000-0000-00000CA80000}"/>
    <cellStyle name="Normal 64 9 9 2" xfId="43024" xr:uid="{00000000-0005-0000-0000-00000DA80000}"/>
    <cellStyle name="Normal 65" xfId="43025" xr:uid="{00000000-0005-0000-0000-00000EA80000}"/>
    <cellStyle name="Normal 65 10" xfId="43026" xr:uid="{00000000-0005-0000-0000-00000FA80000}"/>
    <cellStyle name="Normal 65 10 10" xfId="43027" xr:uid="{00000000-0005-0000-0000-000010A80000}"/>
    <cellStyle name="Normal 65 10 11" xfId="43028" xr:uid="{00000000-0005-0000-0000-000011A80000}"/>
    <cellStyle name="Normal 65 10 2" xfId="43029" xr:uid="{00000000-0005-0000-0000-000012A80000}"/>
    <cellStyle name="Normal 65 10 2 2" xfId="43030" xr:uid="{00000000-0005-0000-0000-000013A80000}"/>
    <cellStyle name="Normal 65 10 3" xfId="43031" xr:uid="{00000000-0005-0000-0000-000014A80000}"/>
    <cellStyle name="Normal 65 10 3 2" xfId="43032" xr:uid="{00000000-0005-0000-0000-000015A80000}"/>
    <cellStyle name="Normal 65 10 4" xfId="43033" xr:uid="{00000000-0005-0000-0000-000016A80000}"/>
    <cellStyle name="Normal 65 10 4 2" xfId="43034" xr:uid="{00000000-0005-0000-0000-000017A80000}"/>
    <cellStyle name="Normal 65 10 5" xfId="43035" xr:uid="{00000000-0005-0000-0000-000018A80000}"/>
    <cellStyle name="Normal 65 10 5 2" xfId="43036" xr:uid="{00000000-0005-0000-0000-000019A80000}"/>
    <cellStyle name="Normal 65 10 6" xfId="43037" xr:uid="{00000000-0005-0000-0000-00001AA80000}"/>
    <cellStyle name="Normal 65 10 6 2" xfId="43038" xr:uid="{00000000-0005-0000-0000-00001BA80000}"/>
    <cellStyle name="Normal 65 10 7" xfId="43039" xr:uid="{00000000-0005-0000-0000-00001CA80000}"/>
    <cellStyle name="Normal 65 10 7 2" xfId="43040" xr:uid="{00000000-0005-0000-0000-00001DA80000}"/>
    <cellStyle name="Normal 65 10 8" xfId="43041" xr:uid="{00000000-0005-0000-0000-00001EA80000}"/>
    <cellStyle name="Normal 65 10 8 2" xfId="43042" xr:uid="{00000000-0005-0000-0000-00001FA80000}"/>
    <cellStyle name="Normal 65 10 9" xfId="43043" xr:uid="{00000000-0005-0000-0000-000020A80000}"/>
    <cellStyle name="Normal 65 10 9 2" xfId="43044" xr:uid="{00000000-0005-0000-0000-000021A80000}"/>
    <cellStyle name="Normal 65 11" xfId="43045" xr:uid="{00000000-0005-0000-0000-000022A80000}"/>
    <cellStyle name="Normal 65 11 10" xfId="43046" xr:uid="{00000000-0005-0000-0000-000023A80000}"/>
    <cellStyle name="Normal 65 11 11" xfId="43047" xr:uid="{00000000-0005-0000-0000-000024A80000}"/>
    <cellStyle name="Normal 65 11 2" xfId="43048" xr:uid="{00000000-0005-0000-0000-000025A80000}"/>
    <cellStyle name="Normal 65 11 2 2" xfId="43049" xr:uid="{00000000-0005-0000-0000-000026A80000}"/>
    <cellStyle name="Normal 65 11 3" xfId="43050" xr:uid="{00000000-0005-0000-0000-000027A80000}"/>
    <cellStyle name="Normal 65 11 3 2" xfId="43051" xr:uid="{00000000-0005-0000-0000-000028A80000}"/>
    <cellStyle name="Normal 65 11 4" xfId="43052" xr:uid="{00000000-0005-0000-0000-000029A80000}"/>
    <cellStyle name="Normal 65 11 4 2" xfId="43053" xr:uid="{00000000-0005-0000-0000-00002AA80000}"/>
    <cellStyle name="Normal 65 11 5" xfId="43054" xr:uid="{00000000-0005-0000-0000-00002BA80000}"/>
    <cellStyle name="Normal 65 11 5 2" xfId="43055" xr:uid="{00000000-0005-0000-0000-00002CA80000}"/>
    <cellStyle name="Normal 65 11 6" xfId="43056" xr:uid="{00000000-0005-0000-0000-00002DA80000}"/>
    <cellStyle name="Normal 65 11 6 2" xfId="43057" xr:uid="{00000000-0005-0000-0000-00002EA80000}"/>
    <cellStyle name="Normal 65 11 7" xfId="43058" xr:uid="{00000000-0005-0000-0000-00002FA80000}"/>
    <cellStyle name="Normal 65 11 7 2" xfId="43059" xr:uid="{00000000-0005-0000-0000-000030A80000}"/>
    <cellStyle name="Normal 65 11 8" xfId="43060" xr:uid="{00000000-0005-0000-0000-000031A80000}"/>
    <cellStyle name="Normal 65 11 8 2" xfId="43061" xr:uid="{00000000-0005-0000-0000-000032A80000}"/>
    <cellStyle name="Normal 65 11 9" xfId="43062" xr:uid="{00000000-0005-0000-0000-000033A80000}"/>
    <cellStyle name="Normal 65 11 9 2" xfId="43063" xr:uid="{00000000-0005-0000-0000-000034A80000}"/>
    <cellStyle name="Normal 65 12" xfId="43064" xr:uid="{00000000-0005-0000-0000-000035A80000}"/>
    <cellStyle name="Normal 65 12 10" xfId="43065" xr:uid="{00000000-0005-0000-0000-000036A80000}"/>
    <cellStyle name="Normal 65 12 2" xfId="43066" xr:uid="{00000000-0005-0000-0000-000037A80000}"/>
    <cellStyle name="Normal 65 12 2 2" xfId="43067" xr:uid="{00000000-0005-0000-0000-000038A80000}"/>
    <cellStyle name="Normal 65 12 3" xfId="43068" xr:uid="{00000000-0005-0000-0000-000039A80000}"/>
    <cellStyle name="Normal 65 12 3 2" xfId="43069" xr:uid="{00000000-0005-0000-0000-00003AA80000}"/>
    <cellStyle name="Normal 65 12 4" xfId="43070" xr:uid="{00000000-0005-0000-0000-00003BA80000}"/>
    <cellStyle name="Normal 65 12 4 2" xfId="43071" xr:uid="{00000000-0005-0000-0000-00003CA80000}"/>
    <cellStyle name="Normal 65 12 5" xfId="43072" xr:uid="{00000000-0005-0000-0000-00003DA80000}"/>
    <cellStyle name="Normal 65 12 5 2" xfId="43073" xr:uid="{00000000-0005-0000-0000-00003EA80000}"/>
    <cellStyle name="Normal 65 12 6" xfId="43074" xr:uid="{00000000-0005-0000-0000-00003FA80000}"/>
    <cellStyle name="Normal 65 12 6 2" xfId="43075" xr:uid="{00000000-0005-0000-0000-000040A80000}"/>
    <cellStyle name="Normal 65 12 7" xfId="43076" xr:uid="{00000000-0005-0000-0000-000041A80000}"/>
    <cellStyle name="Normal 65 12 7 2" xfId="43077" xr:uid="{00000000-0005-0000-0000-000042A80000}"/>
    <cellStyle name="Normal 65 12 8" xfId="43078" xr:uid="{00000000-0005-0000-0000-000043A80000}"/>
    <cellStyle name="Normal 65 12 8 2" xfId="43079" xr:uid="{00000000-0005-0000-0000-000044A80000}"/>
    <cellStyle name="Normal 65 12 9" xfId="43080" xr:uid="{00000000-0005-0000-0000-000045A80000}"/>
    <cellStyle name="Normal 65 13" xfId="43081" xr:uid="{00000000-0005-0000-0000-000046A80000}"/>
    <cellStyle name="Normal 65 13 2" xfId="43082" xr:uid="{00000000-0005-0000-0000-000047A80000}"/>
    <cellStyle name="Normal 65 14" xfId="43083" xr:uid="{00000000-0005-0000-0000-000048A80000}"/>
    <cellStyle name="Normal 65 14 2" xfId="43084" xr:uid="{00000000-0005-0000-0000-000049A80000}"/>
    <cellStyle name="Normal 65 15" xfId="43085" xr:uid="{00000000-0005-0000-0000-00004AA80000}"/>
    <cellStyle name="Normal 65 15 2" xfId="43086" xr:uid="{00000000-0005-0000-0000-00004BA80000}"/>
    <cellStyle name="Normal 65 16" xfId="43087" xr:uid="{00000000-0005-0000-0000-00004CA80000}"/>
    <cellStyle name="Normal 65 16 2" xfId="43088" xr:uid="{00000000-0005-0000-0000-00004DA80000}"/>
    <cellStyle name="Normal 65 17" xfId="43089" xr:uid="{00000000-0005-0000-0000-00004EA80000}"/>
    <cellStyle name="Normal 65 17 2" xfId="43090" xr:uid="{00000000-0005-0000-0000-00004FA80000}"/>
    <cellStyle name="Normal 65 18" xfId="43091" xr:uid="{00000000-0005-0000-0000-000050A80000}"/>
    <cellStyle name="Normal 65 18 2" xfId="43092" xr:uid="{00000000-0005-0000-0000-000051A80000}"/>
    <cellStyle name="Normal 65 19" xfId="43093" xr:uid="{00000000-0005-0000-0000-000052A80000}"/>
    <cellStyle name="Normal 65 19 2" xfId="43094" xr:uid="{00000000-0005-0000-0000-000053A80000}"/>
    <cellStyle name="Normal 65 2" xfId="43095" xr:uid="{00000000-0005-0000-0000-000054A80000}"/>
    <cellStyle name="Normal 65 2 10" xfId="43096" xr:uid="{00000000-0005-0000-0000-000055A80000}"/>
    <cellStyle name="Normal 65 2 10 2" xfId="43097" xr:uid="{00000000-0005-0000-0000-000056A80000}"/>
    <cellStyle name="Normal 65 2 11" xfId="43098" xr:uid="{00000000-0005-0000-0000-000057A80000}"/>
    <cellStyle name="Normal 65 2 11 2" xfId="43099" xr:uid="{00000000-0005-0000-0000-000058A80000}"/>
    <cellStyle name="Normal 65 2 12" xfId="43100" xr:uid="{00000000-0005-0000-0000-000059A80000}"/>
    <cellStyle name="Normal 65 2 12 2" xfId="43101" xr:uid="{00000000-0005-0000-0000-00005AA80000}"/>
    <cellStyle name="Normal 65 2 13" xfId="43102" xr:uid="{00000000-0005-0000-0000-00005BA80000}"/>
    <cellStyle name="Normal 65 2 13 2" xfId="43103" xr:uid="{00000000-0005-0000-0000-00005CA80000}"/>
    <cellStyle name="Normal 65 2 14" xfId="43104" xr:uid="{00000000-0005-0000-0000-00005DA80000}"/>
    <cellStyle name="Normal 65 2 14 2" xfId="43105" xr:uid="{00000000-0005-0000-0000-00005EA80000}"/>
    <cellStyle name="Normal 65 2 15" xfId="43106" xr:uid="{00000000-0005-0000-0000-00005FA80000}"/>
    <cellStyle name="Normal 65 2 15 2" xfId="43107" xr:uid="{00000000-0005-0000-0000-000060A80000}"/>
    <cellStyle name="Normal 65 2 16" xfId="43108" xr:uid="{00000000-0005-0000-0000-000061A80000}"/>
    <cellStyle name="Normal 65 2 16 2" xfId="43109" xr:uid="{00000000-0005-0000-0000-000062A80000}"/>
    <cellStyle name="Normal 65 2 17" xfId="43110" xr:uid="{00000000-0005-0000-0000-000063A80000}"/>
    <cellStyle name="Normal 65 2 18" xfId="43111" xr:uid="{00000000-0005-0000-0000-000064A80000}"/>
    <cellStyle name="Normal 65 2 2" xfId="43112" xr:uid="{00000000-0005-0000-0000-000065A80000}"/>
    <cellStyle name="Normal 65 2 2 10" xfId="43113" xr:uid="{00000000-0005-0000-0000-000066A80000}"/>
    <cellStyle name="Normal 65 2 2 11" xfId="43114" xr:uid="{00000000-0005-0000-0000-000067A80000}"/>
    <cellStyle name="Normal 65 2 2 2" xfId="43115" xr:uid="{00000000-0005-0000-0000-000068A80000}"/>
    <cellStyle name="Normal 65 2 2 2 2" xfId="43116" xr:uid="{00000000-0005-0000-0000-000069A80000}"/>
    <cellStyle name="Normal 65 2 2 3" xfId="43117" xr:uid="{00000000-0005-0000-0000-00006AA80000}"/>
    <cellStyle name="Normal 65 2 2 3 2" xfId="43118" xr:uid="{00000000-0005-0000-0000-00006BA80000}"/>
    <cellStyle name="Normal 65 2 2 4" xfId="43119" xr:uid="{00000000-0005-0000-0000-00006CA80000}"/>
    <cellStyle name="Normal 65 2 2 4 2" xfId="43120" xr:uid="{00000000-0005-0000-0000-00006DA80000}"/>
    <cellStyle name="Normal 65 2 2 5" xfId="43121" xr:uid="{00000000-0005-0000-0000-00006EA80000}"/>
    <cellStyle name="Normal 65 2 2 5 2" xfId="43122" xr:uid="{00000000-0005-0000-0000-00006FA80000}"/>
    <cellStyle name="Normal 65 2 2 6" xfId="43123" xr:uid="{00000000-0005-0000-0000-000070A80000}"/>
    <cellStyle name="Normal 65 2 2 6 2" xfId="43124" xr:uid="{00000000-0005-0000-0000-000071A80000}"/>
    <cellStyle name="Normal 65 2 2 7" xfId="43125" xr:uid="{00000000-0005-0000-0000-000072A80000}"/>
    <cellStyle name="Normal 65 2 2 7 2" xfId="43126" xr:uid="{00000000-0005-0000-0000-000073A80000}"/>
    <cellStyle name="Normal 65 2 2 8" xfId="43127" xr:uid="{00000000-0005-0000-0000-000074A80000}"/>
    <cellStyle name="Normal 65 2 2 8 2" xfId="43128" xr:uid="{00000000-0005-0000-0000-000075A80000}"/>
    <cellStyle name="Normal 65 2 2 9" xfId="43129" xr:uid="{00000000-0005-0000-0000-000076A80000}"/>
    <cellStyle name="Normal 65 2 2 9 2" xfId="43130" xr:uid="{00000000-0005-0000-0000-000077A80000}"/>
    <cellStyle name="Normal 65 2 3" xfId="43131" xr:uid="{00000000-0005-0000-0000-000078A80000}"/>
    <cellStyle name="Normal 65 2 3 10" xfId="43132" xr:uid="{00000000-0005-0000-0000-000079A80000}"/>
    <cellStyle name="Normal 65 2 3 11" xfId="43133" xr:uid="{00000000-0005-0000-0000-00007AA80000}"/>
    <cellStyle name="Normal 65 2 3 2" xfId="43134" xr:uid="{00000000-0005-0000-0000-00007BA80000}"/>
    <cellStyle name="Normal 65 2 3 2 2" xfId="43135" xr:uid="{00000000-0005-0000-0000-00007CA80000}"/>
    <cellStyle name="Normal 65 2 3 3" xfId="43136" xr:uid="{00000000-0005-0000-0000-00007DA80000}"/>
    <cellStyle name="Normal 65 2 3 3 2" xfId="43137" xr:uid="{00000000-0005-0000-0000-00007EA80000}"/>
    <cellStyle name="Normal 65 2 3 4" xfId="43138" xr:uid="{00000000-0005-0000-0000-00007FA80000}"/>
    <cellStyle name="Normal 65 2 3 4 2" xfId="43139" xr:uid="{00000000-0005-0000-0000-000080A80000}"/>
    <cellStyle name="Normal 65 2 3 5" xfId="43140" xr:uid="{00000000-0005-0000-0000-000081A80000}"/>
    <cellStyle name="Normal 65 2 3 5 2" xfId="43141" xr:uid="{00000000-0005-0000-0000-000082A80000}"/>
    <cellStyle name="Normal 65 2 3 6" xfId="43142" xr:uid="{00000000-0005-0000-0000-000083A80000}"/>
    <cellStyle name="Normal 65 2 3 6 2" xfId="43143" xr:uid="{00000000-0005-0000-0000-000084A80000}"/>
    <cellStyle name="Normal 65 2 3 7" xfId="43144" xr:uid="{00000000-0005-0000-0000-000085A80000}"/>
    <cellStyle name="Normal 65 2 3 7 2" xfId="43145" xr:uid="{00000000-0005-0000-0000-000086A80000}"/>
    <cellStyle name="Normal 65 2 3 8" xfId="43146" xr:uid="{00000000-0005-0000-0000-000087A80000}"/>
    <cellStyle name="Normal 65 2 3 8 2" xfId="43147" xr:uid="{00000000-0005-0000-0000-000088A80000}"/>
    <cellStyle name="Normal 65 2 3 9" xfId="43148" xr:uid="{00000000-0005-0000-0000-000089A80000}"/>
    <cellStyle name="Normal 65 2 3 9 2" xfId="43149" xr:uid="{00000000-0005-0000-0000-00008AA80000}"/>
    <cellStyle name="Normal 65 2 4" xfId="43150" xr:uid="{00000000-0005-0000-0000-00008BA80000}"/>
    <cellStyle name="Normal 65 2 4 10" xfId="43151" xr:uid="{00000000-0005-0000-0000-00008CA80000}"/>
    <cellStyle name="Normal 65 2 4 11" xfId="43152" xr:uid="{00000000-0005-0000-0000-00008DA80000}"/>
    <cellStyle name="Normal 65 2 4 2" xfId="43153" xr:uid="{00000000-0005-0000-0000-00008EA80000}"/>
    <cellStyle name="Normal 65 2 4 2 2" xfId="43154" xr:uid="{00000000-0005-0000-0000-00008FA80000}"/>
    <cellStyle name="Normal 65 2 4 3" xfId="43155" xr:uid="{00000000-0005-0000-0000-000090A80000}"/>
    <cellStyle name="Normal 65 2 4 3 2" xfId="43156" xr:uid="{00000000-0005-0000-0000-000091A80000}"/>
    <cellStyle name="Normal 65 2 4 4" xfId="43157" xr:uid="{00000000-0005-0000-0000-000092A80000}"/>
    <cellStyle name="Normal 65 2 4 4 2" xfId="43158" xr:uid="{00000000-0005-0000-0000-000093A80000}"/>
    <cellStyle name="Normal 65 2 4 5" xfId="43159" xr:uid="{00000000-0005-0000-0000-000094A80000}"/>
    <cellStyle name="Normal 65 2 4 5 2" xfId="43160" xr:uid="{00000000-0005-0000-0000-000095A80000}"/>
    <cellStyle name="Normal 65 2 4 6" xfId="43161" xr:uid="{00000000-0005-0000-0000-000096A80000}"/>
    <cellStyle name="Normal 65 2 4 6 2" xfId="43162" xr:uid="{00000000-0005-0000-0000-000097A80000}"/>
    <cellStyle name="Normal 65 2 4 7" xfId="43163" xr:uid="{00000000-0005-0000-0000-000098A80000}"/>
    <cellStyle name="Normal 65 2 4 7 2" xfId="43164" xr:uid="{00000000-0005-0000-0000-000099A80000}"/>
    <cellStyle name="Normal 65 2 4 8" xfId="43165" xr:uid="{00000000-0005-0000-0000-00009AA80000}"/>
    <cellStyle name="Normal 65 2 4 8 2" xfId="43166" xr:uid="{00000000-0005-0000-0000-00009BA80000}"/>
    <cellStyle name="Normal 65 2 4 9" xfId="43167" xr:uid="{00000000-0005-0000-0000-00009CA80000}"/>
    <cellStyle name="Normal 65 2 4 9 2" xfId="43168" xr:uid="{00000000-0005-0000-0000-00009DA80000}"/>
    <cellStyle name="Normal 65 2 5" xfId="43169" xr:uid="{00000000-0005-0000-0000-00009EA80000}"/>
    <cellStyle name="Normal 65 2 5 10" xfId="43170" xr:uid="{00000000-0005-0000-0000-00009FA80000}"/>
    <cellStyle name="Normal 65 2 5 11" xfId="43171" xr:uid="{00000000-0005-0000-0000-0000A0A80000}"/>
    <cellStyle name="Normal 65 2 5 2" xfId="43172" xr:uid="{00000000-0005-0000-0000-0000A1A80000}"/>
    <cellStyle name="Normal 65 2 5 2 2" xfId="43173" xr:uid="{00000000-0005-0000-0000-0000A2A80000}"/>
    <cellStyle name="Normal 65 2 5 3" xfId="43174" xr:uid="{00000000-0005-0000-0000-0000A3A80000}"/>
    <cellStyle name="Normal 65 2 5 3 2" xfId="43175" xr:uid="{00000000-0005-0000-0000-0000A4A80000}"/>
    <cellStyle name="Normal 65 2 5 4" xfId="43176" xr:uid="{00000000-0005-0000-0000-0000A5A80000}"/>
    <cellStyle name="Normal 65 2 5 4 2" xfId="43177" xr:uid="{00000000-0005-0000-0000-0000A6A80000}"/>
    <cellStyle name="Normal 65 2 5 5" xfId="43178" xr:uid="{00000000-0005-0000-0000-0000A7A80000}"/>
    <cellStyle name="Normal 65 2 5 5 2" xfId="43179" xr:uid="{00000000-0005-0000-0000-0000A8A80000}"/>
    <cellStyle name="Normal 65 2 5 6" xfId="43180" xr:uid="{00000000-0005-0000-0000-0000A9A80000}"/>
    <cellStyle name="Normal 65 2 5 6 2" xfId="43181" xr:uid="{00000000-0005-0000-0000-0000AAA80000}"/>
    <cellStyle name="Normal 65 2 5 7" xfId="43182" xr:uid="{00000000-0005-0000-0000-0000ABA80000}"/>
    <cellStyle name="Normal 65 2 5 7 2" xfId="43183" xr:uid="{00000000-0005-0000-0000-0000ACA80000}"/>
    <cellStyle name="Normal 65 2 5 8" xfId="43184" xr:uid="{00000000-0005-0000-0000-0000ADA80000}"/>
    <cellStyle name="Normal 65 2 5 8 2" xfId="43185" xr:uid="{00000000-0005-0000-0000-0000AEA80000}"/>
    <cellStyle name="Normal 65 2 5 9" xfId="43186" xr:uid="{00000000-0005-0000-0000-0000AFA80000}"/>
    <cellStyle name="Normal 65 2 5 9 2" xfId="43187" xr:uid="{00000000-0005-0000-0000-0000B0A80000}"/>
    <cellStyle name="Normal 65 2 6" xfId="43188" xr:uid="{00000000-0005-0000-0000-0000B1A80000}"/>
    <cellStyle name="Normal 65 2 6 10" xfId="43189" xr:uid="{00000000-0005-0000-0000-0000B2A80000}"/>
    <cellStyle name="Normal 65 2 6 11" xfId="43190" xr:uid="{00000000-0005-0000-0000-0000B3A80000}"/>
    <cellStyle name="Normal 65 2 6 2" xfId="43191" xr:uid="{00000000-0005-0000-0000-0000B4A80000}"/>
    <cellStyle name="Normal 65 2 6 2 2" xfId="43192" xr:uid="{00000000-0005-0000-0000-0000B5A80000}"/>
    <cellStyle name="Normal 65 2 6 3" xfId="43193" xr:uid="{00000000-0005-0000-0000-0000B6A80000}"/>
    <cellStyle name="Normal 65 2 6 3 2" xfId="43194" xr:uid="{00000000-0005-0000-0000-0000B7A80000}"/>
    <cellStyle name="Normal 65 2 6 4" xfId="43195" xr:uid="{00000000-0005-0000-0000-0000B8A80000}"/>
    <cellStyle name="Normal 65 2 6 4 2" xfId="43196" xr:uid="{00000000-0005-0000-0000-0000B9A80000}"/>
    <cellStyle name="Normal 65 2 6 5" xfId="43197" xr:uid="{00000000-0005-0000-0000-0000BAA80000}"/>
    <cellStyle name="Normal 65 2 6 5 2" xfId="43198" xr:uid="{00000000-0005-0000-0000-0000BBA80000}"/>
    <cellStyle name="Normal 65 2 6 6" xfId="43199" xr:uid="{00000000-0005-0000-0000-0000BCA80000}"/>
    <cellStyle name="Normal 65 2 6 6 2" xfId="43200" xr:uid="{00000000-0005-0000-0000-0000BDA80000}"/>
    <cellStyle name="Normal 65 2 6 7" xfId="43201" xr:uid="{00000000-0005-0000-0000-0000BEA80000}"/>
    <cellStyle name="Normal 65 2 6 7 2" xfId="43202" xr:uid="{00000000-0005-0000-0000-0000BFA80000}"/>
    <cellStyle name="Normal 65 2 6 8" xfId="43203" xr:uid="{00000000-0005-0000-0000-0000C0A80000}"/>
    <cellStyle name="Normal 65 2 6 8 2" xfId="43204" xr:uid="{00000000-0005-0000-0000-0000C1A80000}"/>
    <cellStyle name="Normal 65 2 6 9" xfId="43205" xr:uid="{00000000-0005-0000-0000-0000C2A80000}"/>
    <cellStyle name="Normal 65 2 6 9 2" xfId="43206" xr:uid="{00000000-0005-0000-0000-0000C3A80000}"/>
    <cellStyle name="Normal 65 2 7" xfId="43207" xr:uid="{00000000-0005-0000-0000-0000C4A80000}"/>
    <cellStyle name="Normal 65 2 7 10" xfId="43208" xr:uid="{00000000-0005-0000-0000-0000C5A80000}"/>
    <cellStyle name="Normal 65 2 7 11" xfId="43209" xr:uid="{00000000-0005-0000-0000-0000C6A80000}"/>
    <cellStyle name="Normal 65 2 7 2" xfId="43210" xr:uid="{00000000-0005-0000-0000-0000C7A80000}"/>
    <cellStyle name="Normal 65 2 7 2 2" xfId="43211" xr:uid="{00000000-0005-0000-0000-0000C8A80000}"/>
    <cellStyle name="Normal 65 2 7 3" xfId="43212" xr:uid="{00000000-0005-0000-0000-0000C9A80000}"/>
    <cellStyle name="Normal 65 2 7 3 2" xfId="43213" xr:uid="{00000000-0005-0000-0000-0000CAA80000}"/>
    <cellStyle name="Normal 65 2 7 4" xfId="43214" xr:uid="{00000000-0005-0000-0000-0000CBA80000}"/>
    <cellStyle name="Normal 65 2 7 4 2" xfId="43215" xr:uid="{00000000-0005-0000-0000-0000CCA80000}"/>
    <cellStyle name="Normal 65 2 7 5" xfId="43216" xr:uid="{00000000-0005-0000-0000-0000CDA80000}"/>
    <cellStyle name="Normal 65 2 7 5 2" xfId="43217" xr:uid="{00000000-0005-0000-0000-0000CEA80000}"/>
    <cellStyle name="Normal 65 2 7 6" xfId="43218" xr:uid="{00000000-0005-0000-0000-0000CFA80000}"/>
    <cellStyle name="Normal 65 2 7 6 2" xfId="43219" xr:uid="{00000000-0005-0000-0000-0000D0A80000}"/>
    <cellStyle name="Normal 65 2 7 7" xfId="43220" xr:uid="{00000000-0005-0000-0000-0000D1A80000}"/>
    <cellStyle name="Normal 65 2 7 7 2" xfId="43221" xr:uid="{00000000-0005-0000-0000-0000D2A80000}"/>
    <cellStyle name="Normal 65 2 7 8" xfId="43222" xr:uid="{00000000-0005-0000-0000-0000D3A80000}"/>
    <cellStyle name="Normal 65 2 7 8 2" xfId="43223" xr:uid="{00000000-0005-0000-0000-0000D4A80000}"/>
    <cellStyle name="Normal 65 2 7 9" xfId="43224" xr:uid="{00000000-0005-0000-0000-0000D5A80000}"/>
    <cellStyle name="Normal 65 2 7 9 2" xfId="43225" xr:uid="{00000000-0005-0000-0000-0000D6A80000}"/>
    <cellStyle name="Normal 65 2 8" xfId="43226" xr:uid="{00000000-0005-0000-0000-0000D7A80000}"/>
    <cellStyle name="Normal 65 2 8 10" xfId="43227" xr:uid="{00000000-0005-0000-0000-0000D8A80000}"/>
    <cellStyle name="Normal 65 2 8 2" xfId="43228" xr:uid="{00000000-0005-0000-0000-0000D9A80000}"/>
    <cellStyle name="Normal 65 2 8 2 2" xfId="43229" xr:uid="{00000000-0005-0000-0000-0000DAA80000}"/>
    <cellStyle name="Normal 65 2 8 3" xfId="43230" xr:uid="{00000000-0005-0000-0000-0000DBA80000}"/>
    <cellStyle name="Normal 65 2 8 3 2" xfId="43231" xr:uid="{00000000-0005-0000-0000-0000DCA80000}"/>
    <cellStyle name="Normal 65 2 8 4" xfId="43232" xr:uid="{00000000-0005-0000-0000-0000DDA80000}"/>
    <cellStyle name="Normal 65 2 8 4 2" xfId="43233" xr:uid="{00000000-0005-0000-0000-0000DEA80000}"/>
    <cellStyle name="Normal 65 2 8 5" xfId="43234" xr:uid="{00000000-0005-0000-0000-0000DFA80000}"/>
    <cellStyle name="Normal 65 2 8 5 2" xfId="43235" xr:uid="{00000000-0005-0000-0000-0000E0A80000}"/>
    <cellStyle name="Normal 65 2 8 6" xfId="43236" xr:uid="{00000000-0005-0000-0000-0000E1A80000}"/>
    <cellStyle name="Normal 65 2 8 6 2" xfId="43237" xr:uid="{00000000-0005-0000-0000-0000E2A80000}"/>
    <cellStyle name="Normal 65 2 8 7" xfId="43238" xr:uid="{00000000-0005-0000-0000-0000E3A80000}"/>
    <cellStyle name="Normal 65 2 8 7 2" xfId="43239" xr:uid="{00000000-0005-0000-0000-0000E4A80000}"/>
    <cellStyle name="Normal 65 2 8 8" xfId="43240" xr:uid="{00000000-0005-0000-0000-0000E5A80000}"/>
    <cellStyle name="Normal 65 2 8 8 2" xfId="43241" xr:uid="{00000000-0005-0000-0000-0000E6A80000}"/>
    <cellStyle name="Normal 65 2 8 9" xfId="43242" xr:uid="{00000000-0005-0000-0000-0000E7A80000}"/>
    <cellStyle name="Normal 65 2 9" xfId="43243" xr:uid="{00000000-0005-0000-0000-0000E8A80000}"/>
    <cellStyle name="Normal 65 2 9 2" xfId="43244" xr:uid="{00000000-0005-0000-0000-0000E9A80000}"/>
    <cellStyle name="Normal 65 20" xfId="43245" xr:uid="{00000000-0005-0000-0000-0000EAA80000}"/>
    <cellStyle name="Normal 65 20 2" xfId="43246" xr:uid="{00000000-0005-0000-0000-0000EBA80000}"/>
    <cellStyle name="Normal 65 21" xfId="43247" xr:uid="{00000000-0005-0000-0000-0000ECA80000}"/>
    <cellStyle name="Normal 65 22" xfId="43248" xr:uid="{00000000-0005-0000-0000-0000EDA80000}"/>
    <cellStyle name="Normal 65 3" xfId="43249" xr:uid="{00000000-0005-0000-0000-0000EEA80000}"/>
    <cellStyle name="Normal 65 3 10" xfId="43250" xr:uid="{00000000-0005-0000-0000-0000EFA80000}"/>
    <cellStyle name="Normal 65 3 10 2" xfId="43251" xr:uid="{00000000-0005-0000-0000-0000F0A80000}"/>
    <cellStyle name="Normal 65 3 11" xfId="43252" xr:uid="{00000000-0005-0000-0000-0000F1A80000}"/>
    <cellStyle name="Normal 65 3 11 2" xfId="43253" xr:uid="{00000000-0005-0000-0000-0000F2A80000}"/>
    <cellStyle name="Normal 65 3 12" xfId="43254" xr:uid="{00000000-0005-0000-0000-0000F3A80000}"/>
    <cellStyle name="Normal 65 3 12 2" xfId="43255" xr:uid="{00000000-0005-0000-0000-0000F4A80000}"/>
    <cellStyle name="Normal 65 3 13" xfId="43256" xr:uid="{00000000-0005-0000-0000-0000F5A80000}"/>
    <cellStyle name="Normal 65 3 13 2" xfId="43257" xr:uid="{00000000-0005-0000-0000-0000F6A80000}"/>
    <cellStyle name="Normal 65 3 14" xfId="43258" xr:uid="{00000000-0005-0000-0000-0000F7A80000}"/>
    <cellStyle name="Normal 65 3 14 2" xfId="43259" xr:uid="{00000000-0005-0000-0000-0000F8A80000}"/>
    <cellStyle name="Normal 65 3 15" xfId="43260" xr:uid="{00000000-0005-0000-0000-0000F9A80000}"/>
    <cellStyle name="Normal 65 3 15 2" xfId="43261" xr:uid="{00000000-0005-0000-0000-0000FAA80000}"/>
    <cellStyle name="Normal 65 3 16" xfId="43262" xr:uid="{00000000-0005-0000-0000-0000FBA80000}"/>
    <cellStyle name="Normal 65 3 16 2" xfId="43263" xr:uid="{00000000-0005-0000-0000-0000FCA80000}"/>
    <cellStyle name="Normal 65 3 17" xfId="43264" xr:uid="{00000000-0005-0000-0000-0000FDA80000}"/>
    <cellStyle name="Normal 65 3 18" xfId="43265" xr:uid="{00000000-0005-0000-0000-0000FEA80000}"/>
    <cellStyle name="Normal 65 3 2" xfId="43266" xr:uid="{00000000-0005-0000-0000-0000FFA80000}"/>
    <cellStyle name="Normal 65 3 2 10" xfId="43267" xr:uid="{00000000-0005-0000-0000-000000A90000}"/>
    <cellStyle name="Normal 65 3 2 11" xfId="43268" xr:uid="{00000000-0005-0000-0000-000001A90000}"/>
    <cellStyle name="Normal 65 3 2 2" xfId="43269" xr:uid="{00000000-0005-0000-0000-000002A90000}"/>
    <cellStyle name="Normal 65 3 2 2 2" xfId="43270" xr:uid="{00000000-0005-0000-0000-000003A90000}"/>
    <cellStyle name="Normal 65 3 2 3" xfId="43271" xr:uid="{00000000-0005-0000-0000-000004A90000}"/>
    <cellStyle name="Normal 65 3 2 3 2" xfId="43272" xr:uid="{00000000-0005-0000-0000-000005A90000}"/>
    <cellStyle name="Normal 65 3 2 4" xfId="43273" xr:uid="{00000000-0005-0000-0000-000006A90000}"/>
    <cellStyle name="Normal 65 3 2 4 2" xfId="43274" xr:uid="{00000000-0005-0000-0000-000007A90000}"/>
    <cellStyle name="Normal 65 3 2 5" xfId="43275" xr:uid="{00000000-0005-0000-0000-000008A90000}"/>
    <cellStyle name="Normal 65 3 2 5 2" xfId="43276" xr:uid="{00000000-0005-0000-0000-000009A90000}"/>
    <cellStyle name="Normal 65 3 2 6" xfId="43277" xr:uid="{00000000-0005-0000-0000-00000AA90000}"/>
    <cellStyle name="Normal 65 3 2 6 2" xfId="43278" xr:uid="{00000000-0005-0000-0000-00000BA90000}"/>
    <cellStyle name="Normal 65 3 2 7" xfId="43279" xr:uid="{00000000-0005-0000-0000-00000CA90000}"/>
    <cellStyle name="Normal 65 3 2 7 2" xfId="43280" xr:uid="{00000000-0005-0000-0000-00000DA90000}"/>
    <cellStyle name="Normal 65 3 2 8" xfId="43281" xr:uid="{00000000-0005-0000-0000-00000EA90000}"/>
    <cellStyle name="Normal 65 3 2 8 2" xfId="43282" xr:uid="{00000000-0005-0000-0000-00000FA90000}"/>
    <cellStyle name="Normal 65 3 2 9" xfId="43283" xr:uid="{00000000-0005-0000-0000-000010A90000}"/>
    <cellStyle name="Normal 65 3 2 9 2" xfId="43284" xr:uid="{00000000-0005-0000-0000-000011A90000}"/>
    <cellStyle name="Normal 65 3 3" xfId="43285" xr:uid="{00000000-0005-0000-0000-000012A90000}"/>
    <cellStyle name="Normal 65 3 3 10" xfId="43286" xr:uid="{00000000-0005-0000-0000-000013A90000}"/>
    <cellStyle name="Normal 65 3 3 11" xfId="43287" xr:uid="{00000000-0005-0000-0000-000014A90000}"/>
    <cellStyle name="Normal 65 3 3 2" xfId="43288" xr:uid="{00000000-0005-0000-0000-000015A90000}"/>
    <cellStyle name="Normal 65 3 3 2 2" xfId="43289" xr:uid="{00000000-0005-0000-0000-000016A90000}"/>
    <cellStyle name="Normal 65 3 3 3" xfId="43290" xr:uid="{00000000-0005-0000-0000-000017A90000}"/>
    <cellStyle name="Normal 65 3 3 3 2" xfId="43291" xr:uid="{00000000-0005-0000-0000-000018A90000}"/>
    <cellStyle name="Normal 65 3 3 4" xfId="43292" xr:uid="{00000000-0005-0000-0000-000019A90000}"/>
    <cellStyle name="Normal 65 3 3 4 2" xfId="43293" xr:uid="{00000000-0005-0000-0000-00001AA90000}"/>
    <cellStyle name="Normal 65 3 3 5" xfId="43294" xr:uid="{00000000-0005-0000-0000-00001BA90000}"/>
    <cellStyle name="Normal 65 3 3 5 2" xfId="43295" xr:uid="{00000000-0005-0000-0000-00001CA90000}"/>
    <cellStyle name="Normal 65 3 3 6" xfId="43296" xr:uid="{00000000-0005-0000-0000-00001DA90000}"/>
    <cellStyle name="Normal 65 3 3 6 2" xfId="43297" xr:uid="{00000000-0005-0000-0000-00001EA90000}"/>
    <cellStyle name="Normal 65 3 3 7" xfId="43298" xr:uid="{00000000-0005-0000-0000-00001FA90000}"/>
    <cellStyle name="Normal 65 3 3 7 2" xfId="43299" xr:uid="{00000000-0005-0000-0000-000020A90000}"/>
    <cellStyle name="Normal 65 3 3 8" xfId="43300" xr:uid="{00000000-0005-0000-0000-000021A90000}"/>
    <cellStyle name="Normal 65 3 3 8 2" xfId="43301" xr:uid="{00000000-0005-0000-0000-000022A90000}"/>
    <cellStyle name="Normal 65 3 3 9" xfId="43302" xr:uid="{00000000-0005-0000-0000-000023A90000}"/>
    <cellStyle name="Normal 65 3 3 9 2" xfId="43303" xr:uid="{00000000-0005-0000-0000-000024A90000}"/>
    <cellStyle name="Normal 65 3 4" xfId="43304" xr:uid="{00000000-0005-0000-0000-000025A90000}"/>
    <cellStyle name="Normal 65 3 4 10" xfId="43305" xr:uid="{00000000-0005-0000-0000-000026A90000}"/>
    <cellStyle name="Normal 65 3 4 11" xfId="43306" xr:uid="{00000000-0005-0000-0000-000027A90000}"/>
    <cellStyle name="Normal 65 3 4 2" xfId="43307" xr:uid="{00000000-0005-0000-0000-000028A90000}"/>
    <cellStyle name="Normal 65 3 4 2 2" xfId="43308" xr:uid="{00000000-0005-0000-0000-000029A90000}"/>
    <cellStyle name="Normal 65 3 4 3" xfId="43309" xr:uid="{00000000-0005-0000-0000-00002AA90000}"/>
    <cellStyle name="Normal 65 3 4 3 2" xfId="43310" xr:uid="{00000000-0005-0000-0000-00002BA90000}"/>
    <cellStyle name="Normal 65 3 4 4" xfId="43311" xr:uid="{00000000-0005-0000-0000-00002CA90000}"/>
    <cellStyle name="Normal 65 3 4 4 2" xfId="43312" xr:uid="{00000000-0005-0000-0000-00002DA90000}"/>
    <cellStyle name="Normal 65 3 4 5" xfId="43313" xr:uid="{00000000-0005-0000-0000-00002EA90000}"/>
    <cellStyle name="Normal 65 3 4 5 2" xfId="43314" xr:uid="{00000000-0005-0000-0000-00002FA90000}"/>
    <cellStyle name="Normal 65 3 4 6" xfId="43315" xr:uid="{00000000-0005-0000-0000-000030A90000}"/>
    <cellStyle name="Normal 65 3 4 6 2" xfId="43316" xr:uid="{00000000-0005-0000-0000-000031A90000}"/>
    <cellStyle name="Normal 65 3 4 7" xfId="43317" xr:uid="{00000000-0005-0000-0000-000032A90000}"/>
    <cellStyle name="Normal 65 3 4 7 2" xfId="43318" xr:uid="{00000000-0005-0000-0000-000033A90000}"/>
    <cellStyle name="Normal 65 3 4 8" xfId="43319" xr:uid="{00000000-0005-0000-0000-000034A90000}"/>
    <cellStyle name="Normal 65 3 4 8 2" xfId="43320" xr:uid="{00000000-0005-0000-0000-000035A90000}"/>
    <cellStyle name="Normal 65 3 4 9" xfId="43321" xr:uid="{00000000-0005-0000-0000-000036A90000}"/>
    <cellStyle name="Normal 65 3 4 9 2" xfId="43322" xr:uid="{00000000-0005-0000-0000-000037A90000}"/>
    <cellStyle name="Normal 65 3 5" xfId="43323" xr:uid="{00000000-0005-0000-0000-000038A90000}"/>
    <cellStyle name="Normal 65 3 5 10" xfId="43324" xr:uid="{00000000-0005-0000-0000-000039A90000}"/>
    <cellStyle name="Normal 65 3 5 11" xfId="43325" xr:uid="{00000000-0005-0000-0000-00003AA90000}"/>
    <cellStyle name="Normal 65 3 5 2" xfId="43326" xr:uid="{00000000-0005-0000-0000-00003BA90000}"/>
    <cellStyle name="Normal 65 3 5 2 2" xfId="43327" xr:uid="{00000000-0005-0000-0000-00003CA90000}"/>
    <cellStyle name="Normal 65 3 5 3" xfId="43328" xr:uid="{00000000-0005-0000-0000-00003DA90000}"/>
    <cellStyle name="Normal 65 3 5 3 2" xfId="43329" xr:uid="{00000000-0005-0000-0000-00003EA90000}"/>
    <cellStyle name="Normal 65 3 5 4" xfId="43330" xr:uid="{00000000-0005-0000-0000-00003FA90000}"/>
    <cellStyle name="Normal 65 3 5 4 2" xfId="43331" xr:uid="{00000000-0005-0000-0000-000040A90000}"/>
    <cellStyle name="Normal 65 3 5 5" xfId="43332" xr:uid="{00000000-0005-0000-0000-000041A90000}"/>
    <cellStyle name="Normal 65 3 5 5 2" xfId="43333" xr:uid="{00000000-0005-0000-0000-000042A90000}"/>
    <cellStyle name="Normal 65 3 5 6" xfId="43334" xr:uid="{00000000-0005-0000-0000-000043A90000}"/>
    <cellStyle name="Normal 65 3 5 6 2" xfId="43335" xr:uid="{00000000-0005-0000-0000-000044A90000}"/>
    <cellStyle name="Normal 65 3 5 7" xfId="43336" xr:uid="{00000000-0005-0000-0000-000045A90000}"/>
    <cellStyle name="Normal 65 3 5 7 2" xfId="43337" xr:uid="{00000000-0005-0000-0000-000046A90000}"/>
    <cellStyle name="Normal 65 3 5 8" xfId="43338" xr:uid="{00000000-0005-0000-0000-000047A90000}"/>
    <cellStyle name="Normal 65 3 5 8 2" xfId="43339" xr:uid="{00000000-0005-0000-0000-000048A90000}"/>
    <cellStyle name="Normal 65 3 5 9" xfId="43340" xr:uid="{00000000-0005-0000-0000-000049A90000}"/>
    <cellStyle name="Normal 65 3 5 9 2" xfId="43341" xr:uid="{00000000-0005-0000-0000-00004AA90000}"/>
    <cellStyle name="Normal 65 3 6" xfId="43342" xr:uid="{00000000-0005-0000-0000-00004BA90000}"/>
    <cellStyle name="Normal 65 3 6 10" xfId="43343" xr:uid="{00000000-0005-0000-0000-00004CA90000}"/>
    <cellStyle name="Normal 65 3 6 11" xfId="43344" xr:uid="{00000000-0005-0000-0000-00004DA90000}"/>
    <cellStyle name="Normal 65 3 6 2" xfId="43345" xr:uid="{00000000-0005-0000-0000-00004EA90000}"/>
    <cellStyle name="Normal 65 3 6 2 2" xfId="43346" xr:uid="{00000000-0005-0000-0000-00004FA90000}"/>
    <cellStyle name="Normal 65 3 6 3" xfId="43347" xr:uid="{00000000-0005-0000-0000-000050A90000}"/>
    <cellStyle name="Normal 65 3 6 3 2" xfId="43348" xr:uid="{00000000-0005-0000-0000-000051A90000}"/>
    <cellStyle name="Normal 65 3 6 4" xfId="43349" xr:uid="{00000000-0005-0000-0000-000052A90000}"/>
    <cellStyle name="Normal 65 3 6 4 2" xfId="43350" xr:uid="{00000000-0005-0000-0000-000053A90000}"/>
    <cellStyle name="Normal 65 3 6 5" xfId="43351" xr:uid="{00000000-0005-0000-0000-000054A90000}"/>
    <cellStyle name="Normal 65 3 6 5 2" xfId="43352" xr:uid="{00000000-0005-0000-0000-000055A90000}"/>
    <cellStyle name="Normal 65 3 6 6" xfId="43353" xr:uid="{00000000-0005-0000-0000-000056A90000}"/>
    <cellStyle name="Normal 65 3 6 6 2" xfId="43354" xr:uid="{00000000-0005-0000-0000-000057A90000}"/>
    <cellStyle name="Normal 65 3 6 7" xfId="43355" xr:uid="{00000000-0005-0000-0000-000058A90000}"/>
    <cellStyle name="Normal 65 3 6 7 2" xfId="43356" xr:uid="{00000000-0005-0000-0000-000059A90000}"/>
    <cellStyle name="Normal 65 3 6 8" xfId="43357" xr:uid="{00000000-0005-0000-0000-00005AA90000}"/>
    <cellStyle name="Normal 65 3 6 8 2" xfId="43358" xr:uid="{00000000-0005-0000-0000-00005BA90000}"/>
    <cellStyle name="Normal 65 3 6 9" xfId="43359" xr:uid="{00000000-0005-0000-0000-00005CA90000}"/>
    <cellStyle name="Normal 65 3 6 9 2" xfId="43360" xr:uid="{00000000-0005-0000-0000-00005DA90000}"/>
    <cellStyle name="Normal 65 3 7" xfId="43361" xr:uid="{00000000-0005-0000-0000-00005EA90000}"/>
    <cellStyle name="Normal 65 3 7 10" xfId="43362" xr:uid="{00000000-0005-0000-0000-00005FA90000}"/>
    <cellStyle name="Normal 65 3 7 11" xfId="43363" xr:uid="{00000000-0005-0000-0000-000060A90000}"/>
    <cellStyle name="Normal 65 3 7 2" xfId="43364" xr:uid="{00000000-0005-0000-0000-000061A90000}"/>
    <cellStyle name="Normal 65 3 7 2 2" xfId="43365" xr:uid="{00000000-0005-0000-0000-000062A90000}"/>
    <cellStyle name="Normal 65 3 7 3" xfId="43366" xr:uid="{00000000-0005-0000-0000-000063A90000}"/>
    <cellStyle name="Normal 65 3 7 3 2" xfId="43367" xr:uid="{00000000-0005-0000-0000-000064A90000}"/>
    <cellStyle name="Normal 65 3 7 4" xfId="43368" xr:uid="{00000000-0005-0000-0000-000065A90000}"/>
    <cellStyle name="Normal 65 3 7 4 2" xfId="43369" xr:uid="{00000000-0005-0000-0000-000066A90000}"/>
    <cellStyle name="Normal 65 3 7 5" xfId="43370" xr:uid="{00000000-0005-0000-0000-000067A90000}"/>
    <cellStyle name="Normal 65 3 7 5 2" xfId="43371" xr:uid="{00000000-0005-0000-0000-000068A90000}"/>
    <cellStyle name="Normal 65 3 7 6" xfId="43372" xr:uid="{00000000-0005-0000-0000-000069A90000}"/>
    <cellStyle name="Normal 65 3 7 6 2" xfId="43373" xr:uid="{00000000-0005-0000-0000-00006AA90000}"/>
    <cellStyle name="Normal 65 3 7 7" xfId="43374" xr:uid="{00000000-0005-0000-0000-00006BA90000}"/>
    <cellStyle name="Normal 65 3 7 7 2" xfId="43375" xr:uid="{00000000-0005-0000-0000-00006CA90000}"/>
    <cellStyle name="Normal 65 3 7 8" xfId="43376" xr:uid="{00000000-0005-0000-0000-00006DA90000}"/>
    <cellStyle name="Normal 65 3 7 8 2" xfId="43377" xr:uid="{00000000-0005-0000-0000-00006EA90000}"/>
    <cellStyle name="Normal 65 3 7 9" xfId="43378" xr:uid="{00000000-0005-0000-0000-00006FA90000}"/>
    <cellStyle name="Normal 65 3 7 9 2" xfId="43379" xr:uid="{00000000-0005-0000-0000-000070A90000}"/>
    <cellStyle name="Normal 65 3 8" xfId="43380" xr:uid="{00000000-0005-0000-0000-000071A90000}"/>
    <cellStyle name="Normal 65 3 8 10" xfId="43381" xr:uid="{00000000-0005-0000-0000-000072A90000}"/>
    <cellStyle name="Normal 65 3 8 2" xfId="43382" xr:uid="{00000000-0005-0000-0000-000073A90000}"/>
    <cellStyle name="Normal 65 3 8 2 2" xfId="43383" xr:uid="{00000000-0005-0000-0000-000074A90000}"/>
    <cellStyle name="Normal 65 3 8 3" xfId="43384" xr:uid="{00000000-0005-0000-0000-000075A90000}"/>
    <cellStyle name="Normal 65 3 8 3 2" xfId="43385" xr:uid="{00000000-0005-0000-0000-000076A90000}"/>
    <cellStyle name="Normal 65 3 8 4" xfId="43386" xr:uid="{00000000-0005-0000-0000-000077A90000}"/>
    <cellStyle name="Normal 65 3 8 4 2" xfId="43387" xr:uid="{00000000-0005-0000-0000-000078A90000}"/>
    <cellStyle name="Normal 65 3 8 5" xfId="43388" xr:uid="{00000000-0005-0000-0000-000079A90000}"/>
    <cellStyle name="Normal 65 3 8 5 2" xfId="43389" xr:uid="{00000000-0005-0000-0000-00007AA90000}"/>
    <cellStyle name="Normal 65 3 8 6" xfId="43390" xr:uid="{00000000-0005-0000-0000-00007BA90000}"/>
    <cellStyle name="Normal 65 3 8 6 2" xfId="43391" xr:uid="{00000000-0005-0000-0000-00007CA90000}"/>
    <cellStyle name="Normal 65 3 8 7" xfId="43392" xr:uid="{00000000-0005-0000-0000-00007DA90000}"/>
    <cellStyle name="Normal 65 3 8 7 2" xfId="43393" xr:uid="{00000000-0005-0000-0000-00007EA90000}"/>
    <cellStyle name="Normal 65 3 8 8" xfId="43394" xr:uid="{00000000-0005-0000-0000-00007FA90000}"/>
    <cellStyle name="Normal 65 3 8 8 2" xfId="43395" xr:uid="{00000000-0005-0000-0000-000080A90000}"/>
    <cellStyle name="Normal 65 3 8 9" xfId="43396" xr:uid="{00000000-0005-0000-0000-000081A90000}"/>
    <cellStyle name="Normal 65 3 9" xfId="43397" xr:uid="{00000000-0005-0000-0000-000082A90000}"/>
    <cellStyle name="Normal 65 3 9 2" xfId="43398" xr:uid="{00000000-0005-0000-0000-000083A90000}"/>
    <cellStyle name="Normal 65 4" xfId="43399" xr:uid="{00000000-0005-0000-0000-000084A90000}"/>
    <cellStyle name="Normal 65 4 10" xfId="43400" xr:uid="{00000000-0005-0000-0000-000085A90000}"/>
    <cellStyle name="Normal 65 4 10 2" xfId="43401" xr:uid="{00000000-0005-0000-0000-000086A90000}"/>
    <cellStyle name="Normal 65 4 11" xfId="43402" xr:uid="{00000000-0005-0000-0000-000087A90000}"/>
    <cellStyle name="Normal 65 4 11 2" xfId="43403" xr:uid="{00000000-0005-0000-0000-000088A90000}"/>
    <cellStyle name="Normal 65 4 12" xfId="43404" xr:uid="{00000000-0005-0000-0000-000089A90000}"/>
    <cellStyle name="Normal 65 4 12 2" xfId="43405" xr:uid="{00000000-0005-0000-0000-00008AA90000}"/>
    <cellStyle name="Normal 65 4 13" xfId="43406" xr:uid="{00000000-0005-0000-0000-00008BA90000}"/>
    <cellStyle name="Normal 65 4 13 2" xfId="43407" xr:uid="{00000000-0005-0000-0000-00008CA90000}"/>
    <cellStyle name="Normal 65 4 14" xfId="43408" xr:uid="{00000000-0005-0000-0000-00008DA90000}"/>
    <cellStyle name="Normal 65 4 14 2" xfId="43409" xr:uid="{00000000-0005-0000-0000-00008EA90000}"/>
    <cellStyle name="Normal 65 4 15" xfId="43410" xr:uid="{00000000-0005-0000-0000-00008FA90000}"/>
    <cellStyle name="Normal 65 4 15 2" xfId="43411" xr:uid="{00000000-0005-0000-0000-000090A90000}"/>
    <cellStyle name="Normal 65 4 16" xfId="43412" xr:uid="{00000000-0005-0000-0000-000091A90000}"/>
    <cellStyle name="Normal 65 4 16 2" xfId="43413" xr:uid="{00000000-0005-0000-0000-000092A90000}"/>
    <cellStyle name="Normal 65 4 17" xfId="43414" xr:uid="{00000000-0005-0000-0000-000093A90000}"/>
    <cellStyle name="Normal 65 4 18" xfId="43415" xr:uid="{00000000-0005-0000-0000-000094A90000}"/>
    <cellStyle name="Normal 65 4 2" xfId="43416" xr:uid="{00000000-0005-0000-0000-000095A90000}"/>
    <cellStyle name="Normal 65 4 2 10" xfId="43417" xr:uid="{00000000-0005-0000-0000-000096A90000}"/>
    <cellStyle name="Normal 65 4 2 11" xfId="43418" xr:uid="{00000000-0005-0000-0000-000097A90000}"/>
    <cellStyle name="Normal 65 4 2 2" xfId="43419" xr:uid="{00000000-0005-0000-0000-000098A90000}"/>
    <cellStyle name="Normal 65 4 2 2 2" xfId="43420" xr:uid="{00000000-0005-0000-0000-000099A90000}"/>
    <cellStyle name="Normal 65 4 2 3" xfId="43421" xr:uid="{00000000-0005-0000-0000-00009AA90000}"/>
    <cellStyle name="Normal 65 4 2 3 2" xfId="43422" xr:uid="{00000000-0005-0000-0000-00009BA90000}"/>
    <cellStyle name="Normal 65 4 2 4" xfId="43423" xr:uid="{00000000-0005-0000-0000-00009CA90000}"/>
    <cellStyle name="Normal 65 4 2 4 2" xfId="43424" xr:uid="{00000000-0005-0000-0000-00009DA90000}"/>
    <cellStyle name="Normal 65 4 2 5" xfId="43425" xr:uid="{00000000-0005-0000-0000-00009EA90000}"/>
    <cellStyle name="Normal 65 4 2 5 2" xfId="43426" xr:uid="{00000000-0005-0000-0000-00009FA90000}"/>
    <cellStyle name="Normal 65 4 2 6" xfId="43427" xr:uid="{00000000-0005-0000-0000-0000A0A90000}"/>
    <cellStyle name="Normal 65 4 2 6 2" xfId="43428" xr:uid="{00000000-0005-0000-0000-0000A1A90000}"/>
    <cellStyle name="Normal 65 4 2 7" xfId="43429" xr:uid="{00000000-0005-0000-0000-0000A2A90000}"/>
    <cellStyle name="Normal 65 4 2 7 2" xfId="43430" xr:uid="{00000000-0005-0000-0000-0000A3A90000}"/>
    <cellStyle name="Normal 65 4 2 8" xfId="43431" xr:uid="{00000000-0005-0000-0000-0000A4A90000}"/>
    <cellStyle name="Normal 65 4 2 8 2" xfId="43432" xr:uid="{00000000-0005-0000-0000-0000A5A90000}"/>
    <cellStyle name="Normal 65 4 2 9" xfId="43433" xr:uid="{00000000-0005-0000-0000-0000A6A90000}"/>
    <cellStyle name="Normal 65 4 2 9 2" xfId="43434" xr:uid="{00000000-0005-0000-0000-0000A7A90000}"/>
    <cellStyle name="Normal 65 4 3" xfId="43435" xr:uid="{00000000-0005-0000-0000-0000A8A90000}"/>
    <cellStyle name="Normal 65 4 3 10" xfId="43436" xr:uid="{00000000-0005-0000-0000-0000A9A90000}"/>
    <cellStyle name="Normal 65 4 3 11" xfId="43437" xr:uid="{00000000-0005-0000-0000-0000AAA90000}"/>
    <cellStyle name="Normal 65 4 3 2" xfId="43438" xr:uid="{00000000-0005-0000-0000-0000ABA90000}"/>
    <cellStyle name="Normal 65 4 3 2 2" xfId="43439" xr:uid="{00000000-0005-0000-0000-0000ACA90000}"/>
    <cellStyle name="Normal 65 4 3 3" xfId="43440" xr:uid="{00000000-0005-0000-0000-0000ADA90000}"/>
    <cellStyle name="Normal 65 4 3 3 2" xfId="43441" xr:uid="{00000000-0005-0000-0000-0000AEA90000}"/>
    <cellStyle name="Normal 65 4 3 4" xfId="43442" xr:uid="{00000000-0005-0000-0000-0000AFA90000}"/>
    <cellStyle name="Normal 65 4 3 4 2" xfId="43443" xr:uid="{00000000-0005-0000-0000-0000B0A90000}"/>
    <cellStyle name="Normal 65 4 3 5" xfId="43444" xr:uid="{00000000-0005-0000-0000-0000B1A90000}"/>
    <cellStyle name="Normal 65 4 3 5 2" xfId="43445" xr:uid="{00000000-0005-0000-0000-0000B2A90000}"/>
    <cellStyle name="Normal 65 4 3 6" xfId="43446" xr:uid="{00000000-0005-0000-0000-0000B3A90000}"/>
    <cellStyle name="Normal 65 4 3 6 2" xfId="43447" xr:uid="{00000000-0005-0000-0000-0000B4A90000}"/>
    <cellStyle name="Normal 65 4 3 7" xfId="43448" xr:uid="{00000000-0005-0000-0000-0000B5A90000}"/>
    <cellStyle name="Normal 65 4 3 7 2" xfId="43449" xr:uid="{00000000-0005-0000-0000-0000B6A90000}"/>
    <cellStyle name="Normal 65 4 3 8" xfId="43450" xr:uid="{00000000-0005-0000-0000-0000B7A90000}"/>
    <cellStyle name="Normal 65 4 3 8 2" xfId="43451" xr:uid="{00000000-0005-0000-0000-0000B8A90000}"/>
    <cellStyle name="Normal 65 4 3 9" xfId="43452" xr:uid="{00000000-0005-0000-0000-0000B9A90000}"/>
    <cellStyle name="Normal 65 4 3 9 2" xfId="43453" xr:uid="{00000000-0005-0000-0000-0000BAA90000}"/>
    <cellStyle name="Normal 65 4 4" xfId="43454" xr:uid="{00000000-0005-0000-0000-0000BBA90000}"/>
    <cellStyle name="Normal 65 4 4 10" xfId="43455" xr:uid="{00000000-0005-0000-0000-0000BCA90000}"/>
    <cellStyle name="Normal 65 4 4 11" xfId="43456" xr:uid="{00000000-0005-0000-0000-0000BDA90000}"/>
    <cellStyle name="Normal 65 4 4 2" xfId="43457" xr:uid="{00000000-0005-0000-0000-0000BEA90000}"/>
    <cellStyle name="Normal 65 4 4 2 2" xfId="43458" xr:uid="{00000000-0005-0000-0000-0000BFA90000}"/>
    <cellStyle name="Normal 65 4 4 3" xfId="43459" xr:uid="{00000000-0005-0000-0000-0000C0A90000}"/>
    <cellStyle name="Normal 65 4 4 3 2" xfId="43460" xr:uid="{00000000-0005-0000-0000-0000C1A90000}"/>
    <cellStyle name="Normal 65 4 4 4" xfId="43461" xr:uid="{00000000-0005-0000-0000-0000C2A90000}"/>
    <cellStyle name="Normal 65 4 4 4 2" xfId="43462" xr:uid="{00000000-0005-0000-0000-0000C3A90000}"/>
    <cellStyle name="Normal 65 4 4 5" xfId="43463" xr:uid="{00000000-0005-0000-0000-0000C4A90000}"/>
    <cellStyle name="Normal 65 4 4 5 2" xfId="43464" xr:uid="{00000000-0005-0000-0000-0000C5A90000}"/>
    <cellStyle name="Normal 65 4 4 6" xfId="43465" xr:uid="{00000000-0005-0000-0000-0000C6A90000}"/>
    <cellStyle name="Normal 65 4 4 6 2" xfId="43466" xr:uid="{00000000-0005-0000-0000-0000C7A90000}"/>
    <cellStyle name="Normal 65 4 4 7" xfId="43467" xr:uid="{00000000-0005-0000-0000-0000C8A90000}"/>
    <cellStyle name="Normal 65 4 4 7 2" xfId="43468" xr:uid="{00000000-0005-0000-0000-0000C9A90000}"/>
    <cellStyle name="Normal 65 4 4 8" xfId="43469" xr:uid="{00000000-0005-0000-0000-0000CAA90000}"/>
    <cellStyle name="Normal 65 4 4 8 2" xfId="43470" xr:uid="{00000000-0005-0000-0000-0000CBA90000}"/>
    <cellStyle name="Normal 65 4 4 9" xfId="43471" xr:uid="{00000000-0005-0000-0000-0000CCA90000}"/>
    <cellStyle name="Normal 65 4 4 9 2" xfId="43472" xr:uid="{00000000-0005-0000-0000-0000CDA90000}"/>
    <cellStyle name="Normal 65 4 5" xfId="43473" xr:uid="{00000000-0005-0000-0000-0000CEA90000}"/>
    <cellStyle name="Normal 65 4 5 10" xfId="43474" xr:uid="{00000000-0005-0000-0000-0000CFA90000}"/>
    <cellStyle name="Normal 65 4 5 11" xfId="43475" xr:uid="{00000000-0005-0000-0000-0000D0A90000}"/>
    <cellStyle name="Normal 65 4 5 2" xfId="43476" xr:uid="{00000000-0005-0000-0000-0000D1A90000}"/>
    <cellStyle name="Normal 65 4 5 2 2" xfId="43477" xr:uid="{00000000-0005-0000-0000-0000D2A90000}"/>
    <cellStyle name="Normal 65 4 5 3" xfId="43478" xr:uid="{00000000-0005-0000-0000-0000D3A90000}"/>
    <cellStyle name="Normal 65 4 5 3 2" xfId="43479" xr:uid="{00000000-0005-0000-0000-0000D4A90000}"/>
    <cellStyle name="Normal 65 4 5 4" xfId="43480" xr:uid="{00000000-0005-0000-0000-0000D5A90000}"/>
    <cellStyle name="Normal 65 4 5 4 2" xfId="43481" xr:uid="{00000000-0005-0000-0000-0000D6A90000}"/>
    <cellStyle name="Normal 65 4 5 5" xfId="43482" xr:uid="{00000000-0005-0000-0000-0000D7A90000}"/>
    <cellStyle name="Normal 65 4 5 5 2" xfId="43483" xr:uid="{00000000-0005-0000-0000-0000D8A90000}"/>
    <cellStyle name="Normal 65 4 5 6" xfId="43484" xr:uid="{00000000-0005-0000-0000-0000D9A90000}"/>
    <cellStyle name="Normal 65 4 5 6 2" xfId="43485" xr:uid="{00000000-0005-0000-0000-0000DAA90000}"/>
    <cellStyle name="Normal 65 4 5 7" xfId="43486" xr:uid="{00000000-0005-0000-0000-0000DBA90000}"/>
    <cellStyle name="Normal 65 4 5 7 2" xfId="43487" xr:uid="{00000000-0005-0000-0000-0000DCA90000}"/>
    <cellStyle name="Normal 65 4 5 8" xfId="43488" xr:uid="{00000000-0005-0000-0000-0000DDA90000}"/>
    <cellStyle name="Normal 65 4 5 8 2" xfId="43489" xr:uid="{00000000-0005-0000-0000-0000DEA90000}"/>
    <cellStyle name="Normal 65 4 5 9" xfId="43490" xr:uid="{00000000-0005-0000-0000-0000DFA90000}"/>
    <cellStyle name="Normal 65 4 5 9 2" xfId="43491" xr:uid="{00000000-0005-0000-0000-0000E0A90000}"/>
    <cellStyle name="Normal 65 4 6" xfId="43492" xr:uid="{00000000-0005-0000-0000-0000E1A90000}"/>
    <cellStyle name="Normal 65 4 6 10" xfId="43493" xr:uid="{00000000-0005-0000-0000-0000E2A90000}"/>
    <cellStyle name="Normal 65 4 6 11" xfId="43494" xr:uid="{00000000-0005-0000-0000-0000E3A90000}"/>
    <cellStyle name="Normal 65 4 6 2" xfId="43495" xr:uid="{00000000-0005-0000-0000-0000E4A90000}"/>
    <cellStyle name="Normal 65 4 6 2 2" xfId="43496" xr:uid="{00000000-0005-0000-0000-0000E5A90000}"/>
    <cellStyle name="Normal 65 4 6 3" xfId="43497" xr:uid="{00000000-0005-0000-0000-0000E6A90000}"/>
    <cellStyle name="Normal 65 4 6 3 2" xfId="43498" xr:uid="{00000000-0005-0000-0000-0000E7A90000}"/>
    <cellStyle name="Normal 65 4 6 4" xfId="43499" xr:uid="{00000000-0005-0000-0000-0000E8A90000}"/>
    <cellStyle name="Normal 65 4 6 4 2" xfId="43500" xr:uid="{00000000-0005-0000-0000-0000E9A90000}"/>
    <cellStyle name="Normal 65 4 6 5" xfId="43501" xr:uid="{00000000-0005-0000-0000-0000EAA90000}"/>
    <cellStyle name="Normal 65 4 6 5 2" xfId="43502" xr:uid="{00000000-0005-0000-0000-0000EBA90000}"/>
    <cellStyle name="Normal 65 4 6 6" xfId="43503" xr:uid="{00000000-0005-0000-0000-0000ECA90000}"/>
    <cellStyle name="Normal 65 4 6 6 2" xfId="43504" xr:uid="{00000000-0005-0000-0000-0000EDA90000}"/>
    <cellStyle name="Normal 65 4 6 7" xfId="43505" xr:uid="{00000000-0005-0000-0000-0000EEA90000}"/>
    <cellStyle name="Normal 65 4 6 7 2" xfId="43506" xr:uid="{00000000-0005-0000-0000-0000EFA90000}"/>
    <cellStyle name="Normal 65 4 6 8" xfId="43507" xr:uid="{00000000-0005-0000-0000-0000F0A90000}"/>
    <cellStyle name="Normal 65 4 6 8 2" xfId="43508" xr:uid="{00000000-0005-0000-0000-0000F1A90000}"/>
    <cellStyle name="Normal 65 4 6 9" xfId="43509" xr:uid="{00000000-0005-0000-0000-0000F2A90000}"/>
    <cellStyle name="Normal 65 4 6 9 2" xfId="43510" xr:uid="{00000000-0005-0000-0000-0000F3A90000}"/>
    <cellStyle name="Normal 65 4 7" xfId="43511" xr:uid="{00000000-0005-0000-0000-0000F4A90000}"/>
    <cellStyle name="Normal 65 4 7 10" xfId="43512" xr:uid="{00000000-0005-0000-0000-0000F5A90000}"/>
    <cellStyle name="Normal 65 4 7 11" xfId="43513" xr:uid="{00000000-0005-0000-0000-0000F6A90000}"/>
    <cellStyle name="Normal 65 4 7 2" xfId="43514" xr:uid="{00000000-0005-0000-0000-0000F7A90000}"/>
    <cellStyle name="Normal 65 4 7 2 2" xfId="43515" xr:uid="{00000000-0005-0000-0000-0000F8A90000}"/>
    <cellStyle name="Normal 65 4 7 3" xfId="43516" xr:uid="{00000000-0005-0000-0000-0000F9A90000}"/>
    <cellStyle name="Normal 65 4 7 3 2" xfId="43517" xr:uid="{00000000-0005-0000-0000-0000FAA90000}"/>
    <cellStyle name="Normal 65 4 7 4" xfId="43518" xr:uid="{00000000-0005-0000-0000-0000FBA90000}"/>
    <cellStyle name="Normal 65 4 7 4 2" xfId="43519" xr:uid="{00000000-0005-0000-0000-0000FCA90000}"/>
    <cellStyle name="Normal 65 4 7 5" xfId="43520" xr:uid="{00000000-0005-0000-0000-0000FDA90000}"/>
    <cellStyle name="Normal 65 4 7 5 2" xfId="43521" xr:uid="{00000000-0005-0000-0000-0000FEA90000}"/>
    <cellStyle name="Normal 65 4 7 6" xfId="43522" xr:uid="{00000000-0005-0000-0000-0000FFA90000}"/>
    <cellStyle name="Normal 65 4 7 6 2" xfId="43523" xr:uid="{00000000-0005-0000-0000-000000AA0000}"/>
    <cellStyle name="Normal 65 4 7 7" xfId="43524" xr:uid="{00000000-0005-0000-0000-000001AA0000}"/>
    <cellStyle name="Normal 65 4 7 7 2" xfId="43525" xr:uid="{00000000-0005-0000-0000-000002AA0000}"/>
    <cellStyle name="Normal 65 4 7 8" xfId="43526" xr:uid="{00000000-0005-0000-0000-000003AA0000}"/>
    <cellStyle name="Normal 65 4 7 8 2" xfId="43527" xr:uid="{00000000-0005-0000-0000-000004AA0000}"/>
    <cellStyle name="Normal 65 4 7 9" xfId="43528" xr:uid="{00000000-0005-0000-0000-000005AA0000}"/>
    <cellStyle name="Normal 65 4 7 9 2" xfId="43529" xr:uid="{00000000-0005-0000-0000-000006AA0000}"/>
    <cellStyle name="Normal 65 4 8" xfId="43530" xr:uid="{00000000-0005-0000-0000-000007AA0000}"/>
    <cellStyle name="Normal 65 4 8 10" xfId="43531" xr:uid="{00000000-0005-0000-0000-000008AA0000}"/>
    <cellStyle name="Normal 65 4 8 2" xfId="43532" xr:uid="{00000000-0005-0000-0000-000009AA0000}"/>
    <cellStyle name="Normal 65 4 8 2 2" xfId="43533" xr:uid="{00000000-0005-0000-0000-00000AAA0000}"/>
    <cellStyle name="Normal 65 4 8 3" xfId="43534" xr:uid="{00000000-0005-0000-0000-00000BAA0000}"/>
    <cellStyle name="Normal 65 4 8 3 2" xfId="43535" xr:uid="{00000000-0005-0000-0000-00000CAA0000}"/>
    <cellStyle name="Normal 65 4 8 4" xfId="43536" xr:uid="{00000000-0005-0000-0000-00000DAA0000}"/>
    <cellStyle name="Normal 65 4 8 4 2" xfId="43537" xr:uid="{00000000-0005-0000-0000-00000EAA0000}"/>
    <cellStyle name="Normal 65 4 8 5" xfId="43538" xr:uid="{00000000-0005-0000-0000-00000FAA0000}"/>
    <cellStyle name="Normal 65 4 8 5 2" xfId="43539" xr:uid="{00000000-0005-0000-0000-000010AA0000}"/>
    <cellStyle name="Normal 65 4 8 6" xfId="43540" xr:uid="{00000000-0005-0000-0000-000011AA0000}"/>
    <cellStyle name="Normal 65 4 8 6 2" xfId="43541" xr:uid="{00000000-0005-0000-0000-000012AA0000}"/>
    <cellStyle name="Normal 65 4 8 7" xfId="43542" xr:uid="{00000000-0005-0000-0000-000013AA0000}"/>
    <cellStyle name="Normal 65 4 8 7 2" xfId="43543" xr:uid="{00000000-0005-0000-0000-000014AA0000}"/>
    <cellStyle name="Normal 65 4 8 8" xfId="43544" xr:uid="{00000000-0005-0000-0000-000015AA0000}"/>
    <cellStyle name="Normal 65 4 8 8 2" xfId="43545" xr:uid="{00000000-0005-0000-0000-000016AA0000}"/>
    <cellStyle name="Normal 65 4 8 9" xfId="43546" xr:uid="{00000000-0005-0000-0000-000017AA0000}"/>
    <cellStyle name="Normal 65 4 9" xfId="43547" xr:uid="{00000000-0005-0000-0000-000018AA0000}"/>
    <cellStyle name="Normal 65 4 9 2" xfId="43548" xr:uid="{00000000-0005-0000-0000-000019AA0000}"/>
    <cellStyle name="Normal 65 5" xfId="43549" xr:uid="{00000000-0005-0000-0000-00001AAA0000}"/>
    <cellStyle name="Normal 65 5 10" xfId="43550" xr:uid="{00000000-0005-0000-0000-00001BAA0000}"/>
    <cellStyle name="Normal 65 5 10 2" xfId="43551" xr:uid="{00000000-0005-0000-0000-00001CAA0000}"/>
    <cellStyle name="Normal 65 5 11" xfId="43552" xr:uid="{00000000-0005-0000-0000-00001DAA0000}"/>
    <cellStyle name="Normal 65 5 11 2" xfId="43553" xr:uid="{00000000-0005-0000-0000-00001EAA0000}"/>
    <cellStyle name="Normal 65 5 12" xfId="43554" xr:uid="{00000000-0005-0000-0000-00001FAA0000}"/>
    <cellStyle name="Normal 65 5 12 2" xfId="43555" xr:uid="{00000000-0005-0000-0000-000020AA0000}"/>
    <cellStyle name="Normal 65 5 13" xfId="43556" xr:uid="{00000000-0005-0000-0000-000021AA0000}"/>
    <cellStyle name="Normal 65 5 13 2" xfId="43557" xr:uid="{00000000-0005-0000-0000-000022AA0000}"/>
    <cellStyle name="Normal 65 5 14" xfId="43558" xr:uid="{00000000-0005-0000-0000-000023AA0000}"/>
    <cellStyle name="Normal 65 5 14 2" xfId="43559" xr:uid="{00000000-0005-0000-0000-000024AA0000}"/>
    <cellStyle name="Normal 65 5 15" xfId="43560" xr:uid="{00000000-0005-0000-0000-000025AA0000}"/>
    <cellStyle name="Normal 65 5 15 2" xfId="43561" xr:uid="{00000000-0005-0000-0000-000026AA0000}"/>
    <cellStyle name="Normal 65 5 16" xfId="43562" xr:uid="{00000000-0005-0000-0000-000027AA0000}"/>
    <cellStyle name="Normal 65 5 17" xfId="43563" xr:uid="{00000000-0005-0000-0000-000028AA0000}"/>
    <cellStyle name="Normal 65 5 2" xfId="43564" xr:uid="{00000000-0005-0000-0000-000029AA0000}"/>
    <cellStyle name="Normal 65 5 2 10" xfId="43565" xr:uid="{00000000-0005-0000-0000-00002AAA0000}"/>
    <cellStyle name="Normal 65 5 2 11" xfId="43566" xr:uid="{00000000-0005-0000-0000-00002BAA0000}"/>
    <cellStyle name="Normal 65 5 2 2" xfId="43567" xr:uid="{00000000-0005-0000-0000-00002CAA0000}"/>
    <cellStyle name="Normal 65 5 2 2 2" xfId="43568" xr:uid="{00000000-0005-0000-0000-00002DAA0000}"/>
    <cellStyle name="Normal 65 5 2 3" xfId="43569" xr:uid="{00000000-0005-0000-0000-00002EAA0000}"/>
    <cellStyle name="Normal 65 5 2 3 2" xfId="43570" xr:uid="{00000000-0005-0000-0000-00002FAA0000}"/>
    <cellStyle name="Normal 65 5 2 4" xfId="43571" xr:uid="{00000000-0005-0000-0000-000030AA0000}"/>
    <cellStyle name="Normal 65 5 2 4 2" xfId="43572" xr:uid="{00000000-0005-0000-0000-000031AA0000}"/>
    <cellStyle name="Normal 65 5 2 5" xfId="43573" xr:uid="{00000000-0005-0000-0000-000032AA0000}"/>
    <cellStyle name="Normal 65 5 2 5 2" xfId="43574" xr:uid="{00000000-0005-0000-0000-000033AA0000}"/>
    <cellStyle name="Normal 65 5 2 6" xfId="43575" xr:uid="{00000000-0005-0000-0000-000034AA0000}"/>
    <cellStyle name="Normal 65 5 2 6 2" xfId="43576" xr:uid="{00000000-0005-0000-0000-000035AA0000}"/>
    <cellStyle name="Normal 65 5 2 7" xfId="43577" xr:uid="{00000000-0005-0000-0000-000036AA0000}"/>
    <cellStyle name="Normal 65 5 2 7 2" xfId="43578" xr:uid="{00000000-0005-0000-0000-000037AA0000}"/>
    <cellStyle name="Normal 65 5 2 8" xfId="43579" xr:uid="{00000000-0005-0000-0000-000038AA0000}"/>
    <cellStyle name="Normal 65 5 2 8 2" xfId="43580" xr:uid="{00000000-0005-0000-0000-000039AA0000}"/>
    <cellStyle name="Normal 65 5 2 9" xfId="43581" xr:uid="{00000000-0005-0000-0000-00003AAA0000}"/>
    <cellStyle name="Normal 65 5 2 9 2" xfId="43582" xr:uid="{00000000-0005-0000-0000-00003BAA0000}"/>
    <cellStyle name="Normal 65 5 3" xfId="43583" xr:uid="{00000000-0005-0000-0000-00003CAA0000}"/>
    <cellStyle name="Normal 65 5 3 10" xfId="43584" xr:uid="{00000000-0005-0000-0000-00003DAA0000}"/>
    <cellStyle name="Normal 65 5 3 11" xfId="43585" xr:uid="{00000000-0005-0000-0000-00003EAA0000}"/>
    <cellStyle name="Normal 65 5 3 2" xfId="43586" xr:uid="{00000000-0005-0000-0000-00003FAA0000}"/>
    <cellStyle name="Normal 65 5 3 2 2" xfId="43587" xr:uid="{00000000-0005-0000-0000-000040AA0000}"/>
    <cellStyle name="Normal 65 5 3 3" xfId="43588" xr:uid="{00000000-0005-0000-0000-000041AA0000}"/>
    <cellStyle name="Normal 65 5 3 3 2" xfId="43589" xr:uid="{00000000-0005-0000-0000-000042AA0000}"/>
    <cellStyle name="Normal 65 5 3 4" xfId="43590" xr:uid="{00000000-0005-0000-0000-000043AA0000}"/>
    <cellStyle name="Normal 65 5 3 4 2" xfId="43591" xr:uid="{00000000-0005-0000-0000-000044AA0000}"/>
    <cellStyle name="Normal 65 5 3 5" xfId="43592" xr:uid="{00000000-0005-0000-0000-000045AA0000}"/>
    <cellStyle name="Normal 65 5 3 5 2" xfId="43593" xr:uid="{00000000-0005-0000-0000-000046AA0000}"/>
    <cellStyle name="Normal 65 5 3 6" xfId="43594" xr:uid="{00000000-0005-0000-0000-000047AA0000}"/>
    <cellStyle name="Normal 65 5 3 6 2" xfId="43595" xr:uid="{00000000-0005-0000-0000-000048AA0000}"/>
    <cellStyle name="Normal 65 5 3 7" xfId="43596" xr:uid="{00000000-0005-0000-0000-000049AA0000}"/>
    <cellStyle name="Normal 65 5 3 7 2" xfId="43597" xr:uid="{00000000-0005-0000-0000-00004AAA0000}"/>
    <cellStyle name="Normal 65 5 3 8" xfId="43598" xr:uid="{00000000-0005-0000-0000-00004BAA0000}"/>
    <cellStyle name="Normal 65 5 3 8 2" xfId="43599" xr:uid="{00000000-0005-0000-0000-00004CAA0000}"/>
    <cellStyle name="Normal 65 5 3 9" xfId="43600" xr:uid="{00000000-0005-0000-0000-00004DAA0000}"/>
    <cellStyle name="Normal 65 5 3 9 2" xfId="43601" xr:uid="{00000000-0005-0000-0000-00004EAA0000}"/>
    <cellStyle name="Normal 65 5 4" xfId="43602" xr:uid="{00000000-0005-0000-0000-00004FAA0000}"/>
    <cellStyle name="Normal 65 5 4 10" xfId="43603" xr:uid="{00000000-0005-0000-0000-000050AA0000}"/>
    <cellStyle name="Normal 65 5 4 11" xfId="43604" xr:uid="{00000000-0005-0000-0000-000051AA0000}"/>
    <cellStyle name="Normal 65 5 4 2" xfId="43605" xr:uid="{00000000-0005-0000-0000-000052AA0000}"/>
    <cellStyle name="Normal 65 5 4 2 2" xfId="43606" xr:uid="{00000000-0005-0000-0000-000053AA0000}"/>
    <cellStyle name="Normal 65 5 4 3" xfId="43607" xr:uid="{00000000-0005-0000-0000-000054AA0000}"/>
    <cellStyle name="Normal 65 5 4 3 2" xfId="43608" xr:uid="{00000000-0005-0000-0000-000055AA0000}"/>
    <cellStyle name="Normal 65 5 4 4" xfId="43609" xr:uid="{00000000-0005-0000-0000-000056AA0000}"/>
    <cellStyle name="Normal 65 5 4 4 2" xfId="43610" xr:uid="{00000000-0005-0000-0000-000057AA0000}"/>
    <cellStyle name="Normal 65 5 4 5" xfId="43611" xr:uid="{00000000-0005-0000-0000-000058AA0000}"/>
    <cellStyle name="Normal 65 5 4 5 2" xfId="43612" xr:uid="{00000000-0005-0000-0000-000059AA0000}"/>
    <cellStyle name="Normal 65 5 4 6" xfId="43613" xr:uid="{00000000-0005-0000-0000-00005AAA0000}"/>
    <cellStyle name="Normal 65 5 4 6 2" xfId="43614" xr:uid="{00000000-0005-0000-0000-00005BAA0000}"/>
    <cellStyle name="Normal 65 5 4 7" xfId="43615" xr:uid="{00000000-0005-0000-0000-00005CAA0000}"/>
    <cellStyle name="Normal 65 5 4 7 2" xfId="43616" xr:uid="{00000000-0005-0000-0000-00005DAA0000}"/>
    <cellStyle name="Normal 65 5 4 8" xfId="43617" xr:uid="{00000000-0005-0000-0000-00005EAA0000}"/>
    <cellStyle name="Normal 65 5 4 8 2" xfId="43618" xr:uid="{00000000-0005-0000-0000-00005FAA0000}"/>
    <cellStyle name="Normal 65 5 4 9" xfId="43619" xr:uid="{00000000-0005-0000-0000-000060AA0000}"/>
    <cellStyle name="Normal 65 5 4 9 2" xfId="43620" xr:uid="{00000000-0005-0000-0000-000061AA0000}"/>
    <cellStyle name="Normal 65 5 5" xfId="43621" xr:uid="{00000000-0005-0000-0000-000062AA0000}"/>
    <cellStyle name="Normal 65 5 5 10" xfId="43622" xr:uid="{00000000-0005-0000-0000-000063AA0000}"/>
    <cellStyle name="Normal 65 5 5 11" xfId="43623" xr:uid="{00000000-0005-0000-0000-000064AA0000}"/>
    <cellStyle name="Normal 65 5 5 2" xfId="43624" xr:uid="{00000000-0005-0000-0000-000065AA0000}"/>
    <cellStyle name="Normal 65 5 5 2 2" xfId="43625" xr:uid="{00000000-0005-0000-0000-000066AA0000}"/>
    <cellStyle name="Normal 65 5 5 3" xfId="43626" xr:uid="{00000000-0005-0000-0000-000067AA0000}"/>
    <cellStyle name="Normal 65 5 5 3 2" xfId="43627" xr:uid="{00000000-0005-0000-0000-000068AA0000}"/>
    <cellStyle name="Normal 65 5 5 4" xfId="43628" xr:uid="{00000000-0005-0000-0000-000069AA0000}"/>
    <cellStyle name="Normal 65 5 5 4 2" xfId="43629" xr:uid="{00000000-0005-0000-0000-00006AAA0000}"/>
    <cellStyle name="Normal 65 5 5 5" xfId="43630" xr:uid="{00000000-0005-0000-0000-00006BAA0000}"/>
    <cellStyle name="Normal 65 5 5 5 2" xfId="43631" xr:uid="{00000000-0005-0000-0000-00006CAA0000}"/>
    <cellStyle name="Normal 65 5 5 6" xfId="43632" xr:uid="{00000000-0005-0000-0000-00006DAA0000}"/>
    <cellStyle name="Normal 65 5 5 6 2" xfId="43633" xr:uid="{00000000-0005-0000-0000-00006EAA0000}"/>
    <cellStyle name="Normal 65 5 5 7" xfId="43634" xr:uid="{00000000-0005-0000-0000-00006FAA0000}"/>
    <cellStyle name="Normal 65 5 5 7 2" xfId="43635" xr:uid="{00000000-0005-0000-0000-000070AA0000}"/>
    <cellStyle name="Normal 65 5 5 8" xfId="43636" xr:uid="{00000000-0005-0000-0000-000071AA0000}"/>
    <cellStyle name="Normal 65 5 5 8 2" xfId="43637" xr:uid="{00000000-0005-0000-0000-000072AA0000}"/>
    <cellStyle name="Normal 65 5 5 9" xfId="43638" xr:uid="{00000000-0005-0000-0000-000073AA0000}"/>
    <cellStyle name="Normal 65 5 5 9 2" xfId="43639" xr:uid="{00000000-0005-0000-0000-000074AA0000}"/>
    <cellStyle name="Normal 65 5 6" xfId="43640" xr:uid="{00000000-0005-0000-0000-000075AA0000}"/>
    <cellStyle name="Normal 65 5 6 10" xfId="43641" xr:uid="{00000000-0005-0000-0000-000076AA0000}"/>
    <cellStyle name="Normal 65 5 6 11" xfId="43642" xr:uid="{00000000-0005-0000-0000-000077AA0000}"/>
    <cellStyle name="Normal 65 5 6 2" xfId="43643" xr:uid="{00000000-0005-0000-0000-000078AA0000}"/>
    <cellStyle name="Normal 65 5 6 2 2" xfId="43644" xr:uid="{00000000-0005-0000-0000-000079AA0000}"/>
    <cellStyle name="Normal 65 5 6 3" xfId="43645" xr:uid="{00000000-0005-0000-0000-00007AAA0000}"/>
    <cellStyle name="Normal 65 5 6 3 2" xfId="43646" xr:uid="{00000000-0005-0000-0000-00007BAA0000}"/>
    <cellStyle name="Normal 65 5 6 4" xfId="43647" xr:uid="{00000000-0005-0000-0000-00007CAA0000}"/>
    <cellStyle name="Normal 65 5 6 4 2" xfId="43648" xr:uid="{00000000-0005-0000-0000-00007DAA0000}"/>
    <cellStyle name="Normal 65 5 6 5" xfId="43649" xr:uid="{00000000-0005-0000-0000-00007EAA0000}"/>
    <cellStyle name="Normal 65 5 6 5 2" xfId="43650" xr:uid="{00000000-0005-0000-0000-00007FAA0000}"/>
    <cellStyle name="Normal 65 5 6 6" xfId="43651" xr:uid="{00000000-0005-0000-0000-000080AA0000}"/>
    <cellStyle name="Normal 65 5 6 6 2" xfId="43652" xr:uid="{00000000-0005-0000-0000-000081AA0000}"/>
    <cellStyle name="Normal 65 5 6 7" xfId="43653" xr:uid="{00000000-0005-0000-0000-000082AA0000}"/>
    <cellStyle name="Normal 65 5 6 7 2" xfId="43654" xr:uid="{00000000-0005-0000-0000-000083AA0000}"/>
    <cellStyle name="Normal 65 5 6 8" xfId="43655" xr:uid="{00000000-0005-0000-0000-000084AA0000}"/>
    <cellStyle name="Normal 65 5 6 8 2" xfId="43656" xr:uid="{00000000-0005-0000-0000-000085AA0000}"/>
    <cellStyle name="Normal 65 5 6 9" xfId="43657" xr:uid="{00000000-0005-0000-0000-000086AA0000}"/>
    <cellStyle name="Normal 65 5 6 9 2" xfId="43658" xr:uid="{00000000-0005-0000-0000-000087AA0000}"/>
    <cellStyle name="Normal 65 5 7" xfId="43659" xr:uid="{00000000-0005-0000-0000-000088AA0000}"/>
    <cellStyle name="Normal 65 5 7 10" xfId="43660" xr:uid="{00000000-0005-0000-0000-000089AA0000}"/>
    <cellStyle name="Normal 65 5 7 2" xfId="43661" xr:uid="{00000000-0005-0000-0000-00008AAA0000}"/>
    <cellStyle name="Normal 65 5 7 2 2" xfId="43662" xr:uid="{00000000-0005-0000-0000-00008BAA0000}"/>
    <cellStyle name="Normal 65 5 7 3" xfId="43663" xr:uid="{00000000-0005-0000-0000-00008CAA0000}"/>
    <cellStyle name="Normal 65 5 7 3 2" xfId="43664" xr:uid="{00000000-0005-0000-0000-00008DAA0000}"/>
    <cellStyle name="Normal 65 5 7 4" xfId="43665" xr:uid="{00000000-0005-0000-0000-00008EAA0000}"/>
    <cellStyle name="Normal 65 5 7 4 2" xfId="43666" xr:uid="{00000000-0005-0000-0000-00008FAA0000}"/>
    <cellStyle name="Normal 65 5 7 5" xfId="43667" xr:uid="{00000000-0005-0000-0000-000090AA0000}"/>
    <cellStyle name="Normal 65 5 7 5 2" xfId="43668" xr:uid="{00000000-0005-0000-0000-000091AA0000}"/>
    <cellStyle name="Normal 65 5 7 6" xfId="43669" xr:uid="{00000000-0005-0000-0000-000092AA0000}"/>
    <cellStyle name="Normal 65 5 7 6 2" xfId="43670" xr:uid="{00000000-0005-0000-0000-000093AA0000}"/>
    <cellStyle name="Normal 65 5 7 7" xfId="43671" xr:uid="{00000000-0005-0000-0000-000094AA0000}"/>
    <cellStyle name="Normal 65 5 7 7 2" xfId="43672" xr:uid="{00000000-0005-0000-0000-000095AA0000}"/>
    <cellStyle name="Normal 65 5 7 8" xfId="43673" xr:uid="{00000000-0005-0000-0000-000096AA0000}"/>
    <cellStyle name="Normal 65 5 7 8 2" xfId="43674" xr:uid="{00000000-0005-0000-0000-000097AA0000}"/>
    <cellStyle name="Normal 65 5 7 9" xfId="43675" xr:uid="{00000000-0005-0000-0000-000098AA0000}"/>
    <cellStyle name="Normal 65 5 8" xfId="43676" xr:uid="{00000000-0005-0000-0000-000099AA0000}"/>
    <cellStyle name="Normal 65 5 8 2" xfId="43677" xr:uid="{00000000-0005-0000-0000-00009AAA0000}"/>
    <cellStyle name="Normal 65 5 9" xfId="43678" xr:uid="{00000000-0005-0000-0000-00009BAA0000}"/>
    <cellStyle name="Normal 65 5 9 2" xfId="43679" xr:uid="{00000000-0005-0000-0000-00009CAA0000}"/>
    <cellStyle name="Normal 65 6" xfId="43680" xr:uid="{00000000-0005-0000-0000-00009DAA0000}"/>
    <cellStyle name="Normal 65 6 10" xfId="43681" xr:uid="{00000000-0005-0000-0000-00009EAA0000}"/>
    <cellStyle name="Normal 65 6 10 2" xfId="43682" xr:uid="{00000000-0005-0000-0000-00009FAA0000}"/>
    <cellStyle name="Normal 65 6 11" xfId="43683" xr:uid="{00000000-0005-0000-0000-0000A0AA0000}"/>
    <cellStyle name="Normal 65 6 11 2" xfId="43684" xr:uid="{00000000-0005-0000-0000-0000A1AA0000}"/>
    <cellStyle name="Normal 65 6 12" xfId="43685" xr:uid="{00000000-0005-0000-0000-0000A2AA0000}"/>
    <cellStyle name="Normal 65 6 12 2" xfId="43686" xr:uid="{00000000-0005-0000-0000-0000A3AA0000}"/>
    <cellStyle name="Normal 65 6 13" xfId="43687" xr:uid="{00000000-0005-0000-0000-0000A4AA0000}"/>
    <cellStyle name="Normal 65 6 13 2" xfId="43688" xr:uid="{00000000-0005-0000-0000-0000A5AA0000}"/>
    <cellStyle name="Normal 65 6 14" xfId="43689" xr:uid="{00000000-0005-0000-0000-0000A6AA0000}"/>
    <cellStyle name="Normal 65 6 14 2" xfId="43690" xr:uid="{00000000-0005-0000-0000-0000A7AA0000}"/>
    <cellStyle name="Normal 65 6 15" xfId="43691" xr:uid="{00000000-0005-0000-0000-0000A8AA0000}"/>
    <cellStyle name="Normal 65 6 15 2" xfId="43692" xr:uid="{00000000-0005-0000-0000-0000A9AA0000}"/>
    <cellStyle name="Normal 65 6 16" xfId="43693" xr:uid="{00000000-0005-0000-0000-0000AAAA0000}"/>
    <cellStyle name="Normal 65 6 17" xfId="43694" xr:uid="{00000000-0005-0000-0000-0000ABAA0000}"/>
    <cellStyle name="Normal 65 6 2" xfId="43695" xr:uid="{00000000-0005-0000-0000-0000ACAA0000}"/>
    <cellStyle name="Normal 65 6 2 10" xfId="43696" xr:uid="{00000000-0005-0000-0000-0000ADAA0000}"/>
    <cellStyle name="Normal 65 6 2 11" xfId="43697" xr:uid="{00000000-0005-0000-0000-0000AEAA0000}"/>
    <cellStyle name="Normal 65 6 2 2" xfId="43698" xr:uid="{00000000-0005-0000-0000-0000AFAA0000}"/>
    <cellStyle name="Normal 65 6 2 2 2" xfId="43699" xr:uid="{00000000-0005-0000-0000-0000B0AA0000}"/>
    <cellStyle name="Normal 65 6 2 3" xfId="43700" xr:uid="{00000000-0005-0000-0000-0000B1AA0000}"/>
    <cellStyle name="Normal 65 6 2 3 2" xfId="43701" xr:uid="{00000000-0005-0000-0000-0000B2AA0000}"/>
    <cellStyle name="Normal 65 6 2 4" xfId="43702" xr:uid="{00000000-0005-0000-0000-0000B3AA0000}"/>
    <cellStyle name="Normal 65 6 2 4 2" xfId="43703" xr:uid="{00000000-0005-0000-0000-0000B4AA0000}"/>
    <cellStyle name="Normal 65 6 2 5" xfId="43704" xr:uid="{00000000-0005-0000-0000-0000B5AA0000}"/>
    <cellStyle name="Normal 65 6 2 5 2" xfId="43705" xr:uid="{00000000-0005-0000-0000-0000B6AA0000}"/>
    <cellStyle name="Normal 65 6 2 6" xfId="43706" xr:uid="{00000000-0005-0000-0000-0000B7AA0000}"/>
    <cellStyle name="Normal 65 6 2 6 2" xfId="43707" xr:uid="{00000000-0005-0000-0000-0000B8AA0000}"/>
    <cellStyle name="Normal 65 6 2 7" xfId="43708" xr:uid="{00000000-0005-0000-0000-0000B9AA0000}"/>
    <cellStyle name="Normal 65 6 2 7 2" xfId="43709" xr:uid="{00000000-0005-0000-0000-0000BAAA0000}"/>
    <cellStyle name="Normal 65 6 2 8" xfId="43710" xr:uid="{00000000-0005-0000-0000-0000BBAA0000}"/>
    <cellStyle name="Normal 65 6 2 8 2" xfId="43711" xr:uid="{00000000-0005-0000-0000-0000BCAA0000}"/>
    <cellStyle name="Normal 65 6 2 9" xfId="43712" xr:uid="{00000000-0005-0000-0000-0000BDAA0000}"/>
    <cellStyle name="Normal 65 6 2 9 2" xfId="43713" xr:uid="{00000000-0005-0000-0000-0000BEAA0000}"/>
    <cellStyle name="Normal 65 6 3" xfId="43714" xr:uid="{00000000-0005-0000-0000-0000BFAA0000}"/>
    <cellStyle name="Normal 65 6 3 10" xfId="43715" xr:uid="{00000000-0005-0000-0000-0000C0AA0000}"/>
    <cellStyle name="Normal 65 6 3 11" xfId="43716" xr:uid="{00000000-0005-0000-0000-0000C1AA0000}"/>
    <cellStyle name="Normal 65 6 3 2" xfId="43717" xr:uid="{00000000-0005-0000-0000-0000C2AA0000}"/>
    <cellStyle name="Normal 65 6 3 2 2" xfId="43718" xr:uid="{00000000-0005-0000-0000-0000C3AA0000}"/>
    <cellStyle name="Normal 65 6 3 3" xfId="43719" xr:uid="{00000000-0005-0000-0000-0000C4AA0000}"/>
    <cellStyle name="Normal 65 6 3 3 2" xfId="43720" xr:uid="{00000000-0005-0000-0000-0000C5AA0000}"/>
    <cellStyle name="Normal 65 6 3 4" xfId="43721" xr:uid="{00000000-0005-0000-0000-0000C6AA0000}"/>
    <cellStyle name="Normal 65 6 3 4 2" xfId="43722" xr:uid="{00000000-0005-0000-0000-0000C7AA0000}"/>
    <cellStyle name="Normal 65 6 3 5" xfId="43723" xr:uid="{00000000-0005-0000-0000-0000C8AA0000}"/>
    <cellStyle name="Normal 65 6 3 5 2" xfId="43724" xr:uid="{00000000-0005-0000-0000-0000C9AA0000}"/>
    <cellStyle name="Normal 65 6 3 6" xfId="43725" xr:uid="{00000000-0005-0000-0000-0000CAAA0000}"/>
    <cellStyle name="Normal 65 6 3 6 2" xfId="43726" xr:uid="{00000000-0005-0000-0000-0000CBAA0000}"/>
    <cellStyle name="Normal 65 6 3 7" xfId="43727" xr:uid="{00000000-0005-0000-0000-0000CCAA0000}"/>
    <cellStyle name="Normal 65 6 3 7 2" xfId="43728" xr:uid="{00000000-0005-0000-0000-0000CDAA0000}"/>
    <cellStyle name="Normal 65 6 3 8" xfId="43729" xr:uid="{00000000-0005-0000-0000-0000CEAA0000}"/>
    <cellStyle name="Normal 65 6 3 8 2" xfId="43730" xr:uid="{00000000-0005-0000-0000-0000CFAA0000}"/>
    <cellStyle name="Normal 65 6 3 9" xfId="43731" xr:uid="{00000000-0005-0000-0000-0000D0AA0000}"/>
    <cellStyle name="Normal 65 6 3 9 2" xfId="43732" xr:uid="{00000000-0005-0000-0000-0000D1AA0000}"/>
    <cellStyle name="Normal 65 6 4" xfId="43733" xr:uid="{00000000-0005-0000-0000-0000D2AA0000}"/>
    <cellStyle name="Normal 65 6 4 10" xfId="43734" xr:uid="{00000000-0005-0000-0000-0000D3AA0000}"/>
    <cellStyle name="Normal 65 6 4 11" xfId="43735" xr:uid="{00000000-0005-0000-0000-0000D4AA0000}"/>
    <cellStyle name="Normal 65 6 4 2" xfId="43736" xr:uid="{00000000-0005-0000-0000-0000D5AA0000}"/>
    <cellStyle name="Normal 65 6 4 2 2" xfId="43737" xr:uid="{00000000-0005-0000-0000-0000D6AA0000}"/>
    <cellStyle name="Normal 65 6 4 3" xfId="43738" xr:uid="{00000000-0005-0000-0000-0000D7AA0000}"/>
    <cellStyle name="Normal 65 6 4 3 2" xfId="43739" xr:uid="{00000000-0005-0000-0000-0000D8AA0000}"/>
    <cellStyle name="Normal 65 6 4 4" xfId="43740" xr:uid="{00000000-0005-0000-0000-0000D9AA0000}"/>
    <cellStyle name="Normal 65 6 4 4 2" xfId="43741" xr:uid="{00000000-0005-0000-0000-0000DAAA0000}"/>
    <cellStyle name="Normal 65 6 4 5" xfId="43742" xr:uid="{00000000-0005-0000-0000-0000DBAA0000}"/>
    <cellStyle name="Normal 65 6 4 5 2" xfId="43743" xr:uid="{00000000-0005-0000-0000-0000DCAA0000}"/>
    <cellStyle name="Normal 65 6 4 6" xfId="43744" xr:uid="{00000000-0005-0000-0000-0000DDAA0000}"/>
    <cellStyle name="Normal 65 6 4 6 2" xfId="43745" xr:uid="{00000000-0005-0000-0000-0000DEAA0000}"/>
    <cellStyle name="Normal 65 6 4 7" xfId="43746" xr:uid="{00000000-0005-0000-0000-0000DFAA0000}"/>
    <cellStyle name="Normal 65 6 4 7 2" xfId="43747" xr:uid="{00000000-0005-0000-0000-0000E0AA0000}"/>
    <cellStyle name="Normal 65 6 4 8" xfId="43748" xr:uid="{00000000-0005-0000-0000-0000E1AA0000}"/>
    <cellStyle name="Normal 65 6 4 8 2" xfId="43749" xr:uid="{00000000-0005-0000-0000-0000E2AA0000}"/>
    <cellStyle name="Normal 65 6 4 9" xfId="43750" xr:uid="{00000000-0005-0000-0000-0000E3AA0000}"/>
    <cellStyle name="Normal 65 6 4 9 2" xfId="43751" xr:uid="{00000000-0005-0000-0000-0000E4AA0000}"/>
    <cellStyle name="Normal 65 6 5" xfId="43752" xr:uid="{00000000-0005-0000-0000-0000E5AA0000}"/>
    <cellStyle name="Normal 65 6 5 10" xfId="43753" xr:uid="{00000000-0005-0000-0000-0000E6AA0000}"/>
    <cellStyle name="Normal 65 6 5 11" xfId="43754" xr:uid="{00000000-0005-0000-0000-0000E7AA0000}"/>
    <cellStyle name="Normal 65 6 5 2" xfId="43755" xr:uid="{00000000-0005-0000-0000-0000E8AA0000}"/>
    <cellStyle name="Normal 65 6 5 2 2" xfId="43756" xr:uid="{00000000-0005-0000-0000-0000E9AA0000}"/>
    <cellStyle name="Normal 65 6 5 3" xfId="43757" xr:uid="{00000000-0005-0000-0000-0000EAAA0000}"/>
    <cellStyle name="Normal 65 6 5 3 2" xfId="43758" xr:uid="{00000000-0005-0000-0000-0000EBAA0000}"/>
    <cellStyle name="Normal 65 6 5 4" xfId="43759" xr:uid="{00000000-0005-0000-0000-0000ECAA0000}"/>
    <cellStyle name="Normal 65 6 5 4 2" xfId="43760" xr:uid="{00000000-0005-0000-0000-0000EDAA0000}"/>
    <cellStyle name="Normal 65 6 5 5" xfId="43761" xr:uid="{00000000-0005-0000-0000-0000EEAA0000}"/>
    <cellStyle name="Normal 65 6 5 5 2" xfId="43762" xr:uid="{00000000-0005-0000-0000-0000EFAA0000}"/>
    <cellStyle name="Normal 65 6 5 6" xfId="43763" xr:uid="{00000000-0005-0000-0000-0000F0AA0000}"/>
    <cellStyle name="Normal 65 6 5 6 2" xfId="43764" xr:uid="{00000000-0005-0000-0000-0000F1AA0000}"/>
    <cellStyle name="Normal 65 6 5 7" xfId="43765" xr:uid="{00000000-0005-0000-0000-0000F2AA0000}"/>
    <cellStyle name="Normal 65 6 5 7 2" xfId="43766" xr:uid="{00000000-0005-0000-0000-0000F3AA0000}"/>
    <cellStyle name="Normal 65 6 5 8" xfId="43767" xr:uid="{00000000-0005-0000-0000-0000F4AA0000}"/>
    <cellStyle name="Normal 65 6 5 8 2" xfId="43768" xr:uid="{00000000-0005-0000-0000-0000F5AA0000}"/>
    <cellStyle name="Normal 65 6 5 9" xfId="43769" xr:uid="{00000000-0005-0000-0000-0000F6AA0000}"/>
    <cellStyle name="Normal 65 6 5 9 2" xfId="43770" xr:uid="{00000000-0005-0000-0000-0000F7AA0000}"/>
    <cellStyle name="Normal 65 6 6" xfId="43771" xr:uid="{00000000-0005-0000-0000-0000F8AA0000}"/>
    <cellStyle name="Normal 65 6 6 10" xfId="43772" xr:uid="{00000000-0005-0000-0000-0000F9AA0000}"/>
    <cellStyle name="Normal 65 6 6 11" xfId="43773" xr:uid="{00000000-0005-0000-0000-0000FAAA0000}"/>
    <cellStyle name="Normal 65 6 6 2" xfId="43774" xr:uid="{00000000-0005-0000-0000-0000FBAA0000}"/>
    <cellStyle name="Normal 65 6 6 2 2" xfId="43775" xr:uid="{00000000-0005-0000-0000-0000FCAA0000}"/>
    <cellStyle name="Normal 65 6 6 3" xfId="43776" xr:uid="{00000000-0005-0000-0000-0000FDAA0000}"/>
    <cellStyle name="Normal 65 6 6 3 2" xfId="43777" xr:uid="{00000000-0005-0000-0000-0000FEAA0000}"/>
    <cellStyle name="Normal 65 6 6 4" xfId="43778" xr:uid="{00000000-0005-0000-0000-0000FFAA0000}"/>
    <cellStyle name="Normal 65 6 6 4 2" xfId="43779" xr:uid="{00000000-0005-0000-0000-000000AB0000}"/>
    <cellStyle name="Normal 65 6 6 5" xfId="43780" xr:uid="{00000000-0005-0000-0000-000001AB0000}"/>
    <cellStyle name="Normal 65 6 6 5 2" xfId="43781" xr:uid="{00000000-0005-0000-0000-000002AB0000}"/>
    <cellStyle name="Normal 65 6 6 6" xfId="43782" xr:uid="{00000000-0005-0000-0000-000003AB0000}"/>
    <cellStyle name="Normal 65 6 6 6 2" xfId="43783" xr:uid="{00000000-0005-0000-0000-000004AB0000}"/>
    <cellStyle name="Normal 65 6 6 7" xfId="43784" xr:uid="{00000000-0005-0000-0000-000005AB0000}"/>
    <cellStyle name="Normal 65 6 6 7 2" xfId="43785" xr:uid="{00000000-0005-0000-0000-000006AB0000}"/>
    <cellStyle name="Normal 65 6 6 8" xfId="43786" xr:uid="{00000000-0005-0000-0000-000007AB0000}"/>
    <cellStyle name="Normal 65 6 6 8 2" xfId="43787" xr:uid="{00000000-0005-0000-0000-000008AB0000}"/>
    <cellStyle name="Normal 65 6 6 9" xfId="43788" xr:uid="{00000000-0005-0000-0000-000009AB0000}"/>
    <cellStyle name="Normal 65 6 6 9 2" xfId="43789" xr:uid="{00000000-0005-0000-0000-00000AAB0000}"/>
    <cellStyle name="Normal 65 6 7" xfId="43790" xr:uid="{00000000-0005-0000-0000-00000BAB0000}"/>
    <cellStyle name="Normal 65 6 7 10" xfId="43791" xr:uid="{00000000-0005-0000-0000-00000CAB0000}"/>
    <cellStyle name="Normal 65 6 7 2" xfId="43792" xr:uid="{00000000-0005-0000-0000-00000DAB0000}"/>
    <cellStyle name="Normal 65 6 7 2 2" xfId="43793" xr:uid="{00000000-0005-0000-0000-00000EAB0000}"/>
    <cellStyle name="Normal 65 6 7 3" xfId="43794" xr:uid="{00000000-0005-0000-0000-00000FAB0000}"/>
    <cellStyle name="Normal 65 6 7 3 2" xfId="43795" xr:uid="{00000000-0005-0000-0000-000010AB0000}"/>
    <cellStyle name="Normal 65 6 7 4" xfId="43796" xr:uid="{00000000-0005-0000-0000-000011AB0000}"/>
    <cellStyle name="Normal 65 6 7 4 2" xfId="43797" xr:uid="{00000000-0005-0000-0000-000012AB0000}"/>
    <cellStyle name="Normal 65 6 7 5" xfId="43798" xr:uid="{00000000-0005-0000-0000-000013AB0000}"/>
    <cellStyle name="Normal 65 6 7 5 2" xfId="43799" xr:uid="{00000000-0005-0000-0000-000014AB0000}"/>
    <cellStyle name="Normal 65 6 7 6" xfId="43800" xr:uid="{00000000-0005-0000-0000-000015AB0000}"/>
    <cellStyle name="Normal 65 6 7 6 2" xfId="43801" xr:uid="{00000000-0005-0000-0000-000016AB0000}"/>
    <cellStyle name="Normal 65 6 7 7" xfId="43802" xr:uid="{00000000-0005-0000-0000-000017AB0000}"/>
    <cellStyle name="Normal 65 6 7 7 2" xfId="43803" xr:uid="{00000000-0005-0000-0000-000018AB0000}"/>
    <cellStyle name="Normal 65 6 7 8" xfId="43804" xr:uid="{00000000-0005-0000-0000-000019AB0000}"/>
    <cellStyle name="Normal 65 6 7 8 2" xfId="43805" xr:uid="{00000000-0005-0000-0000-00001AAB0000}"/>
    <cellStyle name="Normal 65 6 7 9" xfId="43806" xr:uid="{00000000-0005-0000-0000-00001BAB0000}"/>
    <cellStyle name="Normal 65 6 8" xfId="43807" xr:uid="{00000000-0005-0000-0000-00001CAB0000}"/>
    <cellStyle name="Normal 65 6 8 2" xfId="43808" xr:uid="{00000000-0005-0000-0000-00001DAB0000}"/>
    <cellStyle name="Normal 65 6 9" xfId="43809" xr:uid="{00000000-0005-0000-0000-00001EAB0000}"/>
    <cellStyle name="Normal 65 6 9 2" xfId="43810" xr:uid="{00000000-0005-0000-0000-00001FAB0000}"/>
    <cellStyle name="Normal 65 7" xfId="43811" xr:uid="{00000000-0005-0000-0000-000020AB0000}"/>
    <cellStyle name="Normal 65 7 10" xfId="43812" xr:uid="{00000000-0005-0000-0000-000021AB0000}"/>
    <cellStyle name="Normal 65 7 11" xfId="43813" xr:uid="{00000000-0005-0000-0000-000022AB0000}"/>
    <cellStyle name="Normal 65 7 2" xfId="43814" xr:uid="{00000000-0005-0000-0000-000023AB0000}"/>
    <cellStyle name="Normal 65 7 2 2" xfId="43815" xr:uid="{00000000-0005-0000-0000-000024AB0000}"/>
    <cellStyle name="Normal 65 7 3" xfId="43816" xr:uid="{00000000-0005-0000-0000-000025AB0000}"/>
    <cellStyle name="Normal 65 7 3 2" xfId="43817" xr:uid="{00000000-0005-0000-0000-000026AB0000}"/>
    <cellStyle name="Normal 65 7 4" xfId="43818" xr:uid="{00000000-0005-0000-0000-000027AB0000}"/>
    <cellStyle name="Normal 65 7 4 2" xfId="43819" xr:uid="{00000000-0005-0000-0000-000028AB0000}"/>
    <cellStyle name="Normal 65 7 5" xfId="43820" xr:uid="{00000000-0005-0000-0000-000029AB0000}"/>
    <cellStyle name="Normal 65 7 5 2" xfId="43821" xr:uid="{00000000-0005-0000-0000-00002AAB0000}"/>
    <cellStyle name="Normal 65 7 6" xfId="43822" xr:uid="{00000000-0005-0000-0000-00002BAB0000}"/>
    <cellStyle name="Normal 65 7 6 2" xfId="43823" xr:uid="{00000000-0005-0000-0000-00002CAB0000}"/>
    <cellStyle name="Normal 65 7 7" xfId="43824" xr:uid="{00000000-0005-0000-0000-00002DAB0000}"/>
    <cellStyle name="Normal 65 7 7 2" xfId="43825" xr:uid="{00000000-0005-0000-0000-00002EAB0000}"/>
    <cellStyle name="Normal 65 7 8" xfId="43826" xr:uid="{00000000-0005-0000-0000-00002FAB0000}"/>
    <cellStyle name="Normal 65 7 8 2" xfId="43827" xr:uid="{00000000-0005-0000-0000-000030AB0000}"/>
    <cellStyle name="Normal 65 7 9" xfId="43828" xr:uid="{00000000-0005-0000-0000-000031AB0000}"/>
    <cellStyle name="Normal 65 7 9 2" xfId="43829" xr:uid="{00000000-0005-0000-0000-000032AB0000}"/>
    <cellStyle name="Normal 65 8" xfId="43830" xr:uid="{00000000-0005-0000-0000-000033AB0000}"/>
    <cellStyle name="Normal 65 8 10" xfId="43831" xr:uid="{00000000-0005-0000-0000-000034AB0000}"/>
    <cellStyle name="Normal 65 8 11" xfId="43832" xr:uid="{00000000-0005-0000-0000-000035AB0000}"/>
    <cellStyle name="Normal 65 8 2" xfId="43833" xr:uid="{00000000-0005-0000-0000-000036AB0000}"/>
    <cellStyle name="Normal 65 8 2 2" xfId="43834" xr:uid="{00000000-0005-0000-0000-000037AB0000}"/>
    <cellStyle name="Normal 65 8 3" xfId="43835" xr:uid="{00000000-0005-0000-0000-000038AB0000}"/>
    <cellStyle name="Normal 65 8 3 2" xfId="43836" xr:uid="{00000000-0005-0000-0000-000039AB0000}"/>
    <cellStyle name="Normal 65 8 4" xfId="43837" xr:uid="{00000000-0005-0000-0000-00003AAB0000}"/>
    <cellStyle name="Normal 65 8 4 2" xfId="43838" xr:uid="{00000000-0005-0000-0000-00003BAB0000}"/>
    <cellStyle name="Normal 65 8 5" xfId="43839" xr:uid="{00000000-0005-0000-0000-00003CAB0000}"/>
    <cellStyle name="Normal 65 8 5 2" xfId="43840" xr:uid="{00000000-0005-0000-0000-00003DAB0000}"/>
    <cellStyle name="Normal 65 8 6" xfId="43841" xr:uid="{00000000-0005-0000-0000-00003EAB0000}"/>
    <cellStyle name="Normal 65 8 6 2" xfId="43842" xr:uid="{00000000-0005-0000-0000-00003FAB0000}"/>
    <cellStyle name="Normal 65 8 7" xfId="43843" xr:uid="{00000000-0005-0000-0000-000040AB0000}"/>
    <cellStyle name="Normal 65 8 7 2" xfId="43844" xr:uid="{00000000-0005-0000-0000-000041AB0000}"/>
    <cellStyle name="Normal 65 8 8" xfId="43845" xr:uid="{00000000-0005-0000-0000-000042AB0000}"/>
    <cellStyle name="Normal 65 8 8 2" xfId="43846" xr:uid="{00000000-0005-0000-0000-000043AB0000}"/>
    <cellStyle name="Normal 65 8 9" xfId="43847" xr:uid="{00000000-0005-0000-0000-000044AB0000}"/>
    <cellStyle name="Normal 65 8 9 2" xfId="43848" xr:uid="{00000000-0005-0000-0000-000045AB0000}"/>
    <cellStyle name="Normal 65 9" xfId="43849" xr:uid="{00000000-0005-0000-0000-000046AB0000}"/>
    <cellStyle name="Normal 65 9 10" xfId="43850" xr:uid="{00000000-0005-0000-0000-000047AB0000}"/>
    <cellStyle name="Normal 65 9 11" xfId="43851" xr:uid="{00000000-0005-0000-0000-000048AB0000}"/>
    <cellStyle name="Normal 65 9 2" xfId="43852" xr:uid="{00000000-0005-0000-0000-000049AB0000}"/>
    <cellStyle name="Normal 65 9 2 2" xfId="43853" xr:uid="{00000000-0005-0000-0000-00004AAB0000}"/>
    <cellStyle name="Normal 65 9 3" xfId="43854" xr:uid="{00000000-0005-0000-0000-00004BAB0000}"/>
    <cellStyle name="Normal 65 9 3 2" xfId="43855" xr:uid="{00000000-0005-0000-0000-00004CAB0000}"/>
    <cellStyle name="Normal 65 9 4" xfId="43856" xr:uid="{00000000-0005-0000-0000-00004DAB0000}"/>
    <cellStyle name="Normal 65 9 4 2" xfId="43857" xr:uid="{00000000-0005-0000-0000-00004EAB0000}"/>
    <cellStyle name="Normal 65 9 5" xfId="43858" xr:uid="{00000000-0005-0000-0000-00004FAB0000}"/>
    <cellStyle name="Normal 65 9 5 2" xfId="43859" xr:uid="{00000000-0005-0000-0000-000050AB0000}"/>
    <cellStyle name="Normal 65 9 6" xfId="43860" xr:uid="{00000000-0005-0000-0000-000051AB0000}"/>
    <cellStyle name="Normal 65 9 6 2" xfId="43861" xr:uid="{00000000-0005-0000-0000-000052AB0000}"/>
    <cellStyle name="Normal 65 9 7" xfId="43862" xr:uid="{00000000-0005-0000-0000-000053AB0000}"/>
    <cellStyle name="Normal 65 9 7 2" xfId="43863" xr:uid="{00000000-0005-0000-0000-000054AB0000}"/>
    <cellStyle name="Normal 65 9 8" xfId="43864" xr:uid="{00000000-0005-0000-0000-000055AB0000}"/>
    <cellStyle name="Normal 65 9 8 2" xfId="43865" xr:uid="{00000000-0005-0000-0000-000056AB0000}"/>
    <cellStyle name="Normal 65 9 9" xfId="43866" xr:uid="{00000000-0005-0000-0000-000057AB0000}"/>
    <cellStyle name="Normal 65 9 9 2" xfId="43867" xr:uid="{00000000-0005-0000-0000-000058AB0000}"/>
    <cellStyle name="Normal 66" xfId="43868" xr:uid="{00000000-0005-0000-0000-000059AB0000}"/>
    <cellStyle name="Normal 66 10" xfId="43869" xr:uid="{00000000-0005-0000-0000-00005AAB0000}"/>
    <cellStyle name="Normal 66 10 10" xfId="43870" xr:uid="{00000000-0005-0000-0000-00005BAB0000}"/>
    <cellStyle name="Normal 66 10 11" xfId="43871" xr:uid="{00000000-0005-0000-0000-00005CAB0000}"/>
    <cellStyle name="Normal 66 10 2" xfId="43872" xr:uid="{00000000-0005-0000-0000-00005DAB0000}"/>
    <cellStyle name="Normal 66 10 2 2" xfId="43873" xr:uid="{00000000-0005-0000-0000-00005EAB0000}"/>
    <cellStyle name="Normal 66 10 3" xfId="43874" xr:uid="{00000000-0005-0000-0000-00005FAB0000}"/>
    <cellStyle name="Normal 66 10 3 2" xfId="43875" xr:uid="{00000000-0005-0000-0000-000060AB0000}"/>
    <cellStyle name="Normal 66 10 4" xfId="43876" xr:uid="{00000000-0005-0000-0000-000061AB0000}"/>
    <cellStyle name="Normal 66 10 4 2" xfId="43877" xr:uid="{00000000-0005-0000-0000-000062AB0000}"/>
    <cellStyle name="Normal 66 10 5" xfId="43878" xr:uid="{00000000-0005-0000-0000-000063AB0000}"/>
    <cellStyle name="Normal 66 10 5 2" xfId="43879" xr:uid="{00000000-0005-0000-0000-000064AB0000}"/>
    <cellStyle name="Normal 66 10 6" xfId="43880" xr:uid="{00000000-0005-0000-0000-000065AB0000}"/>
    <cellStyle name="Normal 66 10 6 2" xfId="43881" xr:uid="{00000000-0005-0000-0000-000066AB0000}"/>
    <cellStyle name="Normal 66 10 7" xfId="43882" xr:uid="{00000000-0005-0000-0000-000067AB0000}"/>
    <cellStyle name="Normal 66 10 7 2" xfId="43883" xr:uid="{00000000-0005-0000-0000-000068AB0000}"/>
    <cellStyle name="Normal 66 10 8" xfId="43884" xr:uid="{00000000-0005-0000-0000-000069AB0000}"/>
    <cellStyle name="Normal 66 10 8 2" xfId="43885" xr:uid="{00000000-0005-0000-0000-00006AAB0000}"/>
    <cellStyle name="Normal 66 10 9" xfId="43886" xr:uid="{00000000-0005-0000-0000-00006BAB0000}"/>
    <cellStyle name="Normal 66 10 9 2" xfId="43887" xr:uid="{00000000-0005-0000-0000-00006CAB0000}"/>
    <cellStyle name="Normal 66 11" xfId="43888" xr:uid="{00000000-0005-0000-0000-00006DAB0000}"/>
    <cellStyle name="Normal 66 11 10" xfId="43889" xr:uid="{00000000-0005-0000-0000-00006EAB0000}"/>
    <cellStyle name="Normal 66 11 11" xfId="43890" xr:uid="{00000000-0005-0000-0000-00006FAB0000}"/>
    <cellStyle name="Normal 66 11 2" xfId="43891" xr:uid="{00000000-0005-0000-0000-000070AB0000}"/>
    <cellStyle name="Normal 66 11 2 2" xfId="43892" xr:uid="{00000000-0005-0000-0000-000071AB0000}"/>
    <cellStyle name="Normal 66 11 3" xfId="43893" xr:uid="{00000000-0005-0000-0000-000072AB0000}"/>
    <cellStyle name="Normal 66 11 3 2" xfId="43894" xr:uid="{00000000-0005-0000-0000-000073AB0000}"/>
    <cellStyle name="Normal 66 11 4" xfId="43895" xr:uid="{00000000-0005-0000-0000-000074AB0000}"/>
    <cellStyle name="Normal 66 11 4 2" xfId="43896" xr:uid="{00000000-0005-0000-0000-000075AB0000}"/>
    <cellStyle name="Normal 66 11 5" xfId="43897" xr:uid="{00000000-0005-0000-0000-000076AB0000}"/>
    <cellStyle name="Normal 66 11 5 2" xfId="43898" xr:uid="{00000000-0005-0000-0000-000077AB0000}"/>
    <cellStyle name="Normal 66 11 6" xfId="43899" xr:uid="{00000000-0005-0000-0000-000078AB0000}"/>
    <cellStyle name="Normal 66 11 6 2" xfId="43900" xr:uid="{00000000-0005-0000-0000-000079AB0000}"/>
    <cellStyle name="Normal 66 11 7" xfId="43901" xr:uid="{00000000-0005-0000-0000-00007AAB0000}"/>
    <cellStyle name="Normal 66 11 7 2" xfId="43902" xr:uid="{00000000-0005-0000-0000-00007BAB0000}"/>
    <cellStyle name="Normal 66 11 8" xfId="43903" xr:uid="{00000000-0005-0000-0000-00007CAB0000}"/>
    <cellStyle name="Normal 66 11 8 2" xfId="43904" xr:uid="{00000000-0005-0000-0000-00007DAB0000}"/>
    <cellStyle name="Normal 66 11 9" xfId="43905" xr:uid="{00000000-0005-0000-0000-00007EAB0000}"/>
    <cellStyle name="Normal 66 11 9 2" xfId="43906" xr:uid="{00000000-0005-0000-0000-00007FAB0000}"/>
    <cellStyle name="Normal 66 12" xfId="43907" xr:uid="{00000000-0005-0000-0000-000080AB0000}"/>
    <cellStyle name="Normal 66 12 10" xfId="43908" xr:uid="{00000000-0005-0000-0000-000081AB0000}"/>
    <cellStyle name="Normal 66 12 2" xfId="43909" xr:uid="{00000000-0005-0000-0000-000082AB0000}"/>
    <cellStyle name="Normal 66 12 2 2" xfId="43910" xr:uid="{00000000-0005-0000-0000-000083AB0000}"/>
    <cellStyle name="Normal 66 12 3" xfId="43911" xr:uid="{00000000-0005-0000-0000-000084AB0000}"/>
    <cellStyle name="Normal 66 12 3 2" xfId="43912" xr:uid="{00000000-0005-0000-0000-000085AB0000}"/>
    <cellStyle name="Normal 66 12 4" xfId="43913" xr:uid="{00000000-0005-0000-0000-000086AB0000}"/>
    <cellStyle name="Normal 66 12 4 2" xfId="43914" xr:uid="{00000000-0005-0000-0000-000087AB0000}"/>
    <cellStyle name="Normal 66 12 5" xfId="43915" xr:uid="{00000000-0005-0000-0000-000088AB0000}"/>
    <cellStyle name="Normal 66 12 5 2" xfId="43916" xr:uid="{00000000-0005-0000-0000-000089AB0000}"/>
    <cellStyle name="Normal 66 12 6" xfId="43917" xr:uid="{00000000-0005-0000-0000-00008AAB0000}"/>
    <cellStyle name="Normal 66 12 6 2" xfId="43918" xr:uid="{00000000-0005-0000-0000-00008BAB0000}"/>
    <cellStyle name="Normal 66 12 7" xfId="43919" xr:uid="{00000000-0005-0000-0000-00008CAB0000}"/>
    <cellStyle name="Normal 66 12 7 2" xfId="43920" xr:uid="{00000000-0005-0000-0000-00008DAB0000}"/>
    <cellStyle name="Normal 66 12 8" xfId="43921" xr:uid="{00000000-0005-0000-0000-00008EAB0000}"/>
    <cellStyle name="Normal 66 12 8 2" xfId="43922" xr:uid="{00000000-0005-0000-0000-00008FAB0000}"/>
    <cellStyle name="Normal 66 12 9" xfId="43923" xr:uid="{00000000-0005-0000-0000-000090AB0000}"/>
    <cellStyle name="Normal 66 13" xfId="43924" xr:uid="{00000000-0005-0000-0000-000091AB0000}"/>
    <cellStyle name="Normal 66 13 2" xfId="43925" xr:uid="{00000000-0005-0000-0000-000092AB0000}"/>
    <cellStyle name="Normal 66 14" xfId="43926" xr:uid="{00000000-0005-0000-0000-000093AB0000}"/>
    <cellStyle name="Normal 66 14 2" xfId="43927" xr:uid="{00000000-0005-0000-0000-000094AB0000}"/>
    <cellStyle name="Normal 66 15" xfId="43928" xr:uid="{00000000-0005-0000-0000-000095AB0000}"/>
    <cellStyle name="Normal 66 15 2" xfId="43929" xr:uid="{00000000-0005-0000-0000-000096AB0000}"/>
    <cellStyle name="Normal 66 16" xfId="43930" xr:uid="{00000000-0005-0000-0000-000097AB0000}"/>
    <cellStyle name="Normal 66 16 2" xfId="43931" xr:uid="{00000000-0005-0000-0000-000098AB0000}"/>
    <cellStyle name="Normal 66 17" xfId="43932" xr:uid="{00000000-0005-0000-0000-000099AB0000}"/>
    <cellStyle name="Normal 66 17 2" xfId="43933" xr:uid="{00000000-0005-0000-0000-00009AAB0000}"/>
    <cellStyle name="Normal 66 18" xfId="43934" xr:uid="{00000000-0005-0000-0000-00009BAB0000}"/>
    <cellStyle name="Normal 66 18 2" xfId="43935" xr:uid="{00000000-0005-0000-0000-00009CAB0000}"/>
    <cellStyle name="Normal 66 19" xfId="43936" xr:uid="{00000000-0005-0000-0000-00009DAB0000}"/>
    <cellStyle name="Normal 66 19 2" xfId="43937" xr:uid="{00000000-0005-0000-0000-00009EAB0000}"/>
    <cellStyle name="Normal 66 2" xfId="43938" xr:uid="{00000000-0005-0000-0000-00009FAB0000}"/>
    <cellStyle name="Normal 66 2 10" xfId="43939" xr:uid="{00000000-0005-0000-0000-0000A0AB0000}"/>
    <cellStyle name="Normal 66 2 10 2" xfId="43940" xr:uid="{00000000-0005-0000-0000-0000A1AB0000}"/>
    <cellStyle name="Normal 66 2 11" xfId="43941" xr:uid="{00000000-0005-0000-0000-0000A2AB0000}"/>
    <cellStyle name="Normal 66 2 11 2" xfId="43942" xr:uid="{00000000-0005-0000-0000-0000A3AB0000}"/>
    <cellStyle name="Normal 66 2 12" xfId="43943" xr:uid="{00000000-0005-0000-0000-0000A4AB0000}"/>
    <cellStyle name="Normal 66 2 12 2" xfId="43944" xr:uid="{00000000-0005-0000-0000-0000A5AB0000}"/>
    <cellStyle name="Normal 66 2 13" xfId="43945" xr:uid="{00000000-0005-0000-0000-0000A6AB0000}"/>
    <cellStyle name="Normal 66 2 13 2" xfId="43946" xr:uid="{00000000-0005-0000-0000-0000A7AB0000}"/>
    <cellStyle name="Normal 66 2 14" xfId="43947" xr:uid="{00000000-0005-0000-0000-0000A8AB0000}"/>
    <cellStyle name="Normal 66 2 14 2" xfId="43948" xr:uid="{00000000-0005-0000-0000-0000A9AB0000}"/>
    <cellStyle name="Normal 66 2 15" xfId="43949" xr:uid="{00000000-0005-0000-0000-0000AAAB0000}"/>
    <cellStyle name="Normal 66 2 15 2" xfId="43950" xr:uid="{00000000-0005-0000-0000-0000ABAB0000}"/>
    <cellStyle name="Normal 66 2 16" xfId="43951" xr:uid="{00000000-0005-0000-0000-0000ACAB0000}"/>
    <cellStyle name="Normal 66 2 16 2" xfId="43952" xr:uid="{00000000-0005-0000-0000-0000ADAB0000}"/>
    <cellStyle name="Normal 66 2 17" xfId="43953" xr:uid="{00000000-0005-0000-0000-0000AEAB0000}"/>
    <cellStyle name="Normal 66 2 18" xfId="43954" xr:uid="{00000000-0005-0000-0000-0000AFAB0000}"/>
    <cellStyle name="Normal 66 2 2" xfId="43955" xr:uid="{00000000-0005-0000-0000-0000B0AB0000}"/>
    <cellStyle name="Normal 66 2 2 10" xfId="43956" xr:uid="{00000000-0005-0000-0000-0000B1AB0000}"/>
    <cellStyle name="Normal 66 2 2 11" xfId="43957" xr:uid="{00000000-0005-0000-0000-0000B2AB0000}"/>
    <cellStyle name="Normal 66 2 2 2" xfId="43958" xr:uid="{00000000-0005-0000-0000-0000B3AB0000}"/>
    <cellStyle name="Normal 66 2 2 2 2" xfId="43959" xr:uid="{00000000-0005-0000-0000-0000B4AB0000}"/>
    <cellStyle name="Normal 66 2 2 3" xfId="43960" xr:uid="{00000000-0005-0000-0000-0000B5AB0000}"/>
    <cellStyle name="Normal 66 2 2 3 2" xfId="43961" xr:uid="{00000000-0005-0000-0000-0000B6AB0000}"/>
    <cellStyle name="Normal 66 2 2 4" xfId="43962" xr:uid="{00000000-0005-0000-0000-0000B7AB0000}"/>
    <cellStyle name="Normal 66 2 2 4 2" xfId="43963" xr:uid="{00000000-0005-0000-0000-0000B8AB0000}"/>
    <cellStyle name="Normal 66 2 2 5" xfId="43964" xr:uid="{00000000-0005-0000-0000-0000B9AB0000}"/>
    <cellStyle name="Normal 66 2 2 5 2" xfId="43965" xr:uid="{00000000-0005-0000-0000-0000BAAB0000}"/>
    <cellStyle name="Normal 66 2 2 6" xfId="43966" xr:uid="{00000000-0005-0000-0000-0000BBAB0000}"/>
    <cellStyle name="Normal 66 2 2 6 2" xfId="43967" xr:uid="{00000000-0005-0000-0000-0000BCAB0000}"/>
    <cellStyle name="Normal 66 2 2 7" xfId="43968" xr:uid="{00000000-0005-0000-0000-0000BDAB0000}"/>
    <cellStyle name="Normal 66 2 2 7 2" xfId="43969" xr:uid="{00000000-0005-0000-0000-0000BEAB0000}"/>
    <cellStyle name="Normal 66 2 2 8" xfId="43970" xr:uid="{00000000-0005-0000-0000-0000BFAB0000}"/>
    <cellStyle name="Normal 66 2 2 8 2" xfId="43971" xr:uid="{00000000-0005-0000-0000-0000C0AB0000}"/>
    <cellStyle name="Normal 66 2 2 9" xfId="43972" xr:uid="{00000000-0005-0000-0000-0000C1AB0000}"/>
    <cellStyle name="Normal 66 2 2 9 2" xfId="43973" xr:uid="{00000000-0005-0000-0000-0000C2AB0000}"/>
    <cellStyle name="Normal 66 2 3" xfId="43974" xr:uid="{00000000-0005-0000-0000-0000C3AB0000}"/>
    <cellStyle name="Normal 66 2 3 10" xfId="43975" xr:uid="{00000000-0005-0000-0000-0000C4AB0000}"/>
    <cellStyle name="Normal 66 2 3 11" xfId="43976" xr:uid="{00000000-0005-0000-0000-0000C5AB0000}"/>
    <cellStyle name="Normal 66 2 3 2" xfId="43977" xr:uid="{00000000-0005-0000-0000-0000C6AB0000}"/>
    <cellStyle name="Normal 66 2 3 2 2" xfId="43978" xr:uid="{00000000-0005-0000-0000-0000C7AB0000}"/>
    <cellStyle name="Normal 66 2 3 3" xfId="43979" xr:uid="{00000000-0005-0000-0000-0000C8AB0000}"/>
    <cellStyle name="Normal 66 2 3 3 2" xfId="43980" xr:uid="{00000000-0005-0000-0000-0000C9AB0000}"/>
    <cellStyle name="Normal 66 2 3 4" xfId="43981" xr:uid="{00000000-0005-0000-0000-0000CAAB0000}"/>
    <cellStyle name="Normal 66 2 3 4 2" xfId="43982" xr:uid="{00000000-0005-0000-0000-0000CBAB0000}"/>
    <cellStyle name="Normal 66 2 3 5" xfId="43983" xr:uid="{00000000-0005-0000-0000-0000CCAB0000}"/>
    <cellStyle name="Normal 66 2 3 5 2" xfId="43984" xr:uid="{00000000-0005-0000-0000-0000CDAB0000}"/>
    <cellStyle name="Normal 66 2 3 6" xfId="43985" xr:uid="{00000000-0005-0000-0000-0000CEAB0000}"/>
    <cellStyle name="Normal 66 2 3 6 2" xfId="43986" xr:uid="{00000000-0005-0000-0000-0000CFAB0000}"/>
    <cellStyle name="Normal 66 2 3 7" xfId="43987" xr:uid="{00000000-0005-0000-0000-0000D0AB0000}"/>
    <cellStyle name="Normal 66 2 3 7 2" xfId="43988" xr:uid="{00000000-0005-0000-0000-0000D1AB0000}"/>
    <cellStyle name="Normal 66 2 3 8" xfId="43989" xr:uid="{00000000-0005-0000-0000-0000D2AB0000}"/>
    <cellStyle name="Normal 66 2 3 8 2" xfId="43990" xr:uid="{00000000-0005-0000-0000-0000D3AB0000}"/>
    <cellStyle name="Normal 66 2 3 9" xfId="43991" xr:uid="{00000000-0005-0000-0000-0000D4AB0000}"/>
    <cellStyle name="Normal 66 2 3 9 2" xfId="43992" xr:uid="{00000000-0005-0000-0000-0000D5AB0000}"/>
    <cellStyle name="Normal 66 2 4" xfId="43993" xr:uid="{00000000-0005-0000-0000-0000D6AB0000}"/>
    <cellStyle name="Normal 66 2 4 10" xfId="43994" xr:uid="{00000000-0005-0000-0000-0000D7AB0000}"/>
    <cellStyle name="Normal 66 2 4 11" xfId="43995" xr:uid="{00000000-0005-0000-0000-0000D8AB0000}"/>
    <cellStyle name="Normal 66 2 4 2" xfId="43996" xr:uid="{00000000-0005-0000-0000-0000D9AB0000}"/>
    <cellStyle name="Normal 66 2 4 2 2" xfId="43997" xr:uid="{00000000-0005-0000-0000-0000DAAB0000}"/>
    <cellStyle name="Normal 66 2 4 3" xfId="43998" xr:uid="{00000000-0005-0000-0000-0000DBAB0000}"/>
    <cellStyle name="Normal 66 2 4 3 2" xfId="43999" xr:uid="{00000000-0005-0000-0000-0000DCAB0000}"/>
    <cellStyle name="Normal 66 2 4 4" xfId="44000" xr:uid="{00000000-0005-0000-0000-0000DDAB0000}"/>
    <cellStyle name="Normal 66 2 4 4 2" xfId="44001" xr:uid="{00000000-0005-0000-0000-0000DEAB0000}"/>
    <cellStyle name="Normal 66 2 4 5" xfId="44002" xr:uid="{00000000-0005-0000-0000-0000DFAB0000}"/>
    <cellStyle name="Normal 66 2 4 5 2" xfId="44003" xr:uid="{00000000-0005-0000-0000-0000E0AB0000}"/>
    <cellStyle name="Normal 66 2 4 6" xfId="44004" xr:uid="{00000000-0005-0000-0000-0000E1AB0000}"/>
    <cellStyle name="Normal 66 2 4 6 2" xfId="44005" xr:uid="{00000000-0005-0000-0000-0000E2AB0000}"/>
    <cellStyle name="Normal 66 2 4 7" xfId="44006" xr:uid="{00000000-0005-0000-0000-0000E3AB0000}"/>
    <cellStyle name="Normal 66 2 4 7 2" xfId="44007" xr:uid="{00000000-0005-0000-0000-0000E4AB0000}"/>
    <cellStyle name="Normal 66 2 4 8" xfId="44008" xr:uid="{00000000-0005-0000-0000-0000E5AB0000}"/>
    <cellStyle name="Normal 66 2 4 8 2" xfId="44009" xr:uid="{00000000-0005-0000-0000-0000E6AB0000}"/>
    <cellStyle name="Normal 66 2 4 9" xfId="44010" xr:uid="{00000000-0005-0000-0000-0000E7AB0000}"/>
    <cellStyle name="Normal 66 2 4 9 2" xfId="44011" xr:uid="{00000000-0005-0000-0000-0000E8AB0000}"/>
    <cellStyle name="Normal 66 2 5" xfId="44012" xr:uid="{00000000-0005-0000-0000-0000E9AB0000}"/>
    <cellStyle name="Normal 66 2 5 10" xfId="44013" xr:uid="{00000000-0005-0000-0000-0000EAAB0000}"/>
    <cellStyle name="Normal 66 2 5 11" xfId="44014" xr:uid="{00000000-0005-0000-0000-0000EBAB0000}"/>
    <cellStyle name="Normal 66 2 5 2" xfId="44015" xr:uid="{00000000-0005-0000-0000-0000ECAB0000}"/>
    <cellStyle name="Normal 66 2 5 2 2" xfId="44016" xr:uid="{00000000-0005-0000-0000-0000EDAB0000}"/>
    <cellStyle name="Normal 66 2 5 3" xfId="44017" xr:uid="{00000000-0005-0000-0000-0000EEAB0000}"/>
    <cellStyle name="Normal 66 2 5 3 2" xfId="44018" xr:uid="{00000000-0005-0000-0000-0000EFAB0000}"/>
    <cellStyle name="Normal 66 2 5 4" xfId="44019" xr:uid="{00000000-0005-0000-0000-0000F0AB0000}"/>
    <cellStyle name="Normal 66 2 5 4 2" xfId="44020" xr:uid="{00000000-0005-0000-0000-0000F1AB0000}"/>
    <cellStyle name="Normal 66 2 5 5" xfId="44021" xr:uid="{00000000-0005-0000-0000-0000F2AB0000}"/>
    <cellStyle name="Normal 66 2 5 5 2" xfId="44022" xr:uid="{00000000-0005-0000-0000-0000F3AB0000}"/>
    <cellStyle name="Normal 66 2 5 6" xfId="44023" xr:uid="{00000000-0005-0000-0000-0000F4AB0000}"/>
    <cellStyle name="Normal 66 2 5 6 2" xfId="44024" xr:uid="{00000000-0005-0000-0000-0000F5AB0000}"/>
    <cellStyle name="Normal 66 2 5 7" xfId="44025" xr:uid="{00000000-0005-0000-0000-0000F6AB0000}"/>
    <cellStyle name="Normal 66 2 5 7 2" xfId="44026" xr:uid="{00000000-0005-0000-0000-0000F7AB0000}"/>
    <cellStyle name="Normal 66 2 5 8" xfId="44027" xr:uid="{00000000-0005-0000-0000-0000F8AB0000}"/>
    <cellStyle name="Normal 66 2 5 8 2" xfId="44028" xr:uid="{00000000-0005-0000-0000-0000F9AB0000}"/>
    <cellStyle name="Normal 66 2 5 9" xfId="44029" xr:uid="{00000000-0005-0000-0000-0000FAAB0000}"/>
    <cellStyle name="Normal 66 2 5 9 2" xfId="44030" xr:uid="{00000000-0005-0000-0000-0000FBAB0000}"/>
    <cellStyle name="Normal 66 2 6" xfId="44031" xr:uid="{00000000-0005-0000-0000-0000FCAB0000}"/>
    <cellStyle name="Normal 66 2 6 10" xfId="44032" xr:uid="{00000000-0005-0000-0000-0000FDAB0000}"/>
    <cellStyle name="Normal 66 2 6 11" xfId="44033" xr:uid="{00000000-0005-0000-0000-0000FEAB0000}"/>
    <cellStyle name="Normal 66 2 6 2" xfId="44034" xr:uid="{00000000-0005-0000-0000-0000FFAB0000}"/>
    <cellStyle name="Normal 66 2 6 2 2" xfId="44035" xr:uid="{00000000-0005-0000-0000-000000AC0000}"/>
    <cellStyle name="Normal 66 2 6 3" xfId="44036" xr:uid="{00000000-0005-0000-0000-000001AC0000}"/>
    <cellStyle name="Normal 66 2 6 3 2" xfId="44037" xr:uid="{00000000-0005-0000-0000-000002AC0000}"/>
    <cellStyle name="Normal 66 2 6 4" xfId="44038" xr:uid="{00000000-0005-0000-0000-000003AC0000}"/>
    <cellStyle name="Normal 66 2 6 4 2" xfId="44039" xr:uid="{00000000-0005-0000-0000-000004AC0000}"/>
    <cellStyle name="Normal 66 2 6 5" xfId="44040" xr:uid="{00000000-0005-0000-0000-000005AC0000}"/>
    <cellStyle name="Normal 66 2 6 5 2" xfId="44041" xr:uid="{00000000-0005-0000-0000-000006AC0000}"/>
    <cellStyle name="Normal 66 2 6 6" xfId="44042" xr:uid="{00000000-0005-0000-0000-000007AC0000}"/>
    <cellStyle name="Normal 66 2 6 6 2" xfId="44043" xr:uid="{00000000-0005-0000-0000-000008AC0000}"/>
    <cellStyle name="Normal 66 2 6 7" xfId="44044" xr:uid="{00000000-0005-0000-0000-000009AC0000}"/>
    <cellStyle name="Normal 66 2 6 7 2" xfId="44045" xr:uid="{00000000-0005-0000-0000-00000AAC0000}"/>
    <cellStyle name="Normal 66 2 6 8" xfId="44046" xr:uid="{00000000-0005-0000-0000-00000BAC0000}"/>
    <cellStyle name="Normal 66 2 6 8 2" xfId="44047" xr:uid="{00000000-0005-0000-0000-00000CAC0000}"/>
    <cellStyle name="Normal 66 2 6 9" xfId="44048" xr:uid="{00000000-0005-0000-0000-00000DAC0000}"/>
    <cellStyle name="Normal 66 2 6 9 2" xfId="44049" xr:uid="{00000000-0005-0000-0000-00000EAC0000}"/>
    <cellStyle name="Normal 66 2 7" xfId="44050" xr:uid="{00000000-0005-0000-0000-00000FAC0000}"/>
    <cellStyle name="Normal 66 2 7 10" xfId="44051" xr:uid="{00000000-0005-0000-0000-000010AC0000}"/>
    <cellStyle name="Normal 66 2 7 11" xfId="44052" xr:uid="{00000000-0005-0000-0000-000011AC0000}"/>
    <cellStyle name="Normal 66 2 7 2" xfId="44053" xr:uid="{00000000-0005-0000-0000-000012AC0000}"/>
    <cellStyle name="Normal 66 2 7 2 2" xfId="44054" xr:uid="{00000000-0005-0000-0000-000013AC0000}"/>
    <cellStyle name="Normal 66 2 7 3" xfId="44055" xr:uid="{00000000-0005-0000-0000-000014AC0000}"/>
    <cellStyle name="Normal 66 2 7 3 2" xfId="44056" xr:uid="{00000000-0005-0000-0000-000015AC0000}"/>
    <cellStyle name="Normal 66 2 7 4" xfId="44057" xr:uid="{00000000-0005-0000-0000-000016AC0000}"/>
    <cellStyle name="Normal 66 2 7 4 2" xfId="44058" xr:uid="{00000000-0005-0000-0000-000017AC0000}"/>
    <cellStyle name="Normal 66 2 7 5" xfId="44059" xr:uid="{00000000-0005-0000-0000-000018AC0000}"/>
    <cellStyle name="Normal 66 2 7 5 2" xfId="44060" xr:uid="{00000000-0005-0000-0000-000019AC0000}"/>
    <cellStyle name="Normal 66 2 7 6" xfId="44061" xr:uid="{00000000-0005-0000-0000-00001AAC0000}"/>
    <cellStyle name="Normal 66 2 7 6 2" xfId="44062" xr:uid="{00000000-0005-0000-0000-00001BAC0000}"/>
    <cellStyle name="Normal 66 2 7 7" xfId="44063" xr:uid="{00000000-0005-0000-0000-00001CAC0000}"/>
    <cellStyle name="Normal 66 2 7 7 2" xfId="44064" xr:uid="{00000000-0005-0000-0000-00001DAC0000}"/>
    <cellStyle name="Normal 66 2 7 8" xfId="44065" xr:uid="{00000000-0005-0000-0000-00001EAC0000}"/>
    <cellStyle name="Normal 66 2 7 8 2" xfId="44066" xr:uid="{00000000-0005-0000-0000-00001FAC0000}"/>
    <cellStyle name="Normal 66 2 7 9" xfId="44067" xr:uid="{00000000-0005-0000-0000-000020AC0000}"/>
    <cellStyle name="Normal 66 2 7 9 2" xfId="44068" xr:uid="{00000000-0005-0000-0000-000021AC0000}"/>
    <cellStyle name="Normal 66 2 8" xfId="44069" xr:uid="{00000000-0005-0000-0000-000022AC0000}"/>
    <cellStyle name="Normal 66 2 8 10" xfId="44070" xr:uid="{00000000-0005-0000-0000-000023AC0000}"/>
    <cellStyle name="Normal 66 2 8 2" xfId="44071" xr:uid="{00000000-0005-0000-0000-000024AC0000}"/>
    <cellStyle name="Normal 66 2 8 2 2" xfId="44072" xr:uid="{00000000-0005-0000-0000-000025AC0000}"/>
    <cellStyle name="Normal 66 2 8 3" xfId="44073" xr:uid="{00000000-0005-0000-0000-000026AC0000}"/>
    <cellStyle name="Normal 66 2 8 3 2" xfId="44074" xr:uid="{00000000-0005-0000-0000-000027AC0000}"/>
    <cellStyle name="Normal 66 2 8 4" xfId="44075" xr:uid="{00000000-0005-0000-0000-000028AC0000}"/>
    <cellStyle name="Normal 66 2 8 4 2" xfId="44076" xr:uid="{00000000-0005-0000-0000-000029AC0000}"/>
    <cellStyle name="Normal 66 2 8 5" xfId="44077" xr:uid="{00000000-0005-0000-0000-00002AAC0000}"/>
    <cellStyle name="Normal 66 2 8 5 2" xfId="44078" xr:uid="{00000000-0005-0000-0000-00002BAC0000}"/>
    <cellStyle name="Normal 66 2 8 6" xfId="44079" xr:uid="{00000000-0005-0000-0000-00002CAC0000}"/>
    <cellStyle name="Normal 66 2 8 6 2" xfId="44080" xr:uid="{00000000-0005-0000-0000-00002DAC0000}"/>
    <cellStyle name="Normal 66 2 8 7" xfId="44081" xr:uid="{00000000-0005-0000-0000-00002EAC0000}"/>
    <cellStyle name="Normal 66 2 8 7 2" xfId="44082" xr:uid="{00000000-0005-0000-0000-00002FAC0000}"/>
    <cellStyle name="Normal 66 2 8 8" xfId="44083" xr:uid="{00000000-0005-0000-0000-000030AC0000}"/>
    <cellStyle name="Normal 66 2 8 8 2" xfId="44084" xr:uid="{00000000-0005-0000-0000-000031AC0000}"/>
    <cellStyle name="Normal 66 2 8 9" xfId="44085" xr:uid="{00000000-0005-0000-0000-000032AC0000}"/>
    <cellStyle name="Normal 66 2 9" xfId="44086" xr:uid="{00000000-0005-0000-0000-000033AC0000}"/>
    <cellStyle name="Normal 66 2 9 2" xfId="44087" xr:uid="{00000000-0005-0000-0000-000034AC0000}"/>
    <cellStyle name="Normal 66 20" xfId="44088" xr:uid="{00000000-0005-0000-0000-000035AC0000}"/>
    <cellStyle name="Normal 66 20 2" xfId="44089" xr:uid="{00000000-0005-0000-0000-000036AC0000}"/>
    <cellStyle name="Normal 66 21" xfId="44090" xr:uid="{00000000-0005-0000-0000-000037AC0000}"/>
    <cellStyle name="Normal 66 22" xfId="44091" xr:uid="{00000000-0005-0000-0000-000038AC0000}"/>
    <cellStyle name="Normal 66 3" xfId="44092" xr:uid="{00000000-0005-0000-0000-000039AC0000}"/>
    <cellStyle name="Normal 66 3 10" xfId="44093" xr:uid="{00000000-0005-0000-0000-00003AAC0000}"/>
    <cellStyle name="Normal 66 3 10 2" xfId="44094" xr:uid="{00000000-0005-0000-0000-00003BAC0000}"/>
    <cellStyle name="Normal 66 3 11" xfId="44095" xr:uid="{00000000-0005-0000-0000-00003CAC0000}"/>
    <cellStyle name="Normal 66 3 11 2" xfId="44096" xr:uid="{00000000-0005-0000-0000-00003DAC0000}"/>
    <cellStyle name="Normal 66 3 12" xfId="44097" xr:uid="{00000000-0005-0000-0000-00003EAC0000}"/>
    <cellStyle name="Normal 66 3 12 2" xfId="44098" xr:uid="{00000000-0005-0000-0000-00003FAC0000}"/>
    <cellStyle name="Normal 66 3 13" xfId="44099" xr:uid="{00000000-0005-0000-0000-000040AC0000}"/>
    <cellStyle name="Normal 66 3 13 2" xfId="44100" xr:uid="{00000000-0005-0000-0000-000041AC0000}"/>
    <cellStyle name="Normal 66 3 14" xfId="44101" xr:uid="{00000000-0005-0000-0000-000042AC0000}"/>
    <cellStyle name="Normal 66 3 14 2" xfId="44102" xr:uid="{00000000-0005-0000-0000-000043AC0000}"/>
    <cellStyle name="Normal 66 3 15" xfId="44103" xr:uid="{00000000-0005-0000-0000-000044AC0000}"/>
    <cellStyle name="Normal 66 3 15 2" xfId="44104" xr:uid="{00000000-0005-0000-0000-000045AC0000}"/>
    <cellStyle name="Normal 66 3 16" xfId="44105" xr:uid="{00000000-0005-0000-0000-000046AC0000}"/>
    <cellStyle name="Normal 66 3 16 2" xfId="44106" xr:uid="{00000000-0005-0000-0000-000047AC0000}"/>
    <cellStyle name="Normal 66 3 17" xfId="44107" xr:uid="{00000000-0005-0000-0000-000048AC0000}"/>
    <cellStyle name="Normal 66 3 18" xfId="44108" xr:uid="{00000000-0005-0000-0000-000049AC0000}"/>
    <cellStyle name="Normal 66 3 2" xfId="44109" xr:uid="{00000000-0005-0000-0000-00004AAC0000}"/>
    <cellStyle name="Normal 66 3 2 10" xfId="44110" xr:uid="{00000000-0005-0000-0000-00004BAC0000}"/>
    <cellStyle name="Normal 66 3 2 11" xfId="44111" xr:uid="{00000000-0005-0000-0000-00004CAC0000}"/>
    <cellStyle name="Normal 66 3 2 2" xfId="44112" xr:uid="{00000000-0005-0000-0000-00004DAC0000}"/>
    <cellStyle name="Normal 66 3 2 2 2" xfId="44113" xr:uid="{00000000-0005-0000-0000-00004EAC0000}"/>
    <cellStyle name="Normal 66 3 2 3" xfId="44114" xr:uid="{00000000-0005-0000-0000-00004FAC0000}"/>
    <cellStyle name="Normal 66 3 2 3 2" xfId="44115" xr:uid="{00000000-0005-0000-0000-000050AC0000}"/>
    <cellStyle name="Normal 66 3 2 4" xfId="44116" xr:uid="{00000000-0005-0000-0000-000051AC0000}"/>
    <cellStyle name="Normal 66 3 2 4 2" xfId="44117" xr:uid="{00000000-0005-0000-0000-000052AC0000}"/>
    <cellStyle name="Normal 66 3 2 5" xfId="44118" xr:uid="{00000000-0005-0000-0000-000053AC0000}"/>
    <cellStyle name="Normal 66 3 2 5 2" xfId="44119" xr:uid="{00000000-0005-0000-0000-000054AC0000}"/>
    <cellStyle name="Normal 66 3 2 6" xfId="44120" xr:uid="{00000000-0005-0000-0000-000055AC0000}"/>
    <cellStyle name="Normal 66 3 2 6 2" xfId="44121" xr:uid="{00000000-0005-0000-0000-000056AC0000}"/>
    <cellStyle name="Normal 66 3 2 7" xfId="44122" xr:uid="{00000000-0005-0000-0000-000057AC0000}"/>
    <cellStyle name="Normal 66 3 2 7 2" xfId="44123" xr:uid="{00000000-0005-0000-0000-000058AC0000}"/>
    <cellStyle name="Normal 66 3 2 8" xfId="44124" xr:uid="{00000000-0005-0000-0000-000059AC0000}"/>
    <cellStyle name="Normal 66 3 2 8 2" xfId="44125" xr:uid="{00000000-0005-0000-0000-00005AAC0000}"/>
    <cellStyle name="Normal 66 3 2 9" xfId="44126" xr:uid="{00000000-0005-0000-0000-00005BAC0000}"/>
    <cellStyle name="Normal 66 3 2 9 2" xfId="44127" xr:uid="{00000000-0005-0000-0000-00005CAC0000}"/>
    <cellStyle name="Normal 66 3 3" xfId="44128" xr:uid="{00000000-0005-0000-0000-00005DAC0000}"/>
    <cellStyle name="Normal 66 3 3 10" xfId="44129" xr:uid="{00000000-0005-0000-0000-00005EAC0000}"/>
    <cellStyle name="Normal 66 3 3 11" xfId="44130" xr:uid="{00000000-0005-0000-0000-00005FAC0000}"/>
    <cellStyle name="Normal 66 3 3 2" xfId="44131" xr:uid="{00000000-0005-0000-0000-000060AC0000}"/>
    <cellStyle name="Normal 66 3 3 2 2" xfId="44132" xr:uid="{00000000-0005-0000-0000-000061AC0000}"/>
    <cellStyle name="Normal 66 3 3 3" xfId="44133" xr:uid="{00000000-0005-0000-0000-000062AC0000}"/>
    <cellStyle name="Normal 66 3 3 3 2" xfId="44134" xr:uid="{00000000-0005-0000-0000-000063AC0000}"/>
    <cellStyle name="Normal 66 3 3 4" xfId="44135" xr:uid="{00000000-0005-0000-0000-000064AC0000}"/>
    <cellStyle name="Normal 66 3 3 4 2" xfId="44136" xr:uid="{00000000-0005-0000-0000-000065AC0000}"/>
    <cellStyle name="Normal 66 3 3 5" xfId="44137" xr:uid="{00000000-0005-0000-0000-000066AC0000}"/>
    <cellStyle name="Normal 66 3 3 5 2" xfId="44138" xr:uid="{00000000-0005-0000-0000-000067AC0000}"/>
    <cellStyle name="Normal 66 3 3 6" xfId="44139" xr:uid="{00000000-0005-0000-0000-000068AC0000}"/>
    <cellStyle name="Normal 66 3 3 6 2" xfId="44140" xr:uid="{00000000-0005-0000-0000-000069AC0000}"/>
    <cellStyle name="Normal 66 3 3 7" xfId="44141" xr:uid="{00000000-0005-0000-0000-00006AAC0000}"/>
    <cellStyle name="Normal 66 3 3 7 2" xfId="44142" xr:uid="{00000000-0005-0000-0000-00006BAC0000}"/>
    <cellStyle name="Normal 66 3 3 8" xfId="44143" xr:uid="{00000000-0005-0000-0000-00006CAC0000}"/>
    <cellStyle name="Normal 66 3 3 8 2" xfId="44144" xr:uid="{00000000-0005-0000-0000-00006DAC0000}"/>
    <cellStyle name="Normal 66 3 3 9" xfId="44145" xr:uid="{00000000-0005-0000-0000-00006EAC0000}"/>
    <cellStyle name="Normal 66 3 3 9 2" xfId="44146" xr:uid="{00000000-0005-0000-0000-00006FAC0000}"/>
    <cellStyle name="Normal 66 3 4" xfId="44147" xr:uid="{00000000-0005-0000-0000-000070AC0000}"/>
    <cellStyle name="Normal 66 3 4 10" xfId="44148" xr:uid="{00000000-0005-0000-0000-000071AC0000}"/>
    <cellStyle name="Normal 66 3 4 11" xfId="44149" xr:uid="{00000000-0005-0000-0000-000072AC0000}"/>
    <cellStyle name="Normal 66 3 4 2" xfId="44150" xr:uid="{00000000-0005-0000-0000-000073AC0000}"/>
    <cellStyle name="Normal 66 3 4 2 2" xfId="44151" xr:uid="{00000000-0005-0000-0000-000074AC0000}"/>
    <cellStyle name="Normal 66 3 4 3" xfId="44152" xr:uid="{00000000-0005-0000-0000-000075AC0000}"/>
    <cellStyle name="Normal 66 3 4 3 2" xfId="44153" xr:uid="{00000000-0005-0000-0000-000076AC0000}"/>
    <cellStyle name="Normal 66 3 4 4" xfId="44154" xr:uid="{00000000-0005-0000-0000-000077AC0000}"/>
    <cellStyle name="Normal 66 3 4 4 2" xfId="44155" xr:uid="{00000000-0005-0000-0000-000078AC0000}"/>
    <cellStyle name="Normal 66 3 4 5" xfId="44156" xr:uid="{00000000-0005-0000-0000-000079AC0000}"/>
    <cellStyle name="Normal 66 3 4 5 2" xfId="44157" xr:uid="{00000000-0005-0000-0000-00007AAC0000}"/>
    <cellStyle name="Normal 66 3 4 6" xfId="44158" xr:uid="{00000000-0005-0000-0000-00007BAC0000}"/>
    <cellStyle name="Normal 66 3 4 6 2" xfId="44159" xr:uid="{00000000-0005-0000-0000-00007CAC0000}"/>
    <cellStyle name="Normal 66 3 4 7" xfId="44160" xr:uid="{00000000-0005-0000-0000-00007DAC0000}"/>
    <cellStyle name="Normal 66 3 4 7 2" xfId="44161" xr:uid="{00000000-0005-0000-0000-00007EAC0000}"/>
    <cellStyle name="Normal 66 3 4 8" xfId="44162" xr:uid="{00000000-0005-0000-0000-00007FAC0000}"/>
    <cellStyle name="Normal 66 3 4 8 2" xfId="44163" xr:uid="{00000000-0005-0000-0000-000080AC0000}"/>
    <cellStyle name="Normal 66 3 4 9" xfId="44164" xr:uid="{00000000-0005-0000-0000-000081AC0000}"/>
    <cellStyle name="Normal 66 3 4 9 2" xfId="44165" xr:uid="{00000000-0005-0000-0000-000082AC0000}"/>
    <cellStyle name="Normal 66 3 5" xfId="44166" xr:uid="{00000000-0005-0000-0000-000083AC0000}"/>
    <cellStyle name="Normal 66 3 5 10" xfId="44167" xr:uid="{00000000-0005-0000-0000-000084AC0000}"/>
    <cellStyle name="Normal 66 3 5 11" xfId="44168" xr:uid="{00000000-0005-0000-0000-000085AC0000}"/>
    <cellStyle name="Normal 66 3 5 2" xfId="44169" xr:uid="{00000000-0005-0000-0000-000086AC0000}"/>
    <cellStyle name="Normal 66 3 5 2 2" xfId="44170" xr:uid="{00000000-0005-0000-0000-000087AC0000}"/>
    <cellStyle name="Normal 66 3 5 3" xfId="44171" xr:uid="{00000000-0005-0000-0000-000088AC0000}"/>
    <cellStyle name="Normal 66 3 5 3 2" xfId="44172" xr:uid="{00000000-0005-0000-0000-000089AC0000}"/>
    <cellStyle name="Normal 66 3 5 4" xfId="44173" xr:uid="{00000000-0005-0000-0000-00008AAC0000}"/>
    <cellStyle name="Normal 66 3 5 4 2" xfId="44174" xr:uid="{00000000-0005-0000-0000-00008BAC0000}"/>
    <cellStyle name="Normal 66 3 5 5" xfId="44175" xr:uid="{00000000-0005-0000-0000-00008CAC0000}"/>
    <cellStyle name="Normal 66 3 5 5 2" xfId="44176" xr:uid="{00000000-0005-0000-0000-00008DAC0000}"/>
    <cellStyle name="Normal 66 3 5 6" xfId="44177" xr:uid="{00000000-0005-0000-0000-00008EAC0000}"/>
    <cellStyle name="Normal 66 3 5 6 2" xfId="44178" xr:uid="{00000000-0005-0000-0000-00008FAC0000}"/>
    <cellStyle name="Normal 66 3 5 7" xfId="44179" xr:uid="{00000000-0005-0000-0000-000090AC0000}"/>
    <cellStyle name="Normal 66 3 5 7 2" xfId="44180" xr:uid="{00000000-0005-0000-0000-000091AC0000}"/>
    <cellStyle name="Normal 66 3 5 8" xfId="44181" xr:uid="{00000000-0005-0000-0000-000092AC0000}"/>
    <cellStyle name="Normal 66 3 5 8 2" xfId="44182" xr:uid="{00000000-0005-0000-0000-000093AC0000}"/>
    <cellStyle name="Normal 66 3 5 9" xfId="44183" xr:uid="{00000000-0005-0000-0000-000094AC0000}"/>
    <cellStyle name="Normal 66 3 5 9 2" xfId="44184" xr:uid="{00000000-0005-0000-0000-000095AC0000}"/>
    <cellStyle name="Normal 66 3 6" xfId="44185" xr:uid="{00000000-0005-0000-0000-000096AC0000}"/>
    <cellStyle name="Normal 66 3 6 10" xfId="44186" xr:uid="{00000000-0005-0000-0000-000097AC0000}"/>
    <cellStyle name="Normal 66 3 6 11" xfId="44187" xr:uid="{00000000-0005-0000-0000-000098AC0000}"/>
    <cellStyle name="Normal 66 3 6 2" xfId="44188" xr:uid="{00000000-0005-0000-0000-000099AC0000}"/>
    <cellStyle name="Normal 66 3 6 2 2" xfId="44189" xr:uid="{00000000-0005-0000-0000-00009AAC0000}"/>
    <cellStyle name="Normal 66 3 6 3" xfId="44190" xr:uid="{00000000-0005-0000-0000-00009BAC0000}"/>
    <cellStyle name="Normal 66 3 6 3 2" xfId="44191" xr:uid="{00000000-0005-0000-0000-00009CAC0000}"/>
    <cellStyle name="Normal 66 3 6 4" xfId="44192" xr:uid="{00000000-0005-0000-0000-00009DAC0000}"/>
    <cellStyle name="Normal 66 3 6 4 2" xfId="44193" xr:uid="{00000000-0005-0000-0000-00009EAC0000}"/>
    <cellStyle name="Normal 66 3 6 5" xfId="44194" xr:uid="{00000000-0005-0000-0000-00009FAC0000}"/>
    <cellStyle name="Normal 66 3 6 5 2" xfId="44195" xr:uid="{00000000-0005-0000-0000-0000A0AC0000}"/>
    <cellStyle name="Normal 66 3 6 6" xfId="44196" xr:uid="{00000000-0005-0000-0000-0000A1AC0000}"/>
    <cellStyle name="Normal 66 3 6 6 2" xfId="44197" xr:uid="{00000000-0005-0000-0000-0000A2AC0000}"/>
    <cellStyle name="Normal 66 3 6 7" xfId="44198" xr:uid="{00000000-0005-0000-0000-0000A3AC0000}"/>
    <cellStyle name="Normal 66 3 6 7 2" xfId="44199" xr:uid="{00000000-0005-0000-0000-0000A4AC0000}"/>
    <cellStyle name="Normal 66 3 6 8" xfId="44200" xr:uid="{00000000-0005-0000-0000-0000A5AC0000}"/>
    <cellStyle name="Normal 66 3 6 8 2" xfId="44201" xr:uid="{00000000-0005-0000-0000-0000A6AC0000}"/>
    <cellStyle name="Normal 66 3 6 9" xfId="44202" xr:uid="{00000000-0005-0000-0000-0000A7AC0000}"/>
    <cellStyle name="Normal 66 3 6 9 2" xfId="44203" xr:uid="{00000000-0005-0000-0000-0000A8AC0000}"/>
    <cellStyle name="Normal 66 3 7" xfId="44204" xr:uid="{00000000-0005-0000-0000-0000A9AC0000}"/>
    <cellStyle name="Normal 66 3 7 10" xfId="44205" xr:uid="{00000000-0005-0000-0000-0000AAAC0000}"/>
    <cellStyle name="Normal 66 3 7 11" xfId="44206" xr:uid="{00000000-0005-0000-0000-0000ABAC0000}"/>
    <cellStyle name="Normal 66 3 7 2" xfId="44207" xr:uid="{00000000-0005-0000-0000-0000ACAC0000}"/>
    <cellStyle name="Normal 66 3 7 2 2" xfId="44208" xr:uid="{00000000-0005-0000-0000-0000ADAC0000}"/>
    <cellStyle name="Normal 66 3 7 3" xfId="44209" xr:uid="{00000000-0005-0000-0000-0000AEAC0000}"/>
    <cellStyle name="Normal 66 3 7 3 2" xfId="44210" xr:uid="{00000000-0005-0000-0000-0000AFAC0000}"/>
    <cellStyle name="Normal 66 3 7 4" xfId="44211" xr:uid="{00000000-0005-0000-0000-0000B0AC0000}"/>
    <cellStyle name="Normal 66 3 7 4 2" xfId="44212" xr:uid="{00000000-0005-0000-0000-0000B1AC0000}"/>
    <cellStyle name="Normal 66 3 7 5" xfId="44213" xr:uid="{00000000-0005-0000-0000-0000B2AC0000}"/>
    <cellStyle name="Normal 66 3 7 5 2" xfId="44214" xr:uid="{00000000-0005-0000-0000-0000B3AC0000}"/>
    <cellStyle name="Normal 66 3 7 6" xfId="44215" xr:uid="{00000000-0005-0000-0000-0000B4AC0000}"/>
    <cellStyle name="Normal 66 3 7 6 2" xfId="44216" xr:uid="{00000000-0005-0000-0000-0000B5AC0000}"/>
    <cellStyle name="Normal 66 3 7 7" xfId="44217" xr:uid="{00000000-0005-0000-0000-0000B6AC0000}"/>
    <cellStyle name="Normal 66 3 7 7 2" xfId="44218" xr:uid="{00000000-0005-0000-0000-0000B7AC0000}"/>
    <cellStyle name="Normal 66 3 7 8" xfId="44219" xr:uid="{00000000-0005-0000-0000-0000B8AC0000}"/>
    <cellStyle name="Normal 66 3 7 8 2" xfId="44220" xr:uid="{00000000-0005-0000-0000-0000B9AC0000}"/>
    <cellStyle name="Normal 66 3 7 9" xfId="44221" xr:uid="{00000000-0005-0000-0000-0000BAAC0000}"/>
    <cellStyle name="Normal 66 3 7 9 2" xfId="44222" xr:uid="{00000000-0005-0000-0000-0000BBAC0000}"/>
    <cellStyle name="Normal 66 3 8" xfId="44223" xr:uid="{00000000-0005-0000-0000-0000BCAC0000}"/>
    <cellStyle name="Normal 66 3 8 10" xfId="44224" xr:uid="{00000000-0005-0000-0000-0000BDAC0000}"/>
    <cellStyle name="Normal 66 3 8 2" xfId="44225" xr:uid="{00000000-0005-0000-0000-0000BEAC0000}"/>
    <cellStyle name="Normal 66 3 8 2 2" xfId="44226" xr:uid="{00000000-0005-0000-0000-0000BFAC0000}"/>
    <cellStyle name="Normal 66 3 8 3" xfId="44227" xr:uid="{00000000-0005-0000-0000-0000C0AC0000}"/>
    <cellStyle name="Normal 66 3 8 3 2" xfId="44228" xr:uid="{00000000-0005-0000-0000-0000C1AC0000}"/>
    <cellStyle name="Normal 66 3 8 4" xfId="44229" xr:uid="{00000000-0005-0000-0000-0000C2AC0000}"/>
    <cellStyle name="Normal 66 3 8 4 2" xfId="44230" xr:uid="{00000000-0005-0000-0000-0000C3AC0000}"/>
    <cellStyle name="Normal 66 3 8 5" xfId="44231" xr:uid="{00000000-0005-0000-0000-0000C4AC0000}"/>
    <cellStyle name="Normal 66 3 8 5 2" xfId="44232" xr:uid="{00000000-0005-0000-0000-0000C5AC0000}"/>
    <cellStyle name="Normal 66 3 8 6" xfId="44233" xr:uid="{00000000-0005-0000-0000-0000C6AC0000}"/>
    <cellStyle name="Normal 66 3 8 6 2" xfId="44234" xr:uid="{00000000-0005-0000-0000-0000C7AC0000}"/>
    <cellStyle name="Normal 66 3 8 7" xfId="44235" xr:uid="{00000000-0005-0000-0000-0000C8AC0000}"/>
    <cellStyle name="Normal 66 3 8 7 2" xfId="44236" xr:uid="{00000000-0005-0000-0000-0000C9AC0000}"/>
    <cellStyle name="Normal 66 3 8 8" xfId="44237" xr:uid="{00000000-0005-0000-0000-0000CAAC0000}"/>
    <cellStyle name="Normal 66 3 8 8 2" xfId="44238" xr:uid="{00000000-0005-0000-0000-0000CBAC0000}"/>
    <cellStyle name="Normal 66 3 8 9" xfId="44239" xr:uid="{00000000-0005-0000-0000-0000CCAC0000}"/>
    <cellStyle name="Normal 66 3 9" xfId="44240" xr:uid="{00000000-0005-0000-0000-0000CDAC0000}"/>
    <cellStyle name="Normal 66 3 9 2" xfId="44241" xr:uid="{00000000-0005-0000-0000-0000CEAC0000}"/>
    <cellStyle name="Normal 66 4" xfId="44242" xr:uid="{00000000-0005-0000-0000-0000CFAC0000}"/>
    <cellStyle name="Normal 66 4 10" xfId="44243" xr:uid="{00000000-0005-0000-0000-0000D0AC0000}"/>
    <cellStyle name="Normal 66 4 10 2" xfId="44244" xr:uid="{00000000-0005-0000-0000-0000D1AC0000}"/>
    <cellStyle name="Normal 66 4 11" xfId="44245" xr:uid="{00000000-0005-0000-0000-0000D2AC0000}"/>
    <cellStyle name="Normal 66 4 11 2" xfId="44246" xr:uid="{00000000-0005-0000-0000-0000D3AC0000}"/>
    <cellStyle name="Normal 66 4 12" xfId="44247" xr:uid="{00000000-0005-0000-0000-0000D4AC0000}"/>
    <cellStyle name="Normal 66 4 12 2" xfId="44248" xr:uid="{00000000-0005-0000-0000-0000D5AC0000}"/>
    <cellStyle name="Normal 66 4 13" xfId="44249" xr:uid="{00000000-0005-0000-0000-0000D6AC0000}"/>
    <cellStyle name="Normal 66 4 13 2" xfId="44250" xr:uid="{00000000-0005-0000-0000-0000D7AC0000}"/>
    <cellStyle name="Normal 66 4 14" xfId="44251" xr:uid="{00000000-0005-0000-0000-0000D8AC0000}"/>
    <cellStyle name="Normal 66 4 14 2" xfId="44252" xr:uid="{00000000-0005-0000-0000-0000D9AC0000}"/>
    <cellStyle name="Normal 66 4 15" xfId="44253" xr:uid="{00000000-0005-0000-0000-0000DAAC0000}"/>
    <cellStyle name="Normal 66 4 15 2" xfId="44254" xr:uid="{00000000-0005-0000-0000-0000DBAC0000}"/>
    <cellStyle name="Normal 66 4 16" xfId="44255" xr:uid="{00000000-0005-0000-0000-0000DCAC0000}"/>
    <cellStyle name="Normal 66 4 16 2" xfId="44256" xr:uid="{00000000-0005-0000-0000-0000DDAC0000}"/>
    <cellStyle name="Normal 66 4 17" xfId="44257" xr:uid="{00000000-0005-0000-0000-0000DEAC0000}"/>
    <cellStyle name="Normal 66 4 18" xfId="44258" xr:uid="{00000000-0005-0000-0000-0000DFAC0000}"/>
    <cellStyle name="Normal 66 4 2" xfId="44259" xr:uid="{00000000-0005-0000-0000-0000E0AC0000}"/>
    <cellStyle name="Normal 66 4 2 10" xfId="44260" xr:uid="{00000000-0005-0000-0000-0000E1AC0000}"/>
    <cellStyle name="Normal 66 4 2 11" xfId="44261" xr:uid="{00000000-0005-0000-0000-0000E2AC0000}"/>
    <cellStyle name="Normal 66 4 2 2" xfId="44262" xr:uid="{00000000-0005-0000-0000-0000E3AC0000}"/>
    <cellStyle name="Normal 66 4 2 2 2" xfId="44263" xr:uid="{00000000-0005-0000-0000-0000E4AC0000}"/>
    <cellStyle name="Normal 66 4 2 3" xfId="44264" xr:uid="{00000000-0005-0000-0000-0000E5AC0000}"/>
    <cellStyle name="Normal 66 4 2 3 2" xfId="44265" xr:uid="{00000000-0005-0000-0000-0000E6AC0000}"/>
    <cellStyle name="Normal 66 4 2 4" xfId="44266" xr:uid="{00000000-0005-0000-0000-0000E7AC0000}"/>
    <cellStyle name="Normal 66 4 2 4 2" xfId="44267" xr:uid="{00000000-0005-0000-0000-0000E8AC0000}"/>
    <cellStyle name="Normal 66 4 2 5" xfId="44268" xr:uid="{00000000-0005-0000-0000-0000E9AC0000}"/>
    <cellStyle name="Normal 66 4 2 5 2" xfId="44269" xr:uid="{00000000-0005-0000-0000-0000EAAC0000}"/>
    <cellStyle name="Normal 66 4 2 6" xfId="44270" xr:uid="{00000000-0005-0000-0000-0000EBAC0000}"/>
    <cellStyle name="Normal 66 4 2 6 2" xfId="44271" xr:uid="{00000000-0005-0000-0000-0000ECAC0000}"/>
    <cellStyle name="Normal 66 4 2 7" xfId="44272" xr:uid="{00000000-0005-0000-0000-0000EDAC0000}"/>
    <cellStyle name="Normal 66 4 2 7 2" xfId="44273" xr:uid="{00000000-0005-0000-0000-0000EEAC0000}"/>
    <cellStyle name="Normal 66 4 2 8" xfId="44274" xr:uid="{00000000-0005-0000-0000-0000EFAC0000}"/>
    <cellStyle name="Normal 66 4 2 8 2" xfId="44275" xr:uid="{00000000-0005-0000-0000-0000F0AC0000}"/>
    <cellStyle name="Normal 66 4 2 9" xfId="44276" xr:uid="{00000000-0005-0000-0000-0000F1AC0000}"/>
    <cellStyle name="Normal 66 4 2 9 2" xfId="44277" xr:uid="{00000000-0005-0000-0000-0000F2AC0000}"/>
    <cellStyle name="Normal 66 4 3" xfId="44278" xr:uid="{00000000-0005-0000-0000-0000F3AC0000}"/>
    <cellStyle name="Normal 66 4 3 10" xfId="44279" xr:uid="{00000000-0005-0000-0000-0000F4AC0000}"/>
    <cellStyle name="Normal 66 4 3 11" xfId="44280" xr:uid="{00000000-0005-0000-0000-0000F5AC0000}"/>
    <cellStyle name="Normal 66 4 3 2" xfId="44281" xr:uid="{00000000-0005-0000-0000-0000F6AC0000}"/>
    <cellStyle name="Normal 66 4 3 2 2" xfId="44282" xr:uid="{00000000-0005-0000-0000-0000F7AC0000}"/>
    <cellStyle name="Normal 66 4 3 3" xfId="44283" xr:uid="{00000000-0005-0000-0000-0000F8AC0000}"/>
    <cellStyle name="Normal 66 4 3 3 2" xfId="44284" xr:uid="{00000000-0005-0000-0000-0000F9AC0000}"/>
    <cellStyle name="Normal 66 4 3 4" xfId="44285" xr:uid="{00000000-0005-0000-0000-0000FAAC0000}"/>
    <cellStyle name="Normal 66 4 3 4 2" xfId="44286" xr:uid="{00000000-0005-0000-0000-0000FBAC0000}"/>
    <cellStyle name="Normal 66 4 3 5" xfId="44287" xr:uid="{00000000-0005-0000-0000-0000FCAC0000}"/>
    <cellStyle name="Normal 66 4 3 5 2" xfId="44288" xr:uid="{00000000-0005-0000-0000-0000FDAC0000}"/>
    <cellStyle name="Normal 66 4 3 6" xfId="44289" xr:uid="{00000000-0005-0000-0000-0000FEAC0000}"/>
    <cellStyle name="Normal 66 4 3 6 2" xfId="44290" xr:uid="{00000000-0005-0000-0000-0000FFAC0000}"/>
    <cellStyle name="Normal 66 4 3 7" xfId="44291" xr:uid="{00000000-0005-0000-0000-000000AD0000}"/>
    <cellStyle name="Normal 66 4 3 7 2" xfId="44292" xr:uid="{00000000-0005-0000-0000-000001AD0000}"/>
    <cellStyle name="Normal 66 4 3 8" xfId="44293" xr:uid="{00000000-0005-0000-0000-000002AD0000}"/>
    <cellStyle name="Normal 66 4 3 8 2" xfId="44294" xr:uid="{00000000-0005-0000-0000-000003AD0000}"/>
    <cellStyle name="Normal 66 4 3 9" xfId="44295" xr:uid="{00000000-0005-0000-0000-000004AD0000}"/>
    <cellStyle name="Normal 66 4 3 9 2" xfId="44296" xr:uid="{00000000-0005-0000-0000-000005AD0000}"/>
    <cellStyle name="Normal 66 4 4" xfId="44297" xr:uid="{00000000-0005-0000-0000-000006AD0000}"/>
    <cellStyle name="Normal 66 4 4 10" xfId="44298" xr:uid="{00000000-0005-0000-0000-000007AD0000}"/>
    <cellStyle name="Normal 66 4 4 11" xfId="44299" xr:uid="{00000000-0005-0000-0000-000008AD0000}"/>
    <cellStyle name="Normal 66 4 4 2" xfId="44300" xr:uid="{00000000-0005-0000-0000-000009AD0000}"/>
    <cellStyle name="Normal 66 4 4 2 2" xfId="44301" xr:uid="{00000000-0005-0000-0000-00000AAD0000}"/>
    <cellStyle name="Normal 66 4 4 3" xfId="44302" xr:uid="{00000000-0005-0000-0000-00000BAD0000}"/>
    <cellStyle name="Normal 66 4 4 3 2" xfId="44303" xr:uid="{00000000-0005-0000-0000-00000CAD0000}"/>
    <cellStyle name="Normal 66 4 4 4" xfId="44304" xr:uid="{00000000-0005-0000-0000-00000DAD0000}"/>
    <cellStyle name="Normal 66 4 4 4 2" xfId="44305" xr:uid="{00000000-0005-0000-0000-00000EAD0000}"/>
    <cellStyle name="Normal 66 4 4 5" xfId="44306" xr:uid="{00000000-0005-0000-0000-00000FAD0000}"/>
    <cellStyle name="Normal 66 4 4 5 2" xfId="44307" xr:uid="{00000000-0005-0000-0000-000010AD0000}"/>
    <cellStyle name="Normal 66 4 4 6" xfId="44308" xr:uid="{00000000-0005-0000-0000-000011AD0000}"/>
    <cellStyle name="Normal 66 4 4 6 2" xfId="44309" xr:uid="{00000000-0005-0000-0000-000012AD0000}"/>
    <cellStyle name="Normal 66 4 4 7" xfId="44310" xr:uid="{00000000-0005-0000-0000-000013AD0000}"/>
    <cellStyle name="Normal 66 4 4 7 2" xfId="44311" xr:uid="{00000000-0005-0000-0000-000014AD0000}"/>
    <cellStyle name="Normal 66 4 4 8" xfId="44312" xr:uid="{00000000-0005-0000-0000-000015AD0000}"/>
    <cellStyle name="Normal 66 4 4 8 2" xfId="44313" xr:uid="{00000000-0005-0000-0000-000016AD0000}"/>
    <cellStyle name="Normal 66 4 4 9" xfId="44314" xr:uid="{00000000-0005-0000-0000-000017AD0000}"/>
    <cellStyle name="Normal 66 4 4 9 2" xfId="44315" xr:uid="{00000000-0005-0000-0000-000018AD0000}"/>
    <cellStyle name="Normal 66 4 5" xfId="44316" xr:uid="{00000000-0005-0000-0000-000019AD0000}"/>
    <cellStyle name="Normal 66 4 5 10" xfId="44317" xr:uid="{00000000-0005-0000-0000-00001AAD0000}"/>
    <cellStyle name="Normal 66 4 5 11" xfId="44318" xr:uid="{00000000-0005-0000-0000-00001BAD0000}"/>
    <cellStyle name="Normal 66 4 5 2" xfId="44319" xr:uid="{00000000-0005-0000-0000-00001CAD0000}"/>
    <cellStyle name="Normal 66 4 5 2 2" xfId="44320" xr:uid="{00000000-0005-0000-0000-00001DAD0000}"/>
    <cellStyle name="Normal 66 4 5 3" xfId="44321" xr:uid="{00000000-0005-0000-0000-00001EAD0000}"/>
    <cellStyle name="Normal 66 4 5 3 2" xfId="44322" xr:uid="{00000000-0005-0000-0000-00001FAD0000}"/>
    <cellStyle name="Normal 66 4 5 4" xfId="44323" xr:uid="{00000000-0005-0000-0000-000020AD0000}"/>
    <cellStyle name="Normal 66 4 5 4 2" xfId="44324" xr:uid="{00000000-0005-0000-0000-000021AD0000}"/>
    <cellStyle name="Normal 66 4 5 5" xfId="44325" xr:uid="{00000000-0005-0000-0000-000022AD0000}"/>
    <cellStyle name="Normal 66 4 5 5 2" xfId="44326" xr:uid="{00000000-0005-0000-0000-000023AD0000}"/>
    <cellStyle name="Normal 66 4 5 6" xfId="44327" xr:uid="{00000000-0005-0000-0000-000024AD0000}"/>
    <cellStyle name="Normal 66 4 5 6 2" xfId="44328" xr:uid="{00000000-0005-0000-0000-000025AD0000}"/>
    <cellStyle name="Normal 66 4 5 7" xfId="44329" xr:uid="{00000000-0005-0000-0000-000026AD0000}"/>
    <cellStyle name="Normal 66 4 5 7 2" xfId="44330" xr:uid="{00000000-0005-0000-0000-000027AD0000}"/>
    <cellStyle name="Normal 66 4 5 8" xfId="44331" xr:uid="{00000000-0005-0000-0000-000028AD0000}"/>
    <cellStyle name="Normal 66 4 5 8 2" xfId="44332" xr:uid="{00000000-0005-0000-0000-000029AD0000}"/>
    <cellStyle name="Normal 66 4 5 9" xfId="44333" xr:uid="{00000000-0005-0000-0000-00002AAD0000}"/>
    <cellStyle name="Normal 66 4 5 9 2" xfId="44334" xr:uid="{00000000-0005-0000-0000-00002BAD0000}"/>
    <cellStyle name="Normal 66 4 6" xfId="44335" xr:uid="{00000000-0005-0000-0000-00002CAD0000}"/>
    <cellStyle name="Normal 66 4 6 10" xfId="44336" xr:uid="{00000000-0005-0000-0000-00002DAD0000}"/>
    <cellStyle name="Normal 66 4 6 11" xfId="44337" xr:uid="{00000000-0005-0000-0000-00002EAD0000}"/>
    <cellStyle name="Normal 66 4 6 2" xfId="44338" xr:uid="{00000000-0005-0000-0000-00002FAD0000}"/>
    <cellStyle name="Normal 66 4 6 2 2" xfId="44339" xr:uid="{00000000-0005-0000-0000-000030AD0000}"/>
    <cellStyle name="Normal 66 4 6 3" xfId="44340" xr:uid="{00000000-0005-0000-0000-000031AD0000}"/>
    <cellStyle name="Normal 66 4 6 3 2" xfId="44341" xr:uid="{00000000-0005-0000-0000-000032AD0000}"/>
    <cellStyle name="Normal 66 4 6 4" xfId="44342" xr:uid="{00000000-0005-0000-0000-000033AD0000}"/>
    <cellStyle name="Normal 66 4 6 4 2" xfId="44343" xr:uid="{00000000-0005-0000-0000-000034AD0000}"/>
    <cellStyle name="Normal 66 4 6 5" xfId="44344" xr:uid="{00000000-0005-0000-0000-000035AD0000}"/>
    <cellStyle name="Normal 66 4 6 5 2" xfId="44345" xr:uid="{00000000-0005-0000-0000-000036AD0000}"/>
    <cellStyle name="Normal 66 4 6 6" xfId="44346" xr:uid="{00000000-0005-0000-0000-000037AD0000}"/>
    <cellStyle name="Normal 66 4 6 6 2" xfId="44347" xr:uid="{00000000-0005-0000-0000-000038AD0000}"/>
    <cellStyle name="Normal 66 4 6 7" xfId="44348" xr:uid="{00000000-0005-0000-0000-000039AD0000}"/>
    <cellStyle name="Normal 66 4 6 7 2" xfId="44349" xr:uid="{00000000-0005-0000-0000-00003AAD0000}"/>
    <cellStyle name="Normal 66 4 6 8" xfId="44350" xr:uid="{00000000-0005-0000-0000-00003BAD0000}"/>
    <cellStyle name="Normal 66 4 6 8 2" xfId="44351" xr:uid="{00000000-0005-0000-0000-00003CAD0000}"/>
    <cellStyle name="Normal 66 4 6 9" xfId="44352" xr:uid="{00000000-0005-0000-0000-00003DAD0000}"/>
    <cellStyle name="Normal 66 4 6 9 2" xfId="44353" xr:uid="{00000000-0005-0000-0000-00003EAD0000}"/>
    <cellStyle name="Normal 66 4 7" xfId="44354" xr:uid="{00000000-0005-0000-0000-00003FAD0000}"/>
    <cellStyle name="Normal 66 4 7 10" xfId="44355" xr:uid="{00000000-0005-0000-0000-000040AD0000}"/>
    <cellStyle name="Normal 66 4 7 11" xfId="44356" xr:uid="{00000000-0005-0000-0000-000041AD0000}"/>
    <cellStyle name="Normal 66 4 7 2" xfId="44357" xr:uid="{00000000-0005-0000-0000-000042AD0000}"/>
    <cellStyle name="Normal 66 4 7 2 2" xfId="44358" xr:uid="{00000000-0005-0000-0000-000043AD0000}"/>
    <cellStyle name="Normal 66 4 7 3" xfId="44359" xr:uid="{00000000-0005-0000-0000-000044AD0000}"/>
    <cellStyle name="Normal 66 4 7 3 2" xfId="44360" xr:uid="{00000000-0005-0000-0000-000045AD0000}"/>
    <cellStyle name="Normal 66 4 7 4" xfId="44361" xr:uid="{00000000-0005-0000-0000-000046AD0000}"/>
    <cellStyle name="Normal 66 4 7 4 2" xfId="44362" xr:uid="{00000000-0005-0000-0000-000047AD0000}"/>
    <cellStyle name="Normal 66 4 7 5" xfId="44363" xr:uid="{00000000-0005-0000-0000-000048AD0000}"/>
    <cellStyle name="Normal 66 4 7 5 2" xfId="44364" xr:uid="{00000000-0005-0000-0000-000049AD0000}"/>
    <cellStyle name="Normal 66 4 7 6" xfId="44365" xr:uid="{00000000-0005-0000-0000-00004AAD0000}"/>
    <cellStyle name="Normal 66 4 7 6 2" xfId="44366" xr:uid="{00000000-0005-0000-0000-00004BAD0000}"/>
    <cellStyle name="Normal 66 4 7 7" xfId="44367" xr:uid="{00000000-0005-0000-0000-00004CAD0000}"/>
    <cellStyle name="Normal 66 4 7 7 2" xfId="44368" xr:uid="{00000000-0005-0000-0000-00004DAD0000}"/>
    <cellStyle name="Normal 66 4 7 8" xfId="44369" xr:uid="{00000000-0005-0000-0000-00004EAD0000}"/>
    <cellStyle name="Normal 66 4 7 8 2" xfId="44370" xr:uid="{00000000-0005-0000-0000-00004FAD0000}"/>
    <cellStyle name="Normal 66 4 7 9" xfId="44371" xr:uid="{00000000-0005-0000-0000-000050AD0000}"/>
    <cellStyle name="Normal 66 4 7 9 2" xfId="44372" xr:uid="{00000000-0005-0000-0000-000051AD0000}"/>
    <cellStyle name="Normal 66 4 8" xfId="44373" xr:uid="{00000000-0005-0000-0000-000052AD0000}"/>
    <cellStyle name="Normal 66 4 8 10" xfId="44374" xr:uid="{00000000-0005-0000-0000-000053AD0000}"/>
    <cellStyle name="Normal 66 4 8 2" xfId="44375" xr:uid="{00000000-0005-0000-0000-000054AD0000}"/>
    <cellStyle name="Normal 66 4 8 2 2" xfId="44376" xr:uid="{00000000-0005-0000-0000-000055AD0000}"/>
    <cellStyle name="Normal 66 4 8 3" xfId="44377" xr:uid="{00000000-0005-0000-0000-000056AD0000}"/>
    <cellStyle name="Normal 66 4 8 3 2" xfId="44378" xr:uid="{00000000-0005-0000-0000-000057AD0000}"/>
    <cellStyle name="Normal 66 4 8 4" xfId="44379" xr:uid="{00000000-0005-0000-0000-000058AD0000}"/>
    <cellStyle name="Normal 66 4 8 4 2" xfId="44380" xr:uid="{00000000-0005-0000-0000-000059AD0000}"/>
    <cellStyle name="Normal 66 4 8 5" xfId="44381" xr:uid="{00000000-0005-0000-0000-00005AAD0000}"/>
    <cellStyle name="Normal 66 4 8 5 2" xfId="44382" xr:uid="{00000000-0005-0000-0000-00005BAD0000}"/>
    <cellStyle name="Normal 66 4 8 6" xfId="44383" xr:uid="{00000000-0005-0000-0000-00005CAD0000}"/>
    <cellStyle name="Normal 66 4 8 6 2" xfId="44384" xr:uid="{00000000-0005-0000-0000-00005DAD0000}"/>
    <cellStyle name="Normal 66 4 8 7" xfId="44385" xr:uid="{00000000-0005-0000-0000-00005EAD0000}"/>
    <cellStyle name="Normal 66 4 8 7 2" xfId="44386" xr:uid="{00000000-0005-0000-0000-00005FAD0000}"/>
    <cellStyle name="Normal 66 4 8 8" xfId="44387" xr:uid="{00000000-0005-0000-0000-000060AD0000}"/>
    <cellStyle name="Normal 66 4 8 8 2" xfId="44388" xr:uid="{00000000-0005-0000-0000-000061AD0000}"/>
    <cellStyle name="Normal 66 4 8 9" xfId="44389" xr:uid="{00000000-0005-0000-0000-000062AD0000}"/>
    <cellStyle name="Normal 66 4 9" xfId="44390" xr:uid="{00000000-0005-0000-0000-000063AD0000}"/>
    <cellStyle name="Normal 66 4 9 2" xfId="44391" xr:uid="{00000000-0005-0000-0000-000064AD0000}"/>
    <cellStyle name="Normal 66 5" xfId="44392" xr:uid="{00000000-0005-0000-0000-000065AD0000}"/>
    <cellStyle name="Normal 66 5 10" xfId="44393" xr:uid="{00000000-0005-0000-0000-000066AD0000}"/>
    <cellStyle name="Normal 66 5 10 2" xfId="44394" xr:uid="{00000000-0005-0000-0000-000067AD0000}"/>
    <cellStyle name="Normal 66 5 11" xfId="44395" xr:uid="{00000000-0005-0000-0000-000068AD0000}"/>
    <cellStyle name="Normal 66 5 11 2" xfId="44396" xr:uid="{00000000-0005-0000-0000-000069AD0000}"/>
    <cellStyle name="Normal 66 5 12" xfId="44397" xr:uid="{00000000-0005-0000-0000-00006AAD0000}"/>
    <cellStyle name="Normal 66 5 12 2" xfId="44398" xr:uid="{00000000-0005-0000-0000-00006BAD0000}"/>
    <cellStyle name="Normal 66 5 13" xfId="44399" xr:uid="{00000000-0005-0000-0000-00006CAD0000}"/>
    <cellStyle name="Normal 66 5 13 2" xfId="44400" xr:uid="{00000000-0005-0000-0000-00006DAD0000}"/>
    <cellStyle name="Normal 66 5 14" xfId="44401" xr:uid="{00000000-0005-0000-0000-00006EAD0000}"/>
    <cellStyle name="Normal 66 5 14 2" xfId="44402" xr:uid="{00000000-0005-0000-0000-00006FAD0000}"/>
    <cellStyle name="Normal 66 5 15" xfId="44403" xr:uid="{00000000-0005-0000-0000-000070AD0000}"/>
    <cellStyle name="Normal 66 5 15 2" xfId="44404" xr:uid="{00000000-0005-0000-0000-000071AD0000}"/>
    <cellStyle name="Normal 66 5 16" xfId="44405" xr:uid="{00000000-0005-0000-0000-000072AD0000}"/>
    <cellStyle name="Normal 66 5 17" xfId="44406" xr:uid="{00000000-0005-0000-0000-000073AD0000}"/>
    <cellStyle name="Normal 66 5 2" xfId="44407" xr:uid="{00000000-0005-0000-0000-000074AD0000}"/>
    <cellStyle name="Normal 66 5 2 10" xfId="44408" xr:uid="{00000000-0005-0000-0000-000075AD0000}"/>
    <cellStyle name="Normal 66 5 2 11" xfId="44409" xr:uid="{00000000-0005-0000-0000-000076AD0000}"/>
    <cellStyle name="Normal 66 5 2 2" xfId="44410" xr:uid="{00000000-0005-0000-0000-000077AD0000}"/>
    <cellStyle name="Normal 66 5 2 2 2" xfId="44411" xr:uid="{00000000-0005-0000-0000-000078AD0000}"/>
    <cellStyle name="Normal 66 5 2 3" xfId="44412" xr:uid="{00000000-0005-0000-0000-000079AD0000}"/>
    <cellStyle name="Normal 66 5 2 3 2" xfId="44413" xr:uid="{00000000-0005-0000-0000-00007AAD0000}"/>
    <cellStyle name="Normal 66 5 2 4" xfId="44414" xr:uid="{00000000-0005-0000-0000-00007BAD0000}"/>
    <cellStyle name="Normal 66 5 2 4 2" xfId="44415" xr:uid="{00000000-0005-0000-0000-00007CAD0000}"/>
    <cellStyle name="Normal 66 5 2 5" xfId="44416" xr:uid="{00000000-0005-0000-0000-00007DAD0000}"/>
    <cellStyle name="Normal 66 5 2 5 2" xfId="44417" xr:uid="{00000000-0005-0000-0000-00007EAD0000}"/>
    <cellStyle name="Normal 66 5 2 6" xfId="44418" xr:uid="{00000000-0005-0000-0000-00007FAD0000}"/>
    <cellStyle name="Normal 66 5 2 6 2" xfId="44419" xr:uid="{00000000-0005-0000-0000-000080AD0000}"/>
    <cellStyle name="Normal 66 5 2 7" xfId="44420" xr:uid="{00000000-0005-0000-0000-000081AD0000}"/>
    <cellStyle name="Normal 66 5 2 7 2" xfId="44421" xr:uid="{00000000-0005-0000-0000-000082AD0000}"/>
    <cellStyle name="Normal 66 5 2 8" xfId="44422" xr:uid="{00000000-0005-0000-0000-000083AD0000}"/>
    <cellStyle name="Normal 66 5 2 8 2" xfId="44423" xr:uid="{00000000-0005-0000-0000-000084AD0000}"/>
    <cellStyle name="Normal 66 5 2 9" xfId="44424" xr:uid="{00000000-0005-0000-0000-000085AD0000}"/>
    <cellStyle name="Normal 66 5 2 9 2" xfId="44425" xr:uid="{00000000-0005-0000-0000-000086AD0000}"/>
    <cellStyle name="Normal 66 5 3" xfId="44426" xr:uid="{00000000-0005-0000-0000-000087AD0000}"/>
    <cellStyle name="Normal 66 5 3 10" xfId="44427" xr:uid="{00000000-0005-0000-0000-000088AD0000}"/>
    <cellStyle name="Normal 66 5 3 11" xfId="44428" xr:uid="{00000000-0005-0000-0000-000089AD0000}"/>
    <cellStyle name="Normal 66 5 3 2" xfId="44429" xr:uid="{00000000-0005-0000-0000-00008AAD0000}"/>
    <cellStyle name="Normal 66 5 3 2 2" xfId="44430" xr:uid="{00000000-0005-0000-0000-00008BAD0000}"/>
    <cellStyle name="Normal 66 5 3 3" xfId="44431" xr:uid="{00000000-0005-0000-0000-00008CAD0000}"/>
    <cellStyle name="Normal 66 5 3 3 2" xfId="44432" xr:uid="{00000000-0005-0000-0000-00008DAD0000}"/>
    <cellStyle name="Normal 66 5 3 4" xfId="44433" xr:uid="{00000000-0005-0000-0000-00008EAD0000}"/>
    <cellStyle name="Normal 66 5 3 4 2" xfId="44434" xr:uid="{00000000-0005-0000-0000-00008FAD0000}"/>
    <cellStyle name="Normal 66 5 3 5" xfId="44435" xr:uid="{00000000-0005-0000-0000-000090AD0000}"/>
    <cellStyle name="Normal 66 5 3 5 2" xfId="44436" xr:uid="{00000000-0005-0000-0000-000091AD0000}"/>
    <cellStyle name="Normal 66 5 3 6" xfId="44437" xr:uid="{00000000-0005-0000-0000-000092AD0000}"/>
    <cellStyle name="Normal 66 5 3 6 2" xfId="44438" xr:uid="{00000000-0005-0000-0000-000093AD0000}"/>
    <cellStyle name="Normal 66 5 3 7" xfId="44439" xr:uid="{00000000-0005-0000-0000-000094AD0000}"/>
    <cellStyle name="Normal 66 5 3 7 2" xfId="44440" xr:uid="{00000000-0005-0000-0000-000095AD0000}"/>
    <cellStyle name="Normal 66 5 3 8" xfId="44441" xr:uid="{00000000-0005-0000-0000-000096AD0000}"/>
    <cellStyle name="Normal 66 5 3 8 2" xfId="44442" xr:uid="{00000000-0005-0000-0000-000097AD0000}"/>
    <cellStyle name="Normal 66 5 3 9" xfId="44443" xr:uid="{00000000-0005-0000-0000-000098AD0000}"/>
    <cellStyle name="Normal 66 5 3 9 2" xfId="44444" xr:uid="{00000000-0005-0000-0000-000099AD0000}"/>
    <cellStyle name="Normal 66 5 4" xfId="44445" xr:uid="{00000000-0005-0000-0000-00009AAD0000}"/>
    <cellStyle name="Normal 66 5 4 10" xfId="44446" xr:uid="{00000000-0005-0000-0000-00009BAD0000}"/>
    <cellStyle name="Normal 66 5 4 11" xfId="44447" xr:uid="{00000000-0005-0000-0000-00009CAD0000}"/>
    <cellStyle name="Normal 66 5 4 2" xfId="44448" xr:uid="{00000000-0005-0000-0000-00009DAD0000}"/>
    <cellStyle name="Normal 66 5 4 2 2" xfId="44449" xr:uid="{00000000-0005-0000-0000-00009EAD0000}"/>
    <cellStyle name="Normal 66 5 4 3" xfId="44450" xr:uid="{00000000-0005-0000-0000-00009FAD0000}"/>
    <cellStyle name="Normal 66 5 4 3 2" xfId="44451" xr:uid="{00000000-0005-0000-0000-0000A0AD0000}"/>
    <cellStyle name="Normal 66 5 4 4" xfId="44452" xr:uid="{00000000-0005-0000-0000-0000A1AD0000}"/>
    <cellStyle name="Normal 66 5 4 4 2" xfId="44453" xr:uid="{00000000-0005-0000-0000-0000A2AD0000}"/>
    <cellStyle name="Normal 66 5 4 5" xfId="44454" xr:uid="{00000000-0005-0000-0000-0000A3AD0000}"/>
    <cellStyle name="Normal 66 5 4 5 2" xfId="44455" xr:uid="{00000000-0005-0000-0000-0000A4AD0000}"/>
    <cellStyle name="Normal 66 5 4 6" xfId="44456" xr:uid="{00000000-0005-0000-0000-0000A5AD0000}"/>
    <cellStyle name="Normal 66 5 4 6 2" xfId="44457" xr:uid="{00000000-0005-0000-0000-0000A6AD0000}"/>
    <cellStyle name="Normal 66 5 4 7" xfId="44458" xr:uid="{00000000-0005-0000-0000-0000A7AD0000}"/>
    <cellStyle name="Normal 66 5 4 7 2" xfId="44459" xr:uid="{00000000-0005-0000-0000-0000A8AD0000}"/>
    <cellStyle name="Normal 66 5 4 8" xfId="44460" xr:uid="{00000000-0005-0000-0000-0000A9AD0000}"/>
    <cellStyle name="Normal 66 5 4 8 2" xfId="44461" xr:uid="{00000000-0005-0000-0000-0000AAAD0000}"/>
    <cellStyle name="Normal 66 5 4 9" xfId="44462" xr:uid="{00000000-0005-0000-0000-0000ABAD0000}"/>
    <cellStyle name="Normal 66 5 4 9 2" xfId="44463" xr:uid="{00000000-0005-0000-0000-0000ACAD0000}"/>
    <cellStyle name="Normal 66 5 5" xfId="44464" xr:uid="{00000000-0005-0000-0000-0000ADAD0000}"/>
    <cellStyle name="Normal 66 5 5 10" xfId="44465" xr:uid="{00000000-0005-0000-0000-0000AEAD0000}"/>
    <cellStyle name="Normal 66 5 5 11" xfId="44466" xr:uid="{00000000-0005-0000-0000-0000AFAD0000}"/>
    <cellStyle name="Normal 66 5 5 2" xfId="44467" xr:uid="{00000000-0005-0000-0000-0000B0AD0000}"/>
    <cellStyle name="Normal 66 5 5 2 2" xfId="44468" xr:uid="{00000000-0005-0000-0000-0000B1AD0000}"/>
    <cellStyle name="Normal 66 5 5 3" xfId="44469" xr:uid="{00000000-0005-0000-0000-0000B2AD0000}"/>
    <cellStyle name="Normal 66 5 5 3 2" xfId="44470" xr:uid="{00000000-0005-0000-0000-0000B3AD0000}"/>
    <cellStyle name="Normal 66 5 5 4" xfId="44471" xr:uid="{00000000-0005-0000-0000-0000B4AD0000}"/>
    <cellStyle name="Normal 66 5 5 4 2" xfId="44472" xr:uid="{00000000-0005-0000-0000-0000B5AD0000}"/>
    <cellStyle name="Normal 66 5 5 5" xfId="44473" xr:uid="{00000000-0005-0000-0000-0000B6AD0000}"/>
    <cellStyle name="Normal 66 5 5 5 2" xfId="44474" xr:uid="{00000000-0005-0000-0000-0000B7AD0000}"/>
    <cellStyle name="Normal 66 5 5 6" xfId="44475" xr:uid="{00000000-0005-0000-0000-0000B8AD0000}"/>
    <cellStyle name="Normal 66 5 5 6 2" xfId="44476" xr:uid="{00000000-0005-0000-0000-0000B9AD0000}"/>
    <cellStyle name="Normal 66 5 5 7" xfId="44477" xr:uid="{00000000-0005-0000-0000-0000BAAD0000}"/>
    <cellStyle name="Normal 66 5 5 7 2" xfId="44478" xr:uid="{00000000-0005-0000-0000-0000BBAD0000}"/>
    <cellStyle name="Normal 66 5 5 8" xfId="44479" xr:uid="{00000000-0005-0000-0000-0000BCAD0000}"/>
    <cellStyle name="Normal 66 5 5 8 2" xfId="44480" xr:uid="{00000000-0005-0000-0000-0000BDAD0000}"/>
    <cellStyle name="Normal 66 5 5 9" xfId="44481" xr:uid="{00000000-0005-0000-0000-0000BEAD0000}"/>
    <cellStyle name="Normal 66 5 5 9 2" xfId="44482" xr:uid="{00000000-0005-0000-0000-0000BFAD0000}"/>
    <cellStyle name="Normal 66 5 6" xfId="44483" xr:uid="{00000000-0005-0000-0000-0000C0AD0000}"/>
    <cellStyle name="Normal 66 5 6 10" xfId="44484" xr:uid="{00000000-0005-0000-0000-0000C1AD0000}"/>
    <cellStyle name="Normal 66 5 6 11" xfId="44485" xr:uid="{00000000-0005-0000-0000-0000C2AD0000}"/>
    <cellStyle name="Normal 66 5 6 2" xfId="44486" xr:uid="{00000000-0005-0000-0000-0000C3AD0000}"/>
    <cellStyle name="Normal 66 5 6 2 2" xfId="44487" xr:uid="{00000000-0005-0000-0000-0000C4AD0000}"/>
    <cellStyle name="Normal 66 5 6 3" xfId="44488" xr:uid="{00000000-0005-0000-0000-0000C5AD0000}"/>
    <cellStyle name="Normal 66 5 6 3 2" xfId="44489" xr:uid="{00000000-0005-0000-0000-0000C6AD0000}"/>
    <cellStyle name="Normal 66 5 6 4" xfId="44490" xr:uid="{00000000-0005-0000-0000-0000C7AD0000}"/>
    <cellStyle name="Normal 66 5 6 4 2" xfId="44491" xr:uid="{00000000-0005-0000-0000-0000C8AD0000}"/>
    <cellStyle name="Normal 66 5 6 5" xfId="44492" xr:uid="{00000000-0005-0000-0000-0000C9AD0000}"/>
    <cellStyle name="Normal 66 5 6 5 2" xfId="44493" xr:uid="{00000000-0005-0000-0000-0000CAAD0000}"/>
    <cellStyle name="Normal 66 5 6 6" xfId="44494" xr:uid="{00000000-0005-0000-0000-0000CBAD0000}"/>
    <cellStyle name="Normal 66 5 6 6 2" xfId="44495" xr:uid="{00000000-0005-0000-0000-0000CCAD0000}"/>
    <cellStyle name="Normal 66 5 6 7" xfId="44496" xr:uid="{00000000-0005-0000-0000-0000CDAD0000}"/>
    <cellStyle name="Normal 66 5 6 7 2" xfId="44497" xr:uid="{00000000-0005-0000-0000-0000CEAD0000}"/>
    <cellStyle name="Normal 66 5 6 8" xfId="44498" xr:uid="{00000000-0005-0000-0000-0000CFAD0000}"/>
    <cellStyle name="Normal 66 5 6 8 2" xfId="44499" xr:uid="{00000000-0005-0000-0000-0000D0AD0000}"/>
    <cellStyle name="Normal 66 5 6 9" xfId="44500" xr:uid="{00000000-0005-0000-0000-0000D1AD0000}"/>
    <cellStyle name="Normal 66 5 6 9 2" xfId="44501" xr:uid="{00000000-0005-0000-0000-0000D2AD0000}"/>
    <cellStyle name="Normal 66 5 7" xfId="44502" xr:uid="{00000000-0005-0000-0000-0000D3AD0000}"/>
    <cellStyle name="Normal 66 5 7 10" xfId="44503" xr:uid="{00000000-0005-0000-0000-0000D4AD0000}"/>
    <cellStyle name="Normal 66 5 7 2" xfId="44504" xr:uid="{00000000-0005-0000-0000-0000D5AD0000}"/>
    <cellStyle name="Normal 66 5 7 2 2" xfId="44505" xr:uid="{00000000-0005-0000-0000-0000D6AD0000}"/>
    <cellStyle name="Normal 66 5 7 3" xfId="44506" xr:uid="{00000000-0005-0000-0000-0000D7AD0000}"/>
    <cellStyle name="Normal 66 5 7 3 2" xfId="44507" xr:uid="{00000000-0005-0000-0000-0000D8AD0000}"/>
    <cellStyle name="Normal 66 5 7 4" xfId="44508" xr:uid="{00000000-0005-0000-0000-0000D9AD0000}"/>
    <cellStyle name="Normal 66 5 7 4 2" xfId="44509" xr:uid="{00000000-0005-0000-0000-0000DAAD0000}"/>
    <cellStyle name="Normal 66 5 7 5" xfId="44510" xr:uid="{00000000-0005-0000-0000-0000DBAD0000}"/>
    <cellStyle name="Normal 66 5 7 5 2" xfId="44511" xr:uid="{00000000-0005-0000-0000-0000DCAD0000}"/>
    <cellStyle name="Normal 66 5 7 6" xfId="44512" xr:uid="{00000000-0005-0000-0000-0000DDAD0000}"/>
    <cellStyle name="Normal 66 5 7 6 2" xfId="44513" xr:uid="{00000000-0005-0000-0000-0000DEAD0000}"/>
    <cellStyle name="Normal 66 5 7 7" xfId="44514" xr:uid="{00000000-0005-0000-0000-0000DFAD0000}"/>
    <cellStyle name="Normal 66 5 7 7 2" xfId="44515" xr:uid="{00000000-0005-0000-0000-0000E0AD0000}"/>
    <cellStyle name="Normal 66 5 7 8" xfId="44516" xr:uid="{00000000-0005-0000-0000-0000E1AD0000}"/>
    <cellStyle name="Normal 66 5 7 8 2" xfId="44517" xr:uid="{00000000-0005-0000-0000-0000E2AD0000}"/>
    <cellStyle name="Normal 66 5 7 9" xfId="44518" xr:uid="{00000000-0005-0000-0000-0000E3AD0000}"/>
    <cellStyle name="Normal 66 5 8" xfId="44519" xr:uid="{00000000-0005-0000-0000-0000E4AD0000}"/>
    <cellStyle name="Normal 66 5 8 2" xfId="44520" xr:uid="{00000000-0005-0000-0000-0000E5AD0000}"/>
    <cellStyle name="Normal 66 5 9" xfId="44521" xr:uid="{00000000-0005-0000-0000-0000E6AD0000}"/>
    <cellStyle name="Normal 66 5 9 2" xfId="44522" xr:uid="{00000000-0005-0000-0000-0000E7AD0000}"/>
    <cellStyle name="Normal 66 6" xfId="44523" xr:uid="{00000000-0005-0000-0000-0000E8AD0000}"/>
    <cellStyle name="Normal 66 6 10" xfId="44524" xr:uid="{00000000-0005-0000-0000-0000E9AD0000}"/>
    <cellStyle name="Normal 66 6 10 2" xfId="44525" xr:uid="{00000000-0005-0000-0000-0000EAAD0000}"/>
    <cellStyle name="Normal 66 6 11" xfId="44526" xr:uid="{00000000-0005-0000-0000-0000EBAD0000}"/>
    <cellStyle name="Normal 66 6 11 2" xfId="44527" xr:uid="{00000000-0005-0000-0000-0000ECAD0000}"/>
    <cellStyle name="Normal 66 6 12" xfId="44528" xr:uid="{00000000-0005-0000-0000-0000EDAD0000}"/>
    <cellStyle name="Normal 66 6 12 2" xfId="44529" xr:uid="{00000000-0005-0000-0000-0000EEAD0000}"/>
    <cellStyle name="Normal 66 6 13" xfId="44530" xr:uid="{00000000-0005-0000-0000-0000EFAD0000}"/>
    <cellStyle name="Normal 66 6 13 2" xfId="44531" xr:uid="{00000000-0005-0000-0000-0000F0AD0000}"/>
    <cellStyle name="Normal 66 6 14" xfId="44532" xr:uid="{00000000-0005-0000-0000-0000F1AD0000}"/>
    <cellStyle name="Normal 66 6 14 2" xfId="44533" xr:uid="{00000000-0005-0000-0000-0000F2AD0000}"/>
    <cellStyle name="Normal 66 6 15" xfId="44534" xr:uid="{00000000-0005-0000-0000-0000F3AD0000}"/>
    <cellStyle name="Normal 66 6 15 2" xfId="44535" xr:uid="{00000000-0005-0000-0000-0000F4AD0000}"/>
    <cellStyle name="Normal 66 6 16" xfId="44536" xr:uid="{00000000-0005-0000-0000-0000F5AD0000}"/>
    <cellStyle name="Normal 66 6 17" xfId="44537" xr:uid="{00000000-0005-0000-0000-0000F6AD0000}"/>
    <cellStyle name="Normal 66 6 2" xfId="44538" xr:uid="{00000000-0005-0000-0000-0000F7AD0000}"/>
    <cellStyle name="Normal 66 6 2 10" xfId="44539" xr:uid="{00000000-0005-0000-0000-0000F8AD0000}"/>
    <cellStyle name="Normal 66 6 2 11" xfId="44540" xr:uid="{00000000-0005-0000-0000-0000F9AD0000}"/>
    <cellStyle name="Normal 66 6 2 2" xfId="44541" xr:uid="{00000000-0005-0000-0000-0000FAAD0000}"/>
    <cellStyle name="Normal 66 6 2 2 2" xfId="44542" xr:uid="{00000000-0005-0000-0000-0000FBAD0000}"/>
    <cellStyle name="Normal 66 6 2 3" xfId="44543" xr:uid="{00000000-0005-0000-0000-0000FCAD0000}"/>
    <cellStyle name="Normal 66 6 2 3 2" xfId="44544" xr:uid="{00000000-0005-0000-0000-0000FDAD0000}"/>
    <cellStyle name="Normal 66 6 2 4" xfId="44545" xr:uid="{00000000-0005-0000-0000-0000FEAD0000}"/>
    <cellStyle name="Normal 66 6 2 4 2" xfId="44546" xr:uid="{00000000-0005-0000-0000-0000FFAD0000}"/>
    <cellStyle name="Normal 66 6 2 5" xfId="44547" xr:uid="{00000000-0005-0000-0000-000000AE0000}"/>
    <cellStyle name="Normal 66 6 2 5 2" xfId="44548" xr:uid="{00000000-0005-0000-0000-000001AE0000}"/>
    <cellStyle name="Normal 66 6 2 6" xfId="44549" xr:uid="{00000000-0005-0000-0000-000002AE0000}"/>
    <cellStyle name="Normal 66 6 2 6 2" xfId="44550" xr:uid="{00000000-0005-0000-0000-000003AE0000}"/>
    <cellStyle name="Normal 66 6 2 7" xfId="44551" xr:uid="{00000000-0005-0000-0000-000004AE0000}"/>
    <cellStyle name="Normal 66 6 2 7 2" xfId="44552" xr:uid="{00000000-0005-0000-0000-000005AE0000}"/>
    <cellStyle name="Normal 66 6 2 8" xfId="44553" xr:uid="{00000000-0005-0000-0000-000006AE0000}"/>
    <cellStyle name="Normal 66 6 2 8 2" xfId="44554" xr:uid="{00000000-0005-0000-0000-000007AE0000}"/>
    <cellStyle name="Normal 66 6 2 9" xfId="44555" xr:uid="{00000000-0005-0000-0000-000008AE0000}"/>
    <cellStyle name="Normal 66 6 2 9 2" xfId="44556" xr:uid="{00000000-0005-0000-0000-000009AE0000}"/>
    <cellStyle name="Normal 66 6 3" xfId="44557" xr:uid="{00000000-0005-0000-0000-00000AAE0000}"/>
    <cellStyle name="Normal 66 6 3 10" xfId="44558" xr:uid="{00000000-0005-0000-0000-00000BAE0000}"/>
    <cellStyle name="Normal 66 6 3 11" xfId="44559" xr:uid="{00000000-0005-0000-0000-00000CAE0000}"/>
    <cellStyle name="Normal 66 6 3 2" xfId="44560" xr:uid="{00000000-0005-0000-0000-00000DAE0000}"/>
    <cellStyle name="Normal 66 6 3 2 2" xfId="44561" xr:uid="{00000000-0005-0000-0000-00000EAE0000}"/>
    <cellStyle name="Normal 66 6 3 3" xfId="44562" xr:uid="{00000000-0005-0000-0000-00000FAE0000}"/>
    <cellStyle name="Normal 66 6 3 3 2" xfId="44563" xr:uid="{00000000-0005-0000-0000-000010AE0000}"/>
    <cellStyle name="Normal 66 6 3 4" xfId="44564" xr:uid="{00000000-0005-0000-0000-000011AE0000}"/>
    <cellStyle name="Normal 66 6 3 4 2" xfId="44565" xr:uid="{00000000-0005-0000-0000-000012AE0000}"/>
    <cellStyle name="Normal 66 6 3 5" xfId="44566" xr:uid="{00000000-0005-0000-0000-000013AE0000}"/>
    <cellStyle name="Normal 66 6 3 5 2" xfId="44567" xr:uid="{00000000-0005-0000-0000-000014AE0000}"/>
    <cellStyle name="Normal 66 6 3 6" xfId="44568" xr:uid="{00000000-0005-0000-0000-000015AE0000}"/>
    <cellStyle name="Normal 66 6 3 6 2" xfId="44569" xr:uid="{00000000-0005-0000-0000-000016AE0000}"/>
    <cellStyle name="Normal 66 6 3 7" xfId="44570" xr:uid="{00000000-0005-0000-0000-000017AE0000}"/>
    <cellStyle name="Normal 66 6 3 7 2" xfId="44571" xr:uid="{00000000-0005-0000-0000-000018AE0000}"/>
    <cellStyle name="Normal 66 6 3 8" xfId="44572" xr:uid="{00000000-0005-0000-0000-000019AE0000}"/>
    <cellStyle name="Normal 66 6 3 8 2" xfId="44573" xr:uid="{00000000-0005-0000-0000-00001AAE0000}"/>
    <cellStyle name="Normal 66 6 3 9" xfId="44574" xr:uid="{00000000-0005-0000-0000-00001BAE0000}"/>
    <cellStyle name="Normal 66 6 3 9 2" xfId="44575" xr:uid="{00000000-0005-0000-0000-00001CAE0000}"/>
    <cellStyle name="Normal 66 6 4" xfId="44576" xr:uid="{00000000-0005-0000-0000-00001DAE0000}"/>
    <cellStyle name="Normal 66 6 4 10" xfId="44577" xr:uid="{00000000-0005-0000-0000-00001EAE0000}"/>
    <cellStyle name="Normal 66 6 4 11" xfId="44578" xr:uid="{00000000-0005-0000-0000-00001FAE0000}"/>
    <cellStyle name="Normal 66 6 4 2" xfId="44579" xr:uid="{00000000-0005-0000-0000-000020AE0000}"/>
    <cellStyle name="Normal 66 6 4 2 2" xfId="44580" xr:uid="{00000000-0005-0000-0000-000021AE0000}"/>
    <cellStyle name="Normal 66 6 4 3" xfId="44581" xr:uid="{00000000-0005-0000-0000-000022AE0000}"/>
    <cellStyle name="Normal 66 6 4 3 2" xfId="44582" xr:uid="{00000000-0005-0000-0000-000023AE0000}"/>
    <cellStyle name="Normal 66 6 4 4" xfId="44583" xr:uid="{00000000-0005-0000-0000-000024AE0000}"/>
    <cellStyle name="Normal 66 6 4 4 2" xfId="44584" xr:uid="{00000000-0005-0000-0000-000025AE0000}"/>
    <cellStyle name="Normal 66 6 4 5" xfId="44585" xr:uid="{00000000-0005-0000-0000-000026AE0000}"/>
    <cellStyle name="Normal 66 6 4 5 2" xfId="44586" xr:uid="{00000000-0005-0000-0000-000027AE0000}"/>
    <cellStyle name="Normal 66 6 4 6" xfId="44587" xr:uid="{00000000-0005-0000-0000-000028AE0000}"/>
    <cellStyle name="Normal 66 6 4 6 2" xfId="44588" xr:uid="{00000000-0005-0000-0000-000029AE0000}"/>
    <cellStyle name="Normal 66 6 4 7" xfId="44589" xr:uid="{00000000-0005-0000-0000-00002AAE0000}"/>
    <cellStyle name="Normal 66 6 4 7 2" xfId="44590" xr:uid="{00000000-0005-0000-0000-00002BAE0000}"/>
    <cellStyle name="Normal 66 6 4 8" xfId="44591" xr:uid="{00000000-0005-0000-0000-00002CAE0000}"/>
    <cellStyle name="Normal 66 6 4 8 2" xfId="44592" xr:uid="{00000000-0005-0000-0000-00002DAE0000}"/>
    <cellStyle name="Normal 66 6 4 9" xfId="44593" xr:uid="{00000000-0005-0000-0000-00002EAE0000}"/>
    <cellStyle name="Normal 66 6 4 9 2" xfId="44594" xr:uid="{00000000-0005-0000-0000-00002FAE0000}"/>
    <cellStyle name="Normal 66 6 5" xfId="44595" xr:uid="{00000000-0005-0000-0000-000030AE0000}"/>
    <cellStyle name="Normal 66 6 5 10" xfId="44596" xr:uid="{00000000-0005-0000-0000-000031AE0000}"/>
    <cellStyle name="Normal 66 6 5 11" xfId="44597" xr:uid="{00000000-0005-0000-0000-000032AE0000}"/>
    <cellStyle name="Normal 66 6 5 2" xfId="44598" xr:uid="{00000000-0005-0000-0000-000033AE0000}"/>
    <cellStyle name="Normal 66 6 5 2 2" xfId="44599" xr:uid="{00000000-0005-0000-0000-000034AE0000}"/>
    <cellStyle name="Normal 66 6 5 3" xfId="44600" xr:uid="{00000000-0005-0000-0000-000035AE0000}"/>
    <cellStyle name="Normal 66 6 5 3 2" xfId="44601" xr:uid="{00000000-0005-0000-0000-000036AE0000}"/>
    <cellStyle name="Normal 66 6 5 4" xfId="44602" xr:uid="{00000000-0005-0000-0000-000037AE0000}"/>
    <cellStyle name="Normal 66 6 5 4 2" xfId="44603" xr:uid="{00000000-0005-0000-0000-000038AE0000}"/>
    <cellStyle name="Normal 66 6 5 5" xfId="44604" xr:uid="{00000000-0005-0000-0000-000039AE0000}"/>
    <cellStyle name="Normal 66 6 5 5 2" xfId="44605" xr:uid="{00000000-0005-0000-0000-00003AAE0000}"/>
    <cellStyle name="Normal 66 6 5 6" xfId="44606" xr:uid="{00000000-0005-0000-0000-00003BAE0000}"/>
    <cellStyle name="Normal 66 6 5 6 2" xfId="44607" xr:uid="{00000000-0005-0000-0000-00003CAE0000}"/>
    <cellStyle name="Normal 66 6 5 7" xfId="44608" xr:uid="{00000000-0005-0000-0000-00003DAE0000}"/>
    <cellStyle name="Normal 66 6 5 7 2" xfId="44609" xr:uid="{00000000-0005-0000-0000-00003EAE0000}"/>
    <cellStyle name="Normal 66 6 5 8" xfId="44610" xr:uid="{00000000-0005-0000-0000-00003FAE0000}"/>
    <cellStyle name="Normal 66 6 5 8 2" xfId="44611" xr:uid="{00000000-0005-0000-0000-000040AE0000}"/>
    <cellStyle name="Normal 66 6 5 9" xfId="44612" xr:uid="{00000000-0005-0000-0000-000041AE0000}"/>
    <cellStyle name="Normal 66 6 5 9 2" xfId="44613" xr:uid="{00000000-0005-0000-0000-000042AE0000}"/>
    <cellStyle name="Normal 66 6 6" xfId="44614" xr:uid="{00000000-0005-0000-0000-000043AE0000}"/>
    <cellStyle name="Normal 66 6 6 10" xfId="44615" xr:uid="{00000000-0005-0000-0000-000044AE0000}"/>
    <cellStyle name="Normal 66 6 6 11" xfId="44616" xr:uid="{00000000-0005-0000-0000-000045AE0000}"/>
    <cellStyle name="Normal 66 6 6 2" xfId="44617" xr:uid="{00000000-0005-0000-0000-000046AE0000}"/>
    <cellStyle name="Normal 66 6 6 2 2" xfId="44618" xr:uid="{00000000-0005-0000-0000-000047AE0000}"/>
    <cellStyle name="Normal 66 6 6 3" xfId="44619" xr:uid="{00000000-0005-0000-0000-000048AE0000}"/>
    <cellStyle name="Normal 66 6 6 3 2" xfId="44620" xr:uid="{00000000-0005-0000-0000-000049AE0000}"/>
    <cellStyle name="Normal 66 6 6 4" xfId="44621" xr:uid="{00000000-0005-0000-0000-00004AAE0000}"/>
    <cellStyle name="Normal 66 6 6 4 2" xfId="44622" xr:uid="{00000000-0005-0000-0000-00004BAE0000}"/>
    <cellStyle name="Normal 66 6 6 5" xfId="44623" xr:uid="{00000000-0005-0000-0000-00004CAE0000}"/>
    <cellStyle name="Normal 66 6 6 5 2" xfId="44624" xr:uid="{00000000-0005-0000-0000-00004DAE0000}"/>
    <cellStyle name="Normal 66 6 6 6" xfId="44625" xr:uid="{00000000-0005-0000-0000-00004EAE0000}"/>
    <cellStyle name="Normal 66 6 6 6 2" xfId="44626" xr:uid="{00000000-0005-0000-0000-00004FAE0000}"/>
    <cellStyle name="Normal 66 6 6 7" xfId="44627" xr:uid="{00000000-0005-0000-0000-000050AE0000}"/>
    <cellStyle name="Normal 66 6 6 7 2" xfId="44628" xr:uid="{00000000-0005-0000-0000-000051AE0000}"/>
    <cellStyle name="Normal 66 6 6 8" xfId="44629" xr:uid="{00000000-0005-0000-0000-000052AE0000}"/>
    <cellStyle name="Normal 66 6 6 8 2" xfId="44630" xr:uid="{00000000-0005-0000-0000-000053AE0000}"/>
    <cellStyle name="Normal 66 6 6 9" xfId="44631" xr:uid="{00000000-0005-0000-0000-000054AE0000}"/>
    <cellStyle name="Normal 66 6 6 9 2" xfId="44632" xr:uid="{00000000-0005-0000-0000-000055AE0000}"/>
    <cellStyle name="Normal 66 6 7" xfId="44633" xr:uid="{00000000-0005-0000-0000-000056AE0000}"/>
    <cellStyle name="Normal 66 6 7 10" xfId="44634" xr:uid="{00000000-0005-0000-0000-000057AE0000}"/>
    <cellStyle name="Normal 66 6 7 2" xfId="44635" xr:uid="{00000000-0005-0000-0000-000058AE0000}"/>
    <cellStyle name="Normal 66 6 7 2 2" xfId="44636" xr:uid="{00000000-0005-0000-0000-000059AE0000}"/>
    <cellStyle name="Normal 66 6 7 3" xfId="44637" xr:uid="{00000000-0005-0000-0000-00005AAE0000}"/>
    <cellStyle name="Normal 66 6 7 3 2" xfId="44638" xr:uid="{00000000-0005-0000-0000-00005BAE0000}"/>
    <cellStyle name="Normal 66 6 7 4" xfId="44639" xr:uid="{00000000-0005-0000-0000-00005CAE0000}"/>
    <cellStyle name="Normal 66 6 7 4 2" xfId="44640" xr:uid="{00000000-0005-0000-0000-00005DAE0000}"/>
    <cellStyle name="Normal 66 6 7 5" xfId="44641" xr:uid="{00000000-0005-0000-0000-00005EAE0000}"/>
    <cellStyle name="Normal 66 6 7 5 2" xfId="44642" xr:uid="{00000000-0005-0000-0000-00005FAE0000}"/>
    <cellStyle name="Normal 66 6 7 6" xfId="44643" xr:uid="{00000000-0005-0000-0000-000060AE0000}"/>
    <cellStyle name="Normal 66 6 7 6 2" xfId="44644" xr:uid="{00000000-0005-0000-0000-000061AE0000}"/>
    <cellStyle name="Normal 66 6 7 7" xfId="44645" xr:uid="{00000000-0005-0000-0000-000062AE0000}"/>
    <cellStyle name="Normal 66 6 7 7 2" xfId="44646" xr:uid="{00000000-0005-0000-0000-000063AE0000}"/>
    <cellStyle name="Normal 66 6 7 8" xfId="44647" xr:uid="{00000000-0005-0000-0000-000064AE0000}"/>
    <cellStyle name="Normal 66 6 7 8 2" xfId="44648" xr:uid="{00000000-0005-0000-0000-000065AE0000}"/>
    <cellStyle name="Normal 66 6 7 9" xfId="44649" xr:uid="{00000000-0005-0000-0000-000066AE0000}"/>
    <cellStyle name="Normal 66 6 8" xfId="44650" xr:uid="{00000000-0005-0000-0000-000067AE0000}"/>
    <cellStyle name="Normal 66 6 8 2" xfId="44651" xr:uid="{00000000-0005-0000-0000-000068AE0000}"/>
    <cellStyle name="Normal 66 6 9" xfId="44652" xr:uid="{00000000-0005-0000-0000-000069AE0000}"/>
    <cellStyle name="Normal 66 6 9 2" xfId="44653" xr:uid="{00000000-0005-0000-0000-00006AAE0000}"/>
    <cellStyle name="Normal 66 7" xfId="44654" xr:uid="{00000000-0005-0000-0000-00006BAE0000}"/>
    <cellStyle name="Normal 66 7 10" xfId="44655" xr:uid="{00000000-0005-0000-0000-00006CAE0000}"/>
    <cellStyle name="Normal 66 7 11" xfId="44656" xr:uid="{00000000-0005-0000-0000-00006DAE0000}"/>
    <cellStyle name="Normal 66 7 2" xfId="44657" xr:uid="{00000000-0005-0000-0000-00006EAE0000}"/>
    <cellStyle name="Normal 66 7 2 2" xfId="44658" xr:uid="{00000000-0005-0000-0000-00006FAE0000}"/>
    <cellStyle name="Normal 66 7 3" xfId="44659" xr:uid="{00000000-0005-0000-0000-000070AE0000}"/>
    <cellStyle name="Normal 66 7 3 2" xfId="44660" xr:uid="{00000000-0005-0000-0000-000071AE0000}"/>
    <cellStyle name="Normal 66 7 4" xfId="44661" xr:uid="{00000000-0005-0000-0000-000072AE0000}"/>
    <cellStyle name="Normal 66 7 4 2" xfId="44662" xr:uid="{00000000-0005-0000-0000-000073AE0000}"/>
    <cellStyle name="Normal 66 7 5" xfId="44663" xr:uid="{00000000-0005-0000-0000-000074AE0000}"/>
    <cellStyle name="Normal 66 7 5 2" xfId="44664" xr:uid="{00000000-0005-0000-0000-000075AE0000}"/>
    <cellStyle name="Normal 66 7 6" xfId="44665" xr:uid="{00000000-0005-0000-0000-000076AE0000}"/>
    <cellStyle name="Normal 66 7 6 2" xfId="44666" xr:uid="{00000000-0005-0000-0000-000077AE0000}"/>
    <cellStyle name="Normal 66 7 7" xfId="44667" xr:uid="{00000000-0005-0000-0000-000078AE0000}"/>
    <cellStyle name="Normal 66 7 7 2" xfId="44668" xr:uid="{00000000-0005-0000-0000-000079AE0000}"/>
    <cellStyle name="Normal 66 7 8" xfId="44669" xr:uid="{00000000-0005-0000-0000-00007AAE0000}"/>
    <cellStyle name="Normal 66 7 8 2" xfId="44670" xr:uid="{00000000-0005-0000-0000-00007BAE0000}"/>
    <cellStyle name="Normal 66 7 9" xfId="44671" xr:uid="{00000000-0005-0000-0000-00007CAE0000}"/>
    <cellStyle name="Normal 66 7 9 2" xfId="44672" xr:uid="{00000000-0005-0000-0000-00007DAE0000}"/>
    <cellStyle name="Normal 66 8" xfId="44673" xr:uid="{00000000-0005-0000-0000-00007EAE0000}"/>
    <cellStyle name="Normal 66 8 10" xfId="44674" xr:uid="{00000000-0005-0000-0000-00007FAE0000}"/>
    <cellStyle name="Normal 66 8 11" xfId="44675" xr:uid="{00000000-0005-0000-0000-000080AE0000}"/>
    <cellStyle name="Normal 66 8 2" xfId="44676" xr:uid="{00000000-0005-0000-0000-000081AE0000}"/>
    <cellStyle name="Normal 66 8 2 2" xfId="44677" xr:uid="{00000000-0005-0000-0000-000082AE0000}"/>
    <cellStyle name="Normal 66 8 3" xfId="44678" xr:uid="{00000000-0005-0000-0000-000083AE0000}"/>
    <cellStyle name="Normal 66 8 3 2" xfId="44679" xr:uid="{00000000-0005-0000-0000-000084AE0000}"/>
    <cellStyle name="Normal 66 8 4" xfId="44680" xr:uid="{00000000-0005-0000-0000-000085AE0000}"/>
    <cellStyle name="Normal 66 8 4 2" xfId="44681" xr:uid="{00000000-0005-0000-0000-000086AE0000}"/>
    <cellStyle name="Normal 66 8 5" xfId="44682" xr:uid="{00000000-0005-0000-0000-000087AE0000}"/>
    <cellStyle name="Normal 66 8 5 2" xfId="44683" xr:uid="{00000000-0005-0000-0000-000088AE0000}"/>
    <cellStyle name="Normal 66 8 6" xfId="44684" xr:uid="{00000000-0005-0000-0000-000089AE0000}"/>
    <cellStyle name="Normal 66 8 6 2" xfId="44685" xr:uid="{00000000-0005-0000-0000-00008AAE0000}"/>
    <cellStyle name="Normal 66 8 7" xfId="44686" xr:uid="{00000000-0005-0000-0000-00008BAE0000}"/>
    <cellStyle name="Normal 66 8 7 2" xfId="44687" xr:uid="{00000000-0005-0000-0000-00008CAE0000}"/>
    <cellStyle name="Normal 66 8 8" xfId="44688" xr:uid="{00000000-0005-0000-0000-00008DAE0000}"/>
    <cellStyle name="Normal 66 8 8 2" xfId="44689" xr:uid="{00000000-0005-0000-0000-00008EAE0000}"/>
    <cellStyle name="Normal 66 8 9" xfId="44690" xr:uid="{00000000-0005-0000-0000-00008FAE0000}"/>
    <cellStyle name="Normal 66 8 9 2" xfId="44691" xr:uid="{00000000-0005-0000-0000-000090AE0000}"/>
    <cellStyle name="Normal 66 9" xfId="44692" xr:uid="{00000000-0005-0000-0000-000091AE0000}"/>
    <cellStyle name="Normal 66 9 10" xfId="44693" xr:uid="{00000000-0005-0000-0000-000092AE0000}"/>
    <cellStyle name="Normal 66 9 11" xfId="44694" xr:uid="{00000000-0005-0000-0000-000093AE0000}"/>
    <cellStyle name="Normal 66 9 2" xfId="44695" xr:uid="{00000000-0005-0000-0000-000094AE0000}"/>
    <cellStyle name="Normal 66 9 2 2" xfId="44696" xr:uid="{00000000-0005-0000-0000-000095AE0000}"/>
    <cellStyle name="Normal 66 9 3" xfId="44697" xr:uid="{00000000-0005-0000-0000-000096AE0000}"/>
    <cellStyle name="Normal 66 9 3 2" xfId="44698" xr:uid="{00000000-0005-0000-0000-000097AE0000}"/>
    <cellStyle name="Normal 66 9 4" xfId="44699" xr:uid="{00000000-0005-0000-0000-000098AE0000}"/>
    <cellStyle name="Normal 66 9 4 2" xfId="44700" xr:uid="{00000000-0005-0000-0000-000099AE0000}"/>
    <cellStyle name="Normal 66 9 5" xfId="44701" xr:uid="{00000000-0005-0000-0000-00009AAE0000}"/>
    <cellStyle name="Normal 66 9 5 2" xfId="44702" xr:uid="{00000000-0005-0000-0000-00009BAE0000}"/>
    <cellStyle name="Normal 66 9 6" xfId="44703" xr:uid="{00000000-0005-0000-0000-00009CAE0000}"/>
    <cellStyle name="Normal 66 9 6 2" xfId="44704" xr:uid="{00000000-0005-0000-0000-00009DAE0000}"/>
    <cellStyle name="Normal 66 9 7" xfId="44705" xr:uid="{00000000-0005-0000-0000-00009EAE0000}"/>
    <cellStyle name="Normal 66 9 7 2" xfId="44706" xr:uid="{00000000-0005-0000-0000-00009FAE0000}"/>
    <cellStyle name="Normal 66 9 8" xfId="44707" xr:uid="{00000000-0005-0000-0000-0000A0AE0000}"/>
    <cellStyle name="Normal 66 9 8 2" xfId="44708" xr:uid="{00000000-0005-0000-0000-0000A1AE0000}"/>
    <cellStyle name="Normal 66 9 9" xfId="44709" xr:uid="{00000000-0005-0000-0000-0000A2AE0000}"/>
    <cellStyle name="Normal 66 9 9 2" xfId="44710" xr:uid="{00000000-0005-0000-0000-0000A3AE0000}"/>
    <cellStyle name="Normal 67" xfId="44711" xr:uid="{00000000-0005-0000-0000-0000A4AE0000}"/>
    <cellStyle name="Normal 67 10" xfId="44712" xr:uid="{00000000-0005-0000-0000-0000A5AE0000}"/>
    <cellStyle name="Normal 67 10 10" xfId="44713" xr:uid="{00000000-0005-0000-0000-0000A6AE0000}"/>
    <cellStyle name="Normal 67 10 11" xfId="44714" xr:uid="{00000000-0005-0000-0000-0000A7AE0000}"/>
    <cellStyle name="Normal 67 10 2" xfId="44715" xr:uid="{00000000-0005-0000-0000-0000A8AE0000}"/>
    <cellStyle name="Normal 67 10 2 2" xfId="44716" xr:uid="{00000000-0005-0000-0000-0000A9AE0000}"/>
    <cellStyle name="Normal 67 10 3" xfId="44717" xr:uid="{00000000-0005-0000-0000-0000AAAE0000}"/>
    <cellStyle name="Normal 67 10 3 2" xfId="44718" xr:uid="{00000000-0005-0000-0000-0000ABAE0000}"/>
    <cellStyle name="Normal 67 10 4" xfId="44719" xr:uid="{00000000-0005-0000-0000-0000ACAE0000}"/>
    <cellStyle name="Normal 67 10 4 2" xfId="44720" xr:uid="{00000000-0005-0000-0000-0000ADAE0000}"/>
    <cellStyle name="Normal 67 10 5" xfId="44721" xr:uid="{00000000-0005-0000-0000-0000AEAE0000}"/>
    <cellStyle name="Normal 67 10 5 2" xfId="44722" xr:uid="{00000000-0005-0000-0000-0000AFAE0000}"/>
    <cellStyle name="Normal 67 10 6" xfId="44723" xr:uid="{00000000-0005-0000-0000-0000B0AE0000}"/>
    <cellStyle name="Normal 67 10 6 2" xfId="44724" xr:uid="{00000000-0005-0000-0000-0000B1AE0000}"/>
    <cellStyle name="Normal 67 10 7" xfId="44725" xr:uid="{00000000-0005-0000-0000-0000B2AE0000}"/>
    <cellStyle name="Normal 67 10 7 2" xfId="44726" xr:uid="{00000000-0005-0000-0000-0000B3AE0000}"/>
    <cellStyle name="Normal 67 10 8" xfId="44727" xr:uid="{00000000-0005-0000-0000-0000B4AE0000}"/>
    <cellStyle name="Normal 67 10 8 2" xfId="44728" xr:uid="{00000000-0005-0000-0000-0000B5AE0000}"/>
    <cellStyle name="Normal 67 10 9" xfId="44729" xr:uid="{00000000-0005-0000-0000-0000B6AE0000}"/>
    <cellStyle name="Normal 67 10 9 2" xfId="44730" xr:uid="{00000000-0005-0000-0000-0000B7AE0000}"/>
    <cellStyle name="Normal 67 11" xfId="44731" xr:uid="{00000000-0005-0000-0000-0000B8AE0000}"/>
    <cellStyle name="Normal 67 11 10" xfId="44732" xr:uid="{00000000-0005-0000-0000-0000B9AE0000}"/>
    <cellStyle name="Normal 67 11 2" xfId="44733" xr:uid="{00000000-0005-0000-0000-0000BAAE0000}"/>
    <cellStyle name="Normal 67 11 2 2" xfId="44734" xr:uid="{00000000-0005-0000-0000-0000BBAE0000}"/>
    <cellStyle name="Normal 67 11 3" xfId="44735" xr:uid="{00000000-0005-0000-0000-0000BCAE0000}"/>
    <cellStyle name="Normal 67 11 3 2" xfId="44736" xr:uid="{00000000-0005-0000-0000-0000BDAE0000}"/>
    <cellStyle name="Normal 67 11 4" xfId="44737" xr:uid="{00000000-0005-0000-0000-0000BEAE0000}"/>
    <cellStyle name="Normal 67 11 4 2" xfId="44738" xr:uid="{00000000-0005-0000-0000-0000BFAE0000}"/>
    <cellStyle name="Normal 67 11 5" xfId="44739" xr:uid="{00000000-0005-0000-0000-0000C0AE0000}"/>
    <cellStyle name="Normal 67 11 5 2" xfId="44740" xr:uid="{00000000-0005-0000-0000-0000C1AE0000}"/>
    <cellStyle name="Normal 67 11 6" xfId="44741" xr:uid="{00000000-0005-0000-0000-0000C2AE0000}"/>
    <cellStyle name="Normal 67 11 6 2" xfId="44742" xr:uid="{00000000-0005-0000-0000-0000C3AE0000}"/>
    <cellStyle name="Normal 67 11 7" xfId="44743" xr:uid="{00000000-0005-0000-0000-0000C4AE0000}"/>
    <cellStyle name="Normal 67 11 7 2" xfId="44744" xr:uid="{00000000-0005-0000-0000-0000C5AE0000}"/>
    <cellStyle name="Normal 67 11 8" xfId="44745" xr:uid="{00000000-0005-0000-0000-0000C6AE0000}"/>
    <cellStyle name="Normal 67 11 8 2" xfId="44746" xr:uid="{00000000-0005-0000-0000-0000C7AE0000}"/>
    <cellStyle name="Normal 67 11 9" xfId="44747" xr:uid="{00000000-0005-0000-0000-0000C8AE0000}"/>
    <cellStyle name="Normal 67 12" xfId="44748" xr:uid="{00000000-0005-0000-0000-0000C9AE0000}"/>
    <cellStyle name="Normal 67 12 2" xfId="44749" xr:uid="{00000000-0005-0000-0000-0000CAAE0000}"/>
    <cellStyle name="Normal 67 13" xfId="44750" xr:uid="{00000000-0005-0000-0000-0000CBAE0000}"/>
    <cellStyle name="Normal 67 13 2" xfId="44751" xr:uid="{00000000-0005-0000-0000-0000CCAE0000}"/>
    <cellStyle name="Normal 67 14" xfId="44752" xr:uid="{00000000-0005-0000-0000-0000CDAE0000}"/>
    <cellStyle name="Normal 67 14 2" xfId="44753" xr:uid="{00000000-0005-0000-0000-0000CEAE0000}"/>
    <cellStyle name="Normal 67 15" xfId="44754" xr:uid="{00000000-0005-0000-0000-0000CFAE0000}"/>
    <cellStyle name="Normal 67 15 2" xfId="44755" xr:uid="{00000000-0005-0000-0000-0000D0AE0000}"/>
    <cellStyle name="Normal 67 16" xfId="44756" xr:uid="{00000000-0005-0000-0000-0000D1AE0000}"/>
    <cellStyle name="Normal 67 16 2" xfId="44757" xr:uid="{00000000-0005-0000-0000-0000D2AE0000}"/>
    <cellStyle name="Normal 67 17" xfId="44758" xr:uid="{00000000-0005-0000-0000-0000D3AE0000}"/>
    <cellStyle name="Normal 67 17 2" xfId="44759" xr:uid="{00000000-0005-0000-0000-0000D4AE0000}"/>
    <cellStyle name="Normal 67 18" xfId="44760" xr:uid="{00000000-0005-0000-0000-0000D5AE0000}"/>
    <cellStyle name="Normal 67 18 2" xfId="44761" xr:uid="{00000000-0005-0000-0000-0000D6AE0000}"/>
    <cellStyle name="Normal 67 19" xfId="44762" xr:uid="{00000000-0005-0000-0000-0000D7AE0000}"/>
    <cellStyle name="Normal 67 19 2" xfId="44763" xr:uid="{00000000-0005-0000-0000-0000D8AE0000}"/>
    <cellStyle name="Normal 67 2" xfId="44764" xr:uid="{00000000-0005-0000-0000-0000D9AE0000}"/>
    <cellStyle name="Normal 67 2 10" xfId="44765" xr:uid="{00000000-0005-0000-0000-0000DAAE0000}"/>
    <cellStyle name="Normal 67 2 10 2" xfId="44766" xr:uid="{00000000-0005-0000-0000-0000DBAE0000}"/>
    <cellStyle name="Normal 67 2 11" xfId="44767" xr:uid="{00000000-0005-0000-0000-0000DCAE0000}"/>
    <cellStyle name="Normal 67 2 11 2" xfId="44768" xr:uid="{00000000-0005-0000-0000-0000DDAE0000}"/>
    <cellStyle name="Normal 67 2 12" xfId="44769" xr:uid="{00000000-0005-0000-0000-0000DEAE0000}"/>
    <cellStyle name="Normal 67 2 12 2" xfId="44770" xr:uid="{00000000-0005-0000-0000-0000DFAE0000}"/>
    <cellStyle name="Normal 67 2 13" xfId="44771" xr:uid="{00000000-0005-0000-0000-0000E0AE0000}"/>
    <cellStyle name="Normal 67 2 13 2" xfId="44772" xr:uid="{00000000-0005-0000-0000-0000E1AE0000}"/>
    <cellStyle name="Normal 67 2 14" xfId="44773" xr:uid="{00000000-0005-0000-0000-0000E2AE0000}"/>
    <cellStyle name="Normal 67 2 14 2" xfId="44774" xr:uid="{00000000-0005-0000-0000-0000E3AE0000}"/>
    <cellStyle name="Normal 67 2 15" xfId="44775" xr:uid="{00000000-0005-0000-0000-0000E4AE0000}"/>
    <cellStyle name="Normal 67 2 15 2" xfId="44776" xr:uid="{00000000-0005-0000-0000-0000E5AE0000}"/>
    <cellStyle name="Normal 67 2 16" xfId="44777" xr:uid="{00000000-0005-0000-0000-0000E6AE0000}"/>
    <cellStyle name="Normal 67 2 16 2" xfId="44778" xr:uid="{00000000-0005-0000-0000-0000E7AE0000}"/>
    <cellStyle name="Normal 67 2 17" xfId="44779" xr:uid="{00000000-0005-0000-0000-0000E8AE0000}"/>
    <cellStyle name="Normal 67 2 18" xfId="44780" xr:uid="{00000000-0005-0000-0000-0000E9AE0000}"/>
    <cellStyle name="Normal 67 2 2" xfId="44781" xr:uid="{00000000-0005-0000-0000-0000EAAE0000}"/>
    <cellStyle name="Normal 67 2 2 10" xfId="44782" xr:uid="{00000000-0005-0000-0000-0000EBAE0000}"/>
    <cellStyle name="Normal 67 2 2 11" xfId="44783" xr:uid="{00000000-0005-0000-0000-0000ECAE0000}"/>
    <cellStyle name="Normal 67 2 2 2" xfId="44784" xr:uid="{00000000-0005-0000-0000-0000EDAE0000}"/>
    <cellStyle name="Normal 67 2 2 2 2" xfId="44785" xr:uid="{00000000-0005-0000-0000-0000EEAE0000}"/>
    <cellStyle name="Normal 67 2 2 3" xfId="44786" xr:uid="{00000000-0005-0000-0000-0000EFAE0000}"/>
    <cellStyle name="Normal 67 2 2 3 2" xfId="44787" xr:uid="{00000000-0005-0000-0000-0000F0AE0000}"/>
    <cellStyle name="Normal 67 2 2 4" xfId="44788" xr:uid="{00000000-0005-0000-0000-0000F1AE0000}"/>
    <cellStyle name="Normal 67 2 2 4 2" xfId="44789" xr:uid="{00000000-0005-0000-0000-0000F2AE0000}"/>
    <cellStyle name="Normal 67 2 2 5" xfId="44790" xr:uid="{00000000-0005-0000-0000-0000F3AE0000}"/>
    <cellStyle name="Normal 67 2 2 5 2" xfId="44791" xr:uid="{00000000-0005-0000-0000-0000F4AE0000}"/>
    <cellStyle name="Normal 67 2 2 6" xfId="44792" xr:uid="{00000000-0005-0000-0000-0000F5AE0000}"/>
    <cellStyle name="Normal 67 2 2 6 2" xfId="44793" xr:uid="{00000000-0005-0000-0000-0000F6AE0000}"/>
    <cellStyle name="Normal 67 2 2 7" xfId="44794" xr:uid="{00000000-0005-0000-0000-0000F7AE0000}"/>
    <cellStyle name="Normal 67 2 2 7 2" xfId="44795" xr:uid="{00000000-0005-0000-0000-0000F8AE0000}"/>
    <cellStyle name="Normal 67 2 2 8" xfId="44796" xr:uid="{00000000-0005-0000-0000-0000F9AE0000}"/>
    <cellStyle name="Normal 67 2 2 8 2" xfId="44797" xr:uid="{00000000-0005-0000-0000-0000FAAE0000}"/>
    <cellStyle name="Normal 67 2 2 9" xfId="44798" xr:uid="{00000000-0005-0000-0000-0000FBAE0000}"/>
    <cellStyle name="Normal 67 2 2 9 2" xfId="44799" xr:uid="{00000000-0005-0000-0000-0000FCAE0000}"/>
    <cellStyle name="Normal 67 2 3" xfId="44800" xr:uid="{00000000-0005-0000-0000-0000FDAE0000}"/>
    <cellStyle name="Normal 67 2 3 10" xfId="44801" xr:uid="{00000000-0005-0000-0000-0000FEAE0000}"/>
    <cellStyle name="Normal 67 2 3 11" xfId="44802" xr:uid="{00000000-0005-0000-0000-0000FFAE0000}"/>
    <cellStyle name="Normal 67 2 3 2" xfId="44803" xr:uid="{00000000-0005-0000-0000-000000AF0000}"/>
    <cellStyle name="Normal 67 2 3 2 2" xfId="44804" xr:uid="{00000000-0005-0000-0000-000001AF0000}"/>
    <cellStyle name="Normal 67 2 3 3" xfId="44805" xr:uid="{00000000-0005-0000-0000-000002AF0000}"/>
    <cellStyle name="Normal 67 2 3 3 2" xfId="44806" xr:uid="{00000000-0005-0000-0000-000003AF0000}"/>
    <cellStyle name="Normal 67 2 3 4" xfId="44807" xr:uid="{00000000-0005-0000-0000-000004AF0000}"/>
    <cellStyle name="Normal 67 2 3 4 2" xfId="44808" xr:uid="{00000000-0005-0000-0000-000005AF0000}"/>
    <cellStyle name="Normal 67 2 3 5" xfId="44809" xr:uid="{00000000-0005-0000-0000-000006AF0000}"/>
    <cellStyle name="Normal 67 2 3 5 2" xfId="44810" xr:uid="{00000000-0005-0000-0000-000007AF0000}"/>
    <cellStyle name="Normal 67 2 3 6" xfId="44811" xr:uid="{00000000-0005-0000-0000-000008AF0000}"/>
    <cellStyle name="Normal 67 2 3 6 2" xfId="44812" xr:uid="{00000000-0005-0000-0000-000009AF0000}"/>
    <cellStyle name="Normal 67 2 3 7" xfId="44813" xr:uid="{00000000-0005-0000-0000-00000AAF0000}"/>
    <cellStyle name="Normal 67 2 3 7 2" xfId="44814" xr:uid="{00000000-0005-0000-0000-00000BAF0000}"/>
    <cellStyle name="Normal 67 2 3 8" xfId="44815" xr:uid="{00000000-0005-0000-0000-00000CAF0000}"/>
    <cellStyle name="Normal 67 2 3 8 2" xfId="44816" xr:uid="{00000000-0005-0000-0000-00000DAF0000}"/>
    <cellStyle name="Normal 67 2 3 9" xfId="44817" xr:uid="{00000000-0005-0000-0000-00000EAF0000}"/>
    <cellStyle name="Normal 67 2 3 9 2" xfId="44818" xr:uid="{00000000-0005-0000-0000-00000FAF0000}"/>
    <cellStyle name="Normal 67 2 4" xfId="44819" xr:uid="{00000000-0005-0000-0000-000010AF0000}"/>
    <cellStyle name="Normal 67 2 4 10" xfId="44820" xr:uid="{00000000-0005-0000-0000-000011AF0000}"/>
    <cellStyle name="Normal 67 2 4 11" xfId="44821" xr:uid="{00000000-0005-0000-0000-000012AF0000}"/>
    <cellStyle name="Normal 67 2 4 2" xfId="44822" xr:uid="{00000000-0005-0000-0000-000013AF0000}"/>
    <cellStyle name="Normal 67 2 4 2 2" xfId="44823" xr:uid="{00000000-0005-0000-0000-000014AF0000}"/>
    <cellStyle name="Normal 67 2 4 3" xfId="44824" xr:uid="{00000000-0005-0000-0000-000015AF0000}"/>
    <cellStyle name="Normal 67 2 4 3 2" xfId="44825" xr:uid="{00000000-0005-0000-0000-000016AF0000}"/>
    <cellStyle name="Normal 67 2 4 4" xfId="44826" xr:uid="{00000000-0005-0000-0000-000017AF0000}"/>
    <cellStyle name="Normal 67 2 4 4 2" xfId="44827" xr:uid="{00000000-0005-0000-0000-000018AF0000}"/>
    <cellStyle name="Normal 67 2 4 5" xfId="44828" xr:uid="{00000000-0005-0000-0000-000019AF0000}"/>
    <cellStyle name="Normal 67 2 4 5 2" xfId="44829" xr:uid="{00000000-0005-0000-0000-00001AAF0000}"/>
    <cellStyle name="Normal 67 2 4 6" xfId="44830" xr:uid="{00000000-0005-0000-0000-00001BAF0000}"/>
    <cellStyle name="Normal 67 2 4 6 2" xfId="44831" xr:uid="{00000000-0005-0000-0000-00001CAF0000}"/>
    <cellStyle name="Normal 67 2 4 7" xfId="44832" xr:uid="{00000000-0005-0000-0000-00001DAF0000}"/>
    <cellStyle name="Normal 67 2 4 7 2" xfId="44833" xr:uid="{00000000-0005-0000-0000-00001EAF0000}"/>
    <cellStyle name="Normal 67 2 4 8" xfId="44834" xr:uid="{00000000-0005-0000-0000-00001FAF0000}"/>
    <cellStyle name="Normal 67 2 4 8 2" xfId="44835" xr:uid="{00000000-0005-0000-0000-000020AF0000}"/>
    <cellStyle name="Normal 67 2 4 9" xfId="44836" xr:uid="{00000000-0005-0000-0000-000021AF0000}"/>
    <cellStyle name="Normal 67 2 4 9 2" xfId="44837" xr:uid="{00000000-0005-0000-0000-000022AF0000}"/>
    <cellStyle name="Normal 67 2 5" xfId="44838" xr:uid="{00000000-0005-0000-0000-000023AF0000}"/>
    <cellStyle name="Normal 67 2 5 10" xfId="44839" xr:uid="{00000000-0005-0000-0000-000024AF0000}"/>
    <cellStyle name="Normal 67 2 5 11" xfId="44840" xr:uid="{00000000-0005-0000-0000-000025AF0000}"/>
    <cellStyle name="Normal 67 2 5 2" xfId="44841" xr:uid="{00000000-0005-0000-0000-000026AF0000}"/>
    <cellStyle name="Normal 67 2 5 2 2" xfId="44842" xr:uid="{00000000-0005-0000-0000-000027AF0000}"/>
    <cellStyle name="Normal 67 2 5 3" xfId="44843" xr:uid="{00000000-0005-0000-0000-000028AF0000}"/>
    <cellStyle name="Normal 67 2 5 3 2" xfId="44844" xr:uid="{00000000-0005-0000-0000-000029AF0000}"/>
    <cellStyle name="Normal 67 2 5 4" xfId="44845" xr:uid="{00000000-0005-0000-0000-00002AAF0000}"/>
    <cellStyle name="Normal 67 2 5 4 2" xfId="44846" xr:uid="{00000000-0005-0000-0000-00002BAF0000}"/>
    <cellStyle name="Normal 67 2 5 5" xfId="44847" xr:uid="{00000000-0005-0000-0000-00002CAF0000}"/>
    <cellStyle name="Normal 67 2 5 5 2" xfId="44848" xr:uid="{00000000-0005-0000-0000-00002DAF0000}"/>
    <cellStyle name="Normal 67 2 5 6" xfId="44849" xr:uid="{00000000-0005-0000-0000-00002EAF0000}"/>
    <cellStyle name="Normal 67 2 5 6 2" xfId="44850" xr:uid="{00000000-0005-0000-0000-00002FAF0000}"/>
    <cellStyle name="Normal 67 2 5 7" xfId="44851" xr:uid="{00000000-0005-0000-0000-000030AF0000}"/>
    <cellStyle name="Normal 67 2 5 7 2" xfId="44852" xr:uid="{00000000-0005-0000-0000-000031AF0000}"/>
    <cellStyle name="Normal 67 2 5 8" xfId="44853" xr:uid="{00000000-0005-0000-0000-000032AF0000}"/>
    <cellStyle name="Normal 67 2 5 8 2" xfId="44854" xr:uid="{00000000-0005-0000-0000-000033AF0000}"/>
    <cellStyle name="Normal 67 2 5 9" xfId="44855" xr:uid="{00000000-0005-0000-0000-000034AF0000}"/>
    <cellStyle name="Normal 67 2 5 9 2" xfId="44856" xr:uid="{00000000-0005-0000-0000-000035AF0000}"/>
    <cellStyle name="Normal 67 2 6" xfId="44857" xr:uid="{00000000-0005-0000-0000-000036AF0000}"/>
    <cellStyle name="Normal 67 2 6 10" xfId="44858" xr:uid="{00000000-0005-0000-0000-000037AF0000}"/>
    <cellStyle name="Normal 67 2 6 11" xfId="44859" xr:uid="{00000000-0005-0000-0000-000038AF0000}"/>
    <cellStyle name="Normal 67 2 6 2" xfId="44860" xr:uid="{00000000-0005-0000-0000-000039AF0000}"/>
    <cellStyle name="Normal 67 2 6 2 2" xfId="44861" xr:uid="{00000000-0005-0000-0000-00003AAF0000}"/>
    <cellStyle name="Normal 67 2 6 3" xfId="44862" xr:uid="{00000000-0005-0000-0000-00003BAF0000}"/>
    <cellStyle name="Normal 67 2 6 3 2" xfId="44863" xr:uid="{00000000-0005-0000-0000-00003CAF0000}"/>
    <cellStyle name="Normal 67 2 6 4" xfId="44864" xr:uid="{00000000-0005-0000-0000-00003DAF0000}"/>
    <cellStyle name="Normal 67 2 6 4 2" xfId="44865" xr:uid="{00000000-0005-0000-0000-00003EAF0000}"/>
    <cellStyle name="Normal 67 2 6 5" xfId="44866" xr:uid="{00000000-0005-0000-0000-00003FAF0000}"/>
    <cellStyle name="Normal 67 2 6 5 2" xfId="44867" xr:uid="{00000000-0005-0000-0000-000040AF0000}"/>
    <cellStyle name="Normal 67 2 6 6" xfId="44868" xr:uid="{00000000-0005-0000-0000-000041AF0000}"/>
    <cellStyle name="Normal 67 2 6 6 2" xfId="44869" xr:uid="{00000000-0005-0000-0000-000042AF0000}"/>
    <cellStyle name="Normal 67 2 6 7" xfId="44870" xr:uid="{00000000-0005-0000-0000-000043AF0000}"/>
    <cellStyle name="Normal 67 2 6 7 2" xfId="44871" xr:uid="{00000000-0005-0000-0000-000044AF0000}"/>
    <cellStyle name="Normal 67 2 6 8" xfId="44872" xr:uid="{00000000-0005-0000-0000-000045AF0000}"/>
    <cellStyle name="Normal 67 2 6 8 2" xfId="44873" xr:uid="{00000000-0005-0000-0000-000046AF0000}"/>
    <cellStyle name="Normal 67 2 6 9" xfId="44874" xr:uid="{00000000-0005-0000-0000-000047AF0000}"/>
    <cellStyle name="Normal 67 2 6 9 2" xfId="44875" xr:uid="{00000000-0005-0000-0000-000048AF0000}"/>
    <cellStyle name="Normal 67 2 7" xfId="44876" xr:uid="{00000000-0005-0000-0000-000049AF0000}"/>
    <cellStyle name="Normal 67 2 7 10" xfId="44877" xr:uid="{00000000-0005-0000-0000-00004AAF0000}"/>
    <cellStyle name="Normal 67 2 7 11" xfId="44878" xr:uid="{00000000-0005-0000-0000-00004BAF0000}"/>
    <cellStyle name="Normal 67 2 7 2" xfId="44879" xr:uid="{00000000-0005-0000-0000-00004CAF0000}"/>
    <cellStyle name="Normal 67 2 7 2 2" xfId="44880" xr:uid="{00000000-0005-0000-0000-00004DAF0000}"/>
    <cellStyle name="Normal 67 2 7 3" xfId="44881" xr:uid="{00000000-0005-0000-0000-00004EAF0000}"/>
    <cellStyle name="Normal 67 2 7 3 2" xfId="44882" xr:uid="{00000000-0005-0000-0000-00004FAF0000}"/>
    <cellStyle name="Normal 67 2 7 4" xfId="44883" xr:uid="{00000000-0005-0000-0000-000050AF0000}"/>
    <cellStyle name="Normal 67 2 7 4 2" xfId="44884" xr:uid="{00000000-0005-0000-0000-000051AF0000}"/>
    <cellStyle name="Normal 67 2 7 5" xfId="44885" xr:uid="{00000000-0005-0000-0000-000052AF0000}"/>
    <cellStyle name="Normal 67 2 7 5 2" xfId="44886" xr:uid="{00000000-0005-0000-0000-000053AF0000}"/>
    <cellStyle name="Normal 67 2 7 6" xfId="44887" xr:uid="{00000000-0005-0000-0000-000054AF0000}"/>
    <cellStyle name="Normal 67 2 7 6 2" xfId="44888" xr:uid="{00000000-0005-0000-0000-000055AF0000}"/>
    <cellStyle name="Normal 67 2 7 7" xfId="44889" xr:uid="{00000000-0005-0000-0000-000056AF0000}"/>
    <cellStyle name="Normal 67 2 7 7 2" xfId="44890" xr:uid="{00000000-0005-0000-0000-000057AF0000}"/>
    <cellStyle name="Normal 67 2 7 8" xfId="44891" xr:uid="{00000000-0005-0000-0000-000058AF0000}"/>
    <cellStyle name="Normal 67 2 7 8 2" xfId="44892" xr:uid="{00000000-0005-0000-0000-000059AF0000}"/>
    <cellStyle name="Normal 67 2 7 9" xfId="44893" xr:uid="{00000000-0005-0000-0000-00005AAF0000}"/>
    <cellStyle name="Normal 67 2 7 9 2" xfId="44894" xr:uid="{00000000-0005-0000-0000-00005BAF0000}"/>
    <cellStyle name="Normal 67 2 8" xfId="44895" xr:uid="{00000000-0005-0000-0000-00005CAF0000}"/>
    <cellStyle name="Normal 67 2 8 10" xfId="44896" xr:uid="{00000000-0005-0000-0000-00005DAF0000}"/>
    <cellStyle name="Normal 67 2 8 2" xfId="44897" xr:uid="{00000000-0005-0000-0000-00005EAF0000}"/>
    <cellStyle name="Normal 67 2 8 2 2" xfId="44898" xr:uid="{00000000-0005-0000-0000-00005FAF0000}"/>
    <cellStyle name="Normal 67 2 8 3" xfId="44899" xr:uid="{00000000-0005-0000-0000-000060AF0000}"/>
    <cellStyle name="Normal 67 2 8 3 2" xfId="44900" xr:uid="{00000000-0005-0000-0000-000061AF0000}"/>
    <cellStyle name="Normal 67 2 8 4" xfId="44901" xr:uid="{00000000-0005-0000-0000-000062AF0000}"/>
    <cellStyle name="Normal 67 2 8 4 2" xfId="44902" xr:uid="{00000000-0005-0000-0000-000063AF0000}"/>
    <cellStyle name="Normal 67 2 8 5" xfId="44903" xr:uid="{00000000-0005-0000-0000-000064AF0000}"/>
    <cellStyle name="Normal 67 2 8 5 2" xfId="44904" xr:uid="{00000000-0005-0000-0000-000065AF0000}"/>
    <cellStyle name="Normal 67 2 8 6" xfId="44905" xr:uid="{00000000-0005-0000-0000-000066AF0000}"/>
    <cellStyle name="Normal 67 2 8 6 2" xfId="44906" xr:uid="{00000000-0005-0000-0000-000067AF0000}"/>
    <cellStyle name="Normal 67 2 8 7" xfId="44907" xr:uid="{00000000-0005-0000-0000-000068AF0000}"/>
    <cellStyle name="Normal 67 2 8 7 2" xfId="44908" xr:uid="{00000000-0005-0000-0000-000069AF0000}"/>
    <cellStyle name="Normal 67 2 8 8" xfId="44909" xr:uid="{00000000-0005-0000-0000-00006AAF0000}"/>
    <cellStyle name="Normal 67 2 8 8 2" xfId="44910" xr:uid="{00000000-0005-0000-0000-00006BAF0000}"/>
    <cellStyle name="Normal 67 2 8 9" xfId="44911" xr:uid="{00000000-0005-0000-0000-00006CAF0000}"/>
    <cellStyle name="Normal 67 2 9" xfId="44912" xr:uid="{00000000-0005-0000-0000-00006DAF0000}"/>
    <cellStyle name="Normal 67 2 9 2" xfId="44913" xr:uid="{00000000-0005-0000-0000-00006EAF0000}"/>
    <cellStyle name="Normal 67 20" xfId="44914" xr:uid="{00000000-0005-0000-0000-00006FAF0000}"/>
    <cellStyle name="Normal 67 21" xfId="44915" xr:uid="{00000000-0005-0000-0000-000070AF0000}"/>
    <cellStyle name="Normal 67 3" xfId="44916" xr:uid="{00000000-0005-0000-0000-000071AF0000}"/>
    <cellStyle name="Normal 67 3 10" xfId="44917" xr:uid="{00000000-0005-0000-0000-000072AF0000}"/>
    <cellStyle name="Normal 67 3 10 2" xfId="44918" xr:uid="{00000000-0005-0000-0000-000073AF0000}"/>
    <cellStyle name="Normal 67 3 11" xfId="44919" xr:uid="{00000000-0005-0000-0000-000074AF0000}"/>
    <cellStyle name="Normal 67 3 11 2" xfId="44920" xr:uid="{00000000-0005-0000-0000-000075AF0000}"/>
    <cellStyle name="Normal 67 3 12" xfId="44921" xr:uid="{00000000-0005-0000-0000-000076AF0000}"/>
    <cellStyle name="Normal 67 3 12 2" xfId="44922" xr:uid="{00000000-0005-0000-0000-000077AF0000}"/>
    <cellStyle name="Normal 67 3 13" xfId="44923" xr:uid="{00000000-0005-0000-0000-000078AF0000}"/>
    <cellStyle name="Normal 67 3 13 2" xfId="44924" xr:uid="{00000000-0005-0000-0000-000079AF0000}"/>
    <cellStyle name="Normal 67 3 14" xfId="44925" xr:uid="{00000000-0005-0000-0000-00007AAF0000}"/>
    <cellStyle name="Normal 67 3 14 2" xfId="44926" xr:uid="{00000000-0005-0000-0000-00007BAF0000}"/>
    <cellStyle name="Normal 67 3 15" xfId="44927" xr:uid="{00000000-0005-0000-0000-00007CAF0000}"/>
    <cellStyle name="Normal 67 3 15 2" xfId="44928" xr:uid="{00000000-0005-0000-0000-00007DAF0000}"/>
    <cellStyle name="Normal 67 3 16" xfId="44929" xr:uid="{00000000-0005-0000-0000-00007EAF0000}"/>
    <cellStyle name="Normal 67 3 16 2" xfId="44930" xr:uid="{00000000-0005-0000-0000-00007FAF0000}"/>
    <cellStyle name="Normal 67 3 17" xfId="44931" xr:uid="{00000000-0005-0000-0000-000080AF0000}"/>
    <cellStyle name="Normal 67 3 18" xfId="44932" xr:uid="{00000000-0005-0000-0000-000081AF0000}"/>
    <cellStyle name="Normal 67 3 2" xfId="44933" xr:uid="{00000000-0005-0000-0000-000082AF0000}"/>
    <cellStyle name="Normal 67 3 2 10" xfId="44934" xr:uid="{00000000-0005-0000-0000-000083AF0000}"/>
    <cellStyle name="Normal 67 3 2 11" xfId="44935" xr:uid="{00000000-0005-0000-0000-000084AF0000}"/>
    <cellStyle name="Normal 67 3 2 2" xfId="44936" xr:uid="{00000000-0005-0000-0000-000085AF0000}"/>
    <cellStyle name="Normal 67 3 2 2 2" xfId="44937" xr:uid="{00000000-0005-0000-0000-000086AF0000}"/>
    <cellStyle name="Normal 67 3 2 3" xfId="44938" xr:uid="{00000000-0005-0000-0000-000087AF0000}"/>
    <cellStyle name="Normal 67 3 2 3 2" xfId="44939" xr:uid="{00000000-0005-0000-0000-000088AF0000}"/>
    <cellStyle name="Normal 67 3 2 4" xfId="44940" xr:uid="{00000000-0005-0000-0000-000089AF0000}"/>
    <cellStyle name="Normal 67 3 2 4 2" xfId="44941" xr:uid="{00000000-0005-0000-0000-00008AAF0000}"/>
    <cellStyle name="Normal 67 3 2 5" xfId="44942" xr:uid="{00000000-0005-0000-0000-00008BAF0000}"/>
    <cellStyle name="Normal 67 3 2 5 2" xfId="44943" xr:uid="{00000000-0005-0000-0000-00008CAF0000}"/>
    <cellStyle name="Normal 67 3 2 6" xfId="44944" xr:uid="{00000000-0005-0000-0000-00008DAF0000}"/>
    <cellStyle name="Normal 67 3 2 6 2" xfId="44945" xr:uid="{00000000-0005-0000-0000-00008EAF0000}"/>
    <cellStyle name="Normal 67 3 2 7" xfId="44946" xr:uid="{00000000-0005-0000-0000-00008FAF0000}"/>
    <cellStyle name="Normal 67 3 2 7 2" xfId="44947" xr:uid="{00000000-0005-0000-0000-000090AF0000}"/>
    <cellStyle name="Normal 67 3 2 8" xfId="44948" xr:uid="{00000000-0005-0000-0000-000091AF0000}"/>
    <cellStyle name="Normal 67 3 2 8 2" xfId="44949" xr:uid="{00000000-0005-0000-0000-000092AF0000}"/>
    <cellStyle name="Normal 67 3 2 9" xfId="44950" xr:uid="{00000000-0005-0000-0000-000093AF0000}"/>
    <cellStyle name="Normal 67 3 2 9 2" xfId="44951" xr:uid="{00000000-0005-0000-0000-000094AF0000}"/>
    <cellStyle name="Normal 67 3 3" xfId="44952" xr:uid="{00000000-0005-0000-0000-000095AF0000}"/>
    <cellStyle name="Normal 67 3 3 10" xfId="44953" xr:uid="{00000000-0005-0000-0000-000096AF0000}"/>
    <cellStyle name="Normal 67 3 3 11" xfId="44954" xr:uid="{00000000-0005-0000-0000-000097AF0000}"/>
    <cellStyle name="Normal 67 3 3 2" xfId="44955" xr:uid="{00000000-0005-0000-0000-000098AF0000}"/>
    <cellStyle name="Normal 67 3 3 2 2" xfId="44956" xr:uid="{00000000-0005-0000-0000-000099AF0000}"/>
    <cellStyle name="Normal 67 3 3 3" xfId="44957" xr:uid="{00000000-0005-0000-0000-00009AAF0000}"/>
    <cellStyle name="Normal 67 3 3 3 2" xfId="44958" xr:uid="{00000000-0005-0000-0000-00009BAF0000}"/>
    <cellStyle name="Normal 67 3 3 4" xfId="44959" xr:uid="{00000000-0005-0000-0000-00009CAF0000}"/>
    <cellStyle name="Normal 67 3 3 4 2" xfId="44960" xr:uid="{00000000-0005-0000-0000-00009DAF0000}"/>
    <cellStyle name="Normal 67 3 3 5" xfId="44961" xr:uid="{00000000-0005-0000-0000-00009EAF0000}"/>
    <cellStyle name="Normal 67 3 3 5 2" xfId="44962" xr:uid="{00000000-0005-0000-0000-00009FAF0000}"/>
    <cellStyle name="Normal 67 3 3 6" xfId="44963" xr:uid="{00000000-0005-0000-0000-0000A0AF0000}"/>
    <cellStyle name="Normal 67 3 3 6 2" xfId="44964" xr:uid="{00000000-0005-0000-0000-0000A1AF0000}"/>
    <cellStyle name="Normal 67 3 3 7" xfId="44965" xr:uid="{00000000-0005-0000-0000-0000A2AF0000}"/>
    <cellStyle name="Normal 67 3 3 7 2" xfId="44966" xr:uid="{00000000-0005-0000-0000-0000A3AF0000}"/>
    <cellStyle name="Normal 67 3 3 8" xfId="44967" xr:uid="{00000000-0005-0000-0000-0000A4AF0000}"/>
    <cellStyle name="Normal 67 3 3 8 2" xfId="44968" xr:uid="{00000000-0005-0000-0000-0000A5AF0000}"/>
    <cellStyle name="Normal 67 3 3 9" xfId="44969" xr:uid="{00000000-0005-0000-0000-0000A6AF0000}"/>
    <cellStyle name="Normal 67 3 3 9 2" xfId="44970" xr:uid="{00000000-0005-0000-0000-0000A7AF0000}"/>
    <cellStyle name="Normal 67 3 4" xfId="44971" xr:uid="{00000000-0005-0000-0000-0000A8AF0000}"/>
    <cellStyle name="Normal 67 3 4 10" xfId="44972" xr:uid="{00000000-0005-0000-0000-0000A9AF0000}"/>
    <cellStyle name="Normal 67 3 4 11" xfId="44973" xr:uid="{00000000-0005-0000-0000-0000AAAF0000}"/>
    <cellStyle name="Normal 67 3 4 2" xfId="44974" xr:uid="{00000000-0005-0000-0000-0000ABAF0000}"/>
    <cellStyle name="Normal 67 3 4 2 2" xfId="44975" xr:uid="{00000000-0005-0000-0000-0000ACAF0000}"/>
    <cellStyle name="Normal 67 3 4 3" xfId="44976" xr:uid="{00000000-0005-0000-0000-0000ADAF0000}"/>
    <cellStyle name="Normal 67 3 4 3 2" xfId="44977" xr:uid="{00000000-0005-0000-0000-0000AEAF0000}"/>
    <cellStyle name="Normal 67 3 4 4" xfId="44978" xr:uid="{00000000-0005-0000-0000-0000AFAF0000}"/>
    <cellStyle name="Normal 67 3 4 4 2" xfId="44979" xr:uid="{00000000-0005-0000-0000-0000B0AF0000}"/>
    <cellStyle name="Normal 67 3 4 5" xfId="44980" xr:uid="{00000000-0005-0000-0000-0000B1AF0000}"/>
    <cellStyle name="Normal 67 3 4 5 2" xfId="44981" xr:uid="{00000000-0005-0000-0000-0000B2AF0000}"/>
    <cellStyle name="Normal 67 3 4 6" xfId="44982" xr:uid="{00000000-0005-0000-0000-0000B3AF0000}"/>
    <cellStyle name="Normal 67 3 4 6 2" xfId="44983" xr:uid="{00000000-0005-0000-0000-0000B4AF0000}"/>
    <cellStyle name="Normal 67 3 4 7" xfId="44984" xr:uid="{00000000-0005-0000-0000-0000B5AF0000}"/>
    <cellStyle name="Normal 67 3 4 7 2" xfId="44985" xr:uid="{00000000-0005-0000-0000-0000B6AF0000}"/>
    <cellStyle name="Normal 67 3 4 8" xfId="44986" xr:uid="{00000000-0005-0000-0000-0000B7AF0000}"/>
    <cellStyle name="Normal 67 3 4 8 2" xfId="44987" xr:uid="{00000000-0005-0000-0000-0000B8AF0000}"/>
    <cellStyle name="Normal 67 3 4 9" xfId="44988" xr:uid="{00000000-0005-0000-0000-0000B9AF0000}"/>
    <cellStyle name="Normal 67 3 4 9 2" xfId="44989" xr:uid="{00000000-0005-0000-0000-0000BAAF0000}"/>
    <cellStyle name="Normal 67 3 5" xfId="44990" xr:uid="{00000000-0005-0000-0000-0000BBAF0000}"/>
    <cellStyle name="Normal 67 3 5 10" xfId="44991" xr:uid="{00000000-0005-0000-0000-0000BCAF0000}"/>
    <cellStyle name="Normal 67 3 5 11" xfId="44992" xr:uid="{00000000-0005-0000-0000-0000BDAF0000}"/>
    <cellStyle name="Normal 67 3 5 2" xfId="44993" xr:uid="{00000000-0005-0000-0000-0000BEAF0000}"/>
    <cellStyle name="Normal 67 3 5 2 2" xfId="44994" xr:uid="{00000000-0005-0000-0000-0000BFAF0000}"/>
    <cellStyle name="Normal 67 3 5 3" xfId="44995" xr:uid="{00000000-0005-0000-0000-0000C0AF0000}"/>
    <cellStyle name="Normal 67 3 5 3 2" xfId="44996" xr:uid="{00000000-0005-0000-0000-0000C1AF0000}"/>
    <cellStyle name="Normal 67 3 5 4" xfId="44997" xr:uid="{00000000-0005-0000-0000-0000C2AF0000}"/>
    <cellStyle name="Normal 67 3 5 4 2" xfId="44998" xr:uid="{00000000-0005-0000-0000-0000C3AF0000}"/>
    <cellStyle name="Normal 67 3 5 5" xfId="44999" xr:uid="{00000000-0005-0000-0000-0000C4AF0000}"/>
    <cellStyle name="Normal 67 3 5 5 2" xfId="45000" xr:uid="{00000000-0005-0000-0000-0000C5AF0000}"/>
    <cellStyle name="Normal 67 3 5 6" xfId="45001" xr:uid="{00000000-0005-0000-0000-0000C6AF0000}"/>
    <cellStyle name="Normal 67 3 5 6 2" xfId="45002" xr:uid="{00000000-0005-0000-0000-0000C7AF0000}"/>
    <cellStyle name="Normal 67 3 5 7" xfId="45003" xr:uid="{00000000-0005-0000-0000-0000C8AF0000}"/>
    <cellStyle name="Normal 67 3 5 7 2" xfId="45004" xr:uid="{00000000-0005-0000-0000-0000C9AF0000}"/>
    <cellStyle name="Normal 67 3 5 8" xfId="45005" xr:uid="{00000000-0005-0000-0000-0000CAAF0000}"/>
    <cellStyle name="Normal 67 3 5 8 2" xfId="45006" xr:uid="{00000000-0005-0000-0000-0000CBAF0000}"/>
    <cellStyle name="Normal 67 3 5 9" xfId="45007" xr:uid="{00000000-0005-0000-0000-0000CCAF0000}"/>
    <cellStyle name="Normal 67 3 5 9 2" xfId="45008" xr:uid="{00000000-0005-0000-0000-0000CDAF0000}"/>
    <cellStyle name="Normal 67 3 6" xfId="45009" xr:uid="{00000000-0005-0000-0000-0000CEAF0000}"/>
    <cellStyle name="Normal 67 3 6 10" xfId="45010" xr:uid="{00000000-0005-0000-0000-0000CFAF0000}"/>
    <cellStyle name="Normal 67 3 6 11" xfId="45011" xr:uid="{00000000-0005-0000-0000-0000D0AF0000}"/>
    <cellStyle name="Normal 67 3 6 2" xfId="45012" xr:uid="{00000000-0005-0000-0000-0000D1AF0000}"/>
    <cellStyle name="Normal 67 3 6 2 2" xfId="45013" xr:uid="{00000000-0005-0000-0000-0000D2AF0000}"/>
    <cellStyle name="Normal 67 3 6 3" xfId="45014" xr:uid="{00000000-0005-0000-0000-0000D3AF0000}"/>
    <cellStyle name="Normal 67 3 6 3 2" xfId="45015" xr:uid="{00000000-0005-0000-0000-0000D4AF0000}"/>
    <cellStyle name="Normal 67 3 6 4" xfId="45016" xr:uid="{00000000-0005-0000-0000-0000D5AF0000}"/>
    <cellStyle name="Normal 67 3 6 4 2" xfId="45017" xr:uid="{00000000-0005-0000-0000-0000D6AF0000}"/>
    <cellStyle name="Normal 67 3 6 5" xfId="45018" xr:uid="{00000000-0005-0000-0000-0000D7AF0000}"/>
    <cellStyle name="Normal 67 3 6 5 2" xfId="45019" xr:uid="{00000000-0005-0000-0000-0000D8AF0000}"/>
    <cellStyle name="Normal 67 3 6 6" xfId="45020" xr:uid="{00000000-0005-0000-0000-0000D9AF0000}"/>
    <cellStyle name="Normal 67 3 6 6 2" xfId="45021" xr:uid="{00000000-0005-0000-0000-0000DAAF0000}"/>
    <cellStyle name="Normal 67 3 6 7" xfId="45022" xr:uid="{00000000-0005-0000-0000-0000DBAF0000}"/>
    <cellStyle name="Normal 67 3 6 7 2" xfId="45023" xr:uid="{00000000-0005-0000-0000-0000DCAF0000}"/>
    <cellStyle name="Normal 67 3 6 8" xfId="45024" xr:uid="{00000000-0005-0000-0000-0000DDAF0000}"/>
    <cellStyle name="Normal 67 3 6 8 2" xfId="45025" xr:uid="{00000000-0005-0000-0000-0000DEAF0000}"/>
    <cellStyle name="Normal 67 3 6 9" xfId="45026" xr:uid="{00000000-0005-0000-0000-0000DFAF0000}"/>
    <cellStyle name="Normal 67 3 6 9 2" xfId="45027" xr:uid="{00000000-0005-0000-0000-0000E0AF0000}"/>
    <cellStyle name="Normal 67 3 7" xfId="45028" xr:uid="{00000000-0005-0000-0000-0000E1AF0000}"/>
    <cellStyle name="Normal 67 3 7 10" xfId="45029" xr:uid="{00000000-0005-0000-0000-0000E2AF0000}"/>
    <cellStyle name="Normal 67 3 7 11" xfId="45030" xr:uid="{00000000-0005-0000-0000-0000E3AF0000}"/>
    <cellStyle name="Normal 67 3 7 2" xfId="45031" xr:uid="{00000000-0005-0000-0000-0000E4AF0000}"/>
    <cellStyle name="Normal 67 3 7 2 2" xfId="45032" xr:uid="{00000000-0005-0000-0000-0000E5AF0000}"/>
    <cellStyle name="Normal 67 3 7 3" xfId="45033" xr:uid="{00000000-0005-0000-0000-0000E6AF0000}"/>
    <cellStyle name="Normal 67 3 7 3 2" xfId="45034" xr:uid="{00000000-0005-0000-0000-0000E7AF0000}"/>
    <cellStyle name="Normal 67 3 7 4" xfId="45035" xr:uid="{00000000-0005-0000-0000-0000E8AF0000}"/>
    <cellStyle name="Normal 67 3 7 4 2" xfId="45036" xr:uid="{00000000-0005-0000-0000-0000E9AF0000}"/>
    <cellStyle name="Normal 67 3 7 5" xfId="45037" xr:uid="{00000000-0005-0000-0000-0000EAAF0000}"/>
    <cellStyle name="Normal 67 3 7 5 2" xfId="45038" xr:uid="{00000000-0005-0000-0000-0000EBAF0000}"/>
    <cellStyle name="Normal 67 3 7 6" xfId="45039" xr:uid="{00000000-0005-0000-0000-0000ECAF0000}"/>
    <cellStyle name="Normal 67 3 7 6 2" xfId="45040" xr:uid="{00000000-0005-0000-0000-0000EDAF0000}"/>
    <cellStyle name="Normal 67 3 7 7" xfId="45041" xr:uid="{00000000-0005-0000-0000-0000EEAF0000}"/>
    <cellStyle name="Normal 67 3 7 7 2" xfId="45042" xr:uid="{00000000-0005-0000-0000-0000EFAF0000}"/>
    <cellStyle name="Normal 67 3 7 8" xfId="45043" xr:uid="{00000000-0005-0000-0000-0000F0AF0000}"/>
    <cellStyle name="Normal 67 3 7 8 2" xfId="45044" xr:uid="{00000000-0005-0000-0000-0000F1AF0000}"/>
    <cellStyle name="Normal 67 3 7 9" xfId="45045" xr:uid="{00000000-0005-0000-0000-0000F2AF0000}"/>
    <cellStyle name="Normal 67 3 7 9 2" xfId="45046" xr:uid="{00000000-0005-0000-0000-0000F3AF0000}"/>
    <cellStyle name="Normal 67 3 8" xfId="45047" xr:uid="{00000000-0005-0000-0000-0000F4AF0000}"/>
    <cellStyle name="Normal 67 3 8 10" xfId="45048" xr:uid="{00000000-0005-0000-0000-0000F5AF0000}"/>
    <cellStyle name="Normal 67 3 8 2" xfId="45049" xr:uid="{00000000-0005-0000-0000-0000F6AF0000}"/>
    <cellStyle name="Normal 67 3 8 2 2" xfId="45050" xr:uid="{00000000-0005-0000-0000-0000F7AF0000}"/>
    <cellStyle name="Normal 67 3 8 3" xfId="45051" xr:uid="{00000000-0005-0000-0000-0000F8AF0000}"/>
    <cellStyle name="Normal 67 3 8 3 2" xfId="45052" xr:uid="{00000000-0005-0000-0000-0000F9AF0000}"/>
    <cellStyle name="Normal 67 3 8 4" xfId="45053" xr:uid="{00000000-0005-0000-0000-0000FAAF0000}"/>
    <cellStyle name="Normal 67 3 8 4 2" xfId="45054" xr:uid="{00000000-0005-0000-0000-0000FBAF0000}"/>
    <cellStyle name="Normal 67 3 8 5" xfId="45055" xr:uid="{00000000-0005-0000-0000-0000FCAF0000}"/>
    <cellStyle name="Normal 67 3 8 5 2" xfId="45056" xr:uid="{00000000-0005-0000-0000-0000FDAF0000}"/>
    <cellStyle name="Normal 67 3 8 6" xfId="45057" xr:uid="{00000000-0005-0000-0000-0000FEAF0000}"/>
    <cellStyle name="Normal 67 3 8 6 2" xfId="45058" xr:uid="{00000000-0005-0000-0000-0000FFAF0000}"/>
    <cellStyle name="Normal 67 3 8 7" xfId="45059" xr:uid="{00000000-0005-0000-0000-000000B00000}"/>
    <cellStyle name="Normal 67 3 8 7 2" xfId="45060" xr:uid="{00000000-0005-0000-0000-000001B00000}"/>
    <cellStyle name="Normal 67 3 8 8" xfId="45061" xr:uid="{00000000-0005-0000-0000-000002B00000}"/>
    <cellStyle name="Normal 67 3 8 8 2" xfId="45062" xr:uid="{00000000-0005-0000-0000-000003B00000}"/>
    <cellStyle name="Normal 67 3 8 9" xfId="45063" xr:uid="{00000000-0005-0000-0000-000004B00000}"/>
    <cellStyle name="Normal 67 3 9" xfId="45064" xr:uid="{00000000-0005-0000-0000-000005B00000}"/>
    <cellStyle name="Normal 67 3 9 2" xfId="45065" xr:uid="{00000000-0005-0000-0000-000006B00000}"/>
    <cellStyle name="Normal 67 4" xfId="45066" xr:uid="{00000000-0005-0000-0000-000007B00000}"/>
    <cellStyle name="Normal 67 4 10" xfId="45067" xr:uid="{00000000-0005-0000-0000-000008B00000}"/>
    <cellStyle name="Normal 67 4 10 2" xfId="45068" xr:uid="{00000000-0005-0000-0000-000009B00000}"/>
    <cellStyle name="Normal 67 4 11" xfId="45069" xr:uid="{00000000-0005-0000-0000-00000AB00000}"/>
    <cellStyle name="Normal 67 4 11 2" xfId="45070" xr:uid="{00000000-0005-0000-0000-00000BB00000}"/>
    <cellStyle name="Normal 67 4 12" xfId="45071" xr:uid="{00000000-0005-0000-0000-00000CB00000}"/>
    <cellStyle name="Normal 67 4 12 2" xfId="45072" xr:uid="{00000000-0005-0000-0000-00000DB00000}"/>
    <cellStyle name="Normal 67 4 13" xfId="45073" xr:uid="{00000000-0005-0000-0000-00000EB00000}"/>
    <cellStyle name="Normal 67 4 13 2" xfId="45074" xr:uid="{00000000-0005-0000-0000-00000FB00000}"/>
    <cellStyle name="Normal 67 4 14" xfId="45075" xr:uid="{00000000-0005-0000-0000-000010B00000}"/>
    <cellStyle name="Normal 67 4 14 2" xfId="45076" xr:uid="{00000000-0005-0000-0000-000011B00000}"/>
    <cellStyle name="Normal 67 4 15" xfId="45077" xr:uid="{00000000-0005-0000-0000-000012B00000}"/>
    <cellStyle name="Normal 67 4 15 2" xfId="45078" xr:uid="{00000000-0005-0000-0000-000013B00000}"/>
    <cellStyle name="Normal 67 4 16" xfId="45079" xr:uid="{00000000-0005-0000-0000-000014B00000}"/>
    <cellStyle name="Normal 67 4 17" xfId="45080" xr:uid="{00000000-0005-0000-0000-000015B00000}"/>
    <cellStyle name="Normal 67 4 2" xfId="45081" xr:uid="{00000000-0005-0000-0000-000016B00000}"/>
    <cellStyle name="Normal 67 4 2 10" xfId="45082" xr:uid="{00000000-0005-0000-0000-000017B00000}"/>
    <cellStyle name="Normal 67 4 2 11" xfId="45083" xr:uid="{00000000-0005-0000-0000-000018B00000}"/>
    <cellStyle name="Normal 67 4 2 2" xfId="45084" xr:uid="{00000000-0005-0000-0000-000019B00000}"/>
    <cellStyle name="Normal 67 4 2 2 2" xfId="45085" xr:uid="{00000000-0005-0000-0000-00001AB00000}"/>
    <cellStyle name="Normal 67 4 2 3" xfId="45086" xr:uid="{00000000-0005-0000-0000-00001BB00000}"/>
    <cellStyle name="Normal 67 4 2 3 2" xfId="45087" xr:uid="{00000000-0005-0000-0000-00001CB00000}"/>
    <cellStyle name="Normal 67 4 2 4" xfId="45088" xr:uid="{00000000-0005-0000-0000-00001DB00000}"/>
    <cellStyle name="Normal 67 4 2 4 2" xfId="45089" xr:uid="{00000000-0005-0000-0000-00001EB00000}"/>
    <cellStyle name="Normal 67 4 2 5" xfId="45090" xr:uid="{00000000-0005-0000-0000-00001FB00000}"/>
    <cellStyle name="Normal 67 4 2 5 2" xfId="45091" xr:uid="{00000000-0005-0000-0000-000020B00000}"/>
    <cellStyle name="Normal 67 4 2 6" xfId="45092" xr:uid="{00000000-0005-0000-0000-000021B00000}"/>
    <cellStyle name="Normal 67 4 2 6 2" xfId="45093" xr:uid="{00000000-0005-0000-0000-000022B00000}"/>
    <cellStyle name="Normal 67 4 2 7" xfId="45094" xr:uid="{00000000-0005-0000-0000-000023B00000}"/>
    <cellStyle name="Normal 67 4 2 7 2" xfId="45095" xr:uid="{00000000-0005-0000-0000-000024B00000}"/>
    <cellStyle name="Normal 67 4 2 8" xfId="45096" xr:uid="{00000000-0005-0000-0000-000025B00000}"/>
    <cellStyle name="Normal 67 4 2 8 2" xfId="45097" xr:uid="{00000000-0005-0000-0000-000026B00000}"/>
    <cellStyle name="Normal 67 4 2 9" xfId="45098" xr:uid="{00000000-0005-0000-0000-000027B00000}"/>
    <cellStyle name="Normal 67 4 2 9 2" xfId="45099" xr:uid="{00000000-0005-0000-0000-000028B00000}"/>
    <cellStyle name="Normal 67 4 3" xfId="45100" xr:uid="{00000000-0005-0000-0000-000029B00000}"/>
    <cellStyle name="Normal 67 4 3 10" xfId="45101" xr:uid="{00000000-0005-0000-0000-00002AB00000}"/>
    <cellStyle name="Normal 67 4 3 11" xfId="45102" xr:uid="{00000000-0005-0000-0000-00002BB00000}"/>
    <cellStyle name="Normal 67 4 3 2" xfId="45103" xr:uid="{00000000-0005-0000-0000-00002CB00000}"/>
    <cellStyle name="Normal 67 4 3 2 2" xfId="45104" xr:uid="{00000000-0005-0000-0000-00002DB00000}"/>
    <cellStyle name="Normal 67 4 3 3" xfId="45105" xr:uid="{00000000-0005-0000-0000-00002EB00000}"/>
    <cellStyle name="Normal 67 4 3 3 2" xfId="45106" xr:uid="{00000000-0005-0000-0000-00002FB00000}"/>
    <cellStyle name="Normal 67 4 3 4" xfId="45107" xr:uid="{00000000-0005-0000-0000-000030B00000}"/>
    <cellStyle name="Normal 67 4 3 4 2" xfId="45108" xr:uid="{00000000-0005-0000-0000-000031B00000}"/>
    <cellStyle name="Normal 67 4 3 5" xfId="45109" xr:uid="{00000000-0005-0000-0000-000032B00000}"/>
    <cellStyle name="Normal 67 4 3 5 2" xfId="45110" xr:uid="{00000000-0005-0000-0000-000033B00000}"/>
    <cellStyle name="Normal 67 4 3 6" xfId="45111" xr:uid="{00000000-0005-0000-0000-000034B00000}"/>
    <cellStyle name="Normal 67 4 3 6 2" xfId="45112" xr:uid="{00000000-0005-0000-0000-000035B00000}"/>
    <cellStyle name="Normal 67 4 3 7" xfId="45113" xr:uid="{00000000-0005-0000-0000-000036B00000}"/>
    <cellStyle name="Normal 67 4 3 7 2" xfId="45114" xr:uid="{00000000-0005-0000-0000-000037B00000}"/>
    <cellStyle name="Normal 67 4 3 8" xfId="45115" xr:uid="{00000000-0005-0000-0000-000038B00000}"/>
    <cellStyle name="Normal 67 4 3 8 2" xfId="45116" xr:uid="{00000000-0005-0000-0000-000039B00000}"/>
    <cellStyle name="Normal 67 4 3 9" xfId="45117" xr:uid="{00000000-0005-0000-0000-00003AB00000}"/>
    <cellStyle name="Normal 67 4 3 9 2" xfId="45118" xr:uid="{00000000-0005-0000-0000-00003BB00000}"/>
    <cellStyle name="Normal 67 4 4" xfId="45119" xr:uid="{00000000-0005-0000-0000-00003CB00000}"/>
    <cellStyle name="Normal 67 4 4 10" xfId="45120" xr:uid="{00000000-0005-0000-0000-00003DB00000}"/>
    <cellStyle name="Normal 67 4 4 11" xfId="45121" xr:uid="{00000000-0005-0000-0000-00003EB00000}"/>
    <cellStyle name="Normal 67 4 4 2" xfId="45122" xr:uid="{00000000-0005-0000-0000-00003FB00000}"/>
    <cellStyle name="Normal 67 4 4 2 2" xfId="45123" xr:uid="{00000000-0005-0000-0000-000040B00000}"/>
    <cellStyle name="Normal 67 4 4 3" xfId="45124" xr:uid="{00000000-0005-0000-0000-000041B00000}"/>
    <cellStyle name="Normal 67 4 4 3 2" xfId="45125" xr:uid="{00000000-0005-0000-0000-000042B00000}"/>
    <cellStyle name="Normal 67 4 4 4" xfId="45126" xr:uid="{00000000-0005-0000-0000-000043B00000}"/>
    <cellStyle name="Normal 67 4 4 4 2" xfId="45127" xr:uid="{00000000-0005-0000-0000-000044B00000}"/>
    <cellStyle name="Normal 67 4 4 5" xfId="45128" xr:uid="{00000000-0005-0000-0000-000045B00000}"/>
    <cellStyle name="Normal 67 4 4 5 2" xfId="45129" xr:uid="{00000000-0005-0000-0000-000046B00000}"/>
    <cellStyle name="Normal 67 4 4 6" xfId="45130" xr:uid="{00000000-0005-0000-0000-000047B00000}"/>
    <cellStyle name="Normal 67 4 4 6 2" xfId="45131" xr:uid="{00000000-0005-0000-0000-000048B00000}"/>
    <cellStyle name="Normal 67 4 4 7" xfId="45132" xr:uid="{00000000-0005-0000-0000-000049B00000}"/>
    <cellStyle name="Normal 67 4 4 7 2" xfId="45133" xr:uid="{00000000-0005-0000-0000-00004AB00000}"/>
    <cellStyle name="Normal 67 4 4 8" xfId="45134" xr:uid="{00000000-0005-0000-0000-00004BB00000}"/>
    <cellStyle name="Normal 67 4 4 8 2" xfId="45135" xr:uid="{00000000-0005-0000-0000-00004CB00000}"/>
    <cellStyle name="Normal 67 4 4 9" xfId="45136" xr:uid="{00000000-0005-0000-0000-00004DB00000}"/>
    <cellStyle name="Normal 67 4 4 9 2" xfId="45137" xr:uid="{00000000-0005-0000-0000-00004EB00000}"/>
    <cellStyle name="Normal 67 4 5" xfId="45138" xr:uid="{00000000-0005-0000-0000-00004FB00000}"/>
    <cellStyle name="Normal 67 4 5 10" xfId="45139" xr:uid="{00000000-0005-0000-0000-000050B00000}"/>
    <cellStyle name="Normal 67 4 5 11" xfId="45140" xr:uid="{00000000-0005-0000-0000-000051B00000}"/>
    <cellStyle name="Normal 67 4 5 2" xfId="45141" xr:uid="{00000000-0005-0000-0000-000052B00000}"/>
    <cellStyle name="Normal 67 4 5 2 2" xfId="45142" xr:uid="{00000000-0005-0000-0000-000053B00000}"/>
    <cellStyle name="Normal 67 4 5 3" xfId="45143" xr:uid="{00000000-0005-0000-0000-000054B00000}"/>
    <cellStyle name="Normal 67 4 5 3 2" xfId="45144" xr:uid="{00000000-0005-0000-0000-000055B00000}"/>
    <cellStyle name="Normal 67 4 5 4" xfId="45145" xr:uid="{00000000-0005-0000-0000-000056B00000}"/>
    <cellStyle name="Normal 67 4 5 4 2" xfId="45146" xr:uid="{00000000-0005-0000-0000-000057B00000}"/>
    <cellStyle name="Normal 67 4 5 5" xfId="45147" xr:uid="{00000000-0005-0000-0000-000058B00000}"/>
    <cellStyle name="Normal 67 4 5 5 2" xfId="45148" xr:uid="{00000000-0005-0000-0000-000059B00000}"/>
    <cellStyle name="Normal 67 4 5 6" xfId="45149" xr:uid="{00000000-0005-0000-0000-00005AB00000}"/>
    <cellStyle name="Normal 67 4 5 6 2" xfId="45150" xr:uid="{00000000-0005-0000-0000-00005BB00000}"/>
    <cellStyle name="Normal 67 4 5 7" xfId="45151" xr:uid="{00000000-0005-0000-0000-00005CB00000}"/>
    <cellStyle name="Normal 67 4 5 7 2" xfId="45152" xr:uid="{00000000-0005-0000-0000-00005DB00000}"/>
    <cellStyle name="Normal 67 4 5 8" xfId="45153" xr:uid="{00000000-0005-0000-0000-00005EB00000}"/>
    <cellStyle name="Normal 67 4 5 8 2" xfId="45154" xr:uid="{00000000-0005-0000-0000-00005FB00000}"/>
    <cellStyle name="Normal 67 4 5 9" xfId="45155" xr:uid="{00000000-0005-0000-0000-000060B00000}"/>
    <cellStyle name="Normal 67 4 5 9 2" xfId="45156" xr:uid="{00000000-0005-0000-0000-000061B00000}"/>
    <cellStyle name="Normal 67 4 6" xfId="45157" xr:uid="{00000000-0005-0000-0000-000062B00000}"/>
    <cellStyle name="Normal 67 4 6 10" xfId="45158" xr:uid="{00000000-0005-0000-0000-000063B00000}"/>
    <cellStyle name="Normal 67 4 6 11" xfId="45159" xr:uid="{00000000-0005-0000-0000-000064B00000}"/>
    <cellStyle name="Normal 67 4 6 2" xfId="45160" xr:uid="{00000000-0005-0000-0000-000065B00000}"/>
    <cellStyle name="Normal 67 4 6 2 2" xfId="45161" xr:uid="{00000000-0005-0000-0000-000066B00000}"/>
    <cellStyle name="Normal 67 4 6 3" xfId="45162" xr:uid="{00000000-0005-0000-0000-000067B00000}"/>
    <cellStyle name="Normal 67 4 6 3 2" xfId="45163" xr:uid="{00000000-0005-0000-0000-000068B00000}"/>
    <cellStyle name="Normal 67 4 6 4" xfId="45164" xr:uid="{00000000-0005-0000-0000-000069B00000}"/>
    <cellStyle name="Normal 67 4 6 4 2" xfId="45165" xr:uid="{00000000-0005-0000-0000-00006AB00000}"/>
    <cellStyle name="Normal 67 4 6 5" xfId="45166" xr:uid="{00000000-0005-0000-0000-00006BB00000}"/>
    <cellStyle name="Normal 67 4 6 5 2" xfId="45167" xr:uid="{00000000-0005-0000-0000-00006CB00000}"/>
    <cellStyle name="Normal 67 4 6 6" xfId="45168" xr:uid="{00000000-0005-0000-0000-00006DB00000}"/>
    <cellStyle name="Normal 67 4 6 6 2" xfId="45169" xr:uid="{00000000-0005-0000-0000-00006EB00000}"/>
    <cellStyle name="Normal 67 4 6 7" xfId="45170" xr:uid="{00000000-0005-0000-0000-00006FB00000}"/>
    <cellStyle name="Normal 67 4 6 7 2" xfId="45171" xr:uid="{00000000-0005-0000-0000-000070B00000}"/>
    <cellStyle name="Normal 67 4 6 8" xfId="45172" xr:uid="{00000000-0005-0000-0000-000071B00000}"/>
    <cellStyle name="Normal 67 4 6 8 2" xfId="45173" xr:uid="{00000000-0005-0000-0000-000072B00000}"/>
    <cellStyle name="Normal 67 4 6 9" xfId="45174" xr:uid="{00000000-0005-0000-0000-000073B00000}"/>
    <cellStyle name="Normal 67 4 6 9 2" xfId="45175" xr:uid="{00000000-0005-0000-0000-000074B00000}"/>
    <cellStyle name="Normal 67 4 7" xfId="45176" xr:uid="{00000000-0005-0000-0000-000075B00000}"/>
    <cellStyle name="Normal 67 4 7 10" xfId="45177" xr:uid="{00000000-0005-0000-0000-000076B00000}"/>
    <cellStyle name="Normal 67 4 7 2" xfId="45178" xr:uid="{00000000-0005-0000-0000-000077B00000}"/>
    <cellStyle name="Normal 67 4 7 2 2" xfId="45179" xr:uid="{00000000-0005-0000-0000-000078B00000}"/>
    <cellStyle name="Normal 67 4 7 3" xfId="45180" xr:uid="{00000000-0005-0000-0000-000079B00000}"/>
    <cellStyle name="Normal 67 4 7 3 2" xfId="45181" xr:uid="{00000000-0005-0000-0000-00007AB00000}"/>
    <cellStyle name="Normal 67 4 7 4" xfId="45182" xr:uid="{00000000-0005-0000-0000-00007BB00000}"/>
    <cellStyle name="Normal 67 4 7 4 2" xfId="45183" xr:uid="{00000000-0005-0000-0000-00007CB00000}"/>
    <cellStyle name="Normal 67 4 7 5" xfId="45184" xr:uid="{00000000-0005-0000-0000-00007DB00000}"/>
    <cellStyle name="Normal 67 4 7 5 2" xfId="45185" xr:uid="{00000000-0005-0000-0000-00007EB00000}"/>
    <cellStyle name="Normal 67 4 7 6" xfId="45186" xr:uid="{00000000-0005-0000-0000-00007FB00000}"/>
    <cellStyle name="Normal 67 4 7 6 2" xfId="45187" xr:uid="{00000000-0005-0000-0000-000080B00000}"/>
    <cellStyle name="Normal 67 4 7 7" xfId="45188" xr:uid="{00000000-0005-0000-0000-000081B00000}"/>
    <cellStyle name="Normal 67 4 7 7 2" xfId="45189" xr:uid="{00000000-0005-0000-0000-000082B00000}"/>
    <cellStyle name="Normal 67 4 7 8" xfId="45190" xr:uid="{00000000-0005-0000-0000-000083B00000}"/>
    <cellStyle name="Normal 67 4 7 8 2" xfId="45191" xr:uid="{00000000-0005-0000-0000-000084B00000}"/>
    <cellStyle name="Normal 67 4 7 9" xfId="45192" xr:uid="{00000000-0005-0000-0000-000085B00000}"/>
    <cellStyle name="Normal 67 4 8" xfId="45193" xr:uid="{00000000-0005-0000-0000-000086B00000}"/>
    <cellStyle name="Normal 67 4 8 2" xfId="45194" xr:uid="{00000000-0005-0000-0000-000087B00000}"/>
    <cellStyle name="Normal 67 4 9" xfId="45195" xr:uid="{00000000-0005-0000-0000-000088B00000}"/>
    <cellStyle name="Normal 67 4 9 2" xfId="45196" xr:uid="{00000000-0005-0000-0000-000089B00000}"/>
    <cellStyle name="Normal 67 5" xfId="45197" xr:uid="{00000000-0005-0000-0000-00008AB00000}"/>
    <cellStyle name="Normal 67 5 10" xfId="45198" xr:uid="{00000000-0005-0000-0000-00008BB00000}"/>
    <cellStyle name="Normal 67 5 10 2" xfId="45199" xr:uid="{00000000-0005-0000-0000-00008CB00000}"/>
    <cellStyle name="Normal 67 5 11" xfId="45200" xr:uid="{00000000-0005-0000-0000-00008DB00000}"/>
    <cellStyle name="Normal 67 5 11 2" xfId="45201" xr:uid="{00000000-0005-0000-0000-00008EB00000}"/>
    <cellStyle name="Normal 67 5 12" xfId="45202" xr:uid="{00000000-0005-0000-0000-00008FB00000}"/>
    <cellStyle name="Normal 67 5 12 2" xfId="45203" xr:uid="{00000000-0005-0000-0000-000090B00000}"/>
    <cellStyle name="Normal 67 5 13" xfId="45204" xr:uid="{00000000-0005-0000-0000-000091B00000}"/>
    <cellStyle name="Normal 67 5 13 2" xfId="45205" xr:uid="{00000000-0005-0000-0000-000092B00000}"/>
    <cellStyle name="Normal 67 5 14" xfId="45206" xr:uid="{00000000-0005-0000-0000-000093B00000}"/>
    <cellStyle name="Normal 67 5 14 2" xfId="45207" xr:uid="{00000000-0005-0000-0000-000094B00000}"/>
    <cellStyle name="Normal 67 5 15" xfId="45208" xr:uid="{00000000-0005-0000-0000-000095B00000}"/>
    <cellStyle name="Normal 67 5 15 2" xfId="45209" xr:uid="{00000000-0005-0000-0000-000096B00000}"/>
    <cellStyle name="Normal 67 5 16" xfId="45210" xr:uid="{00000000-0005-0000-0000-000097B00000}"/>
    <cellStyle name="Normal 67 5 17" xfId="45211" xr:uid="{00000000-0005-0000-0000-000098B00000}"/>
    <cellStyle name="Normal 67 5 2" xfId="45212" xr:uid="{00000000-0005-0000-0000-000099B00000}"/>
    <cellStyle name="Normal 67 5 2 10" xfId="45213" xr:uid="{00000000-0005-0000-0000-00009AB00000}"/>
    <cellStyle name="Normal 67 5 2 11" xfId="45214" xr:uid="{00000000-0005-0000-0000-00009BB00000}"/>
    <cellStyle name="Normal 67 5 2 2" xfId="45215" xr:uid="{00000000-0005-0000-0000-00009CB00000}"/>
    <cellStyle name="Normal 67 5 2 2 2" xfId="45216" xr:uid="{00000000-0005-0000-0000-00009DB00000}"/>
    <cellStyle name="Normal 67 5 2 3" xfId="45217" xr:uid="{00000000-0005-0000-0000-00009EB00000}"/>
    <cellStyle name="Normal 67 5 2 3 2" xfId="45218" xr:uid="{00000000-0005-0000-0000-00009FB00000}"/>
    <cellStyle name="Normal 67 5 2 4" xfId="45219" xr:uid="{00000000-0005-0000-0000-0000A0B00000}"/>
    <cellStyle name="Normal 67 5 2 4 2" xfId="45220" xr:uid="{00000000-0005-0000-0000-0000A1B00000}"/>
    <cellStyle name="Normal 67 5 2 5" xfId="45221" xr:uid="{00000000-0005-0000-0000-0000A2B00000}"/>
    <cellStyle name="Normal 67 5 2 5 2" xfId="45222" xr:uid="{00000000-0005-0000-0000-0000A3B00000}"/>
    <cellStyle name="Normal 67 5 2 6" xfId="45223" xr:uid="{00000000-0005-0000-0000-0000A4B00000}"/>
    <cellStyle name="Normal 67 5 2 6 2" xfId="45224" xr:uid="{00000000-0005-0000-0000-0000A5B00000}"/>
    <cellStyle name="Normal 67 5 2 7" xfId="45225" xr:uid="{00000000-0005-0000-0000-0000A6B00000}"/>
    <cellStyle name="Normal 67 5 2 7 2" xfId="45226" xr:uid="{00000000-0005-0000-0000-0000A7B00000}"/>
    <cellStyle name="Normal 67 5 2 8" xfId="45227" xr:uid="{00000000-0005-0000-0000-0000A8B00000}"/>
    <cellStyle name="Normal 67 5 2 8 2" xfId="45228" xr:uid="{00000000-0005-0000-0000-0000A9B00000}"/>
    <cellStyle name="Normal 67 5 2 9" xfId="45229" xr:uid="{00000000-0005-0000-0000-0000AAB00000}"/>
    <cellStyle name="Normal 67 5 2 9 2" xfId="45230" xr:uid="{00000000-0005-0000-0000-0000ABB00000}"/>
    <cellStyle name="Normal 67 5 3" xfId="45231" xr:uid="{00000000-0005-0000-0000-0000ACB00000}"/>
    <cellStyle name="Normal 67 5 3 10" xfId="45232" xr:uid="{00000000-0005-0000-0000-0000ADB00000}"/>
    <cellStyle name="Normal 67 5 3 11" xfId="45233" xr:uid="{00000000-0005-0000-0000-0000AEB00000}"/>
    <cellStyle name="Normal 67 5 3 2" xfId="45234" xr:uid="{00000000-0005-0000-0000-0000AFB00000}"/>
    <cellStyle name="Normal 67 5 3 2 2" xfId="45235" xr:uid="{00000000-0005-0000-0000-0000B0B00000}"/>
    <cellStyle name="Normal 67 5 3 3" xfId="45236" xr:uid="{00000000-0005-0000-0000-0000B1B00000}"/>
    <cellStyle name="Normal 67 5 3 3 2" xfId="45237" xr:uid="{00000000-0005-0000-0000-0000B2B00000}"/>
    <cellStyle name="Normal 67 5 3 4" xfId="45238" xr:uid="{00000000-0005-0000-0000-0000B3B00000}"/>
    <cellStyle name="Normal 67 5 3 4 2" xfId="45239" xr:uid="{00000000-0005-0000-0000-0000B4B00000}"/>
    <cellStyle name="Normal 67 5 3 5" xfId="45240" xr:uid="{00000000-0005-0000-0000-0000B5B00000}"/>
    <cellStyle name="Normal 67 5 3 5 2" xfId="45241" xr:uid="{00000000-0005-0000-0000-0000B6B00000}"/>
    <cellStyle name="Normal 67 5 3 6" xfId="45242" xr:uid="{00000000-0005-0000-0000-0000B7B00000}"/>
    <cellStyle name="Normal 67 5 3 6 2" xfId="45243" xr:uid="{00000000-0005-0000-0000-0000B8B00000}"/>
    <cellStyle name="Normal 67 5 3 7" xfId="45244" xr:uid="{00000000-0005-0000-0000-0000B9B00000}"/>
    <cellStyle name="Normal 67 5 3 7 2" xfId="45245" xr:uid="{00000000-0005-0000-0000-0000BAB00000}"/>
    <cellStyle name="Normal 67 5 3 8" xfId="45246" xr:uid="{00000000-0005-0000-0000-0000BBB00000}"/>
    <cellStyle name="Normal 67 5 3 8 2" xfId="45247" xr:uid="{00000000-0005-0000-0000-0000BCB00000}"/>
    <cellStyle name="Normal 67 5 3 9" xfId="45248" xr:uid="{00000000-0005-0000-0000-0000BDB00000}"/>
    <cellStyle name="Normal 67 5 3 9 2" xfId="45249" xr:uid="{00000000-0005-0000-0000-0000BEB00000}"/>
    <cellStyle name="Normal 67 5 4" xfId="45250" xr:uid="{00000000-0005-0000-0000-0000BFB00000}"/>
    <cellStyle name="Normal 67 5 4 10" xfId="45251" xr:uid="{00000000-0005-0000-0000-0000C0B00000}"/>
    <cellStyle name="Normal 67 5 4 11" xfId="45252" xr:uid="{00000000-0005-0000-0000-0000C1B00000}"/>
    <cellStyle name="Normal 67 5 4 2" xfId="45253" xr:uid="{00000000-0005-0000-0000-0000C2B00000}"/>
    <cellStyle name="Normal 67 5 4 2 2" xfId="45254" xr:uid="{00000000-0005-0000-0000-0000C3B00000}"/>
    <cellStyle name="Normal 67 5 4 3" xfId="45255" xr:uid="{00000000-0005-0000-0000-0000C4B00000}"/>
    <cellStyle name="Normal 67 5 4 3 2" xfId="45256" xr:uid="{00000000-0005-0000-0000-0000C5B00000}"/>
    <cellStyle name="Normal 67 5 4 4" xfId="45257" xr:uid="{00000000-0005-0000-0000-0000C6B00000}"/>
    <cellStyle name="Normal 67 5 4 4 2" xfId="45258" xr:uid="{00000000-0005-0000-0000-0000C7B00000}"/>
    <cellStyle name="Normal 67 5 4 5" xfId="45259" xr:uid="{00000000-0005-0000-0000-0000C8B00000}"/>
    <cellStyle name="Normal 67 5 4 5 2" xfId="45260" xr:uid="{00000000-0005-0000-0000-0000C9B00000}"/>
    <cellStyle name="Normal 67 5 4 6" xfId="45261" xr:uid="{00000000-0005-0000-0000-0000CAB00000}"/>
    <cellStyle name="Normal 67 5 4 6 2" xfId="45262" xr:uid="{00000000-0005-0000-0000-0000CBB00000}"/>
    <cellStyle name="Normal 67 5 4 7" xfId="45263" xr:uid="{00000000-0005-0000-0000-0000CCB00000}"/>
    <cellStyle name="Normal 67 5 4 7 2" xfId="45264" xr:uid="{00000000-0005-0000-0000-0000CDB00000}"/>
    <cellStyle name="Normal 67 5 4 8" xfId="45265" xr:uid="{00000000-0005-0000-0000-0000CEB00000}"/>
    <cellStyle name="Normal 67 5 4 8 2" xfId="45266" xr:uid="{00000000-0005-0000-0000-0000CFB00000}"/>
    <cellStyle name="Normal 67 5 4 9" xfId="45267" xr:uid="{00000000-0005-0000-0000-0000D0B00000}"/>
    <cellStyle name="Normal 67 5 4 9 2" xfId="45268" xr:uid="{00000000-0005-0000-0000-0000D1B00000}"/>
    <cellStyle name="Normal 67 5 5" xfId="45269" xr:uid="{00000000-0005-0000-0000-0000D2B00000}"/>
    <cellStyle name="Normal 67 5 5 10" xfId="45270" xr:uid="{00000000-0005-0000-0000-0000D3B00000}"/>
    <cellStyle name="Normal 67 5 5 11" xfId="45271" xr:uid="{00000000-0005-0000-0000-0000D4B00000}"/>
    <cellStyle name="Normal 67 5 5 2" xfId="45272" xr:uid="{00000000-0005-0000-0000-0000D5B00000}"/>
    <cellStyle name="Normal 67 5 5 2 2" xfId="45273" xr:uid="{00000000-0005-0000-0000-0000D6B00000}"/>
    <cellStyle name="Normal 67 5 5 3" xfId="45274" xr:uid="{00000000-0005-0000-0000-0000D7B00000}"/>
    <cellStyle name="Normal 67 5 5 3 2" xfId="45275" xr:uid="{00000000-0005-0000-0000-0000D8B00000}"/>
    <cellStyle name="Normal 67 5 5 4" xfId="45276" xr:uid="{00000000-0005-0000-0000-0000D9B00000}"/>
    <cellStyle name="Normal 67 5 5 4 2" xfId="45277" xr:uid="{00000000-0005-0000-0000-0000DAB00000}"/>
    <cellStyle name="Normal 67 5 5 5" xfId="45278" xr:uid="{00000000-0005-0000-0000-0000DBB00000}"/>
    <cellStyle name="Normal 67 5 5 5 2" xfId="45279" xr:uid="{00000000-0005-0000-0000-0000DCB00000}"/>
    <cellStyle name="Normal 67 5 5 6" xfId="45280" xr:uid="{00000000-0005-0000-0000-0000DDB00000}"/>
    <cellStyle name="Normal 67 5 5 6 2" xfId="45281" xr:uid="{00000000-0005-0000-0000-0000DEB00000}"/>
    <cellStyle name="Normal 67 5 5 7" xfId="45282" xr:uid="{00000000-0005-0000-0000-0000DFB00000}"/>
    <cellStyle name="Normal 67 5 5 7 2" xfId="45283" xr:uid="{00000000-0005-0000-0000-0000E0B00000}"/>
    <cellStyle name="Normal 67 5 5 8" xfId="45284" xr:uid="{00000000-0005-0000-0000-0000E1B00000}"/>
    <cellStyle name="Normal 67 5 5 8 2" xfId="45285" xr:uid="{00000000-0005-0000-0000-0000E2B00000}"/>
    <cellStyle name="Normal 67 5 5 9" xfId="45286" xr:uid="{00000000-0005-0000-0000-0000E3B00000}"/>
    <cellStyle name="Normal 67 5 5 9 2" xfId="45287" xr:uid="{00000000-0005-0000-0000-0000E4B00000}"/>
    <cellStyle name="Normal 67 5 6" xfId="45288" xr:uid="{00000000-0005-0000-0000-0000E5B00000}"/>
    <cellStyle name="Normal 67 5 6 10" xfId="45289" xr:uid="{00000000-0005-0000-0000-0000E6B00000}"/>
    <cellStyle name="Normal 67 5 6 11" xfId="45290" xr:uid="{00000000-0005-0000-0000-0000E7B00000}"/>
    <cellStyle name="Normal 67 5 6 2" xfId="45291" xr:uid="{00000000-0005-0000-0000-0000E8B00000}"/>
    <cellStyle name="Normal 67 5 6 2 2" xfId="45292" xr:uid="{00000000-0005-0000-0000-0000E9B00000}"/>
    <cellStyle name="Normal 67 5 6 3" xfId="45293" xr:uid="{00000000-0005-0000-0000-0000EAB00000}"/>
    <cellStyle name="Normal 67 5 6 3 2" xfId="45294" xr:uid="{00000000-0005-0000-0000-0000EBB00000}"/>
    <cellStyle name="Normal 67 5 6 4" xfId="45295" xr:uid="{00000000-0005-0000-0000-0000ECB00000}"/>
    <cellStyle name="Normal 67 5 6 4 2" xfId="45296" xr:uid="{00000000-0005-0000-0000-0000EDB00000}"/>
    <cellStyle name="Normal 67 5 6 5" xfId="45297" xr:uid="{00000000-0005-0000-0000-0000EEB00000}"/>
    <cellStyle name="Normal 67 5 6 5 2" xfId="45298" xr:uid="{00000000-0005-0000-0000-0000EFB00000}"/>
    <cellStyle name="Normal 67 5 6 6" xfId="45299" xr:uid="{00000000-0005-0000-0000-0000F0B00000}"/>
    <cellStyle name="Normal 67 5 6 6 2" xfId="45300" xr:uid="{00000000-0005-0000-0000-0000F1B00000}"/>
    <cellStyle name="Normal 67 5 6 7" xfId="45301" xr:uid="{00000000-0005-0000-0000-0000F2B00000}"/>
    <cellStyle name="Normal 67 5 6 7 2" xfId="45302" xr:uid="{00000000-0005-0000-0000-0000F3B00000}"/>
    <cellStyle name="Normal 67 5 6 8" xfId="45303" xr:uid="{00000000-0005-0000-0000-0000F4B00000}"/>
    <cellStyle name="Normal 67 5 6 8 2" xfId="45304" xr:uid="{00000000-0005-0000-0000-0000F5B00000}"/>
    <cellStyle name="Normal 67 5 6 9" xfId="45305" xr:uid="{00000000-0005-0000-0000-0000F6B00000}"/>
    <cellStyle name="Normal 67 5 6 9 2" xfId="45306" xr:uid="{00000000-0005-0000-0000-0000F7B00000}"/>
    <cellStyle name="Normal 67 5 7" xfId="45307" xr:uid="{00000000-0005-0000-0000-0000F8B00000}"/>
    <cellStyle name="Normal 67 5 7 10" xfId="45308" xr:uid="{00000000-0005-0000-0000-0000F9B00000}"/>
    <cellStyle name="Normal 67 5 7 2" xfId="45309" xr:uid="{00000000-0005-0000-0000-0000FAB00000}"/>
    <cellStyle name="Normal 67 5 7 2 2" xfId="45310" xr:uid="{00000000-0005-0000-0000-0000FBB00000}"/>
    <cellStyle name="Normal 67 5 7 3" xfId="45311" xr:uid="{00000000-0005-0000-0000-0000FCB00000}"/>
    <cellStyle name="Normal 67 5 7 3 2" xfId="45312" xr:uid="{00000000-0005-0000-0000-0000FDB00000}"/>
    <cellStyle name="Normal 67 5 7 4" xfId="45313" xr:uid="{00000000-0005-0000-0000-0000FEB00000}"/>
    <cellStyle name="Normal 67 5 7 4 2" xfId="45314" xr:uid="{00000000-0005-0000-0000-0000FFB00000}"/>
    <cellStyle name="Normal 67 5 7 5" xfId="45315" xr:uid="{00000000-0005-0000-0000-000000B10000}"/>
    <cellStyle name="Normal 67 5 7 5 2" xfId="45316" xr:uid="{00000000-0005-0000-0000-000001B10000}"/>
    <cellStyle name="Normal 67 5 7 6" xfId="45317" xr:uid="{00000000-0005-0000-0000-000002B10000}"/>
    <cellStyle name="Normal 67 5 7 6 2" xfId="45318" xr:uid="{00000000-0005-0000-0000-000003B10000}"/>
    <cellStyle name="Normal 67 5 7 7" xfId="45319" xr:uid="{00000000-0005-0000-0000-000004B10000}"/>
    <cellStyle name="Normal 67 5 7 7 2" xfId="45320" xr:uid="{00000000-0005-0000-0000-000005B10000}"/>
    <cellStyle name="Normal 67 5 7 8" xfId="45321" xr:uid="{00000000-0005-0000-0000-000006B10000}"/>
    <cellStyle name="Normal 67 5 7 8 2" xfId="45322" xr:uid="{00000000-0005-0000-0000-000007B10000}"/>
    <cellStyle name="Normal 67 5 7 9" xfId="45323" xr:uid="{00000000-0005-0000-0000-000008B10000}"/>
    <cellStyle name="Normal 67 5 8" xfId="45324" xr:uid="{00000000-0005-0000-0000-000009B10000}"/>
    <cellStyle name="Normal 67 5 8 2" xfId="45325" xr:uid="{00000000-0005-0000-0000-00000AB10000}"/>
    <cellStyle name="Normal 67 5 9" xfId="45326" xr:uid="{00000000-0005-0000-0000-00000BB10000}"/>
    <cellStyle name="Normal 67 5 9 2" xfId="45327" xr:uid="{00000000-0005-0000-0000-00000CB10000}"/>
    <cellStyle name="Normal 67 6" xfId="45328" xr:uid="{00000000-0005-0000-0000-00000DB10000}"/>
    <cellStyle name="Normal 67 6 10" xfId="45329" xr:uid="{00000000-0005-0000-0000-00000EB10000}"/>
    <cellStyle name="Normal 67 6 11" xfId="45330" xr:uid="{00000000-0005-0000-0000-00000FB10000}"/>
    <cellStyle name="Normal 67 6 2" xfId="45331" xr:uid="{00000000-0005-0000-0000-000010B10000}"/>
    <cellStyle name="Normal 67 6 2 2" xfId="45332" xr:uid="{00000000-0005-0000-0000-000011B10000}"/>
    <cellStyle name="Normal 67 6 3" xfId="45333" xr:uid="{00000000-0005-0000-0000-000012B10000}"/>
    <cellStyle name="Normal 67 6 3 2" xfId="45334" xr:uid="{00000000-0005-0000-0000-000013B10000}"/>
    <cellStyle name="Normal 67 6 4" xfId="45335" xr:uid="{00000000-0005-0000-0000-000014B10000}"/>
    <cellStyle name="Normal 67 6 4 2" xfId="45336" xr:uid="{00000000-0005-0000-0000-000015B10000}"/>
    <cellStyle name="Normal 67 6 5" xfId="45337" xr:uid="{00000000-0005-0000-0000-000016B10000}"/>
    <cellStyle name="Normal 67 6 5 2" xfId="45338" xr:uid="{00000000-0005-0000-0000-000017B10000}"/>
    <cellStyle name="Normal 67 6 6" xfId="45339" xr:uid="{00000000-0005-0000-0000-000018B10000}"/>
    <cellStyle name="Normal 67 6 6 2" xfId="45340" xr:uid="{00000000-0005-0000-0000-000019B10000}"/>
    <cellStyle name="Normal 67 6 7" xfId="45341" xr:uid="{00000000-0005-0000-0000-00001AB10000}"/>
    <cellStyle name="Normal 67 6 7 2" xfId="45342" xr:uid="{00000000-0005-0000-0000-00001BB10000}"/>
    <cellStyle name="Normal 67 6 8" xfId="45343" xr:uid="{00000000-0005-0000-0000-00001CB10000}"/>
    <cellStyle name="Normal 67 6 8 2" xfId="45344" xr:uid="{00000000-0005-0000-0000-00001DB10000}"/>
    <cellStyle name="Normal 67 6 9" xfId="45345" xr:uid="{00000000-0005-0000-0000-00001EB10000}"/>
    <cellStyle name="Normal 67 6 9 2" xfId="45346" xr:uid="{00000000-0005-0000-0000-00001FB10000}"/>
    <cellStyle name="Normal 67 7" xfId="45347" xr:uid="{00000000-0005-0000-0000-000020B10000}"/>
    <cellStyle name="Normal 67 7 10" xfId="45348" xr:uid="{00000000-0005-0000-0000-000021B10000}"/>
    <cellStyle name="Normal 67 7 11" xfId="45349" xr:uid="{00000000-0005-0000-0000-000022B10000}"/>
    <cellStyle name="Normal 67 7 2" xfId="45350" xr:uid="{00000000-0005-0000-0000-000023B10000}"/>
    <cellStyle name="Normal 67 7 2 2" xfId="45351" xr:uid="{00000000-0005-0000-0000-000024B10000}"/>
    <cellStyle name="Normal 67 7 3" xfId="45352" xr:uid="{00000000-0005-0000-0000-000025B10000}"/>
    <cellStyle name="Normal 67 7 3 2" xfId="45353" xr:uid="{00000000-0005-0000-0000-000026B10000}"/>
    <cellStyle name="Normal 67 7 4" xfId="45354" xr:uid="{00000000-0005-0000-0000-000027B10000}"/>
    <cellStyle name="Normal 67 7 4 2" xfId="45355" xr:uid="{00000000-0005-0000-0000-000028B10000}"/>
    <cellStyle name="Normal 67 7 5" xfId="45356" xr:uid="{00000000-0005-0000-0000-000029B10000}"/>
    <cellStyle name="Normal 67 7 5 2" xfId="45357" xr:uid="{00000000-0005-0000-0000-00002AB10000}"/>
    <cellStyle name="Normal 67 7 6" xfId="45358" xr:uid="{00000000-0005-0000-0000-00002BB10000}"/>
    <cellStyle name="Normal 67 7 6 2" xfId="45359" xr:uid="{00000000-0005-0000-0000-00002CB10000}"/>
    <cellStyle name="Normal 67 7 7" xfId="45360" xr:uid="{00000000-0005-0000-0000-00002DB10000}"/>
    <cellStyle name="Normal 67 7 7 2" xfId="45361" xr:uid="{00000000-0005-0000-0000-00002EB10000}"/>
    <cellStyle name="Normal 67 7 8" xfId="45362" xr:uid="{00000000-0005-0000-0000-00002FB10000}"/>
    <cellStyle name="Normal 67 7 8 2" xfId="45363" xr:uid="{00000000-0005-0000-0000-000030B10000}"/>
    <cellStyle name="Normal 67 7 9" xfId="45364" xr:uid="{00000000-0005-0000-0000-000031B10000}"/>
    <cellStyle name="Normal 67 7 9 2" xfId="45365" xr:uid="{00000000-0005-0000-0000-000032B10000}"/>
    <cellStyle name="Normal 67 8" xfId="45366" xr:uid="{00000000-0005-0000-0000-000033B10000}"/>
    <cellStyle name="Normal 67 8 10" xfId="45367" xr:uid="{00000000-0005-0000-0000-000034B10000}"/>
    <cellStyle name="Normal 67 8 11" xfId="45368" xr:uid="{00000000-0005-0000-0000-000035B10000}"/>
    <cellStyle name="Normal 67 8 2" xfId="45369" xr:uid="{00000000-0005-0000-0000-000036B10000}"/>
    <cellStyle name="Normal 67 8 2 2" xfId="45370" xr:uid="{00000000-0005-0000-0000-000037B10000}"/>
    <cellStyle name="Normal 67 8 3" xfId="45371" xr:uid="{00000000-0005-0000-0000-000038B10000}"/>
    <cellStyle name="Normal 67 8 3 2" xfId="45372" xr:uid="{00000000-0005-0000-0000-000039B10000}"/>
    <cellStyle name="Normal 67 8 4" xfId="45373" xr:uid="{00000000-0005-0000-0000-00003AB10000}"/>
    <cellStyle name="Normal 67 8 4 2" xfId="45374" xr:uid="{00000000-0005-0000-0000-00003BB10000}"/>
    <cellStyle name="Normal 67 8 5" xfId="45375" xr:uid="{00000000-0005-0000-0000-00003CB10000}"/>
    <cellStyle name="Normal 67 8 5 2" xfId="45376" xr:uid="{00000000-0005-0000-0000-00003DB10000}"/>
    <cellStyle name="Normal 67 8 6" xfId="45377" xr:uid="{00000000-0005-0000-0000-00003EB10000}"/>
    <cellStyle name="Normal 67 8 6 2" xfId="45378" xr:uid="{00000000-0005-0000-0000-00003FB10000}"/>
    <cellStyle name="Normal 67 8 7" xfId="45379" xr:uid="{00000000-0005-0000-0000-000040B10000}"/>
    <cellStyle name="Normal 67 8 7 2" xfId="45380" xr:uid="{00000000-0005-0000-0000-000041B10000}"/>
    <cellStyle name="Normal 67 8 8" xfId="45381" xr:uid="{00000000-0005-0000-0000-000042B10000}"/>
    <cellStyle name="Normal 67 8 8 2" xfId="45382" xr:uid="{00000000-0005-0000-0000-000043B10000}"/>
    <cellStyle name="Normal 67 8 9" xfId="45383" xr:uid="{00000000-0005-0000-0000-000044B10000}"/>
    <cellStyle name="Normal 67 8 9 2" xfId="45384" xr:uid="{00000000-0005-0000-0000-000045B10000}"/>
    <cellStyle name="Normal 67 9" xfId="45385" xr:uid="{00000000-0005-0000-0000-000046B10000}"/>
    <cellStyle name="Normal 67 9 10" xfId="45386" xr:uid="{00000000-0005-0000-0000-000047B10000}"/>
    <cellStyle name="Normal 67 9 11" xfId="45387" xr:uid="{00000000-0005-0000-0000-000048B10000}"/>
    <cellStyle name="Normal 67 9 2" xfId="45388" xr:uid="{00000000-0005-0000-0000-000049B10000}"/>
    <cellStyle name="Normal 67 9 2 2" xfId="45389" xr:uid="{00000000-0005-0000-0000-00004AB10000}"/>
    <cellStyle name="Normal 67 9 3" xfId="45390" xr:uid="{00000000-0005-0000-0000-00004BB10000}"/>
    <cellStyle name="Normal 67 9 3 2" xfId="45391" xr:uid="{00000000-0005-0000-0000-00004CB10000}"/>
    <cellStyle name="Normal 67 9 4" xfId="45392" xr:uid="{00000000-0005-0000-0000-00004DB10000}"/>
    <cellStyle name="Normal 67 9 4 2" xfId="45393" xr:uid="{00000000-0005-0000-0000-00004EB10000}"/>
    <cellStyle name="Normal 67 9 5" xfId="45394" xr:uid="{00000000-0005-0000-0000-00004FB10000}"/>
    <cellStyle name="Normal 67 9 5 2" xfId="45395" xr:uid="{00000000-0005-0000-0000-000050B10000}"/>
    <cellStyle name="Normal 67 9 6" xfId="45396" xr:uid="{00000000-0005-0000-0000-000051B10000}"/>
    <cellStyle name="Normal 67 9 6 2" xfId="45397" xr:uid="{00000000-0005-0000-0000-000052B10000}"/>
    <cellStyle name="Normal 67 9 7" xfId="45398" xr:uid="{00000000-0005-0000-0000-000053B10000}"/>
    <cellStyle name="Normal 67 9 7 2" xfId="45399" xr:uid="{00000000-0005-0000-0000-000054B10000}"/>
    <cellStyle name="Normal 67 9 8" xfId="45400" xr:uid="{00000000-0005-0000-0000-000055B10000}"/>
    <cellStyle name="Normal 67 9 8 2" xfId="45401" xr:uid="{00000000-0005-0000-0000-000056B10000}"/>
    <cellStyle name="Normal 67 9 9" xfId="45402" xr:uid="{00000000-0005-0000-0000-000057B10000}"/>
    <cellStyle name="Normal 67 9 9 2" xfId="45403" xr:uid="{00000000-0005-0000-0000-000058B10000}"/>
    <cellStyle name="Normal 68" xfId="45404" xr:uid="{00000000-0005-0000-0000-000059B10000}"/>
    <cellStyle name="Normal 68 10" xfId="45405" xr:uid="{00000000-0005-0000-0000-00005AB10000}"/>
    <cellStyle name="Normal 68 10 2" xfId="45406" xr:uid="{00000000-0005-0000-0000-00005BB10000}"/>
    <cellStyle name="Normal 68 11" xfId="45407" xr:uid="{00000000-0005-0000-0000-00005CB10000}"/>
    <cellStyle name="Normal 68 11 2" xfId="45408" xr:uid="{00000000-0005-0000-0000-00005DB10000}"/>
    <cellStyle name="Normal 68 12" xfId="45409" xr:uid="{00000000-0005-0000-0000-00005EB10000}"/>
    <cellStyle name="Normal 68 12 2" xfId="45410" xr:uid="{00000000-0005-0000-0000-00005FB10000}"/>
    <cellStyle name="Normal 68 13" xfId="45411" xr:uid="{00000000-0005-0000-0000-000060B10000}"/>
    <cellStyle name="Normal 68 13 2" xfId="45412" xr:uid="{00000000-0005-0000-0000-000061B10000}"/>
    <cellStyle name="Normal 68 14" xfId="45413" xr:uid="{00000000-0005-0000-0000-000062B10000}"/>
    <cellStyle name="Normal 68 14 2" xfId="45414" xr:uid="{00000000-0005-0000-0000-000063B10000}"/>
    <cellStyle name="Normal 68 15" xfId="45415" xr:uid="{00000000-0005-0000-0000-000064B10000}"/>
    <cellStyle name="Normal 68 15 2" xfId="45416" xr:uid="{00000000-0005-0000-0000-000065B10000}"/>
    <cellStyle name="Normal 68 16" xfId="45417" xr:uid="{00000000-0005-0000-0000-000066B10000}"/>
    <cellStyle name="Normal 68 16 2" xfId="45418" xr:uid="{00000000-0005-0000-0000-000067B10000}"/>
    <cellStyle name="Normal 68 17" xfId="45419" xr:uid="{00000000-0005-0000-0000-000068B10000}"/>
    <cellStyle name="Normal 68 17 2" xfId="45420" xr:uid="{00000000-0005-0000-0000-000069B10000}"/>
    <cellStyle name="Normal 68 18" xfId="45421" xr:uid="{00000000-0005-0000-0000-00006AB10000}"/>
    <cellStyle name="Normal 68 19" xfId="45422" xr:uid="{00000000-0005-0000-0000-00006BB10000}"/>
    <cellStyle name="Normal 68 2" xfId="45423" xr:uid="{00000000-0005-0000-0000-00006CB10000}"/>
    <cellStyle name="Normal 68 2 10" xfId="45424" xr:uid="{00000000-0005-0000-0000-00006DB10000}"/>
    <cellStyle name="Normal 68 2 10 2" xfId="45425" xr:uid="{00000000-0005-0000-0000-00006EB10000}"/>
    <cellStyle name="Normal 68 2 11" xfId="45426" xr:uid="{00000000-0005-0000-0000-00006FB10000}"/>
    <cellStyle name="Normal 68 2 11 2" xfId="45427" xr:uid="{00000000-0005-0000-0000-000070B10000}"/>
    <cellStyle name="Normal 68 2 12" xfId="45428" xr:uid="{00000000-0005-0000-0000-000071B10000}"/>
    <cellStyle name="Normal 68 2 12 2" xfId="45429" xr:uid="{00000000-0005-0000-0000-000072B10000}"/>
    <cellStyle name="Normal 68 2 13" xfId="45430" xr:uid="{00000000-0005-0000-0000-000073B10000}"/>
    <cellStyle name="Normal 68 2 13 2" xfId="45431" xr:uid="{00000000-0005-0000-0000-000074B10000}"/>
    <cellStyle name="Normal 68 2 14" xfId="45432" xr:uid="{00000000-0005-0000-0000-000075B10000}"/>
    <cellStyle name="Normal 68 2 14 2" xfId="45433" xr:uid="{00000000-0005-0000-0000-000076B10000}"/>
    <cellStyle name="Normal 68 2 15" xfId="45434" xr:uid="{00000000-0005-0000-0000-000077B10000}"/>
    <cellStyle name="Normal 68 2 15 2" xfId="45435" xr:uid="{00000000-0005-0000-0000-000078B10000}"/>
    <cellStyle name="Normal 68 2 16" xfId="45436" xr:uid="{00000000-0005-0000-0000-000079B10000}"/>
    <cellStyle name="Normal 68 2 17" xfId="45437" xr:uid="{00000000-0005-0000-0000-00007AB10000}"/>
    <cellStyle name="Normal 68 2 2" xfId="45438" xr:uid="{00000000-0005-0000-0000-00007BB10000}"/>
    <cellStyle name="Normal 68 2 2 10" xfId="45439" xr:uid="{00000000-0005-0000-0000-00007CB10000}"/>
    <cellStyle name="Normal 68 2 2 11" xfId="45440" xr:uid="{00000000-0005-0000-0000-00007DB10000}"/>
    <cellStyle name="Normal 68 2 2 2" xfId="45441" xr:uid="{00000000-0005-0000-0000-00007EB10000}"/>
    <cellStyle name="Normal 68 2 2 2 2" xfId="45442" xr:uid="{00000000-0005-0000-0000-00007FB10000}"/>
    <cellStyle name="Normal 68 2 2 3" xfId="45443" xr:uid="{00000000-0005-0000-0000-000080B10000}"/>
    <cellStyle name="Normal 68 2 2 3 2" xfId="45444" xr:uid="{00000000-0005-0000-0000-000081B10000}"/>
    <cellStyle name="Normal 68 2 2 4" xfId="45445" xr:uid="{00000000-0005-0000-0000-000082B10000}"/>
    <cellStyle name="Normal 68 2 2 4 2" xfId="45446" xr:uid="{00000000-0005-0000-0000-000083B10000}"/>
    <cellStyle name="Normal 68 2 2 5" xfId="45447" xr:uid="{00000000-0005-0000-0000-000084B10000}"/>
    <cellStyle name="Normal 68 2 2 5 2" xfId="45448" xr:uid="{00000000-0005-0000-0000-000085B10000}"/>
    <cellStyle name="Normal 68 2 2 6" xfId="45449" xr:uid="{00000000-0005-0000-0000-000086B10000}"/>
    <cellStyle name="Normal 68 2 2 6 2" xfId="45450" xr:uid="{00000000-0005-0000-0000-000087B10000}"/>
    <cellStyle name="Normal 68 2 2 7" xfId="45451" xr:uid="{00000000-0005-0000-0000-000088B10000}"/>
    <cellStyle name="Normal 68 2 2 7 2" xfId="45452" xr:uid="{00000000-0005-0000-0000-000089B10000}"/>
    <cellStyle name="Normal 68 2 2 8" xfId="45453" xr:uid="{00000000-0005-0000-0000-00008AB10000}"/>
    <cellStyle name="Normal 68 2 2 8 2" xfId="45454" xr:uid="{00000000-0005-0000-0000-00008BB10000}"/>
    <cellStyle name="Normal 68 2 2 9" xfId="45455" xr:uid="{00000000-0005-0000-0000-00008CB10000}"/>
    <cellStyle name="Normal 68 2 2 9 2" xfId="45456" xr:uid="{00000000-0005-0000-0000-00008DB10000}"/>
    <cellStyle name="Normal 68 2 3" xfId="45457" xr:uid="{00000000-0005-0000-0000-00008EB10000}"/>
    <cellStyle name="Normal 68 2 3 10" xfId="45458" xr:uid="{00000000-0005-0000-0000-00008FB10000}"/>
    <cellStyle name="Normal 68 2 3 11" xfId="45459" xr:uid="{00000000-0005-0000-0000-000090B10000}"/>
    <cellStyle name="Normal 68 2 3 2" xfId="45460" xr:uid="{00000000-0005-0000-0000-000091B10000}"/>
    <cellStyle name="Normal 68 2 3 2 2" xfId="45461" xr:uid="{00000000-0005-0000-0000-000092B10000}"/>
    <cellStyle name="Normal 68 2 3 3" xfId="45462" xr:uid="{00000000-0005-0000-0000-000093B10000}"/>
    <cellStyle name="Normal 68 2 3 3 2" xfId="45463" xr:uid="{00000000-0005-0000-0000-000094B10000}"/>
    <cellStyle name="Normal 68 2 3 4" xfId="45464" xr:uid="{00000000-0005-0000-0000-000095B10000}"/>
    <cellStyle name="Normal 68 2 3 4 2" xfId="45465" xr:uid="{00000000-0005-0000-0000-000096B10000}"/>
    <cellStyle name="Normal 68 2 3 5" xfId="45466" xr:uid="{00000000-0005-0000-0000-000097B10000}"/>
    <cellStyle name="Normal 68 2 3 5 2" xfId="45467" xr:uid="{00000000-0005-0000-0000-000098B10000}"/>
    <cellStyle name="Normal 68 2 3 6" xfId="45468" xr:uid="{00000000-0005-0000-0000-000099B10000}"/>
    <cellStyle name="Normal 68 2 3 6 2" xfId="45469" xr:uid="{00000000-0005-0000-0000-00009AB10000}"/>
    <cellStyle name="Normal 68 2 3 7" xfId="45470" xr:uid="{00000000-0005-0000-0000-00009BB10000}"/>
    <cellStyle name="Normal 68 2 3 7 2" xfId="45471" xr:uid="{00000000-0005-0000-0000-00009CB10000}"/>
    <cellStyle name="Normal 68 2 3 8" xfId="45472" xr:uid="{00000000-0005-0000-0000-00009DB10000}"/>
    <cellStyle name="Normal 68 2 3 8 2" xfId="45473" xr:uid="{00000000-0005-0000-0000-00009EB10000}"/>
    <cellStyle name="Normal 68 2 3 9" xfId="45474" xr:uid="{00000000-0005-0000-0000-00009FB10000}"/>
    <cellStyle name="Normal 68 2 3 9 2" xfId="45475" xr:uid="{00000000-0005-0000-0000-0000A0B10000}"/>
    <cellStyle name="Normal 68 2 4" xfId="45476" xr:uid="{00000000-0005-0000-0000-0000A1B10000}"/>
    <cellStyle name="Normal 68 2 4 10" xfId="45477" xr:uid="{00000000-0005-0000-0000-0000A2B10000}"/>
    <cellStyle name="Normal 68 2 4 11" xfId="45478" xr:uid="{00000000-0005-0000-0000-0000A3B10000}"/>
    <cellStyle name="Normal 68 2 4 2" xfId="45479" xr:uid="{00000000-0005-0000-0000-0000A4B10000}"/>
    <cellStyle name="Normal 68 2 4 2 2" xfId="45480" xr:uid="{00000000-0005-0000-0000-0000A5B10000}"/>
    <cellStyle name="Normal 68 2 4 3" xfId="45481" xr:uid="{00000000-0005-0000-0000-0000A6B10000}"/>
    <cellStyle name="Normal 68 2 4 3 2" xfId="45482" xr:uid="{00000000-0005-0000-0000-0000A7B10000}"/>
    <cellStyle name="Normal 68 2 4 4" xfId="45483" xr:uid="{00000000-0005-0000-0000-0000A8B10000}"/>
    <cellStyle name="Normal 68 2 4 4 2" xfId="45484" xr:uid="{00000000-0005-0000-0000-0000A9B10000}"/>
    <cellStyle name="Normal 68 2 4 5" xfId="45485" xr:uid="{00000000-0005-0000-0000-0000AAB10000}"/>
    <cellStyle name="Normal 68 2 4 5 2" xfId="45486" xr:uid="{00000000-0005-0000-0000-0000ABB10000}"/>
    <cellStyle name="Normal 68 2 4 6" xfId="45487" xr:uid="{00000000-0005-0000-0000-0000ACB10000}"/>
    <cellStyle name="Normal 68 2 4 6 2" xfId="45488" xr:uid="{00000000-0005-0000-0000-0000ADB10000}"/>
    <cellStyle name="Normal 68 2 4 7" xfId="45489" xr:uid="{00000000-0005-0000-0000-0000AEB10000}"/>
    <cellStyle name="Normal 68 2 4 7 2" xfId="45490" xr:uid="{00000000-0005-0000-0000-0000AFB10000}"/>
    <cellStyle name="Normal 68 2 4 8" xfId="45491" xr:uid="{00000000-0005-0000-0000-0000B0B10000}"/>
    <cellStyle name="Normal 68 2 4 8 2" xfId="45492" xr:uid="{00000000-0005-0000-0000-0000B1B10000}"/>
    <cellStyle name="Normal 68 2 4 9" xfId="45493" xr:uid="{00000000-0005-0000-0000-0000B2B10000}"/>
    <cellStyle name="Normal 68 2 4 9 2" xfId="45494" xr:uid="{00000000-0005-0000-0000-0000B3B10000}"/>
    <cellStyle name="Normal 68 2 5" xfId="45495" xr:uid="{00000000-0005-0000-0000-0000B4B10000}"/>
    <cellStyle name="Normal 68 2 5 10" xfId="45496" xr:uid="{00000000-0005-0000-0000-0000B5B10000}"/>
    <cellStyle name="Normal 68 2 5 11" xfId="45497" xr:uid="{00000000-0005-0000-0000-0000B6B10000}"/>
    <cellStyle name="Normal 68 2 5 2" xfId="45498" xr:uid="{00000000-0005-0000-0000-0000B7B10000}"/>
    <cellStyle name="Normal 68 2 5 2 2" xfId="45499" xr:uid="{00000000-0005-0000-0000-0000B8B10000}"/>
    <cellStyle name="Normal 68 2 5 3" xfId="45500" xr:uid="{00000000-0005-0000-0000-0000B9B10000}"/>
    <cellStyle name="Normal 68 2 5 3 2" xfId="45501" xr:uid="{00000000-0005-0000-0000-0000BAB10000}"/>
    <cellStyle name="Normal 68 2 5 4" xfId="45502" xr:uid="{00000000-0005-0000-0000-0000BBB10000}"/>
    <cellStyle name="Normal 68 2 5 4 2" xfId="45503" xr:uid="{00000000-0005-0000-0000-0000BCB10000}"/>
    <cellStyle name="Normal 68 2 5 5" xfId="45504" xr:uid="{00000000-0005-0000-0000-0000BDB10000}"/>
    <cellStyle name="Normal 68 2 5 5 2" xfId="45505" xr:uid="{00000000-0005-0000-0000-0000BEB10000}"/>
    <cellStyle name="Normal 68 2 5 6" xfId="45506" xr:uid="{00000000-0005-0000-0000-0000BFB10000}"/>
    <cellStyle name="Normal 68 2 5 6 2" xfId="45507" xr:uid="{00000000-0005-0000-0000-0000C0B10000}"/>
    <cellStyle name="Normal 68 2 5 7" xfId="45508" xr:uid="{00000000-0005-0000-0000-0000C1B10000}"/>
    <cellStyle name="Normal 68 2 5 7 2" xfId="45509" xr:uid="{00000000-0005-0000-0000-0000C2B10000}"/>
    <cellStyle name="Normal 68 2 5 8" xfId="45510" xr:uid="{00000000-0005-0000-0000-0000C3B10000}"/>
    <cellStyle name="Normal 68 2 5 8 2" xfId="45511" xr:uid="{00000000-0005-0000-0000-0000C4B10000}"/>
    <cellStyle name="Normal 68 2 5 9" xfId="45512" xr:uid="{00000000-0005-0000-0000-0000C5B10000}"/>
    <cellStyle name="Normal 68 2 5 9 2" xfId="45513" xr:uid="{00000000-0005-0000-0000-0000C6B10000}"/>
    <cellStyle name="Normal 68 2 6" xfId="45514" xr:uid="{00000000-0005-0000-0000-0000C7B10000}"/>
    <cellStyle name="Normal 68 2 6 10" xfId="45515" xr:uid="{00000000-0005-0000-0000-0000C8B10000}"/>
    <cellStyle name="Normal 68 2 6 11" xfId="45516" xr:uid="{00000000-0005-0000-0000-0000C9B10000}"/>
    <cellStyle name="Normal 68 2 6 2" xfId="45517" xr:uid="{00000000-0005-0000-0000-0000CAB10000}"/>
    <cellStyle name="Normal 68 2 6 2 2" xfId="45518" xr:uid="{00000000-0005-0000-0000-0000CBB10000}"/>
    <cellStyle name="Normal 68 2 6 3" xfId="45519" xr:uid="{00000000-0005-0000-0000-0000CCB10000}"/>
    <cellStyle name="Normal 68 2 6 3 2" xfId="45520" xr:uid="{00000000-0005-0000-0000-0000CDB10000}"/>
    <cellStyle name="Normal 68 2 6 4" xfId="45521" xr:uid="{00000000-0005-0000-0000-0000CEB10000}"/>
    <cellStyle name="Normal 68 2 6 4 2" xfId="45522" xr:uid="{00000000-0005-0000-0000-0000CFB10000}"/>
    <cellStyle name="Normal 68 2 6 5" xfId="45523" xr:uid="{00000000-0005-0000-0000-0000D0B10000}"/>
    <cellStyle name="Normal 68 2 6 5 2" xfId="45524" xr:uid="{00000000-0005-0000-0000-0000D1B10000}"/>
    <cellStyle name="Normal 68 2 6 6" xfId="45525" xr:uid="{00000000-0005-0000-0000-0000D2B10000}"/>
    <cellStyle name="Normal 68 2 6 6 2" xfId="45526" xr:uid="{00000000-0005-0000-0000-0000D3B10000}"/>
    <cellStyle name="Normal 68 2 6 7" xfId="45527" xr:uid="{00000000-0005-0000-0000-0000D4B10000}"/>
    <cellStyle name="Normal 68 2 6 7 2" xfId="45528" xr:uid="{00000000-0005-0000-0000-0000D5B10000}"/>
    <cellStyle name="Normal 68 2 6 8" xfId="45529" xr:uid="{00000000-0005-0000-0000-0000D6B10000}"/>
    <cellStyle name="Normal 68 2 6 8 2" xfId="45530" xr:uid="{00000000-0005-0000-0000-0000D7B10000}"/>
    <cellStyle name="Normal 68 2 6 9" xfId="45531" xr:uid="{00000000-0005-0000-0000-0000D8B10000}"/>
    <cellStyle name="Normal 68 2 6 9 2" xfId="45532" xr:uid="{00000000-0005-0000-0000-0000D9B10000}"/>
    <cellStyle name="Normal 68 2 7" xfId="45533" xr:uid="{00000000-0005-0000-0000-0000DAB10000}"/>
    <cellStyle name="Normal 68 2 7 10" xfId="45534" xr:uid="{00000000-0005-0000-0000-0000DBB10000}"/>
    <cellStyle name="Normal 68 2 7 2" xfId="45535" xr:uid="{00000000-0005-0000-0000-0000DCB10000}"/>
    <cellStyle name="Normal 68 2 7 2 2" xfId="45536" xr:uid="{00000000-0005-0000-0000-0000DDB10000}"/>
    <cellStyle name="Normal 68 2 7 3" xfId="45537" xr:uid="{00000000-0005-0000-0000-0000DEB10000}"/>
    <cellStyle name="Normal 68 2 7 3 2" xfId="45538" xr:uid="{00000000-0005-0000-0000-0000DFB10000}"/>
    <cellStyle name="Normal 68 2 7 4" xfId="45539" xr:uid="{00000000-0005-0000-0000-0000E0B10000}"/>
    <cellStyle name="Normal 68 2 7 4 2" xfId="45540" xr:uid="{00000000-0005-0000-0000-0000E1B10000}"/>
    <cellStyle name="Normal 68 2 7 5" xfId="45541" xr:uid="{00000000-0005-0000-0000-0000E2B10000}"/>
    <cellStyle name="Normal 68 2 7 5 2" xfId="45542" xr:uid="{00000000-0005-0000-0000-0000E3B10000}"/>
    <cellStyle name="Normal 68 2 7 6" xfId="45543" xr:uid="{00000000-0005-0000-0000-0000E4B10000}"/>
    <cellStyle name="Normal 68 2 7 6 2" xfId="45544" xr:uid="{00000000-0005-0000-0000-0000E5B10000}"/>
    <cellStyle name="Normal 68 2 7 7" xfId="45545" xr:uid="{00000000-0005-0000-0000-0000E6B10000}"/>
    <cellStyle name="Normal 68 2 7 7 2" xfId="45546" xr:uid="{00000000-0005-0000-0000-0000E7B10000}"/>
    <cellStyle name="Normal 68 2 7 8" xfId="45547" xr:uid="{00000000-0005-0000-0000-0000E8B10000}"/>
    <cellStyle name="Normal 68 2 7 8 2" xfId="45548" xr:uid="{00000000-0005-0000-0000-0000E9B10000}"/>
    <cellStyle name="Normal 68 2 7 9" xfId="45549" xr:uid="{00000000-0005-0000-0000-0000EAB10000}"/>
    <cellStyle name="Normal 68 2 8" xfId="45550" xr:uid="{00000000-0005-0000-0000-0000EBB10000}"/>
    <cellStyle name="Normal 68 2 8 2" xfId="45551" xr:uid="{00000000-0005-0000-0000-0000ECB10000}"/>
    <cellStyle name="Normal 68 2 9" xfId="45552" xr:uid="{00000000-0005-0000-0000-0000EDB10000}"/>
    <cellStyle name="Normal 68 2 9 2" xfId="45553" xr:uid="{00000000-0005-0000-0000-0000EEB10000}"/>
    <cellStyle name="Normal 68 3" xfId="45554" xr:uid="{00000000-0005-0000-0000-0000EFB10000}"/>
    <cellStyle name="Normal 68 3 10" xfId="45555" xr:uid="{00000000-0005-0000-0000-0000F0B10000}"/>
    <cellStyle name="Normal 68 3 10 2" xfId="45556" xr:uid="{00000000-0005-0000-0000-0000F1B10000}"/>
    <cellStyle name="Normal 68 3 11" xfId="45557" xr:uid="{00000000-0005-0000-0000-0000F2B10000}"/>
    <cellStyle name="Normal 68 3 11 2" xfId="45558" xr:uid="{00000000-0005-0000-0000-0000F3B10000}"/>
    <cellStyle name="Normal 68 3 12" xfId="45559" xr:uid="{00000000-0005-0000-0000-0000F4B10000}"/>
    <cellStyle name="Normal 68 3 12 2" xfId="45560" xr:uid="{00000000-0005-0000-0000-0000F5B10000}"/>
    <cellStyle name="Normal 68 3 13" xfId="45561" xr:uid="{00000000-0005-0000-0000-0000F6B10000}"/>
    <cellStyle name="Normal 68 3 13 2" xfId="45562" xr:uid="{00000000-0005-0000-0000-0000F7B10000}"/>
    <cellStyle name="Normal 68 3 14" xfId="45563" xr:uid="{00000000-0005-0000-0000-0000F8B10000}"/>
    <cellStyle name="Normal 68 3 14 2" xfId="45564" xr:uid="{00000000-0005-0000-0000-0000F9B10000}"/>
    <cellStyle name="Normal 68 3 15" xfId="45565" xr:uid="{00000000-0005-0000-0000-0000FAB10000}"/>
    <cellStyle name="Normal 68 3 15 2" xfId="45566" xr:uid="{00000000-0005-0000-0000-0000FBB10000}"/>
    <cellStyle name="Normal 68 3 16" xfId="45567" xr:uid="{00000000-0005-0000-0000-0000FCB10000}"/>
    <cellStyle name="Normal 68 3 17" xfId="45568" xr:uid="{00000000-0005-0000-0000-0000FDB10000}"/>
    <cellStyle name="Normal 68 3 2" xfId="45569" xr:uid="{00000000-0005-0000-0000-0000FEB10000}"/>
    <cellStyle name="Normal 68 3 2 10" xfId="45570" xr:uid="{00000000-0005-0000-0000-0000FFB10000}"/>
    <cellStyle name="Normal 68 3 2 11" xfId="45571" xr:uid="{00000000-0005-0000-0000-000000B20000}"/>
    <cellStyle name="Normal 68 3 2 2" xfId="45572" xr:uid="{00000000-0005-0000-0000-000001B20000}"/>
    <cellStyle name="Normal 68 3 2 2 2" xfId="45573" xr:uid="{00000000-0005-0000-0000-000002B20000}"/>
    <cellStyle name="Normal 68 3 2 3" xfId="45574" xr:uid="{00000000-0005-0000-0000-000003B20000}"/>
    <cellStyle name="Normal 68 3 2 3 2" xfId="45575" xr:uid="{00000000-0005-0000-0000-000004B20000}"/>
    <cellStyle name="Normal 68 3 2 4" xfId="45576" xr:uid="{00000000-0005-0000-0000-000005B20000}"/>
    <cellStyle name="Normal 68 3 2 4 2" xfId="45577" xr:uid="{00000000-0005-0000-0000-000006B20000}"/>
    <cellStyle name="Normal 68 3 2 5" xfId="45578" xr:uid="{00000000-0005-0000-0000-000007B20000}"/>
    <cellStyle name="Normal 68 3 2 5 2" xfId="45579" xr:uid="{00000000-0005-0000-0000-000008B20000}"/>
    <cellStyle name="Normal 68 3 2 6" xfId="45580" xr:uid="{00000000-0005-0000-0000-000009B20000}"/>
    <cellStyle name="Normal 68 3 2 6 2" xfId="45581" xr:uid="{00000000-0005-0000-0000-00000AB20000}"/>
    <cellStyle name="Normal 68 3 2 7" xfId="45582" xr:uid="{00000000-0005-0000-0000-00000BB20000}"/>
    <cellStyle name="Normal 68 3 2 7 2" xfId="45583" xr:uid="{00000000-0005-0000-0000-00000CB20000}"/>
    <cellStyle name="Normal 68 3 2 8" xfId="45584" xr:uid="{00000000-0005-0000-0000-00000DB20000}"/>
    <cellStyle name="Normal 68 3 2 8 2" xfId="45585" xr:uid="{00000000-0005-0000-0000-00000EB20000}"/>
    <cellStyle name="Normal 68 3 2 9" xfId="45586" xr:uid="{00000000-0005-0000-0000-00000FB20000}"/>
    <cellStyle name="Normal 68 3 2 9 2" xfId="45587" xr:uid="{00000000-0005-0000-0000-000010B20000}"/>
    <cellStyle name="Normal 68 3 3" xfId="45588" xr:uid="{00000000-0005-0000-0000-000011B20000}"/>
    <cellStyle name="Normal 68 3 3 10" xfId="45589" xr:uid="{00000000-0005-0000-0000-000012B20000}"/>
    <cellStyle name="Normal 68 3 3 11" xfId="45590" xr:uid="{00000000-0005-0000-0000-000013B20000}"/>
    <cellStyle name="Normal 68 3 3 2" xfId="45591" xr:uid="{00000000-0005-0000-0000-000014B20000}"/>
    <cellStyle name="Normal 68 3 3 2 2" xfId="45592" xr:uid="{00000000-0005-0000-0000-000015B20000}"/>
    <cellStyle name="Normal 68 3 3 3" xfId="45593" xr:uid="{00000000-0005-0000-0000-000016B20000}"/>
    <cellStyle name="Normal 68 3 3 3 2" xfId="45594" xr:uid="{00000000-0005-0000-0000-000017B20000}"/>
    <cellStyle name="Normal 68 3 3 4" xfId="45595" xr:uid="{00000000-0005-0000-0000-000018B20000}"/>
    <cellStyle name="Normal 68 3 3 4 2" xfId="45596" xr:uid="{00000000-0005-0000-0000-000019B20000}"/>
    <cellStyle name="Normal 68 3 3 5" xfId="45597" xr:uid="{00000000-0005-0000-0000-00001AB20000}"/>
    <cellStyle name="Normal 68 3 3 5 2" xfId="45598" xr:uid="{00000000-0005-0000-0000-00001BB20000}"/>
    <cellStyle name="Normal 68 3 3 6" xfId="45599" xr:uid="{00000000-0005-0000-0000-00001CB20000}"/>
    <cellStyle name="Normal 68 3 3 6 2" xfId="45600" xr:uid="{00000000-0005-0000-0000-00001DB20000}"/>
    <cellStyle name="Normal 68 3 3 7" xfId="45601" xr:uid="{00000000-0005-0000-0000-00001EB20000}"/>
    <cellStyle name="Normal 68 3 3 7 2" xfId="45602" xr:uid="{00000000-0005-0000-0000-00001FB20000}"/>
    <cellStyle name="Normal 68 3 3 8" xfId="45603" xr:uid="{00000000-0005-0000-0000-000020B20000}"/>
    <cellStyle name="Normal 68 3 3 8 2" xfId="45604" xr:uid="{00000000-0005-0000-0000-000021B20000}"/>
    <cellStyle name="Normal 68 3 3 9" xfId="45605" xr:uid="{00000000-0005-0000-0000-000022B20000}"/>
    <cellStyle name="Normal 68 3 3 9 2" xfId="45606" xr:uid="{00000000-0005-0000-0000-000023B20000}"/>
    <cellStyle name="Normal 68 3 4" xfId="45607" xr:uid="{00000000-0005-0000-0000-000024B20000}"/>
    <cellStyle name="Normal 68 3 4 10" xfId="45608" xr:uid="{00000000-0005-0000-0000-000025B20000}"/>
    <cellStyle name="Normal 68 3 4 11" xfId="45609" xr:uid="{00000000-0005-0000-0000-000026B20000}"/>
    <cellStyle name="Normal 68 3 4 2" xfId="45610" xr:uid="{00000000-0005-0000-0000-000027B20000}"/>
    <cellStyle name="Normal 68 3 4 2 2" xfId="45611" xr:uid="{00000000-0005-0000-0000-000028B20000}"/>
    <cellStyle name="Normal 68 3 4 3" xfId="45612" xr:uid="{00000000-0005-0000-0000-000029B20000}"/>
    <cellStyle name="Normal 68 3 4 3 2" xfId="45613" xr:uid="{00000000-0005-0000-0000-00002AB20000}"/>
    <cellStyle name="Normal 68 3 4 4" xfId="45614" xr:uid="{00000000-0005-0000-0000-00002BB20000}"/>
    <cellStyle name="Normal 68 3 4 4 2" xfId="45615" xr:uid="{00000000-0005-0000-0000-00002CB20000}"/>
    <cellStyle name="Normal 68 3 4 5" xfId="45616" xr:uid="{00000000-0005-0000-0000-00002DB20000}"/>
    <cellStyle name="Normal 68 3 4 5 2" xfId="45617" xr:uid="{00000000-0005-0000-0000-00002EB20000}"/>
    <cellStyle name="Normal 68 3 4 6" xfId="45618" xr:uid="{00000000-0005-0000-0000-00002FB20000}"/>
    <cellStyle name="Normal 68 3 4 6 2" xfId="45619" xr:uid="{00000000-0005-0000-0000-000030B20000}"/>
    <cellStyle name="Normal 68 3 4 7" xfId="45620" xr:uid="{00000000-0005-0000-0000-000031B20000}"/>
    <cellStyle name="Normal 68 3 4 7 2" xfId="45621" xr:uid="{00000000-0005-0000-0000-000032B20000}"/>
    <cellStyle name="Normal 68 3 4 8" xfId="45622" xr:uid="{00000000-0005-0000-0000-000033B20000}"/>
    <cellStyle name="Normal 68 3 4 8 2" xfId="45623" xr:uid="{00000000-0005-0000-0000-000034B20000}"/>
    <cellStyle name="Normal 68 3 4 9" xfId="45624" xr:uid="{00000000-0005-0000-0000-000035B20000}"/>
    <cellStyle name="Normal 68 3 4 9 2" xfId="45625" xr:uid="{00000000-0005-0000-0000-000036B20000}"/>
    <cellStyle name="Normal 68 3 5" xfId="45626" xr:uid="{00000000-0005-0000-0000-000037B20000}"/>
    <cellStyle name="Normal 68 3 5 10" xfId="45627" xr:uid="{00000000-0005-0000-0000-000038B20000}"/>
    <cellStyle name="Normal 68 3 5 11" xfId="45628" xr:uid="{00000000-0005-0000-0000-000039B20000}"/>
    <cellStyle name="Normal 68 3 5 2" xfId="45629" xr:uid="{00000000-0005-0000-0000-00003AB20000}"/>
    <cellStyle name="Normal 68 3 5 2 2" xfId="45630" xr:uid="{00000000-0005-0000-0000-00003BB20000}"/>
    <cellStyle name="Normal 68 3 5 3" xfId="45631" xr:uid="{00000000-0005-0000-0000-00003CB20000}"/>
    <cellStyle name="Normal 68 3 5 3 2" xfId="45632" xr:uid="{00000000-0005-0000-0000-00003DB20000}"/>
    <cellStyle name="Normal 68 3 5 4" xfId="45633" xr:uid="{00000000-0005-0000-0000-00003EB20000}"/>
    <cellStyle name="Normal 68 3 5 4 2" xfId="45634" xr:uid="{00000000-0005-0000-0000-00003FB20000}"/>
    <cellStyle name="Normal 68 3 5 5" xfId="45635" xr:uid="{00000000-0005-0000-0000-000040B20000}"/>
    <cellStyle name="Normal 68 3 5 5 2" xfId="45636" xr:uid="{00000000-0005-0000-0000-000041B20000}"/>
    <cellStyle name="Normal 68 3 5 6" xfId="45637" xr:uid="{00000000-0005-0000-0000-000042B20000}"/>
    <cellStyle name="Normal 68 3 5 6 2" xfId="45638" xr:uid="{00000000-0005-0000-0000-000043B20000}"/>
    <cellStyle name="Normal 68 3 5 7" xfId="45639" xr:uid="{00000000-0005-0000-0000-000044B20000}"/>
    <cellStyle name="Normal 68 3 5 7 2" xfId="45640" xr:uid="{00000000-0005-0000-0000-000045B20000}"/>
    <cellStyle name="Normal 68 3 5 8" xfId="45641" xr:uid="{00000000-0005-0000-0000-000046B20000}"/>
    <cellStyle name="Normal 68 3 5 8 2" xfId="45642" xr:uid="{00000000-0005-0000-0000-000047B20000}"/>
    <cellStyle name="Normal 68 3 5 9" xfId="45643" xr:uid="{00000000-0005-0000-0000-000048B20000}"/>
    <cellStyle name="Normal 68 3 5 9 2" xfId="45644" xr:uid="{00000000-0005-0000-0000-000049B20000}"/>
    <cellStyle name="Normal 68 3 6" xfId="45645" xr:uid="{00000000-0005-0000-0000-00004AB20000}"/>
    <cellStyle name="Normal 68 3 6 10" xfId="45646" xr:uid="{00000000-0005-0000-0000-00004BB20000}"/>
    <cellStyle name="Normal 68 3 6 11" xfId="45647" xr:uid="{00000000-0005-0000-0000-00004CB20000}"/>
    <cellStyle name="Normal 68 3 6 2" xfId="45648" xr:uid="{00000000-0005-0000-0000-00004DB20000}"/>
    <cellStyle name="Normal 68 3 6 2 2" xfId="45649" xr:uid="{00000000-0005-0000-0000-00004EB20000}"/>
    <cellStyle name="Normal 68 3 6 3" xfId="45650" xr:uid="{00000000-0005-0000-0000-00004FB20000}"/>
    <cellStyle name="Normal 68 3 6 3 2" xfId="45651" xr:uid="{00000000-0005-0000-0000-000050B20000}"/>
    <cellStyle name="Normal 68 3 6 4" xfId="45652" xr:uid="{00000000-0005-0000-0000-000051B20000}"/>
    <cellStyle name="Normal 68 3 6 4 2" xfId="45653" xr:uid="{00000000-0005-0000-0000-000052B20000}"/>
    <cellStyle name="Normal 68 3 6 5" xfId="45654" xr:uid="{00000000-0005-0000-0000-000053B20000}"/>
    <cellStyle name="Normal 68 3 6 5 2" xfId="45655" xr:uid="{00000000-0005-0000-0000-000054B20000}"/>
    <cellStyle name="Normal 68 3 6 6" xfId="45656" xr:uid="{00000000-0005-0000-0000-000055B20000}"/>
    <cellStyle name="Normal 68 3 6 6 2" xfId="45657" xr:uid="{00000000-0005-0000-0000-000056B20000}"/>
    <cellStyle name="Normal 68 3 6 7" xfId="45658" xr:uid="{00000000-0005-0000-0000-000057B20000}"/>
    <cellStyle name="Normal 68 3 6 7 2" xfId="45659" xr:uid="{00000000-0005-0000-0000-000058B20000}"/>
    <cellStyle name="Normal 68 3 6 8" xfId="45660" xr:uid="{00000000-0005-0000-0000-000059B20000}"/>
    <cellStyle name="Normal 68 3 6 8 2" xfId="45661" xr:uid="{00000000-0005-0000-0000-00005AB20000}"/>
    <cellStyle name="Normal 68 3 6 9" xfId="45662" xr:uid="{00000000-0005-0000-0000-00005BB20000}"/>
    <cellStyle name="Normal 68 3 6 9 2" xfId="45663" xr:uid="{00000000-0005-0000-0000-00005CB20000}"/>
    <cellStyle name="Normal 68 3 7" xfId="45664" xr:uid="{00000000-0005-0000-0000-00005DB20000}"/>
    <cellStyle name="Normal 68 3 7 10" xfId="45665" xr:uid="{00000000-0005-0000-0000-00005EB20000}"/>
    <cellStyle name="Normal 68 3 7 2" xfId="45666" xr:uid="{00000000-0005-0000-0000-00005FB20000}"/>
    <cellStyle name="Normal 68 3 7 2 2" xfId="45667" xr:uid="{00000000-0005-0000-0000-000060B20000}"/>
    <cellStyle name="Normal 68 3 7 3" xfId="45668" xr:uid="{00000000-0005-0000-0000-000061B20000}"/>
    <cellStyle name="Normal 68 3 7 3 2" xfId="45669" xr:uid="{00000000-0005-0000-0000-000062B20000}"/>
    <cellStyle name="Normal 68 3 7 4" xfId="45670" xr:uid="{00000000-0005-0000-0000-000063B20000}"/>
    <cellStyle name="Normal 68 3 7 4 2" xfId="45671" xr:uid="{00000000-0005-0000-0000-000064B20000}"/>
    <cellStyle name="Normal 68 3 7 5" xfId="45672" xr:uid="{00000000-0005-0000-0000-000065B20000}"/>
    <cellStyle name="Normal 68 3 7 5 2" xfId="45673" xr:uid="{00000000-0005-0000-0000-000066B20000}"/>
    <cellStyle name="Normal 68 3 7 6" xfId="45674" xr:uid="{00000000-0005-0000-0000-000067B20000}"/>
    <cellStyle name="Normal 68 3 7 6 2" xfId="45675" xr:uid="{00000000-0005-0000-0000-000068B20000}"/>
    <cellStyle name="Normal 68 3 7 7" xfId="45676" xr:uid="{00000000-0005-0000-0000-000069B20000}"/>
    <cellStyle name="Normal 68 3 7 7 2" xfId="45677" xr:uid="{00000000-0005-0000-0000-00006AB20000}"/>
    <cellStyle name="Normal 68 3 7 8" xfId="45678" xr:uid="{00000000-0005-0000-0000-00006BB20000}"/>
    <cellStyle name="Normal 68 3 7 8 2" xfId="45679" xr:uid="{00000000-0005-0000-0000-00006CB20000}"/>
    <cellStyle name="Normal 68 3 7 9" xfId="45680" xr:uid="{00000000-0005-0000-0000-00006DB20000}"/>
    <cellStyle name="Normal 68 3 8" xfId="45681" xr:uid="{00000000-0005-0000-0000-00006EB20000}"/>
    <cellStyle name="Normal 68 3 8 2" xfId="45682" xr:uid="{00000000-0005-0000-0000-00006FB20000}"/>
    <cellStyle name="Normal 68 3 9" xfId="45683" xr:uid="{00000000-0005-0000-0000-000070B20000}"/>
    <cellStyle name="Normal 68 3 9 2" xfId="45684" xr:uid="{00000000-0005-0000-0000-000071B20000}"/>
    <cellStyle name="Normal 68 4" xfId="45685" xr:uid="{00000000-0005-0000-0000-000072B20000}"/>
    <cellStyle name="Normal 68 4 10" xfId="45686" xr:uid="{00000000-0005-0000-0000-000073B20000}"/>
    <cellStyle name="Normal 68 4 11" xfId="45687" xr:uid="{00000000-0005-0000-0000-000074B20000}"/>
    <cellStyle name="Normal 68 4 2" xfId="45688" xr:uid="{00000000-0005-0000-0000-000075B20000}"/>
    <cellStyle name="Normal 68 4 2 2" xfId="45689" xr:uid="{00000000-0005-0000-0000-000076B20000}"/>
    <cellStyle name="Normal 68 4 3" xfId="45690" xr:uid="{00000000-0005-0000-0000-000077B20000}"/>
    <cellStyle name="Normal 68 4 3 2" xfId="45691" xr:uid="{00000000-0005-0000-0000-000078B20000}"/>
    <cellStyle name="Normal 68 4 4" xfId="45692" xr:uid="{00000000-0005-0000-0000-000079B20000}"/>
    <cellStyle name="Normal 68 4 4 2" xfId="45693" xr:uid="{00000000-0005-0000-0000-00007AB20000}"/>
    <cellStyle name="Normal 68 4 5" xfId="45694" xr:uid="{00000000-0005-0000-0000-00007BB20000}"/>
    <cellStyle name="Normal 68 4 5 2" xfId="45695" xr:uid="{00000000-0005-0000-0000-00007CB20000}"/>
    <cellStyle name="Normal 68 4 6" xfId="45696" xr:uid="{00000000-0005-0000-0000-00007DB20000}"/>
    <cellStyle name="Normal 68 4 6 2" xfId="45697" xr:uid="{00000000-0005-0000-0000-00007EB20000}"/>
    <cellStyle name="Normal 68 4 7" xfId="45698" xr:uid="{00000000-0005-0000-0000-00007FB20000}"/>
    <cellStyle name="Normal 68 4 7 2" xfId="45699" xr:uid="{00000000-0005-0000-0000-000080B20000}"/>
    <cellStyle name="Normal 68 4 8" xfId="45700" xr:uid="{00000000-0005-0000-0000-000081B20000}"/>
    <cellStyle name="Normal 68 4 8 2" xfId="45701" xr:uid="{00000000-0005-0000-0000-000082B20000}"/>
    <cellStyle name="Normal 68 4 9" xfId="45702" xr:uid="{00000000-0005-0000-0000-000083B20000}"/>
    <cellStyle name="Normal 68 4 9 2" xfId="45703" xr:uid="{00000000-0005-0000-0000-000084B20000}"/>
    <cellStyle name="Normal 68 5" xfId="45704" xr:uid="{00000000-0005-0000-0000-000085B20000}"/>
    <cellStyle name="Normal 68 5 10" xfId="45705" xr:uid="{00000000-0005-0000-0000-000086B20000}"/>
    <cellStyle name="Normal 68 5 11" xfId="45706" xr:uid="{00000000-0005-0000-0000-000087B20000}"/>
    <cellStyle name="Normal 68 5 2" xfId="45707" xr:uid="{00000000-0005-0000-0000-000088B20000}"/>
    <cellStyle name="Normal 68 5 2 2" xfId="45708" xr:uid="{00000000-0005-0000-0000-000089B20000}"/>
    <cellStyle name="Normal 68 5 3" xfId="45709" xr:uid="{00000000-0005-0000-0000-00008AB20000}"/>
    <cellStyle name="Normal 68 5 3 2" xfId="45710" xr:uid="{00000000-0005-0000-0000-00008BB20000}"/>
    <cellStyle name="Normal 68 5 4" xfId="45711" xr:uid="{00000000-0005-0000-0000-00008CB20000}"/>
    <cellStyle name="Normal 68 5 4 2" xfId="45712" xr:uid="{00000000-0005-0000-0000-00008DB20000}"/>
    <cellStyle name="Normal 68 5 5" xfId="45713" xr:uid="{00000000-0005-0000-0000-00008EB20000}"/>
    <cellStyle name="Normal 68 5 5 2" xfId="45714" xr:uid="{00000000-0005-0000-0000-00008FB20000}"/>
    <cellStyle name="Normal 68 5 6" xfId="45715" xr:uid="{00000000-0005-0000-0000-000090B20000}"/>
    <cellStyle name="Normal 68 5 6 2" xfId="45716" xr:uid="{00000000-0005-0000-0000-000091B20000}"/>
    <cellStyle name="Normal 68 5 7" xfId="45717" xr:uid="{00000000-0005-0000-0000-000092B20000}"/>
    <cellStyle name="Normal 68 5 7 2" xfId="45718" xr:uid="{00000000-0005-0000-0000-000093B20000}"/>
    <cellStyle name="Normal 68 5 8" xfId="45719" xr:uid="{00000000-0005-0000-0000-000094B20000}"/>
    <cellStyle name="Normal 68 5 8 2" xfId="45720" xr:uid="{00000000-0005-0000-0000-000095B20000}"/>
    <cellStyle name="Normal 68 5 9" xfId="45721" xr:uid="{00000000-0005-0000-0000-000096B20000}"/>
    <cellStyle name="Normal 68 5 9 2" xfId="45722" xr:uid="{00000000-0005-0000-0000-000097B20000}"/>
    <cellStyle name="Normal 68 6" xfId="45723" xr:uid="{00000000-0005-0000-0000-000098B20000}"/>
    <cellStyle name="Normal 68 6 10" xfId="45724" xr:uid="{00000000-0005-0000-0000-000099B20000}"/>
    <cellStyle name="Normal 68 6 11" xfId="45725" xr:uid="{00000000-0005-0000-0000-00009AB20000}"/>
    <cellStyle name="Normal 68 6 2" xfId="45726" xr:uid="{00000000-0005-0000-0000-00009BB20000}"/>
    <cellStyle name="Normal 68 6 2 2" xfId="45727" xr:uid="{00000000-0005-0000-0000-00009CB20000}"/>
    <cellStyle name="Normal 68 6 3" xfId="45728" xr:uid="{00000000-0005-0000-0000-00009DB20000}"/>
    <cellStyle name="Normal 68 6 3 2" xfId="45729" xr:uid="{00000000-0005-0000-0000-00009EB20000}"/>
    <cellStyle name="Normal 68 6 4" xfId="45730" xr:uid="{00000000-0005-0000-0000-00009FB20000}"/>
    <cellStyle name="Normal 68 6 4 2" xfId="45731" xr:uid="{00000000-0005-0000-0000-0000A0B20000}"/>
    <cellStyle name="Normal 68 6 5" xfId="45732" xr:uid="{00000000-0005-0000-0000-0000A1B20000}"/>
    <cellStyle name="Normal 68 6 5 2" xfId="45733" xr:uid="{00000000-0005-0000-0000-0000A2B20000}"/>
    <cellStyle name="Normal 68 6 6" xfId="45734" xr:uid="{00000000-0005-0000-0000-0000A3B20000}"/>
    <cellStyle name="Normal 68 6 6 2" xfId="45735" xr:uid="{00000000-0005-0000-0000-0000A4B20000}"/>
    <cellStyle name="Normal 68 6 7" xfId="45736" xr:uid="{00000000-0005-0000-0000-0000A5B20000}"/>
    <cellStyle name="Normal 68 6 7 2" xfId="45737" xr:uid="{00000000-0005-0000-0000-0000A6B20000}"/>
    <cellStyle name="Normal 68 6 8" xfId="45738" xr:uid="{00000000-0005-0000-0000-0000A7B20000}"/>
    <cellStyle name="Normal 68 6 8 2" xfId="45739" xr:uid="{00000000-0005-0000-0000-0000A8B20000}"/>
    <cellStyle name="Normal 68 6 9" xfId="45740" xr:uid="{00000000-0005-0000-0000-0000A9B20000}"/>
    <cellStyle name="Normal 68 6 9 2" xfId="45741" xr:uid="{00000000-0005-0000-0000-0000AAB20000}"/>
    <cellStyle name="Normal 68 7" xfId="45742" xr:uid="{00000000-0005-0000-0000-0000ABB20000}"/>
    <cellStyle name="Normal 68 7 10" xfId="45743" xr:uid="{00000000-0005-0000-0000-0000ACB20000}"/>
    <cellStyle name="Normal 68 7 11" xfId="45744" xr:uid="{00000000-0005-0000-0000-0000ADB20000}"/>
    <cellStyle name="Normal 68 7 2" xfId="45745" xr:uid="{00000000-0005-0000-0000-0000AEB20000}"/>
    <cellStyle name="Normal 68 7 2 2" xfId="45746" xr:uid="{00000000-0005-0000-0000-0000AFB20000}"/>
    <cellStyle name="Normal 68 7 3" xfId="45747" xr:uid="{00000000-0005-0000-0000-0000B0B20000}"/>
    <cellStyle name="Normal 68 7 3 2" xfId="45748" xr:uid="{00000000-0005-0000-0000-0000B1B20000}"/>
    <cellStyle name="Normal 68 7 4" xfId="45749" xr:uid="{00000000-0005-0000-0000-0000B2B20000}"/>
    <cellStyle name="Normal 68 7 4 2" xfId="45750" xr:uid="{00000000-0005-0000-0000-0000B3B20000}"/>
    <cellStyle name="Normal 68 7 5" xfId="45751" xr:uid="{00000000-0005-0000-0000-0000B4B20000}"/>
    <cellStyle name="Normal 68 7 5 2" xfId="45752" xr:uid="{00000000-0005-0000-0000-0000B5B20000}"/>
    <cellStyle name="Normal 68 7 6" xfId="45753" xr:uid="{00000000-0005-0000-0000-0000B6B20000}"/>
    <cellStyle name="Normal 68 7 6 2" xfId="45754" xr:uid="{00000000-0005-0000-0000-0000B7B20000}"/>
    <cellStyle name="Normal 68 7 7" xfId="45755" xr:uid="{00000000-0005-0000-0000-0000B8B20000}"/>
    <cellStyle name="Normal 68 7 7 2" xfId="45756" xr:uid="{00000000-0005-0000-0000-0000B9B20000}"/>
    <cellStyle name="Normal 68 7 8" xfId="45757" xr:uid="{00000000-0005-0000-0000-0000BAB20000}"/>
    <cellStyle name="Normal 68 7 8 2" xfId="45758" xr:uid="{00000000-0005-0000-0000-0000BBB20000}"/>
    <cellStyle name="Normal 68 7 9" xfId="45759" xr:uid="{00000000-0005-0000-0000-0000BCB20000}"/>
    <cellStyle name="Normal 68 7 9 2" xfId="45760" xr:uid="{00000000-0005-0000-0000-0000BDB20000}"/>
    <cellStyle name="Normal 68 8" xfId="45761" xr:uid="{00000000-0005-0000-0000-0000BEB20000}"/>
    <cellStyle name="Normal 68 8 10" xfId="45762" xr:uid="{00000000-0005-0000-0000-0000BFB20000}"/>
    <cellStyle name="Normal 68 8 11" xfId="45763" xr:uid="{00000000-0005-0000-0000-0000C0B20000}"/>
    <cellStyle name="Normal 68 8 2" xfId="45764" xr:uid="{00000000-0005-0000-0000-0000C1B20000}"/>
    <cellStyle name="Normal 68 8 2 2" xfId="45765" xr:uid="{00000000-0005-0000-0000-0000C2B20000}"/>
    <cellStyle name="Normal 68 8 3" xfId="45766" xr:uid="{00000000-0005-0000-0000-0000C3B20000}"/>
    <cellStyle name="Normal 68 8 3 2" xfId="45767" xr:uid="{00000000-0005-0000-0000-0000C4B20000}"/>
    <cellStyle name="Normal 68 8 4" xfId="45768" xr:uid="{00000000-0005-0000-0000-0000C5B20000}"/>
    <cellStyle name="Normal 68 8 4 2" xfId="45769" xr:uid="{00000000-0005-0000-0000-0000C6B20000}"/>
    <cellStyle name="Normal 68 8 5" xfId="45770" xr:uid="{00000000-0005-0000-0000-0000C7B20000}"/>
    <cellStyle name="Normal 68 8 5 2" xfId="45771" xr:uid="{00000000-0005-0000-0000-0000C8B20000}"/>
    <cellStyle name="Normal 68 8 6" xfId="45772" xr:uid="{00000000-0005-0000-0000-0000C9B20000}"/>
    <cellStyle name="Normal 68 8 6 2" xfId="45773" xr:uid="{00000000-0005-0000-0000-0000CAB20000}"/>
    <cellStyle name="Normal 68 8 7" xfId="45774" xr:uid="{00000000-0005-0000-0000-0000CBB20000}"/>
    <cellStyle name="Normal 68 8 7 2" xfId="45775" xr:uid="{00000000-0005-0000-0000-0000CCB20000}"/>
    <cellStyle name="Normal 68 8 8" xfId="45776" xr:uid="{00000000-0005-0000-0000-0000CDB20000}"/>
    <cellStyle name="Normal 68 8 8 2" xfId="45777" xr:uid="{00000000-0005-0000-0000-0000CEB20000}"/>
    <cellStyle name="Normal 68 8 9" xfId="45778" xr:uid="{00000000-0005-0000-0000-0000CFB20000}"/>
    <cellStyle name="Normal 68 8 9 2" xfId="45779" xr:uid="{00000000-0005-0000-0000-0000D0B20000}"/>
    <cellStyle name="Normal 68 9" xfId="45780" xr:uid="{00000000-0005-0000-0000-0000D1B20000}"/>
    <cellStyle name="Normal 68 9 10" xfId="45781" xr:uid="{00000000-0005-0000-0000-0000D2B20000}"/>
    <cellStyle name="Normal 68 9 2" xfId="45782" xr:uid="{00000000-0005-0000-0000-0000D3B20000}"/>
    <cellStyle name="Normal 68 9 2 2" xfId="45783" xr:uid="{00000000-0005-0000-0000-0000D4B20000}"/>
    <cellStyle name="Normal 68 9 3" xfId="45784" xr:uid="{00000000-0005-0000-0000-0000D5B20000}"/>
    <cellStyle name="Normal 68 9 3 2" xfId="45785" xr:uid="{00000000-0005-0000-0000-0000D6B20000}"/>
    <cellStyle name="Normal 68 9 4" xfId="45786" xr:uid="{00000000-0005-0000-0000-0000D7B20000}"/>
    <cellStyle name="Normal 68 9 4 2" xfId="45787" xr:uid="{00000000-0005-0000-0000-0000D8B20000}"/>
    <cellStyle name="Normal 68 9 5" xfId="45788" xr:uid="{00000000-0005-0000-0000-0000D9B20000}"/>
    <cellStyle name="Normal 68 9 5 2" xfId="45789" xr:uid="{00000000-0005-0000-0000-0000DAB20000}"/>
    <cellStyle name="Normal 68 9 6" xfId="45790" xr:uid="{00000000-0005-0000-0000-0000DBB20000}"/>
    <cellStyle name="Normal 68 9 6 2" xfId="45791" xr:uid="{00000000-0005-0000-0000-0000DCB20000}"/>
    <cellStyle name="Normal 68 9 7" xfId="45792" xr:uid="{00000000-0005-0000-0000-0000DDB20000}"/>
    <cellStyle name="Normal 68 9 7 2" xfId="45793" xr:uid="{00000000-0005-0000-0000-0000DEB20000}"/>
    <cellStyle name="Normal 68 9 8" xfId="45794" xr:uid="{00000000-0005-0000-0000-0000DFB20000}"/>
    <cellStyle name="Normal 68 9 8 2" xfId="45795" xr:uid="{00000000-0005-0000-0000-0000E0B20000}"/>
    <cellStyle name="Normal 68 9 9" xfId="45796" xr:uid="{00000000-0005-0000-0000-0000E1B20000}"/>
    <cellStyle name="Normal 69" xfId="45797" xr:uid="{00000000-0005-0000-0000-0000E2B20000}"/>
    <cellStyle name="Normal 69 10" xfId="45798" xr:uid="{00000000-0005-0000-0000-0000E3B20000}"/>
    <cellStyle name="Normal 69 10 2" xfId="45799" xr:uid="{00000000-0005-0000-0000-0000E4B20000}"/>
    <cellStyle name="Normal 69 11" xfId="45800" xr:uid="{00000000-0005-0000-0000-0000E5B20000}"/>
    <cellStyle name="Normal 69 11 2" xfId="45801" xr:uid="{00000000-0005-0000-0000-0000E6B20000}"/>
    <cellStyle name="Normal 69 12" xfId="45802" xr:uid="{00000000-0005-0000-0000-0000E7B20000}"/>
    <cellStyle name="Normal 69 12 2" xfId="45803" xr:uid="{00000000-0005-0000-0000-0000E8B20000}"/>
    <cellStyle name="Normal 69 13" xfId="45804" xr:uid="{00000000-0005-0000-0000-0000E9B20000}"/>
    <cellStyle name="Normal 69 13 2" xfId="45805" xr:uid="{00000000-0005-0000-0000-0000EAB20000}"/>
    <cellStyle name="Normal 69 14" xfId="45806" xr:uid="{00000000-0005-0000-0000-0000EBB20000}"/>
    <cellStyle name="Normal 69 14 2" xfId="45807" xr:uid="{00000000-0005-0000-0000-0000ECB20000}"/>
    <cellStyle name="Normal 69 15" xfId="45808" xr:uid="{00000000-0005-0000-0000-0000EDB20000}"/>
    <cellStyle name="Normal 69 15 2" xfId="45809" xr:uid="{00000000-0005-0000-0000-0000EEB20000}"/>
    <cellStyle name="Normal 69 16" xfId="45810" xr:uid="{00000000-0005-0000-0000-0000EFB20000}"/>
    <cellStyle name="Normal 69 16 2" xfId="45811" xr:uid="{00000000-0005-0000-0000-0000F0B20000}"/>
    <cellStyle name="Normal 69 17" xfId="45812" xr:uid="{00000000-0005-0000-0000-0000F1B20000}"/>
    <cellStyle name="Normal 69 17 2" xfId="45813" xr:uid="{00000000-0005-0000-0000-0000F2B20000}"/>
    <cellStyle name="Normal 69 18" xfId="45814" xr:uid="{00000000-0005-0000-0000-0000F3B20000}"/>
    <cellStyle name="Normal 69 19" xfId="45815" xr:uid="{00000000-0005-0000-0000-0000F4B20000}"/>
    <cellStyle name="Normal 69 2" xfId="45816" xr:uid="{00000000-0005-0000-0000-0000F5B20000}"/>
    <cellStyle name="Normal 69 2 10" xfId="45817" xr:uid="{00000000-0005-0000-0000-0000F6B20000}"/>
    <cellStyle name="Normal 69 2 10 2" xfId="45818" xr:uid="{00000000-0005-0000-0000-0000F7B20000}"/>
    <cellStyle name="Normal 69 2 11" xfId="45819" xr:uid="{00000000-0005-0000-0000-0000F8B20000}"/>
    <cellStyle name="Normal 69 2 11 2" xfId="45820" xr:uid="{00000000-0005-0000-0000-0000F9B20000}"/>
    <cellStyle name="Normal 69 2 12" xfId="45821" xr:uid="{00000000-0005-0000-0000-0000FAB20000}"/>
    <cellStyle name="Normal 69 2 12 2" xfId="45822" xr:uid="{00000000-0005-0000-0000-0000FBB20000}"/>
    <cellStyle name="Normal 69 2 13" xfId="45823" xr:uid="{00000000-0005-0000-0000-0000FCB20000}"/>
    <cellStyle name="Normal 69 2 13 2" xfId="45824" xr:uid="{00000000-0005-0000-0000-0000FDB20000}"/>
    <cellStyle name="Normal 69 2 14" xfId="45825" xr:uid="{00000000-0005-0000-0000-0000FEB20000}"/>
    <cellStyle name="Normal 69 2 14 2" xfId="45826" xr:uid="{00000000-0005-0000-0000-0000FFB20000}"/>
    <cellStyle name="Normal 69 2 15" xfId="45827" xr:uid="{00000000-0005-0000-0000-000000B30000}"/>
    <cellStyle name="Normal 69 2 15 2" xfId="45828" xr:uid="{00000000-0005-0000-0000-000001B30000}"/>
    <cellStyle name="Normal 69 2 16" xfId="45829" xr:uid="{00000000-0005-0000-0000-000002B30000}"/>
    <cellStyle name="Normal 69 2 17" xfId="45830" xr:uid="{00000000-0005-0000-0000-000003B30000}"/>
    <cellStyle name="Normal 69 2 2" xfId="45831" xr:uid="{00000000-0005-0000-0000-000004B30000}"/>
    <cellStyle name="Normal 69 2 2 10" xfId="45832" xr:uid="{00000000-0005-0000-0000-000005B30000}"/>
    <cellStyle name="Normal 69 2 2 11" xfId="45833" xr:uid="{00000000-0005-0000-0000-000006B30000}"/>
    <cellStyle name="Normal 69 2 2 2" xfId="45834" xr:uid="{00000000-0005-0000-0000-000007B30000}"/>
    <cellStyle name="Normal 69 2 2 2 2" xfId="45835" xr:uid="{00000000-0005-0000-0000-000008B30000}"/>
    <cellStyle name="Normal 69 2 2 3" xfId="45836" xr:uid="{00000000-0005-0000-0000-000009B30000}"/>
    <cellStyle name="Normal 69 2 2 3 2" xfId="45837" xr:uid="{00000000-0005-0000-0000-00000AB30000}"/>
    <cellStyle name="Normal 69 2 2 4" xfId="45838" xr:uid="{00000000-0005-0000-0000-00000BB30000}"/>
    <cellStyle name="Normal 69 2 2 4 2" xfId="45839" xr:uid="{00000000-0005-0000-0000-00000CB30000}"/>
    <cellStyle name="Normal 69 2 2 5" xfId="45840" xr:uid="{00000000-0005-0000-0000-00000DB30000}"/>
    <cellStyle name="Normal 69 2 2 5 2" xfId="45841" xr:uid="{00000000-0005-0000-0000-00000EB30000}"/>
    <cellStyle name="Normal 69 2 2 6" xfId="45842" xr:uid="{00000000-0005-0000-0000-00000FB30000}"/>
    <cellStyle name="Normal 69 2 2 6 2" xfId="45843" xr:uid="{00000000-0005-0000-0000-000010B30000}"/>
    <cellStyle name="Normal 69 2 2 7" xfId="45844" xr:uid="{00000000-0005-0000-0000-000011B30000}"/>
    <cellStyle name="Normal 69 2 2 7 2" xfId="45845" xr:uid="{00000000-0005-0000-0000-000012B30000}"/>
    <cellStyle name="Normal 69 2 2 8" xfId="45846" xr:uid="{00000000-0005-0000-0000-000013B30000}"/>
    <cellStyle name="Normal 69 2 2 8 2" xfId="45847" xr:uid="{00000000-0005-0000-0000-000014B30000}"/>
    <cellStyle name="Normal 69 2 2 9" xfId="45848" xr:uid="{00000000-0005-0000-0000-000015B30000}"/>
    <cellStyle name="Normal 69 2 2 9 2" xfId="45849" xr:uid="{00000000-0005-0000-0000-000016B30000}"/>
    <cellStyle name="Normal 69 2 3" xfId="45850" xr:uid="{00000000-0005-0000-0000-000017B30000}"/>
    <cellStyle name="Normal 69 2 3 10" xfId="45851" xr:uid="{00000000-0005-0000-0000-000018B30000}"/>
    <cellStyle name="Normal 69 2 3 11" xfId="45852" xr:uid="{00000000-0005-0000-0000-000019B30000}"/>
    <cellStyle name="Normal 69 2 3 2" xfId="45853" xr:uid="{00000000-0005-0000-0000-00001AB30000}"/>
    <cellStyle name="Normal 69 2 3 2 2" xfId="45854" xr:uid="{00000000-0005-0000-0000-00001BB30000}"/>
    <cellStyle name="Normal 69 2 3 3" xfId="45855" xr:uid="{00000000-0005-0000-0000-00001CB30000}"/>
    <cellStyle name="Normal 69 2 3 3 2" xfId="45856" xr:uid="{00000000-0005-0000-0000-00001DB30000}"/>
    <cellStyle name="Normal 69 2 3 4" xfId="45857" xr:uid="{00000000-0005-0000-0000-00001EB30000}"/>
    <cellStyle name="Normal 69 2 3 4 2" xfId="45858" xr:uid="{00000000-0005-0000-0000-00001FB30000}"/>
    <cellStyle name="Normal 69 2 3 5" xfId="45859" xr:uid="{00000000-0005-0000-0000-000020B30000}"/>
    <cellStyle name="Normal 69 2 3 5 2" xfId="45860" xr:uid="{00000000-0005-0000-0000-000021B30000}"/>
    <cellStyle name="Normal 69 2 3 6" xfId="45861" xr:uid="{00000000-0005-0000-0000-000022B30000}"/>
    <cellStyle name="Normal 69 2 3 6 2" xfId="45862" xr:uid="{00000000-0005-0000-0000-000023B30000}"/>
    <cellStyle name="Normal 69 2 3 7" xfId="45863" xr:uid="{00000000-0005-0000-0000-000024B30000}"/>
    <cellStyle name="Normal 69 2 3 7 2" xfId="45864" xr:uid="{00000000-0005-0000-0000-000025B30000}"/>
    <cellStyle name="Normal 69 2 3 8" xfId="45865" xr:uid="{00000000-0005-0000-0000-000026B30000}"/>
    <cellStyle name="Normal 69 2 3 8 2" xfId="45866" xr:uid="{00000000-0005-0000-0000-000027B30000}"/>
    <cellStyle name="Normal 69 2 3 9" xfId="45867" xr:uid="{00000000-0005-0000-0000-000028B30000}"/>
    <cellStyle name="Normal 69 2 3 9 2" xfId="45868" xr:uid="{00000000-0005-0000-0000-000029B30000}"/>
    <cellStyle name="Normal 69 2 4" xfId="45869" xr:uid="{00000000-0005-0000-0000-00002AB30000}"/>
    <cellStyle name="Normal 69 2 4 10" xfId="45870" xr:uid="{00000000-0005-0000-0000-00002BB30000}"/>
    <cellStyle name="Normal 69 2 4 11" xfId="45871" xr:uid="{00000000-0005-0000-0000-00002CB30000}"/>
    <cellStyle name="Normal 69 2 4 2" xfId="45872" xr:uid="{00000000-0005-0000-0000-00002DB30000}"/>
    <cellStyle name="Normal 69 2 4 2 2" xfId="45873" xr:uid="{00000000-0005-0000-0000-00002EB30000}"/>
    <cellStyle name="Normal 69 2 4 3" xfId="45874" xr:uid="{00000000-0005-0000-0000-00002FB30000}"/>
    <cellStyle name="Normal 69 2 4 3 2" xfId="45875" xr:uid="{00000000-0005-0000-0000-000030B30000}"/>
    <cellStyle name="Normal 69 2 4 4" xfId="45876" xr:uid="{00000000-0005-0000-0000-000031B30000}"/>
    <cellStyle name="Normal 69 2 4 4 2" xfId="45877" xr:uid="{00000000-0005-0000-0000-000032B30000}"/>
    <cellStyle name="Normal 69 2 4 5" xfId="45878" xr:uid="{00000000-0005-0000-0000-000033B30000}"/>
    <cellStyle name="Normal 69 2 4 5 2" xfId="45879" xr:uid="{00000000-0005-0000-0000-000034B30000}"/>
    <cellStyle name="Normal 69 2 4 6" xfId="45880" xr:uid="{00000000-0005-0000-0000-000035B30000}"/>
    <cellStyle name="Normal 69 2 4 6 2" xfId="45881" xr:uid="{00000000-0005-0000-0000-000036B30000}"/>
    <cellStyle name="Normal 69 2 4 7" xfId="45882" xr:uid="{00000000-0005-0000-0000-000037B30000}"/>
    <cellStyle name="Normal 69 2 4 7 2" xfId="45883" xr:uid="{00000000-0005-0000-0000-000038B30000}"/>
    <cellStyle name="Normal 69 2 4 8" xfId="45884" xr:uid="{00000000-0005-0000-0000-000039B30000}"/>
    <cellStyle name="Normal 69 2 4 8 2" xfId="45885" xr:uid="{00000000-0005-0000-0000-00003AB30000}"/>
    <cellStyle name="Normal 69 2 4 9" xfId="45886" xr:uid="{00000000-0005-0000-0000-00003BB30000}"/>
    <cellStyle name="Normal 69 2 4 9 2" xfId="45887" xr:uid="{00000000-0005-0000-0000-00003CB30000}"/>
    <cellStyle name="Normal 69 2 5" xfId="45888" xr:uid="{00000000-0005-0000-0000-00003DB30000}"/>
    <cellStyle name="Normal 69 2 5 10" xfId="45889" xr:uid="{00000000-0005-0000-0000-00003EB30000}"/>
    <cellStyle name="Normal 69 2 5 11" xfId="45890" xr:uid="{00000000-0005-0000-0000-00003FB30000}"/>
    <cellStyle name="Normal 69 2 5 2" xfId="45891" xr:uid="{00000000-0005-0000-0000-000040B30000}"/>
    <cellStyle name="Normal 69 2 5 2 2" xfId="45892" xr:uid="{00000000-0005-0000-0000-000041B30000}"/>
    <cellStyle name="Normal 69 2 5 3" xfId="45893" xr:uid="{00000000-0005-0000-0000-000042B30000}"/>
    <cellStyle name="Normal 69 2 5 3 2" xfId="45894" xr:uid="{00000000-0005-0000-0000-000043B30000}"/>
    <cellStyle name="Normal 69 2 5 4" xfId="45895" xr:uid="{00000000-0005-0000-0000-000044B30000}"/>
    <cellStyle name="Normal 69 2 5 4 2" xfId="45896" xr:uid="{00000000-0005-0000-0000-000045B30000}"/>
    <cellStyle name="Normal 69 2 5 5" xfId="45897" xr:uid="{00000000-0005-0000-0000-000046B30000}"/>
    <cellStyle name="Normal 69 2 5 5 2" xfId="45898" xr:uid="{00000000-0005-0000-0000-000047B30000}"/>
    <cellStyle name="Normal 69 2 5 6" xfId="45899" xr:uid="{00000000-0005-0000-0000-000048B30000}"/>
    <cellStyle name="Normal 69 2 5 6 2" xfId="45900" xr:uid="{00000000-0005-0000-0000-000049B30000}"/>
    <cellStyle name="Normal 69 2 5 7" xfId="45901" xr:uid="{00000000-0005-0000-0000-00004AB30000}"/>
    <cellStyle name="Normal 69 2 5 7 2" xfId="45902" xr:uid="{00000000-0005-0000-0000-00004BB30000}"/>
    <cellStyle name="Normal 69 2 5 8" xfId="45903" xr:uid="{00000000-0005-0000-0000-00004CB30000}"/>
    <cellStyle name="Normal 69 2 5 8 2" xfId="45904" xr:uid="{00000000-0005-0000-0000-00004DB30000}"/>
    <cellStyle name="Normal 69 2 5 9" xfId="45905" xr:uid="{00000000-0005-0000-0000-00004EB30000}"/>
    <cellStyle name="Normal 69 2 5 9 2" xfId="45906" xr:uid="{00000000-0005-0000-0000-00004FB30000}"/>
    <cellStyle name="Normal 69 2 6" xfId="45907" xr:uid="{00000000-0005-0000-0000-000050B30000}"/>
    <cellStyle name="Normal 69 2 6 10" xfId="45908" xr:uid="{00000000-0005-0000-0000-000051B30000}"/>
    <cellStyle name="Normal 69 2 6 11" xfId="45909" xr:uid="{00000000-0005-0000-0000-000052B30000}"/>
    <cellStyle name="Normal 69 2 6 2" xfId="45910" xr:uid="{00000000-0005-0000-0000-000053B30000}"/>
    <cellStyle name="Normal 69 2 6 2 2" xfId="45911" xr:uid="{00000000-0005-0000-0000-000054B30000}"/>
    <cellStyle name="Normal 69 2 6 3" xfId="45912" xr:uid="{00000000-0005-0000-0000-000055B30000}"/>
    <cellStyle name="Normal 69 2 6 3 2" xfId="45913" xr:uid="{00000000-0005-0000-0000-000056B30000}"/>
    <cellStyle name="Normal 69 2 6 4" xfId="45914" xr:uid="{00000000-0005-0000-0000-000057B30000}"/>
    <cellStyle name="Normal 69 2 6 4 2" xfId="45915" xr:uid="{00000000-0005-0000-0000-000058B30000}"/>
    <cellStyle name="Normal 69 2 6 5" xfId="45916" xr:uid="{00000000-0005-0000-0000-000059B30000}"/>
    <cellStyle name="Normal 69 2 6 5 2" xfId="45917" xr:uid="{00000000-0005-0000-0000-00005AB30000}"/>
    <cellStyle name="Normal 69 2 6 6" xfId="45918" xr:uid="{00000000-0005-0000-0000-00005BB30000}"/>
    <cellStyle name="Normal 69 2 6 6 2" xfId="45919" xr:uid="{00000000-0005-0000-0000-00005CB30000}"/>
    <cellStyle name="Normal 69 2 6 7" xfId="45920" xr:uid="{00000000-0005-0000-0000-00005DB30000}"/>
    <cellStyle name="Normal 69 2 6 7 2" xfId="45921" xr:uid="{00000000-0005-0000-0000-00005EB30000}"/>
    <cellStyle name="Normal 69 2 6 8" xfId="45922" xr:uid="{00000000-0005-0000-0000-00005FB30000}"/>
    <cellStyle name="Normal 69 2 6 8 2" xfId="45923" xr:uid="{00000000-0005-0000-0000-000060B30000}"/>
    <cellStyle name="Normal 69 2 6 9" xfId="45924" xr:uid="{00000000-0005-0000-0000-000061B30000}"/>
    <cellStyle name="Normal 69 2 6 9 2" xfId="45925" xr:uid="{00000000-0005-0000-0000-000062B30000}"/>
    <cellStyle name="Normal 69 2 7" xfId="45926" xr:uid="{00000000-0005-0000-0000-000063B30000}"/>
    <cellStyle name="Normal 69 2 7 10" xfId="45927" xr:uid="{00000000-0005-0000-0000-000064B30000}"/>
    <cellStyle name="Normal 69 2 7 2" xfId="45928" xr:uid="{00000000-0005-0000-0000-000065B30000}"/>
    <cellStyle name="Normal 69 2 7 2 2" xfId="45929" xr:uid="{00000000-0005-0000-0000-000066B30000}"/>
    <cellStyle name="Normal 69 2 7 3" xfId="45930" xr:uid="{00000000-0005-0000-0000-000067B30000}"/>
    <cellStyle name="Normal 69 2 7 3 2" xfId="45931" xr:uid="{00000000-0005-0000-0000-000068B30000}"/>
    <cellStyle name="Normal 69 2 7 4" xfId="45932" xr:uid="{00000000-0005-0000-0000-000069B30000}"/>
    <cellStyle name="Normal 69 2 7 4 2" xfId="45933" xr:uid="{00000000-0005-0000-0000-00006AB30000}"/>
    <cellStyle name="Normal 69 2 7 5" xfId="45934" xr:uid="{00000000-0005-0000-0000-00006BB30000}"/>
    <cellStyle name="Normal 69 2 7 5 2" xfId="45935" xr:uid="{00000000-0005-0000-0000-00006CB30000}"/>
    <cellStyle name="Normal 69 2 7 6" xfId="45936" xr:uid="{00000000-0005-0000-0000-00006DB30000}"/>
    <cellStyle name="Normal 69 2 7 6 2" xfId="45937" xr:uid="{00000000-0005-0000-0000-00006EB30000}"/>
    <cellStyle name="Normal 69 2 7 7" xfId="45938" xr:uid="{00000000-0005-0000-0000-00006FB30000}"/>
    <cellStyle name="Normal 69 2 7 7 2" xfId="45939" xr:uid="{00000000-0005-0000-0000-000070B30000}"/>
    <cellStyle name="Normal 69 2 7 8" xfId="45940" xr:uid="{00000000-0005-0000-0000-000071B30000}"/>
    <cellStyle name="Normal 69 2 7 8 2" xfId="45941" xr:uid="{00000000-0005-0000-0000-000072B30000}"/>
    <cellStyle name="Normal 69 2 7 9" xfId="45942" xr:uid="{00000000-0005-0000-0000-000073B30000}"/>
    <cellStyle name="Normal 69 2 8" xfId="45943" xr:uid="{00000000-0005-0000-0000-000074B30000}"/>
    <cellStyle name="Normal 69 2 8 2" xfId="45944" xr:uid="{00000000-0005-0000-0000-000075B30000}"/>
    <cellStyle name="Normal 69 2 9" xfId="45945" xr:uid="{00000000-0005-0000-0000-000076B30000}"/>
    <cellStyle name="Normal 69 2 9 2" xfId="45946" xr:uid="{00000000-0005-0000-0000-000077B30000}"/>
    <cellStyle name="Normal 69 3" xfId="45947" xr:uid="{00000000-0005-0000-0000-000078B30000}"/>
    <cellStyle name="Normal 69 3 10" xfId="45948" xr:uid="{00000000-0005-0000-0000-000079B30000}"/>
    <cellStyle name="Normal 69 3 10 2" xfId="45949" xr:uid="{00000000-0005-0000-0000-00007AB30000}"/>
    <cellStyle name="Normal 69 3 11" xfId="45950" xr:uid="{00000000-0005-0000-0000-00007BB30000}"/>
    <cellStyle name="Normal 69 3 11 2" xfId="45951" xr:uid="{00000000-0005-0000-0000-00007CB30000}"/>
    <cellStyle name="Normal 69 3 12" xfId="45952" xr:uid="{00000000-0005-0000-0000-00007DB30000}"/>
    <cellStyle name="Normal 69 3 12 2" xfId="45953" xr:uid="{00000000-0005-0000-0000-00007EB30000}"/>
    <cellStyle name="Normal 69 3 13" xfId="45954" xr:uid="{00000000-0005-0000-0000-00007FB30000}"/>
    <cellStyle name="Normal 69 3 13 2" xfId="45955" xr:uid="{00000000-0005-0000-0000-000080B30000}"/>
    <cellStyle name="Normal 69 3 14" xfId="45956" xr:uid="{00000000-0005-0000-0000-000081B30000}"/>
    <cellStyle name="Normal 69 3 14 2" xfId="45957" xr:uid="{00000000-0005-0000-0000-000082B30000}"/>
    <cellStyle name="Normal 69 3 15" xfId="45958" xr:uid="{00000000-0005-0000-0000-000083B30000}"/>
    <cellStyle name="Normal 69 3 15 2" xfId="45959" xr:uid="{00000000-0005-0000-0000-000084B30000}"/>
    <cellStyle name="Normal 69 3 16" xfId="45960" xr:uid="{00000000-0005-0000-0000-000085B30000}"/>
    <cellStyle name="Normal 69 3 17" xfId="45961" xr:uid="{00000000-0005-0000-0000-000086B30000}"/>
    <cellStyle name="Normal 69 3 2" xfId="45962" xr:uid="{00000000-0005-0000-0000-000087B30000}"/>
    <cellStyle name="Normal 69 3 2 10" xfId="45963" xr:uid="{00000000-0005-0000-0000-000088B30000}"/>
    <cellStyle name="Normal 69 3 2 11" xfId="45964" xr:uid="{00000000-0005-0000-0000-000089B30000}"/>
    <cellStyle name="Normal 69 3 2 2" xfId="45965" xr:uid="{00000000-0005-0000-0000-00008AB30000}"/>
    <cellStyle name="Normal 69 3 2 2 2" xfId="45966" xr:uid="{00000000-0005-0000-0000-00008BB30000}"/>
    <cellStyle name="Normal 69 3 2 3" xfId="45967" xr:uid="{00000000-0005-0000-0000-00008CB30000}"/>
    <cellStyle name="Normal 69 3 2 3 2" xfId="45968" xr:uid="{00000000-0005-0000-0000-00008DB30000}"/>
    <cellStyle name="Normal 69 3 2 4" xfId="45969" xr:uid="{00000000-0005-0000-0000-00008EB30000}"/>
    <cellStyle name="Normal 69 3 2 4 2" xfId="45970" xr:uid="{00000000-0005-0000-0000-00008FB30000}"/>
    <cellStyle name="Normal 69 3 2 5" xfId="45971" xr:uid="{00000000-0005-0000-0000-000090B30000}"/>
    <cellStyle name="Normal 69 3 2 5 2" xfId="45972" xr:uid="{00000000-0005-0000-0000-000091B30000}"/>
    <cellStyle name="Normal 69 3 2 6" xfId="45973" xr:uid="{00000000-0005-0000-0000-000092B30000}"/>
    <cellStyle name="Normal 69 3 2 6 2" xfId="45974" xr:uid="{00000000-0005-0000-0000-000093B30000}"/>
    <cellStyle name="Normal 69 3 2 7" xfId="45975" xr:uid="{00000000-0005-0000-0000-000094B30000}"/>
    <cellStyle name="Normal 69 3 2 7 2" xfId="45976" xr:uid="{00000000-0005-0000-0000-000095B30000}"/>
    <cellStyle name="Normal 69 3 2 8" xfId="45977" xr:uid="{00000000-0005-0000-0000-000096B30000}"/>
    <cellStyle name="Normal 69 3 2 8 2" xfId="45978" xr:uid="{00000000-0005-0000-0000-000097B30000}"/>
    <cellStyle name="Normal 69 3 2 9" xfId="45979" xr:uid="{00000000-0005-0000-0000-000098B30000}"/>
    <cellStyle name="Normal 69 3 2 9 2" xfId="45980" xr:uid="{00000000-0005-0000-0000-000099B30000}"/>
    <cellStyle name="Normal 69 3 3" xfId="45981" xr:uid="{00000000-0005-0000-0000-00009AB30000}"/>
    <cellStyle name="Normal 69 3 3 10" xfId="45982" xr:uid="{00000000-0005-0000-0000-00009BB30000}"/>
    <cellStyle name="Normal 69 3 3 11" xfId="45983" xr:uid="{00000000-0005-0000-0000-00009CB30000}"/>
    <cellStyle name="Normal 69 3 3 2" xfId="45984" xr:uid="{00000000-0005-0000-0000-00009DB30000}"/>
    <cellStyle name="Normal 69 3 3 2 2" xfId="45985" xr:uid="{00000000-0005-0000-0000-00009EB30000}"/>
    <cellStyle name="Normal 69 3 3 3" xfId="45986" xr:uid="{00000000-0005-0000-0000-00009FB30000}"/>
    <cellStyle name="Normal 69 3 3 3 2" xfId="45987" xr:uid="{00000000-0005-0000-0000-0000A0B30000}"/>
    <cellStyle name="Normal 69 3 3 4" xfId="45988" xr:uid="{00000000-0005-0000-0000-0000A1B30000}"/>
    <cellStyle name="Normal 69 3 3 4 2" xfId="45989" xr:uid="{00000000-0005-0000-0000-0000A2B30000}"/>
    <cellStyle name="Normal 69 3 3 5" xfId="45990" xr:uid="{00000000-0005-0000-0000-0000A3B30000}"/>
    <cellStyle name="Normal 69 3 3 5 2" xfId="45991" xr:uid="{00000000-0005-0000-0000-0000A4B30000}"/>
    <cellStyle name="Normal 69 3 3 6" xfId="45992" xr:uid="{00000000-0005-0000-0000-0000A5B30000}"/>
    <cellStyle name="Normal 69 3 3 6 2" xfId="45993" xr:uid="{00000000-0005-0000-0000-0000A6B30000}"/>
    <cellStyle name="Normal 69 3 3 7" xfId="45994" xr:uid="{00000000-0005-0000-0000-0000A7B30000}"/>
    <cellStyle name="Normal 69 3 3 7 2" xfId="45995" xr:uid="{00000000-0005-0000-0000-0000A8B30000}"/>
    <cellStyle name="Normal 69 3 3 8" xfId="45996" xr:uid="{00000000-0005-0000-0000-0000A9B30000}"/>
    <cellStyle name="Normal 69 3 3 8 2" xfId="45997" xr:uid="{00000000-0005-0000-0000-0000AAB30000}"/>
    <cellStyle name="Normal 69 3 3 9" xfId="45998" xr:uid="{00000000-0005-0000-0000-0000ABB30000}"/>
    <cellStyle name="Normal 69 3 3 9 2" xfId="45999" xr:uid="{00000000-0005-0000-0000-0000ACB30000}"/>
    <cellStyle name="Normal 69 3 4" xfId="46000" xr:uid="{00000000-0005-0000-0000-0000ADB30000}"/>
    <cellStyle name="Normal 69 3 4 10" xfId="46001" xr:uid="{00000000-0005-0000-0000-0000AEB30000}"/>
    <cellStyle name="Normal 69 3 4 11" xfId="46002" xr:uid="{00000000-0005-0000-0000-0000AFB30000}"/>
    <cellStyle name="Normal 69 3 4 2" xfId="46003" xr:uid="{00000000-0005-0000-0000-0000B0B30000}"/>
    <cellStyle name="Normal 69 3 4 2 2" xfId="46004" xr:uid="{00000000-0005-0000-0000-0000B1B30000}"/>
    <cellStyle name="Normal 69 3 4 3" xfId="46005" xr:uid="{00000000-0005-0000-0000-0000B2B30000}"/>
    <cellStyle name="Normal 69 3 4 3 2" xfId="46006" xr:uid="{00000000-0005-0000-0000-0000B3B30000}"/>
    <cellStyle name="Normal 69 3 4 4" xfId="46007" xr:uid="{00000000-0005-0000-0000-0000B4B30000}"/>
    <cellStyle name="Normal 69 3 4 4 2" xfId="46008" xr:uid="{00000000-0005-0000-0000-0000B5B30000}"/>
    <cellStyle name="Normal 69 3 4 5" xfId="46009" xr:uid="{00000000-0005-0000-0000-0000B6B30000}"/>
    <cellStyle name="Normal 69 3 4 5 2" xfId="46010" xr:uid="{00000000-0005-0000-0000-0000B7B30000}"/>
    <cellStyle name="Normal 69 3 4 6" xfId="46011" xr:uid="{00000000-0005-0000-0000-0000B8B30000}"/>
    <cellStyle name="Normal 69 3 4 6 2" xfId="46012" xr:uid="{00000000-0005-0000-0000-0000B9B30000}"/>
    <cellStyle name="Normal 69 3 4 7" xfId="46013" xr:uid="{00000000-0005-0000-0000-0000BAB30000}"/>
    <cellStyle name="Normal 69 3 4 7 2" xfId="46014" xr:uid="{00000000-0005-0000-0000-0000BBB30000}"/>
    <cellStyle name="Normal 69 3 4 8" xfId="46015" xr:uid="{00000000-0005-0000-0000-0000BCB30000}"/>
    <cellStyle name="Normal 69 3 4 8 2" xfId="46016" xr:uid="{00000000-0005-0000-0000-0000BDB30000}"/>
    <cellStyle name="Normal 69 3 4 9" xfId="46017" xr:uid="{00000000-0005-0000-0000-0000BEB30000}"/>
    <cellStyle name="Normal 69 3 4 9 2" xfId="46018" xr:uid="{00000000-0005-0000-0000-0000BFB30000}"/>
    <cellStyle name="Normal 69 3 5" xfId="46019" xr:uid="{00000000-0005-0000-0000-0000C0B30000}"/>
    <cellStyle name="Normal 69 3 5 10" xfId="46020" xr:uid="{00000000-0005-0000-0000-0000C1B30000}"/>
    <cellStyle name="Normal 69 3 5 11" xfId="46021" xr:uid="{00000000-0005-0000-0000-0000C2B30000}"/>
    <cellStyle name="Normal 69 3 5 2" xfId="46022" xr:uid="{00000000-0005-0000-0000-0000C3B30000}"/>
    <cellStyle name="Normal 69 3 5 2 2" xfId="46023" xr:uid="{00000000-0005-0000-0000-0000C4B30000}"/>
    <cellStyle name="Normal 69 3 5 3" xfId="46024" xr:uid="{00000000-0005-0000-0000-0000C5B30000}"/>
    <cellStyle name="Normal 69 3 5 3 2" xfId="46025" xr:uid="{00000000-0005-0000-0000-0000C6B30000}"/>
    <cellStyle name="Normal 69 3 5 4" xfId="46026" xr:uid="{00000000-0005-0000-0000-0000C7B30000}"/>
    <cellStyle name="Normal 69 3 5 4 2" xfId="46027" xr:uid="{00000000-0005-0000-0000-0000C8B30000}"/>
    <cellStyle name="Normal 69 3 5 5" xfId="46028" xr:uid="{00000000-0005-0000-0000-0000C9B30000}"/>
    <cellStyle name="Normal 69 3 5 5 2" xfId="46029" xr:uid="{00000000-0005-0000-0000-0000CAB30000}"/>
    <cellStyle name="Normal 69 3 5 6" xfId="46030" xr:uid="{00000000-0005-0000-0000-0000CBB30000}"/>
    <cellStyle name="Normal 69 3 5 6 2" xfId="46031" xr:uid="{00000000-0005-0000-0000-0000CCB30000}"/>
    <cellStyle name="Normal 69 3 5 7" xfId="46032" xr:uid="{00000000-0005-0000-0000-0000CDB30000}"/>
    <cellStyle name="Normal 69 3 5 7 2" xfId="46033" xr:uid="{00000000-0005-0000-0000-0000CEB30000}"/>
    <cellStyle name="Normal 69 3 5 8" xfId="46034" xr:uid="{00000000-0005-0000-0000-0000CFB30000}"/>
    <cellStyle name="Normal 69 3 5 8 2" xfId="46035" xr:uid="{00000000-0005-0000-0000-0000D0B30000}"/>
    <cellStyle name="Normal 69 3 5 9" xfId="46036" xr:uid="{00000000-0005-0000-0000-0000D1B30000}"/>
    <cellStyle name="Normal 69 3 5 9 2" xfId="46037" xr:uid="{00000000-0005-0000-0000-0000D2B30000}"/>
    <cellStyle name="Normal 69 3 6" xfId="46038" xr:uid="{00000000-0005-0000-0000-0000D3B30000}"/>
    <cellStyle name="Normal 69 3 6 10" xfId="46039" xr:uid="{00000000-0005-0000-0000-0000D4B30000}"/>
    <cellStyle name="Normal 69 3 6 11" xfId="46040" xr:uid="{00000000-0005-0000-0000-0000D5B30000}"/>
    <cellStyle name="Normal 69 3 6 2" xfId="46041" xr:uid="{00000000-0005-0000-0000-0000D6B30000}"/>
    <cellStyle name="Normal 69 3 6 2 2" xfId="46042" xr:uid="{00000000-0005-0000-0000-0000D7B30000}"/>
    <cellStyle name="Normal 69 3 6 3" xfId="46043" xr:uid="{00000000-0005-0000-0000-0000D8B30000}"/>
    <cellStyle name="Normal 69 3 6 3 2" xfId="46044" xr:uid="{00000000-0005-0000-0000-0000D9B30000}"/>
    <cellStyle name="Normal 69 3 6 4" xfId="46045" xr:uid="{00000000-0005-0000-0000-0000DAB30000}"/>
    <cellStyle name="Normal 69 3 6 4 2" xfId="46046" xr:uid="{00000000-0005-0000-0000-0000DBB30000}"/>
    <cellStyle name="Normal 69 3 6 5" xfId="46047" xr:uid="{00000000-0005-0000-0000-0000DCB30000}"/>
    <cellStyle name="Normal 69 3 6 5 2" xfId="46048" xr:uid="{00000000-0005-0000-0000-0000DDB30000}"/>
    <cellStyle name="Normal 69 3 6 6" xfId="46049" xr:uid="{00000000-0005-0000-0000-0000DEB30000}"/>
    <cellStyle name="Normal 69 3 6 6 2" xfId="46050" xr:uid="{00000000-0005-0000-0000-0000DFB30000}"/>
    <cellStyle name="Normal 69 3 6 7" xfId="46051" xr:uid="{00000000-0005-0000-0000-0000E0B30000}"/>
    <cellStyle name="Normal 69 3 6 7 2" xfId="46052" xr:uid="{00000000-0005-0000-0000-0000E1B30000}"/>
    <cellStyle name="Normal 69 3 6 8" xfId="46053" xr:uid="{00000000-0005-0000-0000-0000E2B30000}"/>
    <cellStyle name="Normal 69 3 6 8 2" xfId="46054" xr:uid="{00000000-0005-0000-0000-0000E3B30000}"/>
    <cellStyle name="Normal 69 3 6 9" xfId="46055" xr:uid="{00000000-0005-0000-0000-0000E4B30000}"/>
    <cellStyle name="Normal 69 3 6 9 2" xfId="46056" xr:uid="{00000000-0005-0000-0000-0000E5B30000}"/>
    <cellStyle name="Normal 69 3 7" xfId="46057" xr:uid="{00000000-0005-0000-0000-0000E6B30000}"/>
    <cellStyle name="Normal 69 3 7 10" xfId="46058" xr:uid="{00000000-0005-0000-0000-0000E7B30000}"/>
    <cellStyle name="Normal 69 3 7 2" xfId="46059" xr:uid="{00000000-0005-0000-0000-0000E8B30000}"/>
    <cellStyle name="Normal 69 3 7 2 2" xfId="46060" xr:uid="{00000000-0005-0000-0000-0000E9B30000}"/>
    <cellStyle name="Normal 69 3 7 3" xfId="46061" xr:uid="{00000000-0005-0000-0000-0000EAB30000}"/>
    <cellStyle name="Normal 69 3 7 3 2" xfId="46062" xr:uid="{00000000-0005-0000-0000-0000EBB30000}"/>
    <cellStyle name="Normal 69 3 7 4" xfId="46063" xr:uid="{00000000-0005-0000-0000-0000ECB30000}"/>
    <cellStyle name="Normal 69 3 7 4 2" xfId="46064" xr:uid="{00000000-0005-0000-0000-0000EDB30000}"/>
    <cellStyle name="Normal 69 3 7 5" xfId="46065" xr:uid="{00000000-0005-0000-0000-0000EEB30000}"/>
    <cellStyle name="Normal 69 3 7 5 2" xfId="46066" xr:uid="{00000000-0005-0000-0000-0000EFB30000}"/>
    <cellStyle name="Normal 69 3 7 6" xfId="46067" xr:uid="{00000000-0005-0000-0000-0000F0B30000}"/>
    <cellStyle name="Normal 69 3 7 6 2" xfId="46068" xr:uid="{00000000-0005-0000-0000-0000F1B30000}"/>
    <cellStyle name="Normal 69 3 7 7" xfId="46069" xr:uid="{00000000-0005-0000-0000-0000F2B30000}"/>
    <cellStyle name="Normal 69 3 7 7 2" xfId="46070" xr:uid="{00000000-0005-0000-0000-0000F3B30000}"/>
    <cellStyle name="Normal 69 3 7 8" xfId="46071" xr:uid="{00000000-0005-0000-0000-0000F4B30000}"/>
    <cellStyle name="Normal 69 3 7 8 2" xfId="46072" xr:uid="{00000000-0005-0000-0000-0000F5B30000}"/>
    <cellStyle name="Normal 69 3 7 9" xfId="46073" xr:uid="{00000000-0005-0000-0000-0000F6B30000}"/>
    <cellStyle name="Normal 69 3 8" xfId="46074" xr:uid="{00000000-0005-0000-0000-0000F7B30000}"/>
    <cellStyle name="Normal 69 3 8 2" xfId="46075" xr:uid="{00000000-0005-0000-0000-0000F8B30000}"/>
    <cellStyle name="Normal 69 3 9" xfId="46076" xr:uid="{00000000-0005-0000-0000-0000F9B30000}"/>
    <cellStyle name="Normal 69 3 9 2" xfId="46077" xr:uid="{00000000-0005-0000-0000-0000FAB30000}"/>
    <cellStyle name="Normal 69 4" xfId="46078" xr:uid="{00000000-0005-0000-0000-0000FBB30000}"/>
    <cellStyle name="Normal 69 4 10" xfId="46079" xr:uid="{00000000-0005-0000-0000-0000FCB30000}"/>
    <cellStyle name="Normal 69 4 11" xfId="46080" xr:uid="{00000000-0005-0000-0000-0000FDB30000}"/>
    <cellStyle name="Normal 69 4 2" xfId="46081" xr:uid="{00000000-0005-0000-0000-0000FEB30000}"/>
    <cellStyle name="Normal 69 4 2 2" xfId="46082" xr:uid="{00000000-0005-0000-0000-0000FFB30000}"/>
    <cellStyle name="Normal 69 4 3" xfId="46083" xr:uid="{00000000-0005-0000-0000-000000B40000}"/>
    <cellStyle name="Normal 69 4 3 2" xfId="46084" xr:uid="{00000000-0005-0000-0000-000001B40000}"/>
    <cellStyle name="Normal 69 4 4" xfId="46085" xr:uid="{00000000-0005-0000-0000-000002B40000}"/>
    <cellStyle name="Normal 69 4 4 2" xfId="46086" xr:uid="{00000000-0005-0000-0000-000003B40000}"/>
    <cellStyle name="Normal 69 4 5" xfId="46087" xr:uid="{00000000-0005-0000-0000-000004B40000}"/>
    <cellStyle name="Normal 69 4 5 2" xfId="46088" xr:uid="{00000000-0005-0000-0000-000005B40000}"/>
    <cellStyle name="Normal 69 4 6" xfId="46089" xr:uid="{00000000-0005-0000-0000-000006B40000}"/>
    <cellStyle name="Normal 69 4 6 2" xfId="46090" xr:uid="{00000000-0005-0000-0000-000007B40000}"/>
    <cellStyle name="Normal 69 4 7" xfId="46091" xr:uid="{00000000-0005-0000-0000-000008B40000}"/>
    <cellStyle name="Normal 69 4 7 2" xfId="46092" xr:uid="{00000000-0005-0000-0000-000009B40000}"/>
    <cellStyle name="Normal 69 4 8" xfId="46093" xr:uid="{00000000-0005-0000-0000-00000AB40000}"/>
    <cellStyle name="Normal 69 4 8 2" xfId="46094" xr:uid="{00000000-0005-0000-0000-00000BB40000}"/>
    <cellStyle name="Normal 69 4 9" xfId="46095" xr:uid="{00000000-0005-0000-0000-00000CB40000}"/>
    <cellStyle name="Normal 69 4 9 2" xfId="46096" xr:uid="{00000000-0005-0000-0000-00000DB40000}"/>
    <cellStyle name="Normal 69 5" xfId="46097" xr:uid="{00000000-0005-0000-0000-00000EB40000}"/>
    <cellStyle name="Normal 69 5 10" xfId="46098" xr:uid="{00000000-0005-0000-0000-00000FB40000}"/>
    <cellStyle name="Normal 69 5 11" xfId="46099" xr:uid="{00000000-0005-0000-0000-000010B40000}"/>
    <cellStyle name="Normal 69 5 2" xfId="46100" xr:uid="{00000000-0005-0000-0000-000011B40000}"/>
    <cellStyle name="Normal 69 5 2 2" xfId="46101" xr:uid="{00000000-0005-0000-0000-000012B40000}"/>
    <cellStyle name="Normal 69 5 3" xfId="46102" xr:uid="{00000000-0005-0000-0000-000013B40000}"/>
    <cellStyle name="Normal 69 5 3 2" xfId="46103" xr:uid="{00000000-0005-0000-0000-000014B40000}"/>
    <cellStyle name="Normal 69 5 4" xfId="46104" xr:uid="{00000000-0005-0000-0000-000015B40000}"/>
    <cellStyle name="Normal 69 5 4 2" xfId="46105" xr:uid="{00000000-0005-0000-0000-000016B40000}"/>
    <cellStyle name="Normal 69 5 5" xfId="46106" xr:uid="{00000000-0005-0000-0000-000017B40000}"/>
    <cellStyle name="Normal 69 5 5 2" xfId="46107" xr:uid="{00000000-0005-0000-0000-000018B40000}"/>
    <cellStyle name="Normal 69 5 6" xfId="46108" xr:uid="{00000000-0005-0000-0000-000019B40000}"/>
    <cellStyle name="Normal 69 5 6 2" xfId="46109" xr:uid="{00000000-0005-0000-0000-00001AB40000}"/>
    <cellStyle name="Normal 69 5 7" xfId="46110" xr:uid="{00000000-0005-0000-0000-00001BB40000}"/>
    <cellStyle name="Normal 69 5 7 2" xfId="46111" xr:uid="{00000000-0005-0000-0000-00001CB40000}"/>
    <cellStyle name="Normal 69 5 8" xfId="46112" xr:uid="{00000000-0005-0000-0000-00001DB40000}"/>
    <cellStyle name="Normal 69 5 8 2" xfId="46113" xr:uid="{00000000-0005-0000-0000-00001EB40000}"/>
    <cellStyle name="Normal 69 5 9" xfId="46114" xr:uid="{00000000-0005-0000-0000-00001FB40000}"/>
    <cellStyle name="Normal 69 5 9 2" xfId="46115" xr:uid="{00000000-0005-0000-0000-000020B40000}"/>
    <cellStyle name="Normal 69 6" xfId="46116" xr:uid="{00000000-0005-0000-0000-000021B40000}"/>
    <cellStyle name="Normal 69 6 10" xfId="46117" xr:uid="{00000000-0005-0000-0000-000022B40000}"/>
    <cellStyle name="Normal 69 6 11" xfId="46118" xr:uid="{00000000-0005-0000-0000-000023B40000}"/>
    <cellStyle name="Normal 69 6 2" xfId="46119" xr:uid="{00000000-0005-0000-0000-000024B40000}"/>
    <cellStyle name="Normal 69 6 2 2" xfId="46120" xr:uid="{00000000-0005-0000-0000-000025B40000}"/>
    <cellStyle name="Normal 69 6 3" xfId="46121" xr:uid="{00000000-0005-0000-0000-000026B40000}"/>
    <cellStyle name="Normal 69 6 3 2" xfId="46122" xr:uid="{00000000-0005-0000-0000-000027B40000}"/>
    <cellStyle name="Normal 69 6 4" xfId="46123" xr:uid="{00000000-0005-0000-0000-000028B40000}"/>
    <cellStyle name="Normal 69 6 4 2" xfId="46124" xr:uid="{00000000-0005-0000-0000-000029B40000}"/>
    <cellStyle name="Normal 69 6 5" xfId="46125" xr:uid="{00000000-0005-0000-0000-00002AB40000}"/>
    <cellStyle name="Normal 69 6 5 2" xfId="46126" xr:uid="{00000000-0005-0000-0000-00002BB40000}"/>
    <cellStyle name="Normal 69 6 6" xfId="46127" xr:uid="{00000000-0005-0000-0000-00002CB40000}"/>
    <cellStyle name="Normal 69 6 6 2" xfId="46128" xr:uid="{00000000-0005-0000-0000-00002DB40000}"/>
    <cellStyle name="Normal 69 6 7" xfId="46129" xr:uid="{00000000-0005-0000-0000-00002EB40000}"/>
    <cellStyle name="Normal 69 6 7 2" xfId="46130" xr:uid="{00000000-0005-0000-0000-00002FB40000}"/>
    <cellStyle name="Normal 69 6 8" xfId="46131" xr:uid="{00000000-0005-0000-0000-000030B40000}"/>
    <cellStyle name="Normal 69 6 8 2" xfId="46132" xr:uid="{00000000-0005-0000-0000-000031B40000}"/>
    <cellStyle name="Normal 69 6 9" xfId="46133" xr:uid="{00000000-0005-0000-0000-000032B40000}"/>
    <cellStyle name="Normal 69 6 9 2" xfId="46134" xr:uid="{00000000-0005-0000-0000-000033B40000}"/>
    <cellStyle name="Normal 69 7" xfId="46135" xr:uid="{00000000-0005-0000-0000-000034B40000}"/>
    <cellStyle name="Normal 69 7 10" xfId="46136" xr:uid="{00000000-0005-0000-0000-000035B40000}"/>
    <cellStyle name="Normal 69 7 11" xfId="46137" xr:uid="{00000000-0005-0000-0000-000036B40000}"/>
    <cellStyle name="Normal 69 7 2" xfId="46138" xr:uid="{00000000-0005-0000-0000-000037B40000}"/>
    <cellStyle name="Normal 69 7 2 2" xfId="46139" xr:uid="{00000000-0005-0000-0000-000038B40000}"/>
    <cellStyle name="Normal 69 7 3" xfId="46140" xr:uid="{00000000-0005-0000-0000-000039B40000}"/>
    <cellStyle name="Normal 69 7 3 2" xfId="46141" xr:uid="{00000000-0005-0000-0000-00003AB40000}"/>
    <cellStyle name="Normal 69 7 4" xfId="46142" xr:uid="{00000000-0005-0000-0000-00003BB40000}"/>
    <cellStyle name="Normal 69 7 4 2" xfId="46143" xr:uid="{00000000-0005-0000-0000-00003CB40000}"/>
    <cellStyle name="Normal 69 7 5" xfId="46144" xr:uid="{00000000-0005-0000-0000-00003DB40000}"/>
    <cellStyle name="Normal 69 7 5 2" xfId="46145" xr:uid="{00000000-0005-0000-0000-00003EB40000}"/>
    <cellStyle name="Normal 69 7 6" xfId="46146" xr:uid="{00000000-0005-0000-0000-00003FB40000}"/>
    <cellStyle name="Normal 69 7 6 2" xfId="46147" xr:uid="{00000000-0005-0000-0000-000040B40000}"/>
    <cellStyle name="Normal 69 7 7" xfId="46148" xr:uid="{00000000-0005-0000-0000-000041B40000}"/>
    <cellStyle name="Normal 69 7 7 2" xfId="46149" xr:uid="{00000000-0005-0000-0000-000042B40000}"/>
    <cellStyle name="Normal 69 7 8" xfId="46150" xr:uid="{00000000-0005-0000-0000-000043B40000}"/>
    <cellStyle name="Normal 69 7 8 2" xfId="46151" xr:uid="{00000000-0005-0000-0000-000044B40000}"/>
    <cellStyle name="Normal 69 7 9" xfId="46152" xr:uid="{00000000-0005-0000-0000-000045B40000}"/>
    <cellStyle name="Normal 69 7 9 2" xfId="46153" xr:uid="{00000000-0005-0000-0000-000046B40000}"/>
    <cellStyle name="Normal 69 8" xfId="46154" xr:uid="{00000000-0005-0000-0000-000047B40000}"/>
    <cellStyle name="Normal 69 8 10" xfId="46155" xr:uid="{00000000-0005-0000-0000-000048B40000}"/>
    <cellStyle name="Normal 69 8 11" xfId="46156" xr:uid="{00000000-0005-0000-0000-000049B40000}"/>
    <cellStyle name="Normal 69 8 2" xfId="46157" xr:uid="{00000000-0005-0000-0000-00004AB40000}"/>
    <cellStyle name="Normal 69 8 2 2" xfId="46158" xr:uid="{00000000-0005-0000-0000-00004BB40000}"/>
    <cellStyle name="Normal 69 8 3" xfId="46159" xr:uid="{00000000-0005-0000-0000-00004CB40000}"/>
    <cellStyle name="Normal 69 8 3 2" xfId="46160" xr:uid="{00000000-0005-0000-0000-00004DB40000}"/>
    <cellStyle name="Normal 69 8 4" xfId="46161" xr:uid="{00000000-0005-0000-0000-00004EB40000}"/>
    <cellStyle name="Normal 69 8 4 2" xfId="46162" xr:uid="{00000000-0005-0000-0000-00004FB40000}"/>
    <cellStyle name="Normal 69 8 5" xfId="46163" xr:uid="{00000000-0005-0000-0000-000050B40000}"/>
    <cellStyle name="Normal 69 8 5 2" xfId="46164" xr:uid="{00000000-0005-0000-0000-000051B40000}"/>
    <cellStyle name="Normal 69 8 6" xfId="46165" xr:uid="{00000000-0005-0000-0000-000052B40000}"/>
    <cellStyle name="Normal 69 8 6 2" xfId="46166" xr:uid="{00000000-0005-0000-0000-000053B40000}"/>
    <cellStyle name="Normal 69 8 7" xfId="46167" xr:uid="{00000000-0005-0000-0000-000054B40000}"/>
    <cellStyle name="Normal 69 8 7 2" xfId="46168" xr:uid="{00000000-0005-0000-0000-000055B40000}"/>
    <cellStyle name="Normal 69 8 8" xfId="46169" xr:uid="{00000000-0005-0000-0000-000056B40000}"/>
    <cellStyle name="Normal 69 8 8 2" xfId="46170" xr:uid="{00000000-0005-0000-0000-000057B40000}"/>
    <cellStyle name="Normal 69 8 9" xfId="46171" xr:uid="{00000000-0005-0000-0000-000058B40000}"/>
    <cellStyle name="Normal 69 8 9 2" xfId="46172" xr:uid="{00000000-0005-0000-0000-000059B40000}"/>
    <cellStyle name="Normal 69 9" xfId="46173" xr:uid="{00000000-0005-0000-0000-00005AB40000}"/>
    <cellStyle name="Normal 69 9 10" xfId="46174" xr:uid="{00000000-0005-0000-0000-00005BB40000}"/>
    <cellStyle name="Normal 69 9 2" xfId="46175" xr:uid="{00000000-0005-0000-0000-00005CB40000}"/>
    <cellStyle name="Normal 69 9 2 2" xfId="46176" xr:uid="{00000000-0005-0000-0000-00005DB40000}"/>
    <cellStyle name="Normal 69 9 3" xfId="46177" xr:uid="{00000000-0005-0000-0000-00005EB40000}"/>
    <cellStyle name="Normal 69 9 3 2" xfId="46178" xr:uid="{00000000-0005-0000-0000-00005FB40000}"/>
    <cellStyle name="Normal 69 9 4" xfId="46179" xr:uid="{00000000-0005-0000-0000-000060B40000}"/>
    <cellStyle name="Normal 69 9 4 2" xfId="46180" xr:uid="{00000000-0005-0000-0000-000061B40000}"/>
    <cellStyle name="Normal 69 9 5" xfId="46181" xr:uid="{00000000-0005-0000-0000-000062B40000}"/>
    <cellStyle name="Normal 69 9 5 2" xfId="46182" xr:uid="{00000000-0005-0000-0000-000063B40000}"/>
    <cellStyle name="Normal 69 9 6" xfId="46183" xr:uid="{00000000-0005-0000-0000-000064B40000}"/>
    <cellStyle name="Normal 69 9 6 2" xfId="46184" xr:uid="{00000000-0005-0000-0000-000065B40000}"/>
    <cellStyle name="Normal 69 9 7" xfId="46185" xr:uid="{00000000-0005-0000-0000-000066B40000}"/>
    <cellStyle name="Normal 69 9 7 2" xfId="46186" xr:uid="{00000000-0005-0000-0000-000067B40000}"/>
    <cellStyle name="Normal 69 9 8" xfId="46187" xr:uid="{00000000-0005-0000-0000-000068B40000}"/>
    <cellStyle name="Normal 69 9 8 2" xfId="46188" xr:uid="{00000000-0005-0000-0000-000069B40000}"/>
    <cellStyle name="Normal 69 9 9" xfId="46189" xr:uid="{00000000-0005-0000-0000-00006AB40000}"/>
    <cellStyle name="Normal 7" xfId="46190" xr:uid="{00000000-0005-0000-0000-00006BB40000}"/>
    <cellStyle name="Normal 7 2" xfId="46191" xr:uid="{00000000-0005-0000-0000-00006CB40000}"/>
    <cellStyle name="Normal 7 2 2" xfId="46192" xr:uid="{00000000-0005-0000-0000-00006DB40000}"/>
    <cellStyle name="Normal 7 2 3" xfId="46193" xr:uid="{00000000-0005-0000-0000-00006EB40000}"/>
    <cellStyle name="Normal 7 2 4" xfId="46194" xr:uid="{00000000-0005-0000-0000-00006FB40000}"/>
    <cellStyle name="Normal 7 2 5" xfId="46195" xr:uid="{00000000-0005-0000-0000-000070B40000}"/>
    <cellStyle name="Normal 7 2 5 2" xfId="46196" xr:uid="{00000000-0005-0000-0000-000071B40000}"/>
    <cellStyle name="Normal 7 2 6" xfId="46197" xr:uid="{00000000-0005-0000-0000-000072B40000}"/>
    <cellStyle name="Normal 7 3" xfId="46198" xr:uid="{00000000-0005-0000-0000-000073B40000}"/>
    <cellStyle name="Normal 7 3 2" xfId="46199" xr:uid="{00000000-0005-0000-0000-000074B40000}"/>
    <cellStyle name="Normal 7 3 2 2" xfId="46200" xr:uid="{00000000-0005-0000-0000-000075B40000}"/>
    <cellStyle name="Normal 7 3 3" xfId="46201" xr:uid="{00000000-0005-0000-0000-000076B40000}"/>
    <cellStyle name="Normal 7 3 3 2" xfId="46202" xr:uid="{00000000-0005-0000-0000-000077B40000}"/>
    <cellStyle name="Normal 7 3 4" xfId="46203" xr:uid="{00000000-0005-0000-0000-000078B40000}"/>
    <cellStyle name="Normal 7 4" xfId="46204" xr:uid="{00000000-0005-0000-0000-000079B40000}"/>
    <cellStyle name="Normal 7 4 2" xfId="46205" xr:uid="{00000000-0005-0000-0000-00007AB40000}"/>
    <cellStyle name="Normal 7 4 2 2" xfId="46206" xr:uid="{00000000-0005-0000-0000-00007BB40000}"/>
    <cellStyle name="Normal 7 4 3" xfId="46207" xr:uid="{00000000-0005-0000-0000-00007CB40000}"/>
    <cellStyle name="Normal 7 4 3 2" xfId="46208" xr:uid="{00000000-0005-0000-0000-00007DB40000}"/>
    <cellStyle name="Normal 7 5" xfId="46209" xr:uid="{00000000-0005-0000-0000-00007EB40000}"/>
    <cellStyle name="Normal 7 6" xfId="46210" xr:uid="{00000000-0005-0000-0000-00007FB40000}"/>
    <cellStyle name="Normal 70" xfId="46211" xr:uid="{00000000-0005-0000-0000-000080B40000}"/>
    <cellStyle name="Normal 70 10" xfId="46212" xr:uid="{00000000-0005-0000-0000-000081B40000}"/>
    <cellStyle name="Normal 70 10 2" xfId="46213" xr:uid="{00000000-0005-0000-0000-000082B40000}"/>
    <cellStyle name="Normal 70 11" xfId="46214" xr:uid="{00000000-0005-0000-0000-000083B40000}"/>
    <cellStyle name="Normal 70 11 2" xfId="46215" xr:uid="{00000000-0005-0000-0000-000084B40000}"/>
    <cellStyle name="Normal 70 12" xfId="46216" xr:uid="{00000000-0005-0000-0000-000085B40000}"/>
    <cellStyle name="Normal 70 12 2" xfId="46217" xr:uid="{00000000-0005-0000-0000-000086B40000}"/>
    <cellStyle name="Normal 70 13" xfId="46218" xr:uid="{00000000-0005-0000-0000-000087B40000}"/>
    <cellStyle name="Normal 70 13 2" xfId="46219" xr:uid="{00000000-0005-0000-0000-000088B40000}"/>
    <cellStyle name="Normal 70 14" xfId="46220" xr:uid="{00000000-0005-0000-0000-000089B40000}"/>
    <cellStyle name="Normal 70 14 2" xfId="46221" xr:uid="{00000000-0005-0000-0000-00008AB40000}"/>
    <cellStyle name="Normal 70 15" xfId="46222" xr:uid="{00000000-0005-0000-0000-00008BB40000}"/>
    <cellStyle name="Normal 70 15 2" xfId="46223" xr:uid="{00000000-0005-0000-0000-00008CB40000}"/>
    <cellStyle name="Normal 70 16" xfId="46224" xr:uid="{00000000-0005-0000-0000-00008DB40000}"/>
    <cellStyle name="Normal 70 16 2" xfId="46225" xr:uid="{00000000-0005-0000-0000-00008EB40000}"/>
    <cellStyle name="Normal 70 17" xfId="46226" xr:uid="{00000000-0005-0000-0000-00008FB40000}"/>
    <cellStyle name="Normal 70 17 2" xfId="46227" xr:uid="{00000000-0005-0000-0000-000090B40000}"/>
    <cellStyle name="Normal 70 18" xfId="46228" xr:uid="{00000000-0005-0000-0000-000091B40000}"/>
    <cellStyle name="Normal 70 19" xfId="46229" xr:uid="{00000000-0005-0000-0000-000092B40000}"/>
    <cellStyle name="Normal 70 2" xfId="46230" xr:uid="{00000000-0005-0000-0000-000093B40000}"/>
    <cellStyle name="Normal 70 2 10" xfId="46231" xr:uid="{00000000-0005-0000-0000-000094B40000}"/>
    <cellStyle name="Normal 70 2 10 2" xfId="46232" xr:uid="{00000000-0005-0000-0000-000095B40000}"/>
    <cellStyle name="Normal 70 2 11" xfId="46233" xr:uid="{00000000-0005-0000-0000-000096B40000}"/>
    <cellStyle name="Normal 70 2 11 2" xfId="46234" xr:uid="{00000000-0005-0000-0000-000097B40000}"/>
    <cellStyle name="Normal 70 2 12" xfId="46235" xr:uid="{00000000-0005-0000-0000-000098B40000}"/>
    <cellStyle name="Normal 70 2 12 2" xfId="46236" xr:uid="{00000000-0005-0000-0000-000099B40000}"/>
    <cellStyle name="Normal 70 2 13" xfId="46237" xr:uid="{00000000-0005-0000-0000-00009AB40000}"/>
    <cellStyle name="Normal 70 2 13 2" xfId="46238" xr:uid="{00000000-0005-0000-0000-00009BB40000}"/>
    <cellStyle name="Normal 70 2 14" xfId="46239" xr:uid="{00000000-0005-0000-0000-00009CB40000}"/>
    <cellStyle name="Normal 70 2 14 2" xfId="46240" xr:uid="{00000000-0005-0000-0000-00009DB40000}"/>
    <cellStyle name="Normal 70 2 15" xfId="46241" xr:uid="{00000000-0005-0000-0000-00009EB40000}"/>
    <cellStyle name="Normal 70 2 15 2" xfId="46242" xr:uid="{00000000-0005-0000-0000-00009FB40000}"/>
    <cellStyle name="Normal 70 2 16" xfId="46243" xr:uid="{00000000-0005-0000-0000-0000A0B40000}"/>
    <cellStyle name="Normal 70 2 17" xfId="46244" xr:uid="{00000000-0005-0000-0000-0000A1B40000}"/>
    <cellStyle name="Normal 70 2 2" xfId="46245" xr:uid="{00000000-0005-0000-0000-0000A2B40000}"/>
    <cellStyle name="Normal 70 2 2 10" xfId="46246" xr:uid="{00000000-0005-0000-0000-0000A3B40000}"/>
    <cellStyle name="Normal 70 2 2 11" xfId="46247" xr:uid="{00000000-0005-0000-0000-0000A4B40000}"/>
    <cellStyle name="Normal 70 2 2 2" xfId="46248" xr:uid="{00000000-0005-0000-0000-0000A5B40000}"/>
    <cellStyle name="Normal 70 2 2 2 2" xfId="46249" xr:uid="{00000000-0005-0000-0000-0000A6B40000}"/>
    <cellStyle name="Normal 70 2 2 3" xfId="46250" xr:uid="{00000000-0005-0000-0000-0000A7B40000}"/>
    <cellStyle name="Normal 70 2 2 3 2" xfId="46251" xr:uid="{00000000-0005-0000-0000-0000A8B40000}"/>
    <cellStyle name="Normal 70 2 2 4" xfId="46252" xr:uid="{00000000-0005-0000-0000-0000A9B40000}"/>
    <cellStyle name="Normal 70 2 2 4 2" xfId="46253" xr:uid="{00000000-0005-0000-0000-0000AAB40000}"/>
    <cellStyle name="Normal 70 2 2 5" xfId="46254" xr:uid="{00000000-0005-0000-0000-0000ABB40000}"/>
    <cellStyle name="Normal 70 2 2 5 2" xfId="46255" xr:uid="{00000000-0005-0000-0000-0000ACB40000}"/>
    <cellStyle name="Normal 70 2 2 6" xfId="46256" xr:uid="{00000000-0005-0000-0000-0000ADB40000}"/>
    <cellStyle name="Normal 70 2 2 6 2" xfId="46257" xr:uid="{00000000-0005-0000-0000-0000AEB40000}"/>
    <cellStyle name="Normal 70 2 2 7" xfId="46258" xr:uid="{00000000-0005-0000-0000-0000AFB40000}"/>
    <cellStyle name="Normal 70 2 2 7 2" xfId="46259" xr:uid="{00000000-0005-0000-0000-0000B0B40000}"/>
    <cellStyle name="Normal 70 2 2 8" xfId="46260" xr:uid="{00000000-0005-0000-0000-0000B1B40000}"/>
    <cellStyle name="Normal 70 2 2 8 2" xfId="46261" xr:uid="{00000000-0005-0000-0000-0000B2B40000}"/>
    <cellStyle name="Normal 70 2 2 9" xfId="46262" xr:uid="{00000000-0005-0000-0000-0000B3B40000}"/>
    <cellStyle name="Normal 70 2 2 9 2" xfId="46263" xr:uid="{00000000-0005-0000-0000-0000B4B40000}"/>
    <cellStyle name="Normal 70 2 3" xfId="46264" xr:uid="{00000000-0005-0000-0000-0000B5B40000}"/>
    <cellStyle name="Normal 70 2 3 10" xfId="46265" xr:uid="{00000000-0005-0000-0000-0000B6B40000}"/>
    <cellStyle name="Normal 70 2 3 11" xfId="46266" xr:uid="{00000000-0005-0000-0000-0000B7B40000}"/>
    <cellStyle name="Normal 70 2 3 2" xfId="46267" xr:uid="{00000000-0005-0000-0000-0000B8B40000}"/>
    <cellStyle name="Normal 70 2 3 2 2" xfId="46268" xr:uid="{00000000-0005-0000-0000-0000B9B40000}"/>
    <cellStyle name="Normal 70 2 3 3" xfId="46269" xr:uid="{00000000-0005-0000-0000-0000BAB40000}"/>
    <cellStyle name="Normal 70 2 3 3 2" xfId="46270" xr:uid="{00000000-0005-0000-0000-0000BBB40000}"/>
    <cellStyle name="Normal 70 2 3 4" xfId="46271" xr:uid="{00000000-0005-0000-0000-0000BCB40000}"/>
    <cellStyle name="Normal 70 2 3 4 2" xfId="46272" xr:uid="{00000000-0005-0000-0000-0000BDB40000}"/>
    <cellStyle name="Normal 70 2 3 5" xfId="46273" xr:uid="{00000000-0005-0000-0000-0000BEB40000}"/>
    <cellStyle name="Normal 70 2 3 5 2" xfId="46274" xr:uid="{00000000-0005-0000-0000-0000BFB40000}"/>
    <cellStyle name="Normal 70 2 3 6" xfId="46275" xr:uid="{00000000-0005-0000-0000-0000C0B40000}"/>
    <cellStyle name="Normal 70 2 3 6 2" xfId="46276" xr:uid="{00000000-0005-0000-0000-0000C1B40000}"/>
    <cellStyle name="Normal 70 2 3 7" xfId="46277" xr:uid="{00000000-0005-0000-0000-0000C2B40000}"/>
    <cellStyle name="Normal 70 2 3 7 2" xfId="46278" xr:uid="{00000000-0005-0000-0000-0000C3B40000}"/>
    <cellStyle name="Normal 70 2 3 8" xfId="46279" xr:uid="{00000000-0005-0000-0000-0000C4B40000}"/>
    <cellStyle name="Normal 70 2 3 8 2" xfId="46280" xr:uid="{00000000-0005-0000-0000-0000C5B40000}"/>
    <cellStyle name="Normal 70 2 3 9" xfId="46281" xr:uid="{00000000-0005-0000-0000-0000C6B40000}"/>
    <cellStyle name="Normal 70 2 3 9 2" xfId="46282" xr:uid="{00000000-0005-0000-0000-0000C7B40000}"/>
    <cellStyle name="Normal 70 2 4" xfId="46283" xr:uid="{00000000-0005-0000-0000-0000C8B40000}"/>
    <cellStyle name="Normal 70 2 4 10" xfId="46284" xr:uid="{00000000-0005-0000-0000-0000C9B40000}"/>
    <cellStyle name="Normal 70 2 4 11" xfId="46285" xr:uid="{00000000-0005-0000-0000-0000CAB40000}"/>
    <cellStyle name="Normal 70 2 4 2" xfId="46286" xr:uid="{00000000-0005-0000-0000-0000CBB40000}"/>
    <cellStyle name="Normal 70 2 4 2 2" xfId="46287" xr:uid="{00000000-0005-0000-0000-0000CCB40000}"/>
    <cellStyle name="Normal 70 2 4 3" xfId="46288" xr:uid="{00000000-0005-0000-0000-0000CDB40000}"/>
    <cellStyle name="Normal 70 2 4 3 2" xfId="46289" xr:uid="{00000000-0005-0000-0000-0000CEB40000}"/>
    <cellStyle name="Normal 70 2 4 4" xfId="46290" xr:uid="{00000000-0005-0000-0000-0000CFB40000}"/>
    <cellStyle name="Normal 70 2 4 4 2" xfId="46291" xr:uid="{00000000-0005-0000-0000-0000D0B40000}"/>
    <cellStyle name="Normal 70 2 4 5" xfId="46292" xr:uid="{00000000-0005-0000-0000-0000D1B40000}"/>
    <cellStyle name="Normal 70 2 4 5 2" xfId="46293" xr:uid="{00000000-0005-0000-0000-0000D2B40000}"/>
    <cellStyle name="Normal 70 2 4 6" xfId="46294" xr:uid="{00000000-0005-0000-0000-0000D3B40000}"/>
    <cellStyle name="Normal 70 2 4 6 2" xfId="46295" xr:uid="{00000000-0005-0000-0000-0000D4B40000}"/>
    <cellStyle name="Normal 70 2 4 7" xfId="46296" xr:uid="{00000000-0005-0000-0000-0000D5B40000}"/>
    <cellStyle name="Normal 70 2 4 7 2" xfId="46297" xr:uid="{00000000-0005-0000-0000-0000D6B40000}"/>
    <cellStyle name="Normal 70 2 4 8" xfId="46298" xr:uid="{00000000-0005-0000-0000-0000D7B40000}"/>
    <cellStyle name="Normal 70 2 4 8 2" xfId="46299" xr:uid="{00000000-0005-0000-0000-0000D8B40000}"/>
    <cellStyle name="Normal 70 2 4 9" xfId="46300" xr:uid="{00000000-0005-0000-0000-0000D9B40000}"/>
    <cellStyle name="Normal 70 2 4 9 2" xfId="46301" xr:uid="{00000000-0005-0000-0000-0000DAB40000}"/>
    <cellStyle name="Normal 70 2 5" xfId="46302" xr:uid="{00000000-0005-0000-0000-0000DBB40000}"/>
    <cellStyle name="Normal 70 2 5 10" xfId="46303" xr:uid="{00000000-0005-0000-0000-0000DCB40000}"/>
    <cellStyle name="Normal 70 2 5 11" xfId="46304" xr:uid="{00000000-0005-0000-0000-0000DDB40000}"/>
    <cellStyle name="Normal 70 2 5 2" xfId="46305" xr:uid="{00000000-0005-0000-0000-0000DEB40000}"/>
    <cellStyle name="Normal 70 2 5 2 2" xfId="46306" xr:uid="{00000000-0005-0000-0000-0000DFB40000}"/>
    <cellStyle name="Normal 70 2 5 3" xfId="46307" xr:uid="{00000000-0005-0000-0000-0000E0B40000}"/>
    <cellStyle name="Normal 70 2 5 3 2" xfId="46308" xr:uid="{00000000-0005-0000-0000-0000E1B40000}"/>
    <cellStyle name="Normal 70 2 5 4" xfId="46309" xr:uid="{00000000-0005-0000-0000-0000E2B40000}"/>
    <cellStyle name="Normal 70 2 5 4 2" xfId="46310" xr:uid="{00000000-0005-0000-0000-0000E3B40000}"/>
    <cellStyle name="Normal 70 2 5 5" xfId="46311" xr:uid="{00000000-0005-0000-0000-0000E4B40000}"/>
    <cellStyle name="Normal 70 2 5 5 2" xfId="46312" xr:uid="{00000000-0005-0000-0000-0000E5B40000}"/>
    <cellStyle name="Normal 70 2 5 6" xfId="46313" xr:uid="{00000000-0005-0000-0000-0000E6B40000}"/>
    <cellStyle name="Normal 70 2 5 6 2" xfId="46314" xr:uid="{00000000-0005-0000-0000-0000E7B40000}"/>
    <cellStyle name="Normal 70 2 5 7" xfId="46315" xr:uid="{00000000-0005-0000-0000-0000E8B40000}"/>
    <cellStyle name="Normal 70 2 5 7 2" xfId="46316" xr:uid="{00000000-0005-0000-0000-0000E9B40000}"/>
    <cellStyle name="Normal 70 2 5 8" xfId="46317" xr:uid="{00000000-0005-0000-0000-0000EAB40000}"/>
    <cellStyle name="Normal 70 2 5 8 2" xfId="46318" xr:uid="{00000000-0005-0000-0000-0000EBB40000}"/>
    <cellStyle name="Normal 70 2 5 9" xfId="46319" xr:uid="{00000000-0005-0000-0000-0000ECB40000}"/>
    <cellStyle name="Normal 70 2 5 9 2" xfId="46320" xr:uid="{00000000-0005-0000-0000-0000EDB40000}"/>
    <cellStyle name="Normal 70 2 6" xfId="46321" xr:uid="{00000000-0005-0000-0000-0000EEB40000}"/>
    <cellStyle name="Normal 70 2 6 10" xfId="46322" xr:uid="{00000000-0005-0000-0000-0000EFB40000}"/>
    <cellStyle name="Normal 70 2 6 11" xfId="46323" xr:uid="{00000000-0005-0000-0000-0000F0B40000}"/>
    <cellStyle name="Normal 70 2 6 2" xfId="46324" xr:uid="{00000000-0005-0000-0000-0000F1B40000}"/>
    <cellStyle name="Normal 70 2 6 2 2" xfId="46325" xr:uid="{00000000-0005-0000-0000-0000F2B40000}"/>
    <cellStyle name="Normal 70 2 6 3" xfId="46326" xr:uid="{00000000-0005-0000-0000-0000F3B40000}"/>
    <cellStyle name="Normal 70 2 6 3 2" xfId="46327" xr:uid="{00000000-0005-0000-0000-0000F4B40000}"/>
    <cellStyle name="Normal 70 2 6 4" xfId="46328" xr:uid="{00000000-0005-0000-0000-0000F5B40000}"/>
    <cellStyle name="Normal 70 2 6 4 2" xfId="46329" xr:uid="{00000000-0005-0000-0000-0000F6B40000}"/>
    <cellStyle name="Normal 70 2 6 5" xfId="46330" xr:uid="{00000000-0005-0000-0000-0000F7B40000}"/>
    <cellStyle name="Normal 70 2 6 5 2" xfId="46331" xr:uid="{00000000-0005-0000-0000-0000F8B40000}"/>
    <cellStyle name="Normal 70 2 6 6" xfId="46332" xr:uid="{00000000-0005-0000-0000-0000F9B40000}"/>
    <cellStyle name="Normal 70 2 6 6 2" xfId="46333" xr:uid="{00000000-0005-0000-0000-0000FAB40000}"/>
    <cellStyle name="Normal 70 2 6 7" xfId="46334" xr:uid="{00000000-0005-0000-0000-0000FBB40000}"/>
    <cellStyle name="Normal 70 2 6 7 2" xfId="46335" xr:uid="{00000000-0005-0000-0000-0000FCB40000}"/>
    <cellStyle name="Normal 70 2 6 8" xfId="46336" xr:uid="{00000000-0005-0000-0000-0000FDB40000}"/>
    <cellStyle name="Normal 70 2 6 8 2" xfId="46337" xr:uid="{00000000-0005-0000-0000-0000FEB40000}"/>
    <cellStyle name="Normal 70 2 6 9" xfId="46338" xr:uid="{00000000-0005-0000-0000-0000FFB40000}"/>
    <cellStyle name="Normal 70 2 6 9 2" xfId="46339" xr:uid="{00000000-0005-0000-0000-000000B50000}"/>
    <cellStyle name="Normal 70 2 7" xfId="46340" xr:uid="{00000000-0005-0000-0000-000001B50000}"/>
    <cellStyle name="Normal 70 2 7 10" xfId="46341" xr:uid="{00000000-0005-0000-0000-000002B50000}"/>
    <cellStyle name="Normal 70 2 7 2" xfId="46342" xr:uid="{00000000-0005-0000-0000-000003B50000}"/>
    <cellStyle name="Normal 70 2 7 2 2" xfId="46343" xr:uid="{00000000-0005-0000-0000-000004B50000}"/>
    <cellStyle name="Normal 70 2 7 3" xfId="46344" xr:uid="{00000000-0005-0000-0000-000005B50000}"/>
    <cellStyle name="Normal 70 2 7 3 2" xfId="46345" xr:uid="{00000000-0005-0000-0000-000006B50000}"/>
    <cellStyle name="Normal 70 2 7 4" xfId="46346" xr:uid="{00000000-0005-0000-0000-000007B50000}"/>
    <cellStyle name="Normal 70 2 7 4 2" xfId="46347" xr:uid="{00000000-0005-0000-0000-000008B50000}"/>
    <cellStyle name="Normal 70 2 7 5" xfId="46348" xr:uid="{00000000-0005-0000-0000-000009B50000}"/>
    <cellStyle name="Normal 70 2 7 5 2" xfId="46349" xr:uid="{00000000-0005-0000-0000-00000AB50000}"/>
    <cellStyle name="Normal 70 2 7 6" xfId="46350" xr:uid="{00000000-0005-0000-0000-00000BB50000}"/>
    <cellStyle name="Normal 70 2 7 6 2" xfId="46351" xr:uid="{00000000-0005-0000-0000-00000CB50000}"/>
    <cellStyle name="Normal 70 2 7 7" xfId="46352" xr:uid="{00000000-0005-0000-0000-00000DB50000}"/>
    <cellStyle name="Normal 70 2 7 7 2" xfId="46353" xr:uid="{00000000-0005-0000-0000-00000EB50000}"/>
    <cellStyle name="Normal 70 2 7 8" xfId="46354" xr:uid="{00000000-0005-0000-0000-00000FB50000}"/>
    <cellStyle name="Normal 70 2 7 8 2" xfId="46355" xr:uid="{00000000-0005-0000-0000-000010B50000}"/>
    <cellStyle name="Normal 70 2 7 9" xfId="46356" xr:uid="{00000000-0005-0000-0000-000011B50000}"/>
    <cellStyle name="Normal 70 2 8" xfId="46357" xr:uid="{00000000-0005-0000-0000-000012B50000}"/>
    <cellStyle name="Normal 70 2 8 2" xfId="46358" xr:uid="{00000000-0005-0000-0000-000013B50000}"/>
    <cellStyle name="Normal 70 2 9" xfId="46359" xr:uid="{00000000-0005-0000-0000-000014B50000}"/>
    <cellStyle name="Normal 70 2 9 2" xfId="46360" xr:uid="{00000000-0005-0000-0000-000015B50000}"/>
    <cellStyle name="Normal 70 3" xfId="46361" xr:uid="{00000000-0005-0000-0000-000016B50000}"/>
    <cellStyle name="Normal 70 3 10" xfId="46362" xr:uid="{00000000-0005-0000-0000-000017B50000}"/>
    <cellStyle name="Normal 70 3 10 2" xfId="46363" xr:uid="{00000000-0005-0000-0000-000018B50000}"/>
    <cellStyle name="Normal 70 3 11" xfId="46364" xr:uid="{00000000-0005-0000-0000-000019B50000}"/>
    <cellStyle name="Normal 70 3 11 2" xfId="46365" xr:uid="{00000000-0005-0000-0000-00001AB50000}"/>
    <cellStyle name="Normal 70 3 12" xfId="46366" xr:uid="{00000000-0005-0000-0000-00001BB50000}"/>
    <cellStyle name="Normal 70 3 12 2" xfId="46367" xr:uid="{00000000-0005-0000-0000-00001CB50000}"/>
    <cellStyle name="Normal 70 3 13" xfId="46368" xr:uid="{00000000-0005-0000-0000-00001DB50000}"/>
    <cellStyle name="Normal 70 3 13 2" xfId="46369" xr:uid="{00000000-0005-0000-0000-00001EB50000}"/>
    <cellStyle name="Normal 70 3 14" xfId="46370" xr:uid="{00000000-0005-0000-0000-00001FB50000}"/>
    <cellStyle name="Normal 70 3 14 2" xfId="46371" xr:uid="{00000000-0005-0000-0000-000020B50000}"/>
    <cellStyle name="Normal 70 3 15" xfId="46372" xr:uid="{00000000-0005-0000-0000-000021B50000}"/>
    <cellStyle name="Normal 70 3 15 2" xfId="46373" xr:uid="{00000000-0005-0000-0000-000022B50000}"/>
    <cellStyle name="Normal 70 3 16" xfId="46374" xr:uid="{00000000-0005-0000-0000-000023B50000}"/>
    <cellStyle name="Normal 70 3 17" xfId="46375" xr:uid="{00000000-0005-0000-0000-000024B50000}"/>
    <cellStyle name="Normal 70 3 2" xfId="46376" xr:uid="{00000000-0005-0000-0000-000025B50000}"/>
    <cellStyle name="Normal 70 3 2 10" xfId="46377" xr:uid="{00000000-0005-0000-0000-000026B50000}"/>
    <cellStyle name="Normal 70 3 2 11" xfId="46378" xr:uid="{00000000-0005-0000-0000-000027B50000}"/>
    <cellStyle name="Normal 70 3 2 2" xfId="46379" xr:uid="{00000000-0005-0000-0000-000028B50000}"/>
    <cellStyle name="Normal 70 3 2 2 2" xfId="46380" xr:uid="{00000000-0005-0000-0000-000029B50000}"/>
    <cellStyle name="Normal 70 3 2 3" xfId="46381" xr:uid="{00000000-0005-0000-0000-00002AB50000}"/>
    <cellStyle name="Normal 70 3 2 3 2" xfId="46382" xr:uid="{00000000-0005-0000-0000-00002BB50000}"/>
    <cellStyle name="Normal 70 3 2 4" xfId="46383" xr:uid="{00000000-0005-0000-0000-00002CB50000}"/>
    <cellStyle name="Normal 70 3 2 4 2" xfId="46384" xr:uid="{00000000-0005-0000-0000-00002DB50000}"/>
    <cellStyle name="Normal 70 3 2 5" xfId="46385" xr:uid="{00000000-0005-0000-0000-00002EB50000}"/>
    <cellStyle name="Normal 70 3 2 5 2" xfId="46386" xr:uid="{00000000-0005-0000-0000-00002FB50000}"/>
    <cellStyle name="Normal 70 3 2 6" xfId="46387" xr:uid="{00000000-0005-0000-0000-000030B50000}"/>
    <cellStyle name="Normal 70 3 2 6 2" xfId="46388" xr:uid="{00000000-0005-0000-0000-000031B50000}"/>
    <cellStyle name="Normal 70 3 2 7" xfId="46389" xr:uid="{00000000-0005-0000-0000-000032B50000}"/>
    <cellStyle name="Normal 70 3 2 7 2" xfId="46390" xr:uid="{00000000-0005-0000-0000-000033B50000}"/>
    <cellStyle name="Normal 70 3 2 8" xfId="46391" xr:uid="{00000000-0005-0000-0000-000034B50000}"/>
    <cellStyle name="Normal 70 3 2 8 2" xfId="46392" xr:uid="{00000000-0005-0000-0000-000035B50000}"/>
    <cellStyle name="Normal 70 3 2 9" xfId="46393" xr:uid="{00000000-0005-0000-0000-000036B50000}"/>
    <cellStyle name="Normal 70 3 2 9 2" xfId="46394" xr:uid="{00000000-0005-0000-0000-000037B50000}"/>
    <cellStyle name="Normal 70 3 3" xfId="46395" xr:uid="{00000000-0005-0000-0000-000038B50000}"/>
    <cellStyle name="Normal 70 3 3 10" xfId="46396" xr:uid="{00000000-0005-0000-0000-000039B50000}"/>
    <cellStyle name="Normal 70 3 3 11" xfId="46397" xr:uid="{00000000-0005-0000-0000-00003AB50000}"/>
    <cellStyle name="Normal 70 3 3 2" xfId="46398" xr:uid="{00000000-0005-0000-0000-00003BB50000}"/>
    <cellStyle name="Normal 70 3 3 2 2" xfId="46399" xr:uid="{00000000-0005-0000-0000-00003CB50000}"/>
    <cellStyle name="Normal 70 3 3 3" xfId="46400" xr:uid="{00000000-0005-0000-0000-00003DB50000}"/>
    <cellStyle name="Normal 70 3 3 3 2" xfId="46401" xr:uid="{00000000-0005-0000-0000-00003EB50000}"/>
    <cellStyle name="Normal 70 3 3 4" xfId="46402" xr:uid="{00000000-0005-0000-0000-00003FB50000}"/>
    <cellStyle name="Normal 70 3 3 4 2" xfId="46403" xr:uid="{00000000-0005-0000-0000-000040B50000}"/>
    <cellStyle name="Normal 70 3 3 5" xfId="46404" xr:uid="{00000000-0005-0000-0000-000041B50000}"/>
    <cellStyle name="Normal 70 3 3 5 2" xfId="46405" xr:uid="{00000000-0005-0000-0000-000042B50000}"/>
    <cellStyle name="Normal 70 3 3 6" xfId="46406" xr:uid="{00000000-0005-0000-0000-000043B50000}"/>
    <cellStyle name="Normal 70 3 3 6 2" xfId="46407" xr:uid="{00000000-0005-0000-0000-000044B50000}"/>
    <cellStyle name="Normal 70 3 3 7" xfId="46408" xr:uid="{00000000-0005-0000-0000-000045B50000}"/>
    <cellStyle name="Normal 70 3 3 7 2" xfId="46409" xr:uid="{00000000-0005-0000-0000-000046B50000}"/>
    <cellStyle name="Normal 70 3 3 8" xfId="46410" xr:uid="{00000000-0005-0000-0000-000047B50000}"/>
    <cellStyle name="Normal 70 3 3 8 2" xfId="46411" xr:uid="{00000000-0005-0000-0000-000048B50000}"/>
    <cellStyle name="Normal 70 3 3 9" xfId="46412" xr:uid="{00000000-0005-0000-0000-000049B50000}"/>
    <cellStyle name="Normal 70 3 3 9 2" xfId="46413" xr:uid="{00000000-0005-0000-0000-00004AB50000}"/>
    <cellStyle name="Normal 70 3 4" xfId="46414" xr:uid="{00000000-0005-0000-0000-00004BB50000}"/>
    <cellStyle name="Normal 70 3 4 10" xfId="46415" xr:uid="{00000000-0005-0000-0000-00004CB50000}"/>
    <cellStyle name="Normal 70 3 4 11" xfId="46416" xr:uid="{00000000-0005-0000-0000-00004DB50000}"/>
    <cellStyle name="Normal 70 3 4 2" xfId="46417" xr:uid="{00000000-0005-0000-0000-00004EB50000}"/>
    <cellStyle name="Normal 70 3 4 2 2" xfId="46418" xr:uid="{00000000-0005-0000-0000-00004FB50000}"/>
    <cellStyle name="Normal 70 3 4 3" xfId="46419" xr:uid="{00000000-0005-0000-0000-000050B50000}"/>
    <cellStyle name="Normal 70 3 4 3 2" xfId="46420" xr:uid="{00000000-0005-0000-0000-000051B50000}"/>
    <cellStyle name="Normal 70 3 4 4" xfId="46421" xr:uid="{00000000-0005-0000-0000-000052B50000}"/>
    <cellStyle name="Normal 70 3 4 4 2" xfId="46422" xr:uid="{00000000-0005-0000-0000-000053B50000}"/>
    <cellStyle name="Normal 70 3 4 5" xfId="46423" xr:uid="{00000000-0005-0000-0000-000054B50000}"/>
    <cellStyle name="Normal 70 3 4 5 2" xfId="46424" xr:uid="{00000000-0005-0000-0000-000055B50000}"/>
    <cellStyle name="Normal 70 3 4 6" xfId="46425" xr:uid="{00000000-0005-0000-0000-000056B50000}"/>
    <cellStyle name="Normal 70 3 4 6 2" xfId="46426" xr:uid="{00000000-0005-0000-0000-000057B50000}"/>
    <cellStyle name="Normal 70 3 4 7" xfId="46427" xr:uid="{00000000-0005-0000-0000-000058B50000}"/>
    <cellStyle name="Normal 70 3 4 7 2" xfId="46428" xr:uid="{00000000-0005-0000-0000-000059B50000}"/>
    <cellStyle name="Normal 70 3 4 8" xfId="46429" xr:uid="{00000000-0005-0000-0000-00005AB50000}"/>
    <cellStyle name="Normal 70 3 4 8 2" xfId="46430" xr:uid="{00000000-0005-0000-0000-00005BB50000}"/>
    <cellStyle name="Normal 70 3 4 9" xfId="46431" xr:uid="{00000000-0005-0000-0000-00005CB50000}"/>
    <cellStyle name="Normal 70 3 4 9 2" xfId="46432" xr:uid="{00000000-0005-0000-0000-00005DB50000}"/>
    <cellStyle name="Normal 70 3 5" xfId="46433" xr:uid="{00000000-0005-0000-0000-00005EB50000}"/>
    <cellStyle name="Normal 70 3 5 10" xfId="46434" xr:uid="{00000000-0005-0000-0000-00005FB50000}"/>
    <cellStyle name="Normal 70 3 5 11" xfId="46435" xr:uid="{00000000-0005-0000-0000-000060B50000}"/>
    <cellStyle name="Normal 70 3 5 2" xfId="46436" xr:uid="{00000000-0005-0000-0000-000061B50000}"/>
    <cellStyle name="Normal 70 3 5 2 2" xfId="46437" xr:uid="{00000000-0005-0000-0000-000062B50000}"/>
    <cellStyle name="Normal 70 3 5 3" xfId="46438" xr:uid="{00000000-0005-0000-0000-000063B50000}"/>
    <cellStyle name="Normal 70 3 5 3 2" xfId="46439" xr:uid="{00000000-0005-0000-0000-000064B50000}"/>
    <cellStyle name="Normal 70 3 5 4" xfId="46440" xr:uid="{00000000-0005-0000-0000-000065B50000}"/>
    <cellStyle name="Normal 70 3 5 4 2" xfId="46441" xr:uid="{00000000-0005-0000-0000-000066B50000}"/>
    <cellStyle name="Normal 70 3 5 5" xfId="46442" xr:uid="{00000000-0005-0000-0000-000067B50000}"/>
    <cellStyle name="Normal 70 3 5 5 2" xfId="46443" xr:uid="{00000000-0005-0000-0000-000068B50000}"/>
    <cellStyle name="Normal 70 3 5 6" xfId="46444" xr:uid="{00000000-0005-0000-0000-000069B50000}"/>
    <cellStyle name="Normal 70 3 5 6 2" xfId="46445" xr:uid="{00000000-0005-0000-0000-00006AB50000}"/>
    <cellStyle name="Normal 70 3 5 7" xfId="46446" xr:uid="{00000000-0005-0000-0000-00006BB50000}"/>
    <cellStyle name="Normal 70 3 5 7 2" xfId="46447" xr:uid="{00000000-0005-0000-0000-00006CB50000}"/>
    <cellStyle name="Normal 70 3 5 8" xfId="46448" xr:uid="{00000000-0005-0000-0000-00006DB50000}"/>
    <cellStyle name="Normal 70 3 5 8 2" xfId="46449" xr:uid="{00000000-0005-0000-0000-00006EB50000}"/>
    <cellStyle name="Normal 70 3 5 9" xfId="46450" xr:uid="{00000000-0005-0000-0000-00006FB50000}"/>
    <cellStyle name="Normal 70 3 5 9 2" xfId="46451" xr:uid="{00000000-0005-0000-0000-000070B50000}"/>
    <cellStyle name="Normal 70 3 6" xfId="46452" xr:uid="{00000000-0005-0000-0000-000071B50000}"/>
    <cellStyle name="Normal 70 3 6 10" xfId="46453" xr:uid="{00000000-0005-0000-0000-000072B50000}"/>
    <cellStyle name="Normal 70 3 6 11" xfId="46454" xr:uid="{00000000-0005-0000-0000-000073B50000}"/>
    <cellStyle name="Normal 70 3 6 2" xfId="46455" xr:uid="{00000000-0005-0000-0000-000074B50000}"/>
    <cellStyle name="Normal 70 3 6 2 2" xfId="46456" xr:uid="{00000000-0005-0000-0000-000075B50000}"/>
    <cellStyle name="Normal 70 3 6 3" xfId="46457" xr:uid="{00000000-0005-0000-0000-000076B50000}"/>
    <cellStyle name="Normal 70 3 6 3 2" xfId="46458" xr:uid="{00000000-0005-0000-0000-000077B50000}"/>
    <cellStyle name="Normal 70 3 6 4" xfId="46459" xr:uid="{00000000-0005-0000-0000-000078B50000}"/>
    <cellStyle name="Normal 70 3 6 4 2" xfId="46460" xr:uid="{00000000-0005-0000-0000-000079B50000}"/>
    <cellStyle name="Normal 70 3 6 5" xfId="46461" xr:uid="{00000000-0005-0000-0000-00007AB50000}"/>
    <cellStyle name="Normal 70 3 6 5 2" xfId="46462" xr:uid="{00000000-0005-0000-0000-00007BB50000}"/>
    <cellStyle name="Normal 70 3 6 6" xfId="46463" xr:uid="{00000000-0005-0000-0000-00007CB50000}"/>
    <cellStyle name="Normal 70 3 6 6 2" xfId="46464" xr:uid="{00000000-0005-0000-0000-00007DB50000}"/>
    <cellStyle name="Normal 70 3 6 7" xfId="46465" xr:uid="{00000000-0005-0000-0000-00007EB50000}"/>
    <cellStyle name="Normal 70 3 6 7 2" xfId="46466" xr:uid="{00000000-0005-0000-0000-00007FB50000}"/>
    <cellStyle name="Normal 70 3 6 8" xfId="46467" xr:uid="{00000000-0005-0000-0000-000080B50000}"/>
    <cellStyle name="Normal 70 3 6 8 2" xfId="46468" xr:uid="{00000000-0005-0000-0000-000081B50000}"/>
    <cellStyle name="Normal 70 3 6 9" xfId="46469" xr:uid="{00000000-0005-0000-0000-000082B50000}"/>
    <cellStyle name="Normal 70 3 6 9 2" xfId="46470" xr:uid="{00000000-0005-0000-0000-000083B50000}"/>
    <cellStyle name="Normal 70 3 7" xfId="46471" xr:uid="{00000000-0005-0000-0000-000084B50000}"/>
    <cellStyle name="Normal 70 3 7 10" xfId="46472" xr:uid="{00000000-0005-0000-0000-000085B50000}"/>
    <cellStyle name="Normal 70 3 7 2" xfId="46473" xr:uid="{00000000-0005-0000-0000-000086B50000}"/>
    <cellStyle name="Normal 70 3 7 2 2" xfId="46474" xr:uid="{00000000-0005-0000-0000-000087B50000}"/>
    <cellStyle name="Normal 70 3 7 3" xfId="46475" xr:uid="{00000000-0005-0000-0000-000088B50000}"/>
    <cellStyle name="Normal 70 3 7 3 2" xfId="46476" xr:uid="{00000000-0005-0000-0000-000089B50000}"/>
    <cellStyle name="Normal 70 3 7 4" xfId="46477" xr:uid="{00000000-0005-0000-0000-00008AB50000}"/>
    <cellStyle name="Normal 70 3 7 4 2" xfId="46478" xr:uid="{00000000-0005-0000-0000-00008BB50000}"/>
    <cellStyle name="Normal 70 3 7 5" xfId="46479" xr:uid="{00000000-0005-0000-0000-00008CB50000}"/>
    <cellStyle name="Normal 70 3 7 5 2" xfId="46480" xr:uid="{00000000-0005-0000-0000-00008DB50000}"/>
    <cellStyle name="Normal 70 3 7 6" xfId="46481" xr:uid="{00000000-0005-0000-0000-00008EB50000}"/>
    <cellStyle name="Normal 70 3 7 6 2" xfId="46482" xr:uid="{00000000-0005-0000-0000-00008FB50000}"/>
    <cellStyle name="Normal 70 3 7 7" xfId="46483" xr:uid="{00000000-0005-0000-0000-000090B50000}"/>
    <cellStyle name="Normal 70 3 7 7 2" xfId="46484" xr:uid="{00000000-0005-0000-0000-000091B50000}"/>
    <cellStyle name="Normal 70 3 7 8" xfId="46485" xr:uid="{00000000-0005-0000-0000-000092B50000}"/>
    <cellStyle name="Normal 70 3 7 8 2" xfId="46486" xr:uid="{00000000-0005-0000-0000-000093B50000}"/>
    <cellStyle name="Normal 70 3 7 9" xfId="46487" xr:uid="{00000000-0005-0000-0000-000094B50000}"/>
    <cellStyle name="Normal 70 3 8" xfId="46488" xr:uid="{00000000-0005-0000-0000-000095B50000}"/>
    <cellStyle name="Normal 70 3 8 2" xfId="46489" xr:uid="{00000000-0005-0000-0000-000096B50000}"/>
    <cellStyle name="Normal 70 3 9" xfId="46490" xr:uid="{00000000-0005-0000-0000-000097B50000}"/>
    <cellStyle name="Normal 70 3 9 2" xfId="46491" xr:uid="{00000000-0005-0000-0000-000098B50000}"/>
    <cellStyle name="Normal 70 4" xfId="46492" xr:uid="{00000000-0005-0000-0000-000099B50000}"/>
    <cellStyle name="Normal 70 4 10" xfId="46493" xr:uid="{00000000-0005-0000-0000-00009AB50000}"/>
    <cellStyle name="Normal 70 4 11" xfId="46494" xr:uid="{00000000-0005-0000-0000-00009BB50000}"/>
    <cellStyle name="Normal 70 4 2" xfId="46495" xr:uid="{00000000-0005-0000-0000-00009CB50000}"/>
    <cellStyle name="Normal 70 4 2 2" xfId="46496" xr:uid="{00000000-0005-0000-0000-00009DB50000}"/>
    <cellStyle name="Normal 70 4 3" xfId="46497" xr:uid="{00000000-0005-0000-0000-00009EB50000}"/>
    <cellStyle name="Normal 70 4 3 2" xfId="46498" xr:uid="{00000000-0005-0000-0000-00009FB50000}"/>
    <cellStyle name="Normal 70 4 4" xfId="46499" xr:uid="{00000000-0005-0000-0000-0000A0B50000}"/>
    <cellStyle name="Normal 70 4 4 2" xfId="46500" xr:uid="{00000000-0005-0000-0000-0000A1B50000}"/>
    <cellStyle name="Normal 70 4 5" xfId="46501" xr:uid="{00000000-0005-0000-0000-0000A2B50000}"/>
    <cellStyle name="Normal 70 4 5 2" xfId="46502" xr:uid="{00000000-0005-0000-0000-0000A3B50000}"/>
    <cellStyle name="Normal 70 4 6" xfId="46503" xr:uid="{00000000-0005-0000-0000-0000A4B50000}"/>
    <cellStyle name="Normal 70 4 6 2" xfId="46504" xr:uid="{00000000-0005-0000-0000-0000A5B50000}"/>
    <cellStyle name="Normal 70 4 7" xfId="46505" xr:uid="{00000000-0005-0000-0000-0000A6B50000}"/>
    <cellStyle name="Normal 70 4 7 2" xfId="46506" xr:uid="{00000000-0005-0000-0000-0000A7B50000}"/>
    <cellStyle name="Normal 70 4 8" xfId="46507" xr:uid="{00000000-0005-0000-0000-0000A8B50000}"/>
    <cellStyle name="Normal 70 4 8 2" xfId="46508" xr:uid="{00000000-0005-0000-0000-0000A9B50000}"/>
    <cellStyle name="Normal 70 4 9" xfId="46509" xr:uid="{00000000-0005-0000-0000-0000AAB50000}"/>
    <cellStyle name="Normal 70 4 9 2" xfId="46510" xr:uid="{00000000-0005-0000-0000-0000ABB50000}"/>
    <cellStyle name="Normal 70 5" xfId="46511" xr:uid="{00000000-0005-0000-0000-0000ACB50000}"/>
    <cellStyle name="Normal 70 5 10" xfId="46512" xr:uid="{00000000-0005-0000-0000-0000ADB50000}"/>
    <cellStyle name="Normal 70 5 11" xfId="46513" xr:uid="{00000000-0005-0000-0000-0000AEB50000}"/>
    <cellStyle name="Normal 70 5 2" xfId="46514" xr:uid="{00000000-0005-0000-0000-0000AFB50000}"/>
    <cellStyle name="Normal 70 5 2 2" xfId="46515" xr:uid="{00000000-0005-0000-0000-0000B0B50000}"/>
    <cellStyle name="Normal 70 5 3" xfId="46516" xr:uid="{00000000-0005-0000-0000-0000B1B50000}"/>
    <cellStyle name="Normal 70 5 3 2" xfId="46517" xr:uid="{00000000-0005-0000-0000-0000B2B50000}"/>
    <cellStyle name="Normal 70 5 4" xfId="46518" xr:uid="{00000000-0005-0000-0000-0000B3B50000}"/>
    <cellStyle name="Normal 70 5 4 2" xfId="46519" xr:uid="{00000000-0005-0000-0000-0000B4B50000}"/>
    <cellStyle name="Normal 70 5 5" xfId="46520" xr:uid="{00000000-0005-0000-0000-0000B5B50000}"/>
    <cellStyle name="Normal 70 5 5 2" xfId="46521" xr:uid="{00000000-0005-0000-0000-0000B6B50000}"/>
    <cellStyle name="Normal 70 5 6" xfId="46522" xr:uid="{00000000-0005-0000-0000-0000B7B50000}"/>
    <cellStyle name="Normal 70 5 6 2" xfId="46523" xr:uid="{00000000-0005-0000-0000-0000B8B50000}"/>
    <cellStyle name="Normal 70 5 7" xfId="46524" xr:uid="{00000000-0005-0000-0000-0000B9B50000}"/>
    <cellStyle name="Normal 70 5 7 2" xfId="46525" xr:uid="{00000000-0005-0000-0000-0000BAB50000}"/>
    <cellStyle name="Normal 70 5 8" xfId="46526" xr:uid="{00000000-0005-0000-0000-0000BBB50000}"/>
    <cellStyle name="Normal 70 5 8 2" xfId="46527" xr:uid="{00000000-0005-0000-0000-0000BCB50000}"/>
    <cellStyle name="Normal 70 5 9" xfId="46528" xr:uid="{00000000-0005-0000-0000-0000BDB50000}"/>
    <cellStyle name="Normal 70 5 9 2" xfId="46529" xr:uid="{00000000-0005-0000-0000-0000BEB50000}"/>
    <cellStyle name="Normal 70 6" xfId="46530" xr:uid="{00000000-0005-0000-0000-0000BFB50000}"/>
    <cellStyle name="Normal 70 6 10" xfId="46531" xr:uid="{00000000-0005-0000-0000-0000C0B50000}"/>
    <cellStyle name="Normal 70 6 11" xfId="46532" xr:uid="{00000000-0005-0000-0000-0000C1B50000}"/>
    <cellStyle name="Normal 70 6 2" xfId="46533" xr:uid="{00000000-0005-0000-0000-0000C2B50000}"/>
    <cellStyle name="Normal 70 6 2 2" xfId="46534" xr:uid="{00000000-0005-0000-0000-0000C3B50000}"/>
    <cellStyle name="Normal 70 6 3" xfId="46535" xr:uid="{00000000-0005-0000-0000-0000C4B50000}"/>
    <cellStyle name="Normal 70 6 3 2" xfId="46536" xr:uid="{00000000-0005-0000-0000-0000C5B50000}"/>
    <cellStyle name="Normal 70 6 4" xfId="46537" xr:uid="{00000000-0005-0000-0000-0000C6B50000}"/>
    <cellStyle name="Normal 70 6 4 2" xfId="46538" xr:uid="{00000000-0005-0000-0000-0000C7B50000}"/>
    <cellStyle name="Normal 70 6 5" xfId="46539" xr:uid="{00000000-0005-0000-0000-0000C8B50000}"/>
    <cellStyle name="Normal 70 6 5 2" xfId="46540" xr:uid="{00000000-0005-0000-0000-0000C9B50000}"/>
    <cellStyle name="Normal 70 6 6" xfId="46541" xr:uid="{00000000-0005-0000-0000-0000CAB50000}"/>
    <cellStyle name="Normal 70 6 6 2" xfId="46542" xr:uid="{00000000-0005-0000-0000-0000CBB50000}"/>
    <cellStyle name="Normal 70 6 7" xfId="46543" xr:uid="{00000000-0005-0000-0000-0000CCB50000}"/>
    <cellStyle name="Normal 70 6 7 2" xfId="46544" xr:uid="{00000000-0005-0000-0000-0000CDB50000}"/>
    <cellStyle name="Normal 70 6 8" xfId="46545" xr:uid="{00000000-0005-0000-0000-0000CEB50000}"/>
    <cellStyle name="Normal 70 6 8 2" xfId="46546" xr:uid="{00000000-0005-0000-0000-0000CFB50000}"/>
    <cellStyle name="Normal 70 6 9" xfId="46547" xr:uid="{00000000-0005-0000-0000-0000D0B50000}"/>
    <cellStyle name="Normal 70 6 9 2" xfId="46548" xr:uid="{00000000-0005-0000-0000-0000D1B50000}"/>
    <cellStyle name="Normal 70 7" xfId="46549" xr:uid="{00000000-0005-0000-0000-0000D2B50000}"/>
    <cellStyle name="Normal 70 7 10" xfId="46550" xr:uid="{00000000-0005-0000-0000-0000D3B50000}"/>
    <cellStyle name="Normal 70 7 11" xfId="46551" xr:uid="{00000000-0005-0000-0000-0000D4B50000}"/>
    <cellStyle name="Normal 70 7 2" xfId="46552" xr:uid="{00000000-0005-0000-0000-0000D5B50000}"/>
    <cellStyle name="Normal 70 7 2 2" xfId="46553" xr:uid="{00000000-0005-0000-0000-0000D6B50000}"/>
    <cellStyle name="Normal 70 7 3" xfId="46554" xr:uid="{00000000-0005-0000-0000-0000D7B50000}"/>
    <cellStyle name="Normal 70 7 3 2" xfId="46555" xr:uid="{00000000-0005-0000-0000-0000D8B50000}"/>
    <cellStyle name="Normal 70 7 4" xfId="46556" xr:uid="{00000000-0005-0000-0000-0000D9B50000}"/>
    <cellStyle name="Normal 70 7 4 2" xfId="46557" xr:uid="{00000000-0005-0000-0000-0000DAB50000}"/>
    <cellStyle name="Normal 70 7 5" xfId="46558" xr:uid="{00000000-0005-0000-0000-0000DBB50000}"/>
    <cellStyle name="Normal 70 7 5 2" xfId="46559" xr:uid="{00000000-0005-0000-0000-0000DCB50000}"/>
    <cellStyle name="Normal 70 7 6" xfId="46560" xr:uid="{00000000-0005-0000-0000-0000DDB50000}"/>
    <cellStyle name="Normal 70 7 6 2" xfId="46561" xr:uid="{00000000-0005-0000-0000-0000DEB50000}"/>
    <cellStyle name="Normal 70 7 7" xfId="46562" xr:uid="{00000000-0005-0000-0000-0000DFB50000}"/>
    <cellStyle name="Normal 70 7 7 2" xfId="46563" xr:uid="{00000000-0005-0000-0000-0000E0B50000}"/>
    <cellStyle name="Normal 70 7 8" xfId="46564" xr:uid="{00000000-0005-0000-0000-0000E1B50000}"/>
    <cellStyle name="Normal 70 7 8 2" xfId="46565" xr:uid="{00000000-0005-0000-0000-0000E2B50000}"/>
    <cellStyle name="Normal 70 7 9" xfId="46566" xr:uid="{00000000-0005-0000-0000-0000E3B50000}"/>
    <cellStyle name="Normal 70 7 9 2" xfId="46567" xr:uid="{00000000-0005-0000-0000-0000E4B50000}"/>
    <cellStyle name="Normal 70 8" xfId="46568" xr:uid="{00000000-0005-0000-0000-0000E5B50000}"/>
    <cellStyle name="Normal 70 8 10" xfId="46569" xr:uid="{00000000-0005-0000-0000-0000E6B50000}"/>
    <cellStyle name="Normal 70 8 11" xfId="46570" xr:uid="{00000000-0005-0000-0000-0000E7B50000}"/>
    <cellStyle name="Normal 70 8 2" xfId="46571" xr:uid="{00000000-0005-0000-0000-0000E8B50000}"/>
    <cellStyle name="Normal 70 8 2 2" xfId="46572" xr:uid="{00000000-0005-0000-0000-0000E9B50000}"/>
    <cellStyle name="Normal 70 8 3" xfId="46573" xr:uid="{00000000-0005-0000-0000-0000EAB50000}"/>
    <cellStyle name="Normal 70 8 3 2" xfId="46574" xr:uid="{00000000-0005-0000-0000-0000EBB50000}"/>
    <cellStyle name="Normal 70 8 4" xfId="46575" xr:uid="{00000000-0005-0000-0000-0000ECB50000}"/>
    <cellStyle name="Normal 70 8 4 2" xfId="46576" xr:uid="{00000000-0005-0000-0000-0000EDB50000}"/>
    <cellStyle name="Normal 70 8 5" xfId="46577" xr:uid="{00000000-0005-0000-0000-0000EEB50000}"/>
    <cellStyle name="Normal 70 8 5 2" xfId="46578" xr:uid="{00000000-0005-0000-0000-0000EFB50000}"/>
    <cellStyle name="Normal 70 8 6" xfId="46579" xr:uid="{00000000-0005-0000-0000-0000F0B50000}"/>
    <cellStyle name="Normal 70 8 6 2" xfId="46580" xr:uid="{00000000-0005-0000-0000-0000F1B50000}"/>
    <cellStyle name="Normal 70 8 7" xfId="46581" xr:uid="{00000000-0005-0000-0000-0000F2B50000}"/>
    <cellStyle name="Normal 70 8 7 2" xfId="46582" xr:uid="{00000000-0005-0000-0000-0000F3B50000}"/>
    <cellStyle name="Normal 70 8 8" xfId="46583" xr:uid="{00000000-0005-0000-0000-0000F4B50000}"/>
    <cellStyle name="Normal 70 8 8 2" xfId="46584" xr:uid="{00000000-0005-0000-0000-0000F5B50000}"/>
    <cellStyle name="Normal 70 8 9" xfId="46585" xr:uid="{00000000-0005-0000-0000-0000F6B50000}"/>
    <cellStyle name="Normal 70 8 9 2" xfId="46586" xr:uid="{00000000-0005-0000-0000-0000F7B50000}"/>
    <cellStyle name="Normal 70 9" xfId="46587" xr:uid="{00000000-0005-0000-0000-0000F8B50000}"/>
    <cellStyle name="Normal 70 9 10" xfId="46588" xr:uid="{00000000-0005-0000-0000-0000F9B50000}"/>
    <cellStyle name="Normal 70 9 2" xfId="46589" xr:uid="{00000000-0005-0000-0000-0000FAB50000}"/>
    <cellStyle name="Normal 70 9 2 2" xfId="46590" xr:uid="{00000000-0005-0000-0000-0000FBB50000}"/>
    <cellStyle name="Normal 70 9 3" xfId="46591" xr:uid="{00000000-0005-0000-0000-0000FCB50000}"/>
    <cellStyle name="Normal 70 9 3 2" xfId="46592" xr:uid="{00000000-0005-0000-0000-0000FDB50000}"/>
    <cellStyle name="Normal 70 9 4" xfId="46593" xr:uid="{00000000-0005-0000-0000-0000FEB50000}"/>
    <cellStyle name="Normal 70 9 4 2" xfId="46594" xr:uid="{00000000-0005-0000-0000-0000FFB50000}"/>
    <cellStyle name="Normal 70 9 5" xfId="46595" xr:uid="{00000000-0005-0000-0000-000000B60000}"/>
    <cellStyle name="Normal 70 9 5 2" xfId="46596" xr:uid="{00000000-0005-0000-0000-000001B60000}"/>
    <cellStyle name="Normal 70 9 6" xfId="46597" xr:uid="{00000000-0005-0000-0000-000002B60000}"/>
    <cellStyle name="Normal 70 9 6 2" xfId="46598" xr:uid="{00000000-0005-0000-0000-000003B60000}"/>
    <cellStyle name="Normal 70 9 7" xfId="46599" xr:uid="{00000000-0005-0000-0000-000004B60000}"/>
    <cellStyle name="Normal 70 9 7 2" xfId="46600" xr:uid="{00000000-0005-0000-0000-000005B60000}"/>
    <cellStyle name="Normal 70 9 8" xfId="46601" xr:uid="{00000000-0005-0000-0000-000006B60000}"/>
    <cellStyle name="Normal 70 9 8 2" xfId="46602" xr:uid="{00000000-0005-0000-0000-000007B60000}"/>
    <cellStyle name="Normal 70 9 9" xfId="46603" xr:uid="{00000000-0005-0000-0000-000008B60000}"/>
    <cellStyle name="Normal 71" xfId="46604" xr:uid="{00000000-0005-0000-0000-000009B60000}"/>
    <cellStyle name="Normal 71 10" xfId="46605" xr:uid="{00000000-0005-0000-0000-00000AB60000}"/>
    <cellStyle name="Normal 71 10 2" xfId="46606" xr:uid="{00000000-0005-0000-0000-00000BB60000}"/>
    <cellStyle name="Normal 71 11" xfId="46607" xr:uid="{00000000-0005-0000-0000-00000CB60000}"/>
    <cellStyle name="Normal 71 11 2" xfId="46608" xr:uid="{00000000-0005-0000-0000-00000DB60000}"/>
    <cellStyle name="Normal 71 12" xfId="46609" xr:uid="{00000000-0005-0000-0000-00000EB60000}"/>
    <cellStyle name="Normal 71 12 2" xfId="46610" xr:uid="{00000000-0005-0000-0000-00000FB60000}"/>
    <cellStyle name="Normal 71 13" xfId="46611" xr:uid="{00000000-0005-0000-0000-000010B60000}"/>
    <cellStyle name="Normal 71 13 2" xfId="46612" xr:uid="{00000000-0005-0000-0000-000011B60000}"/>
    <cellStyle name="Normal 71 14" xfId="46613" xr:uid="{00000000-0005-0000-0000-000012B60000}"/>
    <cellStyle name="Normal 71 14 2" xfId="46614" xr:uid="{00000000-0005-0000-0000-000013B60000}"/>
    <cellStyle name="Normal 71 15" xfId="46615" xr:uid="{00000000-0005-0000-0000-000014B60000}"/>
    <cellStyle name="Normal 71 15 2" xfId="46616" xr:uid="{00000000-0005-0000-0000-000015B60000}"/>
    <cellStyle name="Normal 71 16" xfId="46617" xr:uid="{00000000-0005-0000-0000-000016B60000}"/>
    <cellStyle name="Normal 71 16 2" xfId="46618" xr:uid="{00000000-0005-0000-0000-000017B60000}"/>
    <cellStyle name="Normal 71 17" xfId="46619" xr:uid="{00000000-0005-0000-0000-000018B60000}"/>
    <cellStyle name="Normal 71 17 2" xfId="46620" xr:uid="{00000000-0005-0000-0000-000019B60000}"/>
    <cellStyle name="Normal 71 18" xfId="46621" xr:uid="{00000000-0005-0000-0000-00001AB60000}"/>
    <cellStyle name="Normal 71 19" xfId="46622" xr:uid="{00000000-0005-0000-0000-00001BB60000}"/>
    <cellStyle name="Normal 71 2" xfId="46623" xr:uid="{00000000-0005-0000-0000-00001CB60000}"/>
    <cellStyle name="Normal 71 2 10" xfId="46624" xr:uid="{00000000-0005-0000-0000-00001DB60000}"/>
    <cellStyle name="Normal 71 2 10 2" xfId="46625" xr:uid="{00000000-0005-0000-0000-00001EB60000}"/>
    <cellStyle name="Normal 71 2 11" xfId="46626" xr:uid="{00000000-0005-0000-0000-00001FB60000}"/>
    <cellStyle name="Normal 71 2 11 2" xfId="46627" xr:uid="{00000000-0005-0000-0000-000020B60000}"/>
    <cellStyle name="Normal 71 2 12" xfId="46628" xr:uid="{00000000-0005-0000-0000-000021B60000}"/>
    <cellStyle name="Normal 71 2 12 2" xfId="46629" xr:uid="{00000000-0005-0000-0000-000022B60000}"/>
    <cellStyle name="Normal 71 2 13" xfId="46630" xr:uid="{00000000-0005-0000-0000-000023B60000}"/>
    <cellStyle name="Normal 71 2 13 2" xfId="46631" xr:uid="{00000000-0005-0000-0000-000024B60000}"/>
    <cellStyle name="Normal 71 2 14" xfId="46632" xr:uid="{00000000-0005-0000-0000-000025B60000}"/>
    <cellStyle name="Normal 71 2 14 2" xfId="46633" xr:uid="{00000000-0005-0000-0000-000026B60000}"/>
    <cellStyle name="Normal 71 2 15" xfId="46634" xr:uid="{00000000-0005-0000-0000-000027B60000}"/>
    <cellStyle name="Normal 71 2 15 2" xfId="46635" xr:uid="{00000000-0005-0000-0000-000028B60000}"/>
    <cellStyle name="Normal 71 2 16" xfId="46636" xr:uid="{00000000-0005-0000-0000-000029B60000}"/>
    <cellStyle name="Normal 71 2 17" xfId="46637" xr:uid="{00000000-0005-0000-0000-00002AB60000}"/>
    <cellStyle name="Normal 71 2 2" xfId="46638" xr:uid="{00000000-0005-0000-0000-00002BB60000}"/>
    <cellStyle name="Normal 71 2 2 10" xfId="46639" xr:uid="{00000000-0005-0000-0000-00002CB60000}"/>
    <cellStyle name="Normal 71 2 2 11" xfId="46640" xr:uid="{00000000-0005-0000-0000-00002DB60000}"/>
    <cellStyle name="Normal 71 2 2 2" xfId="46641" xr:uid="{00000000-0005-0000-0000-00002EB60000}"/>
    <cellStyle name="Normal 71 2 2 2 2" xfId="46642" xr:uid="{00000000-0005-0000-0000-00002FB60000}"/>
    <cellStyle name="Normal 71 2 2 3" xfId="46643" xr:uid="{00000000-0005-0000-0000-000030B60000}"/>
    <cellStyle name="Normal 71 2 2 3 2" xfId="46644" xr:uid="{00000000-0005-0000-0000-000031B60000}"/>
    <cellStyle name="Normal 71 2 2 4" xfId="46645" xr:uid="{00000000-0005-0000-0000-000032B60000}"/>
    <cellStyle name="Normal 71 2 2 4 2" xfId="46646" xr:uid="{00000000-0005-0000-0000-000033B60000}"/>
    <cellStyle name="Normal 71 2 2 5" xfId="46647" xr:uid="{00000000-0005-0000-0000-000034B60000}"/>
    <cellStyle name="Normal 71 2 2 5 2" xfId="46648" xr:uid="{00000000-0005-0000-0000-000035B60000}"/>
    <cellStyle name="Normal 71 2 2 6" xfId="46649" xr:uid="{00000000-0005-0000-0000-000036B60000}"/>
    <cellStyle name="Normal 71 2 2 6 2" xfId="46650" xr:uid="{00000000-0005-0000-0000-000037B60000}"/>
    <cellStyle name="Normal 71 2 2 7" xfId="46651" xr:uid="{00000000-0005-0000-0000-000038B60000}"/>
    <cellStyle name="Normal 71 2 2 7 2" xfId="46652" xr:uid="{00000000-0005-0000-0000-000039B60000}"/>
    <cellStyle name="Normal 71 2 2 8" xfId="46653" xr:uid="{00000000-0005-0000-0000-00003AB60000}"/>
    <cellStyle name="Normal 71 2 2 8 2" xfId="46654" xr:uid="{00000000-0005-0000-0000-00003BB60000}"/>
    <cellStyle name="Normal 71 2 2 9" xfId="46655" xr:uid="{00000000-0005-0000-0000-00003CB60000}"/>
    <cellStyle name="Normal 71 2 2 9 2" xfId="46656" xr:uid="{00000000-0005-0000-0000-00003DB60000}"/>
    <cellStyle name="Normal 71 2 3" xfId="46657" xr:uid="{00000000-0005-0000-0000-00003EB60000}"/>
    <cellStyle name="Normal 71 2 3 10" xfId="46658" xr:uid="{00000000-0005-0000-0000-00003FB60000}"/>
    <cellStyle name="Normal 71 2 3 11" xfId="46659" xr:uid="{00000000-0005-0000-0000-000040B60000}"/>
    <cellStyle name="Normal 71 2 3 2" xfId="46660" xr:uid="{00000000-0005-0000-0000-000041B60000}"/>
    <cellStyle name="Normal 71 2 3 2 2" xfId="46661" xr:uid="{00000000-0005-0000-0000-000042B60000}"/>
    <cellStyle name="Normal 71 2 3 3" xfId="46662" xr:uid="{00000000-0005-0000-0000-000043B60000}"/>
    <cellStyle name="Normal 71 2 3 3 2" xfId="46663" xr:uid="{00000000-0005-0000-0000-000044B60000}"/>
    <cellStyle name="Normal 71 2 3 4" xfId="46664" xr:uid="{00000000-0005-0000-0000-000045B60000}"/>
    <cellStyle name="Normal 71 2 3 4 2" xfId="46665" xr:uid="{00000000-0005-0000-0000-000046B60000}"/>
    <cellStyle name="Normal 71 2 3 5" xfId="46666" xr:uid="{00000000-0005-0000-0000-000047B60000}"/>
    <cellStyle name="Normal 71 2 3 5 2" xfId="46667" xr:uid="{00000000-0005-0000-0000-000048B60000}"/>
    <cellStyle name="Normal 71 2 3 6" xfId="46668" xr:uid="{00000000-0005-0000-0000-000049B60000}"/>
    <cellStyle name="Normal 71 2 3 6 2" xfId="46669" xr:uid="{00000000-0005-0000-0000-00004AB60000}"/>
    <cellStyle name="Normal 71 2 3 7" xfId="46670" xr:uid="{00000000-0005-0000-0000-00004BB60000}"/>
    <cellStyle name="Normal 71 2 3 7 2" xfId="46671" xr:uid="{00000000-0005-0000-0000-00004CB60000}"/>
    <cellStyle name="Normal 71 2 3 8" xfId="46672" xr:uid="{00000000-0005-0000-0000-00004DB60000}"/>
    <cellStyle name="Normal 71 2 3 8 2" xfId="46673" xr:uid="{00000000-0005-0000-0000-00004EB60000}"/>
    <cellStyle name="Normal 71 2 3 9" xfId="46674" xr:uid="{00000000-0005-0000-0000-00004FB60000}"/>
    <cellStyle name="Normal 71 2 3 9 2" xfId="46675" xr:uid="{00000000-0005-0000-0000-000050B60000}"/>
    <cellStyle name="Normal 71 2 4" xfId="46676" xr:uid="{00000000-0005-0000-0000-000051B60000}"/>
    <cellStyle name="Normal 71 2 4 10" xfId="46677" xr:uid="{00000000-0005-0000-0000-000052B60000}"/>
    <cellStyle name="Normal 71 2 4 11" xfId="46678" xr:uid="{00000000-0005-0000-0000-000053B60000}"/>
    <cellStyle name="Normal 71 2 4 2" xfId="46679" xr:uid="{00000000-0005-0000-0000-000054B60000}"/>
    <cellStyle name="Normal 71 2 4 2 2" xfId="46680" xr:uid="{00000000-0005-0000-0000-000055B60000}"/>
    <cellStyle name="Normal 71 2 4 3" xfId="46681" xr:uid="{00000000-0005-0000-0000-000056B60000}"/>
    <cellStyle name="Normal 71 2 4 3 2" xfId="46682" xr:uid="{00000000-0005-0000-0000-000057B60000}"/>
    <cellStyle name="Normal 71 2 4 4" xfId="46683" xr:uid="{00000000-0005-0000-0000-000058B60000}"/>
    <cellStyle name="Normal 71 2 4 4 2" xfId="46684" xr:uid="{00000000-0005-0000-0000-000059B60000}"/>
    <cellStyle name="Normal 71 2 4 5" xfId="46685" xr:uid="{00000000-0005-0000-0000-00005AB60000}"/>
    <cellStyle name="Normal 71 2 4 5 2" xfId="46686" xr:uid="{00000000-0005-0000-0000-00005BB60000}"/>
    <cellStyle name="Normal 71 2 4 6" xfId="46687" xr:uid="{00000000-0005-0000-0000-00005CB60000}"/>
    <cellStyle name="Normal 71 2 4 6 2" xfId="46688" xr:uid="{00000000-0005-0000-0000-00005DB60000}"/>
    <cellStyle name="Normal 71 2 4 7" xfId="46689" xr:uid="{00000000-0005-0000-0000-00005EB60000}"/>
    <cellStyle name="Normal 71 2 4 7 2" xfId="46690" xr:uid="{00000000-0005-0000-0000-00005FB60000}"/>
    <cellStyle name="Normal 71 2 4 8" xfId="46691" xr:uid="{00000000-0005-0000-0000-000060B60000}"/>
    <cellStyle name="Normal 71 2 4 8 2" xfId="46692" xr:uid="{00000000-0005-0000-0000-000061B60000}"/>
    <cellStyle name="Normal 71 2 4 9" xfId="46693" xr:uid="{00000000-0005-0000-0000-000062B60000}"/>
    <cellStyle name="Normal 71 2 4 9 2" xfId="46694" xr:uid="{00000000-0005-0000-0000-000063B60000}"/>
    <cellStyle name="Normal 71 2 5" xfId="46695" xr:uid="{00000000-0005-0000-0000-000064B60000}"/>
    <cellStyle name="Normal 71 2 5 10" xfId="46696" xr:uid="{00000000-0005-0000-0000-000065B60000}"/>
    <cellStyle name="Normal 71 2 5 11" xfId="46697" xr:uid="{00000000-0005-0000-0000-000066B60000}"/>
    <cellStyle name="Normal 71 2 5 2" xfId="46698" xr:uid="{00000000-0005-0000-0000-000067B60000}"/>
    <cellStyle name="Normal 71 2 5 2 2" xfId="46699" xr:uid="{00000000-0005-0000-0000-000068B60000}"/>
    <cellStyle name="Normal 71 2 5 3" xfId="46700" xr:uid="{00000000-0005-0000-0000-000069B60000}"/>
    <cellStyle name="Normal 71 2 5 3 2" xfId="46701" xr:uid="{00000000-0005-0000-0000-00006AB60000}"/>
    <cellStyle name="Normal 71 2 5 4" xfId="46702" xr:uid="{00000000-0005-0000-0000-00006BB60000}"/>
    <cellStyle name="Normal 71 2 5 4 2" xfId="46703" xr:uid="{00000000-0005-0000-0000-00006CB60000}"/>
    <cellStyle name="Normal 71 2 5 5" xfId="46704" xr:uid="{00000000-0005-0000-0000-00006DB60000}"/>
    <cellStyle name="Normal 71 2 5 5 2" xfId="46705" xr:uid="{00000000-0005-0000-0000-00006EB60000}"/>
    <cellStyle name="Normal 71 2 5 6" xfId="46706" xr:uid="{00000000-0005-0000-0000-00006FB60000}"/>
    <cellStyle name="Normal 71 2 5 6 2" xfId="46707" xr:uid="{00000000-0005-0000-0000-000070B60000}"/>
    <cellStyle name="Normal 71 2 5 7" xfId="46708" xr:uid="{00000000-0005-0000-0000-000071B60000}"/>
    <cellStyle name="Normal 71 2 5 7 2" xfId="46709" xr:uid="{00000000-0005-0000-0000-000072B60000}"/>
    <cellStyle name="Normal 71 2 5 8" xfId="46710" xr:uid="{00000000-0005-0000-0000-000073B60000}"/>
    <cellStyle name="Normal 71 2 5 8 2" xfId="46711" xr:uid="{00000000-0005-0000-0000-000074B60000}"/>
    <cellStyle name="Normal 71 2 5 9" xfId="46712" xr:uid="{00000000-0005-0000-0000-000075B60000}"/>
    <cellStyle name="Normal 71 2 5 9 2" xfId="46713" xr:uid="{00000000-0005-0000-0000-000076B60000}"/>
    <cellStyle name="Normal 71 2 6" xfId="46714" xr:uid="{00000000-0005-0000-0000-000077B60000}"/>
    <cellStyle name="Normal 71 2 6 10" xfId="46715" xr:uid="{00000000-0005-0000-0000-000078B60000}"/>
    <cellStyle name="Normal 71 2 6 11" xfId="46716" xr:uid="{00000000-0005-0000-0000-000079B60000}"/>
    <cellStyle name="Normal 71 2 6 2" xfId="46717" xr:uid="{00000000-0005-0000-0000-00007AB60000}"/>
    <cellStyle name="Normal 71 2 6 2 2" xfId="46718" xr:uid="{00000000-0005-0000-0000-00007BB60000}"/>
    <cellStyle name="Normal 71 2 6 3" xfId="46719" xr:uid="{00000000-0005-0000-0000-00007CB60000}"/>
    <cellStyle name="Normal 71 2 6 3 2" xfId="46720" xr:uid="{00000000-0005-0000-0000-00007DB60000}"/>
    <cellStyle name="Normal 71 2 6 4" xfId="46721" xr:uid="{00000000-0005-0000-0000-00007EB60000}"/>
    <cellStyle name="Normal 71 2 6 4 2" xfId="46722" xr:uid="{00000000-0005-0000-0000-00007FB60000}"/>
    <cellStyle name="Normal 71 2 6 5" xfId="46723" xr:uid="{00000000-0005-0000-0000-000080B60000}"/>
    <cellStyle name="Normal 71 2 6 5 2" xfId="46724" xr:uid="{00000000-0005-0000-0000-000081B60000}"/>
    <cellStyle name="Normal 71 2 6 6" xfId="46725" xr:uid="{00000000-0005-0000-0000-000082B60000}"/>
    <cellStyle name="Normal 71 2 6 6 2" xfId="46726" xr:uid="{00000000-0005-0000-0000-000083B60000}"/>
    <cellStyle name="Normal 71 2 6 7" xfId="46727" xr:uid="{00000000-0005-0000-0000-000084B60000}"/>
    <cellStyle name="Normal 71 2 6 7 2" xfId="46728" xr:uid="{00000000-0005-0000-0000-000085B60000}"/>
    <cellStyle name="Normal 71 2 6 8" xfId="46729" xr:uid="{00000000-0005-0000-0000-000086B60000}"/>
    <cellStyle name="Normal 71 2 6 8 2" xfId="46730" xr:uid="{00000000-0005-0000-0000-000087B60000}"/>
    <cellStyle name="Normal 71 2 6 9" xfId="46731" xr:uid="{00000000-0005-0000-0000-000088B60000}"/>
    <cellStyle name="Normal 71 2 6 9 2" xfId="46732" xr:uid="{00000000-0005-0000-0000-000089B60000}"/>
    <cellStyle name="Normal 71 2 7" xfId="46733" xr:uid="{00000000-0005-0000-0000-00008AB60000}"/>
    <cellStyle name="Normal 71 2 7 10" xfId="46734" xr:uid="{00000000-0005-0000-0000-00008BB60000}"/>
    <cellStyle name="Normal 71 2 7 2" xfId="46735" xr:uid="{00000000-0005-0000-0000-00008CB60000}"/>
    <cellStyle name="Normal 71 2 7 2 2" xfId="46736" xr:uid="{00000000-0005-0000-0000-00008DB60000}"/>
    <cellStyle name="Normal 71 2 7 3" xfId="46737" xr:uid="{00000000-0005-0000-0000-00008EB60000}"/>
    <cellStyle name="Normal 71 2 7 3 2" xfId="46738" xr:uid="{00000000-0005-0000-0000-00008FB60000}"/>
    <cellStyle name="Normal 71 2 7 4" xfId="46739" xr:uid="{00000000-0005-0000-0000-000090B60000}"/>
    <cellStyle name="Normal 71 2 7 4 2" xfId="46740" xr:uid="{00000000-0005-0000-0000-000091B60000}"/>
    <cellStyle name="Normal 71 2 7 5" xfId="46741" xr:uid="{00000000-0005-0000-0000-000092B60000}"/>
    <cellStyle name="Normal 71 2 7 5 2" xfId="46742" xr:uid="{00000000-0005-0000-0000-000093B60000}"/>
    <cellStyle name="Normal 71 2 7 6" xfId="46743" xr:uid="{00000000-0005-0000-0000-000094B60000}"/>
    <cellStyle name="Normal 71 2 7 6 2" xfId="46744" xr:uid="{00000000-0005-0000-0000-000095B60000}"/>
    <cellStyle name="Normal 71 2 7 7" xfId="46745" xr:uid="{00000000-0005-0000-0000-000096B60000}"/>
    <cellStyle name="Normal 71 2 7 7 2" xfId="46746" xr:uid="{00000000-0005-0000-0000-000097B60000}"/>
    <cellStyle name="Normal 71 2 7 8" xfId="46747" xr:uid="{00000000-0005-0000-0000-000098B60000}"/>
    <cellStyle name="Normal 71 2 7 8 2" xfId="46748" xr:uid="{00000000-0005-0000-0000-000099B60000}"/>
    <cellStyle name="Normal 71 2 7 9" xfId="46749" xr:uid="{00000000-0005-0000-0000-00009AB60000}"/>
    <cellStyle name="Normal 71 2 8" xfId="46750" xr:uid="{00000000-0005-0000-0000-00009BB60000}"/>
    <cellStyle name="Normal 71 2 8 2" xfId="46751" xr:uid="{00000000-0005-0000-0000-00009CB60000}"/>
    <cellStyle name="Normal 71 2 9" xfId="46752" xr:uid="{00000000-0005-0000-0000-00009DB60000}"/>
    <cellStyle name="Normal 71 2 9 2" xfId="46753" xr:uid="{00000000-0005-0000-0000-00009EB60000}"/>
    <cellStyle name="Normal 71 3" xfId="46754" xr:uid="{00000000-0005-0000-0000-00009FB60000}"/>
    <cellStyle name="Normal 71 3 10" xfId="46755" xr:uid="{00000000-0005-0000-0000-0000A0B60000}"/>
    <cellStyle name="Normal 71 3 10 2" xfId="46756" xr:uid="{00000000-0005-0000-0000-0000A1B60000}"/>
    <cellStyle name="Normal 71 3 11" xfId="46757" xr:uid="{00000000-0005-0000-0000-0000A2B60000}"/>
    <cellStyle name="Normal 71 3 11 2" xfId="46758" xr:uid="{00000000-0005-0000-0000-0000A3B60000}"/>
    <cellStyle name="Normal 71 3 12" xfId="46759" xr:uid="{00000000-0005-0000-0000-0000A4B60000}"/>
    <cellStyle name="Normal 71 3 12 2" xfId="46760" xr:uid="{00000000-0005-0000-0000-0000A5B60000}"/>
    <cellStyle name="Normal 71 3 13" xfId="46761" xr:uid="{00000000-0005-0000-0000-0000A6B60000}"/>
    <cellStyle name="Normal 71 3 13 2" xfId="46762" xr:uid="{00000000-0005-0000-0000-0000A7B60000}"/>
    <cellStyle name="Normal 71 3 14" xfId="46763" xr:uid="{00000000-0005-0000-0000-0000A8B60000}"/>
    <cellStyle name="Normal 71 3 14 2" xfId="46764" xr:uid="{00000000-0005-0000-0000-0000A9B60000}"/>
    <cellStyle name="Normal 71 3 15" xfId="46765" xr:uid="{00000000-0005-0000-0000-0000AAB60000}"/>
    <cellStyle name="Normal 71 3 15 2" xfId="46766" xr:uid="{00000000-0005-0000-0000-0000ABB60000}"/>
    <cellStyle name="Normal 71 3 16" xfId="46767" xr:uid="{00000000-0005-0000-0000-0000ACB60000}"/>
    <cellStyle name="Normal 71 3 17" xfId="46768" xr:uid="{00000000-0005-0000-0000-0000ADB60000}"/>
    <cellStyle name="Normal 71 3 2" xfId="46769" xr:uid="{00000000-0005-0000-0000-0000AEB60000}"/>
    <cellStyle name="Normal 71 3 2 10" xfId="46770" xr:uid="{00000000-0005-0000-0000-0000AFB60000}"/>
    <cellStyle name="Normal 71 3 2 11" xfId="46771" xr:uid="{00000000-0005-0000-0000-0000B0B60000}"/>
    <cellStyle name="Normal 71 3 2 2" xfId="46772" xr:uid="{00000000-0005-0000-0000-0000B1B60000}"/>
    <cellStyle name="Normal 71 3 2 2 2" xfId="46773" xr:uid="{00000000-0005-0000-0000-0000B2B60000}"/>
    <cellStyle name="Normal 71 3 2 3" xfId="46774" xr:uid="{00000000-0005-0000-0000-0000B3B60000}"/>
    <cellStyle name="Normal 71 3 2 3 2" xfId="46775" xr:uid="{00000000-0005-0000-0000-0000B4B60000}"/>
    <cellStyle name="Normal 71 3 2 4" xfId="46776" xr:uid="{00000000-0005-0000-0000-0000B5B60000}"/>
    <cellStyle name="Normal 71 3 2 4 2" xfId="46777" xr:uid="{00000000-0005-0000-0000-0000B6B60000}"/>
    <cellStyle name="Normal 71 3 2 5" xfId="46778" xr:uid="{00000000-0005-0000-0000-0000B7B60000}"/>
    <cellStyle name="Normal 71 3 2 5 2" xfId="46779" xr:uid="{00000000-0005-0000-0000-0000B8B60000}"/>
    <cellStyle name="Normal 71 3 2 6" xfId="46780" xr:uid="{00000000-0005-0000-0000-0000B9B60000}"/>
    <cellStyle name="Normal 71 3 2 6 2" xfId="46781" xr:uid="{00000000-0005-0000-0000-0000BAB60000}"/>
    <cellStyle name="Normal 71 3 2 7" xfId="46782" xr:uid="{00000000-0005-0000-0000-0000BBB60000}"/>
    <cellStyle name="Normal 71 3 2 7 2" xfId="46783" xr:uid="{00000000-0005-0000-0000-0000BCB60000}"/>
    <cellStyle name="Normal 71 3 2 8" xfId="46784" xr:uid="{00000000-0005-0000-0000-0000BDB60000}"/>
    <cellStyle name="Normal 71 3 2 8 2" xfId="46785" xr:uid="{00000000-0005-0000-0000-0000BEB60000}"/>
    <cellStyle name="Normal 71 3 2 9" xfId="46786" xr:uid="{00000000-0005-0000-0000-0000BFB60000}"/>
    <cellStyle name="Normal 71 3 2 9 2" xfId="46787" xr:uid="{00000000-0005-0000-0000-0000C0B60000}"/>
    <cellStyle name="Normal 71 3 3" xfId="46788" xr:uid="{00000000-0005-0000-0000-0000C1B60000}"/>
    <cellStyle name="Normal 71 3 3 10" xfId="46789" xr:uid="{00000000-0005-0000-0000-0000C2B60000}"/>
    <cellStyle name="Normal 71 3 3 11" xfId="46790" xr:uid="{00000000-0005-0000-0000-0000C3B60000}"/>
    <cellStyle name="Normal 71 3 3 2" xfId="46791" xr:uid="{00000000-0005-0000-0000-0000C4B60000}"/>
    <cellStyle name="Normal 71 3 3 2 2" xfId="46792" xr:uid="{00000000-0005-0000-0000-0000C5B60000}"/>
    <cellStyle name="Normal 71 3 3 3" xfId="46793" xr:uid="{00000000-0005-0000-0000-0000C6B60000}"/>
    <cellStyle name="Normal 71 3 3 3 2" xfId="46794" xr:uid="{00000000-0005-0000-0000-0000C7B60000}"/>
    <cellStyle name="Normal 71 3 3 4" xfId="46795" xr:uid="{00000000-0005-0000-0000-0000C8B60000}"/>
    <cellStyle name="Normal 71 3 3 4 2" xfId="46796" xr:uid="{00000000-0005-0000-0000-0000C9B60000}"/>
    <cellStyle name="Normal 71 3 3 5" xfId="46797" xr:uid="{00000000-0005-0000-0000-0000CAB60000}"/>
    <cellStyle name="Normal 71 3 3 5 2" xfId="46798" xr:uid="{00000000-0005-0000-0000-0000CBB60000}"/>
    <cellStyle name="Normal 71 3 3 6" xfId="46799" xr:uid="{00000000-0005-0000-0000-0000CCB60000}"/>
    <cellStyle name="Normal 71 3 3 6 2" xfId="46800" xr:uid="{00000000-0005-0000-0000-0000CDB60000}"/>
    <cellStyle name="Normal 71 3 3 7" xfId="46801" xr:uid="{00000000-0005-0000-0000-0000CEB60000}"/>
    <cellStyle name="Normal 71 3 3 7 2" xfId="46802" xr:uid="{00000000-0005-0000-0000-0000CFB60000}"/>
    <cellStyle name="Normal 71 3 3 8" xfId="46803" xr:uid="{00000000-0005-0000-0000-0000D0B60000}"/>
    <cellStyle name="Normal 71 3 3 8 2" xfId="46804" xr:uid="{00000000-0005-0000-0000-0000D1B60000}"/>
    <cellStyle name="Normal 71 3 3 9" xfId="46805" xr:uid="{00000000-0005-0000-0000-0000D2B60000}"/>
    <cellStyle name="Normal 71 3 3 9 2" xfId="46806" xr:uid="{00000000-0005-0000-0000-0000D3B60000}"/>
    <cellStyle name="Normal 71 3 4" xfId="46807" xr:uid="{00000000-0005-0000-0000-0000D4B60000}"/>
    <cellStyle name="Normal 71 3 4 10" xfId="46808" xr:uid="{00000000-0005-0000-0000-0000D5B60000}"/>
    <cellStyle name="Normal 71 3 4 11" xfId="46809" xr:uid="{00000000-0005-0000-0000-0000D6B60000}"/>
    <cellStyle name="Normal 71 3 4 2" xfId="46810" xr:uid="{00000000-0005-0000-0000-0000D7B60000}"/>
    <cellStyle name="Normal 71 3 4 2 2" xfId="46811" xr:uid="{00000000-0005-0000-0000-0000D8B60000}"/>
    <cellStyle name="Normal 71 3 4 3" xfId="46812" xr:uid="{00000000-0005-0000-0000-0000D9B60000}"/>
    <cellStyle name="Normal 71 3 4 3 2" xfId="46813" xr:uid="{00000000-0005-0000-0000-0000DAB60000}"/>
    <cellStyle name="Normal 71 3 4 4" xfId="46814" xr:uid="{00000000-0005-0000-0000-0000DBB60000}"/>
    <cellStyle name="Normal 71 3 4 4 2" xfId="46815" xr:uid="{00000000-0005-0000-0000-0000DCB60000}"/>
    <cellStyle name="Normal 71 3 4 5" xfId="46816" xr:uid="{00000000-0005-0000-0000-0000DDB60000}"/>
    <cellStyle name="Normal 71 3 4 5 2" xfId="46817" xr:uid="{00000000-0005-0000-0000-0000DEB60000}"/>
    <cellStyle name="Normal 71 3 4 6" xfId="46818" xr:uid="{00000000-0005-0000-0000-0000DFB60000}"/>
    <cellStyle name="Normal 71 3 4 6 2" xfId="46819" xr:uid="{00000000-0005-0000-0000-0000E0B60000}"/>
    <cellStyle name="Normal 71 3 4 7" xfId="46820" xr:uid="{00000000-0005-0000-0000-0000E1B60000}"/>
    <cellStyle name="Normal 71 3 4 7 2" xfId="46821" xr:uid="{00000000-0005-0000-0000-0000E2B60000}"/>
    <cellStyle name="Normal 71 3 4 8" xfId="46822" xr:uid="{00000000-0005-0000-0000-0000E3B60000}"/>
    <cellStyle name="Normal 71 3 4 8 2" xfId="46823" xr:uid="{00000000-0005-0000-0000-0000E4B60000}"/>
    <cellStyle name="Normal 71 3 4 9" xfId="46824" xr:uid="{00000000-0005-0000-0000-0000E5B60000}"/>
    <cellStyle name="Normal 71 3 4 9 2" xfId="46825" xr:uid="{00000000-0005-0000-0000-0000E6B60000}"/>
    <cellStyle name="Normal 71 3 5" xfId="46826" xr:uid="{00000000-0005-0000-0000-0000E7B60000}"/>
    <cellStyle name="Normal 71 3 5 10" xfId="46827" xr:uid="{00000000-0005-0000-0000-0000E8B60000}"/>
    <cellStyle name="Normal 71 3 5 11" xfId="46828" xr:uid="{00000000-0005-0000-0000-0000E9B60000}"/>
    <cellStyle name="Normal 71 3 5 2" xfId="46829" xr:uid="{00000000-0005-0000-0000-0000EAB60000}"/>
    <cellStyle name="Normal 71 3 5 2 2" xfId="46830" xr:uid="{00000000-0005-0000-0000-0000EBB60000}"/>
    <cellStyle name="Normal 71 3 5 3" xfId="46831" xr:uid="{00000000-0005-0000-0000-0000ECB60000}"/>
    <cellStyle name="Normal 71 3 5 3 2" xfId="46832" xr:uid="{00000000-0005-0000-0000-0000EDB60000}"/>
    <cellStyle name="Normal 71 3 5 4" xfId="46833" xr:uid="{00000000-0005-0000-0000-0000EEB60000}"/>
    <cellStyle name="Normal 71 3 5 4 2" xfId="46834" xr:uid="{00000000-0005-0000-0000-0000EFB60000}"/>
    <cellStyle name="Normal 71 3 5 5" xfId="46835" xr:uid="{00000000-0005-0000-0000-0000F0B60000}"/>
    <cellStyle name="Normal 71 3 5 5 2" xfId="46836" xr:uid="{00000000-0005-0000-0000-0000F1B60000}"/>
    <cellStyle name="Normal 71 3 5 6" xfId="46837" xr:uid="{00000000-0005-0000-0000-0000F2B60000}"/>
    <cellStyle name="Normal 71 3 5 6 2" xfId="46838" xr:uid="{00000000-0005-0000-0000-0000F3B60000}"/>
    <cellStyle name="Normal 71 3 5 7" xfId="46839" xr:uid="{00000000-0005-0000-0000-0000F4B60000}"/>
    <cellStyle name="Normal 71 3 5 7 2" xfId="46840" xr:uid="{00000000-0005-0000-0000-0000F5B60000}"/>
    <cellStyle name="Normal 71 3 5 8" xfId="46841" xr:uid="{00000000-0005-0000-0000-0000F6B60000}"/>
    <cellStyle name="Normal 71 3 5 8 2" xfId="46842" xr:uid="{00000000-0005-0000-0000-0000F7B60000}"/>
    <cellStyle name="Normal 71 3 5 9" xfId="46843" xr:uid="{00000000-0005-0000-0000-0000F8B60000}"/>
    <cellStyle name="Normal 71 3 5 9 2" xfId="46844" xr:uid="{00000000-0005-0000-0000-0000F9B60000}"/>
    <cellStyle name="Normal 71 3 6" xfId="46845" xr:uid="{00000000-0005-0000-0000-0000FAB60000}"/>
    <cellStyle name="Normal 71 3 6 10" xfId="46846" xr:uid="{00000000-0005-0000-0000-0000FBB60000}"/>
    <cellStyle name="Normal 71 3 6 11" xfId="46847" xr:uid="{00000000-0005-0000-0000-0000FCB60000}"/>
    <cellStyle name="Normal 71 3 6 2" xfId="46848" xr:uid="{00000000-0005-0000-0000-0000FDB60000}"/>
    <cellStyle name="Normal 71 3 6 2 2" xfId="46849" xr:uid="{00000000-0005-0000-0000-0000FEB60000}"/>
    <cellStyle name="Normal 71 3 6 3" xfId="46850" xr:uid="{00000000-0005-0000-0000-0000FFB60000}"/>
    <cellStyle name="Normal 71 3 6 3 2" xfId="46851" xr:uid="{00000000-0005-0000-0000-000000B70000}"/>
    <cellStyle name="Normal 71 3 6 4" xfId="46852" xr:uid="{00000000-0005-0000-0000-000001B70000}"/>
    <cellStyle name="Normal 71 3 6 4 2" xfId="46853" xr:uid="{00000000-0005-0000-0000-000002B70000}"/>
    <cellStyle name="Normal 71 3 6 5" xfId="46854" xr:uid="{00000000-0005-0000-0000-000003B70000}"/>
    <cellStyle name="Normal 71 3 6 5 2" xfId="46855" xr:uid="{00000000-0005-0000-0000-000004B70000}"/>
    <cellStyle name="Normal 71 3 6 6" xfId="46856" xr:uid="{00000000-0005-0000-0000-000005B70000}"/>
    <cellStyle name="Normal 71 3 6 6 2" xfId="46857" xr:uid="{00000000-0005-0000-0000-000006B70000}"/>
    <cellStyle name="Normal 71 3 6 7" xfId="46858" xr:uid="{00000000-0005-0000-0000-000007B70000}"/>
    <cellStyle name="Normal 71 3 6 7 2" xfId="46859" xr:uid="{00000000-0005-0000-0000-000008B70000}"/>
    <cellStyle name="Normal 71 3 6 8" xfId="46860" xr:uid="{00000000-0005-0000-0000-000009B70000}"/>
    <cellStyle name="Normal 71 3 6 8 2" xfId="46861" xr:uid="{00000000-0005-0000-0000-00000AB70000}"/>
    <cellStyle name="Normal 71 3 6 9" xfId="46862" xr:uid="{00000000-0005-0000-0000-00000BB70000}"/>
    <cellStyle name="Normal 71 3 6 9 2" xfId="46863" xr:uid="{00000000-0005-0000-0000-00000CB70000}"/>
    <cellStyle name="Normal 71 3 7" xfId="46864" xr:uid="{00000000-0005-0000-0000-00000DB70000}"/>
    <cellStyle name="Normal 71 3 7 10" xfId="46865" xr:uid="{00000000-0005-0000-0000-00000EB70000}"/>
    <cellStyle name="Normal 71 3 7 2" xfId="46866" xr:uid="{00000000-0005-0000-0000-00000FB70000}"/>
    <cellStyle name="Normal 71 3 7 2 2" xfId="46867" xr:uid="{00000000-0005-0000-0000-000010B70000}"/>
    <cellStyle name="Normal 71 3 7 3" xfId="46868" xr:uid="{00000000-0005-0000-0000-000011B70000}"/>
    <cellStyle name="Normal 71 3 7 3 2" xfId="46869" xr:uid="{00000000-0005-0000-0000-000012B70000}"/>
    <cellStyle name="Normal 71 3 7 4" xfId="46870" xr:uid="{00000000-0005-0000-0000-000013B70000}"/>
    <cellStyle name="Normal 71 3 7 4 2" xfId="46871" xr:uid="{00000000-0005-0000-0000-000014B70000}"/>
    <cellStyle name="Normal 71 3 7 5" xfId="46872" xr:uid="{00000000-0005-0000-0000-000015B70000}"/>
    <cellStyle name="Normal 71 3 7 5 2" xfId="46873" xr:uid="{00000000-0005-0000-0000-000016B70000}"/>
    <cellStyle name="Normal 71 3 7 6" xfId="46874" xr:uid="{00000000-0005-0000-0000-000017B70000}"/>
    <cellStyle name="Normal 71 3 7 6 2" xfId="46875" xr:uid="{00000000-0005-0000-0000-000018B70000}"/>
    <cellStyle name="Normal 71 3 7 7" xfId="46876" xr:uid="{00000000-0005-0000-0000-000019B70000}"/>
    <cellStyle name="Normal 71 3 7 7 2" xfId="46877" xr:uid="{00000000-0005-0000-0000-00001AB70000}"/>
    <cellStyle name="Normal 71 3 7 8" xfId="46878" xr:uid="{00000000-0005-0000-0000-00001BB70000}"/>
    <cellStyle name="Normal 71 3 7 8 2" xfId="46879" xr:uid="{00000000-0005-0000-0000-00001CB70000}"/>
    <cellStyle name="Normal 71 3 7 9" xfId="46880" xr:uid="{00000000-0005-0000-0000-00001DB70000}"/>
    <cellStyle name="Normal 71 3 8" xfId="46881" xr:uid="{00000000-0005-0000-0000-00001EB70000}"/>
    <cellStyle name="Normal 71 3 8 2" xfId="46882" xr:uid="{00000000-0005-0000-0000-00001FB70000}"/>
    <cellStyle name="Normal 71 3 9" xfId="46883" xr:uid="{00000000-0005-0000-0000-000020B70000}"/>
    <cellStyle name="Normal 71 3 9 2" xfId="46884" xr:uid="{00000000-0005-0000-0000-000021B70000}"/>
    <cellStyle name="Normal 71 4" xfId="46885" xr:uid="{00000000-0005-0000-0000-000022B70000}"/>
    <cellStyle name="Normal 71 4 10" xfId="46886" xr:uid="{00000000-0005-0000-0000-000023B70000}"/>
    <cellStyle name="Normal 71 4 11" xfId="46887" xr:uid="{00000000-0005-0000-0000-000024B70000}"/>
    <cellStyle name="Normal 71 4 2" xfId="46888" xr:uid="{00000000-0005-0000-0000-000025B70000}"/>
    <cellStyle name="Normal 71 4 2 2" xfId="46889" xr:uid="{00000000-0005-0000-0000-000026B70000}"/>
    <cellStyle name="Normal 71 4 3" xfId="46890" xr:uid="{00000000-0005-0000-0000-000027B70000}"/>
    <cellStyle name="Normal 71 4 3 2" xfId="46891" xr:uid="{00000000-0005-0000-0000-000028B70000}"/>
    <cellStyle name="Normal 71 4 4" xfId="46892" xr:uid="{00000000-0005-0000-0000-000029B70000}"/>
    <cellStyle name="Normal 71 4 4 2" xfId="46893" xr:uid="{00000000-0005-0000-0000-00002AB70000}"/>
    <cellStyle name="Normal 71 4 5" xfId="46894" xr:uid="{00000000-0005-0000-0000-00002BB70000}"/>
    <cellStyle name="Normal 71 4 5 2" xfId="46895" xr:uid="{00000000-0005-0000-0000-00002CB70000}"/>
    <cellStyle name="Normal 71 4 6" xfId="46896" xr:uid="{00000000-0005-0000-0000-00002DB70000}"/>
    <cellStyle name="Normal 71 4 6 2" xfId="46897" xr:uid="{00000000-0005-0000-0000-00002EB70000}"/>
    <cellStyle name="Normal 71 4 7" xfId="46898" xr:uid="{00000000-0005-0000-0000-00002FB70000}"/>
    <cellStyle name="Normal 71 4 7 2" xfId="46899" xr:uid="{00000000-0005-0000-0000-000030B70000}"/>
    <cellStyle name="Normal 71 4 8" xfId="46900" xr:uid="{00000000-0005-0000-0000-000031B70000}"/>
    <cellStyle name="Normal 71 4 8 2" xfId="46901" xr:uid="{00000000-0005-0000-0000-000032B70000}"/>
    <cellStyle name="Normal 71 4 9" xfId="46902" xr:uid="{00000000-0005-0000-0000-000033B70000}"/>
    <cellStyle name="Normal 71 4 9 2" xfId="46903" xr:uid="{00000000-0005-0000-0000-000034B70000}"/>
    <cellStyle name="Normal 71 5" xfId="46904" xr:uid="{00000000-0005-0000-0000-000035B70000}"/>
    <cellStyle name="Normal 71 5 10" xfId="46905" xr:uid="{00000000-0005-0000-0000-000036B70000}"/>
    <cellStyle name="Normal 71 5 11" xfId="46906" xr:uid="{00000000-0005-0000-0000-000037B70000}"/>
    <cellStyle name="Normal 71 5 2" xfId="46907" xr:uid="{00000000-0005-0000-0000-000038B70000}"/>
    <cellStyle name="Normal 71 5 2 2" xfId="46908" xr:uid="{00000000-0005-0000-0000-000039B70000}"/>
    <cellStyle name="Normal 71 5 3" xfId="46909" xr:uid="{00000000-0005-0000-0000-00003AB70000}"/>
    <cellStyle name="Normal 71 5 3 2" xfId="46910" xr:uid="{00000000-0005-0000-0000-00003BB70000}"/>
    <cellStyle name="Normal 71 5 4" xfId="46911" xr:uid="{00000000-0005-0000-0000-00003CB70000}"/>
    <cellStyle name="Normal 71 5 4 2" xfId="46912" xr:uid="{00000000-0005-0000-0000-00003DB70000}"/>
    <cellStyle name="Normal 71 5 5" xfId="46913" xr:uid="{00000000-0005-0000-0000-00003EB70000}"/>
    <cellStyle name="Normal 71 5 5 2" xfId="46914" xr:uid="{00000000-0005-0000-0000-00003FB70000}"/>
    <cellStyle name="Normal 71 5 6" xfId="46915" xr:uid="{00000000-0005-0000-0000-000040B70000}"/>
    <cellStyle name="Normal 71 5 6 2" xfId="46916" xr:uid="{00000000-0005-0000-0000-000041B70000}"/>
    <cellStyle name="Normal 71 5 7" xfId="46917" xr:uid="{00000000-0005-0000-0000-000042B70000}"/>
    <cellStyle name="Normal 71 5 7 2" xfId="46918" xr:uid="{00000000-0005-0000-0000-000043B70000}"/>
    <cellStyle name="Normal 71 5 8" xfId="46919" xr:uid="{00000000-0005-0000-0000-000044B70000}"/>
    <cellStyle name="Normal 71 5 8 2" xfId="46920" xr:uid="{00000000-0005-0000-0000-000045B70000}"/>
    <cellStyle name="Normal 71 5 9" xfId="46921" xr:uid="{00000000-0005-0000-0000-000046B70000}"/>
    <cellStyle name="Normal 71 5 9 2" xfId="46922" xr:uid="{00000000-0005-0000-0000-000047B70000}"/>
    <cellStyle name="Normal 71 6" xfId="46923" xr:uid="{00000000-0005-0000-0000-000048B70000}"/>
    <cellStyle name="Normal 71 6 10" xfId="46924" xr:uid="{00000000-0005-0000-0000-000049B70000}"/>
    <cellStyle name="Normal 71 6 11" xfId="46925" xr:uid="{00000000-0005-0000-0000-00004AB70000}"/>
    <cellStyle name="Normal 71 6 2" xfId="46926" xr:uid="{00000000-0005-0000-0000-00004BB70000}"/>
    <cellStyle name="Normal 71 6 2 2" xfId="46927" xr:uid="{00000000-0005-0000-0000-00004CB70000}"/>
    <cellStyle name="Normal 71 6 3" xfId="46928" xr:uid="{00000000-0005-0000-0000-00004DB70000}"/>
    <cellStyle name="Normal 71 6 3 2" xfId="46929" xr:uid="{00000000-0005-0000-0000-00004EB70000}"/>
    <cellStyle name="Normal 71 6 4" xfId="46930" xr:uid="{00000000-0005-0000-0000-00004FB70000}"/>
    <cellStyle name="Normal 71 6 4 2" xfId="46931" xr:uid="{00000000-0005-0000-0000-000050B70000}"/>
    <cellStyle name="Normal 71 6 5" xfId="46932" xr:uid="{00000000-0005-0000-0000-000051B70000}"/>
    <cellStyle name="Normal 71 6 5 2" xfId="46933" xr:uid="{00000000-0005-0000-0000-000052B70000}"/>
    <cellStyle name="Normal 71 6 6" xfId="46934" xr:uid="{00000000-0005-0000-0000-000053B70000}"/>
    <cellStyle name="Normal 71 6 6 2" xfId="46935" xr:uid="{00000000-0005-0000-0000-000054B70000}"/>
    <cellStyle name="Normal 71 6 7" xfId="46936" xr:uid="{00000000-0005-0000-0000-000055B70000}"/>
    <cellStyle name="Normal 71 6 7 2" xfId="46937" xr:uid="{00000000-0005-0000-0000-000056B70000}"/>
    <cellStyle name="Normal 71 6 8" xfId="46938" xr:uid="{00000000-0005-0000-0000-000057B70000}"/>
    <cellStyle name="Normal 71 6 8 2" xfId="46939" xr:uid="{00000000-0005-0000-0000-000058B70000}"/>
    <cellStyle name="Normal 71 6 9" xfId="46940" xr:uid="{00000000-0005-0000-0000-000059B70000}"/>
    <cellStyle name="Normal 71 6 9 2" xfId="46941" xr:uid="{00000000-0005-0000-0000-00005AB70000}"/>
    <cellStyle name="Normal 71 7" xfId="46942" xr:uid="{00000000-0005-0000-0000-00005BB70000}"/>
    <cellStyle name="Normal 71 7 10" xfId="46943" xr:uid="{00000000-0005-0000-0000-00005CB70000}"/>
    <cellStyle name="Normal 71 7 11" xfId="46944" xr:uid="{00000000-0005-0000-0000-00005DB70000}"/>
    <cellStyle name="Normal 71 7 2" xfId="46945" xr:uid="{00000000-0005-0000-0000-00005EB70000}"/>
    <cellStyle name="Normal 71 7 2 2" xfId="46946" xr:uid="{00000000-0005-0000-0000-00005FB70000}"/>
    <cellStyle name="Normal 71 7 3" xfId="46947" xr:uid="{00000000-0005-0000-0000-000060B70000}"/>
    <cellStyle name="Normal 71 7 3 2" xfId="46948" xr:uid="{00000000-0005-0000-0000-000061B70000}"/>
    <cellStyle name="Normal 71 7 4" xfId="46949" xr:uid="{00000000-0005-0000-0000-000062B70000}"/>
    <cellStyle name="Normal 71 7 4 2" xfId="46950" xr:uid="{00000000-0005-0000-0000-000063B70000}"/>
    <cellStyle name="Normal 71 7 5" xfId="46951" xr:uid="{00000000-0005-0000-0000-000064B70000}"/>
    <cellStyle name="Normal 71 7 5 2" xfId="46952" xr:uid="{00000000-0005-0000-0000-000065B70000}"/>
    <cellStyle name="Normal 71 7 6" xfId="46953" xr:uid="{00000000-0005-0000-0000-000066B70000}"/>
    <cellStyle name="Normal 71 7 6 2" xfId="46954" xr:uid="{00000000-0005-0000-0000-000067B70000}"/>
    <cellStyle name="Normal 71 7 7" xfId="46955" xr:uid="{00000000-0005-0000-0000-000068B70000}"/>
    <cellStyle name="Normal 71 7 7 2" xfId="46956" xr:uid="{00000000-0005-0000-0000-000069B70000}"/>
    <cellStyle name="Normal 71 7 8" xfId="46957" xr:uid="{00000000-0005-0000-0000-00006AB70000}"/>
    <cellStyle name="Normal 71 7 8 2" xfId="46958" xr:uid="{00000000-0005-0000-0000-00006BB70000}"/>
    <cellStyle name="Normal 71 7 9" xfId="46959" xr:uid="{00000000-0005-0000-0000-00006CB70000}"/>
    <cellStyle name="Normal 71 7 9 2" xfId="46960" xr:uid="{00000000-0005-0000-0000-00006DB70000}"/>
    <cellStyle name="Normal 71 8" xfId="46961" xr:uid="{00000000-0005-0000-0000-00006EB70000}"/>
    <cellStyle name="Normal 71 8 10" xfId="46962" xr:uid="{00000000-0005-0000-0000-00006FB70000}"/>
    <cellStyle name="Normal 71 8 11" xfId="46963" xr:uid="{00000000-0005-0000-0000-000070B70000}"/>
    <cellStyle name="Normal 71 8 2" xfId="46964" xr:uid="{00000000-0005-0000-0000-000071B70000}"/>
    <cellStyle name="Normal 71 8 2 2" xfId="46965" xr:uid="{00000000-0005-0000-0000-000072B70000}"/>
    <cellStyle name="Normal 71 8 3" xfId="46966" xr:uid="{00000000-0005-0000-0000-000073B70000}"/>
    <cellStyle name="Normal 71 8 3 2" xfId="46967" xr:uid="{00000000-0005-0000-0000-000074B70000}"/>
    <cellStyle name="Normal 71 8 4" xfId="46968" xr:uid="{00000000-0005-0000-0000-000075B70000}"/>
    <cellStyle name="Normal 71 8 4 2" xfId="46969" xr:uid="{00000000-0005-0000-0000-000076B70000}"/>
    <cellStyle name="Normal 71 8 5" xfId="46970" xr:uid="{00000000-0005-0000-0000-000077B70000}"/>
    <cellStyle name="Normal 71 8 5 2" xfId="46971" xr:uid="{00000000-0005-0000-0000-000078B70000}"/>
    <cellStyle name="Normal 71 8 6" xfId="46972" xr:uid="{00000000-0005-0000-0000-000079B70000}"/>
    <cellStyle name="Normal 71 8 6 2" xfId="46973" xr:uid="{00000000-0005-0000-0000-00007AB70000}"/>
    <cellStyle name="Normal 71 8 7" xfId="46974" xr:uid="{00000000-0005-0000-0000-00007BB70000}"/>
    <cellStyle name="Normal 71 8 7 2" xfId="46975" xr:uid="{00000000-0005-0000-0000-00007CB70000}"/>
    <cellStyle name="Normal 71 8 8" xfId="46976" xr:uid="{00000000-0005-0000-0000-00007DB70000}"/>
    <cellStyle name="Normal 71 8 8 2" xfId="46977" xr:uid="{00000000-0005-0000-0000-00007EB70000}"/>
    <cellStyle name="Normal 71 8 9" xfId="46978" xr:uid="{00000000-0005-0000-0000-00007FB70000}"/>
    <cellStyle name="Normal 71 8 9 2" xfId="46979" xr:uid="{00000000-0005-0000-0000-000080B70000}"/>
    <cellStyle name="Normal 71 9" xfId="46980" xr:uid="{00000000-0005-0000-0000-000081B70000}"/>
    <cellStyle name="Normal 71 9 10" xfId="46981" xr:uid="{00000000-0005-0000-0000-000082B70000}"/>
    <cellStyle name="Normal 71 9 2" xfId="46982" xr:uid="{00000000-0005-0000-0000-000083B70000}"/>
    <cellStyle name="Normal 71 9 2 2" xfId="46983" xr:uid="{00000000-0005-0000-0000-000084B70000}"/>
    <cellStyle name="Normal 71 9 3" xfId="46984" xr:uid="{00000000-0005-0000-0000-000085B70000}"/>
    <cellStyle name="Normal 71 9 3 2" xfId="46985" xr:uid="{00000000-0005-0000-0000-000086B70000}"/>
    <cellStyle name="Normal 71 9 4" xfId="46986" xr:uid="{00000000-0005-0000-0000-000087B70000}"/>
    <cellStyle name="Normal 71 9 4 2" xfId="46987" xr:uid="{00000000-0005-0000-0000-000088B70000}"/>
    <cellStyle name="Normal 71 9 5" xfId="46988" xr:uid="{00000000-0005-0000-0000-000089B70000}"/>
    <cellStyle name="Normal 71 9 5 2" xfId="46989" xr:uid="{00000000-0005-0000-0000-00008AB70000}"/>
    <cellStyle name="Normal 71 9 6" xfId="46990" xr:uid="{00000000-0005-0000-0000-00008BB70000}"/>
    <cellStyle name="Normal 71 9 6 2" xfId="46991" xr:uid="{00000000-0005-0000-0000-00008CB70000}"/>
    <cellStyle name="Normal 71 9 7" xfId="46992" xr:uid="{00000000-0005-0000-0000-00008DB70000}"/>
    <cellStyle name="Normal 71 9 7 2" xfId="46993" xr:uid="{00000000-0005-0000-0000-00008EB70000}"/>
    <cellStyle name="Normal 71 9 8" xfId="46994" xr:uid="{00000000-0005-0000-0000-00008FB70000}"/>
    <cellStyle name="Normal 71 9 8 2" xfId="46995" xr:uid="{00000000-0005-0000-0000-000090B70000}"/>
    <cellStyle name="Normal 71 9 9" xfId="46996" xr:uid="{00000000-0005-0000-0000-000091B70000}"/>
    <cellStyle name="Normal 72" xfId="46997" xr:uid="{00000000-0005-0000-0000-000092B70000}"/>
    <cellStyle name="Normal 72 10" xfId="46998" xr:uid="{00000000-0005-0000-0000-000093B70000}"/>
    <cellStyle name="Normal 72 10 2" xfId="46999" xr:uid="{00000000-0005-0000-0000-000094B70000}"/>
    <cellStyle name="Normal 72 11" xfId="47000" xr:uid="{00000000-0005-0000-0000-000095B70000}"/>
    <cellStyle name="Normal 72 11 2" xfId="47001" xr:uid="{00000000-0005-0000-0000-000096B70000}"/>
    <cellStyle name="Normal 72 12" xfId="47002" xr:uid="{00000000-0005-0000-0000-000097B70000}"/>
    <cellStyle name="Normal 72 12 2" xfId="47003" xr:uid="{00000000-0005-0000-0000-000098B70000}"/>
    <cellStyle name="Normal 72 13" xfId="47004" xr:uid="{00000000-0005-0000-0000-000099B70000}"/>
    <cellStyle name="Normal 72 13 2" xfId="47005" xr:uid="{00000000-0005-0000-0000-00009AB70000}"/>
    <cellStyle name="Normal 72 14" xfId="47006" xr:uid="{00000000-0005-0000-0000-00009BB70000}"/>
    <cellStyle name="Normal 72 14 2" xfId="47007" xr:uid="{00000000-0005-0000-0000-00009CB70000}"/>
    <cellStyle name="Normal 72 15" xfId="47008" xr:uid="{00000000-0005-0000-0000-00009DB70000}"/>
    <cellStyle name="Normal 72 15 2" xfId="47009" xr:uid="{00000000-0005-0000-0000-00009EB70000}"/>
    <cellStyle name="Normal 72 16" xfId="47010" xr:uid="{00000000-0005-0000-0000-00009FB70000}"/>
    <cellStyle name="Normal 72 17" xfId="47011" xr:uid="{00000000-0005-0000-0000-0000A0B70000}"/>
    <cellStyle name="Normal 72 18" xfId="47012" xr:uid="{00000000-0005-0000-0000-0000A1B70000}"/>
    <cellStyle name="Normal 72 2" xfId="47013" xr:uid="{00000000-0005-0000-0000-0000A2B70000}"/>
    <cellStyle name="Normal 72 2 10" xfId="47014" xr:uid="{00000000-0005-0000-0000-0000A3B70000}"/>
    <cellStyle name="Normal 72 2 11" xfId="47015" xr:uid="{00000000-0005-0000-0000-0000A4B70000}"/>
    <cellStyle name="Normal 72 2 2" xfId="47016" xr:uid="{00000000-0005-0000-0000-0000A5B70000}"/>
    <cellStyle name="Normal 72 2 2 2" xfId="47017" xr:uid="{00000000-0005-0000-0000-0000A6B70000}"/>
    <cellStyle name="Normal 72 2 3" xfId="47018" xr:uid="{00000000-0005-0000-0000-0000A7B70000}"/>
    <cellStyle name="Normal 72 2 3 2" xfId="47019" xr:uid="{00000000-0005-0000-0000-0000A8B70000}"/>
    <cellStyle name="Normal 72 2 4" xfId="47020" xr:uid="{00000000-0005-0000-0000-0000A9B70000}"/>
    <cellStyle name="Normal 72 2 4 2" xfId="47021" xr:uid="{00000000-0005-0000-0000-0000AAB70000}"/>
    <cellStyle name="Normal 72 2 5" xfId="47022" xr:uid="{00000000-0005-0000-0000-0000ABB70000}"/>
    <cellStyle name="Normal 72 2 5 2" xfId="47023" xr:uid="{00000000-0005-0000-0000-0000ACB70000}"/>
    <cellStyle name="Normal 72 2 6" xfId="47024" xr:uid="{00000000-0005-0000-0000-0000ADB70000}"/>
    <cellStyle name="Normal 72 2 6 2" xfId="47025" xr:uid="{00000000-0005-0000-0000-0000AEB70000}"/>
    <cellStyle name="Normal 72 2 7" xfId="47026" xr:uid="{00000000-0005-0000-0000-0000AFB70000}"/>
    <cellStyle name="Normal 72 2 7 2" xfId="47027" xr:uid="{00000000-0005-0000-0000-0000B0B70000}"/>
    <cellStyle name="Normal 72 2 8" xfId="47028" xr:uid="{00000000-0005-0000-0000-0000B1B70000}"/>
    <cellStyle name="Normal 72 2 8 2" xfId="47029" xr:uid="{00000000-0005-0000-0000-0000B2B70000}"/>
    <cellStyle name="Normal 72 2 9" xfId="47030" xr:uid="{00000000-0005-0000-0000-0000B3B70000}"/>
    <cellStyle name="Normal 72 2 9 2" xfId="47031" xr:uid="{00000000-0005-0000-0000-0000B4B70000}"/>
    <cellStyle name="Normal 72 3" xfId="47032" xr:uid="{00000000-0005-0000-0000-0000B5B70000}"/>
    <cellStyle name="Normal 72 3 10" xfId="47033" xr:uid="{00000000-0005-0000-0000-0000B6B70000}"/>
    <cellStyle name="Normal 72 3 11" xfId="47034" xr:uid="{00000000-0005-0000-0000-0000B7B70000}"/>
    <cellStyle name="Normal 72 3 2" xfId="47035" xr:uid="{00000000-0005-0000-0000-0000B8B70000}"/>
    <cellStyle name="Normal 72 3 2 2" xfId="47036" xr:uid="{00000000-0005-0000-0000-0000B9B70000}"/>
    <cellStyle name="Normal 72 3 3" xfId="47037" xr:uid="{00000000-0005-0000-0000-0000BAB70000}"/>
    <cellStyle name="Normal 72 3 3 2" xfId="47038" xr:uid="{00000000-0005-0000-0000-0000BBB70000}"/>
    <cellStyle name="Normal 72 3 4" xfId="47039" xr:uid="{00000000-0005-0000-0000-0000BCB70000}"/>
    <cellStyle name="Normal 72 3 4 2" xfId="47040" xr:uid="{00000000-0005-0000-0000-0000BDB70000}"/>
    <cellStyle name="Normal 72 3 5" xfId="47041" xr:uid="{00000000-0005-0000-0000-0000BEB70000}"/>
    <cellStyle name="Normal 72 3 5 2" xfId="47042" xr:uid="{00000000-0005-0000-0000-0000BFB70000}"/>
    <cellStyle name="Normal 72 3 6" xfId="47043" xr:uid="{00000000-0005-0000-0000-0000C0B70000}"/>
    <cellStyle name="Normal 72 3 6 2" xfId="47044" xr:uid="{00000000-0005-0000-0000-0000C1B70000}"/>
    <cellStyle name="Normal 72 3 7" xfId="47045" xr:uid="{00000000-0005-0000-0000-0000C2B70000}"/>
    <cellStyle name="Normal 72 3 7 2" xfId="47046" xr:uid="{00000000-0005-0000-0000-0000C3B70000}"/>
    <cellStyle name="Normal 72 3 8" xfId="47047" xr:uid="{00000000-0005-0000-0000-0000C4B70000}"/>
    <cellStyle name="Normal 72 3 8 2" xfId="47048" xr:uid="{00000000-0005-0000-0000-0000C5B70000}"/>
    <cellStyle name="Normal 72 3 9" xfId="47049" xr:uid="{00000000-0005-0000-0000-0000C6B70000}"/>
    <cellStyle name="Normal 72 3 9 2" xfId="47050" xr:uid="{00000000-0005-0000-0000-0000C7B70000}"/>
    <cellStyle name="Normal 72 4" xfId="47051" xr:uid="{00000000-0005-0000-0000-0000C8B70000}"/>
    <cellStyle name="Normal 72 4 10" xfId="47052" xr:uid="{00000000-0005-0000-0000-0000C9B70000}"/>
    <cellStyle name="Normal 72 4 11" xfId="47053" xr:uid="{00000000-0005-0000-0000-0000CAB70000}"/>
    <cellStyle name="Normal 72 4 2" xfId="47054" xr:uid="{00000000-0005-0000-0000-0000CBB70000}"/>
    <cellStyle name="Normal 72 4 2 2" xfId="47055" xr:uid="{00000000-0005-0000-0000-0000CCB70000}"/>
    <cellStyle name="Normal 72 4 3" xfId="47056" xr:uid="{00000000-0005-0000-0000-0000CDB70000}"/>
    <cellStyle name="Normal 72 4 3 2" xfId="47057" xr:uid="{00000000-0005-0000-0000-0000CEB70000}"/>
    <cellStyle name="Normal 72 4 4" xfId="47058" xr:uid="{00000000-0005-0000-0000-0000CFB70000}"/>
    <cellStyle name="Normal 72 4 4 2" xfId="47059" xr:uid="{00000000-0005-0000-0000-0000D0B70000}"/>
    <cellStyle name="Normal 72 4 5" xfId="47060" xr:uid="{00000000-0005-0000-0000-0000D1B70000}"/>
    <cellStyle name="Normal 72 4 5 2" xfId="47061" xr:uid="{00000000-0005-0000-0000-0000D2B70000}"/>
    <cellStyle name="Normal 72 4 6" xfId="47062" xr:uid="{00000000-0005-0000-0000-0000D3B70000}"/>
    <cellStyle name="Normal 72 4 6 2" xfId="47063" xr:uid="{00000000-0005-0000-0000-0000D4B70000}"/>
    <cellStyle name="Normal 72 4 7" xfId="47064" xr:uid="{00000000-0005-0000-0000-0000D5B70000}"/>
    <cellStyle name="Normal 72 4 7 2" xfId="47065" xr:uid="{00000000-0005-0000-0000-0000D6B70000}"/>
    <cellStyle name="Normal 72 4 8" xfId="47066" xr:uid="{00000000-0005-0000-0000-0000D7B70000}"/>
    <cellStyle name="Normal 72 4 8 2" xfId="47067" xr:uid="{00000000-0005-0000-0000-0000D8B70000}"/>
    <cellStyle name="Normal 72 4 9" xfId="47068" xr:uid="{00000000-0005-0000-0000-0000D9B70000}"/>
    <cellStyle name="Normal 72 4 9 2" xfId="47069" xr:uid="{00000000-0005-0000-0000-0000DAB70000}"/>
    <cellStyle name="Normal 72 5" xfId="47070" xr:uid="{00000000-0005-0000-0000-0000DBB70000}"/>
    <cellStyle name="Normal 72 5 10" xfId="47071" xr:uid="{00000000-0005-0000-0000-0000DCB70000}"/>
    <cellStyle name="Normal 72 5 11" xfId="47072" xr:uid="{00000000-0005-0000-0000-0000DDB70000}"/>
    <cellStyle name="Normal 72 5 2" xfId="47073" xr:uid="{00000000-0005-0000-0000-0000DEB70000}"/>
    <cellStyle name="Normal 72 5 2 2" xfId="47074" xr:uid="{00000000-0005-0000-0000-0000DFB70000}"/>
    <cellStyle name="Normal 72 5 3" xfId="47075" xr:uid="{00000000-0005-0000-0000-0000E0B70000}"/>
    <cellStyle name="Normal 72 5 3 2" xfId="47076" xr:uid="{00000000-0005-0000-0000-0000E1B70000}"/>
    <cellStyle name="Normal 72 5 4" xfId="47077" xr:uid="{00000000-0005-0000-0000-0000E2B70000}"/>
    <cellStyle name="Normal 72 5 4 2" xfId="47078" xr:uid="{00000000-0005-0000-0000-0000E3B70000}"/>
    <cellStyle name="Normal 72 5 5" xfId="47079" xr:uid="{00000000-0005-0000-0000-0000E4B70000}"/>
    <cellStyle name="Normal 72 5 5 2" xfId="47080" xr:uid="{00000000-0005-0000-0000-0000E5B70000}"/>
    <cellStyle name="Normal 72 5 6" xfId="47081" xr:uid="{00000000-0005-0000-0000-0000E6B70000}"/>
    <cellStyle name="Normal 72 5 6 2" xfId="47082" xr:uid="{00000000-0005-0000-0000-0000E7B70000}"/>
    <cellStyle name="Normal 72 5 7" xfId="47083" xr:uid="{00000000-0005-0000-0000-0000E8B70000}"/>
    <cellStyle name="Normal 72 5 7 2" xfId="47084" xr:uid="{00000000-0005-0000-0000-0000E9B70000}"/>
    <cellStyle name="Normal 72 5 8" xfId="47085" xr:uid="{00000000-0005-0000-0000-0000EAB70000}"/>
    <cellStyle name="Normal 72 5 8 2" xfId="47086" xr:uid="{00000000-0005-0000-0000-0000EBB70000}"/>
    <cellStyle name="Normal 72 5 9" xfId="47087" xr:uid="{00000000-0005-0000-0000-0000ECB70000}"/>
    <cellStyle name="Normal 72 5 9 2" xfId="47088" xr:uid="{00000000-0005-0000-0000-0000EDB70000}"/>
    <cellStyle name="Normal 72 6" xfId="47089" xr:uid="{00000000-0005-0000-0000-0000EEB70000}"/>
    <cellStyle name="Normal 72 6 10" xfId="47090" xr:uid="{00000000-0005-0000-0000-0000EFB70000}"/>
    <cellStyle name="Normal 72 6 11" xfId="47091" xr:uid="{00000000-0005-0000-0000-0000F0B70000}"/>
    <cellStyle name="Normal 72 6 2" xfId="47092" xr:uid="{00000000-0005-0000-0000-0000F1B70000}"/>
    <cellStyle name="Normal 72 6 2 2" xfId="47093" xr:uid="{00000000-0005-0000-0000-0000F2B70000}"/>
    <cellStyle name="Normal 72 6 3" xfId="47094" xr:uid="{00000000-0005-0000-0000-0000F3B70000}"/>
    <cellStyle name="Normal 72 6 3 2" xfId="47095" xr:uid="{00000000-0005-0000-0000-0000F4B70000}"/>
    <cellStyle name="Normal 72 6 4" xfId="47096" xr:uid="{00000000-0005-0000-0000-0000F5B70000}"/>
    <cellStyle name="Normal 72 6 4 2" xfId="47097" xr:uid="{00000000-0005-0000-0000-0000F6B70000}"/>
    <cellStyle name="Normal 72 6 5" xfId="47098" xr:uid="{00000000-0005-0000-0000-0000F7B70000}"/>
    <cellStyle name="Normal 72 6 5 2" xfId="47099" xr:uid="{00000000-0005-0000-0000-0000F8B70000}"/>
    <cellStyle name="Normal 72 6 6" xfId="47100" xr:uid="{00000000-0005-0000-0000-0000F9B70000}"/>
    <cellStyle name="Normal 72 6 6 2" xfId="47101" xr:uid="{00000000-0005-0000-0000-0000FAB70000}"/>
    <cellStyle name="Normal 72 6 7" xfId="47102" xr:uid="{00000000-0005-0000-0000-0000FBB70000}"/>
    <cellStyle name="Normal 72 6 7 2" xfId="47103" xr:uid="{00000000-0005-0000-0000-0000FCB70000}"/>
    <cellStyle name="Normal 72 6 8" xfId="47104" xr:uid="{00000000-0005-0000-0000-0000FDB70000}"/>
    <cellStyle name="Normal 72 6 8 2" xfId="47105" xr:uid="{00000000-0005-0000-0000-0000FEB70000}"/>
    <cellStyle name="Normal 72 6 9" xfId="47106" xr:uid="{00000000-0005-0000-0000-0000FFB70000}"/>
    <cellStyle name="Normal 72 6 9 2" xfId="47107" xr:uid="{00000000-0005-0000-0000-000000B80000}"/>
    <cellStyle name="Normal 72 7" xfId="47108" xr:uid="{00000000-0005-0000-0000-000001B80000}"/>
    <cellStyle name="Normal 72 7 10" xfId="47109" xr:uid="{00000000-0005-0000-0000-000002B80000}"/>
    <cellStyle name="Normal 72 7 2" xfId="47110" xr:uid="{00000000-0005-0000-0000-000003B80000}"/>
    <cellStyle name="Normal 72 7 2 2" xfId="47111" xr:uid="{00000000-0005-0000-0000-000004B80000}"/>
    <cellStyle name="Normal 72 7 3" xfId="47112" xr:uid="{00000000-0005-0000-0000-000005B80000}"/>
    <cellStyle name="Normal 72 7 3 2" xfId="47113" xr:uid="{00000000-0005-0000-0000-000006B80000}"/>
    <cellStyle name="Normal 72 7 4" xfId="47114" xr:uid="{00000000-0005-0000-0000-000007B80000}"/>
    <cellStyle name="Normal 72 7 4 2" xfId="47115" xr:uid="{00000000-0005-0000-0000-000008B80000}"/>
    <cellStyle name="Normal 72 7 5" xfId="47116" xr:uid="{00000000-0005-0000-0000-000009B80000}"/>
    <cellStyle name="Normal 72 7 5 2" xfId="47117" xr:uid="{00000000-0005-0000-0000-00000AB80000}"/>
    <cellStyle name="Normal 72 7 6" xfId="47118" xr:uid="{00000000-0005-0000-0000-00000BB80000}"/>
    <cellStyle name="Normal 72 7 6 2" xfId="47119" xr:uid="{00000000-0005-0000-0000-00000CB80000}"/>
    <cellStyle name="Normal 72 7 7" xfId="47120" xr:uid="{00000000-0005-0000-0000-00000DB80000}"/>
    <cellStyle name="Normal 72 7 7 2" xfId="47121" xr:uid="{00000000-0005-0000-0000-00000EB80000}"/>
    <cellStyle name="Normal 72 7 8" xfId="47122" xr:uid="{00000000-0005-0000-0000-00000FB80000}"/>
    <cellStyle name="Normal 72 7 8 2" xfId="47123" xr:uid="{00000000-0005-0000-0000-000010B80000}"/>
    <cellStyle name="Normal 72 7 9" xfId="47124" xr:uid="{00000000-0005-0000-0000-000011B80000}"/>
    <cellStyle name="Normal 72 8" xfId="47125" xr:uid="{00000000-0005-0000-0000-000012B80000}"/>
    <cellStyle name="Normal 72 8 2" xfId="47126" xr:uid="{00000000-0005-0000-0000-000013B80000}"/>
    <cellStyle name="Normal 72 9" xfId="47127" xr:uid="{00000000-0005-0000-0000-000014B80000}"/>
    <cellStyle name="Normal 72 9 2" xfId="47128" xr:uid="{00000000-0005-0000-0000-000015B80000}"/>
    <cellStyle name="Normal 73" xfId="47129" xr:uid="{00000000-0005-0000-0000-000016B80000}"/>
    <cellStyle name="Normal 73 10" xfId="47130" xr:uid="{00000000-0005-0000-0000-000017B80000}"/>
    <cellStyle name="Normal 73 10 2" xfId="47131" xr:uid="{00000000-0005-0000-0000-000018B80000}"/>
    <cellStyle name="Normal 73 11" xfId="47132" xr:uid="{00000000-0005-0000-0000-000019B80000}"/>
    <cellStyle name="Normal 73 11 2" xfId="47133" xr:uid="{00000000-0005-0000-0000-00001AB80000}"/>
    <cellStyle name="Normal 73 12" xfId="47134" xr:uid="{00000000-0005-0000-0000-00001BB80000}"/>
    <cellStyle name="Normal 73 12 2" xfId="47135" xr:uid="{00000000-0005-0000-0000-00001CB80000}"/>
    <cellStyle name="Normal 73 13" xfId="47136" xr:uid="{00000000-0005-0000-0000-00001DB80000}"/>
    <cellStyle name="Normal 73 13 2" xfId="47137" xr:uid="{00000000-0005-0000-0000-00001EB80000}"/>
    <cellStyle name="Normal 73 14" xfId="47138" xr:uid="{00000000-0005-0000-0000-00001FB80000}"/>
    <cellStyle name="Normal 73 15" xfId="47139" xr:uid="{00000000-0005-0000-0000-000020B80000}"/>
    <cellStyle name="Normal 73 16" xfId="47140" xr:uid="{00000000-0005-0000-0000-000021B80000}"/>
    <cellStyle name="Normal 73 2" xfId="47141" xr:uid="{00000000-0005-0000-0000-000022B80000}"/>
    <cellStyle name="Normal 73 2 10" xfId="47142" xr:uid="{00000000-0005-0000-0000-000023B80000}"/>
    <cellStyle name="Normal 73 2 11" xfId="47143" xr:uid="{00000000-0005-0000-0000-000024B80000}"/>
    <cellStyle name="Normal 73 2 12" xfId="47144" xr:uid="{00000000-0005-0000-0000-000025B80000}"/>
    <cellStyle name="Normal 73 2 2" xfId="47145" xr:uid="{00000000-0005-0000-0000-000026B80000}"/>
    <cellStyle name="Normal 73 2 2 2" xfId="47146" xr:uid="{00000000-0005-0000-0000-000027B80000}"/>
    <cellStyle name="Normal 73 2 2 2 2" xfId="47147" xr:uid="{00000000-0005-0000-0000-000028B80000}"/>
    <cellStyle name="Normal 73 2 2 3" xfId="47148" xr:uid="{00000000-0005-0000-0000-000029B80000}"/>
    <cellStyle name="Normal 73 2 3" xfId="47149" xr:uid="{00000000-0005-0000-0000-00002AB80000}"/>
    <cellStyle name="Normal 73 2 3 2" xfId="47150" xr:uid="{00000000-0005-0000-0000-00002BB80000}"/>
    <cellStyle name="Normal 73 2 3 3" xfId="47151" xr:uid="{00000000-0005-0000-0000-00002CB80000}"/>
    <cellStyle name="Normal 73 2 4" xfId="47152" xr:uid="{00000000-0005-0000-0000-00002DB80000}"/>
    <cellStyle name="Normal 73 2 4 2" xfId="47153" xr:uid="{00000000-0005-0000-0000-00002EB80000}"/>
    <cellStyle name="Normal 73 2 4 2 2" xfId="47154" xr:uid="{00000000-0005-0000-0000-00002FB80000}"/>
    <cellStyle name="Normal 73 2 4 3" xfId="47155" xr:uid="{00000000-0005-0000-0000-000030B80000}"/>
    <cellStyle name="Normal 73 2 5" xfId="47156" xr:uid="{00000000-0005-0000-0000-000031B80000}"/>
    <cellStyle name="Normal 73 2 5 2" xfId="47157" xr:uid="{00000000-0005-0000-0000-000032B80000}"/>
    <cellStyle name="Normal 73 2 6" xfId="47158" xr:uid="{00000000-0005-0000-0000-000033B80000}"/>
    <cellStyle name="Normal 73 2 6 2" xfId="47159" xr:uid="{00000000-0005-0000-0000-000034B80000}"/>
    <cellStyle name="Normal 73 2 7" xfId="47160" xr:uid="{00000000-0005-0000-0000-000035B80000}"/>
    <cellStyle name="Normal 73 2 7 2" xfId="47161" xr:uid="{00000000-0005-0000-0000-000036B80000}"/>
    <cellStyle name="Normal 73 2 8" xfId="47162" xr:uid="{00000000-0005-0000-0000-000037B80000}"/>
    <cellStyle name="Normal 73 2 8 2" xfId="47163" xr:uid="{00000000-0005-0000-0000-000038B80000}"/>
    <cellStyle name="Normal 73 2 9" xfId="47164" xr:uid="{00000000-0005-0000-0000-000039B80000}"/>
    <cellStyle name="Normal 73 2 9 2" xfId="47165" xr:uid="{00000000-0005-0000-0000-00003AB80000}"/>
    <cellStyle name="Normal 73 3" xfId="47166" xr:uid="{00000000-0005-0000-0000-00003BB80000}"/>
    <cellStyle name="Normal 73 3 10" xfId="47167" xr:uid="{00000000-0005-0000-0000-00003CB80000}"/>
    <cellStyle name="Normal 73 3 11" xfId="47168" xr:uid="{00000000-0005-0000-0000-00003DB80000}"/>
    <cellStyle name="Normal 73 3 2" xfId="47169" xr:uid="{00000000-0005-0000-0000-00003EB80000}"/>
    <cellStyle name="Normal 73 3 2 2" xfId="47170" xr:uid="{00000000-0005-0000-0000-00003FB80000}"/>
    <cellStyle name="Normal 73 3 3" xfId="47171" xr:uid="{00000000-0005-0000-0000-000040B80000}"/>
    <cellStyle name="Normal 73 3 3 2" xfId="47172" xr:uid="{00000000-0005-0000-0000-000041B80000}"/>
    <cellStyle name="Normal 73 3 4" xfId="47173" xr:uid="{00000000-0005-0000-0000-000042B80000}"/>
    <cellStyle name="Normal 73 3 4 2" xfId="47174" xr:uid="{00000000-0005-0000-0000-000043B80000}"/>
    <cellStyle name="Normal 73 3 5" xfId="47175" xr:uid="{00000000-0005-0000-0000-000044B80000}"/>
    <cellStyle name="Normal 73 3 5 2" xfId="47176" xr:uid="{00000000-0005-0000-0000-000045B80000}"/>
    <cellStyle name="Normal 73 3 6" xfId="47177" xr:uid="{00000000-0005-0000-0000-000046B80000}"/>
    <cellStyle name="Normal 73 3 6 2" xfId="47178" xr:uid="{00000000-0005-0000-0000-000047B80000}"/>
    <cellStyle name="Normal 73 3 7" xfId="47179" xr:uid="{00000000-0005-0000-0000-000048B80000}"/>
    <cellStyle name="Normal 73 3 7 2" xfId="47180" xr:uid="{00000000-0005-0000-0000-000049B80000}"/>
    <cellStyle name="Normal 73 3 8" xfId="47181" xr:uid="{00000000-0005-0000-0000-00004AB80000}"/>
    <cellStyle name="Normal 73 3 8 2" xfId="47182" xr:uid="{00000000-0005-0000-0000-00004BB80000}"/>
    <cellStyle name="Normal 73 3 9" xfId="47183" xr:uid="{00000000-0005-0000-0000-00004CB80000}"/>
    <cellStyle name="Normal 73 3 9 2" xfId="47184" xr:uid="{00000000-0005-0000-0000-00004DB80000}"/>
    <cellStyle name="Normal 73 4" xfId="47185" xr:uid="{00000000-0005-0000-0000-00004EB80000}"/>
    <cellStyle name="Normal 73 4 10" xfId="47186" xr:uid="{00000000-0005-0000-0000-00004FB80000}"/>
    <cellStyle name="Normal 73 4 11" xfId="47187" xr:uid="{00000000-0005-0000-0000-000050B80000}"/>
    <cellStyle name="Normal 73 4 2" xfId="47188" xr:uid="{00000000-0005-0000-0000-000051B80000}"/>
    <cellStyle name="Normal 73 4 2 2" xfId="47189" xr:uid="{00000000-0005-0000-0000-000052B80000}"/>
    <cellStyle name="Normal 73 4 3" xfId="47190" xr:uid="{00000000-0005-0000-0000-000053B80000}"/>
    <cellStyle name="Normal 73 4 3 2" xfId="47191" xr:uid="{00000000-0005-0000-0000-000054B80000}"/>
    <cellStyle name="Normal 73 4 4" xfId="47192" xr:uid="{00000000-0005-0000-0000-000055B80000}"/>
    <cellStyle name="Normal 73 4 4 2" xfId="47193" xr:uid="{00000000-0005-0000-0000-000056B80000}"/>
    <cellStyle name="Normal 73 4 5" xfId="47194" xr:uid="{00000000-0005-0000-0000-000057B80000}"/>
    <cellStyle name="Normal 73 4 5 2" xfId="47195" xr:uid="{00000000-0005-0000-0000-000058B80000}"/>
    <cellStyle name="Normal 73 4 6" xfId="47196" xr:uid="{00000000-0005-0000-0000-000059B80000}"/>
    <cellStyle name="Normal 73 4 6 2" xfId="47197" xr:uid="{00000000-0005-0000-0000-00005AB80000}"/>
    <cellStyle name="Normal 73 4 7" xfId="47198" xr:uid="{00000000-0005-0000-0000-00005BB80000}"/>
    <cellStyle name="Normal 73 4 7 2" xfId="47199" xr:uid="{00000000-0005-0000-0000-00005CB80000}"/>
    <cellStyle name="Normal 73 4 8" xfId="47200" xr:uid="{00000000-0005-0000-0000-00005DB80000}"/>
    <cellStyle name="Normal 73 4 8 2" xfId="47201" xr:uid="{00000000-0005-0000-0000-00005EB80000}"/>
    <cellStyle name="Normal 73 4 9" xfId="47202" xr:uid="{00000000-0005-0000-0000-00005FB80000}"/>
    <cellStyle name="Normal 73 4 9 2" xfId="47203" xr:uid="{00000000-0005-0000-0000-000060B80000}"/>
    <cellStyle name="Normal 73 5" xfId="47204" xr:uid="{00000000-0005-0000-0000-000061B80000}"/>
    <cellStyle name="Normal 73 5 10" xfId="47205" xr:uid="{00000000-0005-0000-0000-000062B80000}"/>
    <cellStyle name="Normal 73 5 2" xfId="47206" xr:uid="{00000000-0005-0000-0000-000063B80000}"/>
    <cellStyle name="Normal 73 5 2 2" xfId="47207" xr:uid="{00000000-0005-0000-0000-000064B80000}"/>
    <cellStyle name="Normal 73 5 3" xfId="47208" xr:uid="{00000000-0005-0000-0000-000065B80000}"/>
    <cellStyle name="Normal 73 5 3 2" xfId="47209" xr:uid="{00000000-0005-0000-0000-000066B80000}"/>
    <cellStyle name="Normal 73 5 4" xfId="47210" xr:uid="{00000000-0005-0000-0000-000067B80000}"/>
    <cellStyle name="Normal 73 5 4 2" xfId="47211" xr:uid="{00000000-0005-0000-0000-000068B80000}"/>
    <cellStyle name="Normal 73 5 5" xfId="47212" xr:uid="{00000000-0005-0000-0000-000069B80000}"/>
    <cellStyle name="Normal 73 5 5 2" xfId="47213" xr:uid="{00000000-0005-0000-0000-00006AB80000}"/>
    <cellStyle name="Normal 73 5 6" xfId="47214" xr:uid="{00000000-0005-0000-0000-00006BB80000}"/>
    <cellStyle name="Normal 73 5 6 2" xfId="47215" xr:uid="{00000000-0005-0000-0000-00006CB80000}"/>
    <cellStyle name="Normal 73 5 7" xfId="47216" xr:uid="{00000000-0005-0000-0000-00006DB80000}"/>
    <cellStyle name="Normal 73 5 7 2" xfId="47217" xr:uid="{00000000-0005-0000-0000-00006EB80000}"/>
    <cellStyle name="Normal 73 5 8" xfId="47218" xr:uid="{00000000-0005-0000-0000-00006FB80000}"/>
    <cellStyle name="Normal 73 5 8 2" xfId="47219" xr:uid="{00000000-0005-0000-0000-000070B80000}"/>
    <cellStyle name="Normal 73 5 9" xfId="47220" xr:uid="{00000000-0005-0000-0000-000071B80000}"/>
    <cellStyle name="Normal 73 6" xfId="47221" xr:uid="{00000000-0005-0000-0000-000072B80000}"/>
    <cellStyle name="Normal 73 6 2" xfId="47222" xr:uid="{00000000-0005-0000-0000-000073B80000}"/>
    <cellStyle name="Normal 73 7" xfId="47223" xr:uid="{00000000-0005-0000-0000-000074B80000}"/>
    <cellStyle name="Normal 73 7 2" xfId="47224" xr:uid="{00000000-0005-0000-0000-000075B80000}"/>
    <cellStyle name="Normal 73 8" xfId="47225" xr:uid="{00000000-0005-0000-0000-000076B80000}"/>
    <cellStyle name="Normal 73 8 2" xfId="47226" xr:uid="{00000000-0005-0000-0000-000077B80000}"/>
    <cellStyle name="Normal 73 9" xfId="47227" xr:uid="{00000000-0005-0000-0000-000078B80000}"/>
    <cellStyle name="Normal 73 9 2" xfId="47228" xr:uid="{00000000-0005-0000-0000-000079B80000}"/>
    <cellStyle name="Normal 74" xfId="47229" xr:uid="{00000000-0005-0000-0000-00007AB80000}"/>
    <cellStyle name="Normal 74 10" xfId="47230" xr:uid="{00000000-0005-0000-0000-00007BB80000}"/>
    <cellStyle name="Normal 74 10 2" xfId="47231" xr:uid="{00000000-0005-0000-0000-00007CB80000}"/>
    <cellStyle name="Normal 74 11" xfId="47232" xr:uid="{00000000-0005-0000-0000-00007DB80000}"/>
    <cellStyle name="Normal 74 11 2" xfId="47233" xr:uid="{00000000-0005-0000-0000-00007EB80000}"/>
    <cellStyle name="Normal 74 12" xfId="47234" xr:uid="{00000000-0005-0000-0000-00007FB80000}"/>
    <cellStyle name="Normal 74 12 2" xfId="47235" xr:uid="{00000000-0005-0000-0000-000080B80000}"/>
    <cellStyle name="Normal 74 13" xfId="47236" xr:uid="{00000000-0005-0000-0000-000081B80000}"/>
    <cellStyle name="Normal 74 14" xfId="47237" xr:uid="{00000000-0005-0000-0000-000082B80000}"/>
    <cellStyle name="Normal 74 15" xfId="47238" xr:uid="{00000000-0005-0000-0000-000083B80000}"/>
    <cellStyle name="Normal 74 2" xfId="47239" xr:uid="{00000000-0005-0000-0000-000084B80000}"/>
    <cellStyle name="Normal 74 2 10" xfId="47240" xr:uid="{00000000-0005-0000-0000-000085B80000}"/>
    <cellStyle name="Normal 74 2 11" xfId="47241" xr:uid="{00000000-0005-0000-0000-000086B80000}"/>
    <cellStyle name="Normal 74 2 2" xfId="47242" xr:uid="{00000000-0005-0000-0000-000087B80000}"/>
    <cellStyle name="Normal 74 2 2 2" xfId="47243" xr:uid="{00000000-0005-0000-0000-000088B80000}"/>
    <cellStyle name="Normal 74 2 3" xfId="47244" xr:uid="{00000000-0005-0000-0000-000089B80000}"/>
    <cellStyle name="Normal 74 2 3 2" xfId="47245" xr:uid="{00000000-0005-0000-0000-00008AB80000}"/>
    <cellStyle name="Normal 74 2 4" xfId="47246" xr:uid="{00000000-0005-0000-0000-00008BB80000}"/>
    <cellStyle name="Normal 74 2 4 2" xfId="47247" xr:uid="{00000000-0005-0000-0000-00008CB80000}"/>
    <cellStyle name="Normal 74 2 5" xfId="47248" xr:uid="{00000000-0005-0000-0000-00008DB80000}"/>
    <cellStyle name="Normal 74 2 5 2" xfId="47249" xr:uid="{00000000-0005-0000-0000-00008EB80000}"/>
    <cellStyle name="Normal 74 2 6" xfId="47250" xr:uid="{00000000-0005-0000-0000-00008FB80000}"/>
    <cellStyle name="Normal 74 2 6 2" xfId="47251" xr:uid="{00000000-0005-0000-0000-000090B80000}"/>
    <cellStyle name="Normal 74 2 7" xfId="47252" xr:uid="{00000000-0005-0000-0000-000091B80000}"/>
    <cellStyle name="Normal 74 2 7 2" xfId="47253" xr:uid="{00000000-0005-0000-0000-000092B80000}"/>
    <cellStyle name="Normal 74 2 8" xfId="47254" xr:uid="{00000000-0005-0000-0000-000093B80000}"/>
    <cellStyle name="Normal 74 2 8 2" xfId="47255" xr:uid="{00000000-0005-0000-0000-000094B80000}"/>
    <cellStyle name="Normal 74 2 9" xfId="47256" xr:uid="{00000000-0005-0000-0000-000095B80000}"/>
    <cellStyle name="Normal 74 2 9 2" xfId="47257" xr:uid="{00000000-0005-0000-0000-000096B80000}"/>
    <cellStyle name="Normal 74 3" xfId="47258" xr:uid="{00000000-0005-0000-0000-000097B80000}"/>
    <cellStyle name="Normal 74 3 10" xfId="47259" xr:uid="{00000000-0005-0000-0000-000098B80000}"/>
    <cellStyle name="Normal 74 3 11" xfId="47260" xr:uid="{00000000-0005-0000-0000-000099B80000}"/>
    <cellStyle name="Normal 74 3 2" xfId="47261" xr:uid="{00000000-0005-0000-0000-00009AB80000}"/>
    <cellStyle name="Normal 74 3 2 2" xfId="47262" xr:uid="{00000000-0005-0000-0000-00009BB80000}"/>
    <cellStyle name="Normal 74 3 3" xfId="47263" xr:uid="{00000000-0005-0000-0000-00009CB80000}"/>
    <cellStyle name="Normal 74 3 3 2" xfId="47264" xr:uid="{00000000-0005-0000-0000-00009DB80000}"/>
    <cellStyle name="Normal 74 3 4" xfId="47265" xr:uid="{00000000-0005-0000-0000-00009EB80000}"/>
    <cellStyle name="Normal 74 3 4 2" xfId="47266" xr:uid="{00000000-0005-0000-0000-00009FB80000}"/>
    <cellStyle name="Normal 74 3 5" xfId="47267" xr:uid="{00000000-0005-0000-0000-0000A0B80000}"/>
    <cellStyle name="Normal 74 3 5 2" xfId="47268" xr:uid="{00000000-0005-0000-0000-0000A1B80000}"/>
    <cellStyle name="Normal 74 3 6" xfId="47269" xr:uid="{00000000-0005-0000-0000-0000A2B80000}"/>
    <cellStyle name="Normal 74 3 6 2" xfId="47270" xr:uid="{00000000-0005-0000-0000-0000A3B80000}"/>
    <cellStyle name="Normal 74 3 7" xfId="47271" xr:uid="{00000000-0005-0000-0000-0000A4B80000}"/>
    <cellStyle name="Normal 74 3 7 2" xfId="47272" xr:uid="{00000000-0005-0000-0000-0000A5B80000}"/>
    <cellStyle name="Normal 74 3 8" xfId="47273" xr:uid="{00000000-0005-0000-0000-0000A6B80000}"/>
    <cellStyle name="Normal 74 3 8 2" xfId="47274" xr:uid="{00000000-0005-0000-0000-0000A7B80000}"/>
    <cellStyle name="Normal 74 3 9" xfId="47275" xr:uid="{00000000-0005-0000-0000-0000A8B80000}"/>
    <cellStyle name="Normal 74 3 9 2" xfId="47276" xr:uid="{00000000-0005-0000-0000-0000A9B80000}"/>
    <cellStyle name="Normal 74 4" xfId="47277" xr:uid="{00000000-0005-0000-0000-0000AAB80000}"/>
    <cellStyle name="Normal 74 4 10" xfId="47278" xr:uid="{00000000-0005-0000-0000-0000ABB80000}"/>
    <cellStyle name="Normal 74 4 2" xfId="47279" xr:uid="{00000000-0005-0000-0000-0000ACB80000}"/>
    <cellStyle name="Normal 74 4 2 2" xfId="47280" xr:uid="{00000000-0005-0000-0000-0000ADB80000}"/>
    <cellStyle name="Normal 74 4 3" xfId="47281" xr:uid="{00000000-0005-0000-0000-0000AEB80000}"/>
    <cellStyle name="Normal 74 4 3 2" xfId="47282" xr:uid="{00000000-0005-0000-0000-0000AFB80000}"/>
    <cellStyle name="Normal 74 4 4" xfId="47283" xr:uid="{00000000-0005-0000-0000-0000B0B80000}"/>
    <cellStyle name="Normal 74 4 4 2" xfId="47284" xr:uid="{00000000-0005-0000-0000-0000B1B80000}"/>
    <cellStyle name="Normal 74 4 5" xfId="47285" xr:uid="{00000000-0005-0000-0000-0000B2B80000}"/>
    <cellStyle name="Normal 74 4 5 2" xfId="47286" xr:uid="{00000000-0005-0000-0000-0000B3B80000}"/>
    <cellStyle name="Normal 74 4 6" xfId="47287" xr:uid="{00000000-0005-0000-0000-0000B4B80000}"/>
    <cellStyle name="Normal 74 4 6 2" xfId="47288" xr:uid="{00000000-0005-0000-0000-0000B5B80000}"/>
    <cellStyle name="Normal 74 4 7" xfId="47289" xr:uid="{00000000-0005-0000-0000-0000B6B80000}"/>
    <cellStyle name="Normal 74 4 7 2" xfId="47290" xr:uid="{00000000-0005-0000-0000-0000B7B80000}"/>
    <cellStyle name="Normal 74 4 8" xfId="47291" xr:uid="{00000000-0005-0000-0000-0000B8B80000}"/>
    <cellStyle name="Normal 74 4 8 2" xfId="47292" xr:uid="{00000000-0005-0000-0000-0000B9B80000}"/>
    <cellStyle name="Normal 74 4 9" xfId="47293" xr:uid="{00000000-0005-0000-0000-0000BAB80000}"/>
    <cellStyle name="Normal 74 5" xfId="47294" xr:uid="{00000000-0005-0000-0000-0000BBB80000}"/>
    <cellStyle name="Normal 74 5 2" xfId="47295" xr:uid="{00000000-0005-0000-0000-0000BCB80000}"/>
    <cellStyle name="Normal 74 6" xfId="47296" xr:uid="{00000000-0005-0000-0000-0000BDB80000}"/>
    <cellStyle name="Normal 74 6 2" xfId="47297" xr:uid="{00000000-0005-0000-0000-0000BEB80000}"/>
    <cellStyle name="Normal 74 7" xfId="47298" xr:uid="{00000000-0005-0000-0000-0000BFB80000}"/>
    <cellStyle name="Normal 74 7 2" xfId="47299" xr:uid="{00000000-0005-0000-0000-0000C0B80000}"/>
    <cellStyle name="Normal 74 8" xfId="47300" xr:uid="{00000000-0005-0000-0000-0000C1B80000}"/>
    <cellStyle name="Normal 74 8 2" xfId="47301" xr:uid="{00000000-0005-0000-0000-0000C2B80000}"/>
    <cellStyle name="Normal 74 9" xfId="47302" xr:uid="{00000000-0005-0000-0000-0000C3B80000}"/>
    <cellStyle name="Normal 74 9 2" xfId="47303" xr:uid="{00000000-0005-0000-0000-0000C4B80000}"/>
    <cellStyle name="Normal 75" xfId="47304" xr:uid="{00000000-0005-0000-0000-0000C5B80000}"/>
    <cellStyle name="Normal 75 10" xfId="47305" xr:uid="{00000000-0005-0000-0000-0000C6B80000}"/>
    <cellStyle name="Normal 75 10 2" xfId="47306" xr:uid="{00000000-0005-0000-0000-0000C7B80000}"/>
    <cellStyle name="Normal 75 11" xfId="47307" xr:uid="{00000000-0005-0000-0000-0000C8B80000}"/>
    <cellStyle name="Normal 75 11 2" xfId="47308" xr:uid="{00000000-0005-0000-0000-0000C9B80000}"/>
    <cellStyle name="Normal 75 12" xfId="47309" xr:uid="{00000000-0005-0000-0000-0000CAB80000}"/>
    <cellStyle name="Normal 75 12 2" xfId="47310" xr:uid="{00000000-0005-0000-0000-0000CBB80000}"/>
    <cellStyle name="Normal 75 13" xfId="47311" xr:uid="{00000000-0005-0000-0000-0000CCB80000}"/>
    <cellStyle name="Normal 75 14" xfId="47312" xr:uid="{00000000-0005-0000-0000-0000CDB80000}"/>
    <cellStyle name="Normal 75 15" xfId="47313" xr:uid="{00000000-0005-0000-0000-0000CEB80000}"/>
    <cellStyle name="Normal 75 2" xfId="47314" xr:uid="{00000000-0005-0000-0000-0000CFB80000}"/>
    <cellStyle name="Normal 75 2 10" xfId="47315" xr:uid="{00000000-0005-0000-0000-0000D0B80000}"/>
    <cellStyle name="Normal 75 2 11" xfId="47316" xr:uid="{00000000-0005-0000-0000-0000D1B80000}"/>
    <cellStyle name="Normal 75 2 12" xfId="47317" xr:uid="{00000000-0005-0000-0000-0000D2B80000}"/>
    <cellStyle name="Normal 75 2 2" xfId="47318" xr:uid="{00000000-0005-0000-0000-0000D3B80000}"/>
    <cellStyle name="Normal 75 2 2 2" xfId="47319" xr:uid="{00000000-0005-0000-0000-0000D4B80000}"/>
    <cellStyle name="Normal 75 2 2 2 2" xfId="47320" xr:uid="{00000000-0005-0000-0000-0000D5B80000}"/>
    <cellStyle name="Normal 75 2 2 3" xfId="47321" xr:uid="{00000000-0005-0000-0000-0000D6B80000}"/>
    <cellStyle name="Normal 75 2 3" xfId="47322" xr:uid="{00000000-0005-0000-0000-0000D7B80000}"/>
    <cellStyle name="Normal 75 2 3 2" xfId="47323" xr:uid="{00000000-0005-0000-0000-0000D8B80000}"/>
    <cellStyle name="Normal 75 2 3 3" xfId="47324" xr:uid="{00000000-0005-0000-0000-0000D9B80000}"/>
    <cellStyle name="Normal 75 2 4" xfId="47325" xr:uid="{00000000-0005-0000-0000-0000DAB80000}"/>
    <cellStyle name="Normal 75 2 4 2" xfId="47326" xr:uid="{00000000-0005-0000-0000-0000DBB80000}"/>
    <cellStyle name="Normal 75 2 4 2 2" xfId="47327" xr:uid="{00000000-0005-0000-0000-0000DCB80000}"/>
    <cellStyle name="Normal 75 2 4 3" xfId="47328" xr:uid="{00000000-0005-0000-0000-0000DDB80000}"/>
    <cellStyle name="Normal 75 2 5" xfId="47329" xr:uid="{00000000-0005-0000-0000-0000DEB80000}"/>
    <cellStyle name="Normal 75 2 5 2" xfId="47330" xr:uid="{00000000-0005-0000-0000-0000DFB80000}"/>
    <cellStyle name="Normal 75 2 6" xfId="47331" xr:uid="{00000000-0005-0000-0000-0000E0B80000}"/>
    <cellStyle name="Normal 75 2 6 2" xfId="47332" xr:uid="{00000000-0005-0000-0000-0000E1B80000}"/>
    <cellStyle name="Normal 75 2 7" xfId="47333" xr:uid="{00000000-0005-0000-0000-0000E2B80000}"/>
    <cellStyle name="Normal 75 2 7 2" xfId="47334" xr:uid="{00000000-0005-0000-0000-0000E3B80000}"/>
    <cellStyle name="Normal 75 2 8" xfId="47335" xr:uid="{00000000-0005-0000-0000-0000E4B80000}"/>
    <cellStyle name="Normal 75 2 8 2" xfId="47336" xr:uid="{00000000-0005-0000-0000-0000E5B80000}"/>
    <cellStyle name="Normal 75 2 9" xfId="47337" xr:uid="{00000000-0005-0000-0000-0000E6B80000}"/>
    <cellStyle name="Normal 75 2 9 2" xfId="47338" xr:uid="{00000000-0005-0000-0000-0000E7B80000}"/>
    <cellStyle name="Normal 75 3" xfId="47339" xr:uid="{00000000-0005-0000-0000-0000E8B80000}"/>
    <cellStyle name="Normal 75 3 10" xfId="47340" xr:uid="{00000000-0005-0000-0000-0000E9B80000}"/>
    <cellStyle name="Normal 75 3 11" xfId="47341" xr:uid="{00000000-0005-0000-0000-0000EAB80000}"/>
    <cellStyle name="Normal 75 3 2" xfId="47342" xr:uid="{00000000-0005-0000-0000-0000EBB80000}"/>
    <cellStyle name="Normal 75 3 2 2" xfId="47343" xr:uid="{00000000-0005-0000-0000-0000ECB80000}"/>
    <cellStyle name="Normal 75 3 3" xfId="47344" xr:uid="{00000000-0005-0000-0000-0000EDB80000}"/>
    <cellStyle name="Normal 75 3 3 2" xfId="47345" xr:uid="{00000000-0005-0000-0000-0000EEB80000}"/>
    <cellStyle name="Normal 75 3 4" xfId="47346" xr:uid="{00000000-0005-0000-0000-0000EFB80000}"/>
    <cellStyle name="Normal 75 3 4 2" xfId="47347" xr:uid="{00000000-0005-0000-0000-0000F0B80000}"/>
    <cellStyle name="Normal 75 3 5" xfId="47348" xr:uid="{00000000-0005-0000-0000-0000F1B80000}"/>
    <cellStyle name="Normal 75 3 5 2" xfId="47349" xr:uid="{00000000-0005-0000-0000-0000F2B80000}"/>
    <cellStyle name="Normal 75 3 6" xfId="47350" xr:uid="{00000000-0005-0000-0000-0000F3B80000}"/>
    <cellStyle name="Normal 75 3 6 2" xfId="47351" xr:uid="{00000000-0005-0000-0000-0000F4B80000}"/>
    <cellStyle name="Normal 75 3 7" xfId="47352" xr:uid="{00000000-0005-0000-0000-0000F5B80000}"/>
    <cellStyle name="Normal 75 3 7 2" xfId="47353" xr:uid="{00000000-0005-0000-0000-0000F6B80000}"/>
    <cellStyle name="Normal 75 3 8" xfId="47354" xr:uid="{00000000-0005-0000-0000-0000F7B80000}"/>
    <cellStyle name="Normal 75 3 8 2" xfId="47355" xr:uid="{00000000-0005-0000-0000-0000F8B80000}"/>
    <cellStyle name="Normal 75 3 9" xfId="47356" xr:uid="{00000000-0005-0000-0000-0000F9B80000}"/>
    <cellStyle name="Normal 75 3 9 2" xfId="47357" xr:uid="{00000000-0005-0000-0000-0000FAB80000}"/>
    <cellStyle name="Normal 75 4" xfId="47358" xr:uid="{00000000-0005-0000-0000-0000FBB80000}"/>
    <cellStyle name="Normal 75 4 10" xfId="47359" xr:uid="{00000000-0005-0000-0000-0000FCB80000}"/>
    <cellStyle name="Normal 75 4 2" xfId="47360" xr:uid="{00000000-0005-0000-0000-0000FDB80000}"/>
    <cellStyle name="Normal 75 4 2 2" xfId="47361" xr:uid="{00000000-0005-0000-0000-0000FEB80000}"/>
    <cellStyle name="Normal 75 4 3" xfId="47362" xr:uid="{00000000-0005-0000-0000-0000FFB80000}"/>
    <cellStyle name="Normal 75 4 3 2" xfId="47363" xr:uid="{00000000-0005-0000-0000-000000B90000}"/>
    <cellStyle name="Normal 75 4 4" xfId="47364" xr:uid="{00000000-0005-0000-0000-000001B90000}"/>
    <cellStyle name="Normal 75 4 4 2" xfId="47365" xr:uid="{00000000-0005-0000-0000-000002B90000}"/>
    <cellStyle name="Normal 75 4 5" xfId="47366" xr:uid="{00000000-0005-0000-0000-000003B90000}"/>
    <cellStyle name="Normal 75 4 5 2" xfId="47367" xr:uid="{00000000-0005-0000-0000-000004B90000}"/>
    <cellStyle name="Normal 75 4 6" xfId="47368" xr:uid="{00000000-0005-0000-0000-000005B90000}"/>
    <cellStyle name="Normal 75 4 6 2" xfId="47369" xr:uid="{00000000-0005-0000-0000-000006B90000}"/>
    <cellStyle name="Normal 75 4 7" xfId="47370" xr:uid="{00000000-0005-0000-0000-000007B90000}"/>
    <cellStyle name="Normal 75 4 7 2" xfId="47371" xr:uid="{00000000-0005-0000-0000-000008B90000}"/>
    <cellStyle name="Normal 75 4 8" xfId="47372" xr:uid="{00000000-0005-0000-0000-000009B90000}"/>
    <cellStyle name="Normal 75 4 8 2" xfId="47373" xr:uid="{00000000-0005-0000-0000-00000AB90000}"/>
    <cellStyle name="Normal 75 4 9" xfId="47374" xr:uid="{00000000-0005-0000-0000-00000BB90000}"/>
    <cellStyle name="Normal 75 5" xfId="47375" xr:uid="{00000000-0005-0000-0000-00000CB90000}"/>
    <cellStyle name="Normal 75 5 2" xfId="47376" xr:uid="{00000000-0005-0000-0000-00000DB90000}"/>
    <cellStyle name="Normal 75 6" xfId="47377" xr:uid="{00000000-0005-0000-0000-00000EB90000}"/>
    <cellStyle name="Normal 75 6 2" xfId="47378" xr:uid="{00000000-0005-0000-0000-00000FB90000}"/>
    <cellStyle name="Normal 75 7" xfId="47379" xr:uid="{00000000-0005-0000-0000-000010B90000}"/>
    <cellStyle name="Normal 75 7 2" xfId="47380" xr:uid="{00000000-0005-0000-0000-000011B90000}"/>
    <cellStyle name="Normal 75 8" xfId="47381" xr:uid="{00000000-0005-0000-0000-000012B90000}"/>
    <cellStyle name="Normal 75 8 2" xfId="47382" xr:uid="{00000000-0005-0000-0000-000013B90000}"/>
    <cellStyle name="Normal 75 9" xfId="47383" xr:uid="{00000000-0005-0000-0000-000014B90000}"/>
    <cellStyle name="Normal 75 9 2" xfId="47384" xr:uid="{00000000-0005-0000-0000-000015B90000}"/>
    <cellStyle name="Normal 76" xfId="47385" xr:uid="{00000000-0005-0000-0000-000016B90000}"/>
    <cellStyle name="Normal 76 10" xfId="47386" xr:uid="{00000000-0005-0000-0000-000017B90000}"/>
    <cellStyle name="Normal 76 10 2" xfId="47387" xr:uid="{00000000-0005-0000-0000-000018B90000}"/>
    <cellStyle name="Normal 76 11" xfId="47388" xr:uid="{00000000-0005-0000-0000-000019B90000}"/>
    <cellStyle name="Normal 76 11 2" xfId="47389" xr:uid="{00000000-0005-0000-0000-00001AB90000}"/>
    <cellStyle name="Normal 76 12" xfId="47390" xr:uid="{00000000-0005-0000-0000-00001BB90000}"/>
    <cellStyle name="Normal 76 12 2" xfId="47391" xr:uid="{00000000-0005-0000-0000-00001CB90000}"/>
    <cellStyle name="Normal 76 13" xfId="47392" xr:uid="{00000000-0005-0000-0000-00001DB90000}"/>
    <cellStyle name="Normal 76 14" xfId="47393" xr:uid="{00000000-0005-0000-0000-00001EB90000}"/>
    <cellStyle name="Normal 76 15" xfId="47394" xr:uid="{00000000-0005-0000-0000-00001FB90000}"/>
    <cellStyle name="Normal 76 2" xfId="47395" xr:uid="{00000000-0005-0000-0000-000020B90000}"/>
    <cellStyle name="Normal 76 2 10" xfId="47396" xr:uid="{00000000-0005-0000-0000-000021B90000}"/>
    <cellStyle name="Normal 76 2 11" xfId="47397" xr:uid="{00000000-0005-0000-0000-000022B90000}"/>
    <cellStyle name="Normal 76 2 2" xfId="47398" xr:uid="{00000000-0005-0000-0000-000023B90000}"/>
    <cellStyle name="Normal 76 2 2 2" xfId="47399" xr:uid="{00000000-0005-0000-0000-000024B90000}"/>
    <cellStyle name="Normal 76 2 3" xfId="47400" xr:uid="{00000000-0005-0000-0000-000025B90000}"/>
    <cellStyle name="Normal 76 2 3 2" xfId="47401" xr:uid="{00000000-0005-0000-0000-000026B90000}"/>
    <cellStyle name="Normal 76 2 4" xfId="47402" xr:uid="{00000000-0005-0000-0000-000027B90000}"/>
    <cellStyle name="Normal 76 2 4 2" xfId="47403" xr:uid="{00000000-0005-0000-0000-000028B90000}"/>
    <cellStyle name="Normal 76 2 5" xfId="47404" xr:uid="{00000000-0005-0000-0000-000029B90000}"/>
    <cellStyle name="Normal 76 2 5 2" xfId="47405" xr:uid="{00000000-0005-0000-0000-00002AB90000}"/>
    <cellStyle name="Normal 76 2 6" xfId="47406" xr:uid="{00000000-0005-0000-0000-00002BB90000}"/>
    <cellStyle name="Normal 76 2 6 2" xfId="47407" xr:uid="{00000000-0005-0000-0000-00002CB90000}"/>
    <cellStyle name="Normal 76 2 7" xfId="47408" xr:uid="{00000000-0005-0000-0000-00002DB90000}"/>
    <cellStyle name="Normal 76 2 7 2" xfId="47409" xr:uid="{00000000-0005-0000-0000-00002EB90000}"/>
    <cellStyle name="Normal 76 2 8" xfId="47410" xr:uid="{00000000-0005-0000-0000-00002FB90000}"/>
    <cellStyle name="Normal 76 2 8 2" xfId="47411" xr:uid="{00000000-0005-0000-0000-000030B90000}"/>
    <cellStyle name="Normal 76 2 9" xfId="47412" xr:uid="{00000000-0005-0000-0000-000031B90000}"/>
    <cellStyle name="Normal 76 2 9 2" xfId="47413" xr:uid="{00000000-0005-0000-0000-000032B90000}"/>
    <cellStyle name="Normal 76 3" xfId="47414" xr:uid="{00000000-0005-0000-0000-000033B90000}"/>
    <cellStyle name="Normal 76 3 10" xfId="47415" xr:uid="{00000000-0005-0000-0000-000034B90000}"/>
    <cellStyle name="Normal 76 3 11" xfId="47416" xr:uid="{00000000-0005-0000-0000-000035B90000}"/>
    <cellStyle name="Normal 76 3 2" xfId="47417" xr:uid="{00000000-0005-0000-0000-000036B90000}"/>
    <cellStyle name="Normal 76 3 2 2" xfId="47418" xr:uid="{00000000-0005-0000-0000-000037B90000}"/>
    <cellStyle name="Normal 76 3 3" xfId="47419" xr:uid="{00000000-0005-0000-0000-000038B90000}"/>
    <cellStyle name="Normal 76 3 3 2" xfId="47420" xr:uid="{00000000-0005-0000-0000-000039B90000}"/>
    <cellStyle name="Normal 76 3 4" xfId="47421" xr:uid="{00000000-0005-0000-0000-00003AB90000}"/>
    <cellStyle name="Normal 76 3 4 2" xfId="47422" xr:uid="{00000000-0005-0000-0000-00003BB90000}"/>
    <cellStyle name="Normal 76 3 5" xfId="47423" xr:uid="{00000000-0005-0000-0000-00003CB90000}"/>
    <cellStyle name="Normal 76 3 5 2" xfId="47424" xr:uid="{00000000-0005-0000-0000-00003DB90000}"/>
    <cellStyle name="Normal 76 3 6" xfId="47425" xr:uid="{00000000-0005-0000-0000-00003EB90000}"/>
    <cellStyle name="Normal 76 3 6 2" xfId="47426" xr:uid="{00000000-0005-0000-0000-00003FB90000}"/>
    <cellStyle name="Normal 76 3 7" xfId="47427" xr:uid="{00000000-0005-0000-0000-000040B90000}"/>
    <cellStyle name="Normal 76 3 7 2" xfId="47428" xr:uid="{00000000-0005-0000-0000-000041B90000}"/>
    <cellStyle name="Normal 76 3 8" xfId="47429" xr:uid="{00000000-0005-0000-0000-000042B90000}"/>
    <cellStyle name="Normal 76 3 8 2" xfId="47430" xr:uid="{00000000-0005-0000-0000-000043B90000}"/>
    <cellStyle name="Normal 76 3 9" xfId="47431" xr:uid="{00000000-0005-0000-0000-000044B90000}"/>
    <cellStyle name="Normal 76 3 9 2" xfId="47432" xr:uid="{00000000-0005-0000-0000-000045B90000}"/>
    <cellStyle name="Normal 76 4" xfId="47433" xr:uid="{00000000-0005-0000-0000-000046B90000}"/>
    <cellStyle name="Normal 76 4 10" xfId="47434" xr:uid="{00000000-0005-0000-0000-000047B90000}"/>
    <cellStyle name="Normal 76 4 2" xfId="47435" xr:uid="{00000000-0005-0000-0000-000048B90000}"/>
    <cellStyle name="Normal 76 4 2 2" xfId="47436" xr:uid="{00000000-0005-0000-0000-000049B90000}"/>
    <cellStyle name="Normal 76 4 3" xfId="47437" xr:uid="{00000000-0005-0000-0000-00004AB90000}"/>
    <cellStyle name="Normal 76 4 3 2" xfId="47438" xr:uid="{00000000-0005-0000-0000-00004BB90000}"/>
    <cellStyle name="Normal 76 4 4" xfId="47439" xr:uid="{00000000-0005-0000-0000-00004CB90000}"/>
    <cellStyle name="Normal 76 4 4 2" xfId="47440" xr:uid="{00000000-0005-0000-0000-00004DB90000}"/>
    <cellStyle name="Normal 76 4 5" xfId="47441" xr:uid="{00000000-0005-0000-0000-00004EB90000}"/>
    <cellStyle name="Normal 76 4 5 2" xfId="47442" xr:uid="{00000000-0005-0000-0000-00004FB90000}"/>
    <cellStyle name="Normal 76 4 6" xfId="47443" xr:uid="{00000000-0005-0000-0000-000050B90000}"/>
    <cellStyle name="Normal 76 4 6 2" xfId="47444" xr:uid="{00000000-0005-0000-0000-000051B90000}"/>
    <cellStyle name="Normal 76 4 7" xfId="47445" xr:uid="{00000000-0005-0000-0000-000052B90000}"/>
    <cellStyle name="Normal 76 4 7 2" xfId="47446" xr:uid="{00000000-0005-0000-0000-000053B90000}"/>
    <cellStyle name="Normal 76 4 8" xfId="47447" xr:uid="{00000000-0005-0000-0000-000054B90000}"/>
    <cellStyle name="Normal 76 4 8 2" xfId="47448" xr:uid="{00000000-0005-0000-0000-000055B90000}"/>
    <cellStyle name="Normal 76 4 9" xfId="47449" xr:uid="{00000000-0005-0000-0000-000056B90000}"/>
    <cellStyle name="Normal 76 5" xfId="47450" xr:uid="{00000000-0005-0000-0000-000057B90000}"/>
    <cellStyle name="Normal 76 5 2" xfId="47451" xr:uid="{00000000-0005-0000-0000-000058B90000}"/>
    <cellStyle name="Normal 76 6" xfId="47452" xr:uid="{00000000-0005-0000-0000-000059B90000}"/>
    <cellStyle name="Normal 76 6 2" xfId="47453" xr:uid="{00000000-0005-0000-0000-00005AB90000}"/>
    <cellStyle name="Normal 76 7" xfId="47454" xr:uid="{00000000-0005-0000-0000-00005BB90000}"/>
    <cellStyle name="Normal 76 7 2" xfId="47455" xr:uid="{00000000-0005-0000-0000-00005CB90000}"/>
    <cellStyle name="Normal 76 8" xfId="47456" xr:uid="{00000000-0005-0000-0000-00005DB90000}"/>
    <cellStyle name="Normal 76 8 2" xfId="47457" xr:uid="{00000000-0005-0000-0000-00005EB90000}"/>
    <cellStyle name="Normal 76 9" xfId="47458" xr:uid="{00000000-0005-0000-0000-00005FB90000}"/>
    <cellStyle name="Normal 76 9 2" xfId="47459" xr:uid="{00000000-0005-0000-0000-000060B90000}"/>
    <cellStyle name="Normal 77" xfId="47460" xr:uid="{00000000-0005-0000-0000-000061B90000}"/>
    <cellStyle name="Normal 77 10" xfId="47461" xr:uid="{00000000-0005-0000-0000-000062B90000}"/>
    <cellStyle name="Normal 77 10 2" xfId="47462" xr:uid="{00000000-0005-0000-0000-000063B90000}"/>
    <cellStyle name="Normal 77 11" xfId="47463" xr:uid="{00000000-0005-0000-0000-000064B90000}"/>
    <cellStyle name="Normal 77 11 2" xfId="47464" xr:uid="{00000000-0005-0000-0000-000065B90000}"/>
    <cellStyle name="Normal 77 12" xfId="47465" xr:uid="{00000000-0005-0000-0000-000066B90000}"/>
    <cellStyle name="Normal 77 12 2" xfId="47466" xr:uid="{00000000-0005-0000-0000-000067B90000}"/>
    <cellStyle name="Normal 77 13" xfId="47467" xr:uid="{00000000-0005-0000-0000-000068B90000}"/>
    <cellStyle name="Normal 77 14" xfId="47468" xr:uid="{00000000-0005-0000-0000-000069B90000}"/>
    <cellStyle name="Normal 77 15" xfId="47469" xr:uid="{00000000-0005-0000-0000-00006AB90000}"/>
    <cellStyle name="Normal 77 2" xfId="47470" xr:uid="{00000000-0005-0000-0000-00006BB90000}"/>
    <cellStyle name="Normal 77 2 10" xfId="47471" xr:uid="{00000000-0005-0000-0000-00006CB90000}"/>
    <cellStyle name="Normal 77 2 11" xfId="47472" xr:uid="{00000000-0005-0000-0000-00006DB90000}"/>
    <cellStyle name="Normal 77 2 12" xfId="47473" xr:uid="{00000000-0005-0000-0000-00006EB90000}"/>
    <cellStyle name="Normal 77 2 2" xfId="47474" xr:uid="{00000000-0005-0000-0000-00006FB90000}"/>
    <cellStyle name="Normal 77 2 2 2" xfId="47475" xr:uid="{00000000-0005-0000-0000-000070B90000}"/>
    <cellStyle name="Normal 77 2 2 2 2" xfId="47476" xr:uid="{00000000-0005-0000-0000-000071B90000}"/>
    <cellStyle name="Normal 77 2 2 3" xfId="47477" xr:uid="{00000000-0005-0000-0000-000072B90000}"/>
    <cellStyle name="Normal 77 2 3" xfId="47478" xr:uid="{00000000-0005-0000-0000-000073B90000}"/>
    <cellStyle name="Normal 77 2 3 2" xfId="47479" xr:uid="{00000000-0005-0000-0000-000074B90000}"/>
    <cellStyle name="Normal 77 2 3 3" xfId="47480" xr:uid="{00000000-0005-0000-0000-000075B90000}"/>
    <cellStyle name="Normal 77 2 4" xfId="47481" xr:uid="{00000000-0005-0000-0000-000076B90000}"/>
    <cellStyle name="Normal 77 2 4 2" xfId="47482" xr:uid="{00000000-0005-0000-0000-000077B90000}"/>
    <cellStyle name="Normal 77 2 4 2 2" xfId="47483" xr:uid="{00000000-0005-0000-0000-000078B90000}"/>
    <cellStyle name="Normal 77 2 4 3" xfId="47484" xr:uid="{00000000-0005-0000-0000-000079B90000}"/>
    <cellStyle name="Normal 77 2 5" xfId="47485" xr:uid="{00000000-0005-0000-0000-00007AB90000}"/>
    <cellStyle name="Normal 77 2 5 2" xfId="47486" xr:uid="{00000000-0005-0000-0000-00007BB90000}"/>
    <cellStyle name="Normal 77 2 6" xfId="47487" xr:uid="{00000000-0005-0000-0000-00007CB90000}"/>
    <cellStyle name="Normal 77 2 6 2" xfId="47488" xr:uid="{00000000-0005-0000-0000-00007DB90000}"/>
    <cellStyle name="Normal 77 2 7" xfId="47489" xr:uid="{00000000-0005-0000-0000-00007EB90000}"/>
    <cellStyle name="Normal 77 2 7 2" xfId="47490" xr:uid="{00000000-0005-0000-0000-00007FB90000}"/>
    <cellStyle name="Normal 77 2 8" xfId="47491" xr:uid="{00000000-0005-0000-0000-000080B90000}"/>
    <cellStyle name="Normal 77 2 8 2" xfId="47492" xr:uid="{00000000-0005-0000-0000-000081B90000}"/>
    <cellStyle name="Normal 77 2 9" xfId="47493" xr:uid="{00000000-0005-0000-0000-000082B90000}"/>
    <cellStyle name="Normal 77 2 9 2" xfId="47494" xr:uid="{00000000-0005-0000-0000-000083B90000}"/>
    <cellStyle name="Normal 77 3" xfId="47495" xr:uid="{00000000-0005-0000-0000-000084B90000}"/>
    <cellStyle name="Normal 77 3 10" xfId="47496" xr:uid="{00000000-0005-0000-0000-000085B90000}"/>
    <cellStyle name="Normal 77 3 11" xfId="47497" xr:uid="{00000000-0005-0000-0000-000086B90000}"/>
    <cellStyle name="Normal 77 3 2" xfId="47498" xr:uid="{00000000-0005-0000-0000-000087B90000}"/>
    <cellStyle name="Normal 77 3 2 2" xfId="47499" xr:uid="{00000000-0005-0000-0000-000088B90000}"/>
    <cellStyle name="Normal 77 3 3" xfId="47500" xr:uid="{00000000-0005-0000-0000-000089B90000}"/>
    <cellStyle name="Normal 77 3 3 2" xfId="47501" xr:uid="{00000000-0005-0000-0000-00008AB90000}"/>
    <cellStyle name="Normal 77 3 4" xfId="47502" xr:uid="{00000000-0005-0000-0000-00008BB90000}"/>
    <cellStyle name="Normal 77 3 4 2" xfId="47503" xr:uid="{00000000-0005-0000-0000-00008CB90000}"/>
    <cellStyle name="Normal 77 3 5" xfId="47504" xr:uid="{00000000-0005-0000-0000-00008DB90000}"/>
    <cellStyle name="Normal 77 3 5 2" xfId="47505" xr:uid="{00000000-0005-0000-0000-00008EB90000}"/>
    <cellStyle name="Normal 77 3 6" xfId="47506" xr:uid="{00000000-0005-0000-0000-00008FB90000}"/>
    <cellStyle name="Normal 77 3 6 2" xfId="47507" xr:uid="{00000000-0005-0000-0000-000090B90000}"/>
    <cellStyle name="Normal 77 3 7" xfId="47508" xr:uid="{00000000-0005-0000-0000-000091B90000}"/>
    <cellStyle name="Normal 77 3 7 2" xfId="47509" xr:uid="{00000000-0005-0000-0000-000092B90000}"/>
    <cellStyle name="Normal 77 3 8" xfId="47510" xr:uid="{00000000-0005-0000-0000-000093B90000}"/>
    <cellStyle name="Normal 77 3 8 2" xfId="47511" xr:uid="{00000000-0005-0000-0000-000094B90000}"/>
    <cellStyle name="Normal 77 3 9" xfId="47512" xr:uid="{00000000-0005-0000-0000-000095B90000}"/>
    <cellStyle name="Normal 77 3 9 2" xfId="47513" xr:uid="{00000000-0005-0000-0000-000096B90000}"/>
    <cellStyle name="Normal 77 4" xfId="47514" xr:uid="{00000000-0005-0000-0000-000097B90000}"/>
    <cellStyle name="Normal 77 4 10" xfId="47515" xr:uid="{00000000-0005-0000-0000-000098B90000}"/>
    <cellStyle name="Normal 77 4 2" xfId="47516" xr:uid="{00000000-0005-0000-0000-000099B90000}"/>
    <cellStyle name="Normal 77 4 2 2" xfId="47517" xr:uid="{00000000-0005-0000-0000-00009AB90000}"/>
    <cellStyle name="Normal 77 4 3" xfId="47518" xr:uid="{00000000-0005-0000-0000-00009BB90000}"/>
    <cellStyle name="Normal 77 4 3 2" xfId="47519" xr:uid="{00000000-0005-0000-0000-00009CB90000}"/>
    <cellStyle name="Normal 77 4 4" xfId="47520" xr:uid="{00000000-0005-0000-0000-00009DB90000}"/>
    <cellStyle name="Normal 77 4 4 2" xfId="47521" xr:uid="{00000000-0005-0000-0000-00009EB90000}"/>
    <cellStyle name="Normal 77 4 5" xfId="47522" xr:uid="{00000000-0005-0000-0000-00009FB90000}"/>
    <cellStyle name="Normal 77 4 5 2" xfId="47523" xr:uid="{00000000-0005-0000-0000-0000A0B90000}"/>
    <cellStyle name="Normal 77 4 6" xfId="47524" xr:uid="{00000000-0005-0000-0000-0000A1B90000}"/>
    <cellStyle name="Normal 77 4 6 2" xfId="47525" xr:uid="{00000000-0005-0000-0000-0000A2B90000}"/>
    <cellStyle name="Normal 77 4 7" xfId="47526" xr:uid="{00000000-0005-0000-0000-0000A3B90000}"/>
    <cellStyle name="Normal 77 4 7 2" xfId="47527" xr:uid="{00000000-0005-0000-0000-0000A4B90000}"/>
    <cellStyle name="Normal 77 4 8" xfId="47528" xr:uid="{00000000-0005-0000-0000-0000A5B90000}"/>
    <cellStyle name="Normal 77 4 8 2" xfId="47529" xr:uid="{00000000-0005-0000-0000-0000A6B90000}"/>
    <cellStyle name="Normal 77 4 9" xfId="47530" xr:uid="{00000000-0005-0000-0000-0000A7B90000}"/>
    <cellStyle name="Normal 77 5" xfId="47531" xr:uid="{00000000-0005-0000-0000-0000A8B90000}"/>
    <cellStyle name="Normal 77 5 2" xfId="47532" xr:uid="{00000000-0005-0000-0000-0000A9B90000}"/>
    <cellStyle name="Normal 77 6" xfId="47533" xr:uid="{00000000-0005-0000-0000-0000AAB90000}"/>
    <cellStyle name="Normal 77 6 2" xfId="47534" xr:uid="{00000000-0005-0000-0000-0000ABB90000}"/>
    <cellStyle name="Normal 77 7" xfId="47535" xr:uid="{00000000-0005-0000-0000-0000ACB90000}"/>
    <cellStyle name="Normal 77 7 2" xfId="47536" xr:uid="{00000000-0005-0000-0000-0000ADB90000}"/>
    <cellStyle name="Normal 77 8" xfId="47537" xr:uid="{00000000-0005-0000-0000-0000AEB90000}"/>
    <cellStyle name="Normal 77 8 2" xfId="47538" xr:uid="{00000000-0005-0000-0000-0000AFB90000}"/>
    <cellStyle name="Normal 77 9" xfId="47539" xr:uid="{00000000-0005-0000-0000-0000B0B90000}"/>
    <cellStyle name="Normal 77 9 2" xfId="47540" xr:uid="{00000000-0005-0000-0000-0000B1B90000}"/>
    <cellStyle name="Normal 78" xfId="47541" xr:uid="{00000000-0005-0000-0000-0000B2B90000}"/>
    <cellStyle name="Normal 78 10" xfId="47542" xr:uid="{00000000-0005-0000-0000-0000B3B90000}"/>
    <cellStyle name="Normal 78 10 2" xfId="47543" xr:uid="{00000000-0005-0000-0000-0000B4B90000}"/>
    <cellStyle name="Normal 78 11" xfId="47544" xr:uid="{00000000-0005-0000-0000-0000B5B90000}"/>
    <cellStyle name="Normal 78 11 2" xfId="47545" xr:uid="{00000000-0005-0000-0000-0000B6B90000}"/>
    <cellStyle name="Normal 78 12" xfId="47546" xr:uid="{00000000-0005-0000-0000-0000B7B90000}"/>
    <cellStyle name="Normal 78 12 2" xfId="47547" xr:uid="{00000000-0005-0000-0000-0000B8B90000}"/>
    <cellStyle name="Normal 78 13" xfId="47548" xr:uid="{00000000-0005-0000-0000-0000B9B90000}"/>
    <cellStyle name="Normal 78 14" xfId="47549" xr:uid="{00000000-0005-0000-0000-0000BAB90000}"/>
    <cellStyle name="Normal 78 15" xfId="47550" xr:uid="{00000000-0005-0000-0000-0000BBB90000}"/>
    <cellStyle name="Normal 78 2" xfId="47551" xr:uid="{00000000-0005-0000-0000-0000BCB90000}"/>
    <cellStyle name="Normal 78 2 10" xfId="47552" xr:uid="{00000000-0005-0000-0000-0000BDB90000}"/>
    <cellStyle name="Normal 78 2 11" xfId="47553" xr:uid="{00000000-0005-0000-0000-0000BEB90000}"/>
    <cellStyle name="Normal 78 2 2" xfId="47554" xr:uid="{00000000-0005-0000-0000-0000BFB90000}"/>
    <cellStyle name="Normal 78 2 2 2" xfId="47555" xr:uid="{00000000-0005-0000-0000-0000C0B90000}"/>
    <cellStyle name="Normal 78 2 3" xfId="47556" xr:uid="{00000000-0005-0000-0000-0000C1B90000}"/>
    <cellStyle name="Normal 78 2 3 2" xfId="47557" xr:uid="{00000000-0005-0000-0000-0000C2B90000}"/>
    <cellStyle name="Normal 78 2 4" xfId="47558" xr:uid="{00000000-0005-0000-0000-0000C3B90000}"/>
    <cellStyle name="Normal 78 2 4 2" xfId="47559" xr:uid="{00000000-0005-0000-0000-0000C4B90000}"/>
    <cellStyle name="Normal 78 2 5" xfId="47560" xr:uid="{00000000-0005-0000-0000-0000C5B90000}"/>
    <cellStyle name="Normal 78 2 5 2" xfId="47561" xr:uid="{00000000-0005-0000-0000-0000C6B90000}"/>
    <cellStyle name="Normal 78 2 6" xfId="47562" xr:uid="{00000000-0005-0000-0000-0000C7B90000}"/>
    <cellStyle name="Normal 78 2 6 2" xfId="47563" xr:uid="{00000000-0005-0000-0000-0000C8B90000}"/>
    <cellStyle name="Normal 78 2 7" xfId="47564" xr:uid="{00000000-0005-0000-0000-0000C9B90000}"/>
    <cellStyle name="Normal 78 2 7 2" xfId="47565" xr:uid="{00000000-0005-0000-0000-0000CAB90000}"/>
    <cellStyle name="Normal 78 2 8" xfId="47566" xr:uid="{00000000-0005-0000-0000-0000CBB90000}"/>
    <cellStyle name="Normal 78 2 8 2" xfId="47567" xr:uid="{00000000-0005-0000-0000-0000CCB90000}"/>
    <cellStyle name="Normal 78 2 9" xfId="47568" xr:uid="{00000000-0005-0000-0000-0000CDB90000}"/>
    <cellStyle name="Normal 78 2 9 2" xfId="47569" xr:uid="{00000000-0005-0000-0000-0000CEB90000}"/>
    <cellStyle name="Normal 78 3" xfId="47570" xr:uid="{00000000-0005-0000-0000-0000CFB90000}"/>
    <cellStyle name="Normal 78 3 10" xfId="47571" xr:uid="{00000000-0005-0000-0000-0000D0B90000}"/>
    <cellStyle name="Normal 78 3 11" xfId="47572" xr:uid="{00000000-0005-0000-0000-0000D1B90000}"/>
    <cellStyle name="Normal 78 3 2" xfId="47573" xr:uid="{00000000-0005-0000-0000-0000D2B90000}"/>
    <cellStyle name="Normal 78 3 2 2" xfId="47574" xr:uid="{00000000-0005-0000-0000-0000D3B90000}"/>
    <cellStyle name="Normal 78 3 3" xfId="47575" xr:uid="{00000000-0005-0000-0000-0000D4B90000}"/>
    <cellStyle name="Normal 78 3 3 2" xfId="47576" xr:uid="{00000000-0005-0000-0000-0000D5B90000}"/>
    <cellStyle name="Normal 78 3 4" xfId="47577" xr:uid="{00000000-0005-0000-0000-0000D6B90000}"/>
    <cellStyle name="Normal 78 3 4 2" xfId="47578" xr:uid="{00000000-0005-0000-0000-0000D7B90000}"/>
    <cellStyle name="Normal 78 3 5" xfId="47579" xr:uid="{00000000-0005-0000-0000-0000D8B90000}"/>
    <cellStyle name="Normal 78 3 5 2" xfId="47580" xr:uid="{00000000-0005-0000-0000-0000D9B90000}"/>
    <cellStyle name="Normal 78 3 6" xfId="47581" xr:uid="{00000000-0005-0000-0000-0000DAB90000}"/>
    <cellStyle name="Normal 78 3 6 2" xfId="47582" xr:uid="{00000000-0005-0000-0000-0000DBB90000}"/>
    <cellStyle name="Normal 78 3 7" xfId="47583" xr:uid="{00000000-0005-0000-0000-0000DCB90000}"/>
    <cellStyle name="Normal 78 3 7 2" xfId="47584" xr:uid="{00000000-0005-0000-0000-0000DDB90000}"/>
    <cellStyle name="Normal 78 3 8" xfId="47585" xr:uid="{00000000-0005-0000-0000-0000DEB90000}"/>
    <cellStyle name="Normal 78 3 8 2" xfId="47586" xr:uid="{00000000-0005-0000-0000-0000DFB90000}"/>
    <cellStyle name="Normal 78 3 9" xfId="47587" xr:uid="{00000000-0005-0000-0000-0000E0B90000}"/>
    <cellStyle name="Normal 78 3 9 2" xfId="47588" xr:uid="{00000000-0005-0000-0000-0000E1B90000}"/>
    <cellStyle name="Normal 78 4" xfId="47589" xr:uid="{00000000-0005-0000-0000-0000E2B90000}"/>
    <cellStyle name="Normal 78 4 10" xfId="47590" xr:uid="{00000000-0005-0000-0000-0000E3B90000}"/>
    <cellStyle name="Normal 78 4 2" xfId="47591" xr:uid="{00000000-0005-0000-0000-0000E4B90000}"/>
    <cellStyle name="Normal 78 4 2 2" xfId="47592" xr:uid="{00000000-0005-0000-0000-0000E5B90000}"/>
    <cellStyle name="Normal 78 4 3" xfId="47593" xr:uid="{00000000-0005-0000-0000-0000E6B90000}"/>
    <cellStyle name="Normal 78 4 3 2" xfId="47594" xr:uid="{00000000-0005-0000-0000-0000E7B90000}"/>
    <cellStyle name="Normal 78 4 4" xfId="47595" xr:uid="{00000000-0005-0000-0000-0000E8B90000}"/>
    <cellStyle name="Normal 78 4 4 2" xfId="47596" xr:uid="{00000000-0005-0000-0000-0000E9B90000}"/>
    <cellStyle name="Normal 78 4 5" xfId="47597" xr:uid="{00000000-0005-0000-0000-0000EAB90000}"/>
    <cellStyle name="Normal 78 4 5 2" xfId="47598" xr:uid="{00000000-0005-0000-0000-0000EBB90000}"/>
    <cellStyle name="Normal 78 4 6" xfId="47599" xr:uid="{00000000-0005-0000-0000-0000ECB90000}"/>
    <cellStyle name="Normal 78 4 6 2" xfId="47600" xr:uid="{00000000-0005-0000-0000-0000EDB90000}"/>
    <cellStyle name="Normal 78 4 7" xfId="47601" xr:uid="{00000000-0005-0000-0000-0000EEB90000}"/>
    <cellStyle name="Normal 78 4 7 2" xfId="47602" xr:uid="{00000000-0005-0000-0000-0000EFB90000}"/>
    <cellStyle name="Normal 78 4 8" xfId="47603" xr:uid="{00000000-0005-0000-0000-0000F0B90000}"/>
    <cellStyle name="Normal 78 4 8 2" xfId="47604" xr:uid="{00000000-0005-0000-0000-0000F1B90000}"/>
    <cellStyle name="Normal 78 4 9" xfId="47605" xr:uid="{00000000-0005-0000-0000-0000F2B90000}"/>
    <cellStyle name="Normal 78 5" xfId="47606" xr:uid="{00000000-0005-0000-0000-0000F3B90000}"/>
    <cellStyle name="Normal 78 5 2" xfId="47607" xr:uid="{00000000-0005-0000-0000-0000F4B90000}"/>
    <cellStyle name="Normal 78 6" xfId="47608" xr:uid="{00000000-0005-0000-0000-0000F5B90000}"/>
    <cellStyle name="Normal 78 6 2" xfId="47609" xr:uid="{00000000-0005-0000-0000-0000F6B90000}"/>
    <cellStyle name="Normal 78 7" xfId="47610" xr:uid="{00000000-0005-0000-0000-0000F7B90000}"/>
    <cellStyle name="Normal 78 7 2" xfId="47611" xr:uid="{00000000-0005-0000-0000-0000F8B90000}"/>
    <cellStyle name="Normal 78 8" xfId="47612" xr:uid="{00000000-0005-0000-0000-0000F9B90000}"/>
    <cellStyle name="Normal 78 8 2" xfId="47613" xr:uid="{00000000-0005-0000-0000-0000FAB90000}"/>
    <cellStyle name="Normal 78 9" xfId="47614" xr:uid="{00000000-0005-0000-0000-0000FBB90000}"/>
    <cellStyle name="Normal 78 9 2" xfId="47615" xr:uid="{00000000-0005-0000-0000-0000FCB90000}"/>
    <cellStyle name="Normal 79" xfId="47616" xr:uid="{00000000-0005-0000-0000-0000FDB90000}"/>
    <cellStyle name="Normal 79 10" xfId="47617" xr:uid="{00000000-0005-0000-0000-0000FEB90000}"/>
    <cellStyle name="Normal 79 10 2" xfId="47618" xr:uid="{00000000-0005-0000-0000-0000FFB90000}"/>
    <cellStyle name="Normal 79 11" xfId="47619" xr:uid="{00000000-0005-0000-0000-000000BA0000}"/>
    <cellStyle name="Normal 79 11 2" xfId="47620" xr:uid="{00000000-0005-0000-0000-000001BA0000}"/>
    <cellStyle name="Normal 79 12" xfId="47621" xr:uid="{00000000-0005-0000-0000-000002BA0000}"/>
    <cellStyle name="Normal 79 13" xfId="47622" xr:uid="{00000000-0005-0000-0000-000003BA0000}"/>
    <cellStyle name="Normal 79 14" xfId="47623" xr:uid="{00000000-0005-0000-0000-000004BA0000}"/>
    <cellStyle name="Normal 79 2" xfId="47624" xr:uid="{00000000-0005-0000-0000-000005BA0000}"/>
    <cellStyle name="Normal 79 2 10" xfId="47625" xr:uid="{00000000-0005-0000-0000-000006BA0000}"/>
    <cellStyle name="Normal 79 2 11" xfId="47626" xr:uid="{00000000-0005-0000-0000-000007BA0000}"/>
    <cellStyle name="Normal 79 2 12" xfId="47627" xr:uid="{00000000-0005-0000-0000-000008BA0000}"/>
    <cellStyle name="Normal 79 2 2" xfId="47628" xr:uid="{00000000-0005-0000-0000-000009BA0000}"/>
    <cellStyle name="Normal 79 2 2 2" xfId="47629" xr:uid="{00000000-0005-0000-0000-00000ABA0000}"/>
    <cellStyle name="Normal 79 2 2 2 2" xfId="47630" xr:uid="{00000000-0005-0000-0000-00000BBA0000}"/>
    <cellStyle name="Normal 79 2 2 3" xfId="47631" xr:uid="{00000000-0005-0000-0000-00000CBA0000}"/>
    <cellStyle name="Normal 79 2 3" xfId="47632" xr:uid="{00000000-0005-0000-0000-00000DBA0000}"/>
    <cellStyle name="Normal 79 2 3 2" xfId="47633" xr:uid="{00000000-0005-0000-0000-00000EBA0000}"/>
    <cellStyle name="Normal 79 2 3 3" xfId="47634" xr:uid="{00000000-0005-0000-0000-00000FBA0000}"/>
    <cellStyle name="Normal 79 2 4" xfId="47635" xr:uid="{00000000-0005-0000-0000-000010BA0000}"/>
    <cellStyle name="Normal 79 2 4 2" xfId="47636" xr:uid="{00000000-0005-0000-0000-000011BA0000}"/>
    <cellStyle name="Normal 79 2 4 2 2" xfId="47637" xr:uid="{00000000-0005-0000-0000-000012BA0000}"/>
    <cellStyle name="Normal 79 2 4 3" xfId="47638" xr:uid="{00000000-0005-0000-0000-000013BA0000}"/>
    <cellStyle name="Normal 79 2 5" xfId="47639" xr:uid="{00000000-0005-0000-0000-000014BA0000}"/>
    <cellStyle name="Normal 79 2 5 2" xfId="47640" xr:uid="{00000000-0005-0000-0000-000015BA0000}"/>
    <cellStyle name="Normal 79 2 6" xfId="47641" xr:uid="{00000000-0005-0000-0000-000016BA0000}"/>
    <cellStyle name="Normal 79 2 6 2" xfId="47642" xr:uid="{00000000-0005-0000-0000-000017BA0000}"/>
    <cellStyle name="Normal 79 2 7" xfId="47643" xr:uid="{00000000-0005-0000-0000-000018BA0000}"/>
    <cellStyle name="Normal 79 2 7 2" xfId="47644" xr:uid="{00000000-0005-0000-0000-000019BA0000}"/>
    <cellStyle name="Normal 79 2 8" xfId="47645" xr:uid="{00000000-0005-0000-0000-00001ABA0000}"/>
    <cellStyle name="Normal 79 2 8 2" xfId="47646" xr:uid="{00000000-0005-0000-0000-00001BBA0000}"/>
    <cellStyle name="Normal 79 2 9" xfId="47647" xr:uid="{00000000-0005-0000-0000-00001CBA0000}"/>
    <cellStyle name="Normal 79 2 9 2" xfId="47648" xr:uid="{00000000-0005-0000-0000-00001DBA0000}"/>
    <cellStyle name="Normal 79 3" xfId="47649" xr:uid="{00000000-0005-0000-0000-00001EBA0000}"/>
    <cellStyle name="Normal 79 3 10" xfId="47650" xr:uid="{00000000-0005-0000-0000-00001FBA0000}"/>
    <cellStyle name="Normal 79 3 2" xfId="47651" xr:uid="{00000000-0005-0000-0000-000020BA0000}"/>
    <cellStyle name="Normal 79 3 2 2" xfId="47652" xr:uid="{00000000-0005-0000-0000-000021BA0000}"/>
    <cellStyle name="Normal 79 3 3" xfId="47653" xr:uid="{00000000-0005-0000-0000-000022BA0000}"/>
    <cellStyle name="Normal 79 3 3 2" xfId="47654" xr:uid="{00000000-0005-0000-0000-000023BA0000}"/>
    <cellStyle name="Normal 79 3 4" xfId="47655" xr:uid="{00000000-0005-0000-0000-000024BA0000}"/>
    <cellStyle name="Normal 79 3 4 2" xfId="47656" xr:uid="{00000000-0005-0000-0000-000025BA0000}"/>
    <cellStyle name="Normal 79 3 5" xfId="47657" xr:uid="{00000000-0005-0000-0000-000026BA0000}"/>
    <cellStyle name="Normal 79 3 5 2" xfId="47658" xr:uid="{00000000-0005-0000-0000-000027BA0000}"/>
    <cellStyle name="Normal 79 3 6" xfId="47659" xr:uid="{00000000-0005-0000-0000-000028BA0000}"/>
    <cellStyle name="Normal 79 3 6 2" xfId="47660" xr:uid="{00000000-0005-0000-0000-000029BA0000}"/>
    <cellStyle name="Normal 79 3 7" xfId="47661" xr:uid="{00000000-0005-0000-0000-00002ABA0000}"/>
    <cellStyle name="Normal 79 3 7 2" xfId="47662" xr:uid="{00000000-0005-0000-0000-00002BBA0000}"/>
    <cellStyle name="Normal 79 3 8" xfId="47663" xr:uid="{00000000-0005-0000-0000-00002CBA0000}"/>
    <cellStyle name="Normal 79 3 8 2" xfId="47664" xr:uid="{00000000-0005-0000-0000-00002DBA0000}"/>
    <cellStyle name="Normal 79 3 9" xfId="47665" xr:uid="{00000000-0005-0000-0000-00002EBA0000}"/>
    <cellStyle name="Normal 79 4" xfId="47666" xr:uid="{00000000-0005-0000-0000-00002FBA0000}"/>
    <cellStyle name="Normal 79 4 2" xfId="47667" xr:uid="{00000000-0005-0000-0000-000030BA0000}"/>
    <cellStyle name="Normal 79 5" xfId="47668" xr:uid="{00000000-0005-0000-0000-000031BA0000}"/>
    <cellStyle name="Normal 79 5 2" xfId="47669" xr:uid="{00000000-0005-0000-0000-000032BA0000}"/>
    <cellStyle name="Normal 79 6" xfId="47670" xr:uid="{00000000-0005-0000-0000-000033BA0000}"/>
    <cellStyle name="Normal 79 6 2" xfId="47671" xr:uid="{00000000-0005-0000-0000-000034BA0000}"/>
    <cellStyle name="Normal 79 7" xfId="47672" xr:uid="{00000000-0005-0000-0000-000035BA0000}"/>
    <cellStyle name="Normal 79 7 2" xfId="47673" xr:uid="{00000000-0005-0000-0000-000036BA0000}"/>
    <cellStyle name="Normal 79 8" xfId="47674" xr:uid="{00000000-0005-0000-0000-000037BA0000}"/>
    <cellStyle name="Normal 79 8 2" xfId="47675" xr:uid="{00000000-0005-0000-0000-000038BA0000}"/>
    <cellStyle name="Normal 79 9" xfId="47676" xr:uid="{00000000-0005-0000-0000-000039BA0000}"/>
    <cellStyle name="Normal 79 9 2" xfId="47677" xr:uid="{00000000-0005-0000-0000-00003ABA0000}"/>
    <cellStyle name="Normal 8" xfId="47678" xr:uid="{00000000-0005-0000-0000-00003BBA0000}"/>
    <cellStyle name="Normal 8 10" xfId="47679" xr:uid="{00000000-0005-0000-0000-00003CBA0000}"/>
    <cellStyle name="Normal 8 11" xfId="47680" xr:uid="{00000000-0005-0000-0000-00003DBA0000}"/>
    <cellStyle name="Normal 8 2" xfId="47681" xr:uid="{00000000-0005-0000-0000-00003EBA0000}"/>
    <cellStyle name="Normal 8 2 2" xfId="47682" xr:uid="{00000000-0005-0000-0000-00003FBA0000}"/>
    <cellStyle name="Normal 8 2 3" xfId="47683" xr:uid="{00000000-0005-0000-0000-000040BA0000}"/>
    <cellStyle name="Normal 8 3" xfId="47684" xr:uid="{00000000-0005-0000-0000-000041BA0000}"/>
    <cellStyle name="Normal 8 3 2" xfId="47685" xr:uid="{00000000-0005-0000-0000-000042BA0000}"/>
    <cellStyle name="Normal 8 3 2 2" xfId="47686" xr:uid="{00000000-0005-0000-0000-000043BA0000}"/>
    <cellStyle name="Normal 8 3 2 2 2" xfId="47687" xr:uid="{00000000-0005-0000-0000-000044BA0000}"/>
    <cellStyle name="Normal 8 3 2 3" xfId="47688" xr:uid="{00000000-0005-0000-0000-000045BA0000}"/>
    <cellStyle name="Normal 8 3 3" xfId="47689" xr:uid="{00000000-0005-0000-0000-000046BA0000}"/>
    <cellStyle name="Normal 8 3 3 2" xfId="47690" xr:uid="{00000000-0005-0000-0000-000047BA0000}"/>
    <cellStyle name="Normal 8 3 3 2 2" xfId="47691" xr:uid="{00000000-0005-0000-0000-000048BA0000}"/>
    <cellStyle name="Normal 8 3 3 3" xfId="47692" xr:uid="{00000000-0005-0000-0000-000049BA0000}"/>
    <cellStyle name="Normal 8 3 4" xfId="47693" xr:uid="{00000000-0005-0000-0000-00004ABA0000}"/>
    <cellStyle name="Normal 8 3 4 2" xfId="47694" xr:uid="{00000000-0005-0000-0000-00004BBA0000}"/>
    <cellStyle name="Normal 8 3 5" xfId="47695" xr:uid="{00000000-0005-0000-0000-00004CBA0000}"/>
    <cellStyle name="Normal 8 3 5 2" xfId="47696" xr:uid="{00000000-0005-0000-0000-00004DBA0000}"/>
    <cellStyle name="Normal 8 3 6" xfId="47697" xr:uid="{00000000-0005-0000-0000-00004EBA0000}"/>
    <cellStyle name="Normal 8 3 7" xfId="47698" xr:uid="{00000000-0005-0000-0000-00004FBA0000}"/>
    <cellStyle name="Normal 8 4" xfId="47699" xr:uid="{00000000-0005-0000-0000-000050BA0000}"/>
    <cellStyle name="Normal 8 5" xfId="47700" xr:uid="{00000000-0005-0000-0000-000051BA0000}"/>
    <cellStyle name="Normal 8 5 2" xfId="47701" xr:uid="{00000000-0005-0000-0000-000052BA0000}"/>
    <cellStyle name="Normal 8 5 2 2" xfId="47702" xr:uid="{00000000-0005-0000-0000-000053BA0000}"/>
    <cellStyle name="Normal 8 5 3" xfId="47703" xr:uid="{00000000-0005-0000-0000-000054BA0000}"/>
    <cellStyle name="Normal 8 6" xfId="47704" xr:uid="{00000000-0005-0000-0000-000055BA0000}"/>
    <cellStyle name="Normal 8 6 2" xfId="47705" xr:uid="{00000000-0005-0000-0000-000056BA0000}"/>
    <cellStyle name="Normal 8 6 2 2" xfId="47706" xr:uid="{00000000-0005-0000-0000-000057BA0000}"/>
    <cellStyle name="Normal 8 6 3" xfId="47707" xr:uid="{00000000-0005-0000-0000-000058BA0000}"/>
    <cellStyle name="Normal 8 7" xfId="47708" xr:uid="{00000000-0005-0000-0000-000059BA0000}"/>
    <cellStyle name="Normal 8 7 2" xfId="47709" xr:uid="{00000000-0005-0000-0000-00005ABA0000}"/>
    <cellStyle name="Normal 8 7 3" xfId="47710" xr:uid="{00000000-0005-0000-0000-00005BBA0000}"/>
    <cellStyle name="Normal 8 8" xfId="47711" xr:uid="{00000000-0005-0000-0000-00005CBA0000}"/>
    <cellStyle name="Normal 8 8 2" xfId="47712" xr:uid="{00000000-0005-0000-0000-00005DBA0000}"/>
    <cellStyle name="Normal 8 9" xfId="47713" xr:uid="{00000000-0005-0000-0000-00005EBA0000}"/>
    <cellStyle name="Normal 80" xfId="47714" xr:uid="{00000000-0005-0000-0000-00005FBA0000}"/>
    <cellStyle name="Normal 80 10" xfId="47715" xr:uid="{00000000-0005-0000-0000-000060BA0000}"/>
    <cellStyle name="Normal 80 11" xfId="47716" xr:uid="{00000000-0005-0000-0000-000061BA0000}"/>
    <cellStyle name="Normal 80 12" xfId="47717" xr:uid="{00000000-0005-0000-0000-000062BA0000}"/>
    <cellStyle name="Normal 80 2" xfId="47718" xr:uid="{00000000-0005-0000-0000-000063BA0000}"/>
    <cellStyle name="Normal 80 2 2" xfId="47719" xr:uid="{00000000-0005-0000-0000-000064BA0000}"/>
    <cellStyle name="Normal 80 3" xfId="47720" xr:uid="{00000000-0005-0000-0000-000065BA0000}"/>
    <cellStyle name="Normal 80 3 2" xfId="47721" xr:uid="{00000000-0005-0000-0000-000066BA0000}"/>
    <cellStyle name="Normal 80 4" xfId="47722" xr:uid="{00000000-0005-0000-0000-000067BA0000}"/>
    <cellStyle name="Normal 80 4 2" xfId="47723" xr:uid="{00000000-0005-0000-0000-000068BA0000}"/>
    <cellStyle name="Normal 80 5" xfId="47724" xr:uid="{00000000-0005-0000-0000-000069BA0000}"/>
    <cellStyle name="Normal 80 5 2" xfId="47725" xr:uid="{00000000-0005-0000-0000-00006ABA0000}"/>
    <cellStyle name="Normal 80 6" xfId="47726" xr:uid="{00000000-0005-0000-0000-00006BBA0000}"/>
    <cellStyle name="Normal 80 6 2" xfId="47727" xr:uid="{00000000-0005-0000-0000-00006CBA0000}"/>
    <cellStyle name="Normal 80 7" xfId="47728" xr:uid="{00000000-0005-0000-0000-00006DBA0000}"/>
    <cellStyle name="Normal 80 7 2" xfId="47729" xr:uid="{00000000-0005-0000-0000-00006EBA0000}"/>
    <cellStyle name="Normal 80 8" xfId="47730" xr:uid="{00000000-0005-0000-0000-00006FBA0000}"/>
    <cellStyle name="Normal 80 8 2" xfId="47731" xr:uid="{00000000-0005-0000-0000-000070BA0000}"/>
    <cellStyle name="Normal 80 9" xfId="47732" xr:uid="{00000000-0005-0000-0000-000071BA0000}"/>
    <cellStyle name="Normal 80 9 2" xfId="47733" xr:uid="{00000000-0005-0000-0000-000072BA0000}"/>
    <cellStyle name="Normal 81" xfId="47734" xr:uid="{00000000-0005-0000-0000-000073BA0000}"/>
    <cellStyle name="Normal 81 10" xfId="47735" xr:uid="{00000000-0005-0000-0000-000074BA0000}"/>
    <cellStyle name="Normal 81 11" xfId="47736" xr:uid="{00000000-0005-0000-0000-000075BA0000}"/>
    <cellStyle name="Normal 81 12" xfId="47737" xr:uid="{00000000-0005-0000-0000-000076BA0000}"/>
    <cellStyle name="Normal 81 2" xfId="47738" xr:uid="{00000000-0005-0000-0000-000077BA0000}"/>
    <cellStyle name="Normal 81 2 2" xfId="47739" xr:uid="{00000000-0005-0000-0000-000078BA0000}"/>
    <cellStyle name="Normal 81 2 2 2" xfId="47740" xr:uid="{00000000-0005-0000-0000-000079BA0000}"/>
    <cellStyle name="Normal 81 2 2 3" xfId="47741" xr:uid="{00000000-0005-0000-0000-00007ABA0000}"/>
    <cellStyle name="Normal 81 2 3" xfId="47742" xr:uid="{00000000-0005-0000-0000-00007BBA0000}"/>
    <cellStyle name="Normal 81 2 4" xfId="47743" xr:uid="{00000000-0005-0000-0000-00007CBA0000}"/>
    <cellStyle name="Normal 81 2 4 2" xfId="47744" xr:uid="{00000000-0005-0000-0000-00007DBA0000}"/>
    <cellStyle name="Normal 81 2 5" xfId="47745" xr:uid="{00000000-0005-0000-0000-00007EBA0000}"/>
    <cellStyle name="Normal 81 3" xfId="47746" xr:uid="{00000000-0005-0000-0000-00007FBA0000}"/>
    <cellStyle name="Normal 81 3 2" xfId="47747" xr:uid="{00000000-0005-0000-0000-000080BA0000}"/>
    <cellStyle name="Normal 81 4" xfId="47748" xr:uid="{00000000-0005-0000-0000-000081BA0000}"/>
    <cellStyle name="Normal 81 4 2" xfId="47749" xr:uid="{00000000-0005-0000-0000-000082BA0000}"/>
    <cellStyle name="Normal 81 5" xfId="47750" xr:uid="{00000000-0005-0000-0000-000083BA0000}"/>
    <cellStyle name="Normal 81 5 2" xfId="47751" xr:uid="{00000000-0005-0000-0000-000084BA0000}"/>
    <cellStyle name="Normal 81 6" xfId="47752" xr:uid="{00000000-0005-0000-0000-000085BA0000}"/>
    <cellStyle name="Normal 81 6 2" xfId="47753" xr:uid="{00000000-0005-0000-0000-000086BA0000}"/>
    <cellStyle name="Normal 81 7" xfId="47754" xr:uid="{00000000-0005-0000-0000-000087BA0000}"/>
    <cellStyle name="Normal 81 7 2" xfId="47755" xr:uid="{00000000-0005-0000-0000-000088BA0000}"/>
    <cellStyle name="Normal 81 8" xfId="47756" xr:uid="{00000000-0005-0000-0000-000089BA0000}"/>
    <cellStyle name="Normal 81 8 2" xfId="47757" xr:uid="{00000000-0005-0000-0000-00008ABA0000}"/>
    <cellStyle name="Normal 81 9" xfId="47758" xr:uid="{00000000-0005-0000-0000-00008BBA0000}"/>
    <cellStyle name="Normal 81 9 2" xfId="47759" xr:uid="{00000000-0005-0000-0000-00008CBA0000}"/>
    <cellStyle name="Normal 82" xfId="47760" xr:uid="{00000000-0005-0000-0000-00008DBA0000}"/>
    <cellStyle name="Normal 82 10" xfId="47761" xr:uid="{00000000-0005-0000-0000-00008EBA0000}"/>
    <cellStyle name="Normal 82 11" xfId="47762" xr:uid="{00000000-0005-0000-0000-00008FBA0000}"/>
    <cellStyle name="Normal 82 12" xfId="47763" xr:uid="{00000000-0005-0000-0000-000090BA0000}"/>
    <cellStyle name="Normal 82 2" xfId="47764" xr:uid="{00000000-0005-0000-0000-000091BA0000}"/>
    <cellStyle name="Normal 82 2 2" xfId="47765" xr:uid="{00000000-0005-0000-0000-000092BA0000}"/>
    <cellStyle name="Normal 82 3" xfId="47766" xr:uid="{00000000-0005-0000-0000-000093BA0000}"/>
    <cellStyle name="Normal 82 3 2" xfId="47767" xr:uid="{00000000-0005-0000-0000-000094BA0000}"/>
    <cellStyle name="Normal 82 4" xfId="47768" xr:uid="{00000000-0005-0000-0000-000095BA0000}"/>
    <cellStyle name="Normal 82 4 2" xfId="47769" xr:uid="{00000000-0005-0000-0000-000096BA0000}"/>
    <cellStyle name="Normal 82 5" xfId="47770" xr:uid="{00000000-0005-0000-0000-000097BA0000}"/>
    <cellStyle name="Normal 82 5 2" xfId="47771" xr:uid="{00000000-0005-0000-0000-000098BA0000}"/>
    <cellStyle name="Normal 82 6" xfId="47772" xr:uid="{00000000-0005-0000-0000-000099BA0000}"/>
    <cellStyle name="Normal 82 6 2" xfId="47773" xr:uid="{00000000-0005-0000-0000-00009ABA0000}"/>
    <cellStyle name="Normal 82 7" xfId="47774" xr:uid="{00000000-0005-0000-0000-00009BBA0000}"/>
    <cellStyle name="Normal 82 7 2" xfId="47775" xr:uid="{00000000-0005-0000-0000-00009CBA0000}"/>
    <cellStyle name="Normal 82 8" xfId="47776" xr:uid="{00000000-0005-0000-0000-00009DBA0000}"/>
    <cellStyle name="Normal 82 8 2" xfId="47777" xr:uid="{00000000-0005-0000-0000-00009EBA0000}"/>
    <cellStyle name="Normal 82 9" xfId="47778" xr:uid="{00000000-0005-0000-0000-00009FBA0000}"/>
    <cellStyle name="Normal 82 9 2" xfId="47779" xr:uid="{00000000-0005-0000-0000-0000A0BA0000}"/>
    <cellStyle name="Normal 83" xfId="47780" xr:uid="{00000000-0005-0000-0000-0000A1BA0000}"/>
    <cellStyle name="Normal 83 10" xfId="47781" xr:uid="{00000000-0005-0000-0000-0000A2BA0000}"/>
    <cellStyle name="Normal 83 11" xfId="47782" xr:uid="{00000000-0005-0000-0000-0000A3BA0000}"/>
    <cellStyle name="Normal 83 12" xfId="47783" xr:uid="{00000000-0005-0000-0000-0000A4BA0000}"/>
    <cellStyle name="Normal 83 2" xfId="47784" xr:uid="{00000000-0005-0000-0000-0000A5BA0000}"/>
    <cellStyle name="Normal 83 2 2" xfId="47785" xr:uid="{00000000-0005-0000-0000-0000A6BA0000}"/>
    <cellStyle name="Normal 83 2 2 2" xfId="47786" xr:uid="{00000000-0005-0000-0000-0000A7BA0000}"/>
    <cellStyle name="Normal 83 2 2 3" xfId="47787" xr:uid="{00000000-0005-0000-0000-0000A8BA0000}"/>
    <cellStyle name="Normal 83 2 3" xfId="47788" xr:uid="{00000000-0005-0000-0000-0000A9BA0000}"/>
    <cellStyle name="Normal 83 2 4" xfId="47789" xr:uid="{00000000-0005-0000-0000-0000AABA0000}"/>
    <cellStyle name="Normal 83 2 4 2" xfId="47790" xr:uid="{00000000-0005-0000-0000-0000ABBA0000}"/>
    <cellStyle name="Normal 83 2 5" xfId="47791" xr:uid="{00000000-0005-0000-0000-0000ACBA0000}"/>
    <cellStyle name="Normal 83 3" xfId="47792" xr:uid="{00000000-0005-0000-0000-0000ADBA0000}"/>
    <cellStyle name="Normal 83 3 2" xfId="47793" xr:uid="{00000000-0005-0000-0000-0000AEBA0000}"/>
    <cellStyle name="Normal 83 4" xfId="47794" xr:uid="{00000000-0005-0000-0000-0000AFBA0000}"/>
    <cellStyle name="Normal 83 4 2" xfId="47795" xr:uid="{00000000-0005-0000-0000-0000B0BA0000}"/>
    <cellStyle name="Normal 83 5" xfId="47796" xr:uid="{00000000-0005-0000-0000-0000B1BA0000}"/>
    <cellStyle name="Normal 83 5 2" xfId="47797" xr:uid="{00000000-0005-0000-0000-0000B2BA0000}"/>
    <cellStyle name="Normal 83 6" xfId="47798" xr:uid="{00000000-0005-0000-0000-0000B3BA0000}"/>
    <cellStyle name="Normal 83 6 2" xfId="47799" xr:uid="{00000000-0005-0000-0000-0000B4BA0000}"/>
    <cellStyle name="Normal 83 7" xfId="47800" xr:uid="{00000000-0005-0000-0000-0000B5BA0000}"/>
    <cellStyle name="Normal 83 7 2" xfId="47801" xr:uid="{00000000-0005-0000-0000-0000B6BA0000}"/>
    <cellStyle name="Normal 83 8" xfId="47802" xr:uid="{00000000-0005-0000-0000-0000B7BA0000}"/>
    <cellStyle name="Normal 83 8 2" xfId="47803" xr:uid="{00000000-0005-0000-0000-0000B8BA0000}"/>
    <cellStyle name="Normal 83 9" xfId="47804" xr:uid="{00000000-0005-0000-0000-0000B9BA0000}"/>
    <cellStyle name="Normal 83 9 2" xfId="47805" xr:uid="{00000000-0005-0000-0000-0000BABA0000}"/>
    <cellStyle name="Normal 84" xfId="47806" xr:uid="{00000000-0005-0000-0000-0000BBBA0000}"/>
    <cellStyle name="Normal 84 10" xfId="47807" xr:uid="{00000000-0005-0000-0000-0000BCBA0000}"/>
    <cellStyle name="Normal 84 2" xfId="47808" xr:uid="{00000000-0005-0000-0000-0000BDBA0000}"/>
    <cellStyle name="Normal 84 2 2" xfId="47809" xr:uid="{00000000-0005-0000-0000-0000BEBA0000}"/>
    <cellStyle name="Normal 84 2 2 2" xfId="47810" xr:uid="{00000000-0005-0000-0000-0000BFBA0000}"/>
    <cellStyle name="Normal 84 2 2 3" xfId="47811" xr:uid="{00000000-0005-0000-0000-0000C0BA0000}"/>
    <cellStyle name="Normal 84 2 3" xfId="47812" xr:uid="{00000000-0005-0000-0000-0000C1BA0000}"/>
    <cellStyle name="Normal 84 2 4" xfId="47813" xr:uid="{00000000-0005-0000-0000-0000C2BA0000}"/>
    <cellStyle name="Normal 84 2 4 2" xfId="47814" xr:uid="{00000000-0005-0000-0000-0000C3BA0000}"/>
    <cellStyle name="Normal 84 2 5" xfId="47815" xr:uid="{00000000-0005-0000-0000-0000C4BA0000}"/>
    <cellStyle name="Normal 84 3" xfId="47816" xr:uid="{00000000-0005-0000-0000-0000C5BA0000}"/>
    <cellStyle name="Normal 84 3 2" xfId="47817" xr:uid="{00000000-0005-0000-0000-0000C6BA0000}"/>
    <cellStyle name="Normal 84 4" xfId="47818" xr:uid="{00000000-0005-0000-0000-0000C7BA0000}"/>
    <cellStyle name="Normal 84 4 2" xfId="47819" xr:uid="{00000000-0005-0000-0000-0000C8BA0000}"/>
    <cellStyle name="Normal 84 5" xfId="47820" xr:uid="{00000000-0005-0000-0000-0000C9BA0000}"/>
    <cellStyle name="Normal 84 5 2" xfId="47821" xr:uid="{00000000-0005-0000-0000-0000CABA0000}"/>
    <cellStyle name="Normal 84 6" xfId="47822" xr:uid="{00000000-0005-0000-0000-0000CBBA0000}"/>
    <cellStyle name="Normal 84 6 2" xfId="47823" xr:uid="{00000000-0005-0000-0000-0000CCBA0000}"/>
    <cellStyle name="Normal 84 7" xfId="47824" xr:uid="{00000000-0005-0000-0000-0000CDBA0000}"/>
    <cellStyle name="Normal 84 7 2" xfId="47825" xr:uid="{00000000-0005-0000-0000-0000CEBA0000}"/>
    <cellStyle name="Normal 84 8" xfId="47826" xr:uid="{00000000-0005-0000-0000-0000CFBA0000}"/>
    <cellStyle name="Normal 84 9" xfId="47827" xr:uid="{00000000-0005-0000-0000-0000D0BA0000}"/>
    <cellStyle name="Normal 85" xfId="47828" xr:uid="{00000000-0005-0000-0000-0000D1BA0000}"/>
    <cellStyle name="Normal 85 10" xfId="47829" xr:uid="{00000000-0005-0000-0000-0000D2BA0000}"/>
    <cellStyle name="Normal 85 2" xfId="47830" xr:uid="{00000000-0005-0000-0000-0000D3BA0000}"/>
    <cellStyle name="Normal 85 2 2" xfId="47831" xr:uid="{00000000-0005-0000-0000-0000D4BA0000}"/>
    <cellStyle name="Normal 85 3" xfId="47832" xr:uid="{00000000-0005-0000-0000-0000D5BA0000}"/>
    <cellStyle name="Normal 85 3 2" xfId="47833" xr:uid="{00000000-0005-0000-0000-0000D6BA0000}"/>
    <cellStyle name="Normal 85 4" xfId="47834" xr:uid="{00000000-0005-0000-0000-0000D7BA0000}"/>
    <cellStyle name="Normal 85 4 2" xfId="47835" xr:uid="{00000000-0005-0000-0000-0000D8BA0000}"/>
    <cellStyle name="Normal 85 5" xfId="47836" xr:uid="{00000000-0005-0000-0000-0000D9BA0000}"/>
    <cellStyle name="Normal 85 5 2" xfId="47837" xr:uid="{00000000-0005-0000-0000-0000DABA0000}"/>
    <cellStyle name="Normal 85 6" xfId="47838" xr:uid="{00000000-0005-0000-0000-0000DBBA0000}"/>
    <cellStyle name="Normal 85 6 2" xfId="47839" xr:uid="{00000000-0005-0000-0000-0000DCBA0000}"/>
    <cellStyle name="Normal 85 7" xfId="47840" xr:uid="{00000000-0005-0000-0000-0000DDBA0000}"/>
    <cellStyle name="Normal 85 7 2" xfId="47841" xr:uid="{00000000-0005-0000-0000-0000DEBA0000}"/>
    <cellStyle name="Normal 85 8" xfId="47842" xr:uid="{00000000-0005-0000-0000-0000DFBA0000}"/>
    <cellStyle name="Normal 85 9" xfId="47843" xr:uid="{00000000-0005-0000-0000-0000E0BA0000}"/>
    <cellStyle name="Normal 86" xfId="47844" xr:uid="{00000000-0005-0000-0000-0000E1BA0000}"/>
    <cellStyle name="Normal 86 10" xfId="47845" xr:uid="{00000000-0005-0000-0000-0000E2BA0000}"/>
    <cellStyle name="Normal 86 2" xfId="47846" xr:uid="{00000000-0005-0000-0000-0000E3BA0000}"/>
    <cellStyle name="Normal 86 2 2" xfId="47847" xr:uid="{00000000-0005-0000-0000-0000E4BA0000}"/>
    <cellStyle name="Normal 86 2 2 2" xfId="47848" xr:uid="{00000000-0005-0000-0000-0000E5BA0000}"/>
    <cellStyle name="Normal 86 2 2 3" xfId="47849" xr:uid="{00000000-0005-0000-0000-0000E6BA0000}"/>
    <cellStyle name="Normal 86 2 3" xfId="47850" xr:uid="{00000000-0005-0000-0000-0000E7BA0000}"/>
    <cellStyle name="Normal 86 2 4" xfId="47851" xr:uid="{00000000-0005-0000-0000-0000E8BA0000}"/>
    <cellStyle name="Normal 86 2 4 2" xfId="47852" xr:uid="{00000000-0005-0000-0000-0000E9BA0000}"/>
    <cellStyle name="Normal 86 2 5" xfId="47853" xr:uid="{00000000-0005-0000-0000-0000EABA0000}"/>
    <cellStyle name="Normal 86 3" xfId="47854" xr:uid="{00000000-0005-0000-0000-0000EBBA0000}"/>
    <cellStyle name="Normal 86 3 2" xfId="47855" xr:uid="{00000000-0005-0000-0000-0000ECBA0000}"/>
    <cellStyle name="Normal 86 4" xfId="47856" xr:uid="{00000000-0005-0000-0000-0000EDBA0000}"/>
    <cellStyle name="Normal 86 4 2" xfId="47857" xr:uid="{00000000-0005-0000-0000-0000EEBA0000}"/>
    <cellStyle name="Normal 86 5" xfId="47858" xr:uid="{00000000-0005-0000-0000-0000EFBA0000}"/>
    <cellStyle name="Normal 86 5 2" xfId="47859" xr:uid="{00000000-0005-0000-0000-0000F0BA0000}"/>
    <cellStyle name="Normal 86 6" xfId="47860" xr:uid="{00000000-0005-0000-0000-0000F1BA0000}"/>
    <cellStyle name="Normal 86 6 2" xfId="47861" xr:uid="{00000000-0005-0000-0000-0000F2BA0000}"/>
    <cellStyle name="Normal 86 7" xfId="47862" xr:uid="{00000000-0005-0000-0000-0000F3BA0000}"/>
    <cellStyle name="Normal 86 7 2" xfId="47863" xr:uid="{00000000-0005-0000-0000-0000F4BA0000}"/>
    <cellStyle name="Normal 86 8" xfId="47864" xr:uid="{00000000-0005-0000-0000-0000F5BA0000}"/>
    <cellStyle name="Normal 86 9" xfId="47865" xr:uid="{00000000-0005-0000-0000-0000F6BA0000}"/>
    <cellStyle name="Normal 87" xfId="47866" xr:uid="{00000000-0005-0000-0000-0000F7BA0000}"/>
    <cellStyle name="Normal 87 10" xfId="47867" xr:uid="{00000000-0005-0000-0000-0000F8BA0000}"/>
    <cellStyle name="Normal 87 2" xfId="47868" xr:uid="{00000000-0005-0000-0000-0000F9BA0000}"/>
    <cellStyle name="Normal 87 2 2" xfId="47869" xr:uid="{00000000-0005-0000-0000-0000FABA0000}"/>
    <cellStyle name="Normal 87 3" xfId="47870" xr:uid="{00000000-0005-0000-0000-0000FBBA0000}"/>
    <cellStyle name="Normal 87 3 2" xfId="47871" xr:uid="{00000000-0005-0000-0000-0000FCBA0000}"/>
    <cellStyle name="Normal 87 4" xfId="47872" xr:uid="{00000000-0005-0000-0000-0000FDBA0000}"/>
    <cellStyle name="Normal 87 4 2" xfId="47873" xr:uid="{00000000-0005-0000-0000-0000FEBA0000}"/>
    <cellStyle name="Normal 87 5" xfId="47874" xr:uid="{00000000-0005-0000-0000-0000FFBA0000}"/>
    <cellStyle name="Normal 87 5 2" xfId="47875" xr:uid="{00000000-0005-0000-0000-000000BB0000}"/>
    <cellStyle name="Normal 87 6" xfId="47876" xr:uid="{00000000-0005-0000-0000-000001BB0000}"/>
    <cellStyle name="Normal 87 6 2" xfId="47877" xr:uid="{00000000-0005-0000-0000-000002BB0000}"/>
    <cellStyle name="Normal 87 7" xfId="47878" xr:uid="{00000000-0005-0000-0000-000003BB0000}"/>
    <cellStyle name="Normal 87 7 2" xfId="47879" xr:uid="{00000000-0005-0000-0000-000004BB0000}"/>
    <cellStyle name="Normal 87 8" xfId="47880" xr:uid="{00000000-0005-0000-0000-000005BB0000}"/>
    <cellStyle name="Normal 87 9" xfId="47881" xr:uid="{00000000-0005-0000-0000-000006BB0000}"/>
    <cellStyle name="Normal 88" xfId="47882" xr:uid="{00000000-0005-0000-0000-000007BB0000}"/>
    <cellStyle name="Normal 88 10" xfId="47883" xr:uid="{00000000-0005-0000-0000-000008BB0000}"/>
    <cellStyle name="Normal 88 2" xfId="47884" xr:uid="{00000000-0005-0000-0000-000009BB0000}"/>
    <cellStyle name="Normal 88 2 2" xfId="47885" xr:uid="{00000000-0005-0000-0000-00000ABB0000}"/>
    <cellStyle name="Normal 88 2 2 2" xfId="47886" xr:uid="{00000000-0005-0000-0000-00000BBB0000}"/>
    <cellStyle name="Normal 88 2 2 3" xfId="47887" xr:uid="{00000000-0005-0000-0000-00000CBB0000}"/>
    <cellStyle name="Normal 88 2 3" xfId="47888" xr:uid="{00000000-0005-0000-0000-00000DBB0000}"/>
    <cellStyle name="Normal 88 2 4" xfId="47889" xr:uid="{00000000-0005-0000-0000-00000EBB0000}"/>
    <cellStyle name="Normal 88 2 4 2" xfId="47890" xr:uid="{00000000-0005-0000-0000-00000FBB0000}"/>
    <cellStyle name="Normal 88 2 5" xfId="47891" xr:uid="{00000000-0005-0000-0000-000010BB0000}"/>
    <cellStyle name="Normal 88 3" xfId="47892" xr:uid="{00000000-0005-0000-0000-000011BB0000}"/>
    <cellStyle name="Normal 88 3 2" xfId="47893" xr:uid="{00000000-0005-0000-0000-000012BB0000}"/>
    <cellStyle name="Normal 88 4" xfId="47894" xr:uid="{00000000-0005-0000-0000-000013BB0000}"/>
    <cellStyle name="Normal 88 4 2" xfId="47895" xr:uid="{00000000-0005-0000-0000-000014BB0000}"/>
    <cellStyle name="Normal 88 5" xfId="47896" xr:uid="{00000000-0005-0000-0000-000015BB0000}"/>
    <cellStyle name="Normal 88 5 2" xfId="47897" xr:uid="{00000000-0005-0000-0000-000016BB0000}"/>
    <cellStyle name="Normal 88 6" xfId="47898" xr:uid="{00000000-0005-0000-0000-000017BB0000}"/>
    <cellStyle name="Normal 88 6 2" xfId="47899" xr:uid="{00000000-0005-0000-0000-000018BB0000}"/>
    <cellStyle name="Normal 88 7" xfId="47900" xr:uid="{00000000-0005-0000-0000-000019BB0000}"/>
    <cellStyle name="Normal 88 7 2" xfId="47901" xr:uid="{00000000-0005-0000-0000-00001ABB0000}"/>
    <cellStyle name="Normal 88 8" xfId="47902" xr:uid="{00000000-0005-0000-0000-00001BBB0000}"/>
    <cellStyle name="Normal 88 9" xfId="47903" xr:uid="{00000000-0005-0000-0000-00001CBB0000}"/>
    <cellStyle name="Normal 89" xfId="47904" xr:uid="{00000000-0005-0000-0000-00001DBB0000}"/>
    <cellStyle name="Normal 89 2" xfId="47905" xr:uid="{00000000-0005-0000-0000-00001EBB0000}"/>
    <cellStyle name="Normal 89 2 2" xfId="47906" xr:uid="{00000000-0005-0000-0000-00001FBB0000}"/>
    <cellStyle name="Normal 89 3" xfId="47907" xr:uid="{00000000-0005-0000-0000-000020BB0000}"/>
    <cellStyle name="Normal 89 3 2" xfId="47908" xr:uid="{00000000-0005-0000-0000-000021BB0000}"/>
    <cellStyle name="Normal 89 4" xfId="47909" xr:uid="{00000000-0005-0000-0000-000022BB0000}"/>
    <cellStyle name="Normal 89 4 2" xfId="47910" xr:uid="{00000000-0005-0000-0000-000023BB0000}"/>
    <cellStyle name="Normal 89 5" xfId="47911" xr:uid="{00000000-0005-0000-0000-000024BB0000}"/>
    <cellStyle name="Normal 89 5 2" xfId="47912" xr:uid="{00000000-0005-0000-0000-000025BB0000}"/>
    <cellStyle name="Normal 89 6" xfId="47913" xr:uid="{00000000-0005-0000-0000-000026BB0000}"/>
    <cellStyle name="Normal 89 6 2" xfId="47914" xr:uid="{00000000-0005-0000-0000-000027BB0000}"/>
    <cellStyle name="Normal 89 7" xfId="47915" xr:uid="{00000000-0005-0000-0000-000028BB0000}"/>
    <cellStyle name="Normal 89 8" xfId="47916" xr:uid="{00000000-0005-0000-0000-000029BB0000}"/>
    <cellStyle name="Normal 89 9" xfId="47917" xr:uid="{00000000-0005-0000-0000-00002ABB0000}"/>
    <cellStyle name="Normal 9" xfId="47918" xr:uid="{00000000-0005-0000-0000-00002BBB0000}"/>
    <cellStyle name="Normal 9 2" xfId="47919" xr:uid="{00000000-0005-0000-0000-00002CBB0000}"/>
    <cellStyle name="Normal 9 2 2" xfId="47920" xr:uid="{00000000-0005-0000-0000-00002DBB0000}"/>
    <cellStyle name="Normal 9 2 2 2" xfId="47921" xr:uid="{00000000-0005-0000-0000-00002EBB0000}"/>
    <cellStyle name="Normal 9 2 3" xfId="47922" xr:uid="{00000000-0005-0000-0000-00002FBB0000}"/>
    <cellStyle name="Normal 9 2 3 2" xfId="47923" xr:uid="{00000000-0005-0000-0000-000030BB0000}"/>
    <cellStyle name="Normal 9 2 3 3" xfId="47924" xr:uid="{00000000-0005-0000-0000-000031BB0000}"/>
    <cellStyle name="Normal 9 2 4" xfId="47925" xr:uid="{00000000-0005-0000-0000-000032BB0000}"/>
    <cellStyle name="Normal 9 2 4 2" xfId="47926" xr:uid="{00000000-0005-0000-0000-000033BB0000}"/>
    <cellStyle name="Normal 9 2 4 2 2" xfId="47927" xr:uid="{00000000-0005-0000-0000-000034BB0000}"/>
    <cellStyle name="Normal 9 2 5" xfId="47928" xr:uid="{00000000-0005-0000-0000-000035BB0000}"/>
    <cellStyle name="Normal 9 3" xfId="47929" xr:uid="{00000000-0005-0000-0000-000036BB0000}"/>
    <cellStyle name="Normal 9 3 2" xfId="47930" xr:uid="{00000000-0005-0000-0000-000037BB0000}"/>
    <cellStyle name="Normal 9 4" xfId="47931" xr:uid="{00000000-0005-0000-0000-000038BB0000}"/>
    <cellStyle name="Normal 9 4 2" xfId="47932" xr:uid="{00000000-0005-0000-0000-000039BB0000}"/>
    <cellStyle name="Normal 9 4 2 2" xfId="47933" xr:uid="{00000000-0005-0000-0000-00003ABB0000}"/>
    <cellStyle name="Normal 9 4 3" xfId="47934" xr:uid="{00000000-0005-0000-0000-00003BBB0000}"/>
    <cellStyle name="Normal 9 4 4" xfId="47935" xr:uid="{00000000-0005-0000-0000-00003CBB0000}"/>
    <cellStyle name="Normal 9 5" xfId="47936" xr:uid="{00000000-0005-0000-0000-00003DBB0000}"/>
    <cellStyle name="Normal 9 5 2" xfId="47937" xr:uid="{00000000-0005-0000-0000-00003EBB0000}"/>
    <cellStyle name="Normal 9 6" xfId="47938" xr:uid="{00000000-0005-0000-0000-00003FBB0000}"/>
    <cellStyle name="Normal 9_Global Index Composition History(April Final) (2)" xfId="47939" xr:uid="{00000000-0005-0000-0000-000040BB0000}"/>
    <cellStyle name="Normal 90" xfId="47940" xr:uid="{00000000-0005-0000-0000-000041BB0000}"/>
    <cellStyle name="Normal 90 2" xfId="47941" xr:uid="{00000000-0005-0000-0000-000042BB0000}"/>
    <cellStyle name="Normal 90 2 2" xfId="47942" xr:uid="{00000000-0005-0000-0000-000043BB0000}"/>
    <cellStyle name="Normal 90 3" xfId="47943" xr:uid="{00000000-0005-0000-0000-000044BB0000}"/>
    <cellStyle name="Normal 90 3 2" xfId="47944" xr:uid="{00000000-0005-0000-0000-000045BB0000}"/>
    <cellStyle name="Normal 90 4" xfId="47945" xr:uid="{00000000-0005-0000-0000-000046BB0000}"/>
    <cellStyle name="Normal 90 4 2" xfId="47946" xr:uid="{00000000-0005-0000-0000-000047BB0000}"/>
    <cellStyle name="Normal 90 5" xfId="47947" xr:uid="{00000000-0005-0000-0000-000048BB0000}"/>
    <cellStyle name="Normal 90 5 2" xfId="47948" xr:uid="{00000000-0005-0000-0000-000049BB0000}"/>
    <cellStyle name="Normal 90 6" xfId="47949" xr:uid="{00000000-0005-0000-0000-00004ABB0000}"/>
    <cellStyle name="Normal 90 6 2" xfId="47950" xr:uid="{00000000-0005-0000-0000-00004BBB0000}"/>
    <cellStyle name="Normal 90 7" xfId="47951" xr:uid="{00000000-0005-0000-0000-00004CBB0000}"/>
    <cellStyle name="Normal 90 8" xfId="47952" xr:uid="{00000000-0005-0000-0000-00004DBB0000}"/>
    <cellStyle name="Normal 90 9" xfId="47953" xr:uid="{00000000-0005-0000-0000-00004EBB0000}"/>
    <cellStyle name="Normal 91" xfId="47954" xr:uid="{00000000-0005-0000-0000-00004FBB0000}"/>
    <cellStyle name="Normal 91 2" xfId="47955" xr:uid="{00000000-0005-0000-0000-000050BB0000}"/>
    <cellStyle name="Normal 91 2 2" xfId="47956" xr:uid="{00000000-0005-0000-0000-000051BB0000}"/>
    <cellStyle name="Normal 91 2 2 2" xfId="47957" xr:uid="{00000000-0005-0000-0000-000052BB0000}"/>
    <cellStyle name="Normal 91 2 2 3" xfId="47958" xr:uid="{00000000-0005-0000-0000-000053BB0000}"/>
    <cellStyle name="Normal 91 2 3" xfId="47959" xr:uid="{00000000-0005-0000-0000-000054BB0000}"/>
    <cellStyle name="Normal 91 2 4" xfId="47960" xr:uid="{00000000-0005-0000-0000-000055BB0000}"/>
    <cellStyle name="Normal 91 2 4 2" xfId="47961" xr:uid="{00000000-0005-0000-0000-000056BB0000}"/>
    <cellStyle name="Normal 91 2 5" xfId="47962" xr:uid="{00000000-0005-0000-0000-000057BB0000}"/>
    <cellStyle name="Normal 91 3" xfId="47963" xr:uid="{00000000-0005-0000-0000-000058BB0000}"/>
    <cellStyle name="Normal 91 3 2" xfId="47964" xr:uid="{00000000-0005-0000-0000-000059BB0000}"/>
    <cellStyle name="Normal 91 4" xfId="47965" xr:uid="{00000000-0005-0000-0000-00005ABB0000}"/>
    <cellStyle name="Normal 91 4 2" xfId="47966" xr:uid="{00000000-0005-0000-0000-00005BBB0000}"/>
    <cellStyle name="Normal 91 5" xfId="47967" xr:uid="{00000000-0005-0000-0000-00005CBB0000}"/>
    <cellStyle name="Normal 91 5 2" xfId="47968" xr:uid="{00000000-0005-0000-0000-00005DBB0000}"/>
    <cellStyle name="Normal 91 6" xfId="47969" xr:uid="{00000000-0005-0000-0000-00005EBB0000}"/>
    <cellStyle name="Normal 91 6 2" xfId="47970" xr:uid="{00000000-0005-0000-0000-00005FBB0000}"/>
    <cellStyle name="Normal 91 7" xfId="47971" xr:uid="{00000000-0005-0000-0000-000060BB0000}"/>
    <cellStyle name="Normal 91 8" xfId="47972" xr:uid="{00000000-0005-0000-0000-000061BB0000}"/>
    <cellStyle name="Normal 91 9" xfId="47973" xr:uid="{00000000-0005-0000-0000-000062BB0000}"/>
    <cellStyle name="Normal 92" xfId="47974" xr:uid="{00000000-0005-0000-0000-000063BB0000}"/>
    <cellStyle name="Normal 92 2" xfId="47975" xr:uid="{00000000-0005-0000-0000-000064BB0000}"/>
    <cellStyle name="Normal 92 2 2" xfId="47976" xr:uid="{00000000-0005-0000-0000-000065BB0000}"/>
    <cellStyle name="Normal 92 3" xfId="47977" xr:uid="{00000000-0005-0000-0000-000066BB0000}"/>
    <cellStyle name="Normal 92 3 2" xfId="47978" xr:uid="{00000000-0005-0000-0000-000067BB0000}"/>
    <cellStyle name="Normal 92 4" xfId="47979" xr:uid="{00000000-0005-0000-0000-000068BB0000}"/>
    <cellStyle name="Normal 92 4 2" xfId="47980" xr:uid="{00000000-0005-0000-0000-000069BB0000}"/>
    <cellStyle name="Normal 92 5" xfId="47981" xr:uid="{00000000-0005-0000-0000-00006ABB0000}"/>
    <cellStyle name="Normal 92 5 2" xfId="47982" xr:uid="{00000000-0005-0000-0000-00006BBB0000}"/>
    <cellStyle name="Normal 92 6" xfId="47983" xr:uid="{00000000-0005-0000-0000-00006CBB0000}"/>
    <cellStyle name="Normal 92 7" xfId="47984" xr:uid="{00000000-0005-0000-0000-00006DBB0000}"/>
    <cellStyle name="Normal 92 8" xfId="47985" xr:uid="{00000000-0005-0000-0000-00006EBB0000}"/>
    <cellStyle name="Normal 93" xfId="47986" xr:uid="{00000000-0005-0000-0000-00006FBB0000}"/>
    <cellStyle name="Normal 93 2" xfId="47987" xr:uid="{00000000-0005-0000-0000-000070BB0000}"/>
    <cellStyle name="Normal 93 2 2" xfId="47988" xr:uid="{00000000-0005-0000-0000-000071BB0000}"/>
    <cellStyle name="Normal 93 2 2 2" xfId="47989" xr:uid="{00000000-0005-0000-0000-000072BB0000}"/>
    <cellStyle name="Normal 93 2 2 3" xfId="47990" xr:uid="{00000000-0005-0000-0000-000073BB0000}"/>
    <cellStyle name="Normal 93 2 3" xfId="47991" xr:uid="{00000000-0005-0000-0000-000074BB0000}"/>
    <cellStyle name="Normal 93 2 4" xfId="47992" xr:uid="{00000000-0005-0000-0000-000075BB0000}"/>
    <cellStyle name="Normal 93 2 4 2" xfId="47993" xr:uid="{00000000-0005-0000-0000-000076BB0000}"/>
    <cellStyle name="Normal 93 2 5" xfId="47994" xr:uid="{00000000-0005-0000-0000-000077BB0000}"/>
    <cellStyle name="Normal 93 3" xfId="47995" xr:uid="{00000000-0005-0000-0000-000078BB0000}"/>
    <cellStyle name="Normal 93 3 2" xfId="47996" xr:uid="{00000000-0005-0000-0000-000079BB0000}"/>
    <cellStyle name="Normal 93 4" xfId="47997" xr:uid="{00000000-0005-0000-0000-00007ABB0000}"/>
    <cellStyle name="Normal 93 5" xfId="47998" xr:uid="{00000000-0005-0000-0000-00007BBB0000}"/>
    <cellStyle name="Normal 93 6" xfId="47999" xr:uid="{00000000-0005-0000-0000-00007CBB0000}"/>
    <cellStyle name="Normal 94" xfId="48000" xr:uid="{00000000-0005-0000-0000-00007DBB0000}"/>
    <cellStyle name="Normal 94 2" xfId="48001" xr:uid="{00000000-0005-0000-0000-00007EBB0000}"/>
    <cellStyle name="Normal 94 2 2" xfId="48002" xr:uid="{00000000-0005-0000-0000-00007FBB0000}"/>
    <cellStyle name="Normal 94 2 2 2" xfId="48003" xr:uid="{00000000-0005-0000-0000-000080BB0000}"/>
    <cellStyle name="Normal 94 2 3" xfId="48004" xr:uid="{00000000-0005-0000-0000-000081BB0000}"/>
    <cellStyle name="Normal 94 2 4" xfId="48005" xr:uid="{00000000-0005-0000-0000-000082BB0000}"/>
    <cellStyle name="Normal 94 2 4 2" xfId="48006" xr:uid="{00000000-0005-0000-0000-000083BB0000}"/>
    <cellStyle name="Normal 94 2 5" xfId="48007" xr:uid="{00000000-0005-0000-0000-000084BB0000}"/>
    <cellStyle name="Normal 94 3" xfId="48008" xr:uid="{00000000-0005-0000-0000-000085BB0000}"/>
    <cellStyle name="Normal 94 4" xfId="48009" xr:uid="{00000000-0005-0000-0000-000086BB0000}"/>
    <cellStyle name="Normal 95" xfId="48010" xr:uid="{00000000-0005-0000-0000-000087BB0000}"/>
    <cellStyle name="Normal 95 2" xfId="48011" xr:uid="{00000000-0005-0000-0000-000088BB0000}"/>
    <cellStyle name="Normal 95 3" xfId="48012" xr:uid="{00000000-0005-0000-0000-000089BB0000}"/>
    <cellStyle name="Normal 95 4" xfId="48013" xr:uid="{00000000-0005-0000-0000-00008ABB0000}"/>
    <cellStyle name="Normal 96" xfId="48014" xr:uid="{00000000-0005-0000-0000-00008BBB0000}"/>
    <cellStyle name="Normal 96 2" xfId="48015" xr:uid="{00000000-0005-0000-0000-00008CBB0000}"/>
    <cellStyle name="Normal 96 3" xfId="48016" xr:uid="{00000000-0005-0000-0000-00008DBB0000}"/>
    <cellStyle name="Normal 96 4" xfId="48017" xr:uid="{00000000-0005-0000-0000-00008EBB0000}"/>
    <cellStyle name="Normal 97" xfId="48018" xr:uid="{00000000-0005-0000-0000-00008FBB0000}"/>
    <cellStyle name="Normal 97 2" xfId="48019" xr:uid="{00000000-0005-0000-0000-000090BB0000}"/>
    <cellStyle name="Normal 97 2 2" xfId="48020" xr:uid="{00000000-0005-0000-0000-000091BB0000}"/>
    <cellStyle name="Normal 97 2 2 2" xfId="48021" xr:uid="{00000000-0005-0000-0000-000092BB0000}"/>
    <cellStyle name="Normal 97 2 3" xfId="48022" xr:uid="{00000000-0005-0000-0000-000093BB0000}"/>
    <cellStyle name="Normal 97 2 4" xfId="48023" xr:uid="{00000000-0005-0000-0000-000094BB0000}"/>
    <cellStyle name="Normal 97 2 4 2" xfId="48024" xr:uid="{00000000-0005-0000-0000-000095BB0000}"/>
    <cellStyle name="Normal 97 2 5" xfId="48025" xr:uid="{00000000-0005-0000-0000-000096BB0000}"/>
    <cellStyle name="Normal 97 3" xfId="48026" xr:uid="{00000000-0005-0000-0000-000097BB0000}"/>
    <cellStyle name="Normal 98" xfId="48027" xr:uid="{00000000-0005-0000-0000-000098BB0000}"/>
    <cellStyle name="Normal 98 2" xfId="48028" xr:uid="{00000000-0005-0000-0000-000099BB0000}"/>
    <cellStyle name="Normal 98 2 2" xfId="48029" xr:uid="{00000000-0005-0000-0000-00009ABB0000}"/>
    <cellStyle name="Normal 98 2 2 2" xfId="48030" xr:uid="{00000000-0005-0000-0000-00009BBB0000}"/>
    <cellStyle name="Normal 98 2 3" xfId="48031" xr:uid="{00000000-0005-0000-0000-00009CBB0000}"/>
    <cellStyle name="Normal 98 2 4" xfId="48032" xr:uid="{00000000-0005-0000-0000-00009DBB0000}"/>
    <cellStyle name="Normal 98 2 4 2" xfId="48033" xr:uid="{00000000-0005-0000-0000-00009EBB0000}"/>
    <cellStyle name="Normal 98 2 5" xfId="48034" xr:uid="{00000000-0005-0000-0000-00009FBB0000}"/>
    <cellStyle name="Normal 98 3" xfId="48035" xr:uid="{00000000-0005-0000-0000-0000A0BB0000}"/>
    <cellStyle name="Normal 99" xfId="48036" xr:uid="{00000000-0005-0000-0000-0000A1BB0000}"/>
    <cellStyle name="Normal 99 2" xfId="48037" xr:uid="{00000000-0005-0000-0000-0000A2BB0000}"/>
    <cellStyle name="Normal 99 3" xfId="48038" xr:uid="{00000000-0005-0000-0000-0000A3BB0000}"/>
    <cellStyle name="Note 10" xfId="48039" xr:uid="{00000000-0005-0000-0000-0000A4BB0000}"/>
    <cellStyle name="Note 10 2" xfId="48040" xr:uid="{00000000-0005-0000-0000-0000A5BB0000}"/>
    <cellStyle name="Note 10 2 2" xfId="48041" xr:uid="{00000000-0005-0000-0000-0000A6BB0000}"/>
    <cellStyle name="Note 10 3" xfId="48042" xr:uid="{00000000-0005-0000-0000-0000A7BB0000}"/>
    <cellStyle name="Note 10 3 2" xfId="48043" xr:uid="{00000000-0005-0000-0000-0000A8BB0000}"/>
    <cellStyle name="Note 11" xfId="48044" xr:uid="{00000000-0005-0000-0000-0000A9BB0000}"/>
    <cellStyle name="Note 11 2" xfId="48045" xr:uid="{00000000-0005-0000-0000-0000AABB0000}"/>
    <cellStyle name="Note 11 3" xfId="48046" xr:uid="{00000000-0005-0000-0000-0000ABBB0000}"/>
    <cellStyle name="Note 12" xfId="48047" xr:uid="{00000000-0005-0000-0000-0000ACBB0000}"/>
    <cellStyle name="Note 12 2" xfId="48048" xr:uid="{00000000-0005-0000-0000-0000ADBB0000}"/>
    <cellStyle name="Note 12 3" xfId="48049" xr:uid="{00000000-0005-0000-0000-0000AEBB0000}"/>
    <cellStyle name="Note 13" xfId="48050" xr:uid="{00000000-0005-0000-0000-0000AFBB0000}"/>
    <cellStyle name="Note 13 2" xfId="48051" xr:uid="{00000000-0005-0000-0000-0000B0BB0000}"/>
    <cellStyle name="Note 14" xfId="48052" xr:uid="{00000000-0005-0000-0000-0000B1BB0000}"/>
    <cellStyle name="Note 14 2" xfId="48053" xr:uid="{00000000-0005-0000-0000-0000B2BB0000}"/>
    <cellStyle name="Note 15" xfId="48054" xr:uid="{00000000-0005-0000-0000-0000B3BB0000}"/>
    <cellStyle name="Note 15 2" xfId="48055" xr:uid="{00000000-0005-0000-0000-0000B4BB0000}"/>
    <cellStyle name="Note 16" xfId="48056" xr:uid="{00000000-0005-0000-0000-0000B5BB0000}"/>
    <cellStyle name="Note 2" xfId="48057" xr:uid="{00000000-0005-0000-0000-0000B6BB0000}"/>
    <cellStyle name="Note 2 10" xfId="48058" xr:uid="{00000000-0005-0000-0000-0000B7BB0000}"/>
    <cellStyle name="Note 2 10 10" xfId="48059" xr:uid="{00000000-0005-0000-0000-0000B8BB0000}"/>
    <cellStyle name="Note 2 10 11" xfId="48060" xr:uid="{00000000-0005-0000-0000-0000B9BB0000}"/>
    <cellStyle name="Note 2 10 2" xfId="48061" xr:uid="{00000000-0005-0000-0000-0000BABB0000}"/>
    <cellStyle name="Note 2 10 2 2" xfId="48062" xr:uid="{00000000-0005-0000-0000-0000BBBB0000}"/>
    <cellStyle name="Note 2 10 2 3" xfId="48063" xr:uid="{00000000-0005-0000-0000-0000BCBB0000}"/>
    <cellStyle name="Note 2 10 2 4" xfId="48064" xr:uid="{00000000-0005-0000-0000-0000BDBB0000}"/>
    <cellStyle name="Note 2 10 2 5" xfId="48065" xr:uid="{00000000-0005-0000-0000-0000BEBB0000}"/>
    <cellStyle name="Note 2 10 2 6" xfId="48066" xr:uid="{00000000-0005-0000-0000-0000BFBB0000}"/>
    <cellStyle name="Note 2 10 3" xfId="48067" xr:uid="{00000000-0005-0000-0000-0000C0BB0000}"/>
    <cellStyle name="Note 2 10 3 2" xfId="48068" xr:uid="{00000000-0005-0000-0000-0000C1BB0000}"/>
    <cellStyle name="Note 2 10 4" xfId="48069" xr:uid="{00000000-0005-0000-0000-0000C2BB0000}"/>
    <cellStyle name="Note 2 10 4 2" xfId="48070" xr:uid="{00000000-0005-0000-0000-0000C3BB0000}"/>
    <cellStyle name="Note 2 10 5" xfId="48071" xr:uid="{00000000-0005-0000-0000-0000C4BB0000}"/>
    <cellStyle name="Note 2 10 5 2" xfId="48072" xr:uid="{00000000-0005-0000-0000-0000C5BB0000}"/>
    <cellStyle name="Note 2 10 6" xfId="48073" xr:uid="{00000000-0005-0000-0000-0000C6BB0000}"/>
    <cellStyle name="Note 2 10 6 2" xfId="48074" xr:uid="{00000000-0005-0000-0000-0000C7BB0000}"/>
    <cellStyle name="Note 2 10 7" xfId="48075" xr:uid="{00000000-0005-0000-0000-0000C8BB0000}"/>
    <cellStyle name="Note 2 10 7 2" xfId="48076" xr:uid="{00000000-0005-0000-0000-0000C9BB0000}"/>
    <cellStyle name="Note 2 10 8" xfId="48077" xr:uid="{00000000-0005-0000-0000-0000CABB0000}"/>
    <cellStyle name="Note 2 10 8 2" xfId="48078" xr:uid="{00000000-0005-0000-0000-0000CBBB0000}"/>
    <cellStyle name="Note 2 10 9" xfId="48079" xr:uid="{00000000-0005-0000-0000-0000CCBB0000}"/>
    <cellStyle name="Note 2 10 9 2" xfId="48080" xr:uid="{00000000-0005-0000-0000-0000CDBB0000}"/>
    <cellStyle name="Note 2 11" xfId="48081" xr:uid="{00000000-0005-0000-0000-0000CEBB0000}"/>
    <cellStyle name="Note 2 11 10" xfId="48082" xr:uid="{00000000-0005-0000-0000-0000CFBB0000}"/>
    <cellStyle name="Note 2 11 11" xfId="48083" xr:uid="{00000000-0005-0000-0000-0000D0BB0000}"/>
    <cellStyle name="Note 2 11 2" xfId="48084" xr:uid="{00000000-0005-0000-0000-0000D1BB0000}"/>
    <cellStyle name="Note 2 11 2 2" xfId="48085" xr:uid="{00000000-0005-0000-0000-0000D2BB0000}"/>
    <cellStyle name="Note 2 11 2 3" xfId="48086" xr:uid="{00000000-0005-0000-0000-0000D3BB0000}"/>
    <cellStyle name="Note 2 11 2 4" xfId="48087" xr:uid="{00000000-0005-0000-0000-0000D4BB0000}"/>
    <cellStyle name="Note 2 11 2 5" xfId="48088" xr:uid="{00000000-0005-0000-0000-0000D5BB0000}"/>
    <cellStyle name="Note 2 11 2 6" xfId="48089" xr:uid="{00000000-0005-0000-0000-0000D6BB0000}"/>
    <cellStyle name="Note 2 11 3" xfId="48090" xr:uid="{00000000-0005-0000-0000-0000D7BB0000}"/>
    <cellStyle name="Note 2 11 3 2" xfId="48091" xr:uid="{00000000-0005-0000-0000-0000D8BB0000}"/>
    <cellStyle name="Note 2 11 4" xfId="48092" xr:uid="{00000000-0005-0000-0000-0000D9BB0000}"/>
    <cellStyle name="Note 2 11 4 2" xfId="48093" xr:uid="{00000000-0005-0000-0000-0000DABB0000}"/>
    <cellStyle name="Note 2 11 5" xfId="48094" xr:uid="{00000000-0005-0000-0000-0000DBBB0000}"/>
    <cellStyle name="Note 2 11 5 2" xfId="48095" xr:uid="{00000000-0005-0000-0000-0000DCBB0000}"/>
    <cellStyle name="Note 2 11 6" xfId="48096" xr:uid="{00000000-0005-0000-0000-0000DDBB0000}"/>
    <cellStyle name="Note 2 11 6 2" xfId="48097" xr:uid="{00000000-0005-0000-0000-0000DEBB0000}"/>
    <cellStyle name="Note 2 11 7" xfId="48098" xr:uid="{00000000-0005-0000-0000-0000DFBB0000}"/>
    <cellStyle name="Note 2 11 7 2" xfId="48099" xr:uid="{00000000-0005-0000-0000-0000E0BB0000}"/>
    <cellStyle name="Note 2 11 8" xfId="48100" xr:uid="{00000000-0005-0000-0000-0000E1BB0000}"/>
    <cellStyle name="Note 2 11 8 2" xfId="48101" xr:uid="{00000000-0005-0000-0000-0000E2BB0000}"/>
    <cellStyle name="Note 2 11 9" xfId="48102" xr:uid="{00000000-0005-0000-0000-0000E3BB0000}"/>
    <cellStyle name="Note 2 12" xfId="48103" xr:uid="{00000000-0005-0000-0000-0000E4BB0000}"/>
    <cellStyle name="Note 2 12 2" xfId="48104" xr:uid="{00000000-0005-0000-0000-0000E5BB0000}"/>
    <cellStyle name="Note 2 12 2 2" xfId="48105" xr:uid="{00000000-0005-0000-0000-0000E6BB0000}"/>
    <cellStyle name="Note 2 12 2 3" xfId="48106" xr:uid="{00000000-0005-0000-0000-0000E7BB0000}"/>
    <cellStyle name="Note 2 12 2 4" xfId="48107" xr:uid="{00000000-0005-0000-0000-0000E8BB0000}"/>
    <cellStyle name="Note 2 12 2 5" xfId="48108" xr:uid="{00000000-0005-0000-0000-0000E9BB0000}"/>
    <cellStyle name="Note 2 12 2 6" xfId="48109" xr:uid="{00000000-0005-0000-0000-0000EABB0000}"/>
    <cellStyle name="Note 2 12 3" xfId="48110" xr:uid="{00000000-0005-0000-0000-0000EBBB0000}"/>
    <cellStyle name="Note 2 12 3 2" xfId="48111" xr:uid="{00000000-0005-0000-0000-0000ECBB0000}"/>
    <cellStyle name="Note 2 12 4" xfId="48112" xr:uid="{00000000-0005-0000-0000-0000EDBB0000}"/>
    <cellStyle name="Note 2 12 4 2" xfId="48113" xr:uid="{00000000-0005-0000-0000-0000EEBB0000}"/>
    <cellStyle name="Note 2 12 5" xfId="48114" xr:uid="{00000000-0005-0000-0000-0000EFBB0000}"/>
    <cellStyle name="Note 2 12 5 2" xfId="48115" xr:uid="{00000000-0005-0000-0000-0000F0BB0000}"/>
    <cellStyle name="Note 2 12 6" xfId="48116" xr:uid="{00000000-0005-0000-0000-0000F1BB0000}"/>
    <cellStyle name="Note 2 12 6 2" xfId="48117" xr:uid="{00000000-0005-0000-0000-0000F2BB0000}"/>
    <cellStyle name="Note 2 12 7" xfId="48118" xr:uid="{00000000-0005-0000-0000-0000F3BB0000}"/>
    <cellStyle name="Note 2 12 8" xfId="48119" xr:uid="{00000000-0005-0000-0000-0000F4BB0000}"/>
    <cellStyle name="Note 2 12 9" xfId="48120" xr:uid="{00000000-0005-0000-0000-0000F5BB0000}"/>
    <cellStyle name="Note 2 13" xfId="48121" xr:uid="{00000000-0005-0000-0000-0000F6BB0000}"/>
    <cellStyle name="Note 2 13 2" xfId="48122" xr:uid="{00000000-0005-0000-0000-0000F7BB0000}"/>
    <cellStyle name="Note 2 13 2 2" xfId="48123" xr:uid="{00000000-0005-0000-0000-0000F8BB0000}"/>
    <cellStyle name="Note 2 13 2 3" xfId="48124" xr:uid="{00000000-0005-0000-0000-0000F9BB0000}"/>
    <cellStyle name="Note 2 13 2 4" xfId="48125" xr:uid="{00000000-0005-0000-0000-0000FABB0000}"/>
    <cellStyle name="Note 2 13 2 5" xfId="48126" xr:uid="{00000000-0005-0000-0000-0000FBBB0000}"/>
    <cellStyle name="Note 2 13 2 6" xfId="48127" xr:uid="{00000000-0005-0000-0000-0000FCBB0000}"/>
    <cellStyle name="Note 2 13 3" xfId="48128" xr:uid="{00000000-0005-0000-0000-0000FDBB0000}"/>
    <cellStyle name="Note 2 13 3 2" xfId="48129" xr:uid="{00000000-0005-0000-0000-0000FEBB0000}"/>
    <cellStyle name="Note 2 13 4" xfId="48130" xr:uid="{00000000-0005-0000-0000-0000FFBB0000}"/>
    <cellStyle name="Note 2 13 4 2" xfId="48131" xr:uid="{00000000-0005-0000-0000-000000BC0000}"/>
    <cellStyle name="Note 2 13 5" xfId="48132" xr:uid="{00000000-0005-0000-0000-000001BC0000}"/>
    <cellStyle name="Note 2 13 6" xfId="48133" xr:uid="{00000000-0005-0000-0000-000002BC0000}"/>
    <cellStyle name="Note 2 13 7" xfId="48134" xr:uid="{00000000-0005-0000-0000-000003BC0000}"/>
    <cellStyle name="Note 2 13 8" xfId="48135" xr:uid="{00000000-0005-0000-0000-000004BC0000}"/>
    <cellStyle name="Note 2 13 9" xfId="48136" xr:uid="{00000000-0005-0000-0000-000005BC0000}"/>
    <cellStyle name="Note 2 14" xfId="48137" xr:uid="{00000000-0005-0000-0000-000006BC0000}"/>
    <cellStyle name="Note 2 14 2" xfId="48138" xr:uid="{00000000-0005-0000-0000-000007BC0000}"/>
    <cellStyle name="Note 2 14 2 2" xfId="48139" xr:uid="{00000000-0005-0000-0000-000008BC0000}"/>
    <cellStyle name="Note 2 14 2 3" xfId="48140" xr:uid="{00000000-0005-0000-0000-000009BC0000}"/>
    <cellStyle name="Note 2 14 2 4" xfId="48141" xr:uid="{00000000-0005-0000-0000-00000ABC0000}"/>
    <cellStyle name="Note 2 14 2 5" xfId="48142" xr:uid="{00000000-0005-0000-0000-00000BBC0000}"/>
    <cellStyle name="Note 2 14 2 6" xfId="48143" xr:uid="{00000000-0005-0000-0000-00000CBC0000}"/>
    <cellStyle name="Note 2 14 3" xfId="48144" xr:uid="{00000000-0005-0000-0000-00000DBC0000}"/>
    <cellStyle name="Note 2 14 4" xfId="48145" xr:uid="{00000000-0005-0000-0000-00000EBC0000}"/>
    <cellStyle name="Note 2 14 5" xfId="48146" xr:uid="{00000000-0005-0000-0000-00000FBC0000}"/>
    <cellStyle name="Note 2 14 6" xfId="48147" xr:uid="{00000000-0005-0000-0000-000010BC0000}"/>
    <cellStyle name="Note 2 14 7" xfId="48148" xr:uid="{00000000-0005-0000-0000-000011BC0000}"/>
    <cellStyle name="Note 2 14 8" xfId="48149" xr:uid="{00000000-0005-0000-0000-000012BC0000}"/>
    <cellStyle name="Note 2 14 9" xfId="48150" xr:uid="{00000000-0005-0000-0000-000013BC0000}"/>
    <cellStyle name="Note 2 15" xfId="48151" xr:uid="{00000000-0005-0000-0000-000014BC0000}"/>
    <cellStyle name="Note 2 15 2" xfId="48152" xr:uid="{00000000-0005-0000-0000-000015BC0000}"/>
    <cellStyle name="Note 2 15 2 2" xfId="48153" xr:uid="{00000000-0005-0000-0000-000016BC0000}"/>
    <cellStyle name="Note 2 15 2 3" xfId="48154" xr:uid="{00000000-0005-0000-0000-000017BC0000}"/>
    <cellStyle name="Note 2 15 2 4" xfId="48155" xr:uid="{00000000-0005-0000-0000-000018BC0000}"/>
    <cellStyle name="Note 2 15 2 5" xfId="48156" xr:uid="{00000000-0005-0000-0000-000019BC0000}"/>
    <cellStyle name="Note 2 15 2 6" xfId="48157" xr:uid="{00000000-0005-0000-0000-00001ABC0000}"/>
    <cellStyle name="Note 2 15 3" xfId="48158" xr:uid="{00000000-0005-0000-0000-00001BBC0000}"/>
    <cellStyle name="Note 2 15 4" xfId="48159" xr:uid="{00000000-0005-0000-0000-00001CBC0000}"/>
    <cellStyle name="Note 2 15 5" xfId="48160" xr:uid="{00000000-0005-0000-0000-00001DBC0000}"/>
    <cellStyle name="Note 2 15 6" xfId="48161" xr:uid="{00000000-0005-0000-0000-00001EBC0000}"/>
    <cellStyle name="Note 2 15 7" xfId="48162" xr:uid="{00000000-0005-0000-0000-00001FBC0000}"/>
    <cellStyle name="Note 2 15 8" xfId="48163" xr:uid="{00000000-0005-0000-0000-000020BC0000}"/>
    <cellStyle name="Note 2 15 9" xfId="48164" xr:uid="{00000000-0005-0000-0000-000021BC0000}"/>
    <cellStyle name="Note 2 16" xfId="48165" xr:uid="{00000000-0005-0000-0000-000022BC0000}"/>
    <cellStyle name="Note 2 16 2" xfId="48166" xr:uid="{00000000-0005-0000-0000-000023BC0000}"/>
    <cellStyle name="Note 2 16 2 2" xfId="48167" xr:uid="{00000000-0005-0000-0000-000024BC0000}"/>
    <cellStyle name="Note 2 16 2 3" xfId="48168" xr:uid="{00000000-0005-0000-0000-000025BC0000}"/>
    <cellStyle name="Note 2 16 2 4" xfId="48169" xr:uid="{00000000-0005-0000-0000-000026BC0000}"/>
    <cellStyle name="Note 2 16 2 5" xfId="48170" xr:uid="{00000000-0005-0000-0000-000027BC0000}"/>
    <cellStyle name="Note 2 16 2 6" xfId="48171" xr:uid="{00000000-0005-0000-0000-000028BC0000}"/>
    <cellStyle name="Note 2 16 3" xfId="48172" xr:uid="{00000000-0005-0000-0000-000029BC0000}"/>
    <cellStyle name="Note 2 16 4" xfId="48173" xr:uid="{00000000-0005-0000-0000-00002ABC0000}"/>
    <cellStyle name="Note 2 16 5" xfId="48174" xr:uid="{00000000-0005-0000-0000-00002BBC0000}"/>
    <cellStyle name="Note 2 16 6" xfId="48175" xr:uid="{00000000-0005-0000-0000-00002CBC0000}"/>
    <cellStyle name="Note 2 16 7" xfId="48176" xr:uid="{00000000-0005-0000-0000-00002DBC0000}"/>
    <cellStyle name="Note 2 16 8" xfId="48177" xr:uid="{00000000-0005-0000-0000-00002EBC0000}"/>
    <cellStyle name="Note 2 16 9" xfId="48178" xr:uid="{00000000-0005-0000-0000-00002FBC0000}"/>
    <cellStyle name="Note 2 17" xfId="48179" xr:uid="{00000000-0005-0000-0000-000030BC0000}"/>
    <cellStyle name="Note 2 17 2" xfId="48180" xr:uid="{00000000-0005-0000-0000-000031BC0000}"/>
    <cellStyle name="Note 2 17 2 2" xfId="48181" xr:uid="{00000000-0005-0000-0000-000032BC0000}"/>
    <cellStyle name="Note 2 17 2 3" xfId="48182" xr:uid="{00000000-0005-0000-0000-000033BC0000}"/>
    <cellStyle name="Note 2 17 2 4" xfId="48183" xr:uid="{00000000-0005-0000-0000-000034BC0000}"/>
    <cellStyle name="Note 2 17 2 5" xfId="48184" xr:uid="{00000000-0005-0000-0000-000035BC0000}"/>
    <cellStyle name="Note 2 17 2 6" xfId="48185" xr:uid="{00000000-0005-0000-0000-000036BC0000}"/>
    <cellStyle name="Note 2 17 3" xfId="48186" xr:uid="{00000000-0005-0000-0000-000037BC0000}"/>
    <cellStyle name="Note 2 17 4" xfId="48187" xr:uid="{00000000-0005-0000-0000-000038BC0000}"/>
    <cellStyle name="Note 2 17 5" xfId="48188" xr:uid="{00000000-0005-0000-0000-000039BC0000}"/>
    <cellStyle name="Note 2 17 6" xfId="48189" xr:uid="{00000000-0005-0000-0000-00003ABC0000}"/>
    <cellStyle name="Note 2 17 7" xfId="48190" xr:uid="{00000000-0005-0000-0000-00003BBC0000}"/>
    <cellStyle name="Note 2 17 8" xfId="48191" xr:uid="{00000000-0005-0000-0000-00003CBC0000}"/>
    <cellStyle name="Note 2 17 9" xfId="48192" xr:uid="{00000000-0005-0000-0000-00003DBC0000}"/>
    <cellStyle name="Note 2 18" xfId="48193" xr:uid="{00000000-0005-0000-0000-00003EBC0000}"/>
    <cellStyle name="Note 2 18 2" xfId="48194" xr:uid="{00000000-0005-0000-0000-00003FBC0000}"/>
    <cellStyle name="Note 2 18 2 2" xfId="48195" xr:uid="{00000000-0005-0000-0000-000040BC0000}"/>
    <cellStyle name="Note 2 18 2 3" xfId="48196" xr:uid="{00000000-0005-0000-0000-000041BC0000}"/>
    <cellStyle name="Note 2 18 2 4" xfId="48197" xr:uid="{00000000-0005-0000-0000-000042BC0000}"/>
    <cellStyle name="Note 2 18 2 5" xfId="48198" xr:uid="{00000000-0005-0000-0000-000043BC0000}"/>
    <cellStyle name="Note 2 18 2 6" xfId="48199" xr:uid="{00000000-0005-0000-0000-000044BC0000}"/>
    <cellStyle name="Note 2 18 3" xfId="48200" xr:uid="{00000000-0005-0000-0000-000045BC0000}"/>
    <cellStyle name="Note 2 18 4" xfId="48201" xr:uid="{00000000-0005-0000-0000-000046BC0000}"/>
    <cellStyle name="Note 2 18 5" xfId="48202" xr:uid="{00000000-0005-0000-0000-000047BC0000}"/>
    <cellStyle name="Note 2 18 6" xfId="48203" xr:uid="{00000000-0005-0000-0000-000048BC0000}"/>
    <cellStyle name="Note 2 18 7" xfId="48204" xr:uid="{00000000-0005-0000-0000-000049BC0000}"/>
    <cellStyle name="Note 2 18 8" xfId="48205" xr:uid="{00000000-0005-0000-0000-00004ABC0000}"/>
    <cellStyle name="Note 2 18 9" xfId="48206" xr:uid="{00000000-0005-0000-0000-00004BBC0000}"/>
    <cellStyle name="Note 2 19" xfId="48207" xr:uid="{00000000-0005-0000-0000-00004CBC0000}"/>
    <cellStyle name="Note 2 19 2" xfId="48208" xr:uid="{00000000-0005-0000-0000-00004DBC0000}"/>
    <cellStyle name="Note 2 19 2 2" xfId="48209" xr:uid="{00000000-0005-0000-0000-00004EBC0000}"/>
    <cellStyle name="Note 2 19 2 3" xfId="48210" xr:uid="{00000000-0005-0000-0000-00004FBC0000}"/>
    <cellStyle name="Note 2 19 2 4" xfId="48211" xr:uid="{00000000-0005-0000-0000-000050BC0000}"/>
    <cellStyle name="Note 2 19 2 5" xfId="48212" xr:uid="{00000000-0005-0000-0000-000051BC0000}"/>
    <cellStyle name="Note 2 19 2 6" xfId="48213" xr:uid="{00000000-0005-0000-0000-000052BC0000}"/>
    <cellStyle name="Note 2 19 3" xfId="48214" xr:uid="{00000000-0005-0000-0000-000053BC0000}"/>
    <cellStyle name="Note 2 19 4" xfId="48215" xr:uid="{00000000-0005-0000-0000-000054BC0000}"/>
    <cellStyle name="Note 2 19 5" xfId="48216" xr:uid="{00000000-0005-0000-0000-000055BC0000}"/>
    <cellStyle name="Note 2 19 6" xfId="48217" xr:uid="{00000000-0005-0000-0000-000056BC0000}"/>
    <cellStyle name="Note 2 19 7" xfId="48218" xr:uid="{00000000-0005-0000-0000-000057BC0000}"/>
    <cellStyle name="Note 2 19 8" xfId="48219" xr:uid="{00000000-0005-0000-0000-000058BC0000}"/>
    <cellStyle name="Note 2 19 9" xfId="48220" xr:uid="{00000000-0005-0000-0000-000059BC0000}"/>
    <cellStyle name="Note 2 2" xfId="48221" xr:uid="{00000000-0005-0000-0000-00005ABC0000}"/>
    <cellStyle name="Note 2 2 10" xfId="48222" xr:uid="{00000000-0005-0000-0000-00005BBC0000}"/>
    <cellStyle name="Note 2 2 10 2" xfId="48223" xr:uid="{00000000-0005-0000-0000-00005CBC0000}"/>
    <cellStyle name="Note 2 2 11" xfId="48224" xr:uid="{00000000-0005-0000-0000-00005DBC0000}"/>
    <cellStyle name="Note 2 2 11 2" xfId="48225" xr:uid="{00000000-0005-0000-0000-00005EBC0000}"/>
    <cellStyle name="Note 2 2 12" xfId="48226" xr:uid="{00000000-0005-0000-0000-00005FBC0000}"/>
    <cellStyle name="Note 2 2 12 2" xfId="48227" xr:uid="{00000000-0005-0000-0000-000060BC0000}"/>
    <cellStyle name="Note 2 2 13" xfId="48228" xr:uid="{00000000-0005-0000-0000-000061BC0000}"/>
    <cellStyle name="Note 2 2 13 2" xfId="48229" xr:uid="{00000000-0005-0000-0000-000062BC0000}"/>
    <cellStyle name="Note 2 2 14" xfId="48230" xr:uid="{00000000-0005-0000-0000-000063BC0000}"/>
    <cellStyle name="Note 2 2 14 2" xfId="48231" xr:uid="{00000000-0005-0000-0000-000064BC0000}"/>
    <cellStyle name="Note 2 2 15" xfId="48232" xr:uid="{00000000-0005-0000-0000-000065BC0000}"/>
    <cellStyle name="Note 2 2 15 2" xfId="48233" xr:uid="{00000000-0005-0000-0000-000066BC0000}"/>
    <cellStyle name="Note 2 2 16" xfId="48234" xr:uid="{00000000-0005-0000-0000-000067BC0000}"/>
    <cellStyle name="Note 2 2 16 2" xfId="48235" xr:uid="{00000000-0005-0000-0000-000068BC0000}"/>
    <cellStyle name="Note 2 2 17" xfId="48236" xr:uid="{00000000-0005-0000-0000-000069BC0000}"/>
    <cellStyle name="Note 2 2 17 2" xfId="48237" xr:uid="{00000000-0005-0000-0000-00006ABC0000}"/>
    <cellStyle name="Note 2 2 18" xfId="48238" xr:uid="{00000000-0005-0000-0000-00006BBC0000}"/>
    <cellStyle name="Note 2 2 19" xfId="48239" xr:uid="{00000000-0005-0000-0000-00006CBC0000}"/>
    <cellStyle name="Note 2 2 2" xfId="48240" xr:uid="{00000000-0005-0000-0000-00006DBC0000}"/>
    <cellStyle name="Note 2 2 2 10" xfId="48241" xr:uid="{00000000-0005-0000-0000-00006EBC0000}"/>
    <cellStyle name="Note 2 2 2 10 2" xfId="48242" xr:uid="{00000000-0005-0000-0000-00006FBC0000}"/>
    <cellStyle name="Note 2 2 2 11" xfId="48243" xr:uid="{00000000-0005-0000-0000-000070BC0000}"/>
    <cellStyle name="Note 2 2 2 11 2" xfId="48244" xr:uid="{00000000-0005-0000-0000-000071BC0000}"/>
    <cellStyle name="Note 2 2 2 12" xfId="48245" xr:uid="{00000000-0005-0000-0000-000072BC0000}"/>
    <cellStyle name="Note 2 2 2 12 2" xfId="48246" xr:uid="{00000000-0005-0000-0000-000073BC0000}"/>
    <cellStyle name="Note 2 2 2 13" xfId="48247" xr:uid="{00000000-0005-0000-0000-000074BC0000}"/>
    <cellStyle name="Note 2 2 2 13 2" xfId="48248" xr:uid="{00000000-0005-0000-0000-000075BC0000}"/>
    <cellStyle name="Note 2 2 2 14" xfId="48249" xr:uid="{00000000-0005-0000-0000-000076BC0000}"/>
    <cellStyle name="Note 2 2 2 14 2" xfId="48250" xr:uid="{00000000-0005-0000-0000-000077BC0000}"/>
    <cellStyle name="Note 2 2 2 15" xfId="48251" xr:uid="{00000000-0005-0000-0000-000078BC0000}"/>
    <cellStyle name="Note 2 2 2 15 2" xfId="48252" xr:uid="{00000000-0005-0000-0000-000079BC0000}"/>
    <cellStyle name="Note 2 2 2 16" xfId="48253" xr:uid="{00000000-0005-0000-0000-00007ABC0000}"/>
    <cellStyle name="Note 2 2 2 17" xfId="48254" xr:uid="{00000000-0005-0000-0000-00007BBC0000}"/>
    <cellStyle name="Note 2 2 2 18" xfId="48255" xr:uid="{00000000-0005-0000-0000-00007CBC0000}"/>
    <cellStyle name="Note 2 2 2 2" xfId="48256" xr:uid="{00000000-0005-0000-0000-00007DBC0000}"/>
    <cellStyle name="Note 2 2 2 2 10" xfId="48257" xr:uid="{00000000-0005-0000-0000-00007EBC0000}"/>
    <cellStyle name="Note 2 2 2 2 11" xfId="48258" xr:uid="{00000000-0005-0000-0000-00007FBC0000}"/>
    <cellStyle name="Note 2 2 2 2 2" xfId="48259" xr:uid="{00000000-0005-0000-0000-000080BC0000}"/>
    <cellStyle name="Note 2 2 2 2 2 2" xfId="48260" xr:uid="{00000000-0005-0000-0000-000081BC0000}"/>
    <cellStyle name="Note 2 2 2 2 3" xfId="48261" xr:uid="{00000000-0005-0000-0000-000082BC0000}"/>
    <cellStyle name="Note 2 2 2 2 3 2" xfId="48262" xr:uid="{00000000-0005-0000-0000-000083BC0000}"/>
    <cellStyle name="Note 2 2 2 2 4" xfId="48263" xr:uid="{00000000-0005-0000-0000-000084BC0000}"/>
    <cellStyle name="Note 2 2 2 2 4 2" xfId="48264" xr:uid="{00000000-0005-0000-0000-000085BC0000}"/>
    <cellStyle name="Note 2 2 2 2 5" xfId="48265" xr:uid="{00000000-0005-0000-0000-000086BC0000}"/>
    <cellStyle name="Note 2 2 2 2 5 2" xfId="48266" xr:uid="{00000000-0005-0000-0000-000087BC0000}"/>
    <cellStyle name="Note 2 2 2 2 6" xfId="48267" xr:uid="{00000000-0005-0000-0000-000088BC0000}"/>
    <cellStyle name="Note 2 2 2 2 6 2" xfId="48268" xr:uid="{00000000-0005-0000-0000-000089BC0000}"/>
    <cellStyle name="Note 2 2 2 2 7" xfId="48269" xr:uid="{00000000-0005-0000-0000-00008ABC0000}"/>
    <cellStyle name="Note 2 2 2 2 7 2" xfId="48270" xr:uid="{00000000-0005-0000-0000-00008BBC0000}"/>
    <cellStyle name="Note 2 2 2 2 8" xfId="48271" xr:uid="{00000000-0005-0000-0000-00008CBC0000}"/>
    <cellStyle name="Note 2 2 2 2 8 2" xfId="48272" xr:uid="{00000000-0005-0000-0000-00008DBC0000}"/>
    <cellStyle name="Note 2 2 2 2 9" xfId="48273" xr:uid="{00000000-0005-0000-0000-00008EBC0000}"/>
    <cellStyle name="Note 2 2 2 2 9 2" xfId="48274" xr:uid="{00000000-0005-0000-0000-00008FBC0000}"/>
    <cellStyle name="Note 2 2 2 3" xfId="48275" xr:uid="{00000000-0005-0000-0000-000090BC0000}"/>
    <cellStyle name="Note 2 2 2 3 10" xfId="48276" xr:uid="{00000000-0005-0000-0000-000091BC0000}"/>
    <cellStyle name="Note 2 2 2 3 11" xfId="48277" xr:uid="{00000000-0005-0000-0000-000092BC0000}"/>
    <cellStyle name="Note 2 2 2 3 2" xfId="48278" xr:uid="{00000000-0005-0000-0000-000093BC0000}"/>
    <cellStyle name="Note 2 2 2 3 2 2" xfId="48279" xr:uid="{00000000-0005-0000-0000-000094BC0000}"/>
    <cellStyle name="Note 2 2 2 3 3" xfId="48280" xr:uid="{00000000-0005-0000-0000-000095BC0000}"/>
    <cellStyle name="Note 2 2 2 3 3 2" xfId="48281" xr:uid="{00000000-0005-0000-0000-000096BC0000}"/>
    <cellStyle name="Note 2 2 2 3 4" xfId="48282" xr:uid="{00000000-0005-0000-0000-000097BC0000}"/>
    <cellStyle name="Note 2 2 2 3 4 2" xfId="48283" xr:uid="{00000000-0005-0000-0000-000098BC0000}"/>
    <cellStyle name="Note 2 2 2 3 5" xfId="48284" xr:uid="{00000000-0005-0000-0000-000099BC0000}"/>
    <cellStyle name="Note 2 2 2 3 5 2" xfId="48285" xr:uid="{00000000-0005-0000-0000-00009ABC0000}"/>
    <cellStyle name="Note 2 2 2 3 6" xfId="48286" xr:uid="{00000000-0005-0000-0000-00009BBC0000}"/>
    <cellStyle name="Note 2 2 2 3 6 2" xfId="48287" xr:uid="{00000000-0005-0000-0000-00009CBC0000}"/>
    <cellStyle name="Note 2 2 2 3 7" xfId="48288" xr:uid="{00000000-0005-0000-0000-00009DBC0000}"/>
    <cellStyle name="Note 2 2 2 3 7 2" xfId="48289" xr:uid="{00000000-0005-0000-0000-00009EBC0000}"/>
    <cellStyle name="Note 2 2 2 3 8" xfId="48290" xr:uid="{00000000-0005-0000-0000-00009FBC0000}"/>
    <cellStyle name="Note 2 2 2 3 8 2" xfId="48291" xr:uid="{00000000-0005-0000-0000-0000A0BC0000}"/>
    <cellStyle name="Note 2 2 2 3 9" xfId="48292" xr:uid="{00000000-0005-0000-0000-0000A1BC0000}"/>
    <cellStyle name="Note 2 2 2 3 9 2" xfId="48293" xr:uid="{00000000-0005-0000-0000-0000A2BC0000}"/>
    <cellStyle name="Note 2 2 2 4" xfId="48294" xr:uid="{00000000-0005-0000-0000-0000A3BC0000}"/>
    <cellStyle name="Note 2 2 2 4 10" xfId="48295" xr:uid="{00000000-0005-0000-0000-0000A4BC0000}"/>
    <cellStyle name="Note 2 2 2 4 11" xfId="48296" xr:uid="{00000000-0005-0000-0000-0000A5BC0000}"/>
    <cellStyle name="Note 2 2 2 4 2" xfId="48297" xr:uid="{00000000-0005-0000-0000-0000A6BC0000}"/>
    <cellStyle name="Note 2 2 2 4 2 2" xfId="48298" xr:uid="{00000000-0005-0000-0000-0000A7BC0000}"/>
    <cellStyle name="Note 2 2 2 4 3" xfId="48299" xr:uid="{00000000-0005-0000-0000-0000A8BC0000}"/>
    <cellStyle name="Note 2 2 2 4 3 2" xfId="48300" xr:uid="{00000000-0005-0000-0000-0000A9BC0000}"/>
    <cellStyle name="Note 2 2 2 4 4" xfId="48301" xr:uid="{00000000-0005-0000-0000-0000AABC0000}"/>
    <cellStyle name="Note 2 2 2 4 4 2" xfId="48302" xr:uid="{00000000-0005-0000-0000-0000ABBC0000}"/>
    <cellStyle name="Note 2 2 2 4 5" xfId="48303" xr:uid="{00000000-0005-0000-0000-0000ACBC0000}"/>
    <cellStyle name="Note 2 2 2 4 5 2" xfId="48304" xr:uid="{00000000-0005-0000-0000-0000ADBC0000}"/>
    <cellStyle name="Note 2 2 2 4 6" xfId="48305" xr:uid="{00000000-0005-0000-0000-0000AEBC0000}"/>
    <cellStyle name="Note 2 2 2 4 6 2" xfId="48306" xr:uid="{00000000-0005-0000-0000-0000AFBC0000}"/>
    <cellStyle name="Note 2 2 2 4 7" xfId="48307" xr:uid="{00000000-0005-0000-0000-0000B0BC0000}"/>
    <cellStyle name="Note 2 2 2 4 7 2" xfId="48308" xr:uid="{00000000-0005-0000-0000-0000B1BC0000}"/>
    <cellStyle name="Note 2 2 2 4 8" xfId="48309" xr:uid="{00000000-0005-0000-0000-0000B2BC0000}"/>
    <cellStyle name="Note 2 2 2 4 8 2" xfId="48310" xr:uid="{00000000-0005-0000-0000-0000B3BC0000}"/>
    <cellStyle name="Note 2 2 2 4 9" xfId="48311" xr:uid="{00000000-0005-0000-0000-0000B4BC0000}"/>
    <cellStyle name="Note 2 2 2 4 9 2" xfId="48312" xr:uid="{00000000-0005-0000-0000-0000B5BC0000}"/>
    <cellStyle name="Note 2 2 2 5" xfId="48313" xr:uid="{00000000-0005-0000-0000-0000B6BC0000}"/>
    <cellStyle name="Note 2 2 2 5 10" xfId="48314" xr:uid="{00000000-0005-0000-0000-0000B7BC0000}"/>
    <cellStyle name="Note 2 2 2 5 11" xfId="48315" xr:uid="{00000000-0005-0000-0000-0000B8BC0000}"/>
    <cellStyle name="Note 2 2 2 5 2" xfId="48316" xr:uid="{00000000-0005-0000-0000-0000B9BC0000}"/>
    <cellStyle name="Note 2 2 2 5 2 2" xfId="48317" xr:uid="{00000000-0005-0000-0000-0000BABC0000}"/>
    <cellStyle name="Note 2 2 2 5 3" xfId="48318" xr:uid="{00000000-0005-0000-0000-0000BBBC0000}"/>
    <cellStyle name="Note 2 2 2 5 3 2" xfId="48319" xr:uid="{00000000-0005-0000-0000-0000BCBC0000}"/>
    <cellStyle name="Note 2 2 2 5 4" xfId="48320" xr:uid="{00000000-0005-0000-0000-0000BDBC0000}"/>
    <cellStyle name="Note 2 2 2 5 4 2" xfId="48321" xr:uid="{00000000-0005-0000-0000-0000BEBC0000}"/>
    <cellStyle name="Note 2 2 2 5 5" xfId="48322" xr:uid="{00000000-0005-0000-0000-0000BFBC0000}"/>
    <cellStyle name="Note 2 2 2 5 5 2" xfId="48323" xr:uid="{00000000-0005-0000-0000-0000C0BC0000}"/>
    <cellStyle name="Note 2 2 2 5 6" xfId="48324" xr:uid="{00000000-0005-0000-0000-0000C1BC0000}"/>
    <cellStyle name="Note 2 2 2 5 6 2" xfId="48325" xr:uid="{00000000-0005-0000-0000-0000C2BC0000}"/>
    <cellStyle name="Note 2 2 2 5 7" xfId="48326" xr:uid="{00000000-0005-0000-0000-0000C3BC0000}"/>
    <cellStyle name="Note 2 2 2 5 7 2" xfId="48327" xr:uid="{00000000-0005-0000-0000-0000C4BC0000}"/>
    <cellStyle name="Note 2 2 2 5 8" xfId="48328" xr:uid="{00000000-0005-0000-0000-0000C5BC0000}"/>
    <cellStyle name="Note 2 2 2 5 8 2" xfId="48329" xr:uid="{00000000-0005-0000-0000-0000C6BC0000}"/>
    <cellStyle name="Note 2 2 2 5 9" xfId="48330" xr:uid="{00000000-0005-0000-0000-0000C7BC0000}"/>
    <cellStyle name="Note 2 2 2 5 9 2" xfId="48331" xr:uid="{00000000-0005-0000-0000-0000C8BC0000}"/>
    <cellStyle name="Note 2 2 2 6" xfId="48332" xr:uid="{00000000-0005-0000-0000-0000C9BC0000}"/>
    <cellStyle name="Note 2 2 2 6 10" xfId="48333" xr:uid="{00000000-0005-0000-0000-0000CABC0000}"/>
    <cellStyle name="Note 2 2 2 6 11" xfId="48334" xr:uid="{00000000-0005-0000-0000-0000CBBC0000}"/>
    <cellStyle name="Note 2 2 2 6 2" xfId="48335" xr:uid="{00000000-0005-0000-0000-0000CCBC0000}"/>
    <cellStyle name="Note 2 2 2 6 2 2" xfId="48336" xr:uid="{00000000-0005-0000-0000-0000CDBC0000}"/>
    <cellStyle name="Note 2 2 2 6 3" xfId="48337" xr:uid="{00000000-0005-0000-0000-0000CEBC0000}"/>
    <cellStyle name="Note 2 2 2 6 3 2" xfId="48338" xr:uid="{00000000-0005-0000-0000-0000CFBC0000}"/>
    <cellStyle name="Note 2 2 2 6 4" xfId="48339" xr:uid="{00000000-0005-0000-0000-0000D0BC0000}"/>
    <cellStyle name="Note 2 2 2 6 4 2" xfId="48340" xr:uid="{00000000-0005-0000-0000-0000D1BC0000}"/>
    <cellStyle name="Note 2 2 2 6 5" xfId="48341" xr:uid="{00000000-0005-0000-0000-0000D2BC0000}"/>
    <cellStyle name="Note 2 2 2 6 5 2" xfId="48342" xr:uid="{00000000-0005-0000-0000-0000D3BC0000}"/>
    <cellStyle name="Note 2 2 2 6 6" xfId="48343" xr:uid="{00000000-0005-0000-0000-0000D4BC0000}"/>
    <cellStyle name="Note 2 2 2 6 6 2" xfId="48344" xr:uid="{00000000-0005-0000-0000-0000D5BC0000}"/>
    <cellStyle name="Note 2 2 2 6 7" xfId="48345" xr:uid="{00000000-0005-0000-0000-0000D6BC0000}"/>
    <cellStyle name="Note 2 2 2 6 7 2" xfId="48346" xr:uid="{00000000-0005-0000-0000-0000D7BC0000}"/>
    <cellStyle name="Note 2 2 2 6 8" xfId="48347" xr:uid="{00000000-0005-0000-0000-0000D8BC0000}"/>
    <cellStyle name="Note 2 2 2 6 8 2" xfId="48348" xr:uid="{00000000-0005-0000-0000-0000D9BC0000}"/>
    <cellStyle name="Note 2 2 2 6 9" xfId="48349" xr:uid="{00000000-0005-0000-0000-0000DABC0000}"/>
    <cellStyle name="Note 2 2 2 6 9 2" xfId="48350" xr:uid="{00000000-0005-0000-0000-0000DBBC0000}"/>
    <cellStyle name="Note 2 2 2 7" xfId="48351" xr:uid="{00000000-0005-0000-0000-0000DCBC0000}"/>
    <cellStyle name="Note 2 2 2 7 10" xfId="48352" xr:uid="{00000000-0005-0000-0000-0000DDBC0000}"/>
    <cellStyle name="Note 2 2 2 7 2" xfId="48353" xr:uid="{00000000-0005-0000-0000-0000DEBC0000}"/>
    <cellStyle name="Note 2 2 2 7 2 2" xfId="48354" xr:uid="{00000000-0005-0000-0000-0000DFBC0000}"/>
    <cellStyle name="Note 2 2 2 7 3" xfId="48355" xr:uid="{00000000-0005-0000-0000-0000E0BC0000}"/>
    <cellStyle name="Note 2 2 2 7 3 2" xfId="48356" xr:uid="{00000000-0005-0000-0000-0000E1BC0000}"/>
    <cellStyle name="Note 2 2 2 7 4" xfId="48357" xr:uid="{00000000-0005-0000-0000-0000E2BC0000}"/>
    <cellStyle name="Note 2 2 2 7 4 2" xfId="48358" xr:uid="{00000000-0005-0000-0000-0000E3BC0000}"/>
    <cellStyle name="Note 2 2 2 7 5" xfId="48359" xr:uid="{00000000-0005-0000-0000-0000E4BC0000}"/>
    <cellStyle name="Note 2 2 2 7 5 2" xfId="48360" xr:uid="{00000000-0005-0000-0000-0000E5BC0000}"/>
    <cellStyle name="Note 2 2 2 7 6" xfId="48361" xr:uid="{00000000-0005-0000-0000-0000E6BC0000}"/>
    <cellStyle name="Note 2 2 2 7 6 2" xfId="48362" xr:uid="{00000000-0005-0000-0000-0000E7BC0000}"/>
    <cellStyle name="Note 2 2 2 7 7" xfId="48363" xr:uid="{00000000-0005-0000-0000-0000E8BC0000}"/>
    <cellStyle name="Note 2 2 2 7 7 2" xfId="48364" xr:uid="{00000000-0005-0000-0000-0000E9BC0000}"/>
    <cellStyle name="Note 2 2 2 7 8" xfId="48365" xr:uid="{00000000-0005-0000-0000-0000EABC0000}"/>
    <cellStyle name="Note 2 2 2 7 8 2" xfId="48366" xr:uid="{00000000-0005-0000-0000-0000EBBC0000}"/>
    <cellStyle name="Note 2 2 2 7 9" xfId="48367" xr:uid="{00000000-0005-0000-0000-0000ECBC0000}"/>
    <cellStyle name="Note 2 2 2 8" xfId="48368" xr:uid="{00000000-0005-0000-0000-0000EDBC0000}"/>
    <cellStyle name="Note 2 2 2 8 2" xfId="48369" xr:uid="{00000000-0005-0000-0000-0000EEBC0000}"/>
    <cellStyle name="Note 2 2 2 9" xfId="48370" xr:uid="{00000000-0005-0000-0000-0000EFBC0000}"/>
    <cellStyle name="Note 2 2 2 9 2" xfId="48371" xr:uid="{00000000-0005-0000-0000-0000F0BC0000}"/>
    <cellStyle name="Note 2 2 20" xfId="48372" xr:uid="{00000000-0005-0000-0000-0000F1BC0000}"/>
    <cellStyle name="Note 2 2 3" xfId="48373" xr:uid="{00000000-0005-0000-0000-0000F2BC0000}"/>
    <cellStyle name="Note 2 2 3 10" xfId="48374" xr:uid="{00000000-0005-0000-0000-0000F3BC0000}"/>
    <cellStyle name="Note 2 2 3 10 2" xfId="48375" xr:uid="{00000000-0005-0000-0000-0000F4BC0000}"/>
    <cellStyle name="Note 2 2 3 11" xfId="48376" xr:uid="{00000000-0005-0000-0000-0000F5BC0000}"/>
    <cellStyle name="Note 2 2 3 11 2" xfId="48377" xr:uid="{00000000-0005-0000-0000-0000F6BC0000}"/>
    <cellStyle name="Note 2 2 3 12" xfId="48378" xr:uid="{00000000-0005-0000-0000-0000F7BC0000}"/>
    <cellStyle name="Note 2 2 3 12 2" xfId="48379" xr:uid="{00000000-0005-0000-0000-0000F8BC0000}"/>
    <cellStyle name="Note 2 2 3 13" xfId="48380" xr:uid="{00000000-0005-0000-0000-0000F9BC0000}"/>
    <cellStyle name="Note 2 2 3 13 2" xfId="48381" xr:uid="{00000000-0005-0000-0000-0000FABC0000}"/>
    <cellStyle name="Note 2 2 3 14" xfId="48382" xr:uid="{00000000-0005-0000-0000-0000FBBC0000}"/>
    <cellStyle name="Note 2 2 3 14 2" xfId="48383" xr:uid="{00000000-0005-0000-0000-0000FCBC0000}"/>
    <cellStyle name="Note 2 2 3 15" xfId="48384" xr:uid="{00000000-0005-0000-0000-0000FDBC0000}"/>
    <cellStyle name="Note 2 2 3 15 2" xfId="48385" xr:uid="{00000000-0005-0000-0000-0000FEBC0000}"/>
    <cellStyle name="Note 2 2 3 16" xfId="48386" xr:uid="{00000000-0005-0000-0000-0000FFBC0000}"/>
    <cellStyle name="Note 2 2 3 17" xfId="48387" xr:uid="{00000000-0005-0000-0000-000000BD0000}"/>
    <cellStyle name="Note 2 2 3 2" xfId="48388" xr:uid="{00000000-0005-0000-0000-000001BD0000}"/>
    <cellStyle name="Note 2 2 3 2 10" xfId="48389" xr:uid="{00000000-0005-0000-0000-000002BD0000}"/>
    <cellStyle name="Note 2 2 3 2 11" xfId="48390" xr:uid="{00000000-0005-0000-0000-000003BD0000}"/>
    <cellStyle name="Note 2 2 3 2 2" xfId="48391" xr:uid="{00000000-0005-0000-0000-000004BD0000}"/>
    <cellStyle name="Note 2 2 3 2 2 2" xfId="48392" xr:uid="{00000000-0005-0000-0000-000005BD0000}"/>
    <cellStyle name="Note 2 2 3 2 3" xfId="48393" xr:uid="{00000000-0005-0000-0000-000006BD0000}"/>
    <cellStyle name="Note 2 2 3 2 3 2" xfId="48394" xr:uid="{00000000-0005-0000-0000-000007BD0000}"/>
    <cellStyle name="Note 2 2 3 2 4" xfId="48395" xr:uid="{00000000-0005-0000-0000-000008BD0000}"/>
    <cellStyle name="Note 2 2 3 2 4 2" xfId="48396" xr:uid="{00000000-0005-0000-0000-000009BD0000}"/>
    <cellStyle name="Note 2 2 3 2 5" xfId="48397" xr:uid="{00000000-0005-0000-0000-00000ABD0000}"/>
    <cellStyle name="Note 2 2 3 2 5 2" xfId="48398" xr:uid="{00000000-0005-0000-0000-00000BBD0000}"/>
    <cellStyle name="Note 2 2 3 2 6" xfId="48399" xr:uid="{00000000-0005-0000-0000-00000CBD0000}"/>
    <cellStyle name="Note 2 2 3 2 6 2" xfId="48400" xr:uid="{00000000-0005-0000-0000-00000DBD0000}"/>
    <cellStyle name="Note 2 2 3 2 7" xfId="48401" xr:uid="{00000000-0005-0000-0000-00000EBD0000}"/>
    <cellStyle name="Note 2 2 3 2 7 2" xfId="48402" xr:uid="{00000000-0005-0000-0000-00000FBD0000}"/>
    <cellStyle name="Note 2 2 3 2 8" xfId="48403" xr:uid="{00000000-0005-0000-0000-000010BD0000}"/>
    <cellStyle name="Note 2 2 3 2 8 2" xfId="48404" xr:uid="{00000000-0005-0000-0000-000011BD0000}"/>
    <cellStyle name="Note 2 2 3 2 9" xfId="48405" xr:uid="{00000000-0005-0000-0000-000012BD0000}"/>
    <cellStyle name="Note 2 2 3 2 9 2" xfId="48406" xr:uid="{00000000-0005-0000-0000-000013BD0000}"/>
    <cellStyle name="Note 2 2 3 3" xfId="48407" xr:uid="{00000000-0005-0000-0000-000014BD0000}"/>
    <cellStyle name="Note 2 2 3 3 10" xfId="48408" xr:uid="{00000000-0005-0000-0000-000015BD0000}"/>
    <cellStyle name="Note 2 2 3 3 11" xfId="48409" xr:uid="{00000000-0005-0000-0000-000016BD0000}"/>
    <cellStyle name="Note 2 2 3 3 2" xfId="48410" xr:uid="{00000000-0005-0000-0000-000017BD0000}"/>
    <cellStyle name="Note 2 2 3 3 2 2" xfId="48411" xr:uid="{00000000-0005-0000-0000-000018BD0000}"/>
    <cellStyle name="Note 2 2 3 3 3" xfId="48412" xr:uid="{00000000-0005-0000-0000-000019BD0000}"/>
    <cellStyle name="Note 2 2 3 3 3 2" xfId="48413" xr:uid="{00000000-0005-0000-0000-00001ABD0000}"/>
    <cellStyle name="Note 2 2 3 3 4" xfId="48414" xr:uid="{00000000-0005-0000-0000-00001BBD0000}"/>
    <cellStyle name="Note 2 2 3 3 4 2" xfId="48415" xr:uid="{00000000-0005-0000-0000-00001CBD0000}"/>
    <cellStyle name="Note 2 2 3 3 5" xfId="48416" xr:uid="{00000000-0005-0000-0000-00001DBD0000}"/>
    <cellStyle name="Note 2 2 3 3 5 2" xfId="48417" xr:uid="{00000000-0005-0000-0000-00001EBD0000}"/>
    <cellStyle name="Note 2 2 3 3 6" xfId="48418" xr:uid="{00000000-0005-0000-0000-00001FBD0000}"/>
    <cellStyle name="Note 2 2 3 3 6 2" xfId="48419" xr:uid="{00000000-0005-0000-0000-000020BD0000}"/>
    <cellStyle name="Note 2 2 3 3 7" xfId="48420" xr:uid="{00000000-0005-0000-0000-000021BD0000}"/>
    <cellStyle name="Note 2 2 3 3 7 2" xfId="48421" xr:uid="{00000000-0005-0000-0000-000022BD0000}"/>
    <cellStyle name="Note 2 2 3 3 8" xfId="48422" xr:uid="{00000000-0005-0000-0000-000023BD0000}"/>
    <cellStyle name="Note 2 2 3 3 8 2" xfId="48423" xr:uid="{00000000-0005-0000-0000-000024BD0000}"/>
    <cellStyle name="Note 2 2 3 3 9" xfId="48424" xr:uid="{00000000-0005-0000-0000-000025BD0000}"/>
    <cellStyle name="Note 2 2 3 3 9 2" xfId="48425" xr:uid="{00000000-0005-0000-0000-000026BD0000}"/>
    <cellStyle name="Note 2 2 3 4" xfId="48426" xr:uid="{00000000-0005-0000-0000-000027BD0000}"/>
    <cellStyle name="Note 2 2 3 4 10" xfId="48427" xr:uid="{00000000-0005-0000-0000-000028BD0000}"/>
    <cellStyle name="Note 2 2 3 4 11" xfId="48428" xr:uid="{00000000-0005-0000-0000-000029BD0000}"/>
    <cellStyle name="Note 2 2 3 4 2" xfId="48429" xr:uid="{00000000-0005-0000-0000-00002ABD0000}"/>
    <cellStyle name="Note 2 2 3 4 2 2" xfId="48430" xr:uid="{00000000-0005-0000-0000-00002BBD0000}"/>
    <cellStyle name="Note 2 2 3 4 3" xfId="48431" xr:uid="{00000000-0005-0000-0000-00002CBD0000}"/>
    <cellStyle name="Note 2 2 3 4 3 2" xfId="48432" xr:uid="{00000000-0005-0000-0000-00002DBD0000}"/>
    <cellStyle name="Note 2 2 3 4 4" xfId="48433" xr:uid="{00000000-0005-0000-0000-00002EBD0000}"/>
    <cellStyle name="Note 2 2 3 4 4 2" xfId="48434" xr:uid="{00000000-0005-0000-0000-00002FBD0000}"/>
    <cellStyle name="Note 2 2 3 4 5" xfId="48435" xr:uid="{00000000-0005-0000-0000-000030BD0000}"/>
    <cellStyle name="Note 2 2 3 4 5 2" xfId="48436" xr:uid="{00000000-0005-0000-0000-000031BD0000}"/>
    <cellStyle name="Note 2 2 3 4 6" xfId="48437" xr:uid="{00000000-0005-0000-0000-000032BD0000}"/>
    <cellStyle name="Note 2 2 3 4 6 2" xfId="48438" xr:uid="{00000000-0005-0000-0000-000033BD0000}"/>
    <cellStyle name="Note 2 2 3 4 7" xfId="48439" xr:uid="{00000000-0005-0000-0000-000034BD0000}"/>
    <cellStyle name="Note 2 2 3 4 7 2" xfId="48440" xr:uid="{00000000-0005-0000-0000-000035BD0000}"/>
    <cellStyle name="Note 2 2 3 4 8" xfId="48441" xr:uid="{00000000-0005-0000-0000-000036BD0000}"/>
    <cellStyle name="Note 2 2 3 4 8 2" xfId="48442" xr:uid="{00000000-0005-0000-0000-000037BD0000}"/>
    <cellStyle name="Note 2 2 3 4 9" xfId="48443" xr:uid="{00000000-0005-0000-0000-000038BD0000}"/>
    <cellStyle name="Note 2 2 3 4 9 2" xfId="48444" xr:uid="{00000000-0005-0000-0000-000039BD0000}"/>
    <cellStyle name="Note 2 2 3 5" xfId="48445" xr:uid="{00000000-0005-0000-0000-00003ABD0000}"/>
    <cellStyle name="Note 2 2 3 5 10" xfId="48446" xr:uid="{00000000-0005-0000-0000-00003BBD0000}"/>
    <cellStyle name="Note 2 2 3 5 11" xfId="48447" xr:uid="{00000000-0005-0000-0000-00003CBD0000}"/>
    <cellStyle name="Note 2 2 3 5 2" xfId="48448" xr:uid="{00000000-0005-0000-0000-00003DBD0000}"/>
    <cellStyle name="Note 2 2 3 5 2 2" xfId="48449" xr:uid="{00000000-0005-0000-0000-00003EBD0000}"/>
    <cellStyle name="Note 2 2 3 5 3" xfId="48450" xr:uid="{00000000-0005-0000-0000-00003FBD0000}"/>
    <cellStyle name="Note 2 2 3 5 3 2" xfId="48451" xr:uid="{00000000-0005-0000-0000-000040BD0000}"/>
    <cellStyle name="Note 2 2 3 5 4" xfId="48452" xr:uid="{00000000-0005-0000-0000-000041BD0000}"/>
    <cellStyle name="Note 2 2 3 5 4 2" xfId="48453" xr:uid="{00000000-0005-0000-0000-000042BD0000}"/>
    <cellStyle name="Note 2 2 3 5 5" xfId="48454" xr:uid="{00000000-0005-0000-0000-000043BD0000}"/>
    <cellStyle name="Note 2 2 3 5 5 2" xfId="48455" xr:uid="{00000000-0005-0000-0000-000044BD0000}"/>
    <cellStyle name="Note 2 2 3 5 6" xfId="48456" xr:uid="{00000000-0005-0000-0000-000045BD0000}"/>
    <cellStyle name="Note 2 2 3 5 6 2" xfId="48457" xr:uid="{00000000-0005-0000-0000-000046BD0000}"/>
    <cellStyle name="Note 2 2 3 5 7" xfId="48458" xr:uid="{00000000-0005-0000-0000-000047BD0000}"/>
    <cellStyle name="Note 2 2 3 5 7 2" xfId="48459" xr:uid="{00000000-0005-0000-0000-000048BD0000}"/>
    <cellStyle name="Note 2 2 3 5 8" xfId="48460" xr:uid="{00000000-0005-0000-0000-000049BD0000}"/>
    <cellStyle name="Note 2 2 3 5 8 2" xfId="48461" xr:uid="{00000000-0005-0000-0000-00004ABD0000}"/>
    <cellStyle name="Note 2 2 3 5 9" xfId="48462" xr:uid="{00000000-0005-0000-0000-00004BBD0000}"/>
    <cellStyle name="Note 2 2 3 5 9 2" xfId="48463" xr:uid="{00000000-0005-0000-0000-00004CBD0000}"/>
    <cellStyle name="Note 2 2 3 6" xfId="48464" xr:uid="{00000000-0005-0000-0000-00004DBD0000}"/>
    <cellStyle name="Note 2 2 3 6 10" xfId="48465" xr:uid="{00000000-0005-0000-0000-00004EBD0000}"/>
    <cellStyle name="Note 2 2 3 6 11" xfId="48466" xr:uid="{00000000-0005-0000-0000-00004FBD0000}"/>
    <cellStyle name="Note 2 2 3 6 2" xfId="48467" xr:uid="{00000000-0005-0000-0000-000050BD0000}"/>
    <cellStyle name="Note 2 2 3 6 2 2" xfId="48468" xr:uid="{00000000-0005-0000-0000-000051BD0000}"/>
    <cellStyle name="Note 2 2 3 6 3" xfId="48469" xr:uid="{00000000-0005-0000-0000-000052BD0000}"/>
    <cellStyle name="Note 2 2 3 6 3 2" xfId="48470" xr:uid="{00000000-0005-0000-0000-000053BD0000}"/>
    <cellStyle name="Note 2 2 3 6 4" xfId="48471" xr:uid="{00000000-0005-0000-0000-000054BD0000}"/>
    <cellStyle name="Note 2 2 3 6 4 2" xfId="48472" xr:uid="{00000000-0005-0000-0000-000055BD0000}"/>
    <cellStyle name="Note 2 2 3 6 5" xfId="48473" xr:uid="{00000000-0005-0000-0000-000056BD0000}"/>
    <cellStyle name="Note 2 2 3 6 5 2" xfId="48474" xr:uid="{00000000-0005-0000-0000-000057BD0000}"/>
    <cellStyle name="Note 2 2 3 6 6" xfId="48475" xr:uid="{00000000-0005-0000-0000-000058BD0000}"/>
    <cellStyle name="Note 2 2 3 6 6 2" xfId="48476" xr:uid="{00000000-0005-0000-0000-000059BD0000}"/>
    <cellStyle name="Note 2 2 3 6 7" xfId="48477" xr:uid="{00000000-0005-0000-0000-00005ABD0000}"/>
    <cellStyle name="Note 2 2 3 6 7 2" xfId="48478" xr:uid="{00000000-0005-0000-0000-00005BBD0000}"/>
    <cellStyle name="Note 2 2 3 6 8" xfId="48479" xr:uid="{00000000-0005-0000-0000-00005CBD0000}"/>
    <cellStyle name="Note 2 2 3 6 8 2" xfId="48480" xr:uid="{00000000-0005-0000-0000-00005DBD0000}"/>
    <cellStyle name="Note 2 2 3 6 9" xfId="48481" xr:uid="{00000000-0005-0000-0000-00005EBD0000}"/>
    <cellStyle name="Note 2 2 3 6 9 2" xfId="48482" xr:uid="{00000000-0005-0000-0000-00005FBD0000}"/>
    <cellStyle name="Note 2 2 3 7" xfId="48483" xr:uid="{00000000-0005-0000-0000-000060BD0000}"/>
    <cellStyle name="Note 2 2 3 7 10" xfId="48484" xr:uid="{00000000-0005-0000-0000-000061BD0000}"/>
    <cellStyle name="Note 2 2 3 7 2" xfId="48485" xr:uid="{00000000-0005-0000-0000-000062BD0000}"/>
    <cellStyle name="Note 2 2 3 7 2 2" xfId="48486" xr:uid="{00000000-0005-0000-0000-000063BD0000}"/>
    <cellStyle name="Note 2 2 3 7 3" xfId="48487" xr:uid="{00000000-0005-0000-0000-000064BD0000}"/>
    <cellStyle name="Note 2 2 3 7 3 2" xfId="48488" xr:uid="{00000000-0005-0000-0000-000065BD0000}"/>
    <cellStyle name="Note 2 2 3 7 4" xfId="48489" xr:uid="{00000000-0005-0000-0000-000066BD0000}"/>
    <cellStyle name="Note 2 2 3 7 4 2" xfId="48490" xr:uid="{00000000-0005-0000-0000-000067BD0000}"/>
    <cellStyle name="Note 2 2 3 7 5" xfId="48491" xr:uid="{00000000-0005-0000-0000-000068BD0000}"/>
    <cellStyle name="Note 2 2 3 7 5 2" xfId="48492" xr:uid="{00000000-0005-0000-0000-000069BD0000}"/>
    <cellStyle name="Note 2 2 3 7 6" xfId="48493" xr:uid="{00000000-0005-0000-0000-00006ABD0000}"/>
    <cellStyle name="Note 2 2 3 7 6 2" xfId="48494" xr:uid="{00000000-0005-0000-0000-00006BBD0000}"/>
    <cellStyle name="Note 2 2 3 7 7" xfId="48495" xr:uid="{00000000-0005-0000-0000-00006CBD0000}"/>
    <cellStyle name="Note 2 2 3 7 7 2" xfId="48496" xr:uid="{00000000-0005-0000-0000-00006DBD0000}"/>
    <cellStyle name="Note 2 2 3 7 8" xfId="48497" xr:uid="{00000000-0005-0000-0000-00006EBD0000}"/>
    <cellStyle name="Note 2 2 3 7 8 2" xfId="48498" xr:uid="{00000000-0005-0000-0000-00006FBD0000}"/>
    <cellStyle name="Note 2 2 3 7 9" xfId="48499" xr:uid="{00000000-0005-0000-0000-000070BD0000}"/>
    <cellStyle name="Note 2 2 3 8" xfId="48500" xr:uid="{00000000-0005-0000-0000-000071BD0000}"/>
    <cellStyle name="Note 2 2 3 8 2" xfId="48501" xr:uid="{00000000-0005-0000-0000-000072BD0000}"/>
    <cellStyle name="Note 2 2 3 9" xfId="48502" xr:uid="{00000000-0005-0000-0000-000073BD0000}"/>
    <cellStyle name="Note 2 2 3 9 2" xfId="48503" xr:uid="{00000000-0005-0000-0000-000074BD0000}"/>
    <cellStyle name="Note 2 2 4" xfId="48504" xr:uid="{00000000-0005-0000-0000-000075BD0000}"/>
    <cellStyle name="Note 2 2 4 10" xfId="48505" xr:uid="{00000000-0005-0000-0000-000076BD0000}"/>
    <cellStyle name="Note 2 2 4 11" xfId="48506" xr:uid="{00000000-0005-0000-0000-000077BD0000}"/>
    <cellStyle name="Note 2 2 4 2" xfId="48507" xr:uid="{00000000-0005-0000-0000-000078BD0000}"/>
    <cellStyle name="Note 2 2 4 2 2" xfId="48508" xr:uid="{00000000-0005-0000-0000-000079BD0000}"/>
    <cellStyle name="Note 2 2 4 3" xfId="48509" xr:uid="{00000000-0005-0000-0000-00007ABD0000}"/>
    <cellStyle name="Note 2 2 4 3 2" xfId="48510" xr:uid="{00000000-0005-0000-0000-00007BBD0000}"/>
    <cellStyle name="Note 2 2 4 4" xfId="48511" xr:uid="{00000000-0005-0000-0000-00007CBD0000}"/>
    <cellStyle name="Note 2 2 4 4 2" xfId="48512" xr:uid="{00000000-0005-0000-0000-00007DBD0000}"/>
    <cellStyle name="Note 2 2 4 5" xfId="48513" xr:uid="{00000000-0005-0000-0000-00007EBD0000}"/>
    <cellStyle name="Note 2 2 4 5 2" xfId="48514" xr:uid="{00000000-0005-0000-0000-00007FBD0000}"/>
    <cellStyle name="Note 2 2 4 6" xfId="48515" xr:uid="{00000000-0005-0000-0000-000080BD0000}"/>
    <cellStyle name="Note 2 2 4 6 2" xfId="48516" xr:uid="{00000000-0005-0000-0000-000081BD0000}"/>
    <cellStyle name="Note 2 2 4 7" xfId="48517" xr:uid="{00000000-0005-0000-0000-000082BD0000}"/>
    <cellStyle name="Note 2 2 4 7 2" xfId="48518" xr:uid="{00000000-0005-0000-0000-000083BD0000}"/>
    <cellStyle name="Note 2 2 4 8" xfId="48519" xr:uid="{00000000-0005-0000-0000-000084BD0000}"/>
    <cellStyle name="Note 2 2 4 8 2" xfId="48520" xr:uid="{00000000-0005-0000-0000-000085BD0000}"/>
    <cellStyle name="Note 2 2 4 9" xfId="48521" xr:uid="{00000000-0005-0000-0000-000086BD0000}"/>
    <cellStyle name="Note 2 2 4 9 2" xfId="48522" xr:uid="{00000000-0005-0000-0000-000087BD0000}"/>
    <cellStyle name="Note 2 2 5" xfId="48523" xr:uid="{00000000-0005-0000-0000-000088BD0000}"/>
    <cellStyle name="Note 2 2 5 10" xfId="48524" xr:uid="{00000000-0005-0000-0000-000089BD0000}"/>
    <cellStyle name="Note 2 2 5 11" xfId="48525" xr:uid="{00000000-0005-0000-0000-00008ABD0000}"/>
    <cellStyle name="Note 2 2 5 2" xfId="48526" xr:uid="{00000000-0005-0000-0000-00008BBD0000}"/>
    <cellStyle name="Note 2 2 5 2 2" xfId="48527" xr:uid="{00000000-0005-0000-0000-00008CBD0000}"/>
    <cellStyle name="Note 2 2 5 3" xfId="48528" xr:uid="{00000000-0005-0000-0000-00008DBD0000}"/>
    <cellStyle name="Note 2 2 5 3 2" xfId="48529" xr:uid="{00000000-0005-0000-0000-00008EBD0000}"/>
    <cellStyle name="Note 2 2 5 4" xfId="48530" xr:uid="{00000000-0005-0000-0000-00008FBD0000}"/>
    <cellStyle name="Note 2 2 5 4 2" xfId="48531" xr:uid="{00000000-0005-0000-0000-000090BD0000}"/>
    <cellStyle name="Note 2 2 5 5" xfId="48532" xr:uid="{00000000-0005-0000-0000-000091BD0000}"/>
    <cellStyle name="Note 2 2 5 5 2" xfId="48533" xr:uid="{00000000-0005-0000-0000-000092BD0000}"/>
    <cellStyle name="Note 2 2 5 6" xfId="48534" xr:uid="{00000000-0005-0000-0000-000093BD0000}"/>
    <cellStyle name="Note 2 2 5 6 2" xfId="48535" xr:uid="{00000000-0005-0000-0000-000094BD0000}"/>
    <cellStyle name="Note 2 2 5 7" xfId="48536" xr:uid="{00000000-0005-0000-0000-000095BD0000}"/>
    <cellStyle name="Note 2 2 5 7 2" xfId="48537" xr:uid="{00000000-0005-0000-0000-000096BD0000}"/>
    <cellStyle name="Note 2 2 5 8" xfId="48538" xr:uid="{00000000-0005-0000-0000-000097BD0000}"/>
    <cellStyle name="Note 2 2 5 8 2" xfId="48539" xr:uid="{00000000-0005-0000-0000-000098BD0000}"/>
    <cellStyle name="Note 2 2 5 9" xfId="48540" xr:uid="{00000000-0005-0000-0000-000099BD0000}"/>
    <cellStyle name="Note 2 2 5 9 2" xfId="48541" xr:uid="{00000000-0005-0000-0000-00009ABD0000}"/>
    <cellStyle name="Note 2 2 6" xfId="48542" xr:uid="{00000000-0005-0000-0000-00009BBD0000}"/>
    <cellStyle name="Note 2 2 6 10" xfId="48543" xr:uid="{00000000-0005-0000-0000-00009CBD0000}"/>
    <cellStyle name="Note 2 2 6 11" xfId="48544" xr:uid="{00000000-0005-0000-0000-00009DBD0000}"/>
    <cellStyle name="Note 2 2 6 2" xfId="48545" xr:uid="{00000000-0005-0000-0000-00009EBD0000}"/>
    <cellStyle name="Note 2 2 6 2 2" xfId="48546" xr:uid="{00000000-0005-0000-0000-00009FBD0000}"/>
    <cellStyle name="Note 2 2 6 3" xfId="48547" xr:uid="{00000000-0005-0000-0000-0000A0BD0000}"/>
    <cellStyle name="Note 2 2 6 3 2" xfId="48548" xr:uid="{00000000-0005-0000-0000-0000A1BD0000}"/>
    <cellStyle name="Note 2 2 6 4" xfId="48549" xr:uid="{00000000-0005-0000-0000-0000A2BD0000}"/>
    <cellStyle name="Note 2 2 6 4 2" xfId="48550" xr:uid="{00000000-0005-0000-0000-0000A3BD0000}"/>
    <cellStyle name="Note 2 2 6 5" xfId="48551" xr:uid="{00000000-0005-0000-0000-0000A4BD0000}"/>
    <cellStyle name="Note 2 2 6 5 2" xfId="48552" xr:uid="{00000000-0005-0000-0000-0000A5BD0000}"/>
    <cellStyle name="Note 2 2 6 6" xfId="48553" xr:uid="{00000000-0005-0000-0000-0000A6BD0000}"/>
    <cellStyle name="Note 2 2 6 6 2" xfId="48554" xr:uid="{00000000-0005-0000-0000-0000A7BD0000}"/>
    <cellStyle name="Note 2 2 6 7" xfId="48555" xr:uid="{00000000-0005-0000-0000-0000A8BD0000}"/>
    <cellStyle name="Note 2 2 6 7 2" xfId="48556" xr:uid="{00000000-0005-0000-0000-0000A9BD0000}"/>
    <cellStyle name="Note 2 2 6 8" xfId="48557" xr:uid="{00000000-0005-0000-0000-0000AABD0000}"/>
    <cellStyle name="Note 2 2 6 8 2" xfId="48558" xr:uid="{00000000-0005-0000-0000-0000ABBD0000}"/>
    <cellStyle name="Note 2 2 6 9" xfId="48559" xr:uid="{00000000-0005-0000-0000-0000ACBD0000}"/>
    <cellStyle name="Note 2 2 6 9 2" xfId="48560" xr:uid="{00000000-0005-0000-0000-0000ADBD0000}"/>
    <cellStyle name="Note 2 2 7" xfId="48561" xr:uid="{00000000-0005-0000-0000-0000AEBD0000}"/>
    <cellStyle name="Note 2 2 7 10" xfId="48562" xr:uid="{00000000-0005-0000-0000-0000AFBD0000}"/>
    <cellStyle name="Note 2 2 7 11" xfId="48563" xr:uid="{00000000-0005-0000-0000-0000B0BD0000}"/>
    <cellStyle name="Note 2 2 7 2" xfId="48564" xr:uid="{00000000-0005-0000-0000-0000B1BD0000}"/>
    <cellStyle name="Note 2 2 7 2 2" xfId="48565" xr:uid="{00000000-0005-0000-0000-0000B2BD0000}"/>
    <cellStyle name="Note 2 2 7 3" xfId="48566" xr:uid="{00000000-0005-0000-0000-0000B3BD0000}"/>
    <cellStyle name="Note 2 2 7 3 2" xfId="48567" xr:uid="{00000000-0005-0000-0000-0000B4BD0000}"/>
    <cellStyle name="Note 2 2 7 4" xfId="48568" xr:uid="{00000000-0005-0000-0000-0000B5BD0000}"/>
    <cellStyle name="Note 2 2 7 4 2" xfId="48569" xr:uid="{00000000-0005-0000-0000-0000B6BD0000}"/>
    <cellStyle name="Note 2 2 7 5" xfId="48570" xr:uid="{00000000-0005-0000-0000-0000B7BD0000}"/>
    <cellStyle name="Note 2 2 7 5 2" xfId="48571" xr:uid="{00000000-0005-0000-0000-0000B8BD0000}"/>
    <cellStyle name="Note 2 2 7 6" xfId="48572" xr:uid="{00000000-0005-0000-0000-0000B9BD0000}"/>
    <cellStyle name="Note 2 2 7 6 2" xfId="48573" xr:uid="{00000000-0005-0000-0000-0000BABD0000}"/>
    <cellStyle name="Note 2 2 7 7" xfId="48574" xr:uid="{00000000-0005-0000-0000-0000BBBD0000}"/>
    <cellStyle name="Note 2 2 7 7 2" xfId="48575" xr:uid="{00000000-0005-0000-0000-0000BCBD0000}"/>
    <cellStyle name="Note 2 2 7 8" xfId="48576" xr:uid="{00000000-0005-0000-0000-0000BDBD0000}"/>
    <cellStyle name="Note 2 2 7 8 2" xfId="48577" xr:uid="{00000000-0005-0000-0000-0000BEBD0000}"/>
    <cellStyle name="Note 2 2 7 9" xfId="48578" xr:uid="{00000000-0005-0000-0000-0000BFBD0000}"/>
    <cellStyle name="Note 2 2 7 9 2" xfId="48579" xr:uid="{00000000-0005-0000-0000-0000C0BD0000}"/>
    <cellStyle name="Note 2 2 8" xfId="48580" xr:uid="{00000000-0005-0000-0000-0000C1BD0000}"/>
    <cellStyle name="Note 2 2 8 10" xfId="48581" xr:uid="{00000000-0005-0000-0000-0000C2BD0000}"/>
    <cellStyle name="Note 2 2 8 11" xfId="48582" xr:uid="{00000000-0005-0000-0000-0000C3BD0000}"/>
    <cellStyle name="Note 2 2 8 2" xfId="48583" xr:uid="{00000000-0005-0000-0000-0000C4BD0000}"/>
    <cellStyle name="Note 2 2 8 2 2" xfId="48584" xr:uid="{00000000-0005-0000-0000-0000C5BD0000}"/>
    <cellStyle name="Note 2 2 8 3" xfId="48585" xr:uid="{00000000-0005-0000-0000-0000C6BD0000}"/>
    <cellStyle name="Note 2 2 8 3 2" xfId="48586" xr:uid="{00000000-0005-0000-0000-0000C7BD0000}"/>
    <cellStyle name="Note 2 2 8 4" xfId="48587" xr:uid="{00000000-0005-0000-0000-0000C8BD0000}"/>
    <cellStyle name="Note 2 2 8 4 2" xfId="48588" xr:uid="{00000000-0005-0000-0000-0000C9BD0000}"/>
    <cellStyle name="Note 2 2 8 5" xfId="48589" xr:uid="{00000000-0005-0000-0000-0000CABD0000}"/>
    <cellStyle name="Note 2 2 8 5 2" xfId="48590" xr:uid="{00000000-0005-0000-0000-0000CBBD0000}"/>
    <cellStyle name="Note 2 2 8 6" xfId="48591" xr:uid="{00000000-0005-0000-0000-0000CCBD0000}"/>
    <cellStyle name="Note 2 2 8 6 2" xfId="48592" xr:uid="{00000000-0005-0000-0000-0000CDBD0000}"/>
    <cellStyle name="Note 2 2 8 7" xfId="48593" xr:uid="{00000000-0005-0000-0000-0000CEBD0000}"/>
    <cellStyle name="Note 2 2 8 7 2" xfId="48594" xr:uid="{00000000-0005-0000-0000-0000CFBD0000}"/>
    <cellStyle name="Note 2 2 8 8" xfId="48595" xr:uid="{00000000-0005-0000-0000-0000D0BD0000}"/>
    <cellStyle name="Note 2 2 8 8 2" xfId="48596" xr:uid="{00000000-0005-0000-0000-0000D1BD0000}"/>
    <cellStyle name="Note 2 2 8 9" xfId="48597" xr:uid="{00000000-0005-0000-0000-0000D2BD0000}"/>
    <cellStyle name="Note 2 2 8 9 2" xfId="48598" xr:uid="{00000000-0005-0000-0000-0000D3BD0000}"/>
    <cellStyle name="Note 2 2 9" xfId="48599" xr:uid="{00000000-0005-0000-0000-0000D4BD0000}"/>
    <cellStyle name="Note 2 2 9 10" xfId="48600" xr:uid="{00000000-0005-0000-0000-0000D5BD0000}"/>
    <cellStyle name="Note 2 2 9 2" xfId="48601" xr:uid="{00000000-0005-0000-0000-0000D6BD0000}"/>
    <cellStyle name="Note 2 2 9 2 2" xfId="48602" xr:uid="{00000000-0005-0000-0000-0000D7BD0000}"/>
    <cellStyle name="Note 2 2 9 3" xfId="48603" xr:uid="{00000000-0005-0000-0000-0000D8BD0000}"/>
    <cellStyle name="Note 2 2 9 3 2" xfId="48604" xr:uid="{00000000-0005-0000-0000-0000D9BD0000}"/>
    <cellStyle name="Note 2 2 9 4" xfId="48605" xr:uid="{00000000-0005-0000-0000-0000DABD0000}"/>
    <cellStyle name="Note 2 2 9 4 2" xfId="48606" xr:uid="{00000000-0005-0000-0000-0000DBBD0000}"/>
    <cellStyle name="Note 2 2 9 5" xfId="48607" xr:uid="{00000000-0005-0000-0000-0000DCBD0000}"/>
    <cellStyle name="Note 2 2 9 5 2" xfId="48608" xr:uid="{00000000-0005-0000-0000-0000DDBD0000}"/>
    <cellStyle name="Note 2 2 9 6" xfId="48609" xr:uid="{00000000-0005-0000-0000-0000DEBD0000}"/>
    <cellStyle name="Note 2 2 9 6 2" xfId="48610" xr:uid="{00000000-0005-0000-0000-0000DFBD0000}"/>
    <cellStyle name="Note 2 2 9 7" xfId="48611" xr:uid="{00000000-0005-0000-0000-0000E0BD0000}"/>
    <cellStyle name="Note 2 2 9 7 2" xfId="48612" xr:uid="{00000000-0005-0000-0000-0000E1BD0000}"/>
    <cellStyle name="Note 2 2 9 8" xfId="48613" xr:uid="{00000000-0005-0000-0000-0000E2BD0000}"/>
    <cellStyle name="Note 2 2 9 8 2" xfId="48614" xr:uid="{00000000-0005-0000-0000-0000E3BD0000}"/>
    <cellStyle name="Note 2 2 9 9" xfId="48615" xr:uid="{00000000-0005-0000-0000-0000E4BD0000}"/>
    <cellStyle name="Note 2 20" xfId="48616" xr:uid="{00000000-0005-0000-0000-0000E5BD0000}"/>
    <cellStyle name="Note 2 20 2" xfId="48617" xr:uid="{00000000-0005-0000-0000-0000E6BD0000}"/>
    <cellStyle name="Note 2 20 2 2" xfId="48618" xr:uid="{00000000-0005-0000-0000-0000E7BD0000}"/>
    <cellStyle name="Note 2 20 2 3" xfId="48619" xr:uid="{00000000-0005-0000-0000-0000E8BD0000}"/>
    <cellStyle name="Note 2 20 2 4" xfId="48620" xr:uid="{00000000-0005-0000-0000-0000E9BD0000}"/>
    <cellStyle name="Note 2 20 2 5" xfId="48621" xr:uid="{00000000-0005-0000-0000-0000EABD0000}"/>
    <cellStyle name="Note 2 20 2 6" xfId="48622" xr:uid="{00000000-0005-0000-0000-0000EBBD0000}"/>
    <cellStyle name="Note 2 20 3" xfId="48623" xr:uid="{00000000-0005-0000-0000-0000ECBD0000}"/>
    <cellStyle name="Note 2 20 4" xfId="48624" xr:uid="{00000000-0005-0000-0000-0000EDBD0000}"/>
    <cellStyle name="Note 2 20 5" xfId="48625" xr:uid="{00000000-0005-0000-0000-0000EEBD0000}"/>
    <cellStyle name="Note 2 20 6" xfId="48626" xr:uid="{00000000-0005-0000-0000-0000EFBD0000}"/>
    <cellStyle name="Note 2 20 7" xfId="48627" xr:uid="{00000000-0005-0000-0000-0000F0BD0000}"/>
    <cellStyle name="Note 2 20 8" xfId="48628" xr:uid="{00000000-0005-0000-0000-0000F1BD0000}"/>
    <cellStyle name="Note 2 20 9" xfId="48629" xr:uid="{00000000-0005-0000-0000-0000F2BD0000}"/>
    <cellStyle name="Note 2 21" xfId="48630" xr:uid="{00000000-0005-0000-0000-0000F3BD0000}"/>
    <cellStyle name="Note 2 21 2" xfId="48631" xr:uid="{00000000-0005-0000-0000-0000F4BD0000}"/>
    <cellStyle name="Note 2 21 2 2" xfId="48632" xr:uid="{00000000-0005-0000-0000-0000F5BD0000}"/>
    <cellStyle name="Note 2 21 2 3" xfId="48633" xr:uid="{00000000-0005-0000-0000-0000F6BD0000}"/>
    <cellStyle name="Note 2 21 2 4" xfId="48634" xr:uid="{00000000-0005-0000-0000-0000F7BD0000}"/>
    <cellStyle name="Note 2 21 2 5" xfId="48635" xr:uid="{00000000-0005-0000-0000-0000F8BD0000}"/>
    <cellStyle name="Note 2 21 2 6" xfId="48636" xr:uid="{00000000-0005-0000-0000-0000F9BD0000}"/>
    <cellStyle name="Note 2 21 3" xfId="48637" xr:uid="{00000000-0005-0000-0000-0000FABD0000}"/>
    <cellStyle name="Note 2 21 4" xfId="48638" xr:uid="{00000000-0005-0000-0000-0000FBBD0000}"/>
    <cellStyle name="Note 2 21 5" xfId="48639" xr:uid="{00000000-0005-0000-0000-0000FCBD0000}"/>
    <cellStyle name="Note 2 21 6" xfId="48640" xr:uid="{00000000-0005-0000-0000-0000FDBD0000}"/>
    <cellStyle name="Note 2 21 7" xfId="48641" xr:uid="{00000000-0005-0000-0000-0000FEBD0000}"/>
    <cellStyle name="Note 2 21 8" xfId="48642" xr:uid="{00000000-0005-0000-0000-0000FFBD0000}"/>
    <cellStyle name="Note 2 21 9" xfId="48643" xr:uid="{00000000-0005-0000-0000-000000BE0000}"/>
    <cellStyle name="Note 2 22" xfId="48644" xr:uid="{00000000-0005-0000-0000-000001BE0000}"/>
    <cellStyle name="Note 2 22 2" xfId="48645" xr:uid="{00000000-0005-0000-0000-000002BE0000}"/>
    <cellStyle name="Note 2 22 2 2" xfId="48646" xr:uid="{00000000-0005-0000-0000-000003BE0000}"/>
    <cellStyle name="Note 2 22 2 3" xfId="48647" xr:uid="{00000000-0005-0000-0000-000004BE0000}"/>
    <cellStyle name="Note 2 22 2 4" xfId="48648" xr:uid="{00000000-0005-0000-0000-000005BE0000}"/>
    <cellStyle name="Note 2 22 2 5" xfId="48649" xr:uid="{00000000-0005-0000-0000-000006BE0000}"/>
    <cellStyle name="Note 2 22 2 6" xfId="48650" xr:uid="{00000000-0005-0000-0000-000007BE0000}"/>
    <cellStyle name="Note 2 22 3" xfId="48651" xr:uid="{00000000-0005-0000-0000-000008BE0000}"/>
    <cellStyle name="Note 2 22 4" xfId="48652" xr:uid="{00000000-0005-0000-0000-000009BE0000}"/>
    <cellStyle name="Note 2 22 5" xfId="48653" xr:uid="{00000000-0005-0000-0000-00000ABE0000}"/>
    <cellStyle name="Note 2 22 6" xfId="48654" xr:uid="{00000000-0005-0000-0000-00000BBE0000}"/>
    <cellStyle name="Note 2 22 7" xfId="48655" xr:uid="{00000000-0005-0000-0000-00000CBE0000}"/>
    <cellStyle name="Note 2 22 8" xfId="48656" xr:uid="{00000000-0005-0000-0000-00000DBE0000}"/>
    <cellStyle name="Note 2 22 9" xfId="48657" xr:uid="{00000000-0005-0000-0000-00000EBE0000}"/>
    <cellStyle name="Note 2 23" xfId="48658" xr:uid="{00000000-0005-0000-0000-00000FBE0000}"/>
    <cellStyle name="Note 2 23 2" xfId="48659" xr:uid="{00000000-0005-0000-0000-000010BE0000}"/>
    <cellStyle name="Note 2 23 2 2" xfId="48660" xr:uid="{00000000-0005-0000-0000-000011BE0000}"/>
    <cellStyle name="Note 2 23 2 3" xfId="48661" xr:uid="{00000000-0005-0000-0000-000012BE0000}"/>
    <cellStyle name="Note 2 23 2 4" xfId="48662" xr:uid="{00000000-0005-0000-0000-000013BE0000}"/>
    <cellStyle name="Note 2 23 2 5" xfId="48663" xr:uid="{00000000-0005-0000-0000-000014BE0000}"/>
    <cellStyle name="Note 2 23 2 6" xfId="48664" xr:uid="{00000000-0005-0000-0000-000015BE0000}"/>
    <cellStyle name="Note 2 23 3" xfId="48665" xr:uid="{00000000-0005-0000-0000-000016BE0000}"/>
    <cellStyle name="Note 2 23 4" xfId="48666" xr:uid="{00000000-0005-0000-0000-000017BE0000}"/>
    <cellStyle name="Note 2 23 5" xfId="48667" xr:uid="{00000000-0005-0000-0000-000018BE0000}"/>
    <cellStyle name="Note 2 23 6" xfId="48668" xr:uid="{00000000-0005-0000-0000-000019BE0000}"/>
    <cellStyle name="Note 2 23 7" xfId="48669" xr:uid="{00000000-0005-0000-0000-00001ABE0000}"/>
    <cellStyle name="Note 2 23 8" xfId="48670" xr:uid="{00000000-0005-0000-0000-00001BBE0000}"/>
    <cellStyle name="Note 2 23 9" xfId="48671" xr:uid="{00000000-0005-0000-0000-00001CBE0000}"/>
    <cellStyle name="Note 2 24" xfId="48672" xr:uid="{00000000-0005-0000-0000-00001DBE0000}"/>
    <cellStyle name="Note 2 24 2" xfId="48673" xr:uid="{00000000-0005-0000-0000-00001EBE0000}"/>
    <cellStyle name="Note 2 24 2 2" xfId="48674" xr:uid="{00000000-0005-0000-0000-00001FBE0000}"/>
    <cellStyle name="Note 2 24 2 3" xfId="48675" xr:uid="{00000000-0005-0000-0000-000020BE0000}"/>
    <cellStyle name="Note 2 24 2 4" xfId="48676" xr:uid="{00000000-0005-0000-0000-000021BE0000}"/>
    <cellStyle name="Note 2 24 2 5" xfId="48677" xr:uid="{00000000-0005-0000-0000-000022BE0000}"/>
    <cellStyle name="Note 2 24 2 6" xfId="48678" xr:uid="{00000000-0005-0000-0000-000023BE0000}"/>
    <cellStyle name="Note 2 24 3" xfId="48679" xr:uid="{00000000-0005-0000-0000-000024BE0000}"/>
    <cellStyle name="Note 2 24 4" xfId="48680" xr:uid="{00000000-0005-0000-0000-000025BE0000}"/>
    <cellStyle name="Note 2 24 5" xfId="48681" xr:uid="{00000000-0005-0000-0000-000026BE0000}"/>
    <cellStyle name="Note 2 24 6" xfId="48682" xr:uid="{00000000-0005-0000-0000-000027BE0000}"/>
    <cellStyle name="Note 2 24 7" xfId="48683" xr:uid="{00000000-0005-0000-0000-000028BE0000}"/>
    <cellStyle name="Note 2 24 8" xfId="48684" xr:uid="{00000000-0005-0000-0000-000029BE0000}"/>
    <cellStyle name="Note 2 24 9" xfId="48685" xr:uid="{00000000-0005-0000-0000-00002ABE0000}"/>
    <cellStyle name="Note 2 25" xfId="48686" xr:uid="{00000000-0005-0000-0000-00002BBE0000}"/>
    <cellStyle name="Note 2 25 2" xfId="48687" xr:uid="{00000000-0005-0000-0000-00002CBE0000}"/>
    <cellStyle name="Note 2 25 2 2" xfId="48688" xr:uid="{00000000-0005-0000-0000-00002DBE0000}"/>
    <cellStyle name="Note 2 25 2 3" xfId="48689" xr:uid="{00000000-0005-0000-0000-00002EBE0000}"/>
    <cellStyle name="Note 2 25 2 4" xfId="48690" xr:uid="{00000000-0005-0000-0000-00002FBE0000}"/>
    <cellStyle name="Note 2 25 2 5" xfId="48691" xr:uid="{00000000-0005-0000-0000-000030BE0000}"/>
    <cellStyle name="Note 2 25 2 6" xfId="48692" xr:uid="{00000000-0005-0000-0000-000031BE0000}"/>
    <cellStyle name="Note 2 25 3" xfId="48693" xr:uid="{00000000-0005-0000-0000-000032BE0000}"/>
    <cellStyle name="Note 2 25 4" xfId="48694" xr:uid="{00000000-0005-0000-0000-000033BE0000}"/>
    <cellStyle name="Note 2 25 5" xfId="48695" xr:uid="{00000000-0005-0000-0000-000034BE0000}"/>
    <cellStyle name="Note 2 25 6" xfId="48696" xr:uid="{00000000-0005-0000-0000-000035BE0000}"/>
    <cellStyle name="Note 2 25 7" xfId="48697" xr:uid="{00000000-0005-0000-0000-000036BE0000}"/>
    <cellStyle name="Note 2 25 8" xfId="48698" xr:uid="{00000000-0005-0000-0000-000037BE0000}"/>
    <cellStyle name="Note 2 25 9" xfId="48699" xr:uid="{00000000-0005-0000-0000-000038BE0000}"/>
    <cellStyle name="Note 2 26" xfId="48700" xr:uid="{00000000-0005-0000-0000-000039BE0000}"/>
    <cellStyle name="Note 2 26 2" xfId="48701" xr:uid="{00000000-0005-0000-0000-00003ABE0000}"/>
    <cellStyle name="Note 2 26 2 2" xfId="48702" xr:uid="{00000000-0005-0000-0000-00003BBE0000}"/>
    <cellStyle name="Note 2 26 2 3" xfId="48703" xr:uid="{00000000-0005-0000-0000-00003CBE0000}"/>
    <cellStyle name="Note 2 26 2 4" xfId="48704" xr:uid="{00000000-0005-0000-0000-00003DBE0000}"/>
    <cellStyle name="Note 2 26 2 5" xfId="48705" xr:uid="{00000000-0005-0000-0000-00003EBE0000}"/>
    <cellStyle name="Note 2 26 2 6" xfId="48706" xr:uid="{00000000-0005-0000-0000-00003FBE0000}"/>
    <cellStyle name="Note 2 26 3" xfId="48707" xr:uid="{00000000-0005-0000-0000-000040BE0000}"/>
    <cellStyle name="Note 2 26 4" xfId="48708" xr:uid="{00000000-0005-0000-0000-000041BE0000}"/>
    <cellStyle name="Note 2 26 5" xfId="48709" xr:uid="{00000000-0005-0000-0000-000042BE0000}"/>
    <cellStyle name="Note 2 26 6" xfId="48710" xr:uid="{00000000-0005-0000-0000-000043BE0000}"/>
    <cellStyle name="Note 2 26 7" xfId="48711" xr:uid="{00000000-0005-0000-0000-000044BE0000}"/>
    <cellStyle name="Note 2 26 8" xfId="48712" xr:uid="{00000000-0005-0000-0000-000045BE0000}"/>
    <cellStyle name="Note 2 26 9" xfId="48713" xr:uid="{00000000-0005-0000-0000-000046BE0000}"/>
    <cellStyle name="Note 2 27" xfId="48714" xr:uid="{00000000-0005-0000-0000-000047BE0000}"/>
    <cellStyle name="Note 2 27 2" xfId="48715" xr:uid="{00000000-0005-0000-0000-000048BE0000}"/>
    <cellStyle name="Note 2 27 2 2" xfId="48716" xr:uid="{00000000-0005-0000-0000-000049BE0000}"/>
    <cellStyle name="Note 2 27 2 3" xfId="48717" xr:uid="{00000000-0005-0000-0000-00004ABE0000}"/>
    <cellStyle name="Note 2 27 2 4" xfId="48718" xr:uid="{00000000-0005-0000-0000-00004BBE0000}"/>
    <cellStyle name="Note 2 27 2 5" xfId="48719" xr:uid="{00000000-0005-0000-0000-00004CBE0000}"/>
    <cellStyle name="Note 2 27 2 6" xfId="48720" xr:uid="{00000000-0005-0000-0000-00004DBE0000}"/>
    <cellStyle name="Note 2 27 3" xfId="48721" xr:uid="{00000000-0005-0000-0000-00004EBE0000}"/>
    <cellStyle name="Note 2 27 4" xfId="48722" xr:uid="{00000000-0005-0000-0000-00004FBE0000}"/>
    <cellStyle name="Note 2 27 5" xfId="48723" xr:uid="{00000000-0005-0000-0000-000050BE0000}"/>
    <cellStyle name="Note 2 27 6" xfId="48724" xr:uid="{00000000-0005-0000-0000-000051BE0000}"/>
    <cellStyle name="Note 2 27 7" xfId="48725" xr:uid="{00000000-0005-0000-0000-000052BE0000}"/>
    <cellStyle name="Note 2 27 8" xfId="48726" xr:uid="{00000000-0005-0000-0000-000053BE0000}"/>
    <cellStyle name="Note 2 27 9" xfId="48727" xr:uid="{00000000-0005-0000-0000-000054BE0000}"/>
    <cellStyle name="Note 2 28" xfId="48728" xr:uid="{00000000-0005-0000-0000-000055BE0000}"/>
    <cellStyle name="Note 2 28 2" xfId="48729" xr:uid="{00000000-0005-0000-0000-000056BE0000}"/>
    <cellStyle name="Note 2 28 2 2" xfId="48730" xr:uid="{00000000-0005-0000-0000-000057BE0000}"/>
    <cellStyle name="Note 2 28 2 3" xfId="48731" xr:uid="{00000000-0005-0000-0000-000058BE0000}"/>
    <cellStyle name="Note 2 28 2 4" xfId="48732" xr:uid="{00000000-0005-0000-0000-000059BE0000}"/>
    <cellStyle name="Note 2 28 2 5" xfId="48733" xr:uid="{00000000-0005-0000-0000-00005ABE0000}"/>
    <cellStyle name="Note 2 28 2 6" xfId="48734" xr:uid="{00000000-0005-0000-0000-00005BBE0000}"/>
    <cellStyle name="Note 2 28 3" xfId="48735" xr:uid="{00000000-0005-0000-0000-00005CBE0000}"/>
    <cellStyle name="Note 2 28 4" xfId="48736" xr:uid="{00000000-0005-0000-0000-00005DBE0000}"/>
    <cellStyle name="Note 2 28 5" xfId="48737" xr:uid="{00000000-0005-0000-0000-00005EBE0000}"/>
    <cellStyle name="Note 2 28 6" xfId="48738" xr:uid="{00000000-0005-0000-0000-00005FBE0000}"/>
    <cellStyle name="Note 2 28 7" xfId="48739" xr:uid="{00000000-0005-0000-0000-000060BE0000}"/>
    <cellStyle name="Note 2 28 8" xfId="48740" xr:uid="{00000000-0005-0000-0000-000061BE0000}"/>
    <cellStyle name="Note 2 28 9" xfId="48741" xr:uid="{00000000-0005-0000-0000-000062BE0000}"/>
    <cellStyle name="Note 2 29" xfId="48742" xr:uid="{00000000-0005-0000-0000-000063BE0000}"/>
    <cellStyle name="Note 2 29 2" xfId="48743" xr:uid="{00000000-0005-0000-0000-000064BE0000}"/>
    <cellStyle name="Note 2 29 2 2" xfId="48744" xr:uid="{00000000-0005-0000-0000-000065BE0000}"/>
    <cellStyle name="Note 2 29 2 3" xfId="48745" xr:uid="{00000000-0005-0000-0000-000066BE0000}"/>
    <cellStyle name="Note 2 29 2 4" xfId="48746" xr:uid="{00000000-0005-0000-0000-000067BE0000}"/>
    <cellStyle name="Note 2 29 2 5" xfId="48747" xr:uid="{00000000-0005-0000-0000-000068BE0000}"/>
    <cellStyle name="Note 2 29 2 6" xfId="48748" xr:uid="{00000000-0005-0000-0000-000069BE0000}"/>
    <cellStyle name="Note 2 29 3" xfId="48749" xr:uid="{00000000-0005-0000-0000-00006ABE0000}"/>
    <cellStyle name="Note 2 29 4" xfId="48750" xr:uid="{00000000-0005-0000-0000-00006BBE0000}"/>
    <cellStyle name="Note 2 29 5" xfId="48751" xr:uid="{00000000-0005-0000-0000-00006CBE0000}"/>
    <cellStyle name="Note 2 29 6" xfId="48752" xr:uid="{00000000-0005-0000-0000-00006DBE0000}"/>
    <cellStyle name="Note 2 29 7" xfId="48753" xr:uid="{00000000-0005-0000-0000-00006EBE0000}"/>
    <cellStyle name="Note 2 29 8" xfId="48754" xr:uid="{00000000-0005-0000-0000-00006FBE0000}"/>
    <cellStyle name="Note 2 29 9" xfId="48755" xr:uid="{00000000-0005-0000-0000-000070BE0000}"/>
    <cellStyle name="Note 2 3" xfId="48756" xr:uid="{00000000-0005-0000-0000-000071BE0000}"/>
    <cellStyle name="Note 2 3 10" xfId="48757" xr:uid="{00000000-0005-0000-0000-000072BE0000}"/>
    <cellStyle name="Note 2 3 10 2" xfId="48758" xr:uid="{00000000-0005-0000-0000-000073BE0000}"/>
    <cellStyle name="Note 2 3 11" xfId="48759" xr:uid="{00000000-0005-0000-0000-000074BE0000}"/>
    <cellStyle name="Note 2 3 11 2" xfId="48760" xr:uid="{00000000-0005-0000-0000-000075BE0000}"/>
    <cellStyle name="Note 2 3 12" xfId="48761" xr:uid="{00000000-0005-0000-0000-000076BE0000}"/>
    <cellStyle name="Note 2 3 12 2" xfId="48762" xr:uid="{00000000-0005-0000-0000-000077BE0000}"/>
    <cellStyle name="Note 2 3 13" xfId="48763" xr:uid="{00000000-0005-0000-0000-000078BE0000}"/>
    <cellStyle name="Note 2 3 13 2" xfId="48764" xr:uid="{00000000-0005-0000-0000-000079BE0000}"/>
    <cellStyle name="Note 2 3 14" xfId="48765" xr:uid="{00000000-0005-0000-0000-00007ABE0000}"/>
    <cellStyle name="Note 2 3 14 2" xfId="48766" xr:uid="{00000000-0005-0000-0000-00007BBE0000}"/>
    <cellStyle name="Note 2 3 15" xfId="48767" xr:uid="{00000000-0005-0000-0000-00007CBE0000}"/>
    <cellStyle name="Note 2 3 15 2" xfId="48768" xr:uid="{00000000-0005-0000-0000-00007DBE0000}"/>
    <cellStyle name="Note 2 3 16" xfId="48769" xr:uid="{00000000-0005-0000-0000-00007EBE0000}"/>
    <cellStyle name="Note 2 3 16 2" xfId="48770" xr:uid="{00000000-0005-0000-0000-00007FBE0000}"/>
    <cellStyle name="Note 2 3 17" xfId="48771" xr:uid="{00000000-0005-0000-0000-000080BE0000}"/>
    <cellStyle name="Note 2 3 18" xfId="48772" xr:uid="{00000000-0005-0000-0000-000081BE0000}"/>
    <cellStyle name="Note 2 3 19" xfId="48773" xr:uid="{00000000-0005-0000-0000-000082BE0000}"/>
    <cellStyle name="Note 2 3 2" xfId="48774" xr:uid="{00000000-0005-0000-0000-000083BE0000}"/>
    <cellStyle name="Note 2 3 2 10" xfId="48775" xr:uid="{00000000-0005-0000-0000-000084BE0000}"/>
    <cellStyle name="Note 2 3 2 11" xfId="48776" xr:uid="{00000000-0005-0000-0000-000085BE0000}"/>
    <cellStyle name="Note 2 3 2 12" xfId="48777" xr:uid="{00000000-0005-0000-0000-000086BE0000}"/>
    <cellStyle name="Note 2 3 2 13" xfId="48778" xr:uid="{00000000-0005-0000-0000-000087BE0000}"/>
    <cellStyle name="Note 2 3 2 2" xfId="48779" xr:uid="{00000000-0005-0000-0000-000088BE0000}"/>
    <cellStyle name="Note 2 3 2 2 2" xfId="48780" xr:uid="{00000000-0005-0000-0000-000089BE0000}"/>
    <cellStyle name="Note 2 3 2 3" xfId="48781" xr:uid="{00000000-0005-0000-0000-00008ABE0000}"/>
    <cellStyle name="Note 2 3 2 3 2" xfId="48782" xr:uid="{00000000-0005-0000-0000-00008BBE0000}"/>
    <cellStyle name="Note 2 3 2 4" xfId="48783" xr:uid="{00000000-0005-0000-0000-00008CBE0000}"/>
    <cellStyle name="Note 2 3 2 4 2" xfId="48784" xr:uid="{00000000-0005-0000-0000-00008DBE0000}"/>
    <cellStyle name="Note 2 3 2 5" xfId="48785" xr:uid="{00000000-0005-0000-0000-00008EBE0000}"/>
    <cellStyle name="Note 2 3 2 5 2" xfId="48786" xr:uid="{00000000-0005-0000-0000-00008FBE0000}"/>
    <cellStyle name="Note 2 3 2 6" xfId="48787" xr:uid="{00000000-0005-0000-0000-000090BE0000}"/>
    <cellStyle name="Note 2 3 2 6 2" xfId="48788" xr:uid="{00000000-0005-0000-0000-000091BE0000}"/>
    <cellStyle name="Note 2 3 2 7" xfId="48789" xr:uid="{00000000-0005-0000-0000-000092BE0000}"/>
    <cellStyle name="Note 2 3 2 7 2" xfId="48790" xr:uid="{00000000-0005-0000-0000-000093BE0000}"/>
    <cellStyle name="Note 2 3 2 8" xfId="48791" xr:uid="{00000000-0005-0000-0000-000094BE0000}"/>
    <cellStyle name="Note 2 3 2 8 2" xfId="48792" xr:uid="{00000000-0005-0000-0000-000095BE0000}"/>
    <cellStyle name="Note 2 3 2 9" xfId="48793" xr:uid="{00000000-0005-0000-0000-000096BE0000}"/>
    <cellStyle name="Note 2 3 2 9 2" xfId="48794" xr:uid="{00000000-0005-0000-0000-000097BE0000}"/>
    <cellStyle name="Note 2 3 3" xfId="48795" xr:uid="{00000000-0005-0000-0000-000098BE0000}"/>
    <cellStyle name="Note 2 3 3 10" xfId="48796" xr:uid="{00000000-0005-0000-0000-000099BE0000}"/>
    <cellStyle name="Note 2 3 3 11" xfId="48797" xr:uid="{00000000-0005-0000-0000-00009ABE0000}"/>
    <cellStyle name="Note 2 3 3 2" xfId="48798" xr:uid="{00000000-0005-0000-0000-00009BBE0000}"/>
    <cellStyle name="Note 2 3 3 2 2" xfId="48799" xr:uid="{00000000-0005-0000-0000-00009CBE0000}"/>
    <cellStyle name="Note 2 3 3 3" xfId="48800" xr:uid="{00000000-0005-0000-0000-00009DBE0000}"/>
    <cellStyle name="Note 2 3 3 3 2" xfId="48801" xr:uid="{00000000-0005-0000-0000-00009EBE0000}"/>
    <cellStyle name="Note 2 3 3 4" xfId="48802" xr:uid="{00000000-0005-0000-0000-00009FBE0000}"/>
    <cellStyle name="Note 2 3 3 4 2" xfId="48803" xr:uid="{00000000-0005-0000-0000-0000A0BE0000}"/>
    <cellStyle name="Note 2 3 3 5" xfId="48804" xr:uid="{00000000-0005-0000-0000-0000A1BE0000}"/>
    <cellStyle name="Note 2 3 3 5 2" xfId="48805" xr:uid="{00000000-0005-0000-0000-0000A2BE0000}"/>
    <cellStyle name="Note 2 3 3 6" xfId="48806" xr:uid="{00000000-0005-0000-0000-0000A3BE0000}"/>
    <cellStyle name="Note 2 3 3 6 2" xfId="48807" xr:uid="{00000000-0005-0000-0000-0000A4BE0000}"/>
    <cellStyle name="Note 2 3 3 7" xfId="48808" xr:uid="{00000000-0005-0000-0000-0000A5BE0000}"/>
    <cellStyle name="Note 2 3 3 7 2" xfId="48809" xr:uid="{00000000-0005-0000-0000-0000A6BE0000}"/>
    <cellStyle name="Note 2 3 3 8" xfId="48810" xr:uid="{00000000-0005-0000-0000-0000A7BE0000}"/>
    <cellStyle name="Note 2 3 3 8 2" xfId="48811" xr:uid="{00000000-0005-0000-0000-0000A8BE0000}"/>
    <cellStyle name="Note 2 3 3 9" xfId="48812" xr:uid="{00000000-0005-0000-0000-0000A9BE0000}"/>
    <cellStyle name="Note 2 3 3 9 2" xfId="48813" xr:uid="{00000000-0005-0000-0000-0000AABE0000}"/>
    <cellStyle name="Note 2 3 4" xfId="48814" xr:uid="{00000000-0005-0000-0000-0000ABBE0000}"/>
    <cellStyle name="Note 2 3 4 10" xfId="48815" xr:uid="{00000000-0005-0000-0000-0000ACBE0000}"/>
    <cellStyle name="Note 2 3 4 11" xfId="48816" xr:uid="{00000000-0005-0000-0000-0000ADBE0000}"/>
    <cellStyle name="Note 2 3 4 2" xfId="48817" xr:uid="{00000000-0005-0000-0000-0000AEBE0000}"/>
    <cellStyle name="Note 2 3 4 2 2" xfId="48818" xr:uid="{00000000-0005-0000-0000-0000AFBE0000}"/>
    <cellStyle name="Note 2 3 4 3" xfId="48819" xr:uid="{00000000-0005-0000-0000-0000B0BE0000}"/>
    <cellStyle name="Note 2 3 4 3 2" xfId="48820" xr:uid="{00000000-0005-0000-0000-0000B1BE0000}"/>
    <cellStyle name="Note 2 3 4 4" xfId="48821" xr:uid="{00000000-0005-0000-0000-0000B2BE0000}"/>
    <cellStyle name="Note 2 3 4 4 2" xfId="48822" xr:uid="{00000000-0005-0000-0000-0000B3BE0000}"/>
    <cellStyle name="Note 2 3 4 5" xfId="48823" xr:uid="{00000000-0005-0000-0000-0000B4BE0000}"/>
    <cellStyle name="Note 2 3 4 5 2" xfId="48824" xr:uid="{00000000-0005-0000-0000-0000B5BE0000}"/>
    <cellStyle name="Note 2 3 4 6" xfId="48825" xr:uid="{00000000-0005-0000-0000-0000B6BE0000}"/>
    <cellStyle name="Note 2 3 4 6 2" xfId="48826" xr:uid="{00000000-0005-0000-0000-0000B7BE0000}"/>
    <cellStyle name="Note 2 3 4 7" xfId="48827" xr:uid="{00000000-0005-0000-0000-0000B8BE0000}"/>
    <cellStyle name="Note 2 3 4 7 2" xfId="48828" xr:uid="{00000000-0005-0000-0000-0000B9BE0000}"/>
    <cellStyle name="Note 2 3 4 8" xfId="48829" xr:uid="{00000000-0005-0000-0000-0000BABE0000}"/>
    <cellStyle name="Note 2 3 4 8 2" xfId="48830" xr:uid="{00000000-0005-0000-0000-0000BBBE0000}"/>
    <cellStyle name="Note 2 3 4 9" xfId="48831" xr:uid="{00000000-0005-0000-0000-0000BCBE0000}"/>
    <cellStyle name="Note 2 3 4 9 2" xfId="48832" xr:uid="{00000000-0005-0000-0000-0000BDBE0000}"/>
    <cellStyle name="Note 2 3 5" xfId="48833" xr:uid="{00000000-0005-0000-0000-0000BEBE0000}"/>
    <cellStyle name="Note 2 3 5 10" xfId="48834" xr:uid="{00000000-0005-0000-0000-0000BFBE0000}"/>
    <cellStyle name="Note 2 3 5 11" xfId="48835" xr:uid="{00000000-0005-0000-0000-0000C0BE0000}"/>
    <cellStyle name="Note 2 3 5 2" xfId="48836" xr:uid="{00000000-0005-0000-0000-0000C1BE0000}"/>
    <cellStyle name="Note 2 3 5 2 2" xfId="48837" xr:uid="{00000000-0005-0000-0000-0000C2BE0000}"/>
    <cellStyle name="Note 2 3 5 3" xfId="48838" xr:uid="{00000000-0005-0000-0000-0000C3BE0000}"/>
    <cellStyle name="Note 2 3 5 3 2" xfId="48839" xr:uid="{00000000-0005-0000-0000-0000C4BE0000}"/>
    <cellStyle name="Note 2 3 5 4" xfId="48840" xr:uid="{00000000-0005-0000-0000-0000C5BE0000}"/>
    <cellStyle name="Note 2 3 5 4 2" xfId="48841" xr:uid="{00000000-0005-0000-0000-0000C6BE0000}"/>
    <cellStyle name="Note 2 3 5 5" xfId="48842" xr:uid="{00000000-0005-0000-0000-0000C7BE0000}"/>
    <cellStyle name="Note 2 3 5 5 2" xfId="48843" xr:uid="{00000000-0005-0000-0000-0000C8BE0000}"/>
    <cellStyle name="Note 2 3 5 6" xfId="48844" xr:uid="{00000000-0005-0000-0000-0000C9BE0000}"/>
    <cellStyle name="Note 2 3 5 6 2" xfId="48845" xr:uid="{00000000-0005-0000-0000-0000CABE0000}"/>
    <cellStyle name="Note 2 3 5 7" xfId="48846" xr:uid="{00000000-0005-0000-0000-0000CBBE0000}"/>
    <cellStyle name="Note 2 3 5 7 2" xfId="48847" xr:uid="{00000000-0005-0000-0000-0000CCBE0000}"/>
    <cellStyle name="Note 2 3 5 8" xfId="48848" xr:uid="{00000000-0005-0000-0000-0000CDBE0000}"/>
    <cellStyle name="Note 2 3 5 8 2" xfId="48849" xr:uid="{00000000-0005-0000-0000-0000CEBE0000}"/>
    <cellStyle name="Note 2 3 5 9" xfId="48850" xr:uid="{00000000-0005-0000-0000-0000CFBE0000}"/>
    <cellStyle name="Note 2 3 5 9 2" xfId="48851" xr:uid="{00000000-0005-0000-0000-0000D0BE0000}"/>
    <cellStyle name="Note 2 3 6" xfId="48852" xr:uid="{00000000-0005-0000-0000-0000D1BE0000}"/>
    <cellStyle name="Note 2 3 6 10" xfId="48853" xr:uid="{00000000-0005-0000-0000-0000D2BE0000}"/>
    <cellStyle name="Note 2 3 6 11" xfId="48854" xr:uid="{00000000-0005-0000-0000-0000D3BE0000}"/>
    <cellStyle name="Note 2 3 6 2" xfId="48855" xr:uid="{00000000-0005-0000-0000-0000D4BE0000}"/>
    <cellStyle name="Note 2 3 6 2 2" xfId="48856" xr:uid="{00000000-0005-0000-0000-0000D5BE0000}"/>
    <cellStyle name="Note 2 3 6 3" xfId="48857" xr:uid="{00000000-0005-0000-0000-0000D6BE0000}"/>
    <cellStyle name="Note 2 3 6 3 2" xfId="48858" xr:uid="{00000000-0005-0000-0000-0000D7BE0000}"/>
    <cellStyle name="Note 2 3 6 4" xfId="48859" xr:uid="{00000000-0005-0000-0000-0000D8BE0000}"/>
    <cellStyle name="Note 2 3 6 4 2" xfId="48860" xr:uid="{00000000-0005-0000-0000-0000D9BE0000}"/>
    <cellStyle name="Note 2 3 6 5" xfId="48861" xr:uid="{00000000-0005-0000-0000-0000DABE0000}"/>
    <cellStyle name="Note 2 3 6 5 2" xfId="48862" xr:uid="{00000000-0005-0000-0000-0000DBBE0000}"/>
    <cellStyle name="Note 2 3 6 6" xfId="48863" xr:uid="{00000000-0005-0000-0000-0000DCBE0000}"/>
    <cellStyle name="Note 2 3 6 6 2" xfId="48864" xr:uid="{00000000-0005-0000-0000-0000DDBE0000}"/>
    <cellStyle name="Note 2 3 6 7" xfId="48865" xr:uid="{00000000-0005-0000-0000-0000DEBE0000}"/>
    <cellStyle name="Note 2 3 6 7 2" xfId="48866" xr:uid="{00000000-0005-0000-0000-0000DFBE0000}"/>
    <cellStyle name="Note 2 3 6 8" xfId="48867" xr:uid="{00000000-0005-0000-0000-0000E0BE0000}"/>
    <cellStyle name="Note 2 3 6 8 2" xfId="48868" xr:uid="{00000000-0005-0000-0000-0000E1BE0000}"/>
    <cellStyle name="Note 2 3 6 9" xfId="48869" xr:uid="{00000000-0005-0000-0000-0000E2BE0000}"/>
    <cellStyle name="Note 2 3 6 9 2" xfId="48870" xr:uid="{00000000-0005-0000-0000-0000E3BE0000}"/>
    <cellStyle name="Note 2 3 7" xfId="48871" xr:uid="{00000000-0005-0000-0000-0000E4BE0000}"/>
    <cellStyle name="Note 2 3 7 10" xfId="48872" xr:uid="{00000000-0005-0000-0000-0000E5BE0000}"/>
    <cellStyle name="Note 2 3 7 11" xfId="48873" xr:uid="{00000000-0005-0000-0000-0000E6BE0000}"/>
    <cellStyle name="Note 2 3 7 2" xfId="48874" xr:uid="{00000000-0005-0000-0000-0000E7BE0000}"/>
    <cellStyle name="Note 2 3 7 2 2" xfId="48875" xr:uid="{00000000-0005-0000-0000-0000E8BE0000}"/>
    <cellStyle name="Note 2 3 7 3" xfId="48876" xr:uid="{00000000-0005-0000-0000-0000E9BE0000}"/>
    <cellStyle name="Note 2 3 7 3 2" xfId="48877" xr:uid="{00000000-0005-0000-0000-0000EABE0000}"/>
    <cellStyle name="Note 2 3 7 4" xfId="48878" xr:uid="{00000000-0005-0000-0000-0000EBBE0000}"/>
    <cellStyle name="Note 2 3 7 4 2" xfId="48879" xr:uid="{00000000-0005-0000-0000-0000ECBE0000}"/>
    <cellStyle name="Note 2 3 7 5" xfId="48880" xr:uid="{00000000-0005-0000-0000-0000EDBE0000}"/>
    <cellStyle name="Note 2 3 7 5 2" xfId="48881" xr:uid="{00000000-0005-0000-0000-0000EEBE0000}"/>
    <cellStyle name="Note 2 3 7 6" xfId="48882" xr:uid="{00000000-0005-0000-0000-0000EFBE0000}"/>
    <cellStyle name="Note 2 3 7 6 2" xfId="48883" xr:uid="{00000000-0005-0000-0000-0000F0BE0000}"/>
    <cellStyle name="Note 2 3 7 7" xfId="48884" xr:uid="{00000000-0005-0000-0000-0000F1BE0000}"/>
    <cellStyle name="Note 2 3 7 7 2" xfId="48885" xr:uid="{00000000-0005-0000-0000-0000F2BE0000}"/>
    <cellStyle name="Note 2 3 7 8" xfId="48886" xr:uid="{00000000-0005-0000-0000-0000F3BE0000}"/>
    <cellStyle name="Note 2 3 7 8 2" xfId="48887" xr:uid="{00000000-0005-0000-0000-0000F4BE0000}"/>
    <cellStyle name="Note 2 3 7 9" xfId="48888" xr:uid="{00000000-0005-0000-0000-0000F5BE0000}"/>
    <cellStyle name="Note 2 3 7 9 2" xfId="48889" xr:uid="{00000000-0005-0000-0000-0000F6BE0000}"/>
    <cellStyle name="Note 2 3 8" xfId="48890" xr:uid="{00000000-0005-0000-0000-0000F7BE0000}"/>
    <cellStyle name="Note 2 3 8 10" xfId="48891" xr:uid="{00000000-0005-0000-0000-0000F8BE0000}"/>
    <cellStyle name="Note 2 3 8 2" xfId="48892" xr:uid="{00000000-0005-0000-0000-0000F9BE0000}"/>
    <cellStyle name="Note 2 3 8 2 2" xfId="48893" xr:uid="{00000000-0005-0000-0000-0000FABE0000}"/>
    <cellStyle name="Note 2 3 8 3" xfId="48894" xr:uid="{00000000-0005-0000-0000-0000FBBE0000}"/>
    <cellStyle name="Note 2 3 8 3 2" xfId="48895" xr:uid="{00000000-0005-0000-0000-0000FCBE0000}"/>
    <cellStyle name="Note 2 3 8 4" xfId="48896" xr:uid="{00000000-0005-0000-0000-0000FDBE0000}"/>
    <cellStyle name="Note 2 3 8 4 2" xfId="48897" xr:uid="{00000000-0005-0000-0000-0000FEBE0000}"/>
    <cellStyle name="Note 2 3 8 5" xfId="48898" xr:uid="{00000000-0005-0000-0000-0000FFBE0000}"/>
    <cellStyle name="Note 2 3 8 5 2" xfId="48899" xr:uid="{00000000-0005-0000-0000-000000BF0000}"/>
    <cellStyle name="Note 2 3 8 6" xfId="48900" xr:uid="{00000000-0005-0000-0000-000001BF0000}"/>
    <cellStyle name="Note 2 3 8 6 2" xfId="48901" xr:uid="{00000000-0005-0000-0000-000002BF0000}"/>
    <cellStyle name="Note 2 3 8 7" xfId="48902" xr:uid="{00000000-0005-0000-0000-000003BF0000}"/>
    <cellStyle name="Note 2 3 8 7 2" xfId="48903" xr:uid="{00000000-0005-0000-0000-000004BF0000}"/>
    <cellStyle name="Note 2 3 8 8" xfId="48904" xr:uid="{00000000-0005-0000-0000-000005BF0000}"/>
    <cellStyle name="Note 2 3 8 8 2" xfId="48905" xr:uid="{00000000-0005-0000-0000-000006BF0000}"/>
    <cellStyle name="Note 2 3 8 9" xfId="48906" xr:uid="{00000000-0005-0000-0000-000007BF0000}"/>
    <cellStyle name="Note 2 3 9" xfId="48907" xr:uid="{00000000-0005-0000-0000-000008BF0000}"/>
    <cellStyle name="Note 2 3 9 2" xfId="48908" xr:uid="{00000000-0005-0000-0000-000009BF0000}"/>
    <cellStyle name="Note 2 30" xfId="48909" xr:uid="{00000000-0005-0000-0000-00000ABF0000}"/>
    <cellStyle name="Note 2 30 2" xfId="48910" xr:uid="{00000000-0005-0000-0000-00000BBF0000}"/>
    <cellStyle name="Note 2 30 2 2" xfId="48911" xr:uid="{00000000-0005-0000-0000-00000CBF0000}"/>
    <cellStyle name="Note 2 30 2 3" xfId="48912" xr:uid="{00000000-0005-0000-0000-00000DBF0000}"/>
    <cellStyle name="Note 2 30 2 4" xfId="48913" xr:uid="{00000000-0005-0000-0000-00000EBF0000}"/>
    <cellStyle name="Note 2 30 2 5" xfId="48914" xr:uid="{00000000-0005-0000-0000-00000FBF0000}"/>
    <cellStyle name="Note 2 30 2 6" xfId="48915" xr:uid="{00000000-0005-0000-0000-000010BF0000}"/>
    <cellStyle name="Note 2 30 3" xfId="48916" xr:uid="{00000000-0005-0000-0000-000011BF0000}"/>
    <cellStyle name="Note 2 30 4" xfId="48917" xr:uid="{00000000-0005-0000-0000-000012BF0000}"/>
    <cellStyle name="Note 2 30 5" xfId="48918" xr:uid="{00000000-0005-0000-0000-000013BF0000}"/>
    <cellStyle name="Note 2 30 6" xfId="48919" xr:uid="{00000000-0005-0000-0000-000014BF0000}"/>
    <cellStyle name="Note 2 30 7" xfId="48920" xr:uid="{00000000-0005-0000-0000-000015BF0000}"/>
    <cellStyle name="Note 2 30 8" xfId="48921" xr:uid="{00000000-0005-0000-0000-000016BF0000}"/>
    <cellStyle name="Note 2 30 9" xfId="48922" xr:uid="{00000000-0005-0000-0000-000017BF0000}"/>
    <cellStyle name="Note 2 31" xfId="48923" xr:uid="{00000000-0005-0000-0000-000018BF0000}"/>
    <cellStyle name="Note 2 31 2" xfId="48924" xr:uid="{00000000-0005-0000-0000-000019BF0000}"/>
    <cellStyle name="Note 2 31 2 2" xfId="48925" xr:uid="{00000000-0005-0000-0000-00001ABF0000}"/>
    <cellStyle name="Note 2 31 2 3" xfId="48926" xr:uid="{00000000-0005-0000-0000-00001BBF0000}"/>
    <cellStyle name="Note 2 31 2 4" xfId="48927" xr:uid="{00000000-0005-0000-0000-00001CBF0000}"/>
    <cellStyle name="Note 2 31 2 5" xfId="48928" xr:uid="{00000000-0005-0000-0000-00001DBF0000}"/>
    <cellStyle name="Note 2 31 2 6" xfId="48929" xr:uid="{00000000-0005-0000-0000-00001EBF0000}"/>
    <cellStyle name="Note 2 31 3" xfId="48930" xr:uid="{00000000-0005-0000-0000-00001FBF0000}"/>
    <cellStyle name="Note 2 31 4" xfId="48931" xr:uid="{00000000-0005-0000-0000-000020BF0000}"/>
    <cellStyle name="Note 2 31 5" xfId="48932" xr:uid="{00000000-0005-0000-0000-000021BF0000}"/>
    <cellStyle name="Note 2 31 6" xfId="48933" xr:uid="{00000000-0005-0000-0000-000022BF0000}"/>
    <cellStyle name="Note 2 31 7" xfId="48934" xr:uid="{00000000-0005-0000-0000-000023BF0000}"/>
    <cellStyle name="Note 2 31 8" xfId="48935" xr:uid="{00000000-0005-0000-0000-000024BF0000}"/>
    <cellStyle name="Note 2 31 9" xfId="48936" xr:uid="{00000000-0005-0000-0000-000025BF0000}"/>
    <cellStyle name="Note 2 32" xfId="48937" xr:uid="{00000000-0005-0000-0000-000026BF0000}"/>
    <cellStyle name="Note 2 32 2" xfId="48938" xr:uid="{00000000-0005-0000-0000-000027BF0000}"/>
    <cellStyle name="Note 2 32 2 2" xfId="48939" xr:uid="{00000000-0005-0000-0000-000028BF0000}"/>
    <cellStyle name="Note 2 32 2 3" xfId="48940" xr:uid="{00000000-0005-0000-0000-000029BF0000}"/>
    <cellStyle name="Note 2 32 2 4" xfId="48941" xr:uid="{00000000-0005-0000-0000-00002ABF0000}"/>
    <cellStyle name="Note 2 32 2 5" xfId="48942" xr:uid="{00000000-0005-0000-0000-00002BBF0000}"/>
    <cellStyle name="Note 2 32 2 6" xfId="48943" xr:uid="{00000000-0005-0000-0000-00002CBF0000}"/>
    <cellStyle name="Note 2 32 3" xfId="48944" xr:uid="{00000000-0005-0000-0000-00002DBF0000}"/>
    <cellStyle name="Note 2 32 4" xfId="48945" xr:uid="{00000000-0005-0000-0000-00002EBF0000}"/>
    <cellStyle name="Note 2 32 5" xfId="48946" xr:uid="{00000000-0005-0000-0000-00002FBF0000}"/>
    <cellStyle name="Note 2 32 6" xfId="48947" xr:uid="{00000000-0005-0000-0000-000030BF0000}"/>
    <cellStyle name="Note 2 32 7" xfId="48948" xr:uid="{00000000-0005-0000-0000-000031BF0000}"/>
    <cellStyle name="Note 2 32 8" xfId="48949" xr:uid="{00000000-0005-0000-0000-000032BF0000}"/>
    <cellStyle name="Note 2 32 9" xfId="48950" xr:uid="{00000000-0005-0000-0000-000033BF0000}"/>
    <cellStyle name="Note 2 33" xfId="48951" xr:uid="{00000000-0005-0000-0000-000034BF0000}"/>
    <cellStyle name="Note 2 33 2" xfId="48952" xr:uid="{00000000-0005-0000-0000-000035BF0000}"/>
    <cellStyle name="Note 2 33 2 2" xfId="48953" xr:uid="{00000000-0005-0000-0000-000036BF0000}"/>
    <cellStyle name="Note 2 33 2 3" xfId="48954" xr:uid="{00000000-0005-0000-0000-000037BF0000}"/>
    <cellStyle name="Note 2 33 2 4" xfId="48955" xr:uid="{00000000-0005-0000-0000-000038BF0000}"/>
    <cellStyle name="Note 2 33 2 5" xfId="48956" xr:uid="{00000000-0005-0000-0000-000039BF0000}"/>
    <cellStyle name="Note 2 33 2 6" xfId="48957" xr:uid="{00000000-0005-0000-0000-00003ABF0000}"/>
    <cellStyle name="Note 2 33 3" xfId="48958" xr:uid="{00000000-0005-0000-0000-00003BBF0000}"/>
    <cellStyle name="Note 2 33 4" xfId="48959" xr:uid="{00000000-0005-0000-0000-00003CBF0000}"/>
    <cellStyle name="Note 2 33 5" xfId="48960" xr:uid="{00000000-0005-0000-0000-00003DBF0000}"/>
    <cellStyle name="Note 2 33 6" xfId="48961" xr:uid="{00000000-0005-0000-0000-00003EBF0000}"/>
    <cellStyle name="Note 2 33 7" xfId="48962" xr:uid="{00000000-0005-0000-0000-00003FBF0000}"/>
    <cellStyle name="Note 2 33 8" xfId="48963" xr:uid="{00000000-0005-0000-0000-000040BF0000}"/>
    <cellStyle name="Note 2 33 9" xfId="48964" xr:uid="{00000000-0005-0000-0000-000041BF0000}"/>
    <cellStyle name="Note 2 34" xfId="48965" xr:uid="{00000000-0005-0000-0000-000042BF0000}"/>
    <cellStyle name="Note 2 34 2" xfId="48966" xr:uid="{00000000-0005-0000-0000-000043BF0000}"/>
    <cellStyle name="Note 2 34 2 2" xfId="48967" xr:uid="{00000000-0005-0000-0000-000044BF0000}"/>
    <cellStyle name="Note 2 34 2 3" xfId="48968" xr:uid="{00000000-0005-0000-0000-000045BF0000}"/>
    <cellStyle name="Note 2 34 2 4" xfId="48969" xr:uid="{00000000-0005-0000-0000-000046BF0000}"/>
    <cellStyle name="Note 2 34 2 5" xfId="48970" xr:uid="{00000000-0005-0000-0000-000047BF0000}"/>
    <cellStyle name="Note 2 34 2 6" xfId="48971" xr:uid="{00000000-0005-0000-0000-000048BF0000}"/>
    <cellStyle name="Note 2 34 3" xfId="48972" xr:uid="{00000000-0005-0000-0000-000049BF0000}"/>
    <cellStyle name="Note 2 34 4" xfId="48973" xr:uid="{00000000-0005-0000-0000-00004ABF0000}"/>
    <cellStyle name="Note 2 34 5" xfId="48974" xr:uid="{00000000-0005-0000-0000-00004BBF0000}"/>
    <cellStyle name="Note 2 34 6" xfId="48975" xr:uid="{00000000-0005-0000-0000-00004CBF0000}"/>
    <cellStyle name="Note 2 34 7" xfId="48976" xr:uid="{00000000-0005-0000-0000-00004DBF0000}"/>
    <cellStyle name="Note 2 34 8" xfId="48977" xr:uid="{00000000-0005-0000-0000-00004EBF0000}"/>
    <cellStyle name="Note 2 34 9" xfId="48978" xr:uid="{00000000-0005-0000-0000-00004FBF0000}"/>
    <cellStyle name="Note 2 35" xfId="48979" xr:uid="{00000000-0005-0000-0000-000050BF0000}"/>
    <cellStyle name="Note 2 35 2" xfId="48980" xr:uid="{00000000-0005-0000-0000-000051BF0000}"/>
    <cellStyle name="Note 2 35 2 2" xfId="48981" xr:uid="{00000000-0005-0000-0000-000052BF0000}"/>
    <cellStyle name="Note 2 35 2 3" xfId="48982" xr:uid="{00000000-0005-0000-0000-000053BF0000}"/>
    <cellStyle name="Note 2 35 2 4" xfId="48983" xr:uid="{00000000-0005-0000-0000-000054BF0000}"/>
    <cellStyle name="Note 2 35 2 5" xfId="48984" xr:uid="{00000000-0005-0000-0000-000055BF0000}"/>
    <cellStyle name="Note 2 35 2 6" xfId="48985" xr:uid="{00000000-0005-0000-0000-000056BF0000}"/>
    <cellStyle name="Note 2 35 3" xfId="48986" xr:uid="{00000000-0005-0000-0000-000057BF0000}"/>
    <cellStyle name="Note 2 35 4" xfId="48987" xr:uid="{00000000-0005-0000-0000-000058BF0000}"/>
    <cellStyle name="Note 2 35 5" xfId="48988" xr:uid="{00000000-0005-0000-0000-000059BF0000}"/>
    <cellStyle name="Note 2 35 6" xfId="48989" xr:uid="{00000000-0005-0000-0000-00005ABF0000}"/>
    <cellStyle name="Note 2 35 7" xfId="48990" xr:uid="{00000000-0005-0000-0000-00005BBF0000}"/>
    <cellStyle name="Note 2 35 8" xfId="48991" xr:uid="{00000000-0005-0000-0000-00005CBF0000}"/>
    <cellStyle name="Note 2 35 9" xfId="48992" xr:uid="{00000000-0005-0000-0000-00005DBF0000}"/>
    <cellStyle name="Note 2 36" xfId="48993" xr:uid="{00000000-0005-0000-0000-00005EBF0000}"/>
    <cellStyle name="Note 2 36 2" xfId="48994" xr:uid="{00000000-0005-0000-0000-00005FBF0000}"/>
    <cellStyle name="Note 2 36 2 2" xfId="48995" xr:uid="{00000000-0005-0000-0000-000060BF0000}"/>
    <cellStyle name="Note 2 36 2 3" xfId="48996" xr:uid="{00000000-0005-0000-0000-000061BF0000}"/>
    <cellStyle name="Note 2 36 2 4" xfId="48997" xr:uid="{00000000-0005-0000-0000-000062BF0000}"/>
    <cellStyle name="Note 2 36 2 5" xfId="48998" xr:uid="{00000000-0005-0000-0000-000063BF0000}"/>
    <cellStyle name="Note 2 36 2 6" xfId="48999" xr:uid="{00000000-0005-0000-0000-000064BF0000}"/>
    <cellStyle name="Note 2 36 3" xfId="49000" xr:uid="{00000000-0005-0000-0000-000065BF0000}"/>
    <cellStyle name="Note 2 36 4" xfId="49001" xr:uid="{00000000-0005-0000-0000-000066BF0000}"/>
    <cellStyle name="Note 2 36 5" xfId="49002" xr:uid="{00000000-0005-0000-0000-000067BF0000}"/>
    <cellStyle name="Note 2 36 6" xfId="49003" xr:uid="{00000000-0005-0000-0000-000068BF0000}"/>
    <cellStyle name="Note 2 36 7" xfId="49004" xr:uid="{00000000-0005-0000-0000-000069BF0000}"/>
    <cellStyle name="Note 2 36 8" xfId="49005" xr:uid="{00000000-0005-0000-0000-00006ABF0000}"/>
    <cellStyle name="Note 2 36 9" xfId="49006" xr:uid="{00000000-0005-0000-0000-00006BBF0000}"/>
    <cellStyle name="Note 2 37" xfId="49007" xr:uid="{00000000-0005-0000-0000-00006CBF0000}"/>
    <cellStyle name="Note 2 37 2" xfId="49008" xr:uid="{00000000-0005-0000-0000-00006DBF0000}"/>
    <cellStyle name="Note 2 37 3" xfId="49009" xr:uid="{00000000-0005-0000-0000-00006EBF0000}"/>
    <cellStyle name="Note 2 37 4" xfId="49010" xr:uid="{00000000-0005-0000-0000-00006FBF0000}"/>
    <cellStyle name="Note 2 37 5" xfId="49011" xr:uid="{00000000-0005-0000-0000-000070BF0000}"/>
    <cellStyle name="Note 2 37 6" xfId="49012" xr:uid="{00000000-0005-0000-0000-000071BF0000}"/>
    <cellStyle name="Note 2 38" xfId="49013" xr:uid="{00000000-0005-0000-0000-000072BF0000}"/>
    <cellStyle name="Note 2 39" xfId="49014" xr:uid="{00000000-0005-0000-0000-000073BF0000}"/>
    <cellStyle name="Note 2 4" xfId="49015" xr:uid="{00000000-0005-0000-0000-000074BF0000}"/>
    <cellStyle name="Note 2 4 10" xfId="49016" xr:uid="{00000000-0005-0000-0000-000075BF0000}"/>
    <cellStyle name="Note 2 4 10 2" xfId="49017" xr:uid="{00000000-0005-0000-0000-000076BF0000}"/>
    <cellStyle name="Note 2 4 11" xfId="49018" xr:uid="{00000000-0005-0000-0000-000077BF0000}"/>
    <cellStyle name="Note 2 4 11 2" xfId="49019" xr:uid="{00000000-0005-0000-0000-000078BF0000}"/>
    <cellStyle name="Note 2 4 12" xfId="49020" xr:uid="{00000000-0005-0000-0000-000079BF0000}"/>
    <cellStyle name="Note 2 4 12 2" xfId="49021" xr:uid="{00000000-0005-0000-0000-00007ABF0000}"/>
    <cellStyle name="Note 2 4 13" xfId="49022" xr:uid="{00000000-0005-0000-0000-00007BBF0000}"/>
    <cellStyle name="Note 2 4 13 2" xfId="49023" xr:uid="{00000000-0005-0000-0000-00007CBF0000}"/>
    <cellStyle name="Note 2 4 14" xfId="49024" xr:uid="{00000000-0005-0000-0000-00007DBF0000}"/>
    <cellStyle name="Note 2 4 14 2" xfId="49025" xr:uid="{00000000-0005-0000-0000-00007EBF0000}"/>
    <cellStyle name="Note 2 4 15" xfId="49026" xr:uid="{00000000-0005-0000-0000-00007FBF0000}"/>
    <cellStyle name="Note 2 4 15 2" xfId="49027" xr:uid="{00000000-0005-0000-0000-000080BF0000}"/>
    <cellStyle name="Note 2 4 16" xfId="49028" xr:uid="{00000000-0005-0000-0000-000081BF0000}"/>
    <cellStyle name="Note 2 4 17" xfId="49029" xr:uid="{00000000-0005-0000-0000-000082BF0000}"/>
    <cellStyle name="Note 2 4 18" xfId="49030" xr:uid="{00000000-0005-0000-0000-000083BF0000}"/>
    <cellStyle name="Note 2 4 2" xfId="49031" xr:uid="{00000000-0005-0000-0000-000084BF0000}"/>
    <cellStyle name="Note 2 4 2 10" xfId="49032" xr:uid="{00000000-0005-0000-0000-000085BF0000}"/>
    <cellStyle name="Note 2 4 2 11" xfId="49033" xr:uid="{00000000-0005-0000-0000-000086BF0000}"/>
    <cellStyle name="Note 2 4 2 2" xfId="49034" xr:uid="{00000000-0005-0000-0000-000087BF0000}"/>
    <cellStyle name="Note 2 4 2 2 2" xfId="49035" xr:uid="{00000000-0005-0000-0000-000088BF0000}"/>
    <cellStyle name="Note 2 4 2 3" xfId="49036" xr:uid="{00000000-0005-0000-0000-000089BF0000}"/>
    <cellStyle name="Note 2 4 2 3 2" xfId="49037" xr:uid="{00000000-0005-0000-0000-00008ABF0000}"/>
    <cellStyle name="Note 2 4 2 4" xfId="49038" xr:uid="{00000000-0005-0000-0000-00008BBF0000}"/>
    <cellStyle name="Note 2 4 2 4 2" xfId="49039" xr:uid="{00000000-0005-0000-0000-00008CBF0000}"/>
    <cellStyle name="Note 2 4 2 5" xfId="49040" xr:uid="{00000000-0005-0000-0000-00008DBF0000}"/>
    <cellStyle name="Note 2 4 2 5 2" xfId="49041" xr:uid="{00000000-0005-0000-0000-00008EBF0000}"/>
    <cellStyle name="Note 2 4 2 6" xfId="49042" xr:uid="{00000000-0005-0000-0000-00008FBF0000}"/>
    <cellStyle name="Note 2 4 2 6 2" xfId="49043" xr:uid="{00000000-0005-0000-0000-000090BF0000}"/>
    <cellStyle name="Note 2 4 2 7" xfId="49044" xr:uid="{00000000-0005-0000-0000-000091BF0000}"/>
    <cellStyle name="Note 2 4 2 7 2" xfId="49045" xr:uid="{00000000-0005-0000-0000-000092BF0000}"/>
    <cellStyle name="Note 2 4 2 8" xfId="49046" xr:uid="{00000000-0005-0000-0000-000093BF0000}"/>
    <cellStyle name="Note 2 4 2 8 2" xfId="49047" xr:uid="{00000000-0005-0000-0000-000094BF0000}"/>
    <cellStyle name="Note 2 4 2 9" xfId="49048" xr:uid="{00000000-0005-0000-0000-000095BF0000}"/>
    <cellStyle name="Note 2 4 2 9 2" xfId="49049" xr:uid="{00000000-0005-0000-0000-000096BF0000}"/>
    <cellStyle name="Note 2 4 3" xfId="49050" xr:uid="{00000000-0005-0000-0000-000097BF0000}"/>
    <cellStyle name="Note 2 4 3 10" xfId="49051" xr:uid="{00000000-0005-0000-0000-000098BF0000}"/>
    <cellStyle name="Note 2 4 3 11" xfId="49052" xr:uid="{00000000-0005-0000-0000-000099BF0000}"/>
    <cellStyle name="Note 2 4 3 2" xfId="49053" xr:uid="{00000000-0005-0000-0000-00009ABF0000}"/>
    <cellStyle name="Note 2 4 3 2 2" xfId="49054" xr:uid="{00000000-0005-0000-0000-00009BBF0000}"/>
    <cellStyle name="Note 2 4 3 3" xfId="49055" xr:uid="{00000000-0005-0000-0000-00009CBF0000}"/>
    <cellStyle name="Note 2 4 3 3 2" xfId="49056" xr:uid="{00000000-0005-0000-0000-00009DBF0000}"/>
    <cellStyle name="Note 2 4 3 4" xfId="49057" xr:uid="{00000000-0005-0000-0000-00009EBF0000}"/>
    <cellStyle name="Note 2 4 3 4 2" xfId="49058" xr:uid="{00000000-0005-0000-0000-00009FBF0000}"/>
    <cellStyle name="Note 2 4 3 5" xfId="49059" xr:uid="{00000000-0005-0000-0000-0000A0BF0000}"/>
    <cellStyle name="Note 2 4 3 5 2" xfId="49060" xr:uid="{00000000-0005-0000-0000-0000A1BF0000}"/>
    <cellStyle name="Note 2 4 3 6" xfId="49061" xr:uid="{00000000-0005-0000-0000-0000A2BF0000}"/>
    <cellStyle name="Note 2 4 3 6 2" xfId="49062" xr:uid="{00000000-0005-0000-0000-0000A3BF0000}"/>
    <cellStyle name="Note 2 4 3 7" xfId="49063" xr:uid="{00000000-0005-0000-0000-0000A4BF0000}"/>
    <cellStyle name="Note 2 4 3 7 2" xfId="49064" xr:uid="{00000000-0005-0000-0000-0000A5BF0000}"/>
    <cellStyle name="Note 2 4 3 8" xfId="49065" xr:uid="{00000000-0005-0000-0000-0000A6BF0000}"/>
    <cellStyle name="Note 2 4 3 8 2" xfId="49066" xr:uid="{00000000-0005-0000-0000-0000A7BF0000}"/>
    <cellStyle name="Note 2 4 3 9" xfId="49067" xr:uid="{00000000-0005-0000-0000-0000A8BF0000}"/>
    <cellStyle name="Note 2 4 3 9 2" xfId="49068" xr:uid="{00000000-0005-0000-0000-0000A9BF0000}"/>
    <cellStyle name="Note 2 4 4" xfId="49069" xr:uid="{00000000-0005-0000-0000-0000AABF0000}"/>
    <cellStyle name="Note 2 4 4 10" xfId="49070" xr:uid="{00000000-0005-0000-0000-0000ABBF0000}"/>
    <cellStyle name="Note 2 4 4 11" xfId="49071" xr:uid="{00000000-0005-0000-0000-0000ACBF0000}"/>
    <cellStyle name="Note 2 4 4 2" xfId="49072" xr:uid="{00000000-0005-0000-0000-0000ADBF0000}"/>
    <cellStyle name="Note 2 4 4 2 2" xfId="49073" xr:uid="{00000000-0005-0000-0000-0000AEBF0000}"/>
    <cellStyle name="Note 2 4 4 3" xfId="49074" xr:uid="{00000000-0005-0000-0000-0000AFBF0000}"/>
    <cellStyle name="Note 2 4 4 3 2" xfId="49075" xr:uid="{00000000-0005-0000-0000-0000B0BF0000}"/>
    <cellStyle name="Note 2 4 4 4" xfId="49076" xr:uid="{00000000-0005-0000-0000-0000B1BF0000}"/>
    <cellStyle name="Note 2 4 4 4 2" xfId="49077" xr:uid="{00000000-0005-0000-0000-0000B2BF0000}"/>
    <cellStyle name="Note 2 4 4 5" xfId="49078" xr:uid="{00000000-0005-0000-0000-0000B3BF0000}"/>
    <cellStyle name="Note 2 4 4 5 2" xfId="49079" xr:uid="{00000000-0005-0000-0000-0000B4BF0000}"/>
    <cellStyle name="Note 2 4 4 6" xfId="49080" xr:uid="{00000000-0005-0000-0000-0000B5BF0000}"/>
    <cellStyle name="Note 2 4 4 6 2" xfId="49081" xr:uid="{00000000-0005-0000-0000-0000B6BF0000}"/>
    <cellStyle name="Note 2 4 4 7" xfId="49082" xr:uid="{00000000-0005-0000-0000-0000B7BF0000}"/>
    <cellStyle name="Note 2 4 4 7 2" xfId="49083" xr:uid="{00000000-0005-0000-0000-0000B8BF0000}"/>
    <cellStyle name="Note 2 4 4 8" xfId="49084" xr:uid="{00000000-0005-0000-0000-0000B9BF0000}"/>
    <cellStyle name="Note 2 4 4 8 2" xfId="49085" xr:uid="{00000000-0005-0000-0000-0000BABF0000}"/>
    <cellStyle name="Note 2 4 4 9" xfId="49086" xr:uid="{00000000-0005-0000-0000-0000BBBF0000}"/>
    <cellStyle name="Note 2 4 4 9 2" xfId="49087" xr:uid="{00000000-0005-0000-0000-0000BCBF0000}"/>
    <cellStyle name="Note 2 4 5" xfId="49088" xr:uid="{00000000-0005-0000-0000-0000BDBF0000}"/>
    <cellStyle name="Note 2 4 5 10" xfId="49089" xr:uid="{00000000-0005-0000-0000-0000BEBF0000}"/>
    <cellStyle name="Note 2 4 5 11" xfId="49090" xr:uid="{00000000-0005-0000-0000-0000BFBF0000}"/>
    <cellStyle name="Note 2 4 5 2" xfId="49091" xr:uid="{00000000-0005-0000-0000-0000C0BF0000}"/>
    <cellStyle name="Note 2 4 5 2 2" xfId="49092" xr:uid="{00000000-0005-0000-0000-0000C1BF0000}"/>
    <cellStyle name="Note 2 4 5 3" xfId="49093" xr:uid="{00000000-0005-0000-0000-0000C2BF0000}"/>
    <cellStyle name="Note 2 4 5 3 2" xfId="49094" xr:uid="{00000000-0005-0000-0000-0000C3BF0000}"/>
    <cellStyle name="Note 2 4 5 4" xfId="49095" xr:uid="{00000000-0005-0000-0000-0000C4BF0000}"/>
    <cellStyle name="Note 2 4 5 4 2" xfId="49096" xr:uid="{00000000-0005-0000-0000-0000C5BF0000}"/>
    <cellStyle name="Note 2 4 5 5" xfId="49097" xr:uid="{00000000-0005-0000-0000-0000C6BF0000}"/>
    <cellStyle name="Note 2 4 5 5 2" xfId="49098" xr:uid="{00000000-0005-0000-0000-0000C7BF0000}"/>
    <cellStyle name="Note 2 4 5 6" xfId="49099" xr:uid="{00000000-0005-0000-0000-0000C8BF0000}"/>
    <cellStyle name="Note 2 4 5 6 2" xfId="49100" xr:uid="{00000000-0005-0000-0000-0000C9BF0000}"/>
    <cellStyle name="Note 2 4 5 7" xfId="49101" xr:uid="{00000000-0005-0000-0000-0000CABF0000}"/>
    <cellStyle name="Note 2 4 5 7 2" xfId="49102" xr:uid="{00000000-0005-0000-0000-0000CBBF0000}"/>
    <cellStyle name="Note 2 4 5 8" xfId="49103" xr:uid="{00000000-0005-0000-0000-0000CCBF0000}"/>
    <cellStyle name="Note 2 4 5 8 2" xfId="49104" xr:uid="{00000000-0005-0000-0000-0000CDBF0000}"/>
    <cellStyle name="Note 2 4 5 9" xfId="49105" xr:uid="{00000000-0005-0000-0000-0000CEBF0000}"/>
    <cellStyle name="Note 2 4 5 9 2" xfId="49106" xr:uid="{00000000-0005-0000-0000-0000CFBF0000}"/>
    <cellStyle name="Note 2 4 6" xfId="49107" xr:uid="{00000000-0005-0000-0000-0000D0BF0000}"/>
    <cellStyle name="Note 2 4 6 10" xfId="49108" xr:uid="{00000000-0005-0000-0000-0000D1BF0000}"/>
    <cellStyle name="Note 2 4 6 11" xfId="49109" xr:uid="{00000000-0005-0000-0000-0000D2BF0000}"/>
    <cellStyle name="Note 2 4 6 2" xfId="49110" xr:uid="{00000000-0005-0000-0000-0000D3BF0000}"/>
    <cellStyle name="Note 2 4 6 2 2" xfId="49111" xr:uid="{00000000-0005-0000-0000-0000D4BF0000}"/>
    <cellStyle name="Note 2 4 6 3" xfId="49112" xr:uid="{00000000-0005-0000-0000-0000D5BF0000}"/>
    <cellStyle name="Note 2 4 6 3 2" xfId="49113" xr:uid="{00000000-0005-0000-0000-0000D6BF0000}"/>
    <cellStyle name="Note 2 4 6 4" xfId="49114" xr:uid="{00000000-0005-0000-0000-0000D7BF0000}"/>
    <cellStyle name="Note 2 4 6 4 2" xfId="49115" xr:uid="{00000000-0005-0000-0000-0000D8BF0000}"/>
    <cellStyle name="Note 2 4 6 5" xfId="49116" xr:uid="{00000000-0005-0000-0000-0000D9BF0000}"/>
    <cellStyle name="Note 2 4 6 5 2" xfId="49117" xr:uid="{00000000-0005-0000-0000-0000DABF0000}"/>
    <cellStyle name="Note 2 4 6 6" xfId="49118" xr:uid="{00000000-0005-0000-0000-0000DBBF0000}"/>
    <cellStyle name="Note 2 4 6 6 2" xfId="49119" xr:uid="{00000000-0005-0000-0000-0000DCBF0000}"/>
    <cellStyle name="Note 2 4 6 7" xfId="49120" xr:uid="{00000000-0005-0000-0000-0000DDBF0000}"/>
    <cellStyle name="Note 2 4 6 7 2" xfId="49121" xr:uid="{00000000-0005-0000-0000-0000DEBF0000}"/>
    <cellStyle name="Note 2 4 6 8" xfId="49122" xr:uid="{00000000-0005-0000-0000-0000DFBF0000}"/>
    <cellStyle name="Note 2 4 6 8 2" xfId="49123" xr:uid="{00000000-0005-0000-0000-0000E0BF0000}"/>
    <cellStyle name="Note 2 4 6 9" xfId="49124" xr:uid="{00000000-0005-0000-0000-0000E1BF0000}"/>
    <cellStyle name="Note 2 4 6 9 2" xfId="49125" xr:uid="{00000000-0005-0000-0000-0000E2BF0000}"/>
    <cellStyle name="Note 2 4 7" xfId="49126" xr:uid="{00000000-0005-0000-0000-0000E3BF0000}"/>
    <cellStyle name="Note 2 4 7 10" xfId="49127" xr:uid="{00000000-0005-0000-0000-0000E4BF0000}"/>
    <cellStyle name="Note 2 4 7 2" xfId="49128" xr:uid="{00000000-0005-0000-0000-0000E5BF0000}"/>
    <cellStyle name="Note 2 4 7 2 2" xfId="49129" xr:uid="{00000000-0005-0000-0000-0000E6BF0000}"/>
    <cellStyle name="Note 2 4 7 3" xfId="49130" xr:uid="{00000000-0005-0000-0000-0000E7BF0000}"/>
    <cellStyle name="Note 2 4 7 3 2" xfId="49131" xr:uid="{00000000-0005-0000-0000-0000E8BF0000}"/>
    <cellStyle name="Note 2 4 7 4" xfId="49132" xr:uid="{00000000-0005-0000-0000-0000E9BF0000}"/>
    <cellStyle name="Note 2 4 7 4 2" xfId="49133" xr:uid="{00000000-0005-0000-0000-0000EABF0000}"/>
    <cellStyle name="Note 2 4 7 5" xfId="49134" xr:uid="{00000000-0005-0000-0000-0000EBBF0000}"/>
    <cellStyle name="Note 2 4 7 5 2" xfId="49135" xr:uid="{00000000-0005-0000-0000-0000ECBF0000}"/>
    <cellStyle name="Note 2 4 7 6" xfId="49136" xr:uid="{00000000-0005-0000-0000-0000EDBF0000}"/>
    <cellStyle name="Note 2 4 7 6 2" xfId="49137" xr:uid="{00000000-0005-0000-0000-0000EEBF0000}"/>
    <cellStyle name="Note 2 4 7 7" xfId="49138" xr:uid="{00000000-0005-0000-0000-0000EFBF0000}"/>
    <cellStyle name="Note 2 4 7 7 2" xfId="49139" xr:uid="{00000000-0005-0000-0000-0000F0BF0000}"/>
    <cellStyle name="Note 2 4 7 8" xfId="49140" xr:uid="{00000000-0005-0000-0000-0000F1BF0000}"/>
    <cellStyle name="Note 2 4 7 8 2" xfId="49141" xr:uid="{00000000-0005-0000-0000-0000F2BF0000}"/>
    <cellStyle name="Note 2 4 7 9" xfId="49142" xr:uid="{00000000-0005-0000-0000-0000F3BF0000}"/>
    <cellStyle name="Note 2 4 8" xfId="49143" xr:uid="{00000000-0005-0000-0000-0000F4BF0000}"/>
    <cellStyle name="Note 2 4 8 2" xfId="49144" xr:uid="{00000000-0005-0000-0000-0000F5BF0000}"/>
    <cellStyle name="Note 2 4 9" xfId="49145" xr:uid="{00000000-0005-0000-0000-0000F6BF0000}"/>
    <cellStyle name="Note 2 4 9 2" xfId="49146" xr:uid="{00000000-0005-0000-0000-0000F7BF0000}"/>
    <cellStyle name="Note 2 40" xfId="49147" xr:uid="{00000000-0005-0000-0000-0000F8BF0000}"/>
    <cellStyle name="Note 2 41" xfId="49148" xr:uid="{00000000-0005-0000-0000-0000F9BF0000}"/>
    <cellStyle name="Note 2 42" xfId="49149" xr:uid="{00000000-0005-0000-0000-0000FABF0000}"/>
    <cellStyle name="Note 2 43" xfId="49150" xr:uid="{00000000-0005-0000-0000-0000FBBF0000}"/>
    <cellStyle name="Note 2 44" xfId="49151" xr:uid="{00000000-0005-0000-0000-0000FCBF0000}"/>
    <cellStyle name="Note 2 45" xfId="49152" xr:uid="{00000000-0005-0000-0000-0000FDBF0000}"/>
    <cellStyle name="Note 2 46" xfId="49153" xr:uid="{00000000-0005-0000-0000-0000FEBF0000}"/>
    <cellStyle name="Note 2 47" xfId="49154" xr:uid="{00000000-0005-0000-0000-0000FFBF0000}"/>
    <cellStyle name="Note 2 48" xfId="49155" xr:uid="{00000000-0005-0000-0000-000000C00000}"/>
    <cellStyle name="Note 2 49" xfId="49156" xr:uid="{00000000-0005-0000-0000-000001C00000}"/>
    <cellStyle name="Note 2 5" xfId="49157" xr:uid="{00000000-0005-0000-0000-000002C00000}"/>
    <cellStyle name="Note 2 5 10" xfId="49158" xr:uid="{00000000-0005-0000-0000-000003C00000}"/>
    <cellStyle name="Note 2 5 10 2" xfId="49159" xr:uid="{00000000-0005-0000-0000-000004C00000}"/>
    <cellStyle name="Note 2 5 11" xfId="49160" xr:uid="{00000000-0005-0000-0000-000005C00000}"/>
    <cellStyle name="Note 2 5 11 2" xfId="49161" xr:uid="{00000000-0005-0000-0000-000006C00000}"/>
    <cellStyle name="Note 2 5 12" xfId="49162" xr:uid="{00000000-0005-0000-0000-000007C00000}"/>
    <cellStyle name="Note 2 5 12 2" xfId="49163" xr:uid="{00000000-0005-0000-0000-000008C00000}"/>
    <cellStyle name="Note 2 5 13" xfId="49164" xr:uid="{00000000-0005-0000-0000-000009C00000}"/>
    <cellStyle name="Note 2 5 13 2" xfId="49165" xr:uid="{00000000-0005-0000-0000-00000AC00000}"/>
    <cellStyle name="Note 2 5 14" xfId="49166" xr:uid="{00000000-0005-0000-0000-00000BC00000}"/>
    <cellStyle name="Note 2 5 14 2" xfId="49167" xr:uid="{00000000-0005-0000-0000-00000CC00000}"/>
    <cellStyle name="Note 2 5 15" xfId="49168" xr:uid="{00000000-0005-0000-0000-00000DC00000}"/>
    <cellStyle name="Note 2 5 15 2" xfId="49169" xr:uid="{00000000-0005-0000-0000-00000EC00000}"/>
    <cellStyle name="Note 2 5 16" xfId="49170" xr:uid="{00000000-0005-0000-0000-00000FC00000}"/>
    <cellStyle name="Note 2 5 17" xfId="49171" xr:uid="{00000000-0005-0000-0000-000010C00000}"/>
    <cellStyle name="Note 2 5 18" xfId="49172" xr:uid="{00000000-0005-0000-0000-000011C00000}"/>
    <cellStyle name="Note 2 5 2" xfId="49173" xr:uid="{00000000-0005-0000-0000-000012C00000}"/>
    <cellStyle name="Note 2 5 2 10" xfId="49174" xr:uid="{00000000-0005-0000-0000-000013C00000}"/>
    <cellStyle name="Note 2 5 2 11" xfId="49175" xr:uid="{00000000-0005-0000-0000-000014C00000}"/>
    <cellStyle name="Note 2 5 2 2" xfId="49176" xr:uid="{00000000-0005-0000-0000-000015C00000}"/>
    <cellStyle name="Note 2 5 2 2 2" xfId="49177" xr:uid="{00000000-0005-0000-0000-000016C00000}"/>
    <cellStyle name="Note 2 5 2 3" xfId="49178" xr:uid="{00000000-0005-0000-0000-000017C00000}"/>
    <cellStyle name="Note 2 5 2 3 2" xfId="49179" xr:uid="{00000000-0005-0000-0000-000018C00000}"/>
    <cellStyle name="Note 2 5 2 4" xfId="49180" xr:uid="{00000000-0005-0000-0000-000019C00000}"/>
    <cellStyle name="Note 2 5 2 4 2" xfId="49181" xr:uid="{00000000-0005-0000-0000-00001AC00000}"/>
    <cellStyle name="Note 2 5 2 5" xfId="49182" xr:uid="{00000000-0005-0000-0000-00001BC00000}"/>
    <cellStyle name="Note 2 5 2 5 2" xfId="49183" xr:uid="{00000000-0005-0000-0000-00001CC00000}"/>
    <cellStyle name="Note 2 5 2 6" xfId="49184" xr:uid="{00000000-0005-0000-0000-00001DC00000}"/>
    <cellStyle name="Note 2 5 2 6 2" xfId="49185" xr:uid="{00000000-0005-0000-0000-00001EC00000}"/>
    <cellStyle name="Note 2 5 2 7" xfId="49186" xr:uid="{00000000-0005-0000-0000-00001FC00000}"/>
    <cellStyle name="Note 2 5 2 7 2" xfId="49187" xr:uid="{00000000-0005-0000-0000-000020C00000}"/>
    <cellStyle name="Note 2 5 2 8" xfId="49188" xr:uid="{00000000-0005-0000-0000-000021C00000}"/>
    <cellStyle name="Note 2 5 2 8 2" xfId="49189" xr:uid="{00000000-0005-0000-0000-000022C00000}"/>
    <cellStyle name="Note 2 5 2 9" xfId="49190" xr:uid="{00000000-0005-0000-0000-000023C00000}"/>
    <cellStyle name="Note 2 5 2 9 2" xfId="49191" xr:uid="{00000000-0005-0000-0000-000024C00000}"/>
    <cellStyle name="Note 2 5 3" xfId="49192" xr:uid="{00000000-0005-0000-0000-000025C00000}"/>
    <cellStyle name="Note 2 5 3 10" xfId="49193" xr:uid="{00000000-0005-0000-0000-000026C00000}"/>
    <cellStyle name="Note 2 5 3 11" xfId="49194" xr:uid="{00000000-0005-0000-0000-000027C00000}"/>
    <cellStyle name="Note 2 5 3 2" xfId="49195" xr:uid="{00000000-0005-0000-0000-000028C00000}"/>
    <cellStyle name="Note 2 5 3 2 2" xfId="49196" xr:uid="{00000000-0005-0000-0000-000029C00000}"/>
    <cellStyle name="Note 2 5 3 3" xfId="49197" xr:uid="{00000000-0005-0000-0000-00002AC00000}"/>
    <cellStyle name="Note 2 5 3 3 2" xfId="49198" xr:uid="{00000000-0005-0000-0000-00002BC00000}"/>
    <cellStyle name="Note 2 5 3 4" xfId="49199" xr:uid="{00000000-0005-0000-0000-00002CC00000}"/>
    <cellStyle name="Note 2 5 3 4 2" xfId="49200" xr:uid="{00000000-0005-0000-0000-00002DC00000}"/>
    <cellStyle name="Note 2 5 3 5" xfId="49201" xr:uid="{00000000-0005-0000-0000-00002EC00000}"/>
    <cellStyle name="Note 2 5 3 5 2" xfId="49202" xr:uid="{00000000-0005-0000-0000-00002FC00000}"/>
    <cellStyle name="Note 2 5 3 6" xfId="49203" xr:uid="{00000000-0005-0000-0000-000030C00000}"/>
    <cellStyle name="Note 2 5 3 6 2" xfId="49204" xr:uid="{00000000-0005-0000-0000-000031C00000}"/>
    <cellStyle name="Note 2 5 3 7" xfId="49205" xr:uid="{00000000-0005-0000-0000-000032C00000}"/>
    <cellStyle name="Note 2 5 3 7 2" xfId="49206" xr:uid="{00000000-0005-0000-0000-000033C00000}"/>
    <cellStyle name="Note 2 5 3 8" xfId="49207" xr:uid="{00000000-0005-0000-0000-000034C00000}"/>
    <cellStyle name="Note 2 5 3 8 2" xfId="49208" xr:uid="{00000000-0005-0000-0000-000035C00000}"/>
    <cellStyle name="Note 2 5 3 9" xfId="49209" xr:uid="{00000000-0005-0000-0000-000036C00000}"/>
    <cellStyle name="Note 2 5 3 9 2" xfId="49210" xr:uid="{00000000-0005-0000-0000-000037C00000}"/>
    <cellStyle name="Note 2 5 4" xfId="49211" xr:uid="{00000000-0005-0000-0000-000038C00000}"/>
    <cellStyle name="Note 2 5 4 10" xfId="49212" xr:uid="{00000000-0005-0000-0000-000039C00000}"/>
    <cellStyle name="Note 2 5 4 11" xfId="49213" xr:uid="{00000000-0005-0000-0000-00003AC00000}"/>
    <cellStyle name="Note 2 5 4 2" xfId="49214" xr:uid="{00000000-0005-0000-0000-00003BC00000}"/>
    <cellStyle name="Note 2 5 4 2 2" xfId="49215" xr:uid="{00000000-0005-0000-0000-00003CC00000}"/>
    <cellStyle name="Note 2 5 4 3" xfId="49216" xr:uid="{00000000-0005-0000-0000-00003DC00000}"/>
    <cellStyle name="Note 2 5 4 3 2" xfId="49217" xr:uid="{00000000-0005-0000-0000-00003EC00000}"/>
    <cellStyle name="Note 2 5 4 4" xfId="49218" xr:uid="{00000000-0005-0000-0000-00003FC00000}"/>
    <cellStyle name="Note 2 5 4 4 2" xfId="49219" xr:uid="{00000000-0005-0000-0000-000040C00000}"/>
    <cellStyle name="Note 2 5 4 5" xfId="49220" xr:uid="{00000000-0005-0000-0000-000041C00000}"/>
    <cellStyle name="Note 2 5 4 5 2" xfId="49221" xr:uid="{00000000-0005-0000-0000-000042C00000}"/>
    <cellStyle name="Note 2 5 4 6" xfId="49222" xr:uid="{00000000-0005-0000-0000-000043C00000}"/>
    <cellStyle name="Note 2 5 4 6 2" xfId="49223" xr:uid="{00000000-0005-0000-0000-000044C00000}"/>
    <cellStyle name="Note 2 5 4 7" xfId="49224" xr:uid="{00000000-0005-0000-0000-000045C00000}"/>
    <cellStyle name="Note 2 5 4 7 2" xfId="49225" xr:uid="{00000000-0005-0000-0000-000046C00000}"/>
    <cellStyle name="Note 2 5 4 8" xfId="49226" xr:uid="{00000000-0005-0000-0000-000047C00000}"/>
    <cellStyle name="Note 2 5 4 8 2" xfId="49227" xr:uid="{00000000-0005-0000-0000-000048C00000}"/>
    <cellStyle name="Note 2 5 4 9" xfId="49228" xr:uid="{00000000-0005-0000-0000-000049C00000}"/>
    <cellStyle name="Note 2 5 4 9 2" xfId="49229" xr:uid="{00000000-0005-0000-0000-00004AC00000}"/>
    <cellStyle name="Note 2 5 5" xfId="49230" xr:uid="{00000000-0005-0000-0000-00004BC00000}"/>
    <cellStyle name="Note 2 5 5 10" xfId="49231" xr:uid="{00000000-0005-0000-0000-00004CC00000}"/>
    <cellStyle name="Note 2 5 5 11" xfId="49232" xr:uid="{00000000-0005-0000-0000-00004DC00000}"/>
    <cellStyle name="Note 2 5 5 2" xfId="49233" xr:uid="{00000000-0005-0000-0000-00004EC00000}"/>
    <cellStyle name="Note 2 5 5 2 2" xfId="49234" xr:uid="{00000000-0005-0000-0000-00004FC00000}"/>
    <cellStyle name="Note 2 5 5 3" xfId="49235" xr:uid="{00000000-0005-0000-0000-000050C00000}"/>
    <cellStyle name="Note 2 5 5 3 2" xfId="49236" xr:uid="{00000000-0005-0000-0000-000051C00000}"/>
    <cellStyle name="Note 2 5 5 4" xfId="49237" xr:uid="{00000000-0005-0000-0000-000052C00000}"/>
    <cellStyle name="Note 2 5 5 4 2" xfId="49238" xr:uid="{00000000-0005-0000-0000-000053C00000}"/>
    <cellStyle name="Note 2 5 5 5" xfId="49239" xr:uid="{00000000-0005-0000-0000-000054C00000}"/>
    <cellStyle name="Note 2 5 5 5 2" xfId="49240" xr:uid="{00000000-0005-0000-0000-000055C00000}"/>
    <cellStyle name="Note 2 5 5 6" xfId="49241" xr:uid="{00000000-0005-0000-0000-000056C00000}"/>
    <cellStyle name="Note 2 5 5 6 2" xfId="49242" xr:uid="{00000000-0005-0000-0000-000057C00000}"/>
    <cellStyle name="Note 2 5 5 7" xfId="49243" xr:uid="{00000000-0005-0000-0000-000058C00000}"/>
    <cellStyle name="Note 2 5 5 7 2" xfId="49244" xr:uid="{00000000-0005-0000-0000-000059C00000}"/>
    <cellStyle name="Note 2 5 5 8" xfId="49245" xr:uid="{00000000-0005-0000-0000-00005AC00000}"/>
    <cellStyle name="Note 2 5 5 8 2" xfId="49246" xr:uid="{00000000-0005-0000-0000-00005BC00000}"/>
    <cellStyle name="Note 2 5 5 9" xfId="49247" xr:uid="{00000000-0005-0000-0000-00005CC00000}"/>
    <cellStyle name="Note 2 5 5 9 2" xfId="49248" xr:uid="{00000000-0005-0000-0000-00005DC00000}"/>
    <cellStyle name="Note 2 5 6" xfId="49249" xr:uid="{00000000-0005-0000-0000-00005EC00000}"/>
    <cellStyle name="Note 2 5 6 10" xfId="49250" xr:uid="{00000000-0005-0000-0000-00005FC00000}"/>
    <cellStyle name="Note 2 5 6 11" xfId="49251" xr:uid="{00000000-0005-0000-0000-000060C00000}"/>
    <cellStyle name="Note 2 5 6 2" xfId="49252" xr:uid="{00000000-0005-0000-0000-000061C00000}"/>
    <cellStyle name="Note 2 5 6 2 2" xfId="49253" xr:uid="{00000000-0005-0000-0000-000062C00000}"/>
    <cellStyle name="Note 2 5 6 3" xfId="49254" xr:uid="{00000000-0005-0000-0000-000063C00000}"/>
    <cellStyle name="Note 2 5 6 3 2" xfId="49255" xr:uid="{00000000-0005-0000-0000-000064C00000}"/>
    <cellStyle name="Note 2 5 6 4" xfId="49256" xr:uid="{00000000-0005-0000-0000-000065C00000}"/>
    <cellStyle name="Note 2 5 6 4 2" xfId="49257" xr:uid="{00000000-0005-0000-0000-000066C00000}"/>
    <cellStyle name="Note 2 5 6 5" xfId="49258" xr:uid="{00000000-0005-0000-0000-000067C00000}"/>
    <cellStyle name="Note 2 5 6 5 2" xfId="49259" xr:uid="{00000000-0005-0000-0000-000068C00000}"/>
    <cellStyle name="Note 2 5 6 6" xfId="49260" xr:uid="{00000000-0005-0000-0000-000069C00000}"/>
    <cellStyle name="Note 2 5 6 6 2" xfId="49261" xr:uid="{00000000-0005-0000-0000-00006AC00000}"/>
    <cellStyle name="Note 2 5 6 7" xfId="49262" xr:uid="{00000000-0005-0000-0000-00006BC00000}"/>
    <cellStyle name="Note 2 5 6 7 2" xfId="49263" xr:uid="{00000000-0005-0000-0000-00006CC00000}"/>
    <cellStyle name="Note 2 5 6 8" xfId="49264" xr:uid="{00000000-0005-0000-0000-00006DC00000}"/>
    <cellStyle name="Note 2 5 6 8 2" xfId="49265" xr:uid="{00000000-0005-0000-0000-00006EC00000}"/>
    <cellStyle name="Note 2 5 6 9" xfId="49266" xr:uid="{00000000-0005-0000-0000-00006FC00000}"/>
    <cellStyle name="Note 2 5 6 9 2" xfId="49267" xr:uid="{00000000-0005-0000-0000-000070C00000}"/>
    <cellStyle name="Note 2 5 7" xfId="49268" xr:uid="{00000000-0005-0000-0000-000071C00000}"/>
    <cellStyle name="Note 2 5 7 10" xfId="49269" xr:uid="{00000000-0005-0000-0000-000072C00000}"/>
    <cellStyle name="Note 2 5 7 2" xfId="49270" xr:uid="{00000000-0005-0000-0000-000073C00000}"/>
    <cellStyle name="Note 2 5 7 2 2" xfId="49271" xr:uid="{00000000-0005-0000-0000-000074C00000}"/>
    <cellStyle name="Note 2 5 7 3" xfId="49272" xr:uid="{00000000-0005-0000-0000-000075C00000}"/>
    <cellStyle name="Note 2 5 7 3 2" xfId="49273" xr:uid="{00000000-0005-0000-0000-000076C00000}"/>
    <cellStyle name="Note 2 5 7 4" xfId="49274" xr:uid="{00000000-0005-0000-0000-000077C00000}"/>
    <cellStyle name="Note 2 5 7 4 2" xfId="49275" xr:uid="{00000000-0005-0000-0000-000078C00000}"/>
    <cellStyle name="Note 2 5 7 5" xfId="49276" xr:uid="{00000000-0005-0000-0000-000079C00000}"/>
    <cellStyle name="Note 2 5 7 5 2" xfId="49277" xr:uid="{00000000-0005-0000-0000-00007AC00000}"/>
    <cellStyle name="Note 2 5 7 6" xfId="49278" xr:uid="{00000000-0005-0000-0000-00007BC00000}"/>
    <cellStyle name="Note 2 5 7 6 2" xfId="49279" xr:uid="{00000000-0005-0000-0000-00007CC00000}"/>
    <cellStyle name="Note 2 5 7 7" xfId="49280" xr:uid="{00000000-0005-0000-0000-00007DC00000}"/>
    <cellStyle name="Note 2 5 7 7 2" xfId="49281" xr:uid="{00000000-0005-0000-0000-00007EC00000}"/>
    <cellStyle name="Note 2 5 7 8" xfId="49282" xr:uid="{00000000-0005-0000-0000-00007FC00000}"/>
    <cellStyle name="Note 2 5 7 8 2" xfId="49283" xr:uid="{00000000-0005-0000-0000-000080C00000}"/>
    <cellStyle name="Note 2 5 7 9" xfId="49284" xr:uid="{00000000-0005-0000-0000-000081C00000}"/>
    <cellStyle name="Note 2 5 8" xfId="49285" xr:uid="{00000000-0005-0000-0000-000082C00000}"/>
    <cellStyle name="Note 2 5 8 2" xfId="49286" xr:uid="{00000000-0005-0000-0000-000083C00000}"/>
    <cellStyle name="Note 2 5 9" xfId="49287" xr:uid="{00000000-0005-0000-0000-000084C00000}"/>
    <cellStyle name="Note 2 5 9 2" xfId="49288" xr:uid="{00000000-0005-0000-0000-000085C00000}"/>
    <cellStyle name="Note 2 6" xfId="49289" xr:uid="{00000000-0005-0000-0000-000086C00000}"/>
    <cellStyle name="Note 2 6 10" xfId="49290" xr:uid="{00000000-0005-0000-0000-000087C00000}"/>
    <cellStyle name="Note 2 6 10 2" xfId="49291" xr:uid="{00000000-0005-0000-0000-000088C00000}"/>
    <cellStyle name="Note 2 6 11" xfId="49292" xr:uid="{00000000-0005-0000-0000-000089C00000}"/>
    <cellStyle name="Note 2 6 11 2" xfId="49293" xr:uid="{00000000-0005-0000-0000-00008AC00000}"/>
    <cellStyle name="Note 2 6 12" xfId="49294" xr:uid="{00000000-0005-0000-0000-00008BC00000}"/>
    <cellStyle name="Note 2 6 12 2" xfId="49295" xr:uid="{00000000-0005-0000-0000-00008CC00000}"/>
    <cellStyle name="Note 2 6 13" xfId="49296" xr:uid="{00000000-0005-0000-0000-00008DC00000}"/>
    <cellStyle name="Note 2 6 13 2" xfId="49297" xr:uid="{00000000-0005-0000-0000-00008EC00000}"/>
    <cellStyle name="Note 2 6 14" xfId="49298" xr:uid="{00000000-0005-0000-0000-00008FC00000}"/>
    <cellStyle name="Note 2 6 15" xfId="49299" xr:uid="{00000000-0005-0000-0000-000090C00000}"/>
    <cellStyle name="Note 2 6 2" xfId="49300" xr:uid="{00000000-0005-0000-0000-000091C00000}"/>
    <cellStyle name="Note 2 6 2 10" xfId="49301" xr:uid="{00000000-0005-0000-0000-000092C00000}"/>
    <cellStyle name="Note 2 6 2 11" xfId="49302" xr:uid="{00000000-0005-0000-0000-000093C00000}"/>
    <cellStyle name="Note 2 6 2 2" xfId="49303" xr:uid="{00000000-0005-0000-0000-000094C00000}"/>
    <cellStyle name="Note 2 6 2 2 2" xfId="49304" xr:uid="{00000000-0005-0000-0000-000095C00000}"/>
    <cellStyle name="Note 2 6 2 3" xfId="49305" xr:uid="{00000000-0005-0000-0000-000096C00000}"/>
    <cellStyle name="Note 2 6 2 3 2" xfId="49306" xr:uid="{00000000-0005-0000-0000-000097C00000}"/>
    <cellStyle name="Note 2 6 2 4" xfId="49307" xr:uid="{00000000-0005-0000-0000-000098C00000}"/>
    <cellStyle name="Note 2 6 2 4 2" xfId="49308" xr:uid="{00000000-0005-0000-0000-000099C00000}"/>
    <cellStyle name="Note 2 6 2 5" xfId="49309" xr:uid="{00000000-0005-0000-0000-00009AC00000}"/>
    <cellStyle name="Note 2 6 2 5 2" xfId="49310" xr:uid="{00000000-0005-0000-0000-00009BC00000}"/>
    <cellStyle name="Note 2 6 2 6" xfId="49311" xr:uid="{00000000-0005-0000-0000-00009CC00000}"/>
    <cellStyle name="Note 2 6 2 6 2" xfId="49312" xr:uid="{00000000-0005-0000-0000-00009DC00000}"/>
    <cellStyle name="Note 2 6 2 7" xfId="49313" xr:uid="{00000000-0005-0000-0000-00009EC00000}"/>
    <cellStyle name="Note 2 6 2 7 2" xfId="49314" xr:uid="{00000000-0005-0000-0000-00009FC00000}"/>
    <cellStyle name="Note 2 6 2 8" xfId="49315" xr:uid="{00000000-0005-0000-0000-0000A0C00000}"/>
    <cellStyle name="Note 2 6 2 8 2" xfId="49316" xr:uid="{00000000-0005-0000-0000-0000A1C00000}"/>
    <cellStyle name="Note 2 6 2 9" xfId="49317" xr:uid="{00000000-0005-0000-0000-0000A2C00000}"/>
    <cellStyle name="Note 2 6 2 9 2" xfId="49318" xr:uid="{00000000-0005-0000-0000-0000A3C00000}"/>
    <cellStyle name="Note 2 6 3" xfId="49319" xr:uid="{00000000-0005-0000-0000-0000A4C00000}"/>
    <cellStyle name="Note 2 6 3 10" xfId="49320" xr:uid="{00000000-0005-0000-0000-0000A5C00000}"/>
    <cellStyle name="Note 2 6 3 11" xfId="49321" xr:uid="{00000000-0005-0000-0000-0000A6C00000}"/>
    <cellStyle name="Note 2 6 3 2" xfId="49322" xr:uid="{00000000-0005-0000-0000-0000A7C00000}"/>
    <cellStyle name="Note 2 6 3 2 2" xfId="49323" xr:uid="{00000000-0005-0000-0000-0000A8C00000}"/>
    <cellStyle name="Note 2 6 3 3" xfId="49324" xr:uid="{00000000-0005-0000-0000-0000A9C00000}"/>
    <cellStyle name="Note 2 6 3 3 2" xfId="49325" xr:uid="{00000000-0005-0000-0000-0000AAC00000}"/>
    <cellStyle name="Note 2 6 3 4" xfId="49326" xr:uid="{00000000-0005-0000-0000-0000ABC00000}"/>
    <cellStyle name="Note 2 6 3 4 2" xfId="49327" xr:uid="{00000000-0005-0000-0000-0000ACC00000}"/>
    <cellStyle name="Note 2 6 3 5" xfId="49328" xr:uid="{00000000-0005-0000-0000-0000ADC00000}"/>
    <cellStyle name="Note 2 6 3 5 2" xfId="49329" xr:uid="{00000000-0005-0000-0000-0000AEC00000}"/>
    <cellStyle name="Note 2 6 3 6" xfId="49330" xr:uid="{00000000-0005-0000-0000-0000AFC00000}"/>
    <cellStyle name="Note 2 6 3 6 2" xfId="49331" xr:uid="{00000000-0005-0000-0000-0000B0C00000}"/>
    <cellStyle name="Note 2 6 3 7" xfId="49332" xr:uid="{00000000-0005-0000-0000-0000B1C00000}"/>
    <cellStyle name="Note 2 6 3 7 2" xfId="49333" xr:uid="{00000000-0005-0000-0000-0000B2C00000}"/>
    <cellStyle name="Note 2 6 3 8" xfId="49334" xr:uid="{00000000-0005-0000-0000-0000B3C00000}"/>
    <cellStyle name="Note 2 6 3 8 2" xfId="49335" xr:uid="{00000000-0005-0000-0000-0000B4C00000}"/>
    <cellStyle name="Note 2 6 3 9" xfId="49336" xr:uid="{00000000-0005-0000-0000-0000B5C00000}"/>
    <cellStyle name="Note 2 6 3 9 2" xfId="49337" xr:uid="{00000000-0005-0000-0000-0000B6C00000}"/>
    <cellStyle name="Note 2 6 4" xfId="49338" xr:uid="{00000000-0005-0000-0000-0000B7C00000}"/>
    <cellStyle name="Note 2 6 4 10" xfId="49339" xr:uid="{00000000-0005-0000-0000-0000B8C00000}"/>
    <cellStyle name="Note 2 6 4 11" xfId="49340" xr:uid="{00000000-0005-0000-0000-0000B9C00000}"/>
    <cellStyle name="Note 2 6 4 2" xfId="49341" xr:uid="{00000000-0005-0000-0000-0000BAC00000}"/>
    <cellStyle name="Note 2 6 4 2 2" xfId="49342" xr:uid="{00000000-0005-0000-0000-0000BBC00000}"/>
    <cellStyle name="Note 2 6 4 3" xfId="49343" xr:uid="{00000000-0005-0000-0000-0000BCC00000}"/>
    <cellStyle name="Note 2 6 4 3 2" xfId="49344" xr:uid="{00000000-0005-0000-0000-0000BDC00000}"/>
    <cellStyle name="Note 2 6 4 4" xfId="49345" xr:uid="{00000000-0005-0000-0000-0000BEC00000}"/>
    <cellStyle name="Note 2 6 4 4 2" xfId="49346" xr:uid="{00000000-0005-0000-0000-0000BFC00000}"/>
    <cellStyle name="Note 2 6 4 5" xfId="49347" xr:uid="{00000000-0005-0000-0000-0000C0C00000}"/>
    <cellStyle name="Note 2 6 4 5 2" xfId="49348" xr:uid="{00000000-0005-0000-0000-0000C1C00000}"/>
    <cellStyle name="Note 2 6 4 6" xfId="49349" xr:uid="{00000000-0005-0000-0000-0000C2C00000}"/>
    <cellStyle name="Note 2 6 4 6 2" xfId="49350" xr:uid="{00000000-0005-0000-0000-0000C3C00000}"/>
    <cellStyle name="Note 2 6 4 7" xfId="49351" xr:uid="{00000000-0005-0000-0000-0000C4C00000}"/>
    <cellStyle name="Note 2 6 4 7 2" xfId="49352" xr:uid="{00000000-0005-0000-0000-0000C5C00000}"/>
    <cellStyle name="Note 2 6 4 8" xfId="49353" xr:uid="{00000000-0005-0000-0000-0000C6C00000}"/>
    <cellStyle name="Note 2 6 4 8 2" xfId="49354" xr:uid="{00000000-0005-0000-0000-0000C7C00000}"/>
    <cellStyle name="Note 2 6 4 9" xfId="49355" xr:uid="{00000000-0005-0000-0000-0000C8C00000}"/>
    <cellStyle name="Note 2 6 4 9 2" xfId="49356" xr:uid="{00000000-0005-0000-0000-0000C9C00000}"/>
    <cellStyle name="Note 2 6 5" xfId="49357" xr:uid="{00000000-0005-0000-0000-0000CAC00000}"/>
    <cellStyle name="Note 2 6 5 10" xfId="49358" xr:uid="{00000000-0005-0000-0000-0000CBC00000}"/>
    <cellStyle name="Note 2 6 5 2" xfId="49359" xr:uid="{00000000-0005-0000-0000-0000CCC00000}"/>
    <cellStyle name="Note 2 6 5 2 2" xfId="49360" xr:uid="{00000000-0005-0000-0000-0000CDC00000}"/>
    <cellStyle name="Note 2 6 5 3" xfId="49361" xr:uid="{00000000-0005-0000-0000-0000CEC00000}"/>
    <cellStyle name="Note 2 6 5 3 2" xfId="49362" xr:uid="{00000000-0005-0000-0000-0000CFC00000}"/>
    <cellStyle name="Note 2 6 5 4" xfId="49363" xr:uid="{00000000-0005-0000-0000-0000D0C00000}"/>
    <cellStyle name="Note 2 6 5 4 2" xfId="49364" xr:uid="{00000000-0005-0000-0000-0000D1C00000}"/>
    <cellStyle name="Note 2 6 5 5" xfId="49365" xr:uid="{00000000-0005-0000-0000-0000D2C00000}"/>
    <cellStyle name="Note 2 6 5 5 2" xfId="49366" xr:uid="{00000000-0005-0000-0000-0000D3C00000}"/>
    <cellStyle name="Note 2 6 5 6" xfId="49367" xr:uid="{00000000-0005-0000-0000-0000D4C00000}"/>
    <cellStyle name="Note 2 6 5 6 2" xfId="49368" xr:uid="{00000000-0005-0000-0000-0000D5C00000}"/>
    <cellStyle name="Note 2 6 5 7" xfId="49369" xr:uid="{00000000-0005-0000-0000-0000D6C00000}"/>
    <cellStyle name="Note 2 6 5 7 2" xfId="49370" xr:uid="{00000000-0005-0000-0000-0000D7C00000}"/>
    <cellStyle name="Note 2 6 5 8" xfId="49371" xr:uid="{00000000-0005-0000-0000-0000D8C00000}"/>
    <cellStyle name="Note 2 6 5 8 2" xfId="49372" xr:uid="{00000000-0005-0000-0000-0000D9C00000}"/>
    <cellStyle name="Note 2 6 5 9" xfId="49373" xr:uid="{00000000-0005-0000-0000-0000DAC00000}"/>
    <cellStyle name="Note 2 6 6" xfId="49374" xr:uid="{00000000-0005-0000-0000-0000DBC00000}"/>
    <cellStyle name="Note 2 6 6 2" xfId="49375" xr:uid="{00000000-0005-0000-0000-0000DCC00000}"/>
    <cellStyle name="Note 2 6 7" xfId="49376" xr:uid="{00000000-0005-0000-0000-0000DDC00000}"/>
    <cellStyle name="Note 2 6 7 2" xfId="49377" xr:uid="{00000000-0005-0000-0000-0000DEC00000}"/>
    <cellStyle name="Note 2 6 8" xfId="49378" xr:uid="{00000000-0005-0000-0000-0000DFC00000}"/>
    <cellStyle name="Note 2 6 8 2" xfId="49379" xr:uid="{00000000-0005-0000-0000-0000E0C00000}"/>
    <cellStyle name="Note 2 6 9" xfId="49380" xr:uid="{00000000-0005-0000-0000-0000E1C00000}"/>
    <cellStyle name="Note 2 6 9 2" xfId="49381" xr:uid="{00000000-0005-0000-0000-0000E2C00000}"/>
    <cellStyle name="Note 2 7" xfId="49382" xr:uid="{00000000-0005-0000-0000-0000E3C00000}"/>
    <cellStyle name="Note 2 7 10" xfId="49383" xr:uid="{00000000-0005-0000-0000-0000E4C00000}"/>
    <cellStyle name="Note 2 7 11" xfId="49384" xr:uid="{00000000-0005-0000-0000-0000E5C00000}"/>
    <cellStyle name="Note 2 7 2" xfId="49385" xr:uid="{00000000-0005-0000-0000-0000E6C00000}"/>
    <cellStyle name="Note 2 7 2 2" xfId="49386" xr:uid="{00000000-0005-0000-0000-0000E7C00000}"/>
    <cellStyle name="Note 2 7 2 3" xfId="49387" xr:uid="{00000000-0005-0000-0000-0000E8C00000}"/>
    <cellStyle name="Note 2 7 2 4" xfId="49388" xr:uid="{00000000-0005-0000-0000-0000E9C00000}"/>
    <cellStyle name="Note 2 7 2 5" xfId="49389" xr:uid="{00000000-0005-0000-0000-0000EAC00000}"/>
    <cellStyle name="Note 2 7 2 6" xfId="49390" xr:uid="{00000000-0005-0000-0000-0000EBC00000}"/>
    <cellStyle name="Note 2 7 3" xfId="49391" xr:uid="{00000000-0005-0000-0000-0000ECC00000}"/>
    <cellStyle name="Note 2 7 3 2" xfId="49392" xr:uid="{00000000-0005-0000-0000-0000EDC00000}"/>
    <cellStyle name="Note 2 7 4" xfId="49393" xr:uid="{00000000-0005-0000-0000-0000EEC00000}"/>
    <cellStyle name="Note 2 7 4 2" xfId="49394" xr:uid="{00000000-0005-0000-0000-0000EFC00000}"/>
    <cellStyle name="Note 2 7 5" xfId="49395" xr:uid="{00000000-0005-0000-0000-0000F0C00000}"/>
    <cellStyle name="Note 2 7 5 2" xfId="49396" xr:uid="{00000000-0005-0000-0000-0000F1C00000}"/>
    <cellStyle name="Note 2 7 6" xfId="49397" xr:uid="{00000000-0005-0000-0000-0000F2C00000}"/>
    <cellStyle name="Note 2 7 6 2" xfId="49398" xr:uid="{00000000-0005-0000-0000-0000F3C00000}"/>
    <cellStyle name="Note 2 7 7" xfId="49399" xr:uid="{00000000-0005-0000-0000-0000F4C00000}"/>
    <cellStyle name="Note 2 7 7 2" xfId="49400" xr:uid="{00000000-0005-0000-0000-0000F5C00000}"/>
    <cellStyle name="Note 2 7 8" xfId="49401" xr:uid="{00000000-0005-0000-0000-0000F6C00000}"/>
    <cellStyle name="Note 2 7 8 2" xfId="49402" xr:uid="{00000000-0005-0000-0000-0000F7C00000}"/>
    <cellStyle name="Note 2 7 9" xfId="49403" xr:uid="{00000000-0005-0000-0000-0000F8C00000}"/>
    <cellStyle name="Note 2 7 9 2" xfId="49404" xr:uid="{00000000-0005-0000-0000-0000F9C00000}"/>
    <cellStyle name="Note 2 8" xfId="49405" xr:uid="{00000000-0005-0000-0000-0000FAC00000}"/>
    <cellStyle name="Note 2 8 10" xfId="49406" xr:uid="{00000000-0005-0000-0000-0000FBC00000}"/>
    <cellStyle name="Note 2 8 11" xfId="49407" xr:uid="{00000000-0005-0000-0000-0000FCC00000}"/>
    <cellStyle name="Note 2 8 2" xfId="49408" xr:uid="{00000000-0005-0000-0000-0000FDC00000}"/>
    <cellStyle name="Note 2 8 2 2" xfId="49409" xr:uid="{00000000-0005-0000-0000-0000FEC00000}"/>
    <cellStyle name="Note 2 8 2 3" xfId="49410" xr:uid="{00000000-0005-0000-0000-0000FFC00000}"/>
    <cellStyle name="Note 2 8 2 4" xfId="49411" xr:uid="{00000000-0005-0000-0000-000000C10000}"/>
    <cellStyle name="Note 2 8 2 5" xfId="49412" xr:uid="{00000000-0005-0000-0000-000001C10000}"/>
    <cellStyle name="Note 2 8 2 6" xfId="49413" xr:uid="{00000000-0005-0000-0000-000002C10000}"/>
    <cellStyle name="Note 2 8 3" xfId="49414" xr:uid="{00000000-0005-0000-0000-000003C10000}"/>
    <cellStyle name="Note 2 8 3 2" xfId="49415" xr:uid="{00000000-0005-0000-0000-000004C10000}"/>
    <cellStyle name="Note 2 8 4" xfId="49416" xr:uid="{00000000-0005-0000-0000-000005C10000}"/>
    <cellStyle name="Note 2 8 4 2" xfId="49417" xr:uid="{00000000-0005-0000-0000-000006C10000}"/>
    <cellStyle name="Note 2 8 5" xfId="49418" xr:uid="{00000000-0005-0000-0000-000007C10000}"/>
    <cellStyle name="Note 2 8 5 2" xfId="49419" xr:uid="{00000000-0005-0000-0000-000008C10000}"/>
    <cellStyle name="Note 2 8 6" xfId="49420" xr:uid="{00000000-0005-0000-0000-000009C10000}"/>
    <cellStyle name="Note 2 8 6 2" xfId="49421" xr:uid="{00000000-0005-0000-0000-00000AC10000}"/>
    <cellStyle name="Note 2 8 7" xfId="49422" xr:uid="{00000000-0005-0000-0000-00000BC10000}"/>
    <cellStyle name="Note 2 8 7 2" xfId="49423" xr:uid="{00000000-0005-0000-0000-00000CC10000}"/>
    <cellStyle name="Note 2 8 8" xfId="49424" xr:uid="{00000000-0005-0000-0000-00000DC10000}"/>
    <cellStyle name="Note 2 8 8 2" xfId="49425" xr:uid="{00000000-0005-0000-0000-00000EC10000}"/>
    <cellStyle name="Note 2 8 9" xfId="49426" xr:uid="{00000000-0005-0000-0000-00000FC10000}"/>
    <cellStyle name="Note 2 8 9 2" xfId="49427" xr:uid="{00000000-0005-0000-0000-000010C10000}"/>
    <cellStyle name="Note 2 9" xfId="49428" xr:uid="{00000000-0005-0000-0000-000011C10000}"/>
    <cellStyle name="Note 2 9 10" xfId="49429" xr:uid="{00000000-0005-0000-0000-000012C10000}"/>
    <cellStyle name="Note 2 9 11" xfId="49430" xr:uid="{00000000-0005-0000-0000-000013C10000}"/>
    <cellStyle name="Note 2 9 2" xfId="49431" xr:uid="{00000000-0005-0000-0000-000014C10000}"/>
    <cellStyle name="Note 2 9 2 2" xfId="49432" xr:uid="{00000000-0005-0000-0000-000015C10000}"/>
    <cellStyle name="Note 2 9 2 3" xfId="49433" xr:uid="{00000000-0005-0000-0000-000016C10000}"/>
    <cellStyle name="Note 2 9 2 4" xfId="49434" xr:uid="{00000000-0005-0000-0000-000017C10000}"/>
    <cellStyle name="Note 2 9 2 5" xfId="49435" xr:uid="{00000000-0005-0000-0000-000018C10000}"/>
    <cellStyle name="Note 2 9 2 6" xfId="49436" xr:uid="{00000000-0005-0000-0000-000019C10000}"/>
    <cellStyle name="Note 2 9 3" xfId="49437" xr:uid="{00000000-0005-0000-0000-00001AC10000}"/>
    <cellStyle name="Note 2 9 3 2" xfId="49438" xr:uid="{00000000-0005-0000-0000-00001BC10000}"/>
    <cellStyle name="Note 2 9 4" xfId="49439" xr:uid="{00000000-0005-0000-0000-00001CC10000}"/>
    <cellStyle name="Note 2 9 4 2" xfId="49440" xr:uid="{00000000-0005-0000-0000-00001DC10000}"/>
    <cellStyle name="Note 2 9 5" xfId="49441" xr:uid="{00000000-0005-0000-0000-00001EC10000}"/>
    <cellStyle name="Note 2 9 5 2" xfId="49442" xr:uid="{00000000-0005-0000-0000-00001FC10000}"/>
    <cellStyle name="Note 2 9 6" xfId="49443" xr:uid="{00000000-0005-0000-0000-000020C10000}"/>
    <cellStyle name="Note 2 9 6 2" xfId="49444" xr:uid="{00000000-0005-0000-0000-000021C10000}"/>
    <cellStyle name="Note 2 9 7" xfId="49445" xr:uid="{00000000-0005-0000-0000-000022C10000}"/>
    <cellStyle name="Note 2 9 7 2" xfId="49446" xr:uid="{00000000-0005-0000-0000-000023C10000}"/>
    <cellStyle name="Note 2 9 8" xfId="49447" xr:uid="{00000000-0005-0000-0000-000024C10000}"/>
    <cellStyle name="Note 2 9 8 2" xfId="49448" xr:uid="{00000000-0005-0000-0000-000025C10000}"/>
    <cellStyle name="Note 2 9 9" xfId="49449" xr:uid="{00000000-0005-0000-0000-000026C10000}"/>
    <cellStyle name="Note 2 9 9 2" xfId="49450" xr:uid="{00000000-0005-0000-0000-000027C10000}"/>
    <cellStyle name="Note 3" xfId="49451" xr:uid="{00000000-0005-0000-0000-000028C10000}"/>
    <cellStyle name="Note 3 10" xfId="49452" xr:uid="{00000000-0005-0000-0000-000029C10000}"/>
    <cellStyle name="Note 3 10 2" xfId="49453" xr:uid="{00000000-0005-0000-0000-00002AC10000}"/>
    <cellStyle name="Note 3 10 2 2" xfId="49454" xr:uid="{00000000-0005-0000-0000-00002BC10000}"/>
    <cellStyle name="Note 3 10 2 3" xfId="49455" xr:uid="{00000000-0005-0000-0000-00002CC10000}"/>
    <cellStyle name="Note 3 10 2 4" xfId="49456" xr:uid="{00000000-0005-0000-0000-00002DC10000}"/>
    <cellStyle name="Note 3 10 2 5" xfId="49457" xr:uid="{00000000-0005-0000-0000-00002EC10000}"/>
    <cellStyle name="Note 3 10 2 6" xfId="49458" xr:uid="{00000000-0005-0000-0000-00002FC10000}"/>
    <cellStyle name="Note 3 10 3" xfId="49459" xr:uid="{00000000-0005-0000-0000-000030C10000}"/>
    <cellStyle name="Note 3 10 4" xfId="49460" xr:uid="{00000000-0005-0000-0000-000031C10000}"/>
    <cellStyle name="Note 3 10 5" xfId="49461" xr:uid="{00000000-0005-0000-0000-000032C10000}"/>
    <cellStyle name="Note 3 10 6" xfId="49462" xr:uid="{00000000-0005-0000-0000-000033C10000}"/>
    <cellStyle name="Note 3 10 7" xfId="49463" xr:uid="{00000000-0005-0000-0000-000034C10000}"/>
    <cellStyle name="Note 3 10 8" xfId="49464" xr:uid="{00000000-0005-0000-0000-000035C10000}"/>
    <cellStyle name="Note 3 10 9" xfId="49465" xr:uid="{00000000-0005-0000-0000-000036C10000}"/>
    <cellStyle name="Note 3 11" xfId="49466" xr:uid="{00000000-0005-0000-0000-000037C10000}"/>
    <cellStyle name="Note 3 11 2" xfId="49467" xr:uid="{00000000-0005-0000-0000-000038C10000}"/>
    <cellStyle name="Note 3 11 2 2" xfId="49468" xr:uid="{00000000-0005-0000-0000-000039C10000}"/>
    <cellStyle name="Note 3 11 2 3" xfId="49469" xr:uid="{00000000-0005-0000-0000-00003AC10000}"/>
    <cellStyle name="Note 3 11 2 4" xfId="49470" xr:uid="{00000000-0005-0000-0000-00003BC10000}"/>
    <cellStyle name="Note 3 11 2 5" xfId="49471" xr:uid="{00000000-0005-0000-0000-00003CC10000}"/>
    <cellStyle name="Note 3 11 2 6" xfId="49472" xr:uid="{00000000-0005-0000-0000-00003DC10000}"/>
    <cellStyle name="Note 3 11 3" xfId="49473" xr:uid="{00000000-0005-0000-0000-00003EC10000}"/>
    <cellStyle name="Note 3 11 4" xfId="49474" xr:uid="{00000000-0005-0000-0000-00003FC10000}"/>
    <cellStyle name="Note 3 11 5" xfId="49475" xr:uid="{00000000-0005-0000-0000-000040C10000}"/>
    <cellStyle name="Note 3 11 6" xfId="49476" xr:uid="{00000000-0005-0000-0000-000041C10000}"/>
    <cellStyle name="Note 3 11 7" xfId="49477" xr:uid="{00000000-0005-0000-0000-000042C10000}"/>
    <cellStyle name="Note 3 11 8" xfId="49478" xr:uid="{00000000-0005-0000-0000-000043C10000}"/>
    <cellStyle name="Note 3 11 9" xfId="49479" xr:uid="{00000000-0005-0000-0000-000044C10000}"/>
    <cellStyle name="Note 3 12" xfId="49480" xr:uid="{00000000-0005-0000-0000-000045C10000}"/>
    <cellStyle name="Note 3 12 2" xfId="49481" xr:uid="{00000000-0005-0000-0000-000046C10000}"/>
    <cellStyle name="Note 3 12 2 2" xfId="49482" xr:uid="{00000000-0005-0000-0000-000047C10000}"/>
    <cellStyle name="Note 3 12 2 3" xfId="49483" xr:uid="{00000000-0005-0000-0000-000048C10000}"/>
    <cellStyle name="Note 3 12 2 4" xfId="49484" xr:uid="{00000000-0005-0000-0000-000049C10000}"/>
    <cellStyle name="Note 3 12 2 5" xfId="49485" xr:uid="{00000000-0005-0000-0000-00004AC10000}"/>
    <cellStyle name="Note 3 12 2 6" xfId="49486" xr:uid="{00000000-0005-0000-0000-00004BC10000}"/>
    <cellStyle name="Note 3 12 3" xfId="49487" xr:uid="{00000000-0005-0000-0000-00004CC10000}"/>
    <cellStyle name="Note 3 12 4" xfId="49488" xr:uid="{00000000-0005-0000-0000-00004DC10000}"/>
    <cellStyle name="Note 3 12 5" xfId="49489" xr:uid="{00000000-0005-0000-0000-00004EC10000}"/>
    <cellStyle name="Note 3 12 6" xfId="49490" xr:uid="{00000000-0005-0000-0000-00004FC10000}"/>
    <cellStyle name="Note 3 12 7" xfId="49491" xr:uid="{00000000-0005-0000-0000-000050C10000}"/>
    <cellStyle name="Note 3 12 8" xfId="49492" xr:uid="{00000000-0005-0000-0000-000051C10000}"/>
    <cellStyle name="Note 3 12 9" xfId="49493" xr:uid="{00000000-0005-0000-0000-000052C10000}"/>
    <cellStyle name="Note 3 13" xfId="49494" xr:uid="{00000000-0005-0000-0000-000053C10000}"/>
    <cellStyle name="Note 3 13 2" xfId="49495" xr:uid="{00000000-0005-0000-0000-000054C10000}"/>
    <cellStyle name="Note 3 13 2 2" xfId="49496" xr:uid="{00000000-0005-0000-0000-000055C10000}"/>
    <cellStyle name="Note 3 13 2 3" xfId="49497" xr:uid="{00000000-0005-0000-0000-000056C10000}"/>
    <cellStyle name="Note 3 13 2 4" xfId="49498" xr:uid="{00000000-0005-0000-0000-000057C10000}"/>
    <cellStyle name="Note 3 13 2 5" xfId="49499" xr:uid="{00000000-0005-0000-0000-000058C10000}"/>
    <cellStyle name="Note 3 13 2 6" xfId="49500" xr:uid="{00000000-0005-0000-0000-000059C10000}"/>
    <cellStyle name="Note 3 13 3" xfId="49501" xr:uid="{00000000-0005-0000-0000-00005AC10000}"/>
    <cellStyle name="Note 3 13 4" xfId="49502" xr:uid="{00000000-0005-0000-0000-00005BC10000}"/>
    <cellStyle name="Note 3 13 5" xfId="49503" xr:uid="{00000000-0005-0000-0000-00005CC10000}"/>
    <cellStyle name="Note 3 13 6" xfId="49504" xr:uid="{00000000-0005-0000-0000-00005DC10000}"/>
    <cellStyle name="Note 3 13 7" xfId="49505" xr:uid="{00000000-0005-0000-0000-00005EC10000}"/>
    <cellStyle name="Note 3 13 8" xfId="49506" xr:uid="{00000000-0005-0000-0000-00005FC10000}"/>
    <cellStyle name="Note 3 13 9" xfId="49507" xr:uid="{00000000-0005-0000-0000-000060C10000}"/>
    <cellStyle name="Note 3 14" xfId="49508" xr:uid="{00000000-0005-0000-0000-000061C10000}"/>
    <cellStyle name="Note 3 14 2" xfId="49509" xr:uid="{00000000-0005-0000-0000-000062C10000}"/>
    <cellStyle name="Note 3 14 2 2" xfId="49510" xr:uid="{00000000-0005-0000-0000-000063C10000}"/>
    <cellStyle name="Note 3 14 2 3" xfId="49511" xr:uid="{00000000-0005-0000-0000-000064C10000}"/>
    <cellStyle name="Note 3 14 2 4" xfId="49512" xr:uid="{00000000-0005-0000-0000-000065C10000}"/>
    <cellStyle name="Note 3 14 2 5" xfId="49513" xr:uid="{00000000-0005-0000-0000-000066C10000}"/>
    <cellStyle name="Note 3 14 2 6" xfId="49514" xr:uid="{00000000-0005-0000-0000-000067C10000}"/>
    <cellStyle name="Note 3 14 3" xfId="49515" xr:uid="{00000000-0005-0000-0000-000068C10000}"/>
    <cellStyle name="Note 3 14 4" xfId="49516" xr:uid="{00000000-0005-0000-0000-000069C10000}"/>
    <cellStyle name="Note 3 14 5" xfId="49517" xr:uid="{00000000-0005-0000-0000-00006AC10000}"/>
    <cellStyle name="Note 3 14 6" xfId="49518" xr:uid="{00000000-0005-0000-0000-00006BC10000}"/>
    <cellStyle name="Note 3 14 7" xfId="49519" xr:uid="{00000000-0005-0000-0000-00006CC10000}"/>
    <cellStyle name="Note 3 14 8" xfId="49520" xr:uid="{00000000-0005-0000-0000-00006DC10000}"/>
    <cellStyle name="Note 3 14 9" xfId="49521" xr:uid="{00000000-0005-0000-0000-00006EC10000}"/>
    <cellStyle name="Note 3 15" xfId="49522" xr:uid="{00000000-0005-0000-0000-00006FC10000}"/>
    <cellStyle name="Note 3 15 2" xfId="49523" xr:uid="{00000000-0005-0000-0000-000070C10000}"/>
    <cellStyle name="Note 3 15 2 2" xfId="49524" xr:uid="{00000000-0005-0000-0000-000071C10000}"/>
    <cellStyle name="Note 3 15 2 3" xfId="49525" xr:uid="{00000000-0005-0000-0000-000072C10000}"/>
    <cellStyle name="Note 3 15 2 4" xfId="49526" xr:uid="{00000000-0005-0000-0000-000073C10000}"/>
    <cellStyle name="Note 3 15 2 5" xfId="49527" xr:uid="{00000000-0005-0000-0000-000074C10000}"/>
    <cellStyle name="Note 3 15 2 6" xfId="49528" xr:uid="{00000000-0005-0000-0000-000075C10000}"/>
    <cellStyle name="Note 3 15 3" xfId="49529" xr:uid="{00000000-0005-0000-0000-000076C10000}"/>
    <cellStyle name="Note 3 15 4" xfId="49530" xr:uid="{00000000-0005-0000-0000-000077C10000}"/>
    <cellStyle name="Note 3 15 5" xfId="49531" xr:uid="{00000000-0005-0000-0000-000078C10000}"/>
    <cellStyle name="Note 3 15 6" xfId="49532" xr:uid="{00000000-0005-0000-0000-000079C10000}"/>
    <cellStyle name="Note 3 15 7" xfId="49533" xr:uid="{00000000-0005-0000-0000-00007AC10000}"/>
    <cellStyle name="Note 3 15 8" xfId="49534" xr:uid="{00000000-0005-0000-0000-00007BC10000}"/>
    <cellStyle name="Note 3 15 9" xfId="49535" xr:uid="{00000000-0005-0000-0000-00007CC10000}"/>
    <cellStyle name="Note 3 16" xfId="49536" xr:uid="{00000000-0005-0000-0000-00007DC10000}"/>
    <cellStyle name="Note 3 16 2" xfId="49537" xr:uid="{00000000-0005-0000-0000-00007EC10000}"/>
    <cellStyle name="Note 3 16 2 2" xfId="49538" xr:uid="{00000000-0005-0000-0000-00007FC10000}"/>
    <cellStyle name="Note 3 16 2 3" xfId="49539" xr:uid="{00000000-0005-0000-0000-000080C10000}"/>
    <cellStyle name="Note 3 16 2 4" xfId="49540" xr:uid="{00000000-0005-0000-0000-000081C10000}"/>
    <cellStyle name="Note 3 16 2 5" xfId="49541" xr:uid="{00000000-0005-0000-0000-000082C10000}"/>
    <cellStyle name="Note 3 16 2 6" xfId="49542" xr:uid="{00000000-0005-0000-0000-000083C10000}"/>
    <cellStyle name="Note 3 16 3" xfId="49543" xr:uid="{00000000-0005-0000-0000-000084C10000}"/>
    <cellStyle name="Note 3 16 4" xfId="49544" xr:uid="{00000000-0005-0000-0000-000085C10000}"/>
    <cellStyle name="Note 3 16 5" xfId="49545" xr:uid="{00000000-0005-0000-0000-000086C10000}"/>
    <cellStyle name="Note 3 16 6" xfId="49546" xr:uid="{00000000-0005-0000-0000-000087C10000}"/>
    <cellStyle name="Note 3 16 7" xfId="49547" xr:uid="{00000000-0005-0000-0000-000088C10000}"/>
    <cellStyle name="Note 3 16 8" xfId="49548" xr:uid="{00000000-0005-0000-0000-000089C10000}"/>
    <cellStyle name="Note 3 16 9" xfId="49549" xr:uid="{00000000-0005-0000-0000-00008AC10000}"/>
    <cellStyle name="Note 3 17" xfId="49550" xr:uid="{00000000-0005-0000-0000-00008BC10000}"/>
    <cellStyle name="Note 3 17 2" xfId="49551" xr:uid="{00000000-0005-0000-0000-00008CC10000}"/>
    <cellStyle name="Note 3 17 2 2" xfId="49552" xr:uid="{00000000-0005-0000-0000-00008DC10000}"/>
    <cellStyle name="Note 3 17 2 3" xfId="49553" xr:uid="{00000000-0005-0000-0000-00008EC10000}"/>
    <cellStyle name="Note 3 17 2 4" xfId="49554" xr:uid="{00000000-0005-0000-0000-00008FC10000}"/>
    <cellStyle name="Note 3 17 2 5" xfId="49555" xr:uid="{00000000-0005-0000-0000-000090C10000}"/>
    <cellStyle name="Note 3 17 2 6" xfId="49556" xr:uid="{00000000-0005-0000-0000-000091C10000}"/>
    <cellStyle name="Note 3 17 3" xfId="49557" xr:uid="{00000000-0005-0000-0000-000092C10000}"/>
    <cellStyle name="Note 3 17 4" xfId="49558" xr:uid="{00000000-0005-0000-0000-000093C10000}"/>
    <cellStyle name="Note 3 17 5" xfId="49559" xr:uid="{00000000-0005-0000-0000-000094C10000}"/>
    <cellStyle name="Note 3 17 6" xfId="49560" xr:uid="{00000000-0005-0000-0000-000095C10000}"/>
    <cellStyle name="Note 3 17 7" xfId="49561" xr:uid="{00000000-0005-0000-0000-000096C10000}"/>
    <cellStyle name="Note 3 17 8" xfId="49562" xr:uid="{00000000-0005-0000-0000-000097C10000}"/>
    <cellStyle name="Note 3 17 9" xfId="49563" xr:uid="{00000000-0005-0000-0000-000098C10000}"/>
    <cellStyle name="Note 3 18" xfId="49564" xr:uid="{00000000-0005-0000-0000-000099C10000}"/>
    <cellStyle name="Note 3 18 2" xfId="49565" xr:uid="{00000000-0005-0000-0000-00009AC10000}"/>
    <cellStyle name="Note 3 18 2 2" xfId="49566" xr:uid="{00000000-0005-0000-0000-00009BC10000}"/>
    <cellStyle name="Note 3 18 2 3" xfId="49567" xr:uid="{00000000-0005-0000-0000-00009CC10000}"/>
    <cellStyle name="Note 3 18 2 4" xfId="49568" xr:uid="{00000000-0005-0000-0000-00009DC10000}"/>
    <cellStyle name="Note 3 18 2 5" xfId="49569" xr:uid="{00000000-0005-0000-0000-00009EC10000}"/>
    <cellStyle name="Note 3 18 2 6" xfId="49570" xr:uid="{00000000-0005-0000-0000-00009FC10000}"/>
    <cellStyle name="Note 3 18 3" xfId="49571" xr:uid="{00000000-0005-0000-0000-0000A0C10000}"/>
    <cellStyle name="Note 3 18 4" xfId="49572" xr:uid="{00000000-0005-0000-0000-0000A1C10000}"/>
    <cellStyle name="Note 3 18 5" xfId="49573" xr:uid="{00000000-0005-0000-0000-0000A2C10000}"/>
    <cellStyle name="Note 3 18 6" xfId="49574" xr:uid="{00000000-0005-0000-0000-0000A3C10000}"/>
    <cellStyle name="Note 3 18 7" xfId="49575" xr:uid="{00000000-0005-0000-0000-0000A4C10000}"/>
    <cellStyle name="Note 3 18 8" xfId="49576" xr:uid="{00000000-0005-0000-0000-0000A5C10000}"/>
    <cellStyle name="Note 3 18 9" xfId="49577" xr:uid="{00000000-0005-0000-0000-0000A6C10000}"/>
    <cellStyle name="Note 3 19" xfId="49578" xr:uid="{00000000-0005-0000-0000-0000A7C10000}"/>
    <cellStyle name="Note 3 19 2" xfId="49579" xr:uid="{00000000-0005-0000-0000-0000A8C10000}"/>
    <cellStyle name="Note 3 19 2 2" xfId="49580" xr:uid="{00000000-0005-0000-0000-0000A9C10000}"/>
    <cellStyle name="Note 3 19 2 3" xfId="49581" xr:uid="{00000000-0005-0000-0000-0000AAC10000}"/>
    <cellStyle name="Note 3 19 2 4" xfId="49582" xr:uid="{00000000-0005-0000-0000-0000ABC10000}"/>
    <cellStyle name="Note 3 19 2 5" xfId="49583" xr:uid="{00000000-0005-0000-0000-0000ACC10000}"/>
    <cellStyle name="Note 3 19 2 6" xfId="49584" xr:uid="{00000000-0005-0000-0000-0000ADC10000}"/>
    <cellStyle name="Note 3 19 3" xfId="49585" xr:uid="{00000000-0005-0000-0000-0000AEC10000}"/>
    <cellStyle name="Note 3 19 4" xfId="49586" xr:uid="{00000000-0005-0000-0000-0000AFC10000}"/>
    <cellStyle name="Note 3 19 5" xfId="49587" xr:uid="{00000000-0005-0000-0000-0000B0C10000}"/>
    <cellStyle name="Note 3 19 6" xfId="49588" xr:uid="{00000000-0005-0000-0000-0000B1C10000}"/>
    <cellStyle name="Note 3 19 7" xfId="49589" xr:uid="{00000000-0005-0000-0000-0000B2C10000}"/>
    <cellStyle name="Note 3 19 8" xfId="49590" xr:uid="{00000000-0005-0000-0000-0000B3C10000}"/>
    <cellStyle name="Note 3 19 9" xfId="49591" xr:uid="{00000000-0005-0000-0000-0000B4C10000}"/>
    <cellStyle name="Note 3 2" xfId="49592" xr:uid="{00000000-0005-0000-0000-0000B5C10000}"/>
    <cellStyle name="Note 3 2 10" xfId="49593" xr:uid="{00000000-0005-0000-0000-0000B6C10000}"/>
    <cellStyle name="Note 3 2 11" xfId="49594" xr:uid="{00000000-0005-0000-0000-0000B7C10000}"/>
    <cellStyle name="Note 3 2 12" xfId="49595" xr:uid="{00000000-0005-0000-0000-0000B8C10000}"/>
    <cellStyle name="Note 3 2 2" xfId="49596" xr:uid="{00000000-0005-0000-0000-0000B9C10000}"/>
    <cellStyle name="Note 3 2 2 2" xfId="49597" xr:uid="{00000000-0005-0000-0000-0000BAC10000}"/>
    <cellStyle name="Note 3 2 2 2 2" xfId="49598" xr:uid="{00000000-0005-0000-0000-0000BBC10000}"/>
    <cellStyle name="Note 3 2 2 3" xfId="49599" xr:uid="{00000000-0005-0000-0000-0000BCC10000}"/>
    <cellStyle name="Note 3 2 2 4" xfId="49600" xr:uid="{00000000-0005-0000-0000-0000BDC10000}"/>
    <cellStyle name="Note 3 2 2 5" xfId="49601" xr:uid="{00000000-0005-0000-0000-0000BEC10000}"/>
    <cellStyle name="Note 3 2 2 6" xfId="49602" xr:uid="{00000000-0005-0000-0000-0000BFC10000}"/>
    <cellStyle name="Note 3 2 3" xfId="49603" xr:uid="{00000000-0005-0000-0000-0000C0C10000}"/>
    <cellStyle name="Note 3 2 3 2" xfId="49604" xr:uid="{00000000-0005-0000-0000-0000C1C10000}"/>
    <cellStyle name="Note 3 2 3 2 2" xfId="49605" xr:uid="{00000000-0005-0000-0000-0000C2C10000}"/>
    <cellStyle name="Note 3 2 3 3" xfId="49606" xr:uid="{00000000-0005-0000-0000-0000C3C10000}"/>
    <cellStyle name="Note 3 2 4" xfId="49607" xr:uid="{00000000-0005-0000-0000-0000C4C10000}"/>
    <cellStyle name="Note 3 2 4 2" xfId="49608" xr:uid="{00000000-0005-0000-0000-0000C5C10000}"/>
    <cellStyle name="Note 3 2 4 3" xfId="49609" xr:uid="{00000000-0005-0000-0000-0000C6C10000}"/>
    <cellStyle name="Note 3 2 4 4" xfId="49610" xr:uid="{00000000-0005-0000-0000-0000C7C10000}"/>
    <cellStyle name="Note 3 2 5" xfId="49611" xr:uid="{00000000-0005-0000-0000-0000C8C10000}"/>
    <cellStyle name="Note 3 2 5 2" xfId="49612" xr:uid="{00000000-0005-0000-0000-0000C9C10000}"/>
    <cellStyle name="Note 3 2 5 3" xfId="49613" xr:uid="{00000000-0005-0000-0000-0000CAC10000}"/>
    <cellStyle name="Note 3 2 6" xfId="49614" xr:uid="{00000000-0005-0000-0000-0000CBC10000}"/>
    <cellStyle name="Note 3 2 6 2" xfId="49615" xr:uid="{00000000-0005-0000-0000-0000CCC10000}"/>
    <cellStyle name="Note 3 2 7" xfId="49616" xr:uid="{00000000-0005-0000-0000-0000CDC10000}"/>
    <cellStyle name="Note 3 2 7 2" xfId="49617" xr:uid="{00000000-0005-0000-0000-0000CEC10000}"/>
    <cellStyle name="Note 3 2 8" xfId="49618" xr:uid="{00000000-0005-0000-0000-0000CFC10000}"/>
    <cellStyle name="Note 3 2 8 2" xfId="49619" xr:uid="{00000000-0005-0000-0000-0000D0C10000}"/>
    <cellStyle name="Note 3 2 9" xfId="49620" xr:uid="{00000000-0005-0000-0000-0000D1C10000}"/>
    <cellStyle name="Note 3 2 9 2" xfId="49621" xr:uid="{00000000-0005-0000-0000-0000D2C10000}"/>
    <cellStyle name="Note 3 20" xfId="49622" xr:uid="{00000000-0005-0000-0000-0000D3C10000}"/>
    <cellStyle name="Note 3 20 2" xfId="49623" xr:uid="{00000000-0005-0000-0000-0000D4C10000}"/>
    <cellStyle name="Note 3 20 2 2" xfId="49624" xr:uid="{00000000-0005-0000-0000-0000D5C10000}"/>
    <cellStyle name="Note 3 20 2 3" xfId="49625" xr:uid="{00000000-0005-0000-0000-0000D6C10000}"/>
    <cellStyle name="Note 3 20 2 4" xfId="49626" xr:uid="{00000000-0005-0000-0000-0000D7C10000}"/>
    <cellStyle name="Note 3 20 2 5" xfId="49627" xr:uid="{00000000-0005-0000-0000-0000D8C10000}"/>
    <cellStyle name="Note 3 20 2 6" xfId="49628" xr:uid="{00000000-0005-0000-0000-0000D9C10000}"/>
    <cellStyle name="Note 3 20 3" xfId="49629" xr:uid="{00000000-0005-0000-0000-0000DAC10000}"/>
    <cellStyle name="Note 3 20 4" xfId="49630" xr:uid="{00000000-0005-0000-0000-0000DBC10000}"/>
    <cellStyle name="Note 3 20 5" xfId="49631" xr:uid="{00000000-0005-0000-0000-0000DCC10000}"/>
    <cellStyle name="Note 3 20 6" xfId="49632" xr:uid="{00000000-0005-0000-0000-0000DDC10000}"/>
    <cellStyle name="Note 3 20 7" xfId="49633" xr:uid="{00000000-0005-0000-0000-0000DEC10000}"/>
    <cellStyle name="Note 3 20 8" xfId="49634" xr:uid="{00000000-0005-0000-0000-0000DFC10000}"/>
    <cellStyle name="Note 3 20 9" xfId="49635" xr:uid="{00000000-0005-0000-0000-0000E0C10000}"/>
    <cellStyle name="Note 3 21" xfId="49636" xr:uid="{00000000-0005-0000-0000-0000E1C10000}"/>
    <cellStyle name="Note 3 21 2" xfId="49637" xr:uid="{00000000-0005-0000-0000-0000E2C10000}"/>
    <cellStyle name="Note 3 21 2 2" xfId="49638" xr:uid="{00000000-0005-0000-0000-0000E3C10000}"/>
    <cellStyle name="Note 3 21 2 3" xfId="49639" xr:uid="{00000000-0005-0000-0000-0000E4C10000}"/>
    <cellStyle name="Note 3 21 2 4" xfId="49640" xr:uid="{00000000-0005-0000-0000-0000E5C10000}"/>
    <cellStyle name="Note 3 21 2 5" xfId="49641" xr:uid="{00000000-0005-0000-0000-0000E6C10000}"/>
    <cellStyle name="Note 3 21 2 6" xfId="49642" xr:uid="{00000000-0005-0000-0000-0000E7C10000}"/>
    <cellStyle name="Note 3 21 3" xfId="49643" xr:uid="{00000000-0005-0000-0000-0000E8C10000}"/>
    <cellStyle name="Note 3 21 4" xfId="49644" xr:uid="{00000000-0005-0000-0000-0000E9C10000}"/>
    <cellStyle name="Note 3 21 5" xfId="49645" xr:uid="{00000000-0005-0000-0000-0000EAC10000}"/>
    <cellStyle name="Note 3 21 6" xfId="49646" xr:uid="{00000000-0005-0000-0000-0000EBC10000}"/>
    <cellStyle name="Note 3 21 7" xfId="49647" xr:uid="{00000000-0005-0000-0000-0000ECC10000}"/>
    <cellStyle name="Note 3 21 8" xfId="49648" xr:uid="{00000000-0005-0000-0000-0000EDC10000}"/>
    <cellStyle name="Note 3 21 9" xfId="49649" xr:uid="{00000000-0005-0000-0000-0000EEC10000}"/>
    <cellStyle name="Note 3 22" xfId="49650" xr:uid="{00000000-0005-0000-0000-0000EFC10000}"/>
    <cellStyle name="Note 3 22 2" xfId="49651" xr:uid="{00000000-0005-0000-0000-0000F0C10000}"/>
    <cellStyle name="Note 3 22 2 2" xfId="49652" xr:uid="{00000000-0005-0000-0000-0000F1C10000}"/>
    <cellStyle name="Note 3 22 2 3" xfId="49653" xr:uid="{00000000-0005-0000-0000-0000F2C10000}"/>
    <cellStyle name="Note 3 22 2 4" xfId="49654" xr:uid="{00000000-0005-0000-0000-0000F3C10000}"/>
    <cellStyle name="Note 3 22 2 5" xfId="49655" xr:uid="{00000000-0005-0000-0000-0000F4C10000}"/>
    <cellStyle name="Note 3 22 2 6" xfId="49656" xr:uid="{00000000-0005-0000-0000-0000F5C10000}"/>
    <cellStyle name="Note 3 22 3" xfId="49657" xr:uid="{00000000-0005-0000-0000-0000F6C10000}"/>
    <cellStyle name="Note 3 22 4" xfId="49658" xr:uid="{00000000-0005-0000-0000-0000F7C10000}"/>
    <cellStyle name="Note 3 22 5" xfId="49659" xr:uid="{00000000-0005-0000-0000-0000F8C10000}"/>
    <cellStyle name="Note 3 22 6" xfId="49660" xr:uid="{00000000-0005-0000-0000-0000F9C10000}"/>
    <cellStyle name="Note 3 22 7" xfId="49661" xr:uid="{00000000-0005-0000-0000-0000FAC10000}"/>
    <cellStyle name="Note 3 22 8" xfId="49662" xr:uid="{00000000-0005-0000-0000-0000FBC10000}"/>
    <cellStyle name="Note 3 22 9" xfId="49663" xr:uid="{00000000-0005-0000-0000-0000FCC10000}"/>
    <cellStyle name="Note 3 23" xfId="49664" xr:uid="{00000000-0005-0000-0000-0000FDC10000}"/>
    <cellStyle name="Note 3 23 2" xfId="49665" xr:uid="{00000000-0005-0000-0000-0000FEC10000}"/>
    <cellStyle name="Note 3 23 2 2" xfId="49666" xr:uid="{00000000-0005-0000-0000-0000FFC10000}"/>
    <cellStyle name="Note 3 23 2 3" xfId="49667" xr:uid="{00000000-0005-0000-0000-000000C20000}"/>
    <cellStyle name="Note 3 23 2 4" xfId="49668" xr:uid="{00000000-0005-0000-0000-000001C20000}"/>
    <cellStyle name="Note 3 23 2 5" xfId="49669" xr:uid="{00000000-0005-0000-0000-000002C20000}"/>
    <cellStyle name="Note 3 23 2 6" xfId="49670" xr:uid="{00000000-0005-0000-0000-000003C20000}"/>
    <cellStyle name="Note 3 23 3" xfId="49671" xr:uid="{00000000-0005-0000-0000-000004C20000}"/>
    <cellStyle name="Note 3 23 4" xfId="49672" xr:uid="{00000000-0005-0000-0000-000005C20000}"/>
    <cellStyle name="Note 3 23 5" xfId="49673" xr:uid="{00000000-0005-0000-0000-000006C20000}"/>
    <cellStyle name="Note 3 23 6" xfId="49674" xr:uid="{00000000-0005-0000-0000-000007C20000}"/>
    <cellStyle name="Note 3 23 7" xfId="49675" xr:uid="{00000000-0005-0000-0000-000008C20000}"/>
    <cellStyle name="Note 3 23 8" xfId="49676" xr:uid="{00000000-0005-0000-0000-000009C20000}"/>
    <cellStyle name="Note 3 23 9" xfId="49677" xr:uid="{00000000-0005-0000-0000-00000AC20000}"/>
    <cellStyle name="Note 3 24" xfId="49678" xr:uid="{00000000-0005-0000-0000-00000BC20000}"/>
    <cellStyle name="Note 3 24 2" xfId="49679" xr:uid="{00000000-0005-0000-0000-00000CC20000}"/>
    <cellStyle name="Note 3 24 2 2" xfId="49680" xr:uid="{00000000-0005-0000-0000-00000DC20000}"/>
    <cellStyle name="Note 3 24 2 3" xfId="49681" xr:uid="{00000000-0005-0000-0000-00000EC20000}"/>
    <cellStyle name="Note 3 24 2 4" xfId="49682" xr:uid="{00000000-0005-0000-0000-00000FC20000}"/>
    <cellStyle name="Note 3 24 2 5" xfId="49683" xr:uid="{00000000-0005-0000-0000-000010C20000}"/>
    <cellStyle name="Note 3 24 2 6" xfId="49684" xr:uid="{00000000-0005-0000-0000-000011C20000}"/>
    <cellStyle name="Note 3 24 3" xfId="49685" xr:uid="{00000000-0005-0000-0000-000012C20000}"/>
    <cellStyle name="Note 3 24 4" xfId="49686" xr:uid="{00000000-0005-0000-0000-000013C20000}"/>
    <cellStyle name="Note 3 24 5" xfId="49687" xr:uid="{00000000-0005-0000-0000-000014C20000}"/>
    <cellStyle name="Note 3 24 6" xfId="49688" xr:uid="{00000000-0005-0000-0000-000015C20000}"/>
    <cellStyle name="Note 3 24 7" xfId="49689" xr:uid="{00000000-0005-0000-0000-000016C20000}"/>
    <cellStyle name="Note 3 24 8" xfId="49690" xr:uid="{00000000-0005-0000-0000-000017C20000}"/>
    <cellStyle name="Note 3 24 9" xfId="49691" xr:uid="{00000000-0005-0000-0000-000018C20000}"/>
    <cellStyle name="Note 3 25" xfId="49692" xr:uid="{00000000-0005-0000-0000-000019C20000}"/>
    <cellStyle name="Note 3 25 2" xfId="49693" xr:uid="{00000000-0005-0000-0000-00001AC20000}"/>
    <cellStyle name="Note 3 25 2 2" xfId="49694" xr:uid="{00000000-0005-0000-0000-00001BC20000}"/>
    <cellStyle name="Note 3 25 2 3" xfId="49695" xr:uid="{00000000-0005-0000-0000-00001CC20000}"/>
    <cellStyle name="Note 3 25 2 4" xfId="49696" xr:uid="{00000000-0005-0000-0000-00001DC20000}"/>
    <cellStyle name="Note 3 25 2 5" xfId="49697" xr:uid="{00000000-0005-0000-0000-00001EC20000}"/>
    <cellStyle name="Note 3 25 2 6" xfId="49698" xr:uid="{00000000-0005-0000-0000-00001FC20000}"/>
    <cellStyle name="Note 3 25 3" xfId="49699" xr:uid="{00000000-0005-0000-0000-000020C20000}"/>
    <cellStyle name="Note 3 25 4" xfId="49700" xr:uid="{00000000-0005-0000-0000-000021C20000}"/>
    <cellStyle name="Note 3 25 5" xfId="49701" xr:uid="{00000000-0005-0000-0000-000022C20000}"/>
    <cellStyle name="Note 3 25 6" xfId="49702" xr:uid="{00000000-0005-0000-0000-000023C20000}"/>
    <cellStyle name="Note 3 25 7" xfId="49703" xr:uid="{00000000-0005-0000-0000-000024C20000}"/>
    <cellStyle name="Note 3 25 8" xfId="49704" xr:uid="{00000000-0005-0000-0000-000025C20000}"/>
    <cellStyle name="Note 3 25 9" xfId="49705" xr:uid="{00000000-0005-0000-0000-000026C20000}"/>
    <cellStyle name="Note 3 26" xfId="49706" xr:uid="{00000000-0005-0000-0000-000027C20000}"/>
    <cellStyle name="Note 3 26 2" xfId="49707" xr:uid="{00000000-0005-0000-0000-000028C20000}"/>
    <cellStyle name="Note 3 26 2 2" xfId="49708" xr:uid="{00000000-0005-0000-0000-000029C20000}"/>
    <cellStyle name="Note 3 26 2 3" xfId="49709" xr:uid="{00000000-0005-0000-0000-00002AC20000}"/>
    <cellStyle name="Note 3 26 2 4" xfId="49710" xr:uid="{00000000-0005-0000-0000-00002BC20000}"/>
    <cellStyle name="Note 3 26 2 5" xfId="49711" xr:uid="{00000000-0005-0000-0000-00002CC20000}"/>
    <cellStyle name="Note 3 26 2 6" xfId="49712" xr:uid="{00000000-0005-0000-0000-00002DC20000}"/>
    <cellStyle name="Note 3 26 3" xfId="49713" xr:uid="{00000000-0005-0000-0000-00002EC20000}"/>
    <cellStyle name="Note 3 26 4" xfId="49714" xr:uid="{00000000-0005-0000-0000-00002FC20000}"/>
    <cellStyle name="Note 3 26 5" xfId="49715" xr:uid="{00000000-0005-0000-0000-000030C20000}"/>
    <cellStyle name="Note 3 26 6" xfId="49716" xr:uid="{00000000-0005-0000-0000-000031C20000}"/>
    <cellStyle name="Note 3 26 7" xfId="49717" xr:uid="{00000000-0005-0000-0000-000032C20000}"/>
    <cellStyle name="Note 3 26 8" xfId="49718" xr:uid="{00000000-0005-0000-0000-000033C20000}"/>
    <cellStyle name="Note 3 26 9" xfId="49719" xr:uid="{00000000-0005-0000-0000-000034C20000}"/>
    <cellStyle name="Note 3 27" xfId="49720" xr:uid="{00000000-0005-0000-0000-000035C20000}"/>
    <cellStyle name="Note 3 27 2" xfId="49721" xr:uid="{00000000-0005-0000-0000-000036C20000}"/>
    <cellStyle name="Note 3 27 2 2" xfId="49722" xr:uid="{00000000-0005-0000-0000-000037C20000}"/>
    <cellStyle name="Note 3 27 2 3" xfId="49723" xr:uid="{00000000-0005-0000-0000-000038C20000}"/>
    <cellStyle name="Note 3 27 2 4" xfId="49724" xr:uid="{00000000-0005-0000-0000-000039C20000}"/>
    <cellStyle name="Note 3 27 2 5" xfId="49725" xr:uid="{00000000-0005-0000-0000-00003AC20000}"/>
    <cellStyle name="Note 3 27 2 6" xfId="49726" xr:uid="{00000000-0005-0000-0000-00003BC20000}"/>
    <cellStyle name="Note 3 27 3" xfId="49727" xr:uid="{00000000-0005-0000-0000-00003CC20000}"/>
    <cellStyle name="Note 3 27 4" xfId="49728" xr:uid="{00000000-0005-0000-0000-00003DC20000}"/>
    <cellStyle name="Note 3 27 5" xfId="49729" xr:uid="{00000000-0005-0000-0000-00003EC20000}"/>
    <cellStyle name="Note 3 27 6" xfId="49730" xr:uid="{00000000-0005-0000-0000-00003FC20000}"/>
    <cellStyle name="Note 3 27 7" xfId="49731" xr:uid="{00000000-0005-0000-0000-000040C20000}"/>
    <cellStyle name="Note 3 27 8" xfId="49732" xr:uid="{00000000-0005-0000-0000-000041C20000}"/>
    <cellStyle name="Note 3 27 9" xfId="49733" xr:uid="{00000000-0005-0000-0000-000042C20000}"/>
    <cellStyle name="Note 3 28" xfId="49734" xr:uid="{00000000-0005-0000-0000-000043C20000}"/>
    <cellStyle name="Note 3 28 2" xfId="49735" xr:uid="{00000000-0005-0000-0000-000044C20000}"/>
    <cellStyle name="Note 3 28 2 2" xfId="49736" xr:uid="{00000000-0005-0000-0000-000045C20000}"/>
    <cellStyle name="Note 3 28 2 3" xfId="49737" xr:uid="{00000000-0005-0000-0000-000046C20000}"/>
    <cellStyle name="Note 3 28 2 4" xfId="49738" xr:uid="{00000000-0005-0000-0000-000047C20000}"/>
    <cellStyle name="Note 3 28 2 5" xfId="49739" xr:uid="{00000000-0005-0000-0000-000048C20000}"/>
    <cellStyle name="Note 3 28 2 6" xfId="49740" xr:uid="{00000000-0005-0000-0000-000049C20000}"/>
    <cellStyle name="Note 3 28 3" xfId="49741" xr:uid="{00000000-0005-0000-0000-00004AC20000}"/>
    <cellStyle name="Note 3 28 4" xfId="49742" xr:uid="{00000000-0005-0000-0000-00004BC20000}"/>
    <cellStyle name="Note 3 28 5" xfId="49743" xr:uid="{00000000-0005-0000-0000-00004CC20000}"/>
    <cellStyle name="Note 3 28 6" xfId="49744" xr:uid="{00000000-0005-0000-0000-00004DC20000}"/>
    <cellStyle name="Note 3 28 7" xfId="49745" xr:uid="{00000000-0005-0000-0000-00004EC20000}"/>
    <cellStyle name="Note 3 28 8" xfId="49746" xr:uid="{00000000-0005-0000-0000-00004FC20000}"/>
    <cellStyle name="Note 3 28 9" xfId="49747" xr:uid="{00000000-0005-0000-0000-000050C20000}"/>
    <cellStyle name="Note 3 29" xfId="49748" xr:uid="{00000000-0005-0000-0000-000051C20000}"/>
    <cellStyle name="Note 3 29 2" xfId="49749" xr:uid="{00000000-0005-0000-0000-000052C20000}"/>
    <cellStyle name="Note 3 29 2 2" xfId="49750" xr:uid="{00000000-0005-0000-0000-000053C20000}"/>
    <cellStyle name="Note 3 29 2 3" xfId="49751" xr:uid="{00000000-0005-0000-0000-000054C20000}"/>
    <cellStyle name="Note 3 29 2 4" xfId="49752" xr:uid="{00000000-0005-0000-0000-000055C20000}"/>
    <cellStyle name="Note 3 29 2 5" xfId="49753" xr:uid="{00000000-0005-0000-0000-000056C20000}"/>
    <cellStyle name="Note 3 29 2 6" xfId="49754" xr:uid="{00000000-0005-0000-0000-000057C20000}"/>
    <cellStyle name="Note 3 29 3" xfId="49755" xr:uid="{00000000-0005-0000-0000-000058C20000}"/>
    <cellStyle name="Note 3 29 4" xfId="49756" xr:uid="{00000000-0005-0000-0000-000059C20000}"/>
    <cellStyle name="Note 3 29 5" xfId="49757" xr:uid="{00000000-0005-0000-0000-00005AC20000}"/>
    <cellStyle name="Note 3 29 6" xfId="49758" xr:uid="{00000000-0005-0000-0000-00005BC20000}"/>
    <cellStyle name="Note 3 29 7" xfId="49759" xr:uid="{00000000-0005-0000-0000-00005CC20000}"/>
    <cellStyle name="Note 3 29 8" xfId="49760" xr:uid="{00000000-0005-0000-0000-00005DC20000}"/>
    <cellStyle name="Note 3 29 9" xfId="49761" xr:uid="{00000000-0005-0000-0000-00005EC20000}"/>
    <cellStyle name="Note 3 3" xfId="49762" xr:uid="{00000000-0005-0000-0000-00005FC20000}"/>
    <cellStyle name="Note 3 3 10" xfId="49763" xr:uid="{00000000-0005-0000-0000-000060C20000}"/>
    <cellStyle name="Note 3 3 11" xfId="49764" xr:uid="{00000000-0005-0000-0000-000061C20000}"/>
    <cellStyle name="Note 3 3 12" xfId="49765" xr:uid="{00000000-0005-0000-0000-000062C20000}"/>
    <cellStyle name="Note 3 3 2" xfId="49766" xr:uid="{00000000-0005-0000-0000-000063C20000}"/>
    <cellStyle name="Note 3 3 2 2" xfId="49767" xr:uid="{00000000-0005-0000-0000-000064C20000}"/>
    <cellStyle name="Note 3 3 2 3" xfId="49768" xr:uid="{00000000-0005-0000-0000-000065C20000}"/>
    <cellStyle name="Note 3 3 2 4" xfId="49769" xr:uid="{00000000-0005-0000-0000-000066C20000}"/>
    <cellStyle name="Note 3 3 2 5" xfId="49770" xr:uid="{00000000-0005-0000-0000-000067C20000}"/>
    <cellStyle name="Note 3 3 2 6" xfId="49771" xr:uid="{00000000-0005-0000-0000-000068C20000}"/>
    <cellStyle name="Note 3 3 3" xfId="49772" xr:uid="{00000000-0005-0000-0000-000069C20000}"/>
    <cellStyle name="Note 3 3 3 2" xfId="49773" xr:uid="{00000000-0005-0000-0000-00006AC20000}"/>
    <cellStyle name="Note 3 3 4" xfId="49774" xr:uid="{00000000-0005-0000-0000-00006BC20000}"/>
    <cellStyle name="Note 3 3 4 2" xfId="49775" xr:uid="{00000000-0005-0000-0000-00006CC20000}"/>
    <cellStyle name="Note 3 3 5" xfId="49776" xr:uid="{00000000-0005-0000-0000-00006DC20000}"/>
    <cellStyle name="Note 3 3 5 2" xfId="49777" xr:uid="{00000000-0005-0000-0000-00006EC20000}"/>
    <cellStyle name="Note 3 3 6" xfId="49778" xr:uid="{00000000-0005-0000-0000-00006FC20000}"/>
    <cellStyle name="Note 3 3 6 2" xfId="49779" xr:uid="{00000000-0005-0000-0000-000070C20000}"/>
    <cellStyle name="Note 3 3 7" xfId="49780" xr:uid="{00000000-0005-0000-0000-000071C20000}"/>
    <cellStyle name="Note 3 3 7 2" xfId="49781" xr:uid="{00000000-0005-0000-0000-000072C20000}"/>
    <cellStyle name="Note 3 3 8" xfId="49782" xr:uid="{00000000-0005-0000-0000-000073C20000}"/>
    <cellStyle name="Note 3 3 8 2" xfId="49783" xr:uid="{00000000-0005-0000-0000-000074C20000}"/>
    <cellStyle name="Note 3 3 9" xfId="49784" xr:uid="{00000000-0005-0000-0000-000075C20000}"/>
    <cellStyle name="Note 3 30" xfId="49785" xr:uid="{00000000-0005-0000-0000-000076C20000}"/>
    <cellStyle name="Note 3 30 2" xfId="49786" xr:uid="{00000000-0005-0000-0000-000077C20000}"/>
    <cellStyle name="Note 3 30 2 2" xfId="49787" xr:uid="{00000000-0005-0000-0000-000078C20000}"/>
    <cellStyle name="Note 3 30 2 3" xfId="49788" xr:uid="{00000000-0005-0000-0000-000079C20000}"/>
    <cellStyle name="Note 3 30 2 4" xfId="49789" xr:uid="{00000000-0005-0000-0000-00007AC20000}"/>
    <cellStyle name="Note 3 30 2 5" xfId="49790" xr:uid="{00000000-0005-0000-0000-00007BC20000}"/>
    <cellStyle name="Note 3 30 2 6" xfId="49791" xr:uid="{00000000-0005-0000-0000-00007CC20000}"/>
    <cellStyle name="Note 3 30 3" xfId="49792" xr:uid="{00000000-0005-0000-0000-00007DC20000}"/>
    <cellStyle name="Note 3 30 4" xfId="49793" xr:uid="{00000000-0005-0000-0000-00007EC20000}"/>
    <cellStyle name="Note 3 30 5" xfId="49794" xr:uid="{00000000-0005-0000-0000-00007FC20000}"/>
    <cellStyle name="Note 3 30 6" xfId="49795" xr:uid="{00000000-0005-0000-0000-000080C20000}"/>
    <cellStyle name="Note 3 30 7" xfId="49796" xr:uid="{00000000-0005-0000-0000-000081C20000}"/>
    <cellStyle name="Note 3 30 8" xfId="49797" xr:uid="{00000000-0005-0000-0000-000082C20000}"/>
    <cellStyle name="Note 3 30 9" xfId="49798" xr:uid="{00000000-0005-0000-0000-000083C20000}"/>
    <cellStyle name="Note 3 31" xfId="49799" xr:uid="{00000000-0005-0000-0000-000084C20000}"/>
    <cellStyle name="Note 3 31 2" xfId="49800" xr:uid="{00000000-0005-0000-0000-000085C20000}"/>
    <cellStyle name="Note 3 31 2 2" xfId="49801" xr:uid="{00000000-0005-0000-0000-000086C20000}"/>
    <cellStyle name="Note 3 31 2 3" xfId="49802" xr:uid="{00000000-0005-0000-0000-000087C20000}"/>
    <cellStyle name="Note 3 31 2 4" xfId="49803" xr:uid="{00000000-0005-0000-0000-000088C20000}"/>
    <cellStyle name="Note 3 31 2 5" xfId="49804" xr:uid="{00000000-0005-0000-0000-000089C20000}"/>
    <cellStyle name="Note 3 31 2 6" xfId="49805" xr:uid="{00000000-0005-0000-0000-00008AC20000}"/>
    <cellStyle name="Note 3 31 3" xfId="49806" xr:uid="{00000000-0005-0000-0000-00008BC20000}"/>
    <cellStyle name="Note 3 31 4" xfId="49807" xr:uid="{00000000-0005-0000-0000-00008CC20000}"/>
    <cellStyle name="Note 3 31 5" xfId="49808" xr:uid="{00000000-0005-0000-0000-00008DC20000}"/>
    <cellStyle name="Note 3 31 6" xfId="49809" xr:uid="{00000000-0005-0000-0000-00008EC20000}"/>
    <cellStyle name="Note 3 31 7" xfId="49810" xr:uid="{00000000-0005-0000-0000-00008FC20000}"/>
    <cellStyle name="Note 3 31 8" xfId="49811" xr:uid="{00000000-0005-0000-0000-000090C20000}"/>
    <cellStyle name="Note 3 31 9" xfId="49812" xr:uid="{00000000-0005-0000-0000-000091C20000}"/>
    <cellStyle name="Note 3 32" xfId="49813" xr:uid="{00000000-0005-0000-0000-000092C20000}"/>
    <cellStyle name="Note 3 32 2" xfId="49814" xr:uid="{00000000-0005-0000-0000-000093C20000}"/>
    <cellStyle name="Note 3 32 2 2" xfId="49815" xr:uid="{00000000-0005-0000-0000-000094C20000}"/>
    <cellStyle name="Note 3 32 2 3" xfId="49816" xr:uid="{00000000-0005-0000-0000-000095C20000}"/>
    <cellStyle name="Note 3 32 2 4" xfId="49817" xr:uid="{00000000-0005-0000-0000-000096C20000}"/>
    <cellStyle name="Note 3 32 2 5" xfId="49818" xr:uid="{00000000-0005-0000-0000-000097C20000}"/>
    <cellStyle name="Note 3 32 2 6" xfId="49819" xr:uid="{00000000-0005-0000-0000-000098C20000}"/>
    <cellStyle name="Note 3 32 3" xfId="49820" xr:uid="{00000000-0005-0000-0000-000099C20000}"/>
    <cellStyle name="Note 3 32 4" xfId="49821" xr:uid="{00000000-0005-0000-0000-00009AC20000}"/>
    <cellStyle name="Note 3 32 5" xfId="49822" xr:uid="{00000000-0005-0000-0000-00009BC20000}"/>
    <cellStyle name="Note 3 32 6" xfId="49823" xr:uid="{00000000-0005-0000-0000-00009CC20000}"/>
    <cellStyle name="Note 3 32 7" xfId="49824" xr:uid="{00000000-0005-0000-0000-00009DC20000}"/>
    <cellStyle name="Note 3 32 8" xfId="49825" xr:uid="{00000000-0005-0000-0000-00009EC20000}"/>
    <cellStyle name="Note 3 32 9" xfId="49826" xr:uid="{00000000-0005-0000-0000-00009FC20000}"/>
    <cellStyle name="Note 3 33" xfId="49827" xr:uid="{00000000-0005-0000-0000-0000A0C20000}"/>
    <cellStyle name="Note 3 33 2" xfId="49828" xr:uid="{00000000-0005-0000-0000-0000A1C20000}"/>
    <cellStyle name="Note 3 33 2 2" xfId="49829" xr:uid="{00000000-0005-0000-0000-0000A2C20000}"/>
    <cellStyle name="Note 3 33 2 3" xfId="49830" xr:uid="{00000000-0005-0000-0000-0000A3C20000}"/>
    <cellStyle name="Note 3 33 2 4" xfId="49831" xr:uid="{00000000-0005-0000-0000-0000A4C20000}"/>
    <cellStyle name="Note 3 33 2 5" xfId="49832" xr:uid="{00000000-0005-0000-0000-0000A5C20000}"/>
    <cellStyle name="Note 3 33 2 6" xfId="49833" xr:uid="{00000000-0005-0000-0000-0000A6C20000}"/>
    <cellStyle name="Note 3 33 3" xfId="49834" xr:uid="{00000000-0005-0000-0000-0000A7C20000}"/>
    <cellStyle name="Note 3 33 4" xfId="49835" xr:uid="{00000000-0005-0000-0000-0000A8C20000}"/>
    <cellStyle name="Note 3 33 5" xfId="49836" xr:uid="{00000000-0005-0000-0000-0000A9C20000}"/>
    <cellStyle name="Note 3 33 6" xfId="49837" xr:uid="{00000000-0005-0000-0000-0000AAC20000}"/>
    <cellStyle name="Note 3 33 7" xfId="49838" xr:uid="{00000000-0005-0000-0000-0000ABC20000}"/>
    <cellStyle name="Note 3 33 8" xfId="49839" xr:uid="{00000000-0005-0000-0000-0000ACC20000}"/>
    <cellStyle name="Note 3 33 9" xfId="49840" xr:uid="{00000000-0005-0000-0000-0000ADC20000}"/>
    <cellStyle name="Note 3 34" xfId="49841" xr:uid="{00000000-0005-0000-0000-0000AEC20000}"/>
    <cellStyle name="Note 3 34 2" xfId="49842" xr:uid="{00000000-0005-0000-0000-0000AFC20000}"/>
    <cellStyle name="Note 3 34 2 2" xfId="49843" xr:uid="{00000000-0005-0000-0000-0000B0C20000}"/>
    <cellStyle name="Note 3 34 2 3" xfId="49844" xr:uid="{00000000-0005-0000-0000-0000B1C20000}"/>
    <cellStyle name="Note 3 34 2 4" xfId="49845" xr:uid="{00000000-0005-0000-0000-0000B2C20000}"/>
    <cellStyle name="Note 3 34 2 5" xfId="49846" xr:uid="{00000000-0005-0000-0000-0000B3C20000}"/>
    <cellStyle name="Note 3 34 2 6" xfId="49847" xr:uid="{00000000-0005-0000-0000-0000B4C20000}"/>
    <cellStyle name="Note 3 34 3" xfId="49848" xr:uid="{00000000-0005-0000-0000-0000B5C20000}"/>
    <cellStyle name="Note 3 34 4" xfId="49849" xr:uid="{00000000-0005-0000-0000-0000B6C20000}"/>
    <cellStyle name="Note 3 34 5" xfId="49850" xr:uid="{00000000-0005-0000-0000-0000B7C20000}"/>
    <cellStyle name="Note 3 34 6" xfId="49851" xr:uid="{00000000-0005-0000-0000-0000B8C20000}"/>
    <cellStyle name="Note 3 34 7" xfId="49852" xr:uid="{00000000-0005-0000-0000-0000B9C20000}"/>
    <cellStyle name="Note 3 34 8" xfId="49853" xr:uid="{00000000-0005-0000-0000-0000BAC20000}"/>
    <cellStyle name="Note 3 34 9" xfId="49854" xr:uid="{00000000-0005-0000-0000-0000BBC20000}"/>
    <cellStyle name="Note 3 35" xfId="49855" xr:uid="{00000000-0005-0000-0000-0000BCC20000}"/>
    <cellStyle name="Note 3 35 2" xfId="49856" xr:uid="{00000000-0005-0000-0000-0000BDC20000}"/>
    <cellStyle name="Note 3 35 2 2" xfId="49857" xr:uid="{00000000-0005-0000-0000-0000BEC20000}"/>
    <cellStyle name="Note 3 35 2 3" xfId="49858" xr:uid="{00000000-0005-0000-0000-0000BFC20000}"/>
    <cellStyle name="Note 3 35 2 4" xfId="49859" xr:uid="{00000000-0005-0000-0000-0000C0C20000}"/>
    <cellStyle name="Note 3 35 2 5" xfId="49860" xr:uid="{00000000-0005-0000-0000-0000C1C20000}"/>
    <cellStyle name="Note 3 35 2 6" xfId="49861" xr:uid="{00000000-0005-0000-0000-0000C2C20000}"/>
    <cellStyle name="Note 3 35 3" xfId="49862" xr:uid="{00000000-0005-0000-0000-0000C3C20000}"/>
    <cellStyle name="Note 3 35 4" xfId="49863" xr:uid="{00000000-0005-0000-0000-0000C4C20000}"/>
    <cellStyle name="Note 3 35 5" xfId="49864" xr:uid="{00000000-0005-0000-0000-0000C5C20000}"/>
    <cellStyle name="Note 3 35 6" xfId="49865" xr:uid="{00000000-0005-0000-0000-0000C6C20000}"/>
    <cellStyle name="Note 3 35 7" xfId="49866" xr:uid="{00000000-0005-0000-0000-0000C7C20000}"/>
    <cellStyle name="Note 3 35 8" xfId="49867" xr:uid="{00000000-0005-0000-0000-0000C8C20000}"/>
    <cellStyle name="Note 3 35 9" xfId="49868" xr:uid="{00000000-0005-0000-0000-0000C9C20000}"/>
    <cellStyle name="Note 3 36" xfId="49869" xr:uid="{00000000-0005-0000-0000-0000CAC20000}"/>
    <cellStyle name="Note 3 36 2" xfId="49870" xr:uid="{00000000-0005-0000-0000-0000CBC20000}"/>
    <cellStyle name="Note 3 36 3" xfId="49871" xr:uid="{00000000-0005-0000-0000-0000CCC20000}"/>
    <cellStyle name="Note 3 36 4" xfId="49872" xr:uid="{00000000-0005-0000-0000-0000CDC20000}"/>
    <cellStyle name="Note 3 36 5" xfId="49873" xr:uid="{00000000-0005-0000-0000-0000CEC20000}"/>
    <cellStyle name="Note 3 36 6" xfId="49874" xr:uid="{00000000-0005-0000-0000-0000CFC20000}"/>
    <cellStyle name="Note 3 37" xfId="49875" xr:uid="{00000000-0005-0000-0000-0000D0C20000}"/>
    <cellStyle name="Note 3 38" xfId="49876" xr:uid="{00000000-0005-0000-0000-0000D1C20000}"/>
    <cellStyle name="Note 3 39" xfId="49877" xr:uid="{00000000-0005-0000-0000-0000D2C20000}"/>
    <cellStyle name="Note 3 4" xfId="49878" xr:uid="{00000000-0005-0000-0000-0000D3C20000}"/>
    <cellStyle name="Note 3 4 2" xfId="49879" xr:uid="{00000000-0005-0000-0000-0000D4C20000}"/>
    <cellStyle name="Note 3 4 2 2" xfId="49880" xr:uid="{00000000-0005-0000-0000-0000D5C20000}"/>
    <cellStyle name="Note 3 4 2 2 2" xfId="49881" xr:uid="{00000000-0005-0000-0000-0000D6C20000}"/>
    <cellStyle name="Note 3 4 2 3" xfId="49882" xr:uid="{00000000-0005-0000-0000-0000D7C20000}"/>
    <cellStyle name="Note 3 4 2 4" xfId="49883" xr:uid="{00000000-0005-0000-0000-0000D8C20000}"/>
    <cellStyle name="Note 3 4 2 5" xfId="49884" xr:uid="{00000000-0005-0000-0000-0000D9C20000}"/>
    <cellStyle name="Note 3 4 2 6" xfId="49885" xr:uid="{00000000-0005-0000-0000-0000DAC20000}"/>
    <cellStyle name="Note 3 4 3" xfId="49886" xr:uid="{00000000-0005-0000-0000-0000DBC20000}"/>
    <cellStyle name="Note 3 4 3 2" xfId="49887" xr:uid="{00000000-0005-0000-0000-0000DCC20000}"/>
    <cellStyle name="Note 3 4 3 2 2" xfId="49888" xr:uid="{00000000-0005-0000-0000-0000DDC20000}"/>
    <cellStyle name="Note 3 4 3 3" xfId="49889" xr:uid="{00000000-0005-0000-0000-0000DEC20000}"/>
    <cellStyle name="Note 3 4 4" xfId="49890" xr:uid="{00000000-0005-0000-0000-0000DFC20000}"/>
    <cellStyle name="Note 3 4 4 2" xfId="49891" xr:uid="{00000000-0005-0000-0000-0000E0C20000}"/>
    <cellStyle name="Note 3 4 5" xfId="49892" xr:uid="{00000000-0005-0000-0000-0000E1C20000}"/>
    <cellStyle name="Note 3 4 5 2" xfId="49893" xr:uid="{00000000-0005-0000-0000-0000E2C20000}"/>
    <cellStyle name="Note 3 4 6" xfId="49894" xr:uid="{00000000-0005-0000-0000-0000E3C20000}"/>
    <cellStyle name="Note 3 4 7" xfId="49895" xr:uid="{00000000-0005-0000-0000-0000E4C20000}"/>
    <cellStyle name="Note 3 4 8" xfId="49896" xr:uid="{00000000-0005-0000-0000-0000E5C20000}"/>
    <cellStyle name="Note 3 4 9" xfId="49897" xr:uid="{00000000-0005-0000-0000-0000E6C20000}"/>
    <cellStyle name="Note 3 40" xfId="49898" xr:uid="{00000000-0005-0000-0000-0000E7C20000}"/>
    <cellStyle name="Note 3 41" xfId="49899" xr:uid="{00000000-0005-0000-0000-0000E8C20000}"/>
    <cellStyle name="Note 3 42" xfId="49900" xr:uid="{00000000-0005-0000-0000-0000E9C20000}"/>
    <cellStyle name="Note 3 43" xfId="49901" xr:uid="{00000000-0005-0000-0000-0000EAC20000}"/>
    <cellStyle name="Note 3 44" xfId="49902" xr:uid="{00000000-0005-0000-0000-0000EBC20000}"/>
    <cellStyle name="Note 3 45" xfId="49903" xr:uid="{00000000-0005-0000-0000-0000ECC20000}"/>
    <cellStyle name="Note 3 5" xfId="49904" xr:uid="{00000000-0005-0000-0000-0000EDC20000}"/>
    <cellStyle name="Note 3 5 10" xfId="49905" xr:uid="{00000000-0005-0000-0000-0000EEC20000}"/>
    <cellStyle name="Note 3 5 11" xfId="49906" xr:uid="{00000000-0005-0000-0000-0000EFC20000}"/>
    <cellStyle name="Note 3 5 2" xfId="49907" xr:uid="{00000000-0005-0000-0000-0000F0C20000}"/>
    <cellStyle name="Note 3 5 2 2" xfId="49908" xr:uid="{00000000-0005-0000-0000-0000F1C20000}"/>
    <cellStyle name="Note 3 5 2 3" xfId="49909" xr:uid="{00000000-0005-0000-0000-0000F2C20000}"/>
    <cellStyle name="Note 3 5 2 4" xfId="49910" xr:uid="{00000000-0005-0000-0000-0000F3C20000}"/>
    <cellStyle name="Note 3 5 2 5" xfId="49911" xr:uid="{00000000-0005-0000-0000-0000F4C20000}"/>
    <cellStyle name="Note 3 5 2 6" xfId="49912" xr:uid="{00000000-0005-0000-0000-0000F5C20000}"/>
    <cellStyle name="Note 3 5 3" xfId="49913" xr:uid="{00000000-0005-0000-0000-0000F6C20000}"/>
    <cellStyle name="Note 3 5 4" xfId="49914" xr:uid="{00000000-0005-0000-0000-0000F7C20000}"/>
    <cellStyle name="Note 3 5 5" xfId="49915" xr:uid="{00000000-0005-0000-0000-0000F8C20000}"/>
    <cellStyle name="Note 3 5 6" xfId="49916" xr:uid="{00000000-0005-0000-0000-0000F9C20000}"/>
    <cellStyle name="Note 3 5 7" xfId="49917" xr:uid="{00000000-0005-0000-0000-0000FAC20000}"/>
    <cellStyle name="Note 3 5 8" xfId="49918" xr:uid="{00000000-0005-0000-0000-0000FBC20000}"/>
    <cellStyle name="Note 3 5 9" xfId="49919" xr:uid="{00000000-0005-0000-0000-0000FCC20000}"/>
    <cellStyle name="Note 3 6" xfId="49920" xr:uid="{00000000-0005-0000-0000-0000FDC20000}"/>
    <cellStyle name="Note 3 6 10" xfId="49921" xr:uid="{00000000-0005-0000-0000-0000FEC20000}"/>
    <cellStyle name="Note 3 6 11" xfId="49922" xr:uid="{00000000-0005-0000-0000-0000FFC20000}"/>
    <cellStyle name="Note 3 6 2" xfId="49923" xr:uid="{00000000-0005-0000-0000-000000C30000}"/>
    <cellStyle name="Note 3 6 2 2" xfId="49924" xr:uid="{00000000-0005-0000-0000-000001C30000}"/>
    <cellStyle name="Note 3 6 2 3" xfId="49925" xr:uid="{00000000-0005-0000-0000-000002C30000}"/>
    <cellStyle name="Note 3 6 2 4" xfId="49926" xr:uid="{00000000-0005-0000-0000-000003C30000}"/>
    <cellStyle name="Note 3 6 2 5" xfId="49927" xr:uid="{00000000-0005-0000-0000-000004C30000}"/>
    <cellStyle name="Note 3 6 2 6" xfId="49928" xr:uid="{00000000-0005-0000-0000-000005C30000}"/>
    <cellStyle name="Note 3 6 3" xfId="49929" xr:uid="{00000000-0005-0000-0000-000006C30000}"/>
    <cellStyle name="Note 3 6 4" xfId="49930" xr:uid="{00000000-0005-0000-0000-000007C30000}"/>
    <cellStyle name="Note 3 6 5" xfId="49931" xr:uid="{00000000-0005-0000-0000-000008C30000}"/>
    <cellStyle name="Note 3 6 6" xfId="49932" xr:uid="{00000000-0005-0000-0000-000009C30000}"/>
    <cellStyle name="Note 3 6 7" xfId="49933" xr:uid="{00000000-0005-0000-0000-00000AC30000}"/>
    <cellStyle name="Note 3 6 8" xfId="49934" xr:uid="{00000000-0005-0000-0000-00000BC30000}"/>
    <cellStyle name="Note 3 6 9" xfId="49935" xr:uid="{00000000-0005-0000-0000-00000CC30000}"/>
    <cellStyle name="Note 3 7" xfId="49936" xr:uid="{00000000-0005-0000-0000-00000DC30000}"/>
    <cellStyle name="Note 3 7 2" xfId="49937" xr:uid="{00000000-0005-0000-0000-00000EC30000}"/>
    <cellStyle name="Note 3 7 2 2" xfId="49938" xr:uid="{00000000-0005-0000-0000-00000FC30000}"/>
    <cellStyle name="Note 3 7 2 3" xfId="49939" xr:uid="{00000000-0005-0000-0000-000010C30000}"/>
    <cellStyle name="Note 3 7 2 4" xfId="49940" xr:uid="{00000000-0005-0000-0000-000011C30000}"/>
    <cellStyle name="Note 3 7 2 5" xfId="49941" xr:uid="{00000000-0005-0000-0000-000012C30000}"/>
    <cellStyle name="Note 3 7 2 6" xfId="49942" xr:uid="{00000000-0005-0000-0000-000013C30000}"/>
    <cellStyle name="Note 3 7 3" xfId="49943" xr:uid="{00000000-0005-0000-0000-000014C30000}"/>
    <cellStyle name="Note 3 7 4" xfId="49944" xr:uid="{00000000-0005-0000-0000-000015C30000}"/>
    <cellStyle name="Note 3 7 5" xfId="49945" xr:uid="{00000000-0005-0000-0000-000016C30000}"/>
    <cellStyle name="Note 3 7 6" xfId="49946" xr:uid="{00000000-0005-0000-0000-000017C30000}"/>
    <cellStyle name="Note 3 7 7" xfId="49947" xr:uid="{00000000-0005-0000-0000-000018C30000}"/>
    <cellStyle name="Note 3 7 8" xfId="49948" xr:uid="{00000000-0005-0000-0000-000019C30000}"/>
    <cellStyle name="Note 3 7 9" xfId="49949" xr:uid="{00000000-0005-0000-0000-00001AC30000}"/>
    <cellStyle name="Note 3 8" xfId="49950" xr:uid="{00000000-0005-0000-0000-00001BC30000}"/>
    <cellStyle name="Note 3 8 2" xfId="49951" xr:uid="{00000000-0005-0000-0000-00001CC30000}"/>
    <cellStyle name="Note 3 8 2 2" xfId="49952" xr:uid="{00000000-0005-0000-0000-00001DC30000}"/>
    <cellStyle name="Note 3 8 2 3" xfId="49953" xr:uid="{00000000-0005-0000-0000-00001EC30000}"/>
    <cellStyle name="Note 3 8 2 4" xfId="49954" xr:uid="{00000000-0005-0000-0000-00001FC30000}"/>
    <cellStyle name="Note 3 8 2 5" xfId="49955" xr:uid="{00000000-0005-0000-0000-000020C30000}"/>
    <cellStyle name="Note 3 8 2 6" xfId="49956" xr:uid="{00000000-0005-0000-0000-000021C30000}"/>
    <cellStyle name="Note 3 8 3" xfId="49957" xr:uid="{00000000-0005-0000-0000-000022C30000}"/>
    <cellStyle name="Note 3 8 4" xfId="49958" xr:uid="{00000000-0005-0000-0000-000023C30000}"/>
    <cellStyle name="Note 3 8 5" xfId="49959" xr:uid="{00000000-0005-0000-0000-000024C30000}"/>
    <cellStyle name="Note 3 8 6" xfId="49960" xr:uid="{00000000-0005-0000-0000-000025C30000}"/>
    <cellStyle name="Note 3 8 7" xfId="49961" xr:uid="{00000000-0005-0000-0000-000026C30000}"/>
    <cellStyle name="Note 3 8 8" xfId="49962" xr:uid="{00000000-0005-0000-0000-000027C30000}"/>
    <cellStyle name="Note 3 8 9" xfId="49963" xr:uid="{00000000-0005-0000-0000-000028C30000}"/>
    <cellStyle name="Note 3 9" xfId="49964" xr:uid="{00000000-0005-0000-0000-000029C30000}"/>
    <cellStyle name="Note 3 9 2" xfId="49965" xr:uid="{00000000-0005-0000-0000-00002AC30000}"/>
    <cellStyle name="Note 3 9 2 2" xfId="49966" xr:uid="{00000000-0005-0000-0000-00002BC30000}"/>
    <cellStyle name="Note 3 9 2 3" xfId="49967" xr:uid="{00000000-0005-0000-0000-00002CC30000}"/>
    <cellStyle name="Note 3 9 2 4" xfId="49968" xr:uid="{00000000-0005-0000-0000-00002DC30000}"/>
    <cellStyle name="Note 3 9 2 5" xfId="49969" xr:uid="{00000000-0005-0000-0000-00002EC30000}"/>
    <cellStyle name="Note 3 9 2 6" xfId="49970" xr:uid="{00000000-0005-0000-0000-00002FC30000}"/>
    <cellStyle name="Note 3 9 3" xfId="49971" xr:uid="{00000000-0005-0000-0000-000030C30000}"/>
    <cellStyle name="Note 3 9 4" xfId="49972" xr:uid="{00000000-0005-0000-0000-000031C30000}"/>
    <cellStyle name="Note 3 9 5" xfId="49973" xr:uid="{00000000-0005-0000-0000-000032C30000}"/>
    <cellStyle name="Note 3 9 6" xfId="49974" xr:uid="{00000000-0005-0000-0000-000033C30000}"/>
    <cellStyle name="Note 3 9 7" xfId="49975" xr:uid="{00000000-0005-0000-0000-000034C30000}"/>
    <cellStyle name="Note 3 9 8" xfId="49976" xr:uid="{00000000-0005-0000-0000-000035C30000}"/>
    <cellStyle name="Note 3 9 9" xfId="49977" xr:uid="{00000000-0005-0000-0000-000036C30000}"/>
    <cellStyle name="Note 4" xfId="49978" xr:uid="{00000000-0005-0000-0000-000037C30000}"/>
    <cellStyle name="Note 4 10" xfId="49979" xr:uid="{00000000-0005-0000-0000-000038C30000}"/>
    <cellStyle name="Note 4 11" xfId="49980" xr:uid="{00000000-0005-0000-0000-000039C30000}"/>
    <cellStyle name="Note 4 12" xfId="49981" xr:uid="{00000000-0005-0000-0000-00003AC30000}"/>
    <cellStyle name="Note 4 2" xfId="49982" xr:uid="{00000000-0005-0000-0000-00003BC30000}"/>
    <cellStyle name="Note 4 2 2" xfId="49983" xr:uid="{00000000-0005-0000-0000-00003CC30000}"/>
    <cellStyle name="Note 4 2 2 2" xfId="49984" xr:uid="{00000000-0005-0000-0000-00003DC30000}"/>
    <cellStyle name="Note 4 2 3" xfId="49985" xr:uid="{00000000-0005-0000-0000-00003EC30000}"/>
    <cellStyle name="Note 4 3" xfId="49986" xr:uid="{00000000-0005-0000-0000-00003FC30000}"/>
    <cellStyle name="Note 4 3 2" xfId="49987" xr:uid="{00000000-0005-0000-0000-000040C30000}"/>
    <cellStyle name="Note 4 3 2 2" xfId="49988" xr:uid="{00000000-0005-0000-0000-000041C30000}"/>
    <cellStyle name="Note 4 3 3" xfId="49989" xr:uid="{00000000-0005-0000-0000-000042C30000}"/>
    <cellStyle name="Note 4 4" xfId="49990" xr:uid="{00000000-0005-0000-0000-000043C30000}"/>
    <cellStyle name="Note 4 4 2" xfId="49991" xr:uid="{00000000-0005-0000-0000-000044C30000}"/>
    <cellStyle name="Note 4 5" xfId="49992" xr:uid="{00000000-0005-0000-0000-000045C30000}"/>
    <cellStyle name="Note 4 5 2" xfId="49993" xr:uid="{00000000-0005-0000-0000-000046C30000}"/>
    <cellStyle name="Note 4 6" xfId="49994" xr:uid="{00000000-0005-0000-0000-000047C30000}"/>
    <cellStyle name="Note 4 6 2" xfId="49995" xr:uid="{00000000-0005-0000-0000-000048C30000}"/>
    <cellStyle name="Note 4 7" xfId="49996" xr:uid="{00000000-0005-0000-0000-000049C30000}"/>
    <cellStyle name="Note 4 7 2" xfId="49997" xr:uid="{00000000-0005-0000-0000-00004AC30000}"/>
    <cellStyle name="Note 4 8" xfId="49998" xr:uid="{00000000-0005-0000-0000-00004BC30000}"/>
    <cellStyle name="Note 4 8 2" xfId="49999" xr:uid="{00000000-0005-0000-0000-00004CC30000}"/>
    <cellStyle name="Note 4 9" xfId="50000" xr:uid="{00000000-0005-0000-0000-00004DC30000}"/>
    <cellStyle name="Note 4 9 2" xfId="50001" xr:uid="{00000000-0005-0000-0000-00004EC30000}"/>
    <cellStyle name="Note 5" xfId="50002" xr:uid="{00000000-0005-0000-0000-00004FC30000}"/>
    <cellStyle name="Note 5 10" xfId="50003" xr:uid="{00000000-0005-0000-0000-000050C30000}"/>
    <cellStyle name="Note 5 2" xfId="50004" xr:uid="{00000000-0005-0000-0000-000051C30000}"/>
    <cellStyle name="Note 5 2 2" xfId="50005" xr:uid="{00000000-0005-0000-0000-000052C30000}"/>
    <cellStyle name="Note 5 2 2 2" xfId="50006" xr:uid="{00000000-0005-0000-0000-000053C30000}"/>
    <cellStyle name="Note 5 2 3" xfId="50007" xr:uid="{00000000-0005-0000-0000-000054C30000}"/>
    <cellStyle name="Note 5 3" xfId="50008" xr:uid="{00000000-0005-0000-0000-000055C30000}"/>
    <cellStyle name="Note 5 3 2" xfId="50009" xr:uid="{00000000-0005-0000-0000-000056C30000}"/>
    <cellStyle name="Note 5 3 2 2" xfId="50010" xr:uid="{00000000-0005-0000-0000-000057C30000}"/>
    <cellStyle name="Note 5 3 3" xfId="50011" xr:uid="{00000000-0005-0000-0000-000058C30000}"/>
    <cellStyle name="Note 5 4" xfId="50012" xr:uid="{00000000-0005-0000-0000-000059C30000}"/>
    <cellStyle name="Note 5 4 2" xfId="50013" xr:uid="{00000000-0005-0000-0000-00005AC30000}"/>
    <cellStyle name="Note 5 5" xfId="50014" xr:uid="{00000000-0005-0000-0000-00005BC30000}"/>
    <cellStyle name="Note 5 5 2" xfId="50015" xr:uid="{00000000-0005-0000-0000-00005CC30000}"/>
    <cellStyle name="Note 5 6" xfId="50016" xr:uid="{00000000-0005-0000-0000-00005DC30000}"/>
    <cellStyle name="Note 5 6 2" xfId="50017" xr:uid="{00000000-0005-0000-0000-00005EC30000}"/>
    <cellStyle name="Note 5 7" xfId="50018" xr:uid="{00000000-0005-0000-0000-00005FC30000}"/>
    <cellStyle name="Note 5 7 2" xfId="50019" xr:uid="{00000000-0005-0000-0000-000060C30000}"/>
    <cellStyle name="Note 5 8" xfId="50020" xr:uid="{00000000-0005-0000-0000-000061C30000}"/>
    <cellStyle name="Note 5 9" xfId="50021" xr:uid="{00000000-0005-0000-0000-000062C30000}"/>
    <cellStyle name="Note 6" xfId="50022" xr:uid="{00000000-0005-0000-0000-000063C30000}"/>
    <cellStyle name="Note 6 2" xfId="50023" xr:uid="{00000000-0005-0000-0000-000064C30000}"/>
    <cellStyle name="Note 6 2 2" xfId="50024" xr:uid="{00000000-0005-0000-0000-000065C30000}"/>
    <cellStyle name="Note 6 2 2 2" xfId="50025" xr:uid="{00000000-0005-0000-0000-000066C30000}"/>
    <cellStyle name="Note 6 2 3" xfId="50026" xr:uid="{00000000-0005-0000-0000-000067C30000}"/>
    <cellStyle name="Note 6 3" xfId="50027" xr:uid="{00000000-0005-0000-0000-000068C30000}"/>
    <cellStyle name="Note 6 3 2" xfId="50028" xr:uid="{00000000-0005-0000-0000-000069C30000}"/>
    <cellStyle name="Note 6 3 2 2" xfId="50029" xr:uid="{00000000-0005-0000-0000-00006AC30000}"/>
    <cellStyle name="Note 6 3 3" xfId="50030" xr:uid="{00000000-0005-0000-0000-00006BC30000}"/>
    <cellStyle name="Note 6 4" xfId="50031" xr:uid="{00000000-0005-0000-0000-00006CC30000}"/>
    <cellStyle name="Note 6 4 2" xfId="50032" xr:uid="{00000000-0005-0000-0000-00006DC30000}"/>
    <cellStyle name="Note 6 5" xfId="50033" xr:uid="{00000000-0005-0000-0000-00006EC30000}"/>
    <cellStyle name="Note 6 5 2" xfId="50034" xr:uid="{00000000-0005-0000-0000-00006FC30000}"/>
    <cellStyle name="Note 6 6" xfId="50035" xr:uid="{00000000-0005-0000-0000-000070C30000}"/>
    <cellStyle name="Note 6 7" xfId="50036" xr:uid="{00000000-0005-0000-0000-000071C30000}"/>
    <cellStyle name="Note 7" xfId="50037" xr:uid="{00000000-0005-0000-0000-000072C30000}"/>
    <cellStyle name="Note 7 2" xfId="50038" xr:uid="{00000000-0005-0000-0000-000073C30000}"/>
    <cellStyle name="Note 7 2 2" xfId="50039" xr:uid="{00000000-0005-0000-0000-000074C30000}"/>
    <cellStyle name="Note 7 2 2 2" xfId="50040" xr:uid="{00000000-0005-0000-0000-000075C30000}"/>
    <cellStyle name="Note 7 2 3" xfId="50041" xr:uid="{00000000-0005-0000-0000-000076C30000}"/>
    <cellStyle name="Note 7 3" xfId="50042" xr:uid="{00000000-0005-0000-0000-000077C30000}"/>
    <cellStyle name="Note 7 3 2" xfId="50043" xr:uid="{00000000-0005-0000-0000-000078C30000}"/>
    <cellStyle name="Note 7 4" xfId="50044" xr:uid="{00000000-0005-0000-0000-000079C30000}"/>
    <cellStyle name="Note 7 4 2" xfId="50045" xr:uid="{00000000-0005-0000-0000-00007AC30000}"/>
    <cellStyle name="Note 7 5" xfId="50046" xr:uid="{00000000-0005-0000-0000-00007BC30000}"/>
    <cellStyle name="Note 7 5 2" xfId="50047" xr:uid="{00000000-0005-0000-0000-00007CC30000}"/>
    <cellStyle name="Note 8" xfId="50048" xr:uid="{00000000-0005-0000-0000-00007DC30000}"/>
    <cellStyle name="Note 8 2" xfId="50049" xr:uid="{00000000-0005-0000-0000-00007EC30000}"/>
    <cellStyle name="Note 8 2 2" xfId="50050" xr:uid="{00000000-0005-0000-0000-00007FC30000}"/>
    <cellStyle name="Note 8 3" xfId="50051" xr:uid="{00000000-0005-0000-0000-000080C30000}"/>
    <cellStyle name="Note 8 3 2" xfId="50052" xr:uid="{00000000-0005-0000-0000-000081C30000}"/>
    <cellStyle name="Note 8 4" xfId="50053" xr:uid="{00000000-0005-0000-0000-000082C30000}"/>
    <cellStyle name="Note 8 4 2" xfId="50054" xr:uid="{00000000-0005-0000-0000-000083C30000}"/>
    <cellStyle name="Note 9" xfId="50055" xr:uid="{00000000-0005-0000-0000-000084C30000}"/>
    <cellStyle name="Note 9 2" xfId="50056" xr:uid="{00000000-0005-0000-0000-000085C30000}"/>
    <cellStyle name="Note 9 3" xfId="50057" xr:uid="{00000000-0005-0000-0000-000086C30000}"/>
    <cellStyle name="Note 9 3 2" xfId="50058" xr:uid="{00000000-0005-0000-0000-000087C30000}"/>
    <cellStyle name="Note 9 4" xfId="50059" xr:uid="{00000000-0005-0000-0000-000088C30000}"/>
    <cellStyle name="Note 9 4 2" xfId="50060" xr:uid="{00000000-0005-0000-0000-000089C30000}"/>
    <cellStyle name="Number6DecimalStyle" xfId="50061" xr:uid="{00000000-0005-0000-0000-00008AC30000}"/>
    <cellStyle name="Number6DecimalStyle 2" xfId="50062" xr:uid="{00000000-0005-0000-0000-00008BC30000}"/>
    <cellStyle name="Output 2" xfId="50063" xr:uid="{00000000-0005-0000-0000-00008CC30000}"/>
    <cellStyle name="Output 2 2" xfId="50064" xr:uid="{00000000-0005-0000-0000-00008DC30000}"/>
    <cellStyle name="Output 2 2 2" xfId="50065" xr:uid="{00000000-0005-0000-0000-00008EC30000}"/>
    <cellStyle name="Output 2 3" xfId="50066" xr:uid="{00000000-0005-0000-0000-00008FC30000}"/>
    <cellStyle name="Output 2 4" xfId="50067" xr:uid="{00000000-0005-0000-0000-000090C30000}"/>
    <cellStyle name="Output 3" xfId="50068" xr:uid="{00000000-0005-0000-0000-000091C30000}"/>
    <cellStyle name="Output 3 2" xfId="50069" xr:uid="{00000000-0005-0000-0000-000092C30000}"/>
    <cellStyle name="Output 4" xfId="50070" xr:uid="{00000000-0005-0000-0000-000093C30000}"/>
    <cellStyle name="Output 5" xfId="50071" xr:uid="{00000000-0005-0000-0000-000094C30000}"/>
    <cellStyle name="Output 6" xfId="50072" xr:uid="{00000000-0005-0000-0000-000095C30000}"/>
    <cellStyle name="Output 7" xfId="50073" xr:uid="{00000000-0005-0000-0000-000096C30000}"/>
    <cellStyle name="Output 8" xfId="50074" xr:uid="{00000000-0005-0000-0000-000097C30000}"/>
    <cellStyle name="Page Number" xfId="50075" xr:uid="{00000000-0005-0000-0000-000098C30000}"/>
    <cellStyle name="Percent" xfId="7" builtinId="5"/>
    <cellStyle name="Percent [0]" xfId="50076" xr:uid="{00000000-0005-0000-0000-00009AC30000}"/>
    <cellStyle name="Percent [0] 2" xfId="50077" xr:uid="{00000000-0005-0000-0000-00009BC30000}"/>
    <cellStyle name="Percent [00]" xfId="50078" xr:uid="{00000000-0005-0000-0000-00009CC30000}"/>
    <cellStyle name="Percent [2]" xfId="50079" xr:uid="{00000000-0005-0000-0000-00009DC30000}"/>
    <cellStyle name="Percent [2] 2" xfId="50080" xr:uid="{00000000-0005-0000-0000-00009EC30000}"/>
    <cellStyle name="Percent 10" xfId="50081" xr:uid="{00000000-0005-0000-0000-00009FC30000}"/>
    <cellStyle name="Percent 10 2" xfId="50082" xr:uid="{00000000-0005-0000-0000-0000A0C30000}"/>
    <cellStyle name="Percent 10 2 2" xfId="50083" xr:uid="{00000000-0005-0000-0000-0000A1C30000}"/>
    <cellStyle name="Percent 10 3" xfId="50084" xr:uid="{00000000-0005-0000-0000-0000A2C30000}"/>
    <cellStyle name="Percent 10 3 2" xfId="50085" xr:uid="{00000000-0005-0000-0000-0000A3C30000}"/>
    <cellStyle name="Percent 10 4" xfId="50086" xr:uid="{00000000-0005-0000-0000-0000A4C30000}"/>
    <cellStyle name="Percent 10 4 2" xfId="50087" xr:uid="{00000000-0005-0000-0000-0000A5C30000}"/>
    <cellStyle name="Percent 10 5" xfId="50088" xr:uid="{00000000-0005-0000-0000-0000A6C30000}"/>
    <cellStyle name="Percent 10 5 2" xfId="50089" xr:uid="{00000000-0005-0000-0000-0000A7C30000}"/>
    <cellStyle name="Percent 10 6" xfId="50090" xr:uid="{00000000-0005-0000-0000-0000A8C30000}"/>
    <cellStyle name="Percent 10 6 2" xfId="50091" xr:uid="{00000000-0005-0000-0000-0000A9C30000}"/>
    <cellStyle name="Percent 10 7" xfId="50092" xr:uid="{00000000-0005-0000-0000-0000AAC30000}"/>
    <cellStyle name="Percent 10 7 2" xfId="50093" xr:uid="{00000000-0005-0000-0000-0000ABC30000}"/>
    <cellStyle name="Percent 10 8" xfId="50094" xr:uid="{00000000-0005-0000-0000-0000ACC30000}"/>
    <cellStyle name="Percent 10 8 2" xfId="50095" xr:uid="{00000000-0005-0000-0000-0000ADC30000}"/>
    <cellStyle name="Percent 10 9" xfId="50096" xr:uid="{00000000-0005-0000-0000-0000AEC30000}"/>
    <cellStyle name="Percent 100" xfId="50097" xr:uid="{00000000-0005-0000-0000-0000AFC30000}"/>
    <cellStyle name="Percent 100 2" xfId="50098" xr:uid="{00000000-0005-0000-0000-0000B0C30000}"/>
    <cellStyle name="Percent 101" xfId="50099" xr:uid="{00000000-0005-0000-0000-0000B1C30000}"/>
    <cellStyle name="Percent 101 2" xfId="50100" xr:uid="{00000000-0005-0000-0000-0000B2C30000}"/>
    <cellStyle name="Percent 102" xfId="50101" xr:uid="{00000000-0005-0000-0000-0000B3C30000}"/>
    <cellStyle name="Percent 102 2" xfId="50102" xr:uid="{00000000-0005-0000-0000-0000B4C30000}"/>
    <cellStyle name="Percent 103" xfId="50103" xr:uid="{00000000-0005-0000-0000-0000B5C30000}"/>
    <cellStyle name="Percent 103 2" xfId="50104" xr:uid="{00000000-0005-0000-0000-0000B6C30000}"/>
    <cellStyle name="Percent 104" xfId="50105" xr:uid="{00000000-0005-0000-0000-0000B7C30000}"/>
    <cellStyle name="Percent 104 2" xfId="50106" xr:uid="{00000000-0005-0000-0000-0000B8C30000}"/>
    <cellStyle name="Percent 105" xfId="50107" xr:uid="{00000000-0005-0000-0000-0000B9C30000}"/>
    <cellStyle name="Percent 105 2" xfId="50108" xr:uid="{00000000-0005-0000-0000-0000BAC30000}"/>
    <cellStyle name="Percent 106" xfId="50109" xr:uid="{00000000-0005-0000-0000-0000BBC30000}"/>
    <cellStyle name="Percent 106 2" xfId="50110" xr:uid="{00000000-0005-0000-0000-0000BCC30000}"/>
    <cellStyle name="Percent 107" xfId="50111" xr:uid="{00000000-0005-0000-0000-0000BDC30000}"/>
    <cellStyle name="Percent 107 2" xfId="50112" xr:uid="{00000000-0005-0000-0000-0000BEC30000}"/>
    <cellStyle name="Percent 108" xfId="50113" xr:uid="{00000000-0005-0000-0000-0000BFC30000}"/>
    <cellStyle name="Percent 108 2" xfId="50114" xr:uid="{00000000-0005-0000-0000-0000C0C30000}"/>
    <cellStyle name="Percent 109" xfId="50115" xr:uid="{00000000-0005-0000-0000-0000C1C30000}"/>
    <cellStyle name="Percent 109 2" xfId="50116" xr:uid="{00000000-0005-0000-0000-0000C2C30000}"/>
    <cellStyle name="Percent 109 2 2" xfId="50117" xr:uid="{00000000-0005-0000-0000-0000C3C30000}"/>
    <cellStyle name="Percent 109 3" xfId="50118" xr:uid="{00000000-0005-0000-0000-0000C4C30000}"/>
    <cellStyle name="Percent 11" xfId="50119" xr:uid="{00000000-0005-0000-0000-0000C5C30000}"/>
    <cellStyle name="Percent 11 2" xfId="50120" xr:uid="{00000000-0005-0000-0000-0000C6C30000}"/>
    <cellStyle name="Percent 11 2 2" xfId="50121" xr:uid="{00000000-0005-0000-0000-0000C7C30000}"/>
    <cellStyle name="Percent 11 3" xfId="50122" xr:uid="{00000000-0005-0000-0000-0000C8C30000}"/>
    <cellStyle name="Percent 11 3 2" xfId="50123" xr:uid="{00000000-0005-0000-0000-0000C9C30000}"/>
    <cellStyle name="Percent 11 4" xfId="50124" xr:uid="{00000000-0005-0000-0000-0000CAC30000}"/>
    <cellStyle name="Percent 11 4 2" xfId="50125" xr:uid="{00000000-0005-0000-0000-0000CBC30000}"/>
    <cellStyle name="Percent 11 5" xfId="50126" xr:uid="{00000000-0005-0000-0000-0000CCC30000}"/>
    <cellStyle name="Percent 11 5 2" xfId="50127" xr:uid="{00000000-0005-0000-0000-0000CDC30000}"/>
    <cellStyle name="Percent 11 6" xfId="50128" xr:uid="{00000000-0005-0000-0000-0000CEC30000}"/>
    <cellStyle name="Percent 11 6 2" xfId="50129" xr:uid="{00000000-0005-0000-0000-0000CFC30000}"/>
    <cellStyle name="Percent 11 7" xfId="50130" xr:uid="{00000000-0005-0000-0000-0000D0C30000}"/>
    <cellStyle name="Percent 11 8" xfId="50131" xr:uid="{00000000-0005-0000-0000-0000D1C30000}"/>
    <cellStyle name="Percent 110" xfId="50132" xr:uid="{00000000-0005-0000-0000-0000D2C30000}"/>
    <cellStyle name="Percent 110 2" xfId="50133" xr:uid="{00000000-0005-0000-0000-0000D3C30000}"/>
    <cellStyle name="Percent 110 2 2" xfId="50134" xr:uid="{00000000-0005-0000-0000-0000D4C30000}"/>
    <cellStyle name="Percent 110 3" xfId="50135" xr:uid="{00000000-0005-0000-0000-0000D5C30000}"/>
    <cellStyle name="Percent 111" xfId="50136" xr:uid="{00000000-0005-0000-0000-0000D6C30000}"/>
    <cellStyle name="Percent 111 2" xfId="50137" xr:uid="{00000000-0005-0000-0000-0000D7C30000}"/>
    <cellStyle name="Percent 111 2 2" xfId="50138" xr:uid="{00000000-0005-0000-0000-0000D8C30000}"/>
    <cellStyle name="Percent 111 3" xfId="50139" xr:uid="{00000000-0005-0000-0000-0000D9C30000}"/>
    <cellStyle name="Percent 112" xfId="50140" xr:uid="{00000000-0005-0000-0000-0000DAC30000}"/>
    <cellStyle name="Percent 112 2" xfId="50141" xr:uid="{00000000-0005-0000-0000-0000DBC30000}"/>
    <cellStyle name="Percent 112 2 2" xfId="50142" xr:uid="{00000000-0005-0000-0000-0000DCC30000}"/>
    <cellStyle name="Percent 112 3" xfId="50143" xr:uid="{00000000-0005-0000-0000-0000DDC30000}"/>
    <cellStyle name="Percent 113" xfId="50144" xr:uid="{00000000-0005-0000-0000-0000DEC30000}"/>
    <cellStyle name="Percent 113 2" xfId="50145" xr:uid="{00000000-0005-0000-0000-0000DFC30000}"/>
    <cellStyle name="Percent 113 2 2" xfId="50146" xr:uid="{00000000-0005-0000-0000-0000E0C30000}"/>
    <cellStyle name="Percent 113 3" xfId="50147" xr:uid="{00000000-0005-0000-0000-0000E1C30000}"/>
    <cellStyle name="Percent 114" xfId="50148" xr:uid="{00000000-0005-0000-0000-0000E2C30000}"/>
    <cellStyle name="Percent 114 2" xfId="50149" xr:uid="{00000000-0005-0000-0000-0000E3C30000}"/>
    <cellStyle name="Percent 114 2 2" xfId="50150" xr:uid="{00000000-0005-0000-0000-0000E4C30000}"/>
    <cellStyle name="Percent 114 3" xfId="50151" xr:uid="{00000000-0005-0000-0000-0000E5C30000}"/>
    <cellStyle name="Percent 115" xfId="50152" xr:uid="{00000000-0005-0000-0000-0000E6C30000}"/>
    <cellStyle name="Percent 115 2" xfId="50153" xr:uid="{00000000-0005-0000-0000-0000E7C30000}"/>
    <cellStyle name="Percent 115 2 2" xfId="50154" xr:uid="{00000000-0005-0000-0000-0000E8C30000}"/>
    <cellStyle name="Percent 115 3" xfId="50155" xr:uid="{00000000-0005-0000-0000-0000E9C30000}"/>
    <cellStyle name="Percent 116" xfId="50156" xr:uid="{00000000-0005-0000-0000-0000EAC30000}"/>
    <cellStyle name="Percent 116 2" xfId="50157" xr:uid="{00000000-0005-0000-0000-0000EBC30000}"/>
    <cellStyle name="Percent 116 2 2" xfId="50158" xr:uid="{00000000-0005-0000-0000-0000ECC30000}"/>
    <cellStyle name="Percent 116 3" xfId="50159" xr:uid="{00000000-0005-0000-0000-0000EDC30000}"/>
    <cellStyle name="Percent 117" xfId="50160" xr:uid="{00000000-0005-0000-0000-0000EEC30000}"/>
    <cellStyle name="Percent 117 2" xfId="50161" xr:uid="{00000000-0005-0000-0000-0000EFC30000}"/>
    <cellStyle name="Percent 117 2 2" xfId="50162" xr:uid="{00000000-0005-0000-0000-0000F0C30000}"/>
    <cellStyle name="Percent 117 3" xfId="50163" xr:uid="{00000000-0005-0000-0000-0000F1C30000}"/>
    <cellStyle name="Percent 118" xfId="50164" xr:uid="{00000000-0005-0000-0000-0000F2C30000}"/>
    <cellStyle name="Percent 118 2" xfId="50165" xr:uid="{00000000-0005-0000-0000-0000F3C30000}"/>
    <cellStyle name="Percent 118 2 2" xfId="50166" xr:uid="{00000000-0005-0000-0000-0000F4C30000}"/>
    <cellStyle name="Percent 118 3" xfId="50167" xr:uid="{00000000-0005-0000-0000-0000F5C30000}"/>
    <cellStyle name="Percent 119" xfId="50168" xr:uid="{00000000-0005-0000-0000-0000F6C30000}"/>
    <cellStyle name="Percent 119 2" xfId="50169" xr:uid="{00000000-0005-0000-0000-0000F7C30000}"/>
    <cellStyle name="Percent 119 2 2" xfId="50170" xr:uid="{00000000-0005-0000-0000-0000F8C30000}"/>
    <cellStyle name="Percent 119 3" xfId="50171" xr:uid="{00000000-0005-0000-0000-0000F9C30000}"/>
    <cellStyle name="Percent 12" xfId="50172" xr:uid="{00000000-0005-0000-0000-0000FAC30000}"/>
    <cellStyle name="Percent 12 2" xfId="50173" xr:uid="{00000000-0005-0000-0000-0000FBC30000}"/>
    <cellStyle name="Percent 12 2 2" xfId="50174" xr:uid="{00000000-0005-0000-0000-0000FCC30000}"/>
    <cellStyle name="Percent 12 2 3" xfId="50175" xr:uid="{00000000-0005-0000-0000-0000FDC30000}"/>
    <cellStyle name="Percent 12 3" xfId="50176" xr:uid="{00000000-0005-0000-0000-0000FEC30000}"/>
    <cellStyle name="Percent 12 3 2" xfId="50177" xr:uid="{00000000-0005-0000-0000-0000FFC30000}"/>
    <cellStyle name="Percent 12 3 3" xfId="50178" xr:uid="{00000000-0005-0000-0000-000000C40000}"/>
    <cellStyle name="Percent 12 4" xfId="50179" xr:uid="{00000000-0005-0000-0000-000001C40000}"/>
    <cellStyle name="Percent 12 4 2" xfId="50180" xr:uid="{00000000-0005-0000-0000-000002C40000}"/>
    <cellStyle name="Percent 12 5" xfId="50181" xr:uid="{00000000-0005-0000-0000-000003C40000}"/>
    <cellStyle name="Percent 12 5 2" xfId="50182" xr:uid="{00000000-0005-0000-0000-000004C40000}"/>
    <cellStyle name="Percent 12 6" xfId="50183" xr:uid="{00000000-0005-0000-0000-000005C40000}"/>
    <cellStyle name="Percent 12 7" xfId="50184" xr:uid="{00000000-0005-0000-0000-000006C40000}"/>
    <cellStyle name="Percent 12 8" xfId="50185" xr:uid="{00000000-0005-0000-0000-000007C40000}"/>
    <cellStyle name="Percent 120" xfId="50186" xr:uid="{00000000-0005-0000-0000-000008C40000}"/>
    <cellStyle name="Percent 120 2" xfId="50187" xr:uid="{00000000-0005-0000-0000-000009C40000}"/>
    <cellStyle name="Percent 120 2 2" xfId="50188" xr:uid="{00000000-0005-0000-0000-00000AC40000}"/>
    <cellStyle name="Percent 120 3" xfId="50189" xr:uid="{00000000-0005-0000-0000-00000BC40000}"/>
    <cellStyle name="Percent 121" xfId="50190" xr:uid="{00000000-0005-0000-0000-00000CC40000}"/>
    <cellStyle name="Percent 121 2" xfId="50191" xr:uid="{00000000-0005-0000-0000-00000DC40000}"/>
    <cellStyle name="Percent 121 2 2" xfId="50192" xr:uid="{00000000-0005-0000-0000-00000EC40000}"/>
    <cellStyle name="Percent 121 3" xfId="50193" xr:uid="{00000000-0005-0000-0000-00000FC40000}"/>
    <cellStyle name="Percent 122" xfId="50194" xr:uid="{00000000-0005-0000-0000-000010C40000}"/>
    <cellStyle name="Percent 122 2" xfId="50195" xr:uid="{00000000-0005-0000-0000-000011C40000}"/>
    <cellStyle name="Percent 123" xfId="50196" xr:uid="{00000000-0005-0000-0000-000012C40000}"/>
    <cellStyle name="Percent 123 2" xfId="50197" xr:uid="{00000000-0005-0000-0000-000013C40000}"/>
    <cellStyle name="Percent 124" xfId="50198" xr:uid="{00000000-0005-0000-0000-000014C40000}"/>
    <cellStyle name="Percent 124 2" xfId="50199" xr:uid="{00000000-0005-0000-0000-000015C40000}"/>
    <cellStyle name="Percent 125" xfId="50200" xr:uid="{00000000-0005-0000-0000-000016C40000}"/>
    <cellStyle name="Percent 125 2" xfId="50201" xr:uid="{00000000-0005-0000-0000-000017C40000}"/>
    <cellStyle name="Percent 126" xfId="50202" xr:uid="{00000000-0005-0000-0000-000018C40000}"/>
    <cellStyle name="Percent 126 2" xfId="50203" xr:uid="{00000000-0005-0000-0000-000019C40000}"/>
    <cellStyle name="Percent 127" xfId="50204" xr:uid="{00000000-0005-0000-0000-00001AC40000}"/>
    <cellStyle name="Percent 127 2" xfId="50205" xr:uid="{00000000-0005-0000-0000-00001BC40000}"/>
    <cellStyle name="Percent 128" xfId="50206" xr:uid="{00000000-0005-0000-0000-00001CC40000}"/>
    <cellStyle name="Percent 128 2" xfId="50207" xr:uid="{00000000-0005-0000-0000-00001DC40000}"/>
    <cellStyle name="Percent 129" xfId="50208" xr:uid="{00000000-0005-0000-0000-00001EC40000}"/>
    <cellStyle name="Percent 129 2" xfId="50209" xr:uid="{00000000-0005-0000-0000-00001FC40000}"/>
    <cellStyle name="Percent 129 2 2" xfId="50210" xr:uid="{00000000-0005-0000-0000-000020C40000}"/>
    <cellStyle name="Percent 129 3" xfId="50211" xr:uid="{00000000-0005-0000-0000-000021C40000}"/>
    <cellStyle name="Percent 13" xfId="50212" xr:uid="{00000000-0005-0000-0000-000022C40000}"/>
    <cellStyle name="Percent 13 2" xfId="50213" xr:uid="{00000000-0005-0000-0000-000023C40000}"/>
    <cellStyle name="Percent 13 3" xfId="50214" xr:uid="{00000000-0005-0000-0000-000024C40000}"/>
    <cellStyle name="Percent 130" xfId="50215" xr:uid="{00000000-0005-0000-0000-000025C40000}"/>
    <cellStyle name="Percent 130 2" xfId="50216" xr:uid="{00000000-0005-0000-0000-000026C40000}"/>
    <cellStyle name="Percent 130 2 2" xfId="50217" xr:uid="{00000000-0005-0000-0000-000027C40000}"/>
    <cellStyle name="Percent 130 3" xfId="50218" xr:uid="{00000000-0005-0000-0000-000028C40000}"/>
    <cellStyle name="Percent 131" xfId="50219" xr:uid="{00000000-0005-0000-0000-000029C40000}"/>
    <cellStyle name="Percent 131 2" xfId="50220" xr:uid="{00000000-0005-0000-0000-00002AC40000}"/>
    <cellStyle name="Percent 131 2 2" xfId="50221" xr:uid="{00000000-0005-0000-0000-00002BC40000}"/>
    <cellStyle name="Percent 131 3" xfId="50222" xr:uid="{00000000-0005-0000-0000-00002CC40000}"/>
    <cellStyle name="Percent 132" xfId="50223" xr:uid="{00000000-0005-0000-0000-00002DC40000}"/>
    <cellStyle name="Percent 132 2" xfId="50224" xr:uid="{00000000-0005-0000-0000-00002EC40000}"/>
    <cellStyle name="Percent 132 2 2" xfId="50225" xr:uid="{00000000-0005-0000-0000-00002FC40000}"/>
    <cellStyle name="Percent 132 3" xfId="50226" xr:uid="{00000000-0005-0000-0000-000030C40000}"/>
    <cellStyle name="Percent 133" xfId="50227" xr:uid="{00000000-0005-0000-0000-000031C40000}"/>
    <cellStyle name="Percent 133 2" xfId="50228" xr:uid="{00000000-0005-0000-0000-000032C40000}"/>
    <cellStyle name="Percent 134" xfId="50229" xr:uid="{00000000-0005-0000-0000-000033C40000}"/>
    <cellStyle name="Percent 134 2" xfId="50230" xr:uid="{00000000-0005-0000-0000-000034C40000}"/>
    <cellStyle name="Percent 135" xfId="50231" xr:uid="{00000000-0005-0000-0000-000035C40000}"/>
    <cellStyle name="Percent 135 2" xfId="50232" xr:uid="{00000000-0005-0000-0000-000036C40000}"/>
    <cellStyle name="Percent 136" xfId="50233" xr:uid="{00000000-0005-0000-0000-000037C40000}"/>
    <cellStyle name="Percent 136 2" xfId="50234" xr:uid="{00000000-0005-0000-0000-000038C40000}"/>
    <cellStyle name="Percent 137" xfId="50235" xr:uid="{00000000-0005-0000-0000-000039C40000}"/>
    <cellStyle name="Percent 137 2" xfId="50236" xr:uid="{00000000-0005-0000-0000-00003AC40000}"/>
    <cellStyle name="Percent 138" xfId="50237" xr:uid="{00000000-0005-0000-0000-00003BC40000}"/>
    <cellStyle name="Percent 138 2" xfId="50238" xr:uid="{00000000-0005-0000-0000-00003CC40000}"/>
    <cellStyle name="Percent 139" xfId="50239" xr:uid="{00000000-0005-0000-0000-00003DC40000}"/>
    <cellStyle name="Percent 139 2" xfId="50240" xr:uid="{00000000-0005-0000-0000-00003EC40000}"/>
    <cellStyle name="Percent 14" xfId="50241" xr:uid="{00000000-0005-0000-0000-00003FC40000}"/>
    <cellStyle name="Percent 14 2" xfId="50242" xr:uid="{00000000-0005-0000-0000-000040C40000}"/>
    <cellStyle name="Percent 14 2 2" xfId="50243" xr:uid="{00000000-0005-0000-0000-000041C40000}"/>
    <cellStyle name="Percent 14 3" xfId="50244" xr:uid="{00000000-0005-0000-0000-000042C40000}"/>
    <cellStyle name="Percent 14 3 2" xfId="50245" xr:uid="{00000000-0005-0000-0000-000043C40000}"/>
    <cellStyle name="Percent 14 4" xfId="50246" xr:uid="{00000000-0005-0000-0000-000044C40000}"/>
    <cellStyle name="Percent 14 4 2" xfId="50247" xr:uid="{00000000-0005-0000-0000-000045C40000}"/>
    <cellStyle name="Percent 14 5" xfId="50248" xr:uid="{00000000-0005-0000-0000-000046C40000}"/>
    <cellStyle name="Percent 140" xfId="50249" xr:uid="{00000000-0005-0000-0000-000047C40000}"/>
    <cellStyle name="Percent 140 2" xfId="50250" xr:uid="{00000000-0005-0000-0000-000048C40000}"/>
    <cellStyle name="Percent 140 2 2" xfId="50251" xr:uid="{00000000-0005-0000-0000-000049C40000}"/>
    <cellStyle name="Percent 140 3" xfId="50252" xr:uid="{00000000-0005-0000-0000-00004AC40000}"/>
    <cellStyle name="Percent 141" xfId="50253" xr:uid="{00000000-0005-0000-0000-00004BC40000}"/>
    <cellStyle name="Percent 141 2" xfId="50254" xr:uid="{00000000-0005-0000-0000-00004CC40000}"/>
    <cellStyle name="Percent 141 2 2" xfId="50255" xr:uid="{00000000-0005-0000-0000-00004DC40000}"/>
    <cellStyle name="Percent 141 3" xfId="50256" xr:uid="{00000000-0005-0000-0000-00004EC40000}"/>
    <cellStyle name="Percent 142" xfId="50257" xr:uid="{00000000-0005-0000-0000-00004FC40000}"/>
    <cellStyle name="Percent 142 2" xfId="50258" xr:uid="{00000000-0005-0000-0000-000050C40000}"/>
    <cellStyle name="Percent 142 2 2" xfId="50259" xr:uid="{00000000-0005-0000-0000-000051C40000}"/>
    <cellStyle name="Percent 142 3" xfId="50260" xr:uid="{00000000-0005-0000-0000-000052C40000}"/>
    <cellStyle name="Percent 143" xfId="50261" xr:uid="{00000000-0005-0000-0000-000053C40000}"/>
    <cellStyle name="Percent 143 2" xfId="50262" xr:uid="{00000000-0005-0000-0000-000054C40000}"/>
    <cellStyle name="Percent 143 2 2" xfId="50263" xr:uid="{00000000-0005-0000-0000-000055C40000}"/>
    <cellStyle name="Percent 143 3" xfId="50264" xr:uid="{00000000-0005-0000-0000-000056C40000}"/>
    <cellStyle name="Percent 144" xfId="50265" xr:uid="{00000000-0005-0000-0000-000057C40000}"/>
    <cellStyle name="Percent 144 2" xfId="50266" xr:uid="{00000000-0005-0000-0000-000058C40000}"/>
    <cellStyle name="Percent 144 2 2" xfId="50267" xr:uid="{00000000-0005-0000-0000-000059C40000}"/>
    <cellStyle name="Percent 144 3" xfId="50268" xr:uid="{00000000-0005-0000-0000-00005AC40000}"/>
    <cellStyle name="Percent 145" xfId="50269" xr:uid="{00000000-0005-0000-0000-00005BC40000}"/>
    <cellStyle name="Percent 145 2" xfId="50270" xr:uid="{00000000-0005-0000-0000-00005CC40000}"/>
    <cellStyle name="Percent 145 2 2" xfId="50271" xr:uid="{00000000-0005-0000-0000-00005DC40000}"/>
    <cellStyle name="Percent 145 3" xfId="50272" xr:uid="{00000000-0005-0000-0000-00005EC40000}"/>
    <cellStyle name="Percent 146" xfId="50273" xr:uid="{00000000-0005-0000-0000-00005FC40000}"/>
    <cellStyle name="Percent 146 2" xfId="50274" xr:uid="{00000000-0005-0000-0000-000060C40000}"/>
    <cellStyle name="Percent 147" xfId="50275" xr:uid="{00000000-0005-0000-0000-000061C40000}"/>
    <cellStyle name="Percent 147 2" xfId="50276" xr:uid="{00000000-0005-0000-0000-000062C40000}"/>
    <cellStyle name="Percent 148" xfId="50277" xr:uid="{00000000-0005-0000-0000-000063C40000}"/>
    <cellStyle name="Percent 148 2" xfId="50278" xr:uid="{00000000-0005-0000-0000-000064C40000}"/>
    <cellStyle name="Percent 149" xfId="50279" xr:uid="{00000000-0005-0000-0000-000065C40000}"/>
    <cellStyle name="Percent 149 2" xfId="50280" xr:uid="{00000000-0005-0000-0000-000066C40000}"/>
    <cellStyle name="Percent 15" xfId="50281" xr:uid="{00000000-0005-0000-0000-000067C40000}"/>
    <cellStyle name="Percent 15 2" xfId="50282" xr:uid="{00000000-0005-0000-0000-000068C40000}"/>
    <cellStyle name="Percent 15 3" xfId="50283" xr:uid="{00000000-0005-0000-0000-000069C40000}"/>
    <cellStyle name="Percent 150" xfId="50284" xr:uid="{00000000-0005-0000-0000-00006AC40000}"/>
    <cellStyle name="Percent 150 2" xfId="50285" xr:uid="{00000000-0005-0000-0000-00006BC40000}"/>
    <cellStyle name="Percent 151" xfId="50286" xr:uid="{00000000-0005-0000-0000-00006CC40000}"/>
    <cellStyle name="Percent 151 2" xfId="50287" xr:uid="{00000000-0005-0000-0000-00006DC40000}"/>
    <cellStyle name="Percent 152" xfId="50288" xr:uid="{00000000-0005-0000-0000-00006EC40000}"/>
    <cellStyle name="Percent 152 2" xfId="50289" xr:uid="{00000000-0005-0000-0000-00006FC40000}"/>
    <cellStyle name="Percent 153" xfId="50290" xr:uid="{00000000-0005-0000-0000-000070C40000}"/>
    <cellStyle name="Percent 153 2" xfId="50291" xr:uid="{00000000-0005-0000-0000-000071C40000}"/>
    <cellStyle name="Percent 154" xfId="50292" xr:uid="{00000000-0005-0000-0000-000072C40000}"/>
    <cellStyle name="Percent 154 2" xfId="50293" xr:uid="{00000000-0005-0000-0000-000073C40000}"/>
    <cellStyle name="Percent 155" xfId="50294" xr:uid="{00000000-0005-0000-0000-000074C40000}"/>
    <cellStyle name="Percent 155 2" xfId="50295" xr:uid="{00000000-0005-0000-0000-000075C40000}"/>
    <cellStyle name="Percent 156" xfId="50296" xr:uid="{00000000-0005-0000-0000-000076C40000}"/>
    <cellStyle name="Percent 156 2" xfId="50297" xr:uid="{00000000-0005-0000-0000-000077C40000}"/>
    <cellStyle name="Percent 157" xfId="50298" xr:uid="{00000000-0005-0000-0000-000078C40000}"/>
    <cellStyle name="Percent 157 2" xfId="50299" xr:uid="{00000000-0005-0000-0000-000079C40000}"/>
    <cellStyle name="Percent 158" xfId="50300" xr:uid="{00000000-0005-0000-0000-00007AC40000}"/>
    <cellStyle name="Percent 158 2" xfId="50301" xr:uid="{00000000-0005-0000-0000-00007BC40000}"/>
    <cellStyle name="Percent 159" xfId="50302" xr:uid="{00000000-0005-0000-0000-00007CC40000}"/>
    <cellStyle name="Percent 159 2" xfId="50303" xr:uid="{00000000-0005-0000-0000-00007DC40000}"/>
    <cellStyle name="Percent 159 2 2" xfId="50304" xr:uid="{00000000-0005-0000-0000-00007EC40000}"/>
    <cellStyle name="Percent 159 3" xfId="50305" xr:uid="{00000000-0005-0000-0000-00007FC40000}"/>
    <cellStyle name="Percent 16" xfId="50306" xr:uid="{00000000-0005-0000-0000-000080C40000}"/>
    <cellStyle name="Percent 16 2" xfId="50307" xr:uid="{00000000-0005-0000-0000-000081C40000}"/>
    <cellStyle name="Percent 16 2 2" xfId="50308" xr:uid="{00000000-0005-0000-0000-000082C40000}"/>
    <cellStyle name="Percent 16 3" xfId="50309" xr:uid="{00000000-0005-0000-0000-000083C40000}"/>
    <cellStyle name="Percent 16 3 2" xfId="50310" xr:uid="{00000000-0005-0000-0000-000084C40000}"/>
    <cellStyle name="Percent 16 3 2 2" xfId="50311" xr:uid="{00000000-0005-0000-0000-000085C40000}"/>
    <cellStyle name="Percent 16 3 2 3" xfId="50312" xr:uid="{00000000-0005-0000-0000-000086C40000}"/>
    <cellStyle name="Percent 16 3 3" xfId="50313" xr:uid="{00000000-0005-0000-0000-000087C40000}"/>
    <cellStyle name="Percent 16 4" xfId="50314" xr:uid="{00000000-0005-0000-0000-000088C40000}"/>
    <cellStyle name="Percent 16 5" xfId="50315" xr:uid="{00000000-0005-0000-0000-000089C40000}"/>
    <cellStyle name="Percent 160" xfId="50316" xr:uid="{00000000-0005-0000-0000-00008AC40000}"/>
    <cellStyle name="Percent 160 2" xfId="50317" xr:uid="{00000000-0005-0000-0000-00008BC40000}"/>
    <cellStyle name="Percent 160 2 2" xfId="50318" xr:uid="{00000000-0005-0000-0000-00008CC40000}"/>
    <cellStyle name="Percent 160 3" xfId="50319" xr:uid="{00000000-0005-0000-0000-00008DC40000}"/>
    <cellStyle name="Percent 161" xfId="50320" xr:uid="{00000000-0005-0000-0000-00008EC40000}"/>
    <cellStyle name="Percent 161 2" xfId="50321" xr:uid="{00000000-0005-0000-0000-00008FC40000}"/>
    <cellStyle name="Percent 161 2 2" xfId="50322" xr:uid="{00000000-0005-0000-0000-000090C40000}"/>
    <cellStyle name="Percent 161 3" xfId="50323" xr:uid="{00000000-0005-0000-0000-000091C40000}"/>
    <cellStyle name="Percent 162" xfId="50324" xr:uid="{00000000-0005-0000-0000-000092C40000}"/>
    <cellStyle name="Percent 162 2" xfId="50325" xr:uid="{00000000-0005-0000-0000-000093C40000}"/>
    <cellStyle name="Percent 163" xfId="50326" xr:uid="{00000000-0005-0000-0000-000094C40000}"/>
    <cellStyle name="Percent 163 2" xfId="50327" xr:uid="{00000000-0005-0000-0000-000095C40000}"/>
    <cellStyle name="Percent 164" xfId="50328" xr:uid="{00000000-0005-0000-0000-000096C40000}"/>
    <cellStyle name="Percent 164 2" xfId="50329" xr:uid="{00000000-0005-0000-0000-000097C40000}"/>
    <cellStyle name="Percent 165" xfId="50330" xr:uid="{00000000-0005-0000-0000-000098C40000}"/>
    <cellStyle name="Percent 165 2" xfId="50331" xr:uid="{00000000-0005-0000-0000-000099C40000}"/>
    <cellStyle name="Percent 166" xfId="50332" xr:uid="{00000000-0005-0000-0000-00009AC40000}"/>
    <cellStyle name="Percent 167" xfId="9" xr:uid="{00000000-0005-0000-0000-00009BC40000}"/>
    <cellStyle name="Percent 17" xfId="50333" xr:uid="{00000000-0005-0000-0000-00009CC40000}"/>
    <cellStyle name="Percent 17 2" xfId="50334" xr:uid="{00000000-0005-0000-0000-00009DC40000}"/>
    <cellStyle name="Percent 17 2 2" xfId="50335" xr:uid="{00000000-0005-0000-0000-00009EC40000}"/>
    <cellStyle name="Percent 17 3" xfId="50336" xr:uid="{00000000-0005-0000-0000-00009FC40000}"/>
    <cellStyle name="Percent 17 3 2" xfId="50337" xr:uid="{00000000-0005-0000-0000-0000A0C40000}"/>
    <cellStyle name="Percent 17 3 2 2" xfId="50338" xr:uid="{00000000-0005-0000-0000-0000A1C40000}"/>
    <cellStyle name="Percent 17 3 2 3" xfId="50339" xr:uid="{00000000-0005-0000-0000-0000A2C40000}"/>
    <cellStyle name="Percent 17 3 3" xfId="50340" xr:uid="{00000000-0005-0000-0000-0000A3C40000}"/>
    <cellStyle name="Percent 17 4" xfId="50341" xr:uid="{00000000-0005-0000-0000-0000A4C40000}"/>
    <cellStyle name="Percent 17 5" xfId="50342" xr:uid="{00000000-0005-0000-0000-0000A5C40000}"/>
    <cellStyle name="Percent 18" xfId="50343" xr:uid="{00000000-0005-0000-0000-0000A6C40000}"/>
    <cellStyle name="Percent 18 2" xfId="50344" xr:uid="{00000000-0005-0000-0000-0000A7C40000}"/>
    <cellStyle name="Percent 18 2 2" xfId="50345" xr:uid="{00000000-0005-0000-0000-0000A8C40000}"/>
    <cellStyle name="Percent 18 3" xfId="50346" xr:uid="{00000000-0005-0000-0000-0000A9C40000}"/>
    <cellStyle name="Percent 18 3 2" xfId="50347" xr:uid="{00000000-0005-0000-0000-0000AAC40000}"/>
    <cellStyle name="Percent 18 3 2 2" xfId="50348" xr:uid="{00000000-0005-0000-0000-0000ABC40000}"/>
    <cellStyle name="Percent 18 3 2 3" xfId="50349" xr:uid="{00000000-0005-0000-0000-0000ACC40000}"/>
    <cellStyle name="Percent 18 3 3" xfId="50350" xr:uid="{00000000-0005-0000-0000-0000ADC40000}"/>
    <cellStyle name="Percent 18 4" xfId="50351" xr:uid="{00000000-0005-0000-0000-0000AEC40000}"/>
    <cellStyle name="Percent 18 5" xfId="50352" xr:uid="{00000000-0005-0000-0000-0000AFC40000}"/>
    <cellStyle name="Percent 19" xfId="50353" xr:uid="{00000000-0005-0000-0000-0000B0C40000}"/>
    <cellStyle name="Percent 19 2" xfId="50354" xr:uid="{00000000-0005-0000-0000-0000B1C40000}"/>
    <cellStyle name="Percent 19 2 2" xfId="50355" xr:uid="{00000000-0005-0000-0000-0000B2C40000}"/>
    <cellStyle name="Percent 19 3" xfId="50356" xr:uid="{00000000-0005-0000-0000-0000B3C40000}"/>
    <cellStyle name="Percent 19 3 2" xfId="50357" xr:uid="{00000000-0005-0000-0000-0000B4C40000}"/>
    <cellStyle name="Percent 19 3 2 2" xfId="50358" xr:uid="{00000000-0005-0000-0000-0000B5C40000}"/>
    <cellStyle name="Percent 19 3 2 3" xfId="50359" xr:uid="{00000000-0005-0000-0000-0000B6C40000}"/>
    <cellStyle name="Percent 19 3 3" xfId="50360" xr:uid="{00000000-0005-0000-0000-0000B7C40000}"/>
    <cellStyle name="Percent 19 4" xfId="50361" xr:uid="{00000000-0005-0000-0000-0000B8C40000}"/>
    <cellStyle name="Percent 19 5" xfId="50362" xr:uid="{00000000-0005-0000-0000-0000B9C40000}"/>
    <cellStyle name="Percent 2" xfId="50363" xr:uid="{00000000-0005-0000-0000-0000BAC40000}"/>
    <cellStyle name="Percent 2 10" xfId="50364" xr:uid="{00000000-0005-0000-0000-0000BBC40000}"/>
    <cellStyle name="Percent 2 10 10" xfId="50365" xr:uid="{00000000-0005-0000-0000-0000BCC40000}"/>
    <cellStyle name="Percent 2 10 11" xfId="50366" xr:uid="{00000000-0005-0000-0000-0000BDC40000}"/>
    <cellStyle name="Percent 2 10 2" xfId="50367" xr:uid="{00000000-0005-0000-0000-0000BEC40000}"/>
    <cellStyle name="Percent 2 10 2 2" xfId="50368" xr:uid="{00000000-0005-0000-0000-0000BFC40000}"/>
    <cellStyle name="Percent 2 10 3" xfId="50369" xr:uid="{00000000-0005-0000-0000-0000C0C40000}"/>
    <cellStyle name="Percent 2 10 3 2" xfId="50370" xr:uid="{00000000-0005-0000-0000-0000C1C40000}"/>
    <cellStyle name="Percent 2 10 4" xfId="50371" xr:uid="{00000000-0005-0000-0000-0000C2C40000}"/>
    <cellStyle name="Percent 2 10 4 2" xfId="50372" xr:uid="{00000000-0005-0000-0000-0000C3C40000}"/>
    <cellStyle name="Percent 2 10 5" xfId="50373" xr:uid="{00000000-0005-0000-0000-0000C4C40000}"/>
    <cellStyle name="Percent 2 10 5 2" xfId="50374" xr:uid="{00000000-0005-0000-0000-0000C5C40000}"/>
    <cellStyle name="Percent 2 10 6" xfId="50375" xr:uid="{00000000-0005-0000-0000-0000C6C40000}"/>
    <cellStyle name="Percent 2 10 6 2" xfId="50376" xr:uid="{00000000-0005-0000-0000-0000C7C40000}"/>
    <cellStyle name="Percent 2 10 7" xfId="50377" xr:uid="{00000000-0005-0000-0000-0000C8C40000}"/>
    <cellStyle name="Percent 2 10 7 2" xfId="50378" xr:uid="{00000000-0005-0000-0000-0000C9C40000}"/>
    <cellStyle name="Percent 2 10 8" xfId="50379" xr:uid="{00000000-0005-0000-0000-0000CAC40000}"/>
    <cellStyle name="Percent 2 10 8 2" xfId="50380" xr:uid="{00000000-0005-0000-0000-0000CBC40000}"/>
    <cellStyle name="Percent 2 10 9" xfId="50381" xr:uid="{00000000-0005-0000-0000-0000CCC40000}"/>
    <cellStyle name="Percent 2 10 9 2" xfId="50382" xr:uid="{00000000-0005-0000-0000-0000CDC40000}"/>
    <cellStyle name="Percent 2 11" xfId="50383" xr:uid="{00000000-0005-0000-0000-0000CEC40000}"/>
    <cellStyle name="Percent 2 11 10" xfId="50384" xr:uid="{00000000-0005-0000-0000-0000CFC40000}"/>
    <cellStyle name="Percent 2 11 11" xfId="50385" xr:uid="{00000000-0005-0000-0000-0000D0C40000}"/>
    <cellStyle name="Percent 2 11 2" xfId="50386" xr:uid="{00000000-0005-0000-0000-0000D1C40000}"/>
    <cellStyle name="Percent 2 11 2 2" xfId="50387" xr:uid="{00000000-0005-0000-0000-0000D2C40000}"/>
    <cellStyle name="Percent 2 11 3" xfId="50388" xr:uid="{00000000-0005-0000-0000-0000D3C40000}"/>
    <cellStyle name="Percent 2 11 3 2" xfId="50389" xr:uid="{00000000-0005-0000-0000-0000D4C40000}"/>
    <cellStyle name="Percent 2 11 4" xfId="50390" xr:uid="{00000000-0005-0000-0000-0000D5C40000}"/>
    <cellStyle name="Percent 2 11 4 2" xfId="50391" xr:uid="{00000000-0005-0000-0000-0000D6C40000}"/>
    <cellStyle name="Percent 2 11 5" xfId="50392" xr:uid="{00000000-0005-0000-0000-0000D7C40000}"/>
    <cellStyle name="Percent 2 11 5 2" xfId="50393" xr:uid="{00000000-0005-0000-0000-0000D8C40000}"/>
    <cellStyle name="Percent 2 11 6" xfId="50394" xr:uid="{00000000-0005-0000-0000-0000D9C40000}"/>
    <cellStyle name="Percent 2 11 6 2" xfId="50395" xr:uid="{00000000-0005-0000-0000-0000DAC40000}"/>
    <cellStyle name="Percent 2 11 7" xfId="50396" xr:uid="{00000000-0005-0000-0000-0000DBC40000}"/>
    <cellStyle name="Percent 2 11 7 2" xfId="50397" xr:uid="{00000000-0005-0000-0000-0000DCC40000}"/>
    <cellStyle name="Percent 2 11 8" xfId="50398" xr:uid="{00000000-0005-0000-0000-0000DDC40000}"/>
    <cellStyle name="Percent 2 11 8 2" xfId="50399" xr:uid="{00000000-0005-0000-0000-0000DEC40000}"/>
    <cellStyle name="Percent 2 11 9" xfId="50400" xr:uid="{00000000-0005-0000-0000-0000DFC40000}"/>
    <cellStyle name="Percent 2 12" xfId="50401" xr:uid="{00000000-0005-0000-0000-0000E0C40000}"/>
    <cellStyle name="Percent 2 12 2" xfId="50402" xr:uid="{00000000-0005-0000-0000-0000E1C40000}"/>
    <cellStyle name="Percent 2 12 3" xfId="50403" xr:uid="{00000000-0005-0000-0000-0000E2C40000}"/>
    <cellStyle name="Percent 2 12 4" xfId="50404" xr:uid="{00000000-0005-0000-0000-0000E3C40000}"/>
    <cellStyle name="Percent 2 13" xfId="50405" xr:uid="{00000000-0005-0000-0000-0000E4C40000}"/>
    <cellStyle name="Percent 2 13 2" xfId="50406" xr:uid="{00000000-0005-0000-0000-0000E5C40000}"/>
    <cellStyle name="Percent 2 13 3" xfId="50407" xr:uid="{00000000-0005-0000-0000-0000E6C40000}"/>
    <cellStyle name="Percent 2 14" xfId="50408" xr:uid="{00000000-0005-0000-0000-0000E7C40000}"/>
    <cellStyle name="Percent 2 14 2" xfId="50409" xr:uid="{00000000-0005-0000-0000-0000E8C40000}"/>
    <cellStyle name="Percent 2 15" xfId="50410" xr:uid="{00000000-0005-0000-0000-0000E9C40000}"/>
    <cellStyle name="Percent 2 15 2" xfId="50411" xr:uid="{00000000-0005-0000-0000-0000EAC40000}"/>
    <cellStyle name="Percent 2 16" xfId="50412" xr:uid="{00000000-0005-0000-0000-0000EBC40000}"/>
    <cellStyle name="Percent 2 16 2" xfId="50413" xr:uid="{00000000-0005-0000-0000-0000ECC40000}"/>
    <cellStyle name="Percent 2 17" xfId="50414" xr:uid="{00000000-0005-0000-0000-0000EDC40000}"/>
    <cellStyle name="Percent 2 17 2" xfId="50415" xr:uid="{00000000-0005-0000-0000-0000EEC40000}"/>
    <cellStyle name="Percent 2 18" xfId="50416" xr:uid="{00000000-0005-0000-0000-0000EFC40000}"/>
    <cellStyle name="Percent 2 18 2" xfId="50417" xr:uid="{00000000-0005-0000-0000-0000F0C40000}"/>
    <cellStyle name="Percent 2 19" xfId="50418" xr:uid="{00000000-0005-0000-0000-0000F1C40000}"/>
    <cellStyle name="Percent 2 19 2" xfId="50419" xr:uid="{00000000-0005-0000-0000-0000F2C40000}"/>
    <cellStyle name="Percent 2 2" xfId="50420" xr:uid="{00000000-0005-0000-0000-0000F3C40000}"/>
    <cellStyle name="Percent 2 2 10" xfId="50421" xr:uid="{00000000-0005-0000-0000-0000F4C40000}"/>
    <cellStyle name="Percent 2 2 10 2" xfId="50422" xr:uid="{00000000-0005-0000-0000-0000F5C40000}"/>
    <cellStyle name="Percent 2 2 11" xfId="50423" xr:uid="{00000000-0005-0000-0000-0000F6C40000}"/>
    <cellStyle name="Percent 2 2 11 2" xfId="50424" xr:uid="{00000000-0005-0000-0000-0000F7C40000}"/>
    <cellStyle name="Percent 2 2 12" xfId="50425" xr:uid="{00000000-0005-0000-0000-0000F8C40000}"/>
    <cellStyle name="Percent 2 2 12 2" xfId="50426" xr:uid="{00000000-0005-0000-0000-0000F9C40000}"/>
    <cellStyle name="Percent 2 2 13" xfId="50427" xr:uid="{00000000-0005-0000-0000-0000FAC40000}"/>
    <cellStyle name="Percent 2 2 13 2" xfId="50428" xr:uid="{00000000-0005-0000-0000-0000FBC40000}"/>
    <cellStyle name="Percent 2 2 14" xfId="50429" xr:uid="{00000000-0005-0000-0000-0000FCC40000}"/>
    <cellStyle name="Percent 2 2 14 2" xfId="50430" xr:uid="{00000000-0005-0000-0000-0000FDC40000}"/>
    <cellStyle name="Percent 2 2 15" xfId="50431" xr:uid="{00000000-0005-0000-0000-0000FEC40000}"/>
    <cellStyle name="Percent 2 2 15 2" xfId="50432" xr:uid="{00000000-0005-0000-0000-0000FFC40000}"/>
    <cellStyle name="Percent 2 2 16" xfId="50433" xr:uid="{00000000-0005-0000-0000-000000C50000}"/>
    <cellStyle name="Percent 2 2 16 2" xfId="50434" xr:uid="{00000000-0005-0000-0000-000001C50000}"/>
    <cellStyle name="Percent 2 2 17" xfId="50435" xr:uid="{00000000-0005-0000-0000-000002C50000}"/>
    <cellStyle name="Percent 2 2 18" xfId="50436" xr:uid="{00000000-0005-0000-0000-000003C50000}"/>
    <cellStyle name="Percent 2 2 19" xfId="50437" xr:uid="{00000000-0005-0000-0000-000004C50000}"/>
    <cellStyle name="Percent 2 2 2" xfId="50438" xr:uid="{00000000-0005-0000-0000-000005C50000}"/>
    <cellStyle name="Percent 2 2 2 10" xfId="50439" xr:uid="{00000000-0005-0000-0000-000006C50000}"/>
    <cellStyle name="Percent 2 2 2 11" xfId="50440" xr:uid="{00000000-0005-0000-0000-000007C50000}"/>
    <cellStyle name="Percent 2 2 2 2" xfId="50441" xr:uid="{00000000-0005-0000-0000-000008C50000}"/>
    <cellStyle name="Percent 2 2 2 2 2" xfId="50442" xr:uid="{00000000-0005-0000-0000-000009C50000}"/>
    <cellStyle name="Percent 2 2 2 3" xfId="50443" xr:uid="{00000000-0005-0000-0000-00000AC50000}"/>
    <cellStyle name="Percent 2 2 2 3 2" xfId="50444" xr:uid="{00000000-0005-0000-0000-00000BC50000}"/>
    <cellStyle name="Percent 2 2 2 4" xfId="50445" xr:uid="{00000000-0005-0000-0000-00000CC50000}"/>
    <cellStyle name="Percent 2 2 2 4 2" xfId="50446" xr:uid="{00000000-0005-0000-0000-00000DC50000}"/>
    <cellStyle name="Percent 2 2 2 5" xfId="50447" xr:uid="{00000000-0005-0000-0000-00000EC50000}"/>
    <cellStyle name="Percent 2 2 2 5 2" xfId="50448" xr:uid="{00000000-0005-0000-0000-00000FC50000}"/>
    <cellStyle name="Percent 2 2 2 6" xfId="50449" xr:uid="{00000000-0005-0000-0000-000010C50000}"/>
    <cellStyle name="Percent 2 2 2 6 2" xfId="50450" xr:uid="{00000000-0005-0000-0000-000011C50000}"/>
    <cellStyle name="Percent 2 2 2 7" xfId="50451" xr:uid="{00000000-0005-0000-0000-000012C50000}"/>
    <cellStyle name="Percent 2 2 2 7 2" xfId="50452" xr:uid="{00000000-0005-0000-0000-000013C50000}"/>
    <cellStyle name="Percent 2 2 2 8" xfId="50453" xr:uid="{00000000-0005-0000-0000-000014C50000}"/>
    <cellStyle name="Percent 2 2 2 8 2" xfId="50454" xr:uid="{00000000-0005-0000-0000-000015C50000}"/>
    <cellStyle name="Percent 2 2 2 9" xfId="50455" xr:uid="{00000000-0005-0000-0000-000016C50000}"/>
    <cellStyle name="Percent 2 2 2 9 2" xfId="50456" xr:uid="{00000000-0005-0000-0000-000017C50000}"/>
    <cellStyle name="Percent 2 2 3" xfId="50457" xr:uid="{00000000-0005-0000-0000-000018C50000}"/>
    <cellStyle name="Percent 2 2 3 10" xfId="50458" xr:uid="{00000000-0005-0000-0000-000019C50000}"/>
    <cellStyle name="Percent 2 2 3 11" xfId="50459" xr:uid="{00000000-0005-0000-0000-00001AC50000}"/>
    <cellStyle name="Percent 2 2 3 2" xfId="50460" xr:uid="{00000000-0005-0000-0000-00001BC50000}"/>
    <cellStyle name="Percent 2 2 3 2 2" xfId="50461" xr:uid="{00000000-0005-0000-0000-00001CC50000}"/>
    <cellStyle name="Percent 2 2 3 3" xfId="50462" xr:uid="{00000000-0005-0000-0000-00001DC50000}"/>
    <cellStyle name="Percent 2 2 3 3 2" xfId="50463" xr:uid="{00000000-0005-0000-0000-00001EC50000}"/>
    <cellStyle name="Percent 2 2 3 4" xfId="50464" xr:uid="{00000000-0005-0000-0000-00001FC50000}"/>
    <cellStyle name="Percent 2 2 3 4 2" xfId="50465" xr:uid="{00000000-0005-0000-0000-000020C50000}"/>
    <cellStyle name="Percent 2 2 3 5" xfId="50466" xr:uid="{00000000-0005-0000-0000-000021C50000}"/>
    <cellStyle name="Percent 2 2 3 5 2" xfId="50467" xr:uid="{00000000-0005-0000-0000-000022C50000}"/>
    <cellStyle name="Percent 2 2 3 6" xfId="50468" xr:uid="{00000000-0005-0000-0000-000023C50000}"/>
    <cellStyle name="Percent 2 2 3 6 2" xfId="50469" xr:uid="{00000000-0005-0000-0000-000024C50000}"/>
    <cellStyle name="Percent 2 2 3 7" xfId="50470" xr:uid="{00000000-0005-0000-0000-000025C50000}"/>
    <cellStyle name="Percent 2 2 3 7 2" xfId="50471" xr:uid="{00000000-0005-0000-0000-000026C50000}"/>
    <cellStyle name="Percent 2 2 3 8" xfId="50472" xr:uid="{00000000-0005-0000-0000-000027C50000}"/>
    <cellStyle name="Percent 2 2 3 8 2" xfId="50473" xr:uid="{00000000-0005-0000-0000-000028C50000}"/>
    <cellStyle name="Percent 2 2 3 9" xfId="50474" xr:uid="{00000000-0005-0000-0000-000029C50000}"/>
    <cellStyle name="Percent 2 2 3 9 2" xfId="50475" xr:uid="{00000000-0005-0000-0000-00002AC50000}"/>
    <cellStyle name="Percent 2 2 4" xfId="50476" xr:uid="{00000000-0005-0000-0000-00002BC50000}"/>
    <cellStyle name="Percent 2 2 4 10" xfId="50477" xr:uid="{00000000-0005-0000-0000-00002CC50000}"/>
    <cellStyle name="Percent 2 2 4 11" xfId="50478" xr:uid="{00000000-0005-0000-0000-00002DC50000}"/>
    <cellStyle name="Percent 2 2 4 2" xfId="50479" xr:uid="{00000000-0005-0000-0000-00002EC50000}"/>
    <cellStyle name="Percent 2 2 4 2 2" xfId="50480" xr:uid="{00000000-0005-0000-0000-00002FC50000}"/>
    <cellStyle name="Percent 2 2 4 3" xfId="50481" xr:uid="{00000000-0005-0000-0000-000030C50000}"/>
    <cellStyle name="Percent 2 2 4 3 2" xfId="50482" xr:uid="{00000000-0005-0000-0000-000031C50000}"/>
    <cellStyle name="Percent 2 2 4 4" xfId="50483" xr:uid="{00000000-0005-0000-0000-000032C50000}"/>
    <cellStyle name="Percent 2 2 4 4 2" xfId="50484" xr:uid="{00000000-0005-0000-0000-000033C50000}"/>
    <cellStyle name="Percent 2 2 4 5" xfId="50485" xr:uid="{00000000-0005-0000-0000-000034C50000}"/>
    <cellStyle name="Percent 2 2 4 5 2" xfId="50486" xr:uid="{00000000-0005-0000-0000-000035C50000}"/>
    <cellStyle name="Percent 2 2 4 6" xfId="50487" xr:uid="{00000000-0005-0000-0000-000036C50000}"/>
    <cellStyle name="Percent 2 2 4 6 2" xfId="50488" xr:uid="{00000000-0005-0000-0000-000037C50000}"/>
    <cellStyle name="Percent 2 2 4 7" xfId="50489" xr:uid="{00000000-0005-0000-0000-000038C50000}"/>
    <cellStyle name="Percent 2 2 4 7 2" xfId="50490" xr:uid="{00000000-0005-0000-0000-000039C50000}"/>
    <cellStyle name="Percent 2 2 4 8" xfId="50491" xr:uid="{00000000-0005-0000-0000-00003AC50000}"/>
    <cellStyle name="Percent 2 2 4 8 2" xfId="50492" xr:uid="{00000000-0005-0000-0000-00003BC50000}"/>
    <cellStyle name="Percent 2 2 4 9" xfId="50493" xr:uid="{00000000-0005-0000-0000-00003CC50000}"/>
    <cellStyle name="Percent 2 2 4 9 2" xfId="50494" xr:uid="{00000000-0005-0000-0000-00003DC50000}"/>
    <cellStyle name="Percent 2 2 5" xfId="50495" xr:uid="{00000000-0005-0000-0000-00003EC50000}"/>
    <cellStyle name="Percent 2 2 5 10" xfId="50496" xr:uid="{00000000-0005-0000-0000-00003FC50000}"/>
    <cellStyle name="Percent 2 2 5 11" xfId="50497" xr:uid="{00000000-0005-0000-0000-000040C50000}"/>
    <cellStyle name="Percent 2 2 5 2" xfId="50498" xr:uid="{00000000-0005-0000-0000-000041C50000}"/>
    <cellStyle name="Percent 2 2 5 2 2" xfId="50499" xr:uid="{00000000-0005-0000-0000-000042C50000}"/>
    <cellStyle name="Percent 2 2 5 3" xfId="50500" xr:uid="{00000000-0005-0000-0000-000043C50000}"/>
    <cellStyle name="Percent 2 2 5 3 2" xfId="50501" xr:uid="{00000000-0005-0000-0000-000044C50000}"/>
    <cellStyle name="Percent 2 2 5 4" xfId="50502" xr:uid="{00000000-0005-0000-0000-000045C50000}"/>
    <cellStyle name="Percent 2 2 5 4 2" xfId="50503" xr:uid="{00000000-0005-0000-0000-000046C50000}"/>
    <cellStyle name="Percent 2 2 5 5" xfId="50504" xr:uid="{00000000-0005-0000-0000-000047C50000}"/>
    <cellStyle name="Percent 2 2 5 5 2" xfId="50505" xr:uid="{00000000-0005-0000-0000-000048C50000}"/>
    <cellStyle name="Percent 2 2 5 6" xfId="50506" xr:uid="{00000000-0005-0000-0000-000049C50000}"/>
    <cellStyle name="Percent 2 2 5 6 2" xfId="50507" xr:uid="{00000000-0005-0000-0000-00004AC50000}"/>
    <cellStyle name="Percent 2 2 5 7" xfId="50508" xr:uid="{00000000-0005-0000-0000-00004BC50000}"/>
    <cellStyle name="Percent 2 2 5 7 2" xfId="50509" xr:uid="{00000000-0005-0000-0000-00004CC50000}"/>
    <cellStyle name="Percent 2 2 5 8" xfId="50510" xr:uid="{00000000-0005-0000-0000-00004DC50000}"/>
    <cellStyle name="Percent 2 2 5 8 2" xfId="50511" xr:uid="{00000000-0005-0000-0000-00004EC50000}"/>
    <cellStyle name="Percent 2 2 5 9" xfId="50512" xr:uid="{00000000-0005-0000-0000-00004FC50000}"/>
    <cellStyle name="Percent 2 2 5 9 2" xfId="50513" xr:uid="{00000000-0005-0000-0000-000050C50000}"/>
    <cellStyle name="Percent 2 2 6" xfId="50514" xr:uid="{00000000-0005-0000-0000-000051C50000}"/>
    <cellStyle name="Percent 2 2 6 10" xfId="50515" xr:uid="{00000000-0005-0000-0000-000052C50000}"/>
    <cellStyle name="Percent 2 2 6 11" xfId="50516" xr:uid="{00000000-0005-0000-0000-000053C50000}"/>
    <cellStyle name="Percent 2 2 6 2" xfId="50517" xr:uid="{00000000-0005-0000-0000-000054C50000}"/>
    <cellStyle name="Percent 2 2 6 2 2" xfId="50518" xr:uid="{00000000-0005-0000-0000-000055C50000}"/>
    <cellStyle name="Percent 2 2 6 3" xfId="50519" xr:uid="{00000000-0005-0000-0000-000056C50000}"/>
    <cellStyle name="Percent 2 2 6 3 2" xfId="50520" xr:uid="{00000000-0005-0000-0000-000057C50000}"/>
    <cellStyle name="Percent 2 2 6 4" xfId="50521" xr:uid="{00000000-0005-0000-0000-000058C50000}"/>
    <cellStyle name="Percent 2 2 6 4 2" xfId="50522" xr:uid="{00000000-0005-0000-0000-000059C50000}"/>
    <cellStyle name="Percent 2 2 6 5" xfId="50523" xr:uid="{00000000-0005-0000-0000-00005AC50000}"/>
    <cellStyle name="Percent 2 2 6 5 2" xfId="50524" xr:uid="{00000000-0005-0000-0000-00005BC50000}"/>
    <cellStyle name="Percent 2 2 6 6" xfId="50525" xr:uid="{00000000-0005-0000-0000-00005CC50000}"/>
    <cellStyle name="Percent 2 2 6 6 2" xfId="50526" xr:uid="{00000000-0005-0000-0000-00005DC50000}"/>
    <cellStyle name="Percent 2 2 6 7" xfId="50527" xr:uid="{00000000-0005-0000-0000-00005EC50000}"/>
    <cellStyle name="Percent 2 2 6 7 2" xfId="50528" xr:uid="{00000000-0005-0000-0000-00005FC50000}"/>
    <cellStyle name="Percent 2 2 6 8" xfId="50529" xr:uid="{00000000-0005-0000-0000-000060C50000}"/>
    <cellStyle name="Percent 2 2 6 8 2" xfId="50530" xr:uid="{00000000-0005-0000-0000-000061C50000}"/>
    <cellStyle name="Percent 2 2 6 9" xfId="50531" xr:uid="{00000000-0005-0000-0000-000062C50000}"/>
    <cellStyle name="Percent 2 2 6 9 2" xfId="50532" xr:uid="{00000000-0005-0000-0000-000063C50000}"/>
    <cellStyle name="Percent 2 2 7" xfId="50533" xr:uid="{00000000-0005-0000-0000-000064C50000}"/>
    <cellStyle name="Percent 2 2 7 10" xfId="50534" xr:uid="{00000000-0005-0000-0000-000065C50000}"/>
    <cellStyle name="Percent 2 2 7 11" xfId="50535" xr:uid="{00000000-0005-0000-0000-000066C50000}"/>
    <cellStyle name="Percent 2 2 7 2" xfId="50536" xr:uid="{00000000-0005-0000-0000-000067C50000}"/>
    <cellStyle name="Percent 2 2 7 2 2" xfId="50537" xr:uid="{00000000-0005-0000-0000-000068C50000}"/>
    <cellStyle name="Percent 2 2 7 3" xfId="50538" xr:uid="{00000000-0005-0000-0000-000069C50000}"/>
    <cellStyle name="Percent 2 2 7 3 2" xfId="50539" xr:uid="{00000000-0005-0000-0000-00006AC50000}"/>
    <cellStyle name="Percent 2 2 7 4" xfId="50540" xr:uid="{00000000-0005-0000-0000-00006BC50000}"/>
    <cellStyle name="Percent 2 2 7 4 2" xfId="50541" xr:uid="{00000000-0005-0000-0000-00006CC50000}"/>
    <cellStyle name="Percent 2 2 7 5" xfId="50542" xr:uid="{00000000-0005-0000-0000-00006DC50000}"/>
    <cellStyle name="Percent 2 2 7 5 2" xfId="50543" xr:uid="{00000000-0005-0000-0000-00006EC50000}"/>
    <cellStyle name="Percent 2 2 7 6" xfId="50544" xr:uid="{00000000-0005-0000-0000-00006FC50000}"/>
    <cellStyle name="Percent 2 2 7 6 2" xfId="50545" xr:uid="{00000000-0005-0000-0000-000070C50000}"/>
    <cellStyle name="Percent 2 2 7 7" xfId="50546" xr:uid="{00000000-0005-0000-0000-000071C50000}"/>
    <cellStyle name="Percent 2 2 7 7 2" xfId="50547" xr:uid="{00000000-0005-0000-0000-000072C50000}"/>
    <cellStyle name="Percent 2 2 7 8" xfId="50548" xr:uid="{00000000-0005-0000-0000-000073C50000}"/>
    <cellStyle name="Percent 2 2 7 8 2" xfId="50549" xr:uid="{00000000-0005-0000-0000-000074C50000}"/>
    <cellStyle name="Percent 2 2 7 9" xfId="50550" xr:uid="{00000000-0005-0000-0000-000075C50000}"/>
    <cellStyle name="Percent 2 2 7 9 2" xfId="50551" xr:uid="{00000000-0005-0000-0000-000076C50000}"/>
    <cellStyle name="Percent 2 2 8" xfId="50552" xr:uid="{00000000-0005-0000-0000-000077C50000}"/>
    <cellStyle name="Percent 2 2 8 10" xfId="50553" xr:uid="{00000000-0005-0000-0000-000078C50000}"/>
    <cellStyle name="Percent 2 2 8 11" xfId="50554" xr:uid="{00000000-0005-0000-0000-000079C50000}"/>
    <cellStyle name="Percent 2 2 8 2" xfId="50555" xr:uid="{00000000-0005-0000-0000-00007AC50000}"/>
    <cellStyle name="Percent 2 2 8 2 2" xfId="50556" xr:uid="{00000000-0005-0000-0000-00007BC50000}"/>
    <cellStyle name="Percent 2 2 8 3" xfId="50557" xr:uid="{00000000-0005-0000-0000-00007CC50000}"/>
    <cellStyle name="Percent 2 2 8 3 2" xfId="50558" xr:uid="{00000000-0005-0000-0000-00007DC50000}"/>
    <cellStyle name="Percent 2 2 8 4" xfId="50559" xr:uid="{00000000-0005-0000-0000-00007EC50000}"/>
    <cellStyle name="Percent 2 2 8 4 2" xfId="50560" xr:uid="{00000000-0005-0000-0000-00007FC50000}"/>
    <cellStyle name="Percent 2 2 8 5" xfId="50561" xr:uid="{00000000-0005-0000-0000-000080C50000}"/>
    <cellStyle name="Percent 2 2 8 5 2" xfId="50562" xr:uid="{00000000-0005-0000-0000-000081C50000}"/>
    <cellStyle name="Percent 2 2 8 6" xfId="50563" xr:uid="{00000000-0005-0000-0000-000082C50000}"/>
    <cellStyle name="Percent 2 2 8 6 2" xfId="50564" xr:uid="{00000000-0005-0000-0000-000083C50000}"/>
    <cellStyle name="Percent 2 2 8 7" xfId="50565" xr:uid="{00000000-0005-0000-0000-000084C50000}"/>
    <cellStyle name="Percent 2 2 8 7 2" xfId="50566" xr:uid="{00000000-0005-0000-0000-000085C50000}"/>
    <cellStyle name="Percent 2 2 8 8" xfId="50567" xr:uid="{00000000-0005-0000-0000-000086C50000}"/>
    <cellStyle name="Percent 2 2 8 8 2" xfId="50568" xr:uid="{00000000-0005-0000-0000-000087C50000}"/>
    <cellStyle name="Percent 2 2 8 9" xfId="50569" xr:uid="{00000000-0005-0000-0000-000088C50000}"/>
    <cellStyle name="Percent 2 2 9" xfId="50570" xr:uid="{00000000-0005-0000-0000-000089C50000}"/>
    <cellStyle name="Percent 2 2 9 2" xfId="50571" xr:uid="{00000000-0005-0000-0000-00008AC50000}"/>
    <cellStyle name="Percent 2 20" xfId="50572" xr:uid="{00000000-0005-0000-0000-00008BC50000}"/>
    <cellStyle name="Percent 2 21" xfId="50573" xr:uid="{00000000-0005-0000-0000-00008CC50000}"/>
    <cellStyle name="Percent 2 22" xfId="53086" xr:uid="{512CFD2E-99BE-4B3A-A5AD-A7D4C1F33827}"/>
    <cellStyle name="Percent 2 3" xfId="50574" xr:uid="{00000000-0005-0000-0000-00008DC50000}"/>
    <cellStyle name="Percent 2 3 10" xfId="50575" xr:uid="{00000000-0005-0000-0000-00008EC50000}"/>
    <cellStyle name="Percent 2 3 10 2" xfId="50576" xr:uid="{00000000-0005-0000-0000-00008FC50000}"/>
    <cellStyle name="Percent 2 3 11" xfId="50577" xr:uid="{00000000-0005-0000-0000-000090C50000}"/>
    <cellStyle name="Percent 2 3 11 2" xfId="50578" xr:uid="{00000000-0005-0000-0000-000091C50000}"/>
    <cellStyle name="Percent 2 3 12" xfId="50579" xr:uid="{00000000-0005-0000-0000-000092C50000}"/>
    <cellStyle name="Percent 2 3 12 2" xfId="50580" xr:uid="{00000000-0005-0000-0000-000093C50000}"/>
    <cellStyle name="Percent 2 3 13" xfId="50581" xr:uid="{00000000-0005-0000-0000-000094C50000}"/>
    <cellStyle name="Percent 2 3 13 2" xfId="50582" xr:uid="{00000000-0005-0000-0000-000095C50000}"/>
    <cellStyle name="Percent 2 3 14" xfId="50583" xr:uid="{00000000-0005-0000-0000-000096C50000}"/>
    <cellStyle name="Percent 2 3 14 2" xfId="50584" xr:uid="{00000000-0005-0000-0000-000097C50000}"/>
    <cellStyle name="Percent 2 3 15" xfId="50585" xr:uid="{00000000-0005-0000-0000-000098C50000}"/>
    <cellStyle name="Percent 2 3 15 2" xfId="50586" xr:uid="{00000000-0005-0000-0000-000099C50000}"/>
    <cellStyle name="Percent 2 3 16" xfId="50587" xr:uid="{00000000-0005-0000-0000-00009AC50000}"/>
    <cellStyle name="Percent 2 3 16 2" xfId="50588" xr:uid="{00000000-0005-0000-0000-00009BC50000}"/>
    <cellStyle name="Percent 2 3 17" xfId="50589" xr:uid="{00000000-0005-0000-0000-00009CC50000}"/>
    <cellStyle name="Percent 2 3 18" xfId="50590" xr:uid="{00000000-0005-0000-0000-00009DC50000}"/>
    <cellStyle name="Percent 2 3 19" xfId="50591" xr:uid="{00000000-0005-0000-0000-00009EC50000}"/>
    <cellStyle name="Percent 2 3 2" xfId="50592" xr:uid="{00000000-0005-0000-0000-00009FC50000}"/>
    <cellStyle name="Percent 2 3 2 10" xfId="50593" xr:uid="{00000000-0005-0000-0000-0000A0C50000}"/>
    <cellStyle name="Percent 2 3 2 11" xfId="50594" xr:uid="{00000000-0005-0000-0000-0000A1C50000}"/>
    <cellStyle name="Percent 2 3 2 2" xfId="50595" xr:uid="{00000000-0005-0000-0000-0000A2C50000}"/>
    <cellStyle name="Percent 2 3 2 2 2" xfId="50596" xr:uid="{00000000-0005-0000-0000-0000A3C50000}"/>
    <cellStyle name="Percent 2 3 2 3" xfId="50597" xr:uid="{00000000-0005-0000-0000-0000A4C50000}"/>
    <cellStyle name="Percent 2 3 2 3 2" xfId="50598" xr:uid="{00000000-0005-0000-0000-0000A5C50000}"/>
    <cellStyle name="Percent 2 3 2 4" xfId="50599" xr:uid="{00000000-0005-0000-0000-0000A6C50000}"/>
    <cellStyle name="Percent 2 3 2 4 2" xfId="50600" xr:uid="{00000000-0005-0000-0000-0000A7C50000}"/>
    <cellStyle name="Percent 2 3 2 5" xfId="50601" xr:uid="{00000000-0005-0000-0000-0000A8C50000}"/>
    <cellStyle name="Percent 2 3 2 5 2" xfId="50602" xr:uid="{00000000-0005-0000-0000-0000A9C50000}"/>
    <cellStyle name="Percent 2 3 2 6" xfId="50603" xr:uid="{00000000-0005-0000-0000-0000AAC50000}"/>
    <cellStyle name="Percent 2 3 2 6 2" xfId="50604" xr:uid="{00000000-0005-0000-0000-0000ABC50000}"/>
    <cellStyle name="Percent 2 3 2 7" xfId="50605" xr:uid="{00000000-0005-0000-0000-0000ACC50000}"/>
    <cellStyle name="Percent 2 3 2 7 2" xfId="50606" xr:uid="{00000000-0005-0000-0000-0000ADC50000}"/>
    <cellStyle name="Percent 2 3 2 8" xfId="50607" xr:uid="{00000000-0005-0000-0000-0000AEC50000}"/>
    <cellStyle name="Percent 2 3 2 8 2" xfId="50608" xr:uid="{00000000-0005-0000-0000-0000AFC50000}"/>
    <cellStyle name="Percent 2 3 2 9" xfId="50609" xr:uid="{00000000-0005-0000-0000-0000B0C50000}"/>
    <cellStyle name="Percent 2 3 2 9 2" xfId="50610" xr:uid="{00000000-0005-0000-0000-0000B1C50000}"/>
    <cellStyle name="Percent 2 3 3" xfId="50611" xr:uid="{00000000-0005-0000-0000-0000B2C50000}"/>
    <cellStyle name="Percent 2 3 3 10" xfId="50612" xr:uid="{00000000-0005-0000-0000-0000B3C50000}"/>
    <cellStyle name="Percent 2 3 3 11" xfId="50613" xr:uid="{00000000-0005-0000-0000-0000B4C50000}"/>
    <cellStyle name="Percent 2 3 3 2" xfId="50614" xr:uid="{00000000-0005-0000-0000-0000B5C50000}"/>
    <cellStyle name="Percent 2 3 3 2 2" xfId="50615" xr:uid="{00000000-0005-0000-0000-0000B6C50000}"/>
    <cellStyle name="Percent 2 3 3 3" xfId="50616" xr:uid="{00000000-0005-0000-0000-0000B7C50000}"/>
    <cellStyle name="Percent 2 3 3 3 2" xfId="50617" xr:uid="{00000000-0005-0000-0000-0000B8C50000}"/>
    <cellStyle name="Percent 2 3 3 4" xfId="50618" xr:uid="{00000000-0005-0000-0000-0000B9C50000}"/>
    <cellStyle name="Percent 2 3 3 4 2" xfId="50619" xr:uid="{00000000-0005-0000-0000-0000BAC50000}"/>
    <cellStyle name="Percent 2 3 3 5" xfId="50620" xr:uid="{00000000-0005-0000-0000-0000BBC50000}"/>
    <cellStyle name="Percent 2 3 3 5 2" xfId="50621" xr:uid="{00000000-0005-0000-0000-0000BCC50000}"/>
    <cellStyle name="Percent 2 3 3 6" xfId="50622" xr:uid="{00000000-0005-0000-0000-0000BDC50000}"/>
    <cellStyle name="Percent 2 3 3 6 2" xfId="50623" xr:uid="{00000000-0005-0000-0000-0000BEC50000}"/>
    <cellStyle name="Percent 2 3 3 7" xfId="50624" xr:uid="{00000000-0005-0000-0000-0000BFC50000}"/>
    <cellStyle name="Percent 2 3 3 7 2" xfId="50625" xr:uid="{00000000-0005-0000-0000-0000C0C50000}"/>
    <cellStyle name="Percent 2 3 3 8" xfId="50626" xr:uid="{00000000-0005-0000-0000-0000C1C50000}"/>
    <cellStyle name="Percent 2 3 3 8 2" xfId="50627" xr:uid="{00000000-0005-0000-0000-0000C2C50000}"/>
    <cellStyle name="Percent 2 3 3 9" xfId="50628" xr:uid="{00000000-0005-0000-0000-0000C3C50000}"/>
    <cellStyle name="Percent 2 3 3 9 2" xfId="50629" xr:uid="{00000000-0005-0000-0000-0000C4C50000}"/>
    <cellStyle name="Percent 2 3 4" xfId="50630" xr:uid="{00000000-0005-0000-0000-0000C5C50000}"/>
    <cellStyle name="Percent 2 3 4 10" xfId="50631" xr:uid="{00000000-0005-0000-0000-0000C6C50000}"/>
    <cellStyle name="Percent 2 3 4 11" xfId="50632" xr:uid="{00000000-0005-0000-0000-0000C7C50000}"/>
    <cellStyle name="Percent 2 3 4 2" xfId="50633" xr:uid="{00000000-0005-0000-0000-0000C8C50000}"/>
    <cellStyle name="Percent 2 3 4 2 2" xfId="50634" xr:uid="{00000000-0005-0000-0000-0000C9C50000}"/>
    <cellStyle name="Percent 2 3 4 3" xfId="50635" xr:uid="{00000000-0005-0000-0000-0000CAC50000}"/>
    <cellStyle name="Percent 2 3 4 3 2" xfId="50636" xr:uid="{00000000-0005-0000-0000-0000CBC50000}"/>
    <cellStyle name="Percent 2 3 4 4" xfId="50637" xr:uid="{00000000-0005-0000-0000-0000CCC50000}"/>
    <cellStyle name="Percent 2 3 4 4 2" xfId="50638" xr:uid="{00000000-0005-0000-0000-0000CDC50000}"/>
    <cellStyle name="Percent 2 3 4 5" xfId="50639" xr:uid="{00000000-0005-0000-0000-0000CEC50000}"/>
    <cellStyle name="Percent 2 3 4 5 2" xfId="50640" xr:uid="{00000000-0005-0000-0000-0000CFC50000}"/>
    <cellStyle name="Percent 2 3 4 6" xfId="50641" xr:uid="{00000000-0005-0000-0000-0000D0C50000}"/>
    <cellStyle name="Percent 2 3 4 6 2" xfId="50642" xr:uid="{00000000-0005-0000-0000-0000D1C50000}"/>
    <cellStyle name="Percent 2 3 4 7" xfId="50643" xr:uid="{00000000-0005-0000-0000-0000D2C50000}"/>
    <cellStyle name="Percent 2 3 4 7 2" xfId="50644" xr:uid="{00000000-0005-0000-0000-0000D3C50000}"/>
    <cellStyle name="Percent 2 3 4 8" xfId="50645" xr:uid="{00000000-0005-0000-0000-0000D4C50000}"/>
    <cellStyle name="Percent 2 3 4 8 2" xfId="50646" xr:uid="{00000000-0005-0000-0000-0000D5C50000}"/>
    <cellStyle name="Percent 2 3 4 9" xfId="50647" xr:uid="{00000000-0005-0000-0000-0000D6C50000}"/>
    <cellStyle name="Percent 2 3 4 9 2" xfId="50648" xr:uid="{00000000-0005-0000-0000-0000D7C50000}"/>
    <cellStyle name="Percent 2 3 5" xfId="50649" xr:uid="{00000000-0005-0000-0000-0000D8C50000}"/>
    <cellStyle name="Percent 2 3 5 10" xfId="50650" xr:uid="{00000000-0005-0000-0000-0000D9C50000}"/>
    <cellStyle name="Percent 2 3 5 11" xfId="50651" xr:uid="{00000000-0005-0000-0000-0000DAC50000}"/>
    <cellStyle name="Percent 2 3 5 2" xfId="50652" xr:uid="{00000000-0005-0000-0000-0000DBC50000}"/>
    <cellStyle name="Percent 2 3 5 2 2" xfId="50653" xr:uid="{00000000-0005-0000-0000-0000DCC50000}"/>
    <cellStyle name="Percent 2 3 5 3" xfId="50654" xr:uid="{00000000-0005-0000-0000-0000DDC50000}"/>
    <cellStyle name="Percent 2 3 5 3 2" xfId="50655" xr:uid="{00000000-0005-0000-0000-0000DEC50000}"/>
    <cellStyle name="Percent 2 3 5 4" xfId="50656" xr:uid="{00000000-0005-0000-0000-0000DFC50000}"/>
    <cellStyle name="Percent 2 3 5 4 2" xfId="50657" xr:uid="{00000000-0005-0000-0000-0000E0C50000}"/>
    <cellStyle name="Percent 2 3 5 5" xfId="50658" xr:uid="{00000000-0005-0000-0000-0000E1C50000}"/>
    <cellStyle name="Percent 2 3 5 5 2" xfId="50659" xr:uid="{00000000-0005-0000-0000-0000E2C50000}"/>
    <cellStyle name="Percent 2 3 5 6" xfId="50660" xr:uid="{00000000-0005-0000-0000-0000E3C50000}"/>
    <cellStyle name="Percent 2 3 5 6 2" xfId="50661" xr:uid="{00000000-0005-0000-0000-0000E4C50000}"/>
    <cellStyle name="Percent 2 3 5 7" xfId="50662" xr:uid="{00000000-0005-0000-0000-0000E5C50000}"/>
    <cellStyle name="Percent 2 3 5 7 2" xfId="50663" xr:uid="{00000000-0005-0000-0000-0000E6C50000}"/>
    <cellStyle name="Percent 2 3 5 8" xfId="50664" xr:uid="{00000000-0005-0000-0000-0000E7C50000}"/>
    <cellStyle name="Percent 2 3 5 8 2" xfId="50665" xr:uid="{00000000-0005-0000-0000-0000E8C50000}"/>
    <cellStyle name="Percent 2 3 5 9" xfId="50666" xr:uid="{00000000-0005-0000-0000-0000E9C50000}"/>
    <cellStyle name="Percent 2 3 5 9 2" xfId="50667" xr:uid="{00000000-0005-0000-0000-0000EAC50000}"/>
    <cellStyle name="Percent 2 3 6" xfId="50668" xr:uid="{00000000-0005-0000-0000-0000EBC50000}"/>
    <cellStyle name="Percent 2 3 6 10" xfId="50669" xr:uid="{00000000-0005-0000-0000-0000ECC50000}"/>
    <cellStyle name="Percent 2 3 6 11" xfId="50670" xr:uid="{00000000-0005-0000-0000-0000EDC50000}"/>
    <cellStyle name="Percent 2 3 6 2" xfId="50671" xr:uid="{00000000-0005-0000-0000-0000EEC50000}"/>
    <cellStyle name="Percent 2 3 6 2 2" xfId="50672" xr:uid="{00000000-0005-0000-0000-0000EFC50000}"/>
    <cellStyle name="Percent 2 3 6 3" xfId="50673" xr:uid="{00000000-0005-0000-0000-0000F0C50000}"/>
    <cellStyle name="Percent 2 3 6 3 2" xfId="50674" xr:uid="{00000000-0005-0000-0000-0000F1C50000}"/>
    <cellStyle name="Percent 2 3 6 4" xfId="50675" xr:uid="{00000000-0005-0000-0000-0000F2C50000}"/>
    <cellStyle name="Percent 2 3 6 4 2" xfId="50676" xr:uid="{00000000-0005-0000-0000-0000F3C50000}"/>
    <cellStyle name="Percent 2 3 6 5" xfId="50677" xr:uid="{00000000-0005-0000-0000-0000F4C50000}"/>
    <cellStyle name="Percent 2 3 6 5 2" xfId="50678" xr:uid="{00000000-0005-0000-0000-0000F5C50000}"/>
    <cellStyle name="Percent 2 3 6 6" xfId="50679" xr:uid="{00000000-0005-0000-0000-0000F6C50000}"/>
    <cellStyle name="Percent 2 3 6 6 2" xfId="50680" xr:uid="{00000000-0005-0000-0000-0000F7C50000}"/>
    <cellStyle name="Percent 2 3 6 7" xfId="50681" xr:uid="{00000000-0005-0000-0000-0000F8C50000}"/>
    <cellStyle name="Percent 2 3 6 7 2" xfId="50682" xr:uid="{00000000-0005-0000-0000-0000F9C50000}"/>
    <cellStyle name="Percent 2 3 6 8" xfId="50683" xr:uid="{00000000-0005-0000-0000-0000FAC50000}"/>
    <cellStyle name="Percent 2 3 6 8 2" xfId="50684" xr:uid="{00000000-0005-0000-0000-0000FBC50000}"/>
    <cellStyle name="Percent 2 3 6 9" xfId="50685" xr:uid="{00000000-0005-0000-0000-0000FCC50000}"/>
    <cellStyle name="Percent 2 3 6 9 2" xfId="50686" xr:uid="{00000000-0005-0000-0000-0000FDC50000}"/>
    <cellStyle name="Percent 2 3 7" xfId="50687" xr:uid="{00000000-0005-0000-0000-0000FEC50000}"/>
    <cellStyle name="Percent 2 3 7 10" xfId="50688" xr:uid="{00000000-0005-0000-0000-0000FFC50000}"/>
    <cellStyle name="Percent 2 3 7 11" xfId="50689" xr:uid="{00000000-0005-0000-0000-000000C60000}"/>
    <cellStyle name="Percent 2 3 7 2" xfId="50690" xr:uid="{00000000-0005-0000-0000-000001C60000}"/>
    <cellStyle name="Percent 2 3 7 2 2" xfId="50691" xr:uid="{00000000-0005-0000-0000-000002C60000}"/>
    <cellStyle name="Percent 2 3 7 3" xfId="50692" xr:uid="{00000000-0005-0000-0000-000003C60000}"/>
    <cellStyle name="Percent 2 3 7 3 2" xfId="50693" xr:uid="{00000000-0005-0000-0000-000004C60000}"/>
    <cellStyle name="Percent 2 3 7 4" xfId="50694" xr:uid="{00000000-0005-0000-0000-000005C60000}"/>
    <cellStyle name="Percent 2 3 7 4 2" xfId="50695" xr:uid="{00000000-0005-0000-0000-000006C60000}"/>
    <cellStyle name="Percent 2 3 7 5" xfId="50696" xr:uid="{00000000-0005-0000-0000-000007C60000}"/>
    <cellStyle name="Percent 2 3 7 5 2" xfId="50697" xr:uid="{00000000-0005-0000-0000-000008C60000}"/>
    <cellStyle name="Percent 2 3 7 6" xfId="50698" xr:uid="{00000000-0005-0000-0000-000009C60000}"/>
    <cellStyle name="Percent 2 3 7 6 2" xfId="50699" xr:uid="{00000000-0005-0000-0000-00000AC60000}"/>
    <cellStyle name="Percent 2 3 7 7" xfId="50700" xr:uid="{00000000-0005-0000-0000-00000BC60000}"/>
    <cellStyle name="Percent 2 3 7 7 2" xfId="50701" xr:uid="{00000000-0005-0000-0000-00000CC60000}"/>
    <cellStyle name="Percent 2 3 7 8" xfId="50702" xr:uid="{00000000-0005-0000-0000-00000DC60000}"/>
    <cellStyle name="Percent 2 3 7 8 2" xfId="50703" xr:uid="{00000000-0005-0000-0000-00000EC60000}"/>
    <cellStyle name="Percent 2 3 7 9" xfId="50704" xr:uid="{00000000-0005-0000-0000-00000FC60000}"/>
    <cellStyle name="Percent 2 3 7 9 2" xfId="50705" xr:uid="{00000000-0005-0000-0000-000010C60000}"/>
    <cellStyle name="Percent 2 3 8" xfId="50706" xr:uid="{00000000-0005-0000-0000-000011C60000}"/>
    <cellStyle name="Percent 2 3 8 10" xfId="50707" xr:uid="{00000000-0005-0000-0000-000012C60000}"/>
    <cellStyle name="Percent 2 3 8 2" xfId="50708" xr:uid="{00000000-0005-0000-0000-000013C60000}"/>
    <cellStyle name="Percent 2 3 8 2 2" xfId="50709" xr:uid="{00000000-0005-0000-0000-000014C60000}"/>
    <cellStyle name="Percent 2 3 8 3" xfId="50710" xr:uid="{00000000-0005-0000-0000-000015C60000}"/>
    <cellStyle name="Percent 2 3 8 3 2" xfId="50711" xr:uid="{00000000-0005-0000-0000-000016C60000}"/>
    <cellStyle name="Percent 2 3 8 4" xfId="50712" xr:uid="{00000000-0005-0000-0000-000017C60000}"/>
    <cellStyle name="Percent 2 3 8 4 2" xfId="50713" xr:uid="{00000000-0005-0000-0000-000018C60000}"/>
    <cellStyle name="Percent 2 3 8 5" xfId="50714" xr:uid="{00000000-0005-0000-0000-000019C60000}"/>
    <cellStyle name="Percent 2 3 8 5 2" xfId="50715" xr:uid="{00000000-0005-0000-0000-00001AC60000}"/>
    <cellStyle name="Percent 2 3 8 6" xfId="50716" xr:uid="{00000000-0005-0000-0000-00001BC60000}"/>
    <cellStyle name="Percent 2 3 8 6 2" xfId="50717" xr:uid="{00000000-0005-0000-0000-00001CC60000}"/>
    <cellStyle name="Percent 2 3 8 7" xfId="50718" xr:uid="{00000000-0005-0000-0000-00001DC60000}"/>
    <cellStyle name="Percent 2 3 8 7 2" xfId="50719" xr:uid="{00000000-0005-0000-0000-00001EC60000}"/>
    <cellStyle name="Percent 2 3 8 8" xfId="50720" xr:uid="{00000000-0005-0000-0000-00001FC60000}"/>
    <cellStyle name="Percent 2 3 8 8 2" xfId="50721" xr:uid="{00000000-0005-0000-0000-000020C60000}"/>
    <cellStyle name="Percent 2 3 8 9" xfId="50722" xr:uid="{00000000-0005-0000-0000-000021C60000}"/>
    <cellStyle name="Percent 2 3 9" xfId="50723" xr:uid="{00000000-0005-0000-0000-000022C60000}"/>
    <cellStyle name="Percent 2 3 9 2" xfId="50724" xr:uid="{00000000-0005-0000-0000-000023C60000}"/>
    <cellStyle name="Percent 2 4" xfId="50725" xr:uid="{00000000-0005-0000-0000-000024C60000}"/>
    <cellStyle name="Percent 2 4 10" xfId="50726" xr:uid="{00000000-0005-0000-0000-000025C60000}"/>
    <cellStyle name="Percent 2 4 10 2" xfId="50727" xr:uid="{00000000-0005-0000-0000-000026C60000}"/>
    <cellStyle name="Percent 2 4 11" xfId="50728" xr:uid="{00000000-0005-0000-0000-000027C60000}"/>
    <cellStyle name="Percent 2 4 11 2" xfId="50729" xr:uid="{00000000-0005-0000-0000-000028C60000}"/>
    <cellStyle name="Percent 2 4 12" xfId="50730" xr:uid="{00000000-0005-0000-0000-000029C60000}"/>
    <cellStyle name="Percent 2 4 12 2" xfId="50731" xr:uid="{00000000-0005-0000-0000-00002AC60000}"/>
    <cellStyle name="Percent 2 4 13" xfId="50732" xr:uid="{00000000-0005-0000-0000-00002BC60000}"/>
    <cellStyle name="Percent 2 4 13 2" xfId="50733" xr:uid="{00000000-0005-0000-0000-00002CC60000}"/>
    <cellStyle name="Percent 2 4 14" xfId="50734" xr:uid="{00000000-0005-0000-0000-00002DC60000}"/>
    <cellStyle name="Percent 2 4 14 2" xfId="50735" xr:uid="{00000000-0005-0000-0000-00002EC60000}"/>
    <cellStyle name="Percent 2 4 15" xfId="50736" xr:uid="{00000000-0005-0000-0000-00002FC60000}"/>
    <cellStyle name="Percent 2 4 15 2" xfId="50737" xr:uid="{00000000-0005-0000-0000-000030C60000}"/>
    <cellStyle name="Percent 2 4 16" xfId="50738" xr:uid="{00000000-0005-0000-0000-000031C60000}"/>
    <cellStyle name="Percent 2 4 17" xfId="50739" xr:uid="{00000000-0005-0000-0000-000032C60000}"/>
    <cellStyle name="Percent 2 4 18" xfId="50740" xr:uid="{00000000-0005-0000-0000-000033C60000}"/>
    <cellStyle name="Percent 2 4 2" xfId="50741" xr:uid="{00000000-0005-0000-0000-000034C60000}"/>
    <cellStyle name="Percent 2 4 2 10" xfId="50742" xr:uid="{00000000-0005-0000-0000-000035C60000}"/>
    <cellStyle name="Percent 2 4 2 11" xfId="50743" xr:uid="{00000000-0005-0000-0000-000036C60000}"/>
    <cellStyle name="Percent 2 4 2 12" xfId="50744" xr:uid="{00000000-0005-0000-0000-000037C60000}"/>
    <cellStyle name="Percent 2 4 2 2" xfId="50745" xr:uid="{00000000-0005-0000-0000-000038C60000}"/>
    <cellStyle name="Percent 2 4 2 2 2" xfId="50746" xr:uid="{00000000-0005-0000-0000-000039C60000}"/>
    <cellStyle name="Percent 2 4 2 3" xfId="50747" xr:uid="{00000000-0005-0000-0000-00003AC60000}"/>
    <cellStyle name="Percent 2 4 2 3 2" xfId="50748" xr:uid="{00000000-0005-0000-0000-00003BC60000}"/>
    <cellStyle name="Percent 2 4 2 4" xfId="50749" xr:uid="{00000000-0005-0000-0000-00003CC60000}"/>
    <cellStyle name="Percent 2 4 2 4 2" xfId="50750" xr:uid="{00000000-0005-0000-0000-00003DC60000}"/>
    <cellStyle name="Percent 2 4 2 5" xfId="50751" xr:uid="{00000000-0005-0000-0000-00003EC60000}"/>
    <cellStyle name="Percent 2 4 2 5 2" xfId="50752" xr:uid="{00000000-0005-0000-0000-00003FC60000}"/>
    <cellStyle name="Percent 2 4 2 6" xfId="50753" xr:uid="{00000000-0005-0000-0000-000040C60000}"/>
    <cellStyle name="Percent 2 4 2 6 2" xfId="50754" xr:uid="{00000000-0005-0000-0000-000041C60000}"/>
    <cellStyle name="Percent 2 4 2 7" xfId="50755" xr:uid="{00000000-0005-0000-0000-000042C60000}"/>
    <cellStyle name="Percent 2 4 2 7 2" xfId="50756" xr:uid="{00000000-0005-0000-0000-000043C60000}"/>
    <cellStyle name="Percent 2 4 2 8" xfId="50757" xr:uid="{00000000-0005-0000-0000-000044C60000}"/>
    <cellStyle name="Percent 2 4 2 8 2" xfId="50758" xr:uid="{00000000-0005-0000-0000-000045C60000}"/>
    <cellStyle name="Percent 2 4 2 9" xfId="50759" xr:uid="{00000000-0005-0000-0000-000046C60000}"/>
    <cellStyle name="Percent 2 4 2 9 2" xfId="50760" xr:uid="{00000000-0005-0000-0000-000047C60000}"/>
    <cellStyle name="Percent 2 4 3" xfId="50761" xr:uid="{00000000-0005-0000-0000-000048C60000}"/>
    <cellStyle name="Percent 2 4 3 10" xfId="50762" xr:uid="{00000000-0005-0000-0000-000049C60000}"/>
    <cellStyle name="Percent 2 4 3 11" xfId="50763" xr:uid="{00000000-0005-0000-0000-00004AC60000}"/>
    <cellStyle name="Percent 2 4 3 2" xfId="50764" xr:uid="{00000000-0005-0000-0000-00004BC60000}"/>
    <cellStyle name="Percent 2 4 3 2 2" xfId="50765" xr:uid="{00000000-0005-0000-0000-00004CC60000}"/>
    <cellStyle name="Percent 2 4 3 3" xfId="50766" xr:uid="{00000000-0005-0000-0000-00004DC60000}"/>
    <cellStyle name="Percent 2 4 3 3 2" xfId="50767" xr:uid="{00000000-0005-0000-0000-00004EC60000}"/>
    <cellStyle name="Percent 2 4 3 4" xfId="50768" xr:uid="{00000000-0005-0000-0000-00004FC60000}"/>
    <cellStyle name="Percent 2 4 3 4 2" xfId="50769" xr:uid="{00000000-0005-0000-0000-000050C60000}"/>
    <cellStyle name="Percent 2 4 3 5" xfId="50770" xr:uid="{00000000-0005-0000-0000-000051C60000}"/>
    <cellStyle name="Percent 2 4 3 5 2" xfId="50771" xr:uid="{00000000-0005-0000-0000-000052C60000}"/>
    <cellStyle name="Percent 2 4 3 6" xfId="50772" xr:uid="{00000000-0005-0000-0000-000053C60000}"/>
    <cellStyle name="Percent 2 4 3 6 2" xfId="50773" xr:uid="{00000000-0005-0000-0000-000054C60000}"/>
    <cellStyle name="Percent 2 4 3 7" xfId="50774" xr:uid="{00000000-0005-0000-0000-000055C60000}"/>
    <cellStyle name="Percent 2 4 3 7 2" xfId="50775" xr:uid="{00000000-0005-0000-0000-000056C60000}"/>
    <cellStyle name="Percent 2 4 3 8" xfId="50776" xr:uid="{00000000-0005-0000-0000-000057C60000}"/>
    <cellStyle name="Percent 2 4 3 8 2" xfId="50777" xr:uid="{00000000-0005-0000-0000-000058C60000}"/>
    <cellStyle name="Percent 2 4 3 9" xfId="50778" xr:uid="{00000000-0005-0000-0000-000059C60000}"/>
    <cellStyle name="Percent 2 4 3 9 2" xfId="50779" xr:uid="{00000000-0005-0000-0000-00005AC60000}"/>
    <cellStyle name="Percent 2 4 4" xfId="50780" xr:uid="{00000000-0005-0000-0000-00005BC60000}"/>
    <cellStyle name="Percent 2 4 4 10" xfId="50781" xr:uid="{00000000-0005-0000-0000-00005CC60000}"/>
    <cellStyle name="Percent 2 4 4 11" xfId="50782" xr:uid="{00000000-0005-0000-0000-00005DC60000}"/>
    <cellStyle name="Percent 2 4 4 2" xfId="50783" xr:uid="{00000000-0005-0000-0000-00005EC60000}"/>
    <cellStyle name="Percent 2 4 4 2 2" xfId="50784" xr:uid="{00000000-0005-0000-0000-00005FC60000}"/>
    <cellStyle name="Percent 2 4 4 3" xfId="50785" xr:uid="{00000000-0005-0000-0000-000060C60000}"/>
    <cellStyle name="Percent 2 4 4 3 2" xfId="50786" xr:uid="{00000000-0005-0000-0000-000061C60000}"/>
    <cellStyle name="Percent 2 4 4 4" xfId="50787" xr:uid="{00000000-0005-0000-0000-000062C60000}"/>
    <cellStyle name="Percent 2 4 4 4 2" xfId="50788" xr:uid="{00000000-0005-0000-0000-000063C60000}"/>
    <cellStyle name="Percent 2 4 4 5" xfId="50789" xr:uid="{00000000-0005-0000-0000-000064C60000}"/>
    <cellStyle name="Percent 2 4 4 5 2" xfId="50790" xr:uid="{00000000-0005-0000-0000-000065C60000}"/>
    <cellStyle name="Percent 2 4 4 6" xfId="50791" xr:uid="{00000000-0005-0000-0000-000066C60000}"/>
    <cellStyle name="Percent 2 4 4 6 2" xfId="50792" xr:uid="{00000000-0005-0000-0000-000067C60000}"/>
    <cellStyle name="Percent 2 4 4 7" xfId="50793" xr:uid="{00000000-0005-0000-0000-000068C60000}"/>
    <cellStyle name="Percent 2 4 4 7 2" xfId="50794" xr:uid="{00000000-0005-0000-0000-000069C60000}"/>
    <cellStyle name="Percent 2 4 4 8" xfId="50795" xr:uid="{00000000-0005-0000-0000-00006AC60000}"/>
    <cellStyle name="Percent 2 4 4 8 2" xfId="50796" xr:uid="{00000000-0005-0000-0000-00006BC60000}"/>
    <cellStyle name="Percent 2 4 4 9" xfId="50797" xr:uid="{00000000-0005-0000-0000-00006CC60000}"/>
    <cellStyle name="Percent 2 4 4 9 2" xfId="50798" xr:uid="{00000000-0005-0000-0000-00006DC60000}"/>
    <cellStyle name="Percent 2 4 5" xfId="50799" xr:uid="{00000000-0005-0000-0000-00006EC60000}"/>
    <cellStyle name="Percent 2 4 5 10" xfId="50800" xr:uid="{00000000-0005-0000-0000-00006FC60000}"/>
    <cellStyle name="Percent 2 4 5 11" xfId="50801" xr:uid="{00000000-0005-0000-0000-000070C60000}"/>
    <cellStyle name="Percent 2 4 5 2" xfId="50802" xr:uid="{00000000-0005-0000-0000-000071C60000}"/>
    <cellStyle name="Percent 2 4 5 2 2" xfId="50803" xr:uid="{00000000-0005-0000-0000-000072C60000}"/>
    <cellStyle name="Percent 2 4 5 3" xfId="50804" xr:uid="{00000000-0005-0000-0000-000073C60000}"/>
    <cellStyle name="Percent 2 4 5 3 2" xfId="50805" xr:uid="{00000000-0005-0000-0000-000074C60000}"/>
    <cellStyle name="Percent 2 4 5 4" xfId="50806" xr:uid="{00000000-0005-0000-0000-000075C60000}"/>
    <cellStyle name="Percent 2 4 5 4 2" xfId="50807" xr:uid="{00000000-0005-0000-0000-000076C60000}"/>
    <cellStyle name="Percent 2 4 5 5" xfId="50808" xr:uid="{00000000-0005-0000-0000-000077C60000}"/>
    <cellStyle name="Percent 2 4 5 5 2" xfId="50809" xr:uid="{00000000-0005-0000-0000-000078C60000}"/>
    <cellStyle name="Percent 2 4 5 6" xfId="50810" xr:uid="{00000000-0005-0000-0000-000079C60000}"/>
    <cellStyle name="Percent 2 4 5 6 2" xfId="50811" xr:uid="{00000000-0005-0000-0000-00007AC60000}"/>
    <cellStyle name="Percent 2 4 5 7" xfId="50812" xr:uid="{00000000-0005-0000-0000-00007BC60000}"/>
    <cellStyle name="Percent 2 4 5 7 2" xfId="50813" xr:uid="{00000000-0005-0000-0000-00007CC60000}"/>
    <cellStyle name="Percent 2 4 5 8" xfId="50814" xr:uid="{00000000-0005-0000-0000-00007DC60000}"/>
    <cellStyle name="Percent 2 4 5 8 2" xfId="50815" xr:uid="{00000000-0005-0000-0000-00007EC60000}"/>
    <cellStyle name="Percent 2 4 5 9" xfId="50816" xr:uid="{00000000-0005-0000-0000-00007FC60000}"/>
    <cellStyle name="Percent 2 4 5 9 2" xfId="50817" xr:uid="{00000000-0005-0000-0000-000080C60000}"/>
    <cellStyle name="Percent 2 4 6" xfId="50818" xr:uid="{00000000-0005-0000-0000-000081C60000}"/>
    <cellStyle name="Percent 2 4 6 10" xfId="50819" xr:uid="{00000000-0005-0000-0000-000082C60000}"/>
    <cellStyle name="Percent 2 4 6 11" xfId="50820" xr:uid="{00000000-0005-0000-0000-000083C60000}"/>
    <cellStyle name="Percent 2 4 6 2" xfId="50821" xr:uid="{00000000-0005-0000-0000-000084C60000}"/>
    <cellStyle name="Percent 2 4 6 2 2" xfId="50822" xr:uid="{00000000-0005-0000-0000-000085C60000}"/>
    <cellStyle name="Percent 2 4 6 3" xfId="50823" xr:uid="{00000000-0005-0000-0000-000086C60000}"/>
    <cellStyle name="Percent 2 4 6 3 2" xfId="50824" xr:uid="{00000000-0005-0000-0000-000087C60000}"/>
    <cellStyle name="Percent 2 4 6 4" xfId="50825" xr:uid="{00000000-0005-0000-0000-000088C60000}"/>
    <cellStyle name="Percent 2 4 6 4 2" xfId="50826" xr:uid="{00000000-0005-0000-0000-000089C60000}"/>
    <cellStyle name="Percent 2 4 6 5" xfId="50827" xr:uid="{00000000-0005-0000-0000-00008AC60000}"/>
    <cellStyle name="Percent 2 4 6 5 2" xfId="50828" xr:uid="{00000000-0005-0000-0000-00008BC60000}"/>
    <cellStyle name="Percent 2 4 6 6" xfId="50829" xr:uid="{00000000-0005-0000-0000-00008CC60000}"/>
    <cellStyle name="Percent 2 4 6 6 2" xfId="50830" xr:uid="{00000000-0005-0000-0000-00008DC60000}"/>
    <cellStyle name="Percent 2 4 6 7" xfId="50831" xr:uid="{00000000-0005-0000-0000-00008EC60000}"/>
    <cellStyle name="Percent 2 4 6 7 2" xfId="50832" xr:uid="{00000000-0005-0000-0000-00008FC60000}"/>
    <cellStyle name="Percent 2 4 6 8" xfId="50833" xr:uid="{00000000-0005-0000-0000-000090C60000}"/>
    <cellStyle name="Percent 2 4 6 8 2" xfId="50834" xr:uid="{00000000-0005-0000-0000-000091C60000}"/>
    <cellStyle name="Percent 2 4 6 9" xfId="50835" xr:uid="{00000000-0005-0000-0000-000092C60000}"/>
    <cellStyle name="Percent 2 4 6 9 2" xfId="50836" xr:uid="{00000000-0005-0000-0000-000093C60000}"/>
    <cellStyle name="Percent 2 4 7" xfId="50837" xr:uid="{00000000-0005-0000-0000-000094C60000}"/>
    <cellStyle name="Percent 2 4 7 10" xfId="50838" xr:uid="{00000000-0005-0000-0000-000095C60000}"/>
    <cellStyle name="Percent 2 4 7 2" xfId="50839" xr:uid="{00000000-0005-0000-0000-000096C60000}"/>
    <cellStyle name="Percent 2 4 7 2 2" xfId="50840" xr:uid="{00000000-0005-0000-0000-000097C60000}"/>
    <cellStyle name="Percent 2 4 7 3" xfId="50841" xr:uid="{00000000-0005-0000-0000-000098C60000}"/>
    <cellStyle name="Percent 2 4 7 3 2" xfId="50842" xr:uid="{00000000-0005-0000-0000-000099C60000}"/>
    <cellStyle name="Percent 2 4 7 4" xfId="50843" xr:uid="{00000000-0005-0000-0000-00009AC60000}"/>
    <cellStyle name="Percent 2 4 7 4 2" xfId="50844" xr:uid="{00000000-0005-0000-0000-00009BC60000}"/>
    <cellStyle name="Percent 2 4 7 5" xfId="50845" xr:uid="{00000000-0005-0000-0000-00009CC60000}"/>
    <cellStyle name="Percent 2 4 7 5 2" xfId="50846" xr:uid="{00000000-0005-0000-0000-00009DC60000}"/>
    <cellStyle name="Percent 2 4 7 6" xfId="50847" xr:uid="{00000000-0005-0000-0000-00009EC60000}"/>
    <cellStyle name="Percent 2 4 7 6 2" xfId="50848" xr:uid="{00000000-0005-0000-0000-00009FC60000}"/>
    <cellStyle name="Percent 2 4 7 7" xfId="50849" xr:uid="{00000000-0005-0000-0000-0000A0C60000}"/>
    <cellStyle name="Percent 2 4 7 7 2" xfId="50850" xr:uid="{00000000-0005-0000-0000-0000A1C60000}"/>
    <cellStyle name="Percent 2 4 7 8" xfId="50851" xr:uid="{00000000-0005-0000-0000-0000A2C60000}"/>
    <cellStyle name="Percent 2 4 7 8 2" xfId="50852" xr:uid="{00000000-0005-0000-0000-0000A3C60000}"/>
    <cellStyle name="Percent 2 4 7 9" xfId="50853" xr:uid="{00000000-0005-0000-0000-0000A4C60000}"/>
    <cellStyle name="Percent 2 4 8" xfId="50854" xr:uid="{00000000-0005-0000-0000-0000A5C60000}"/>
    <cellStyle name="Percent 2 4 8 2" xfId="50855" xr:uid="{00000000-0005-0000-0000-0000A6C60000}"/>
    <cellStyle name="Percent 2 4 9" xfId="50856" xr:uid="{00000000-0005-0000-0000-0000A7C60000}"/>
    <cellStyle name="Percent 2 4 9 2" xfId="50857" xr:uid="{00000000-0005-0000-0000-0000A8C60000}"/>
    <cellStyle name="Percent 2 5" xfId="50858" xr:uid="{00000000-0005-0000-0000-0000A9C60000}"/>
    <cellStyle name="Percent 2 5 10" xfId="50859" xr:uid="{00000000-0005-0000-0000-0000AAC60000}"/>
    <cellStyle name="Percent 2 5 10 2" xfId="50860" xr:uid="{00000000-0005-0000-0000-0000ABC60000}"/>
    <cellStyle name="Percent 2 5 11" xfId="50861" xr:uid="{00000000-0005-0000-0000-0000ACC60000}"/>
    <cellStyle name="Percent 2 5 11 2" xfId="50862" xr:uid="{00000000-0005-0000-0000-0000ADC60000}"/>
    <cellStyle name="Percent 2 5 12" xfId="50863" xr:uid="{00000000-0005-0000-0000-0000AEC60000}"/>
    <cellStyle name="Percent 2 5 12 2" xfId="50864" xr:uid="{00000000-0005-0000-0000-0000AFC60000}"/>
    <cellStyle name="Percent 2 5 13" xfId="50865" xr:uid="{00000000-0005-0000-0000-0000B0C60000}"/>
    <cellStyle name="Percent 2 5 13 2" xfId="50866" xr:uid="{00000000-0005-0000-0000-0000B1C60000}"/>
    <cellStyle name="Percent 2 5 14" xfId="50867" xr:uid="{00000000-0005-0000-0000-0000B2C60000}"/>
    <cellStyle name="Percent 2 5 14 2" xfId="50868" xr:uid="{00000000-0005-0000-0000-0000B3C60000}"/>
    <cellStyle name="Percent 2 5 15" xfId="50869" xr:uid="{00000000-0005-0000-0000-0000B4C60000}"/>
    <cellStyle name="Percent 2 5 15 2" xfId="50870" xr:uid="{00000000-0005-0000-0000-0000B5C60000}"/>
    <cellStyle name="Percent 2 5 16" xfId="50871" xr:uid="{00000000-0005-0000-0000-0000B6C60000}"/>
    <cellStyle name="Percent 2 5 17" xfId="50872" xr:uid="{00000000-0005-0000-0000-0000B7C60000}"/>
    <cellStyle name="Percent 2 5 2" xfId="50873" xr:uid="{00000000-0005-0000-0000-0000B8C60000}"/>
    <cellStyle name="Percent 2 5 2 10" xfId="50874" xr:uid="{00000000-0005-0000-0000-0000B9C60000}"/>
    <cellStyle name="Percent 2 5 2 11" xfId="50875" xr:uid="{00000000-0005-0000-0000-0000BAC60000}"/>
    <cellStyle name="Percent 2 5 2 2" xfId="50876" xr:uid="{00000000-0005-0000-0000-0000BBC60000}"/>
    <cellStyle name="Percent 2 5 2 2 2" xfId="50877" xr:uid="{00000000-0005-0000-0000-0000BCC60000}"/>
    <cellStyle name="Percent 2 5 2 3" xfId="50878" xr:uid="{00000000-0005-0000-0000-0000BDC60000}"/>
    <cellStyle name="Percent 2 5 2 3 2" xfId="50879" xr:uid="{00000000-0005-0000-0000-0000BEC60000}"/>
    <cellStyle name="Percent 2 5 2 4" xfId="50880" xr:uid="{00000000-0005-0000-0000-0000BFC60000}"/>
    <cellStyle name="Percent 2 5 2 4 2" xfId="50881" xr:uid="{00000000-0005-0000-0000-0000C0C60000}"/>
    <cellStyle name="Percent 2 5 2 5" xfId="50882" xr:uid="{00000000-0005-0000-0000-0000C1C60000}"/>
    <cellStyle name="Percent 2 5 2 5 2" xfId="50883" xr:uid="{00000000-0005-0000-0000-0000C2C60000}"/>
    <cellStyle name="Percent 2 5 2 6" xfId="50884" xr:uid="{00000000-0005-0000-0000-0000C3C60000}"/>
    <cellStyle name="Percent 2 5 2 6 2" xfId="50885" xr:uid="{00000000-0005-0000-0000-0000C4C60000}"/>
    <cellStyle name="Percent 2 5 2 7" xfId="50886" xr:uid="{00000000-0005-0000-0000-0000C5C60000}"/>
    <cellStyle name="Percent 2 5 2 7 2" xfId="50887" xr:uid="{00000000-0005-0000-0000-0000C6C60000}"/>
    <cellStyle name="Percent 2 5 2 8" xfId="50888" xr:uid="{00000000-0005-0000-0000-0000C7C60000}"/>
    <cellStyle name="Percent 2 5 2 8 2" xfId="50889" xr:uid="{00000000-0005-0000-0000-0000C8C60000}"/>
    <cellStyle name="Percent 2 5 2 9" xfId="50890" xr:uid="{00000000-0005-0000-0000-0000C9C60000}"/>
    <cellStyle name="Percent 2 5 2 9 2" xfId="50891" xr:uid="{00000000-0005-0000-0000-0000CAC60000}"/>
    <cellStyle name="Percent 2 5 3" xfId="50892" xr:uid="{00000000-0005-0000-0000-0000CBC60000}"/>
    <cellStyle name="Percent 2 5 3 10" xfId="50893" xr:uid="{00000000-0005-0000-0000-0000CCC60000}"/>
    <cellStyle name="Percent 2 5 3 11" xfId="50894" xr:uid="{00000000-0005-0000-0000-0000CDC60000}"/>
    <cellStyle name="Percent 2 5 3 2" xfId="50895" xr:uid="{00000000-0005-0000-0000-0000CEC60000}"/>
    <cellStyle name="Percent 2 5 3 2 2" xfId="50896" xr:uid="{00000000-0005-0000-0000-0000CFC60000}"/>
    <cellStyle name="Percent 2 5 3 3" xfId="50897" xr:uid="{00000000-0005-0000-0000-0000D0C60000}"/>
    <cellStyle name="Percent 2 5 3 3 2" xfId="50898" xr:uid="{00000000-0005-0000-0000-0000D1C60000}"/>
    <cellStyle name="Percent 2 5 3 4" xfId="50899" xr:uid="{00000000-0005-0000-0000-0000D2C60000}"/>
    <cellStyle name="Percent 2 5 3 4 2" xfId="50900" xr:uid="{00000000-0005-0000-0000-0000D3C60000}"/>
    <cellStyle name="Percent 2 5 3 5" xfId="50901" xr:uid="{00000000-0005-0000-0000-0000D4C60000}"/>
    <cellStyle name="Percent 2 5 3 5 2" xfId="50902" xr:uid="{00000000-0005-0000-0000-0000D5C60000}"/>
    <cellStyle name="Percent 2 5 3 6" xfId="50903" xr:uid="{00000000-0005-0000-0000-0000D6C60000}"/>
    <cellStyle name="Percent 2 5 3 6 2" xfId="50904" xr:uid="{00000000-0005-0000-0000-0000D7C60000}"/>
    <cellStyle name="Percent 2 5 3 7" xfId="50905" xr:uid="{00000000-0005-0000-0000-0000D8C60000}"/>
    <cellStyle name="Percent 2 5 3 7 2" xfId="50906" xr:uid="{00000000-0005-0000-0000-0000D9C60000}"/>
    <cellStyle name="Percent 2 5 3 8" xfId="50907" xr:uid="{00000000-0005-0000-0000-0000DAC60000}"/>
    <cellStyle name="Percent 2 5 3 8 2" xfId="50908" xr:uid="{00000000-0005-0000-0000-0000DBC60000}"/>
    <cellStyle name="Percent 2 5 3 9" xfId="50909" xr:uid="{00000000-0005-0000-0000-0000DCC60000}"/>
    <cellStyle name="Percent 2 5 3 9 2" xfId="50910" xr:uid="{00000000-0005-0000-0000-0000DDC60000}"/>
    <cellStyle name="Percent 2 5 4" xfId="50911" xr:uid="{00000000-0005-0000-0000-0000DEC60000}"/>
    <cellStyle name="Percent 2 5 4 10" xfId="50912" xr:uid="{00000000-0005-0000-0000-0000DFC60000}"/>
    <cellStyle name="Percent 2 5 4 11" xfId="50913" xr:uid="{00000000-0005-0000-0000-0000E0C60000}"/>
    <cellStyle name="Percent 2 5 4 2" xfId="50914" xr:uid="{00000000-0005-0000-0000-0000E1C60000}"/>
    <cellStyle name="Percent 2 5 4 2 2" xfId="50915" xr:uid="{00000000-0005-0000-0000-0000E2C60000}"/>
    <cellStyle name="Percent 2 5 4 3" xfId="50916" xr:uid="{00000000-0005-0000-0000-0000E3C60000}"/>
    <cellStyle name="Percent 2 5 4 3 2" xfId="50917" xr:uid="{00000000-0005-0000-0000-0000E4C60000}"/>
    <cellStyle name="Percent 2 5 4 4" xfId="50918" xr:uid="{00000000-0005-0000-0000-0000E5C60000}"/>
    <cellStyle name="Percent 2 5 4 4 2" xfId="50919" xr:uid="{00000000-0005-0000-0000-0000E6C60000}"/>
    <cellStyle name="Percent 2 5 4 5" xfId="50920" xr:uid="{00000000-0005-0000-0000-0000E7C60000}"/>
    <cellStyle name="Percent 2 5 4 5 2" xfId="50921" xr:uid="{00000000-0005-0000-0000-0000E8C60000}"/>
    <cellStyle name="Percent 2 5 4 6" xfId="50922" xr:uid="{00000000-0005-0000-0000-0000E9C60000}"/>
    <cellStyle name="Percent 2 5 4 6 2" xfId="50923" xr:uid="{00000000-0005-0000-0000-0000EAC60000}"/>
    <cellStyle name="Percent 2 5 4 7" xfId="50924" xr:uid="{00000000-0005-0000-0000-0000EBC60000}"/>
    <cellStyle name="Percent 2 5 4 7 2" xfId="50925" xr:uid="{00000000-0005-0000-0000-0000ECC60000}"/>
    <cellStyle name="Percent 2 5 4 8" xfId="50926" xr:uid="{00000000-0005-0000-0000-0000EDC60000}"/>
    <cellStyle name="Percent 2 5 4 8 2" xfId="50927" xr:uid="{00000000-0005-0000-0000-0000EEC60000}"/>
    <cellStyle name="Percent 2 5 4 9" xfId="50928" xr:uid="{00000000-0005-0000-0000-0000EFC60000}"/>
    <cellStyle name="Percent 2 5 4 9 2" xfId="50929" xr:uid="{00000000-0005-0000-0000-0000F0C60000}"/>
    <cellStyle name="Percent 2 5 5" xfId="50930" xr:uid="{00000000-0005-0000-0000-0000F1C60000}"/>
    <cellStyle name="Percent 2 5 5 10" xfId="50931" xr:uid="{00000000-0005-0000-0000-0000F2C60000}"/>
    <cellStyle name="Percent 2 5 5 11" xfId="50932" xr:uid="{00000000-0005-0000-0000-0000F3C60000}"/>
    <cellStyle name="Percent 2 5 5 2" xfId="50933" xr:uid="{00000000-0005-0000-0000-0000F4C60000}"/>
    <cellStyle name="Percent 2 5 5 2 2" xfId="50934" xr:uid="{00000000-0005-0000-0000-0000F5C60000}"/>
    <cellStyle name="Percent 2 5 5 3" xfId="50935" xr:uid="{00000000-0005-0000-0000-0000F6C60000}"/>
    <cellStyle name="Percent 2 5 5 3 2" xfId="50936" xr:uid="{00000000-0005-0000-0000-0000F7C60000}"/>
    <cellStyle name="Percent 2 5 5 4" xfId="50937" xr:uid="{00000000-0005-0000-0000-0000F8C60000}"/>
    <cellStyle name="Percent 2 5 5 4 2" xfId="50938" xr:uid="{00000000-0005-0000-0000-0000F9C60000}"/>
    <cellStyle name="Percent 2 5 5 5" xfId="50939" xr:uid="{00000000-0005-0000-0000-0000FAC60000}"/>
    <cellStyle name="Percent 2 5 5 5 2" xfId="50940" xr:uid="{00000000-0005-0000-0000-0000FBC60000}"/>
    <cellStyle name="Percent 2 5 5 6" xfId="50941" xr:uid="{00000000-0005-0000-0000-0000FCC60000}"/>
    <cellStyle name="Percent 2 5 5 6 2" xfId="50942" xr:uid="{00000000-0005-0000-0000-0000FDC60000}"/>
    <cellStyle name="Percent 2 5 5 7" xfId="50943" xr:uid="{00000000-0005-0000-0000-0000FEC60000}"/>
    <cellStyle name="Percent 2 5 5 7 2" xfId="50944" xr:uid="{00000000-0005-0000-0000-0000FFC60000}"/>
    <cellStyle name="Percent 2 5 5 8" xfId="50945" xr:uid="{00000000-0005-0000-0000-000000C70000}"/>
    <cellStyle name="Percent 2 5 5 8 2" xfId="50946" xr:uid="{00000000-0005-0000-0000-000001C70000}"/>
    <cellStyle name="Percent 2 5 5 9" xfId="50947" xr:uid="{00000000-0005-0000-0000-000002C70000}"/>
    <cellStyle name="Percent 2 5 5 9 2" xfId="50948" xr:uid="{00000000-0005-0000-0000-000003C70000}"/>
    <cellStyle name="Percent 2 5 6" xfId="50949" xr:uid="{00000000-0005-0000-0000-000004C70000}"/>
    <cellStyle name="Percent 2 5 6 10" xfId="50950" xr:uid="{00000000-0005-0000-0000-000005C70000}"/>
    <cellStyle name="Percent 2 5 6 11" xfId="50951" xr:uid="{00000000-0005-0000-0000-000006C70000}"/>
    <cellStyle name="Percent 2 5 6 2" xfId="50952" xr:uid="{00000000-0005-0000-0000-000007C70000}"/>
    <cellStyle name="Percent 2 5 6 2 2" xfId="50953" xr:uid="{00000000-0005-0000-0000-000008C70000}"/>
    <cellStyle name="Percent 2 5 6 3" xfId="50954" xr:uid="{00000000-0005-0000-0000-000009C70000}"/>
    <cellStyle name="Percent 2 5 6 3 2" xfId="50955" xr:uid="{00000000-0005-0000-0000-00000AC70000}"/>
    <cellStyle name="Percent 2 5 6 4" xfId="50956" xr:uid="{00000000-0005-0000-0000-00000BC70000}"/>
    <cellStyle name="Percent 2 5 6 4 2" xfId="50957" xr:uid="{00000000-0005-0000-0000-00000CC70000}"/>
    <cellStyle name="Percent 2 5 6 5" xfId="50958" xr:uid="{00000000-0005-0000-0000-00000DC70000}"/>
    <cellStyle name="Percent 2 5 6 5 2" xfId="50959" xr:uid="{00000000-0005-0000-0000-00000EC70000}"/>
    <cellStyle name="Percent 2 5 6 6" xfId="50960" xr:uid="{00000000-0005-0000-0000-00000FC70000}"/>
    <cellStyle name="Percent 2 5 6 6 2" xfId="50961" xr:uid="{00000000-0005-0000-0000-000010C70000}"/>
    <cellStyle name="Percent 2 5 6 7" xfId="50962" xr:uid="{00000000-0005-0000-0000-000011C70000}"/>
    <cellStyle name="Percent 2 5 6 7 2" xfId="50963" xr:uid="{00000000-0005-0000-0000-000012C70000}"/>
    <cellStyle name="Percent 2 5 6 8" xfId="50964" xr:uid="{00000000-0005-0000-0000-000013C70000}"/>
    <cellStyle name="Percent 2 5 6 8 2" xfId="50965" xr:uid="{00000000-0005-0000-0000-000014C70000}"/>
    <cellStyle name="Percent 2 5 6 9" xfId="50966" xr:uid="{00000000-0005-0000-0000-000015C70000}"/>
    <cellStyle name="Percent 2 5 6 9 2" xfId="50967" xr:uid="{00000000-0005-0000-0000-000016C70000}"/>
    <cellStyle name="Percent 2 5 7" xfId="50968" xr:uid="{00000000-0005-0000-0000-000017C70000}"/>
    <cellStyle name="Percent 2 5 7 10" xfId="50969" xr:uid="{00000000-0005-0000-0000-000018C70000}"/>
    <cellStyle name="Percent 2 5 7 2" xfId="50970" xr:uid="{00000000-0005-0000-0000-000019C70000}"/>
    <cellStyle name="Percent 2 5 7 2 2" xfId="50971" xr:uid="{00000000-0005-0000-0000-00001AC70000}"/>
    <cellStyle name="Percent 2 5 7 3" xfId="50972" xr:uid="{00000000-0005-0000-0000-00001BC70000}"/>
    <cellStyle name="Percent 2 5 7 3 2" xfId="50973" xr:uid="{00000000-0005-0000-0000-00001CC70000}"/>
    <cellStyle name="Percent 2 5 7 4" xfId="50974" xr:uid="{00000000-0005-0000-0000-00001DC70000}"/>
    <cellStyle name="Percent 2 5 7 4 2" xfId="50975" xr:uid="{00000000-0005-0000-0000-00001EC70000}"/>
    <cellStyle name="Percent 2 5 7 5" xfId="50976" xr:uid="{00000000-0005-0000-0000-00001FC70000}"/>
    <cellStyle name="Percent 2 5 7 5 2" xfId="50977" xr:uid="{00000000-0005-0000-0000-000020C70000}"/>
    <cellStyle name="Percent 2 5 7 6" xfId="50978" xr:uid="{00000000-0005-0000-0000-000021C70000}"/>
    <cellStyle name="Percent 2 5 7 6 2" xfId="50979" xr:uid="{00000000-0005-0000-0000-000022C70000}"/>
    <cellStyle name="Percent 2 5 7 7" xfId="50980" xr:uid="{00000000-0005-0000-0000-000023C70000}"/>
    <cellStyle name="Percent 2 5 7 7 2" xfId="50981" xr:uid="{00000000-0005-0000-0000-000024C70000}"/>
    <cellStyle name="Percent 2 5 7 8" xfId="50982" xr:uid="{00000000-0005-0000-0000-000025C70000}"/>
    <cellStyle name="Percent 2 5 7 8 2" xfId="50983" xr:uid="{00000000-0005-0000-0000-000026C70000}"/>
    <cellStyle name="Percent 2 5 7 9" xfId="50984" xr:uid="{00000000-0005-0000-0000-000027C70000}"/>
    <cellStyle name="Percent 2 5 8" xfId="50985" xr:uid="{00000000-0005-0000-0000-000028C70000}"/>
    <cellStyle name="Percent 2 5 8 2" xfId="50986" xr:uid="{00000000-0005-0000-0000-000029C70000}"/>
    <cellStyle name="Percent 2 5 9" xfId="50987" xr:uid="{00000000-0005-0000-0000-00002AC70000}"/>
    <cellStyle name="Percent 2 5 9 2" xfId="50988" xr:uid="{00000000-0005-0000-0000-00002BC70000}"/>
    <cellStyle name="Percent 2 6" xfId="50989" xr:uid="{00000000-0005-0000-0000-00002CC70000}"/>
    <cellStyle name="Percent 2 6 10" xfId="50990" xr:uid="{00000000-0005-0000-0000-00002DC70000}"/>
    <cellStyle name="Percent 2 6 11" xfId="50991" xr:uid="{00000000-0005-0000-0000-00002EC70000}"/>
    <cellStyle name="Percent 2 6 2" xfId="50992" xr:uid="{00000000-0005-0000-0000-00002FC70000}"/>
    <cellStyle name="Percent 2 6 2 2" xfId="50993" xr:uid="{00000000-0005-0000-0000-000030C70000}"/>
    <cellStyle name="Percent 2 6 3" xfId="50994" xr:uid="{00000000-0005-0000-0000-000031C70000}"/>
    <cellStyle name="Percent 2 6 3 2" xfId="50995" xr:uid="{00000000-0005-0000-0000-000032C70000}"/>
    <cellStyle name="Percent 2 6 4" xfId="50996" xr:uid="{00000000-0005-0000-0000-000033C70000}"/>
    <cellStyle name="Percent 2 6 4 2" xfId="50997" xr:uid="{00000000-0005-0000-0000-000034C70000}"/>
    <cellStyle name="Percent 2 6 5" xfId="50998" xr:uid="{00000000-0005-0000-0000-000035C70000}"/>
    <cellStyle name="Percent 2 6 5 2" xfId="50999" xr:uid="{00000000-0005-0000-0000-000036C70000}"/>
    <cellStyle name="Percent 2 6 6" xfId="51000" xr:uid="{00000000-0005-0000-0000-000037C70000}"/>
    <cellStyle name="Percent 2 6 6 2" xfId="51001" xr:uid="{00000000-0005-0000-0000-000038C70000}"/>
    <cellStyle name="Percent 2 6 7" xfId="51002" xr:uid="{00000000-0005-0000-0000-000039C70000}"/>
    <cellStyle name="Percent 2 6 7 2" xfId="51003" xr:uid="{00000000-0005-0000-0000-00003AC70000}"/>
    <cellStyle name="Percent 2 6 8" xfId="51004" xr:uid="{00000000-0005-0000-0000-00003BC70000}"/>
    <cellStyle name="Percent 2 6 8 2" xfId="51005" xr:uid="{00000000-0005-0000-0000-00003CC70000}"/>
    <cellStyle name="Percent 2 6 9" xfId="51006" xr:uid="{00000000-0005-0000-0000-00003DC70000}"/>
    <cellStyle name="Percent 2 6 9 2" xfId="51007" xr:uid="{00000000-0005-0000-0000-00003EC70000}"/>
    <cellStyle name="Percent 2 7" xfId="51008" xr:uid="{00000000-0005-0000-0000-00003FC70000}"/>
    <cellStyle name="Percent 2 7 10" xfId="51009" xr:uid="{00000000-0005-0000-0000-000040C70000}"/>
    <cellStyle name="Percent 2 7 11" xfId="51010" xr:uid="{00000000-0005-0000-0000-000041C70000}"/>
    <cellStyle name="Percent 2 7 2" xfId="51011" xr:uid="{00000000-0005-0000-0000-000042C70000}"/>
    <cellStyle name="Percent 2 7 2 2" xfId="51012" xr:uid="{00000000-0005-0000-0000-000043C70000}"/>
    <cellStyle name="Percent 2 7 3" xfId="51013" xr:uid="{00000000-0005-0000-0000-000044C70000}"/>
    <cellStyle name="Percent 2 7 3 2" xfId="51014" xr:uid="{00000000-0005-0000-0000-000045C70000}"/>
    <cellStyle name="Percent 2 7 4" xfId="51015" xr:uid="{00000000-0005-0000-0000-000046C70000}"/>
    <cellStyle name="Percent 2 7 4 2" xfId="51016" xr:uid="{00000000-0005-0000-0000-000047C70000}"/>
    <cellStyle name="Percent 2 7 5" xfId="51017" xr:uid="{00000000-0005-0000-0000-000048C70000}"/>
    <cellStyle name="Percent 2 7 5 2" xfId="51018" xr:uid="{00000000-0005-0000-0000-000049C70000}"/>
    <cellStyle name="Percent 2 7 6" xfId="51019" xr:uid="{00000000-0005-0000-0000-00004AC70000}"/>
    <cellStyle name="Percent 2 7 6 2" xfId="51020" xr:uid="{00000000-0005-0000-0000-00004BC70000}"/>
    <cellStyle name="Percent 2 7 7" xfId="51021" xr:uid="{00000000-0005-0000-0000-00004CC70000}"/>
    <cellStyle name="Percent 2 7 7 2" xfId="51022" xr:uid="{00000000-0005-0000-0000-00004DC70000}"/>
    <cellStyle name="Percent 2 7 8" xfId="51023" xr:uid="{00000000-0005-0000-0000-00004EC70000}"/>
    <cellStyle name="Percent 2 7 8 2" xfId="51024" xr:uid="{00000000-0005-0000-0000-00004FC70000}"/>
    <cellStyle name="Percent 2 7 9" xfId="51025" xr:uid="{00000000-0005-0000-0000-000050C70000}"/>
    <cellStyle name="Percent 2 7 9 2" xfId="51026" xr:uid="{00000000-0005-0000-0000-000051C70000}"/>
    <cellStyle name="Percent 2 8" xfId="51027" xr:uid="{00000000-0005-0000-0000-000052C70000}"/>
    <cellStyle name="Percent 2 8 10" xfId="51028" xr:uid="{00000000-0005-0000-0000-000053C70000}"/>
    <cellStyle name="Percent 2 8 11" xfId="51029" xr:uid="{00000000-0005-0000-0000-000054C70000}"/>
    <cellStyle name="Percent 2 8 2" xfId="51030" xr:uid="{00000000-0005-0000-0000-000055C70000}"/>
    <cellStyle name="Percent 2 8 2 2" xfId="51031" xr:uid="{00000000-0005-0000-0000-000056C70000}"/>
    <cellStyle name="Percent 2 8 3" xfId="51032" xr:uid="{00000000-0005-0000-0000-000057C70000}"/>
    <cellStyle name="Percent 2 8 3 2" xfId="51033" xr:uid="{00000000-0005-0000-0000-000058C70000}"/>
    <cellStyle name="Percent 2 8 4" xfId="51034" xr:uid="{00000000-0005-0000-0000-000059C70000}"/>
    <cellStyle name="Percent 2 8 4 2" xfId="51035" xr:uid="{00000000-0005-0000-0000-00005AC70000}"/>
    <cellStyle name="Percent 2 8 5" xfId="51036" xr:uid="{00000000-0005-0000-0000-00005BC70000}"/>
    <cellStyle name="Percent 2 8 5 2" xfId="51037" xr:uid="{00000000-0005-0000-0000-00005CC70000}"/>
    <cellStyle name="Percent 2 8 6" xfId="51038" xr:uid="{00000000-0005-0000-0000-00005DC70000}"/>
    <cellStyle name="Percent 2 8 6 2" xfId="51039" xr:uid="{00000000-0005-0000-0000-00005EC70000}"/>
    <cellStyle name="Percent 2 8 7" xfId="51040" xr:uid="{00000000-0005-0000-0000-00005FC70000}"/>
    <cellStyle name="Percent 2 8 7 2" xfId="51041" xr:uid="{00000000-0005-0000-0000-000060C70000}"/>
    <cellStyle name="Percent 2 8 8" xfId="51042" xr:uid="{00000000-0005-0000-0000-000061C70000}"/>
    <cellStyle name="Percent 2 8 8 2" xfId="51043" xr:uid="{00000000-0005-0000-0000-000062C70000}"/>
    <cellStyle name="Percent 2 8 9" xfId="51044" xr:uid="{00000000-0005-0000-0000-000063C70000}"/>
    <cellStyle name="Percent 2 8 9 2" xfId="51045" xr:uid="{00000000-0005-0000-0000-000064C70000}"/>
    <cellStyle name="Percent 2 9" xfId="51046" xr:uid="{00000000-0005-0000-0000-000065C70000}"/>
    <cellStyle name="Percent 2 9 10" xfId="51047" xr:uid="{00000000-0005-0000-0000-000066C70000}"/>
    <cellStyle name="Percent 2 9 11" xfId="51048" xr:uid="{00000000-0005-0000-0000-000067C70000}"/>
    <cellStyle name="Percent 2 9 2" xfId="51049" xr:uid="{00000000-0005-0000-0000-000068C70000}"/>
    <cellStyle name="Percent 2 9 2 2" xfId="51050" xr:uid="{00000000-0005-0000-0000-000069C70000}"/>
    <cellStyle name="Percent 2 9 3" xfId="51051" xr:uid="{00000000-0005-0000-0000-00006AC70000}"/>
    <cellStyle name="Percent 2 9 3 2" xfId="51052" xr:uid="{00000000-0005-0000-0000-00006BC70000}"/>
    <cellStyle name="Percent 2 9 4" xfId="51053" xr:uid="{00000000-0005-0000-0000-00006CC70000}"/>
    <cellStyle name="Percent 2 9 4 2" xfId="51054" xr:uid="{00000000-0005-0000-0000-00006DC70000}"/>
    <cellStyle name="Percent 2 9 5" xfId="51055" xr:uid="{00000000-0005-0000-0000-00006EC70000}"/>
    <cellStyle name="Percent 2 9 5 2" xfId="51056" xr:uid="{00000000-0005-0000-0000-00006FC70000}"/>
    <cellStyle name="Percent 2 9 6" xfId="51057" xr:uid="{00000000-0005-0000-0000-000070C70000}"/>
    <cellStyle name="Percent 2 9 6 2" xfId="51058" xr:uid="{00000000-0005-0000-0000-000071C70000}"/>
    <cellStyle name="Percent 2 9 7" xfId="51059" xr:uid="{00000000-0005-0000-0000-000072C70000}"/>
    <cellStyle name="Percent 2 9 7 2" xfId="51060" xr:uid="{00000000-0005-0000-0000-000073C70000}"/>
    <cellStyle name="Percent 2 9 8" xfId="51061" xr:uid="{00000000-0005-0000-0000-000074C70000}"/>
    <cellStyle name="Percent 2 9 8 2" xfId="51062" xr:uid="{00000000-0005-0000-0000-000075C70000}"/>
    <cellStyle name="Percent 2 9 9" xfId="51063" xr:uid="{00000000-0005-0000-0000-000076C70000}"/>
    <cellStyle name="Percent 2 9 9 2" xfId="51064" xr:uid="{00000000-0005-0000-0000-000077C70000}"/>
    <cellStyle name="Percent 20" xfId="51065" xr:uid="{00000000-0005-0000-0000-000078C70000}"/>
    <cellStyle name="Percent 20 2" xfId="51066" xr:uid="{00000000-0005-0000-0000-000079C70000}"/>
    <cellStyle name="Percent 20 2 2" xfId="51067" xr:uid="{00000000-0005-0000-0000-00007AC70000}"/>
    <cellStyle name="Percent 20 3" xfId="51068" xr:uid="{00000000-0005-0000-0000-00007BC70000}"/>
    <cellStyle name="Percent 20 3 2" xfId="51069" xr:uid="{00000000-0005-0000-0000-00007CC70000}"/>
    <cellStyle name="Percent 20 3 2 2" xfId="51070" xr:uid="{00000000-0005-0000-0000-00007DC70000}"/>
    <cellStyle name="Percent 20 3 2 3" xfId="51071" xr:uid="{00000000-0005-0000-0000-00007EC70000}"/>
    <cellStyle name="Percent 20 3 3" xfId="51072" xr:uid="{00000000-0005-0000-0000-00007FC70000}"/>
    <cellStyle name="Percent 20 4" xfId="51073" xr:uid="{00000000-0005-0000-0000-000080C70000}"/>
    <cellStyle name="Percent 20 5" xfId="51074" xr:uid="{00000000-0005-0000-0000-000081C70000}"/>
    <cellStyle name="Percent 21" xfId="51075" xr:uid="{00000000-0005-0000-0000-000082C70000}"/>
    <cellStyle name="Percent 21 2" xfId="51076" xr:uid="{00000000-0005-0000-0000-000083C70000}"/>
    <cellStyle name="Percent 21 2 2" xfId="51077" xr:uid="{00000000-0005-0000-0000-000084C70000}"/>
    <cellStyle name="Percent 21 3" xfId="51078" xr:uid="{00000000-0005-0000-0000-000085C70000}"/>
    <cellStyle name="Percent 21 3 2" xfId="51079" xr:uid="{00000000-0005-0000-0000-000086C70000}"/>
    <cellStyle name="Percent 21 3 2 2" xfId="51080" xr:uid="{00000000-0005-0000-0000-000087C70000}"/>
    <cellStyle name="Percent 21 3 2 3" xfId="51081" xr:uid="{00000000-0005-0000-0000-000088C70000}"/>
    <cellStyle name="Percent 21 3 3" xfId="51082" xr:uid="{00000000-0005-0000-0000-000089C70000}"/>
    <cellStyle name="Percent 21 4" xfId="51083" xr:uid="{00000000-0005-0000-0000-00008AC70000}"/>
    <cellStyle name="Percent 21 5" xfId="51084" xr:uid="{00000000-0005-0000-0000-00008BC70000}"/>
    <cellStyle name="Percent 22" xfId="51085" xr:uid="{00000000-0005-0000-0000-00008CC70000}"/>
    <cellStyle name="Percent 22 2" xfId="51086" xr:uid="{00000000-0005-0000-0000-00008DC70000}"/>
    <cellStyle name="Percent 23" xfId="51087" xr:uid="{00000000-0005-0000-0000-00008EC70000}"/>
    <cellStyle name="Percent 23 2" xfId="51088" xr:uid="{00000000-0005-0000-0000-00008FC70000}"/>
    <cellStyle name="Percent 24" xfId="51089" xr:uid="{00000000-0005-0000-0000-000090C70000}"/>
    <cellStyle name="Percent 24 2" xfId="51090" xr:uid="{00000000-0005-0000-0000-000091C70000}"/>
    <cellStyle name="Percent 25" xfId="51091" xr:uid="{00000000-0005-0000-0000-000092C70000}"/>
    <cellStyle name="Percent 25 2" xfId="51092" xr:uid="{00000000-0005-0000-0000-000093C70000}"/>
    <cellStyle name="Percent 26" xfId="51093" xr:uid="{00000000-0005-0000-0000-000094C70000}"/>
    <cellStyle name="Percent 26 2" xfId="51094" xr:uid="{00000000-0005-0000-0000-000095C70000}"/>
    <cellStyle name="Percent 27" xfId="51095" xr:uid="{00000000-0005-0000-0000-000096C70000}"/>
    <cellStyle name="Percent 27 2" xfId="51096" xr:uid="{00000000-0005-0000-0000-000097C70000}"/>
    <cellStyle name="Percent 28" xfId="51097" xr:uid="{00000000-0005-0000-0000-000098C70000}"/>
    <cellStyle name="Percent 28 2" xfId="51098" xr:uid="{00000000-0005-0000-0000-000099C70000}"/>
    <cellStyle name="Percent 29" xfId="51099" xr:uid="{00000000-0005-0000-0000-00009AC70000}"/>
    <cellStyle name="Percent 29 2" xfId="51100" xr:uid="{00000000-0005-0000-0000-00009BC70000}"/>
    <cellStyle name="Percent 3" xfId="51101" xr:uid="{00000000-0005-0000-0000-00009CC70000}"/>
    <cellStyle name="Percent 3 10" xfId="51102" xr:uid="{00000000-0005-0000-0000-00009DC70000}"/>
    <cellStyle name="Percent 3 11" xfId="51103" xr:uid="{00000000-0005-0000-0000-00009EC70000}"/>
    <cellStyle name="Percent 3 12" xfId="51104" xr:uid="{00000000-0005-0000-0000-00009FC70000}"/>
    <cellStyle name="Percent 3 2" xfId="51105" xr:uid="{00000000-0005-0000-0000-0000A0C70000}"/>
    <cellStyle name="Percent 3 2 10" xfId="51106" xr:uid="{00000000-0005-0000-0000-0000A1C70000}"/>
    <cellStyle name="Percent 3 2 11" xfId="51107" xr:uid="{00000000-0005-0000-0000-0000A2C70000}"/>
    <cellStyle name="Percent 3 2 12" xfId="51108" xr:uid="{00000000-0005-0000-0000-0000A3C70000}"/>
    <cellStyle name="Percent 3 2 13" xfId="51109" xr:uid="{00000000-0005-0000-0000-0000A4C70000}"/>
    <cellStyle name="Percent 3 2 2" xfId="51110" xr:uid="{00000000-0005-0000-0000-0000A5C70000}"/>
    <cellStyle name="Percent 3 2 3" xfId="51111" xr:uid="{00000000-0005-0000-0000-0000A6C70000}"/>
    <cellStyle name="Percent 3 2 4" xfId="51112" xr:uid="{00000000-0005-0000-0000-0000A7C70000}"/>
    <cellStyle name="Percent 3 2 4 2" xfId="51113" xr:uid="{00000000-0005-0000-0000-0000A8C70000}"/>
    <cellStyle name="Percent 3 2 4 2 2" xfId="51114" xr:uid="{00000000-0005-0000-0000-0000A9C70000}"/>
    <cellStyle name="Percent 3 2 4 2 2 2" xfId="51115" xr:uid="{00000000-0005-0000-0000-0000AAC70000}"/>
    <cellStyle name="Percent 3 2 4 2 3" xfId="51116" xr:uid="{00000000-0005-0000-0000-0000ABC70000}"/>
    <cellStyle name="Percent 3 2 4 3" xfId="51117" xr:uid="{00000000-0005-0000-0000-0000ACC70000}"/>
    <cellStyle name="Percent 3 2 4 3 2" xfId="51118" xr:uid="{00000000-0005-0000-0000-0000ADC70000}"/>
    <cellStyle name="Percent 3 2 4 3 2 2" xfId="51119" xr:uid="{00000000-0005-0000-0000-0000AEC70000}"/>
    <cellStyle name="Percent 3 2 4 3 3" xfId="51120" xr:uid="{00000000-0005-0000-0000-0000AFC70000}"/>
    <cellStyle name="Percent 3 2 4 4" xfId="51121" xr:uid="{00000000-0005-0000-0000-0000B0C70000}"/>
    <cellStyle name="Percent 3 2 4 4 2" xfId="51122" xr:uid="{00000000-0005-0000-0000-0000B1C70000}"/>
    <cellStyle name="Percent 3 2 4 5" xfId="51123" xr:uid="{00000000-0005-0000-0000-0000B2C70000}"/>
    <cellStyle name="Percent 3 2 4 5 2" xfId="51124" xr:uid="{00000000-0005-0000-0000-0000B3C70000}"/>
    <cellStyle name="Percent 3 2 4 6" xfId="51125" xr:uid="{00000000-0005-0000-0000-0000B4C70000}"/>
    <cellStyle name="Percent 3 2 5" xfId="51126" xr:uid="{00000000-0005-0000-0000-0000B5C70000}"/>
    <cellStyle name="Percent 3 2 6" xfId="51127" xr:uid="{00000000-0005-0000-0000-0000B6C70000}"/>
    <cellStyle name="Percent 3 2 6 2" xfId="51128" xr:uid="{00000000-0005-0000-0000-0000B7C70000}"/>
    <cellStyle name="Percent 3 2 6 2 2" xfId="51129" xr:uid="{00000000-0005-0000-0000-0000B8C70000}"/>
    <cellStyle name="Percent 3 2 6 3" xfId="51130" xr:uid="{00000000-0005-0000-0000-0000B9C70000}"/>
    <cellStyle name="Percent 3 2 7" xfId="51131" xr:uid="{00000000-0005-0000-0000-0000BAC70000}"/>
    <cellStyle name="Percent 3 2 7 2" xfId="51132" xr:uid="{00000000-0005-0000-0000-0000BBC70000}"/>
    <cellStyle name="Percent 3 2 7 2 2" xfId="51133" xr:uid="{00000000-0005-0000-0000-0000BCC70000}"/>
    <cellStyle name="Percent 3 2 7 3" xfId="51134" xr:uid="{00000000-0005-0000-0000-0000BDC70000}"/>
    <cellStyle name="Percent 3 2 8" xfId="51135" xr:uid="{00000000-0005-0000-0000-0000BEC70000}"/>
    <cellStyle name="Percent 3 2 8 2" xfId="51136" xr:uid="{00000000-0005-0000-0000-0000BFC70000}"/>
    <cellStyle name="Percent 3 2 9" xfId="51137" xr:uid="{00000000-0005-0000-0000-0000C0C70000}"/>
    <cellStyle name="Percent 3 2 9 2" xfId="51138" xr:uid="{00000000-0005-0000-0000-0000C1C70000}"/>
    <cellStyle name="Percent 3 3" xfId="51139" xr:uid="{00000000-0005-0000-0000-0000C2C70000}"/>
    <cellStyle name="Percent 3 3 2" xfId="51140" xr:uid="{00000000-0005-0000-0000-0000C3C70000}"/>
    <cellStyle name="Percent 3 3 2 2" xfId="51141" xr:uid="{00000000-0005-0000-0000-0000C4C70000}"/>
    <cellStyle name="Percent 3 3 2 2 2" xfId="51142" xr:uid="{00000000-0005-0000-0000-0000C5C70000}"/>
    <cellStyle name="Percent 3 3 2 3" xfId="51143" xr:uid="{00000000-0005-0000-0000-0000C6C70000}"/>
    <cellStyle name="Percent 3 3 3" xfId="51144" xr:uid="{00000000-0005-0000-0000-0000C7C70000}"/>
    <cellStyle name="Percent 3 3 3 2" xfId="51145" xr:uid="{00000000-0005-0000-0000-0000C8C70000}"/>
    <cellStyle name="Percent 3 3 3 2 2" xfId="51146" xr:uid="{00000000-0005-0000-0000-0000C9C70000}"/>
    <cellStyle name="Percent 3 3 3 3" xfId="51147" xr:uid="{00000000-0005-0000-0000-0000CAC70000}"/>
    <cellStyle name="Percent 3 3 4" xfId="51148" xr:uid="{00000000-0005-0000-0000-0000CBC70000}"/>
    <cellStyle name="Percent 3 3 4 2" xfId="51149" xr:uid="{00000000-0005-0000-0000-0000CCC70000}"/>
    <cellStyle name="Percent 3 3 5" xfId="51150" xr:uid="{00000000-0005-0000-0000-0000CDC70000}"/>
    <cellStyle name="Percent 3 3 5 2" xfId="51151" xr:uid="{00000000-0005-0000-0000-0000CEC70000}"/>
    <cellStyle name="Percent 3 3 6" xfId="51152" xr:uid="{00000000-0005-0000-0000-0000CFC70000}"/>
    <cellStyle name="Percent 3 3 7" xfId="51153" xr:uid="{00000000-0005-0000-0000-0000D0C70000}"/>
    <cellStyle name="Percent 3 4" xfId="51154" xr:uid="{00000000-0005-0000-0000-0000D1C70000}"/>
    <cellStyle name="Percent 3 4 2" xfId="51155" xr:uid="{00000000-0005-0000-0000-0000D2C70000}"/>
    <cellStyle name="Percent 3 5" xfId="51156" xr:uid="{00000000-0005-0000-0000-0000D3C70000}"/>
    <cellStyle name="Percent 3 5 2" xfId="51157" xr:uid="{00000000-0005-0000-0000-0000D4C70000}"/>
    <cellStyle name="Percent 3 5 2 2" xfId="51158" xr:uid="{00000000-0005-0000-0000-0000D5C70000}"/>
    <cellStyle name="Percent 3 5 3" xfId="51159" xr:uid="{00000000-0005-0000-0000-0000D6C70000}"/>
    <cellStyle name="Percent 3 6" xfId="51160" xr:uid="{00000000-0005-0000-0000-0000D7C70000}"/>
    <cellStyle name="Percent 3 6 2" xfId="51161" xr:uid="{00000000-0005-0000-0000-0000D8C70000}"/>
    <cellStyle name="Percent 3 6 2 2" xfId="51162" xr:uid="{00000000-0005-0000-0000-0000D9C70000}"/>
    <cellStyle name="Percent 3 6 3" xfId="51163" xr:uid="{00000000-0005-0000-0000-0000DAC70000}"/>
    <cellStyle name="Percent 3 7" xfId="51164" xr:uid="{00000000-0005-0000-0000-0000DBC70000}"/>
    <cellStyle name="Percent 3 7 2" xfId="51165" xr:uid="{00000000-0005-0000-0000-0000DCC70000}"/>
    <cellStyle name="Percent 3 8" xfId="51166" xr:uid="{00000000-0005-0000-0000-0000DDC70000}"/>
    <cellStyle name="Percent 3 8 2" xfId="51167" xr:uid="{00000000-0005-0000-0000-0000DEC70000}"/>
    <cellStyle name="Percent 3 9" xfId="51168" xr:uid="{00000000-0005-0000-0000-0000DFC70000}"/>
    <cellStyle name="Percent 30" xfId="51169" xr:uid="{00000000-0005-0000-0000-0000E0C70000}"/>
    <cellStyle name="Percent 30 2" xfId="51170" xr:uid="{00000000-0005-0000-0000-0000E1C70000}"/>
    <cellStyle name="Percent 31" xfId="51171" xr:uid="{00000000-0005-0000-0000-0000E2C70000}"/>
    <cellStyle name="Percent 31 2" xfId="51172" xr:uid="{00000000-0005-0000-0000-0000E3C70000}"/>
    <cellStyle name="Percent 32" xfId="51173" xr:uid="{00000000-0005-0000-0000-0000E4C70000}"/>
    <cellStyle name="Percent 32 2" xfId="51174" xr:uid="{00000000-0005-0000-0000-0000E5C70000}"/>
    <cellStyle name="Percent 33" xfId="51175" xr:uid="{00000000-0005-0000-0000-0000E6C70000}"/>
    <cellStyle name="Percent 33 2" xfId="51176" xr:uid="{00000000-0005-0000-0000-0000E7C70000}"/>
    <cellStyle name="Percent 34" xfId="51177" xr:uid="{00000000-0005-0000-0000-0000E8C70000}"/>
    <cellStyle name="Percent 34 2" xfId="51178" xr:uid="{00000000-0005-0000-0000-0000E9C70000}"/>
    <cellStyle name="Percent 35" xfId="51179" xr:uid="{00000000-0005-0000-0000-0000EAC70000}"/>
    <cellStyle name="Percent 35 2" xfId="51180" xr:uid="{00000000-0005-0000-0000-0000EBC70000}"/>
    <cellStyle name="Percent 36" xfId="51181" xr:uid="{00000000-0005-0000-0000-0000ECC70000}"/>
    <cellStyle name="Percent 36 2" xfId="51182" xr:uid="{00000000-0005-0000-0000-0000EDC70000}"/>
    <cellStyle name="Percent 37" xfId="51183" xr:uid="{00000000-0005-0000-0000-0000EEC70000}"/>
    <cellStyle name="Percent 37 2" xfId="51184" xr:uid="{00000000-0005-0000-0000-0000EFC70000}"/>
    <cellStyle name="Percent 38" xfId="51185" xr:uid="{00000000-0005-0000-0000-0000F0C70000}"/>
    <cellStyle name="Percent 38 2" xfId="51186" xr:uid="{00000000-0005-0000-0000-0000F1C70000}"/>
    <cellStyle name="Percent 39" xfId="51187" xr:uid="{00000000-0005-0000-0000-0000F2C70000}"/>
    <cellStyle name="Percent 39 2" xfId="51188" xr:uid="{00000000-0005-0000-0000-0000F3C70000}"/>
    <cellStyle name="Percent 4" xfId="51189" xr:uid="{00000000-0005-0000-0000-0000F4C70000}"/>
    <cellStyle name="Percent 4 10" xfId="51190" xr:uid="{00000000-0005-0000-0000-0000F5C70000}"/>
    <cellStyle name="Percent 4 10 2" xfId="51191" xr:uid="{00000000-0005-0000-0000-0000F6C70000}"/>
    <cellStyle name="Percent 4 11" xfId="51192" xr:uid="{00000000-0005-0000-0000-0000F7C70000}"/>
    <cellStyle name="Percent 4 11 2" xfId="51193" xr:uid="{00000000-0005-0000-0000-0000F8C70000}"/>
    <cellStyle name="Percent 4 12" xfId="51194" xr:uid="{00000000-0005-0000-0000-0000F9C70000}"/>
    <cellStyle name="Percent 4 12 2" xfId="51195" xr:uid="{00000000-0005-0000-0000-0000FAC70000}"/>
    <cellStyle name="Percent 4 13" xfId="51196" xr:uid="{00000000-0005-0000-0000-0000FBC70000}"/>
    <cellStyle name="Percent 4 13 2" xfId="51197" xr:uid="{00000000-0005-0000-0000-0000FCC70000}"/>
    <cellStyle name="Percent 4 14" xfId="51198" xr:uid="{00000000-0005-0000-0000-0000FDC70000}"/>
    <cellStyle name="Percent 4 14 2" xfId="51199" xr:uid="{00000000-0005-0000-0000-0000FEC70000}"/>
    <cellStyle name="Percent 4 15" xfId="51200" xr:uid="{00000000-0005-0000-0000-0000FFC70000}"/>
    <cellStyle name="Percent 4 15 2" xfId="51201" xr:uid="{00000000-0005-0000-0000-000000C80000}"/>
    <cellStyle name="Percent 4 16" xfId="51202" xr:uid="{00000000-0005-0000-0000-000001C80000}"/>
    <cellStyle name="Percent 4 17" xfId="51203" xr:uid="{00000000-0005-0000-0000-000002C80000}"/>
    <cellStyle name="Percent 4 18" xfId="51204" xr:uid="{00000000-0005-0000-0000-000003C80000}"/>
    <cellStyle name="Percent 4 19" xfId="51205" xr:uid="{00000000-0005-0000-0000-000004C80000}"/>
    <cellStyle name="Percent 4 2" xfId="51206" xr:uid="{00000000-0005-0000-0000-000005C80000}"/>
    <cellStyle name="Percent 4 2 10" xfId="51207" xr:uid="{00000000-0005-0000-0000-000006C80000}"/>
    <cellStyle name="Percent 4 2 11" xfId="51208" xr:uid="{00000000-0005-0000-0000-000007C80000}"/>
    <cellStyle name="Percent 4 2 12" xfId="51209" xr:uid="{00000000-0005-0000-0000-000008C80000}"/>
    <cellStyle name="Percent 4 2 2" xfId="51210" xr:uid="{00000000-0005-0000-0000-000009C80000}"/>
    <cellStyle name="Percent 4 2 2 2" xfId="51211" xr:uid="{00000000-0005-0000-0000-00000AC80000}"/>
    <cellStyle name="Percent 4 2 3" xfId="51212" xr:uid="{00000000-0005-0000-0000-00000BC80000}"/>
    <cellStyle name="Percent 4 2 3 2" xfId="51213" xr:uid="{00000000-0005-0000-0000-00000CC80000}"/>
    <cellStyle name="Percent 4 2 4" xfId="51214" xr:uid="{00000000-0005-0000-0000-00000DC80000}"/>
    <cellStyle name="Percent 4 2 4 2" xfId="51215" xr:uid="{00000000-0005-0000-0000-00000EC80000}"/>
    <cellStyle name="Percent 4 2 5" xfId="51216" xr:uid="{00000000-0005-0000-0000-00000FC80000}"/>
    <cellStyle name="Percent 4 2 5 2" xfId="51217" xr:uid="{00000000-0005-0000-0000-000010C80000}"/>
    <cellStyle name="Percent 4 2 6" xfId="51218" xr:uid="{00000000-0005-0000-0000-000011C80000}"/>
    <cellStyle name="Percent 4 2 6 2" xfId="51219" xr:uid="{00000000-0005-0000-0000-000012C80000}"/>
    <cellStyle name="Percent 4 2 7" xfId="51220" xr:uid="{00000000-0005-0000-0000-000013C80000}"/>
    <cellStyle name="Percent 4 2 7 2" xfId="51221" xr:uid="{00000000-0005-0000-0000-000014C80000}"/>
    <cellStyle name="Percent 4 2 8" xfId="51222" xr:uid="{00000000-0005-0000-0000-000015C80000}"/>
    <cellStyle name="Percent 4 2 8 2" xfId="51223" xr:uid="{00000000-0005-0000-0000-000016C80000}"/>
    <cellStyle name="Percent 4 2 9" xfId="51224" xr:uid="{00000000-0005-0000-0000-000017C80000}"/>
    <cellStyle name="Percent 4 2 9 2" xfId="51225" xr:uid="{00000000-0005-0000-0000-000018C80000}"/>
    <cellStyle name="Percent 4 20" xfId="51226" xr:uid="{00000000-0005-0000-0000-000019C80000}"/>
    <cellStyle name="Percent 4 21" xfId="51227" xr:uid="{00000000-0005-0000-0000-00001AC80000}"/>
    <cellStyle name="Percent 4 22" xfId="51228" xr:uid="{00000000-0005-0000-0000-00001BC80000}"/>
    <cellStyle name="Percent 4 3" xfId="51229" xr:uid="{00000000-0005-0000-0000-00001CC80000}"/>
    <cellStyle name="Percent 4 3 10" xfId="51230" xr:uid="{00000000-0005-0000-0000-00001DC80000}"/>
    <cellStyle name="Percent 4 3 11" xfId="51231" xr:uid="{00000000-0005-0000-0000-00001EC80000}"/>
    <cellStyle name="Percent 4 3 12" xfId="51232" xr:uid="{00000000-0005-0000-0000-00001FC80000}"/>
    <cellStyle name="Percent 4 3 2" xfId="51233" xr:uid="{00000000-0005-0000-0000-000020C80000}"/>
    <cellStyle name="Percent 4 3 2 2" xfId="51234" xr:uid="{00000000-0005-0000-0000-000021C80000}"/>
    <cellStyle name="Percent 4 3 3" xfId="51235" xr:uid="{00000000-0005-0000-0000-000022C80000}"/>
    <cellStyle name="Percent 4 3 3 2" xfId="51236" xr:uid="{00000000-0005-0000-0000-000023C80000}"/>
    <cellStyle name="Percent 4 3 4" xfId="51237" xr:uid="{00000000-0005-0000-0000-000024C80000}"/>
    <cellStyle name="Percent 4 3 4 2" xfId="51238" xr:uid="{00000000-0005-0000-0000-000025C80000}"/>
    <cellStyle name="Percent 4 3 5" xfId="51239" xr:uid="{00000000-0005-0000-0000-000026C80000}"/>
    <cellStyle name="Percent 4 3 5 2" xfId="51240" xr:uid="{00000000-0005-0000-0000-000027C80000}"/>
    <cellStyle name="Percent 4 3 6" xfId="51241" xr:uid="{00000000-0005-0000-0000-000028C80000}"/>
    <cellStyle name="Percent 4 3 6 2" xfId="51242" xr:uid="{00000000-0005-0000-0000-000029C80000}"/>
    <cellStyle name="Percent 4 3 7" xfId="51243" xr:uid="{00000000-0005-0000-0000-00002AC80000}"/>
    <cellStyle name="Percent 4 3 7 2" xfId="51244" xr:uid="{00000000-0005-0000-0000-00002BC80000}"/>
    <cellStyle name="Percent 4 3 8" xfId="51245" xr:uid="{00000000-0005-0000-0000-00002CC80000}"/>
    <cellStyle name="Percent 4 3 8 2" xfId="51246" xr:uid="{00000000-0005-0000-0000-00002DC80000}"/>
    <cellStyle name="Percent 4 3 9" xfId="51247" xr:uid="{00000000-0005-0000-0000-00002EC80000}"/>
    <cellStyle name="Percent 4 3 9 2" xfId="51248" xr:uid="{00000000-0005-0000-0000-00002FC80000}"/>
    <cellStyle name="Percent 4 4" xfId="51249" xr:uid="{00000000-0005-0000-0000-000030C80000}"/>
    <cellStyle name="Percent 4 4 10" xfId="51250" xr:uid="{00000000-0005-0000-0000-000031C80000}"/>
    <cellStyle name="Percent 4 4 11" xfId="51251" xr:uid="{00000000-0005-0000-0000-000032C80000}"/>
    <cellStyle name="Percent 4 4 12" xfId="51252" xr:uid="{00000000-0005-0000-0000-000033C80000}"/>
    <cellStyle name="Percent 4 4 2" xfId="51253" xr:uid="{00000000-0005-0000-0000-000034C80000}"/>
    <cellStyle name="Percent 4 4 2 2" xfId="51254" xr:uid="{00000000-0005-0000-0000-000035C80000}"/>
    <cellStyle name="Percent 4 4 3" xfId="51255" xr:uid="{00000000-0005-0000-0000-000036C80000}"/>
    <cellStyle name="Percent 4 4 3 2" xfId="51256" xr:uid="{00000000-0005-0000-0000-000037C80000}"/>
    <cellStyle name="Percent 4 4 4" xfId="51257" xr:uid="{00000000-0005-0000-0000-000038C80000}"/>
    <cellStyle name="Percent 4 4 4 2" xfId="51258" xr:uid="{00000000-0005-0000-0000-000039C80000}"/>
    <cellStyle name="Percent 4 4 5" xfId="51259" xr:uid="{00000000-0005-0000-0000-00003AC80000}"/>
    <cellStyle name="Percent 4 4 5 2" xfId="51260" xr:uid="{00000000-0005-0000-0000-00003BC80000}"/>
    <cellStyle name="Percent 4 4 6" xfId="51261" xr:uid="{00000000-0005-0000-0000-00003CC80000}"/>
    <cellStyle name="Percent 4 4 6 2" xfId="51262" xr:uid="{00000000-0005-0000-0000-00003DC80000}"/>
    <cellStyle name="Percent 4 4 7" xfId="51263" xr:uid="{00000000-0005-0000-0000-00003EC80000}"/>
    <cellStyle name="Percent 4 4 7 2" xfId="51264" xr:uid="{00000000-0005-0000-0000-00003FC80000}"/>
    <cellStyle name="Percent 4 4 8" xfId="51265" xr:uid="{00000000-0005-0000-0000-000040C80000}"/>
    <cellStyle name="Percent 4 4 8 2" xfId="51266" xr:uid="{00000000-0005-0000-0000-000041C80000}"/>
    <cellStyle name="Percent 4 4 9" xfId="51267" xr:uid="{00000000-0005-0000-0000-000042C80000}"/>
    <cellStyle name="Percent 4 4 9 2" xfId="51268" xr:uid="{00000000-0005-0000-0000-000043C80000}"/>
    <cellStyle name="Percent 4 5" xfId="51269" xr:uid="{00000000-0005-0000-0000-000044C80000}"/>
    <cellStyle name="Percent 4 5 10" xfId="51270" xr:uid="{00000000-0005-0000-0000-000045C80000}"/>
    <cellStyle name="Percent 4 5 11" xfId="51271" xr:uid="{00000000-0005-0000-0000-000046C80000}"/>
    <cellStyle name="Percent 4 5 12" xfId="51272" xr:uid="{00000000-0005-0000-0000-000047C80000}"/>
    <cellStyle name="Percent 4 5 2" xfId="51273" xr:uid="{00000000-0005-0000-0000-000048C80000}"/>
    <cellStyle name="Percent 4 5 2 2" xfId="51274" xr:uid="{00000000-0005-0000-0000-000049C80000}"/>
    <cellStyle name="Percent 4 5 3" xfId="51275" xr:uid="{00000000-0005-0000-0000-00004AC80000}"/>
    <cellStyle name="Percent 4 5 3 2" xfId="51276" xr:uid="{00000000-0005-0000-0000-00004BC80000}"/>
    <cellStyle name="Percent 4 5 4" xfId="51277" xr:uid="{00000000-0005-0000-0000-00004CC80000}"/>
    <cellStyle name="Percent 4 5 4 2" xfId="51278" xr:uid="{00000000-0005-0000-0000-00004DC80000}"/>
    <cellStyle name="Percent 4 5 5" xfId="51279" xr:uid="{00000000-0005-0000-0000-00004EC80000}"/>
    <cellStyle name="Percent 4 5 5 2" xfId="51280" xr:uid="{00000000-0005-0000-0000-00004FC80000}"/>
    <cellStyle name="Percent 4 5 6" xfId="51281" xr:uid="{00000000-0005-0000-0000-000050C80000}"/>
    <cellStyle name="Percent 4 5 6 2" xfId="51282" xr:uid="{00000000-0005-0000-0000-000051C80000}"/>
    <cellStyle name="Percent 4 5 7" xfId="51283" xr:uid="{00000000-0005-0000-0000-000052C80000}"/>
    <cellStyle name="Percent 4 5 7 2" xfId="51284" xr:uid="{00000000-0005-0000-0000-000053C80000}"/>
    <cellStyle name="Percent 4 5 8" xfId="51285" xr:uid="{00000000-0005-0000-0000-000054C80000}"/>
    <cellStyle name="Percent 4 5 8 2" xfId="51286" xr:uid="{00000000-0005-0000-0000-000055C80000}"/>
    <cellStyle name="Percent 4 5 9" xfId="51287" xr:uid="{00000000-0005-0000-0000-000056C80000}"/>
    <cellStyle name="Percent 4 5 9 2" xfId="51288" xr:uid="{00000000-0005-0000-0000-000057C80000}"/>
    <cellStyle name="Percent 4 6" xfId="51289" xr:uid="{00000000-0005-0000-0000-000058C80000}"/>
    <cellStyle name="Percent 4 6 10" xfId="51290" xr:uid="{00000000-0005-0000-0000-000059C80000}"/>
    <cellStyle name="Percent 4 6 11" xfId="51291" xr:uid="{00000000-0005-0000-0000-00005AC80000}"/>
    <cellStyle name="Percent 4 6 12" xfId="51292" xr:uid="{00000000-0005-0000-0000-00005BC80000}"/>
    <cellStyle name="Percent 4 6 2" xfId="51293" xr:uid="{00000000-0005-0000-0000-00005CC80000}"/>
    <cellStyle name="Percent 4 6 2 2" xfId="51294" xr:uid="{00000000-0005-0000-0000-00005DC80000}"/>
    <cellStyle name="Percent 4 6 3" xfId="51295" xr:uid="{00000000-0005-0000-0000-00005EC80000}"/>
    <cellStyle name="Percent 4 6 3 2" xfId="51296" xr:uid="{00000000-0005-0000-0000-00005FC80000}"/>
    <cellStyle name="Percent 4 6 4" xfId="51297" xr:uid="{00000000-0005-0000-0000-000060C80000}"/>
    <cellStyle name="Percent 4 6 4 2" xfId="51298" xr:uid="{00000000-0005-0000-0000-000061C80000}"/>
    <cellStyle name="Percent 4 6 5" xfId="51299" xr:uid="{00000000-0005-0000-0000-000062C80000}"/>
    <cellStyle name="Percent 4 6 5 2" xfId="51300" xr:uid="{00000000-0005-0000-0000-000063C80000}"/>
    <cellStyle name="Percent 4 6 6" xfId="51301" xr:uid="{00000000-0005-0000-0000-000064C80000}"/>
    <cellStyle name="Percent 4 6 6 2" xfId="51302" xr:uid="{00000000-0005-0000-0000-000065C80000}"/>
    <cellStyle name="Percent 4 6 7" xfId="51303" xr:uid="{00000000-0005-0000-0000-000066C80000}"/>
    <cellStyle name="Percent 4 6 7 2" xfId="51304" xr:uid="{00000000-0005-0000-0000-000067C80000}"/>
    <cellStyle name="Percent 4 6 8" xfId="51305" xr:uid="{00000000-0005-0000-0000-000068C80000}"/>
    <cellStyle name="Percent 4 6 8 2" xfId="51306" xr:uid="{00000000-0005-0000-0000-000069C80000}"/>
    <cellStyle name="Percent 4 6 9" xfId="51307" xr:uid="{00000000-0005-0000-0000-00006AC80000}"/>
    <cellStyle name="Percent 4 6 9 2" xfId="51308" xr:uid="{00000000-0005-0000-0000-00006BC80000}"/>
    <cellStyle name="Percent 4 7" xfId="51309" xr:uid="{00000000-0005-0000-0000-00006CC80000}"/>
    <cellStyle name="Percent 4 7 10" xfId="51310" xr:uid="{00000000-0005-0000-0000-00006DC80000}"/>
    <cellStyle name="Percent 4 7 11" xfId="51311" xr:uid="{00000000-0005-0000-0000-00006EC80000}"/>
    <cellStyle name="Percent 4 7 2" xfId="51312" xr:uid="{00000000-0005-0000-0000-00006FC80000}"/>
    <cellStyle name="Percent 4 7 2 2" xfId="51313" xr:uid="{00000000-0005-0000-0000-000070C80000}"/>
    <cellStyle name="Percent 4 7 2 3" xfId="51314" xr:uid="{00000000-0005-0000-0000-000071C80000}"/>
    <cellStyle name="Percent 4 7 3" xfId="51315" xr:uid="{00000000-0005-0000-0000-000072C80000}"/>
    <cellStyle name="Percent 4 7 3 2" xfId="51316" xr:uid="{00000000-0005-0000-0000-000073C80000}"/>
    <cellStyle name="Percent 4 7 3 3" xfId="51317" xr:uid="{00000000-0005-0000-0000-000074C80000}"/>
    <cellStyle name="Percent 4 7 4" xfId="51318" xr:uid="{00000000-0005-0000-0000-000075C80000}"/>
    <cellStyle name="Percent 4 7 4 2" xfId="51319" xr:uid="{00000000-0005-0000-0000-000076C80000}"/>
    <cellStyle name="Percent 4 7 5" xfId="51320" xr:uid="{00000000-0005-0000-0000-000077C80000}"/>
    <cellStyle name="Percent 4 7 5 2" xfId="51321" xr:uid="{00000000-0005-0000-0000-000078C80000}"/>
    <cellStyle name="Percent 4 7 6" xfId="51322" xr:uid="{00000000-0005-0000-0000-000079C80000}"/>
    <cellStyle name="Percent 4 7 6 2" xfId="51323" xr:uid="{00000000-0005-0000-0000-00007AC80000}"/>
    <cellStyle name="Percent 4 7 7" xfId="51324" xr:uid="{00000000-0005-0000-0000-00007BC80000}"/>
    <cellStyle name="Percent 4 7 7 2" xfId="51325" xr:uid="{00000000-0005-0000-0000-00007CC80000}"/>
    <cellStyle name="Percent 4 7 8" xfId="51326" xr:uid="{00000000-0005-0000-0000-00007DC80000}"/>
    <cellStyle name="Percent 4 7 8 2" xfId="51327" xr:uid="{00000000-0005-0000-0000-00007EC80000}"/>
    <cellStyle name="Percent 4 7 9" xfId="51328" xr:uid="{00000000-0005-0000-0000-00007FC80000}"/>
    <cellStyle name="Percent 4 8" xfId="51329" xr:uid="{00000000-0005-0000-0000-000080C80000}"/>
    <cellStyle name="Percent 4 8 2" xfId="51330" xr:uid="{00000000-0005-0000-0000-000081C80000}"/>
    <cellStyle name="Percent 4 9" xfId="51331" xr:uid="{00000000-0005-0000-0000-000082C80000}"/>
    <cellStyle name="Percent 4 9 2" xfId="51332" xr:uid="{00000000-0005-0000-0000-000083C80000}"/>
    <cellStyle name="Percent 40" xfId="51333" xr:uid="{00000000-0005-0000-0000-000084C80000}"/>
    <cellStyle name="Percent 40 2" xfId="51334" xr:uid="{00000000-0005-0000-0000-000085C80000}"/>
    <cellStyle name="Percent 41" xfId="51335" xr:uid="{00000000-0005-0000-0000-000086C80000}"/>
    <cellStyle name="Percent 41 2" xfId="51336" xr:uid="{00000000-0005-0000-0000-000087C80000}"/>
    <cellStyle name="Percent 42" xfId="51337" xr:uid="{00000000-0005-0000-0000-000088C80000}"/>
    <cellStyle name="Percent 42 2" xfId="51338" xr:uid="{00000000-0005-0000-0000-000089C80000}"/>
    <cellStyle name="Percent 43" xfId="51339" xr:uid="{00000000-0005-0000-0000-00008AC80000}"/>
    <cellStyle name="Percent 43 2" xfId="51340" xr:uid="{00000000-0005-0000-0000-00008BC80000}"/>
    <cellStyle name="Percent 44" xfId="51341" xr:uid="{00000000-0005-0000-0000-00008CC80000}"/>
    <cellStyle name="Percent 44 2" xfId="51342" xr:uid="{00000000-0005-0000-0000-00008DC80000}"/>
    <cellStyle name="Percent 45" xfId="51343" xr:uid="{00000000-0005-0000-0000-00008EC80000}"/>
    <cellStyle name="Percent 45 2" xfId="51344" xr:uid="{00000000-0005-0000-0000-00008FC80000}"/>
    <cellStyle name="Percent 46" xfId="51345" xr:uid="{00000000-0005-0000-0000-000090C80000}"/>
    <cellStyle name="Percent 46 2" xfId="51346" xr:uid="{00000000-0005-0000-0000-000091C80000}"/>
    <cellStyle name="Percent 47" xfId="51347" xr:uid="{00000000-0005-0000-0000-000092C80000}"/>
    <cellStyle name="Percent 47 2" xfId="51348" xr:uid="{00000000-0005-0000-0000-000093C80000}"/>
    <cellStyle name="Percent 48" xfId="51349" xr:uid="{00000000-0005-0000-0000-000094C80000}"/>
    <cellStyle name="Percent 48 2" xfId="51350" xr:uid="{00000000-0005-0000-0000-000095C80000}"/>
    <cellStyle name="Percent 49" xfId="51351" xr:uid="{00000000-0005-0000-0000-000096C80000}"/>
    <cellStyle name="Percent 49 2" xfId="51352" xr:uid="{00000000-0005-0000-0000-000097C80000}"/>
    <cellStyle name="Percent 5" xfId="51353" xr:uid="{00000000-0005-0000-0000-000098C80000}"/>
    <cellStyle name="Percent 5 10" xfId="51354" xr:uid="{00000000-0005-0000-0000-000099C80000}"/>
    <cellStyle name="Percent 5 10 2" xfId="51355" xr:uid="{00000000-0005-0000-0000-00009AC80000}"/>
    <cellStyle name="Percent 5 11" xfId="51356" xr:uid="{00000000-0005-0000-0000-00009BC80000}"/>
    <cellStyle name="Percent 5 11 2" xfId="51357" xr:uid="{00000000-0005-0000-0000-00009CC80000}"/>
    <cellStyle name="Percent 5 12" xfId="51358" xr:uid="{00000000-0005-0000-0000-00009DC80000}"/>
    <cellStyle name="Percent 5 12 2" xfId="51359" xr:uid="{00000000-0005-0000-0000-00009EC80000}"/>
    <cellStyle name="Percent 5 12 2 2" xfId="51360" xr:uid="{00000000-0005-0000-0000-00009FC80000}"/>
    <cellStyle name="Percent 5 12 3" xfId="51361" xr:uid="{00000000-0005-0000-0000-0000A0C80000}"/>
    <cellStyle name="Percent 5 12 4" xfId="51362" xr:uid="{00000000-0005-0000-0000-0000A1C80000}"/>
    <cellStyle name="Percent 5 13" xfId="51363" xr:uid="{00000000-0005-0000-0000-0000A2C80000}"/>
    <cellStyle name="Percent 5 13 2" xfId="51364" xr:uid="{00000000-0005-0000-0000-0000A3C80000}"/>
    <cellStyle name="Percent 5 14" xfId="51365" xr:uid="{00000000-0005-0000-0000-0000A4C80000}"/>
    <cellStyle name="Percent 5 15" xfId="51366" xr:uid="{00000000-0005-0000-0000-0000A5C80000}"/>
    <cellStyle name="Percent 5 2" xfId="51367" xr:uid="{00000000-0005-0000-0000-0000A6C80000}"/>
    <cellStyle name="Percent 5 2 10" xfId="51368" xr:uid="{00000000-0005-0000-0000-0000A7C80000}"/>
    <cellStyle name="Percent 5 2 11" xfId="51369" xr:uid="{00000000-0005-0000-0000-0000A8C80000}"/>
    <cellStyle name="Percent 5 2 12" xfId="51370" xr:uid="{00000000-0005-0000-0000-0000A9C80000}"/>
    <cellStyle name="Percent 5 2 2" xfId="51371" xr:uid="{00000000-0005-0000-0000-0000AAC80000}"/>
    <cellStyle name="Percent 5 2 2 2" xfId="51372" xr:uid="{00000000-0005-0000-0000-0000ABC80000}"/>
    <cellStyle name="Percent 5 2 3" xfId="51373" xr:uid="{00000000-0005-0000-0000-0000ACC80000}"/>
    <cellStyle name="Percent 5 2 3 2" xfId="51374" xr:uid="{00000000-0005-0000-0000-0000ADC80000}"/>
    <cellStyle name="Percent 5 2 4" xfId="51375" xr:uid="{00000000-0005-0000-0000-0000AEC80000}"/>
    <cellStyle name="Percent 5 2 4 2" xfId="51376" xr:uid="{00000000-0005-0000-0000-0000AFC80000}"/>
    <cellStyle name="Percent 5 2 5" xfId="51377" xr:uid="{00000000-0005-0000-0000-0000B0C80000}"/>
    <cellStyle name="Percent 5 2 5 2" xfId="51378" xr:uid="{00000000-0005-0000-0000-0000B1C80000}"/>
    <cellStyle name="Percent 5 2 6" xfId="51379" xr:uid="{00000000-0005-0000-0000-0000B2C80000}"/>
    <cellStyle name="Percent 5 2 6 2" xfId="51380" xr:uid="{00000000-0005-0000-0000-0000B3C80000}"/>
    <cellStyle name="Percent 5 2 7" xfId="51381" xr:uid="{00000000-0005-0000-0000-0000B4C80000}"/>
    <cellStyle name="Percent 5 2 7 2" xfId="51382" xr:uid="{00000000-0005-0000-0000-0000B5C80000}"/>
    <cellStyle name="Percent 5 2 8" xfId="51383" xr:uid="{00000000-0005-0000-0000-0000B6C80000}"/>
    <cellStyle name="Percent 5 2 8 2" xfId="51384" xr:uid="{00000000-0005-0000-0000-0000B7C80000}"/>
    <cellStyle name="Percent 5 2 9" xfId="51385" xr:uid="{00000000-0005-0000-0000-0000B8C80000}"/>
    <cellStyle name="Percent 5 2 9 2" xfId="51386" xr:uid="{00000000-0005-0000-0000-0000B9C80000}"/>
    <cellStyle name="Percent 5 3" xfId="51387" xr:uid="{00000000-0005-0000-0000-0000BAC80000}"/>
    <cellStyle name="Percent 5 3 10" xfId="51388" xr:uid="{00000000-0005-0000-0000-0000BBC80000}"/>
    <cellStyle name="Percent 5 3 11" xfId="51389" xr:uid="{00000000-0005-0000-0000-0000BCC80000}"/>
    <cellStyle name="Percent 5 3 12" xfId="51390" xr:uid="{00000000-0005-0000-0000-0000BDC80000}"/>
    <cellStyle name="Percent 5 3 2" xfId="51391" xr:uid="{00000000-0005-0000-0000-0000BEC80000}"/>
    <cellStyle name="Percent 5 3 2 2" xfId="51392" xr:uid="{00000000-0005-0000-0000-0000BFC80000}"/>
    <cellStyle name="Percent 5 3 3" xfId="51393" xr:uid="{00000000-0005-0000-0000-0000C0C80000}"/>
    <cellStyle name="Percent 5 3 3 2" xfId="51394" xr:uid="{00000000-0005-0000-0000-0000C1C80000}"/>
    <cellStyle name="Percent 5 3 4" xfId="51395" xr:uid="{00000000-0005-0000-0000-0000C2C80000}"/>
    <cellStyle name="Percent 5 3 4 2" xfId="51396" xr:uid="{00000000-0005-0000-0000-0000C3C80000}"/>
    <cellStyle name="Percent 5 3 5" xfId="51397" xr:uid="{00000000-0005-0000-0000-0000C4C80000}"/>
    <cellStyle name="Percent 5 3 5 2" xfId="51398" xr:uid="{00000000-0005-0000-0000-0000C5C80000}"/>
    <cellStyle name="Percent 5 3 6" xfId="51399" xr:uid="{00000000-0005-0000-0000-0000C6C80000}"/>
    <cellStyle name="Percent 5 3 6 2" xfId="51400" xr:uid="{00000000-0005-0000-0000-0000C7C80000}"/>
    <cellStyle name="Percent 5 3 7" xfId="51401" xr:uid="{00000000-0005-0000-0000-0000C8C80000}"/>
    <cellStyle name="Percent 5 3 7 2" xfId="51402" xr:uid="{00000000-0005-0000-0000-0000C9C80000}"/>
    <cellStyle name="Percent 5 3 8" xfId="51403" xr:uid="{00000000-0005-0000-0000-0000CAC80000}"/>
    <cellStyle name="Percent 5 3 8 2" xfId="51404" xr:uid="{00000000-0005-0000-0000-0000CBC80000}"/>
    <cellStyle name="Percent 5 3 9" xfId="51405" xr:uid="{00000000-0005-0000-0000-0000CCC80000}"/>
    <cellStyle name="Percent 5 3 9 2" xfId="51406" xr:uid="{00000000-0005-0000-0000-0000CDC80000}"/>
    <cellStyle name="Percent 5 4" xfId="51407" xr:uid="{00000000-0005-0000-0000-0000CEC80000}"/>
    <cellStyle name="Percent 5 4 10" xfId="51408" xr:uid="{00000000-0005-0000-0000-0000CFC80000}"/>
    <cellStyle name="Percent 5 4 11" xfId="51409" xr:uid="{00000000-0005-0000-0000-0000D0C80000}"/>
    <cellStyle name="Percent 5 4 2" xfId="51410" xr:uid="{00000000-0005-0000-0000-0000D1C80000}"/>
    <cellStyle name="Percent 5 4 2 2" xfId="51411" xr:uid="{00000000-0005-0000-0000-0000D2C80000}"/>
    <cellStyle name="Percent 5 4 2 2 2" xfId="51412" xr:uid="{00000000-0005-0000-0000-0000D3C80000}"/>
    <cellStyle name="Percent 5 4 2 3" xfId="51413" xr:uid="{00000000-0005-0000-0000-0000D4C80000}"/>
    <cellStyle name="Percent 5 4 3" xfId="51414" xr:uid="{00000000-0005-0000-0000-0000D5C80000}"/>
    <cellStyle name="Percent 5 4 3 2" xfId="51415" xr:uid="{00000000-0005-0000-0000-0000D6C80000}"/>
    <cellStyle name="Percent 5 4 3 2 2" xfId="51416" xr:uid="{00000000-0005-0000-0000-0000D7C80000}"/>
    <cellStyle name="Percent 5 4 3 3" xfId="51417" xr:uid="{00000000-0005-0000-0000-0000D8C80000}"/>
    <cellStyle name="Percent 5 4 4" xfId="51418" xr:uid="{00000000-0005-0000-0000-0000D9C80000}"/>
    <cellStyle name="Percent 5 4 4 2" xfId="51419" xr:uid="{00000000-0005-0000-0000-0000DAC80000}"/>
    <cellStyle name="Percent 5 4 5" xfId="51420" xr:uid="{00000000-0005-0000-0000-0000DBC80000}"/>
    <cellStyle name="Percent 5 4 5 2" xfId="51421" xr:uid="{00000000-0005-0000-0000-0000DCC80000}"/>
    <cellStyle name="Percent 5 4 6" xfId="51422" xr:uid="{00000000-0005-0000-0000-0000DDC80000}"/>
    <cellStyle name="Percent 5 4 6 2" xfId="51423" xr:uid="{00000000-0005-0000-0000-0000DEC80000}"/>
    <cellStyle name="Percent 5 4 7" xfId="51424" xr:uid="{00000000-0005-0000-0000-0000DFC80000}"/>
    <cellStyle name="Percent 5 4 7 2" xfId="51425" xr:uid="{00000000-0005-0000-0000-0000E0C80000}"/>
    <cellStyle name="Percent 5 4 8" xfId="51426" xr:uid="{00000000-0005-0000-0000-0000E1C80000}"/>
    <cellStyle name="Percent 5 4 8 2" xfId="51427" xr:uid="{00000000-0005-0000-0000-0000E2C80000}"/>
    <cellStyle name="Percent 5 4 9" xfId="51428" xr:uid="{00000000-0005-0000-0000-0000E3C80000}"/>
    <cellStyle name="Percent 5 4 9 2" xfId="51429" xr:uid="{00000000-0005-0000-0000-0000E4C80000}"/>
    <cellStyle name="Percent 5 5" xfId="51430" xr:uid="{00000000-0005-0000-0000-0000E5C80000}"/>
    <cellStyle name="Percent 5 5 10" xfId="51431" xr:uid="{00000000-0005-0000-0000-0000E6C80000}"/>
    <cellStyle name="Percent 5 5 11" xfId="51432" xr:uid="{00000000-0005-0000-0000-0000E7C80000}"/>
    <cellStyle name="Percent 5 5 2" xfId="51433" xr:uid="{00000000-0005-0000-0000-0000E8C80000}"/>
    <cellStyle name="Percent 5 5 2 2" xfId="51434" xr:uid="{00000000-0005-0000-0000-0000E9C80000}"/>
    <cellStyle name="Percent 5 5 3" xfId="51435" xr:uid="{00000000-0005-0000-0000-0000EAC80000}"/>
    <cellStyle name="Percent 5 5 3 2" xfId="51436" xr:uid="{00000000-0005-0000-0000-0000EBC80000}"/>
    <cellStyle name="Percent 5 5 4" xfId="51437" xr:uid="{00000000-0005-0000-0000-0000ECC80000}"/>
    <cellStyle name="Percent 5 5 4 2" xfId="51438" xr:uid="{00000000-0005-0000-0000-0000EDC80000}"/>
    <cellStyle name="Percent 5 5 5" xfId="51439" xr:uid="{00000000-0005-0000-0000-0000EEC80000}"/>
    <cellStyle name="Percent 5 5 5 2" xfId="51440" xr:uid="{00000000-0005-0000-0000-0000EFC80000}"/>
    <cellStyle name="Percent 5 5 6" xfId="51441" xr:uid="{00000000-0005-0000-0000-0000F0C80000}"/>
    <cellStyle name="Percent 5 5 6 2" xfId="51442" xr:uid="{00000000-0005-0000-0000-0000F1C80000}"/>
    <cellStyle name="Percent 5 5 7" xfId="51443" xr:uid="{00000000-0005-0000-0000-0000F2C80000}"/>
    <cellStyle name="Percent 5 5 7 2" xfId="51444" xr:uid="{00000000-0005-0000-0000-0000F3C80000}"/>
    <cellStyle name="Percent 5 5 8" xfId="51445" xr:uid="{00000000-0005-0000-0000-0000F4C80000}"/>
    <cellStyle name="Percent 5 5 8 2" xfId="51446" xr:uid="{00000000-0005-0000-0000-0000F5C80000}"/>
    <cellStyle name="Percent 5 5 9" xfId="51447" xr:uid="{00000000-0005-0000-0000-0000F6C80000}"/>
    <cellStyle name="Percent 5 6" xfId="51448" xr:uid="{00000000-0005-0000-0000-0000F7C80000}"/>
    <cellStyle name="Percent 5 6 2" xfId="51449" xr:uid="{00000000-0005-0000-0000-0000F8C80000}"/>
    <cellStyle name="Percent 5 6 2 2" xfId="51450" xr:uid="{00000000-0005-0000-0000-0000F9C80000}"/>
    <cellStyle name="Percent 5 6 3" xfId="51451" xr:uid="{00000000-0005-0000-0000-0000FAC80000}"/>
    <cellStyle name="Percent 5 7" xfId="51452" xr:uid="{00000000-0005-0000-0000-0000FBC80000}"/>
    <cellStyle name="Percent 5 7 2" xfId="51453" xr:uid="{00000000-0005-0000-0000-0000FCC80000}"/>
    <cellStyle name="Percent 5 7 2 2" xfId="51454" xr:uid="{00000000-0005-0000-0000-0000FDC80000}"/>
    <cellStyle name="Percent 5 7 3" xfId="51455" xr:uid="{00000000-0005-0000-0000-0000FEC80000}"/>
    <cellStyle name="Percent 5 8" xfId="51456" xr:uid="{00000000-0005-0000-0000-0000FFC80000}"/>
    <cellStyle name="Percent 5 8 2" xfId="51457" xr:uid="{00000000-0005-0000-0000-000000C90000}"/>
    <cellStyle name="Percent 5 9" xfId="51458" xr:uid="{00000000-0005-0000-0000-000001C90000}"/>
    <cellStyle name="Percent 5 9 2" xfId="51459" xr:uid="{00000000-0005-0000-0000-000002C90000}"/>
    <cellStyle name="Percent 50" xfId="51460" xr:uid="{00000000-0005-0000-0000-000003C90000}"/>
    <cellStyle name="Percent 50 2" xfId="51461" xr:uid="{00000000-0005-0000-0000-000004C90000}"/>
    <cellStyle name="Percent 51" xfId="51462" xr:uid="{00000000-0005-0000-0000-000005C90000}"/>
    <cellStyle name="Percent 51 2" xfId="51463" xr:uid="{00000000-0005-0000-0000-000006C90000}"/>
    <cellStyle name="Percent 52" xfId="51464" xr:uid="{00000000-0005-0000-0000-000007C90000}"/>
    <cellStyle name="Percent 52 2" xfId="51465" xr:uid="{00000000-0005-0000-0000-000008C90000}"/>
    <cellStyle name="Percent 53" xfId="51466" xr:uid="{00000000-0005-0000-0000-000009C90000}"/>
    <cellStyle name="Percent 53 2" xfId="51467" xr:uid="{00000000-0005-0000-0000-00000AC90000}"/>
    <cellStyle name="Percent 54" xfId="51468" xr:uid="{00000000-0005-0000-0000-00000BC90000}"/>
    <cellStyle name="Percent 54 2" xfId="51469" xr:uid="{00000000-0005-0000-0000-00000CC90000}"/>
    <cellStyle name="Percent 55" xfId="51470" xr:uid="{00000000-0005-0000-0000-00000DC90000}"/>
    <cellStyle name="Percent 55 2" xfId="51471" xr:uid="{00000000-0005-0000-0000-00000EC90000}"/>
    <cellStyle name="Percent 56" xfId="51472" xr:uid="{00000000-0005-0000-0000-00000FC90000}"/>
    <cellStyle name="Percent 56 2" xfId="51473" xr:uid="{00000000-0005-0000-0000-000010C90000}"/>
    <cellStyle name="Percent 57" xfId="51474" xr:uid="{00000000-0005-0000-0000-000011C90000}"/>
    <cellStyle name="Percent 57 2" xfId="51475" xr:uid="{00000000-0005-0000-0000-000012C90000}"/>
    <cellStyle name="Percent 58" xfId="51476" xr:uid="{00000000-0005-0000-0000-000013C90000}"/>
    <cellStyle name="Percent 58 2" xfId="51477" xr:uid="{00000000-0005-0000-0000-000014C90000}"/>
    <cellStyle name="Percent 59" xfId="51478" xr:uid="{00000000-0005-0000-0000-000015C90000}"/>
    <cellStyle name="Percent 59 2" xfId="51479" xr:uid="{00000000-0005-0000-0000-000016C90000}"/>
    <cellStyle name="Percent 6" xfId="51480" xr:uid="{00000000-0005-0000-0000-000017C90000}"/>
    <cellStyle name="Percent 6 10" xfId="51481" xr:uid="{00000000-0005-0000-0000-000018C90000}"/>
    <cellStyle name="Percent 6 10 2" xfId="51482" xr:uid="{00000000-0005-0000-0000-000019C90000}"/>
    <cellStyle name="Percent 6 11" xfId="51483" xr:uid="{00000000-0005-0000-0000-00001AC90000}"/>
    <cellStyle name="Percent 6 11 2" xfId="51484" xr:uid="{00000000-0005-0000-0000-00001BC90000}"/>
    <cellStyle name="Percent 6 12" xfId="51485" xr:uid="{00000000-0005-0000-0000-00001CC90000}"/>
    <cellStyle name="Percent 6 12 2" xfId="51486" xr:uid="{00000000-0005-0000-0000-00001DC90000}"/>
    <cellStyle name="Percent 6 13" xfId="51487" xr:uid="{00000000-0005-0000-0000-00001EC90000}"/>
    <cellStyle name="Percent 6 14" xfId="51488" xr:uid="{00000000-0005-0000-0000-00001FC90000}"/>
    <cellStyle name="Percent 6 2" xfId="51489" xr:uid="{00000000-0005-0000-0000-000020C90000}"/>
    <cellStyle name="Percent 6 2 10" xfId="51490" xr:uid="{00000000-0005-0000-0000-000021C90000}"/>
    <cellStyle name="Percent 6 2 11" xfId="51491" xr:uid="{00000000-0005-0000-0000-000022C90000}"/>
    <cellStyle name="Percent 6 2 12" xfId="51492" xr:uid="{00000000-0005-0000-0000-000023C90000}"/>
    <cellStyle name="Percent 6 2 2" xfId="51493" xr:uid="{00000000-0005-0000-0000-000024C90000}"/>
    <cellStyle name="Percent 6 2 2 2" xfId="51494" xr:uid="{00000000-0005-0000-0000-000025C90000}"/>
    <cellStyle name="Percent 6 2 2 3" xfId="51495" xr:uid="{00000000-0005-0000-0000-000026C90000}"/>
    <cellStyle name="Percent 6 2 3" xfId="51496" xr:uid="{00000000-0005-0000-0000-000027C90000}"/>
    <cellStyle name="Percent 6 2 3 2" xfId="51497" xr:uid="{00000000-0005-0000-0000-000028C90000}"/>
    <cellStyle name="Percent 6 2 4" xfId="51498" xr:uid="{00000000-0005-0000-0000-000029C90000}"/>
    <cellStyle name="Percent 6 2 4 2" xfId="51499" xr:uid="{00000000-0005-0000-0000-00002AC90000}"/>
    <cellStyle name="Percent 6 2 5" xfId="51500" xr:uid="{00000000-0005-0000-0000-00002BC90000}"/>
    <cellStyle name="Percent 6 2 5 2" xfId="51501" xr:uid="{00000000-0005-0000-0000-00002CC90000}"/>
    <cellStyle name="Percent 6 2 6" xfId="51502" xr:uid="{00000000-0005-0000-0000-00002DC90000}"/>
    <cellStyle name="Percent 6 2 6 2" xfId="51503" xr:uid="{00000000-0005-0000-0000-00002EC90000}"/>
    <cellStyle name="Percent 6 2 7" xfId="51504" xr:uid="{00000000-0005-0000-0000-00002FC90000}"/>
    <cellStyle name="Percent 6 2 7 2" xfId="51505" xr:uid="{00000000-0005-0000-0000-000030C90000}"/>
    <cellStyle name="Percent 6 2 8" xfId="51506" xr:uid="{00000000-0005-0000-0000-000031C90000}"/>
    <cellStyle name="Percent 6 2 8 2" xfId="51507" xr:uid="{00000000-0005-0000-0000-000032C90000}"/>
    <cellStyle name="Percent 6 2 9" xfId="51508" xr:uid="{00000000-0005-0000-0000-000033C90000}"/>
    <cellStyle name="Percent 6 2 9 2" xfId="51509" xr:uid="{00000000-0005-0000-0000-000034C90000}"/>
    <cellStyle name="Percent 6 3" xfId="51510" xr:uid="{00000000-0005-0000-0000-000035C90000}"/>
    <cellStyle name="Percent 6 3 10" xfId="51511" xr:uid="{00000000-0005-0000-0000-000036C90000}"/>
    <cellStyle name="Percent 6 3 11" xfId="51512" xr:uid="{00000000-0005-0000-0000-000037C90000}"/>
    <cellStyle name="Percent 6 3 12" xfId="51513" xr:uid="{00000000-0005-0000-0000-000038C90000}"/>
    <cellStyle name="Percent 6 3 2" xfId="51514" xr:uid="{00000000-0005-0000-0000-000039C90000}"/>
    <cellStyle name="Percent 6 3 2 2" xfId="51515" xr:uid="{00000000-0005-0000-0000-00003AC90000}"/>
    <cellStyle name="Percent 6 3 3" xfId="51516" xr:uid="{00000000-0005-0000-0000-00003BC90000}"/>
    <cellStyle name="Percent 6 3 3 2" xfId="51517" xr:uid="{00000000-0005-0000-0000-00003CC90000}"/>
    <cellStyle name="Percent 6 3 4" xfId="51518" xr:uid="{00000000-0005-0000-0000-00003DC90000}"/>
    <cellStyle name="Percent 6 3 4 2" xfId="51519" xr:uid="{00000000-0005-0000-0000-00003EC90000}"/>
    <cellStyle name="Percent 6 3 5" xfId="51520" xr:uid="{00000000-0005-0000-0000-00003FC90000}"/>
    <cellStyle name="Percent 6 3 5 2" xfId="51521" xr:uid="{00000000-0005-0000-0000-000040C90000}"/>
    <cellStyle name="Percent 6 3 6" xfId="51522" xr:uid="{00000000-0005-0000-0000-000041C90000}"/>
    <cellStyle name="Percent 6 3 6 2" xfId="51523" xr:uid="{00000000-0005-0000-0000-000042C90000}"/>
    <cellStyle name="Percent 6 3 7" xfId="51524" xr:uid="{00000000-0005-0000-0000-000043C90000}"/>
    <cellStyle name="Percent 6 3 7 2" xfId="51525" xr:uid="{00000000-0005-0000-0000-000044C90000}"/>
    <cellStyle name="Percent 6 3 8" xfId="51526" xr:uid="{00000000-0005-0000-0000-000045C90000}"/>
    <cellStyle name="Percent 6 3 8 2" xfId="51527" xr:uid="{00000000-0005-0000-0000-000046C90000}"/>
    <cellStyle name="Percent 6 3 9" xfId="51528" xr:uid="{00000000-0005-0000-0000-000047C90000}"/>
    <cellStyle name="Percent 6 3 9 2" xfId="51529" xr:uid="{00000000-0005-0000-0000-000048C90000}"/>
    <cellStyle name="Percent 6 4" xfId="51530" xr:uid="{00000000-0005-0000-0000-000049C90000}"/>
    <cellStyle name="Percent 6 4 10" xfId="51531" xr:uid="{00000000-0005-0000-0000-00004AC90000}"/>
    <cellStyle name="Percent 6 4 2" xfId="51532" xr:uid="{00000000-0005-0000-0000-00004BC90000}"/>
    <cellStyle name="Percent 6 4 2 2" xfId="51533" xr:uid="{00000000-0005-0000-0000-00004CC90000}"/>
    <cellStyle name="Percent 6 4 3" xfId="51534" xr:uid="{00000000-0005-0000-0000-00004DC90000}"/>
    <cellStyle name="Percent 6 4 3 2" xfId="51535" xr:uid="{00000000-0005-0000-0000-00004EC90000}"/>
    <cellStyle name="Percent 6 4 4" xfId="51536" xr:uid="{00000000-0005-0000-0000-00004FC90000}"/>
    <cellStyle name="Percent 6 4 4 2" xfId="51537" xr:uid="{00000000-0005-0000-0000-000050C90000}"/>
    <cellStyle name="Percent 6 4 5" xfId="51538" xr:uid="{00000000-0005-0000-0000-000051C90000}"/>
    <cellStyle name="Percent 6 4 5 2" xfId="51539" xr:uid="{00000000-0005-0000-0000-000052C90000}"/>
    <cellStyle name="Percent 6 4 6" xfId="51540" xr:uid="{00000000-0005-0000-0000-000053C90000}"/>
    <cellStyle name="Percent 6 4 6 2" xfId="51541" xr:uid="{00000000-0005-0000-0000-000054C90000}"/>
    <cellStyle name="Percent 6 4 7" xfId="51542" xr:uid="{00000000-0005-0000-0000-000055C90000}"/>
    <cellStyle name="Percent 6 4 7 2" xfId="51543" xr:uid="{00000000-0005-0000-0000-000056C90000}"/>
    <cellStyle name="Percent 6 4 8" xfId="51544" xr:uid="{00000000-0005-0000-0000-000057C90000}"/>
    <cellStyle name="Percent 6 4 8 2" xfId="51545" xr:uid="{00000000-0005-0000-0000-000058C90000}"/>
    <cellStyle name="Percent 6 4 9" xfId="51546" xr:uid="{00000000-0005-0000-0000-000059C90000}"/>
    <cellStyle name="Percent 6 5" xfId="51547" xr:uid="{00000000-0005-0000-0000-00005AC90000}"/>
    <cellStyle name="Percent 6 5 2" xfId="51548" xr:uid="{00000000-0005-0000-0000-00005BC90000}"/>
    <cellStyle name="Percent 6 5 2 2" xfId="51549" xr:uid="{00000000-0005-0000-0000-00005CC90000}"/>
    <cellStyle name="Percent 6 5 3" xfId="51550" xr:uid="{00000000-0005-0000-0000-00005DC90000}"/>
    <cellStyle name="Percent 6 6" xfId="51551" xr:uid="{00000000-0005-0000-0000-00005EC90000}"/>
    <cellStyle name="Percent 6 6 2" xfId="51552" xr:uid="{00000000-0005-0000-0000-00005FC90000}"/>
    <cellStyle name="Percent 6 6 2 2" xfId="51553" xr:uid="{00000000-0005-0000-0000-000060C90000}"/>
    <cellStyle name="Percent 6 6 3" xfId="51554" xr:uid="{00000000-0005-0000-0000-000061C90000}"/>
    <cellStyle name="Percent 6 7" xfId="51555" xr:uid="{00000000-0005-0000-0000-000062C90000}"/>
    <cellStyle name="Percent 6 7 2" xfId="51556" xr:uid="{00000000-0005-0000-0000-000063C90000}"/>
    <cellStyle name="Percent 6 7 2 2" xfId="51557" xr:uid="{00000000-0005-0000-0000-000064C90000}"/>
    <cellStyle name="Percent 6 7 3" xfId="51558" xr:uid="{00000000-0005-0000-0000-000065C90000}"/>
    <cellStyle name="Percent 6 8" xfId="51559" xr:uid="{00000000-0005-0000-0000-000066C90000}"/>
    <cellStyle name="Percent 6 8 2" xfId="51560" xr:uid="{00000000-0005-0000-0000-000067C90000}"/>
    <cellStyle name="Percent 6 9" xfId="51561" xr:uid="{00000000-0005-0000-0000-000068C90000}"/>
    <cellStyle name="Percent 6 9 2" xfId="51562" xr:uid="{00000000-0005-0000-0000-000069C90000}"/>
    <cellStyle name="Percent 60" xfId="51563" xr:uid="{00000000-0005-0000-0000-00006AC90000}"/>
    <cellStyle name="Percent 60 2" xfId="51564" xr:uid="{00000000-0005-0000-0000-00006BC90000}"/>
    <cellStyle name="Percent 61" xfId="51565" xr:uid="{00000000-0005-0000-0000-00006CC90000}"/>
    <cellStyle name="Percent 61 2" xfId="51566" xr:uid="{00000000-0005-0000-0000-00006DC90000}"/>
    <cellStyle name="Percent 62" xfId="51567" xr:uid="{00000000-0005-0000-0000-00006EC90000}"/>
    <cellStyle name="Percent 62 2" xfId="51568" xr:uid="{00000000-0005-0000-0000-00006FC90000}"/>
    <cellStyle name="Percent 63" xfId="51569" xr:uid="{00000000-0005-0000-0000-000070C90000}"/>
    <cellStyle name="Percent 63 2" xfId="51570" xr:uid="{00000000-0005-0000-0000-000071C90000}"/>
    <cellStyle name="Percent 64" xfId="51571" xr:uid="{00000000-0005-0000-0000-000072C90000}"/>
    <cellStyle name="Percent 64 2" xfId="51572" xr:uid="{00000000-0005-0000-0000-000073C90000}"/>
    <cellStyle name="Percent 64 3" xfId="51573" xr:uid="{00000000-0005-0000-0000-000074C90000}"/>
    <cellStyle name="Percent 64 4" xfId="51574" xr:uid="{00000000-0005-0000-0000-000075C90000}"/>
    <cellStyle name="Percent 64 4 2" xfId="51575" xr:uid="{00000000-0005-0000-0000-000076C90000}"/>
    <cellStyle name="Percent 65" xfId="51576" xr:uid="{00000000-0005-0000-0000-000077C90000}"/>
    <cellStyle name="Percent 65 2" xfId="51577" xr:uid="{00000000-0005-0000-0000-000078C90000}"/>
    <cellStyle name="Percent 65 3" xfId="51578" xr:uid="{00000000-0005-0000-0000-000079C90000}"/>
    <cellStyle name="Percent 65 3 2" xfId="51579" xr:uid="{00000000-0005-0000-0000-00007AC90000}"/>
    <cellStyle name="Percent 66" xfId="51580" xr:uid="{00000000-0005-0000-0000-00007BC90000}"/>
    <cellStyle name="Percent 66 2" xfId="51581" xr:uid="{00000000-0005-0000-0000-00007CC90000}"/>
    <cellStyle name="Percent 66 3" xfId="51582" xr:uid="{00000000-0005-0000-0000-00007DC90000}"/>
    <cellStyle name="Percent 66 3 2" xfId="51583" xr:uid="{00000000-0005-0000-0000-00007EC90000}"/>
    <cellStyle name="Percent 67" xfId="51584" xr:uid="{00000000-0005-0000-0000-00007FC90000}"/>
    <cellStyle name="Percent 67 2" xfId="51585" xr:uid="{00000000-0005-0000-0000-000080C90000}"/>
    <cellStyle name="Percent 68" xfId="51586" xr:uid="{00000000-0005-0000-0000-000081C90000}"/>
    <cellStyle name="Percent 68 2" xfId="51587" xr:uid="{00000000-0005-0000-0000-000082C90000}"/>
    <cellStyle name="Percent 69" xfId="51588" xr:uid="{00000000-0005-0000-0000-000083C90000}"/>
    <cellStyle name="Percent 69 2" xfId="51589" xr:uid="{00000000-0005-0000-0000-000084C90000}"/>
    <cellStyle name="Percent 7" xfId="51590" xr:uid="{00000000-0005-0000-0000-000085C90000}"/>
    <cellStyle name="Percent 7 10" xfId="51591" xr:uid="{00000000-0005-0000-0000-000086C90000}"/>
    <cellStyle name="Percent 7 10 2" xfId="51592" xr:uid="{00000000-0005-0000-0000-000087C90000}"/>
    <cellStyle name="Percent 7 11" xfId="51593" xr:uid="{00000000-0005-0000-0000-000088C90000}"/>
    <cellStyle name="Percent 7 11 2" xfId="51594" xr:uid="{00000000-0005-0000-0000-000089C90000}"/>
    <cellStyle name="Percent 7 12" xfId="51595" xr:uid="{00000000-0005-0000-0000-00008AC90000}"/>
    <cellStyle name="Percent 7 12 2" xfId="51596" xr:uid="{00000000-0005-0000-0000-00008BC90000}"/>
    <cellStyle name="Percent 7 13" xfId="51597" xr:uid="{00000000-0005-0000-0000-00008CC90000}"/>
    <cellStyle name="Percent 7 14" xfId="51598" xr:uid="{00000000-0005-0000-0000-00008DC90000}"/>
    <cellStyle name="Percent 7 2" xfId="51599" xr:uid="{00000000-0005-0000-0000-00008EC90000}"/>
    <cellStyle name="Percent 7 2 10" xfId="51600" xr:uid="{00000000-0005-0000-0000-00008FC90000}"/>
    <cellStyle name="Percent 7 2 11" xfId="51601" xr:uid="{00000000-0005-0000-0000-000090C90000}"/>
    <cellStyle name="Percent 7 2 2" xfId="51602" xr:uid="{00000000-0005-0000-0000-000091C90000}"/>
    <cellStyle name="Percent 7 2 2 2" xfId="51603" xr:uid="{00000000-0005-0000-0000-000092C90000}"/>
    <cellStyle name="Percent 7 2 3" xfId="51604" xr:uid="{00000000-0005-0000-0000-000093C90000}"/>
    <cellStyle name="Percent 7 2 3 2" xfId="51605" xr:uid="{00000000-0005-0000-0000-000094C90000}"/>
    <cellStyle name="Percent 7 2 4" xfId="51606" xr:uid="{00000000-0005-0000-0000-000095C90000}"/>
    <cellStyle name="Percent 7 2 4 2" xfId="51607" xr:uid="{00000000-0005-0000-0000-000096C90000}"/>
    <cellStyle name="Percent 7 2 5" xfId="51608" xr:uid="{00000000-0005-0000-0000-000097C90000}"/>
    <cellStyle name="Percent 7 2 5 2" xfId="51609" xr:uid="{00000000-0005-0000-0000-000098C90000}"/>
    <cellStyle name="Percent 7 2 6" xfId="51610" xr:uid="{00000000-0005-0000-0000-000099C90000}"/>
    <cellStyle name="Percent 7 2 6 2" xfId="51611" xr:uid="{00000000-0005-0000-0000-00009AC90000}"/>
    <cellStyle name="Percent 7 2 7" xfId="51612" xr:uid="{00000000-0005-0000-0000-00009BC90000}"/>
    <cellStyle name="Percent 7 2 7 2" xfId="51613" xr:uid="{00000000-0005-0000-0000-00009CC90000}"/>
    <cellStyle name="Percent 7 2 8" xfId="51614" xr:uid="{00000000-0005-0000-0000-00009DC90000}"/>
    <cellStyle name="Percent 7 2 8 2" xfId="51615" xr:uid="{00000000-0005-0000-0000-00009EC90000}"/>
    <cellStyle name="Percent 7 2 9" xfId="51616" xr:uid="{00000000-0005-0000-0000-00009FC90000}"/>
    <cellStyle name="Percent 7 2 9 2" xfId="51617" xr:uid="{00000000-0005-0000-0000-0000A0C90000}"/>
    <cellStyle name="Percent 7 3" xfId="51618" xr:uid="{00000000-0005-0000-0000-0000A1C90000}"/>
    <cellStyle name="Percent 7 3 10" xfId="51619" xr:uid="{00000000-0005-0000-0000-0000A2C90000}"/>
    <cellStyle name="Percent 7 3 11" xfId="51620" xr:uid="{00000000-0005-0000-0000-0000A3C90000}"/>
    <cellStyle name="Percent 7 3 2" xfId="51621" xr:uid="{00000000-0005-0000-0000-0000A4C90000}"/>
    <cellStyle name="Percent 7 3 2 2" xfId="51622" xr:uid="{00000000-0005-0000-0000-0000A5C90000}"/>
    <cellStyle name="Percent 7 3 3" xfId="51623" xr:uid="{00000000-0005-0000-0000-0000A6C90000}"/>
    <cellStyle name="Percent 7 3 3 2" xfId="51624" xr:uid="{00000000-0005-0000-0000-0000A7C90000}"/>
    <cellStyle name="Percent 7 3 4" xfId="51625" xr:uid="{00000000-0005-0000-0000-0000A8C90000}"/>
    <cellStyle name="Percent 7 3 4 2" xfId="51626" xr:uid="{00000000-0005-0000-0000-0000A9C90000}"/>
    <cellStyle name="Percent 7 3 5" xfId="51627" xr:uid="{00000000-0005-0000-0000-0000AAC90000}"/>
    <cellStyle name="Percent 7 3 5 2" xfId="51628" xr:uid="{00000000-0005-0000-0000-0000ABC90000}"/>
    <cellStyle name="Percent 7 3 6" xfId="51629" xr:uid="{00000000-0005-0000-0000-0000ACC90000}"/>
    <cellStyle name="Percent 7 3 6 2" xfId="51630" xr:uid="{00000000-0005-0000-0000-0000ADC90000}"/>
    <cellStyle name="Percent 7 3 7" xfId="51631" xr:uid="{00000000-0005-0000-0000-0000AEC90000}"/>
    <cellStyle name="Percent 7 3 7 2" xfId="51632" xr:uid="{00000000-0005-0000-0000-0000AFC90000}"/>
    <cellStyle name="Percent 7 3 8" xfId="51633" xr:uid="{00000000-0005-0000-0000-0000B0C90000}"/>
    <cellStyle name="Percent 7 3 8 2" xfId="51634" xr:uid="{00000000-0005-0000-0000-0000B1C90000}"/>
    <cellStyle name="Percent 7 3 9" xfId="51635" xr:uid="{00000000-0005-0000-0000-0000B2C90000}"/>
    <cellStyle name="Percent 7 3 9 2" xfId="51636" xr:uid="{00000000-0005-0000-0000-0000B3C90000}"/>
    <cellStyle name="Percent 7 4" xfId="51637" xr:uid="{00000000-0005-0000-0000-0000B4C90000}"/>
    <cellStyle name="Percent 7 4 10" xfId="51638" xr:uid="{00000000-0005-0000-0000-0000B5C90000}"/>
    <cellStyle name="Percent 7 4 2" xfId="51639" xr:uid="{00000000-0005-0000-0000-0000B6C90000}"/>
    <cellStyle name="Percent 7 4 2 2" xfId="51640" xr:uid="{00000000-0005-0000-0000-0000B7C90000}"/>
    <cellStyle name="Percent 7 4 2 3" xfId="51641" xr:uid="{00000000-0005-0000-0000-0000B8C90000}"/>
    <cellStyle name="Percent 7 4 3" xfId="51642" xr:uid="{00000000-0005-0000-0000-0000B9C90000}"/>
    <cellStyle name="Percent 7 4 3 2" xfId="51643" xr:uid="{00000000-0005-0000-0000-0000BAC90000}"/>
    <cellStyle name="Percent 7 4 4" xfId="51644" xr:uid="{00000000-0005-0000-0000-0000BBC90000}"/>
    <cellStyle name="Percent 7 4 4 2" xfId="51645" xr:uid="{00000000-0005-0000-0000-0000BCC90000}"/>
    <cellStyle name="Percent 7 4 5" xfId="51646" xr:uid="{00000000-0005-0000-0000-0000BDC90000}"/>
    <cellStyle name="Percent 7 4 5 2" xfId="51647" xr:uid="{00000000-0005-0000-0000-0000BEC90000}"/>
    <cellStyle name="Percent 7 4 6" xfId="51648" xr:uid="{00000000-0005-0000-0000-0000BFC90000}"/>
    <cellStyle name="Percent 7 4 6 2" xfId="51649" xr:uid="{00000000-0005-0000-0000-0000C0C90000}"/>
    <cellStyle name="Percent 7 4 7" xfId="51650" xr:uid="{00000000-0005-0000-0000-0000C1C90000}"/>
    <cellStyle name="Percent 7 4 7 2" xfId="51651" xr:uid="{00000000-0005-0000-0000-0000C2C90000}"/>
    <cellStyle name="Percent 7 4 8" xfId="51652" xr:uid="{00000000-0005-0000-0000-0000C3C90000}"/>
    <cellStyle name="Percent 7 4 8 2" xfId="51653" xr:uid="{00000000-0005-0000-0000-0000C4C90000}"/>
    <cellStyle name="Percent 7 4 9" xfId="51654" xr:uid="{00000000-0005-0000-0000-0000C5C90000}"/>
    <cellStyle name="Percent 7 5" xfId="51655" xr:uid="{00000000-0005-0000-0000-0000C6C90000}"/>
    <cellStyle name="Percent 7 5 2" xfId="51656" xr:uid="{00000000-0005-0000-0000-0000C7C90000}"/>
    <cellStyle name="Percent 7 6" xfId="51657" xr:uid="{00000000-0005-0000-0000-0000C8C90000}"/>
    <cellStyle name="Percent 7 6 2" xfId="51658" xr:uid="{00000000-0005-0000-0000-0000C9C90000}"/>
    <cellStyle name="Percent 7 7" xfId="51659" xr:uid="{00000000-0005-0000-0000-0000CAC90000}"/>
    <cellStyle name="Percent 7 7 2" xfId="51660" xr:uid="{00000000-0005-0000-0000-0000CBC90000}"/>
    <cellStyle name="Percent 7 8" xfId="51661" xr:uid="{00000000-0005-0000-0000-0000CCC90000}"/>
    <cellStyle name="Percent 7 8 2" xfId="51662" xr:uid="{00000000-0005-0000-0000-0000CDC90000}"/>
    <cellStyle name="Percent 7 9" xfId="51663" xr:uid="{00000000-0005-0000-0000-0000CEC90000}"/>
    <cellStyle name="Percent 7 9 2" xfId="51664" xr:uid="{00000000-0005-0000-0000-0000CFC90000}"/>
    <cellStyle name="Percent 70" xfId="51665" xr:uid="{00000000-0005-0000-0000-0000D0C90000}"/>
    <cellStyle name="Percent 70 2" xfId="51666" xr:uid="{00000000-0005-0000-0000-0000D1C90000}"/>
    <cellStyle name="Percent 71" xfId="51667" xr:uid="{00000000-0005-0000-0000-0000D2C90000}"/>
    <cellStyle name="Percent 71 2" xfId="51668" xr:uid="{00000000-0005-0000-0000-0000D3C90000}"/>
    <cellStyle name="Percent 72" xfId="51669" xr:uid="{00000000-0005-0000-0000-0000D4C90000}"/>
    <cellStyle name="Percent 72 2" xfId="51670" xr:uid="{00000000-0005-0000-0000-0000D5C90000}"/>
    <cellStyle name="Percent 73" xfId="51671" xr:uid="{00000000-0005-0000-0000-0000D6C90000}"/>
    <cellStyle name="Percent 73 2" xfId="51672" xr:uid="{00000000-0005-0000-0000-0000D7C90000}"/>
    <cellStyle name="Percent 73 2 2" xfId="51673" xr:uid="{00000000-0005-0000-0000-0000D8C90000}"/>
    <cellStyle name="Percent 73 3" xfId="51674" xr:uid="{00000000-0005-0000-0000-0000D9C90000}"/>
    <cellStyle name="Percent 74" xfId="51675" xr:uid="{00000000-0005-0000-0000-0000DAC90000}"/>
    <cellStyle name="Percent 74 2" xfId="51676" xr:uid="{00000000-0005-0000-0000-0000DBC90000}"/>
    <cellStyle name="Percent 74 2 2" xfId="51677" xr:uid="{00000000-0005-0000-0000-0000DCC90000}"/>
    <cellStyle name="Percent 74 3" xfId="51678" xr:uid="{00000000-0005-0000-0000-0000DDC90000}"/>
    <cellStyle name="Percent 75" xfId="51679" xr:uid="{00000000-0005-0000-0000-0000DEC90000}"/>
    <cellStyle name="Percent 75 2" xfId="51680" xr:uid="{00000000-0005-0000-0000-0000DFC90000}"/>
    <cellStyle name="Percent 75 2 2" xfId="51681" xr:uid="{00000000-0005-0000-0000-0000E0C90000}"/>
    <cellStyle name="Percent 75 3" xfId="51682" xr:uid="{00000000-0005-0000-0000-0000E1C90000}"/>
    <cellStyle name="Percent 76" xfId="51683" xr:uid="{00000000-0005-0000-0000-0000E2C90000}"/>
    <cellStyle name="Percent 76 2" xfId="51684" xr:uid="{00000000-0005-0000-0000-0000E3C90000}"/>
    <cellStyle name="Percent 76 2 2" xfId="51685" xr:uid="{00000000-0005-0000-0000-0000E4C90000}"/>
    <cellStyle name="Percent 76 3" xfId="51686" xr:uid="{00000000-0005-0000-0000-0000E5C90000}"/>
    <cellStyle name="Percent 77" xfId="51687" xr:uid="{00000000-0005-0000-0000-0000E6C90000}"/>
    <cellStyle name="Percent 77 2" xfId="51688" xr:uid="{00000000-0005-0000-0000-0000E7C90000}"/>
    <cellStyle name="Percent 78" xfId="51689" xr:uid="{00000000-0005-0000-0000-0000E8C90000}"/>
    <cellStyle name="Percent 78 2" xfId="51690" xr:uid="{00000000-0005-0000-0000-0000E9C90000}"/>
    <cellStyle name="Percent 78 3" xfId="51691" xr:uid="{00000000-0005-0000-0000-0000EAC90000}"/>
    <cellStyle name="Percent 78 4" xfId="51692" xr:uid="{00000000-0005-0000-0000-0000EBC90000}"/>
    <cellStyle name="Percent 78 4 2" xfId="51693" xr:uid="{00000000-0005-0000-0000-0000ECC90000}"/>
    <cellStyle name="Percent 79" xfId="51694" xr:uid="{00000000-0005-0000-0000-0000EDC90000}"/>
    <cellStyle name="Percent 79 2" xfId="51695" xr:uid="{00000000-0005-0000-0000-0000EEC90000}"/>
    <cellStyle name="Percent 79 3" xfId="51696" xr:uid="{00000000-0005-0000-0000-0000EFC90000}"/>
    <cellStyle name="Percent 8" xfId="51697" xr:uid="{00000000-0005-0000-0000-0000F0C90000}"/>
    <cellStyle name="Percent 8 10" xfId="51698" xr:uid="{00000000-0005-0000-0000-0000F1C90000}"/>
    <cellStyle name="Percent 8 10 2" xfId="51699" xr:uid="{00000000-0005-0000-0000-0000F2C90000}"/>
    <cellStyle name="Percent 8 11" xfId="51700" xr:uid="{00000000-0005-0000-0000-0000F3C90000}"/>
    <cellStyle name="Percent 8 11 2" xfId="51701" xr:uid="{00000000-0005-0000-0000-0000F4C90000}"/>
    <cellStyle name="Percent 8 12" xfId="51702" xr:uid="{00000000-0005-0000-0000-0000F5C90000}"/>
    <cellStyle name="Percent 8 13" xfId="51703" xr:uid="{00000000-0005-0000-0000-0000F6C90000}"/>
    <cellStyle name="Percent 8 2" xfId="51704" xr:uid="{00000000-0005-0000-0000-0000F7C90000}"/>
    <cellStyle name="Percent 8 2 10" xfId="51705" xr:uid="{00000000-0005-0000-0000-0000F8C90000}"/>
    <cellStyle name="Percent 8 2 11" xfId="51706" xr:uid="{00000000-0005-0000-0000-0000F9C90000}"/>
    <cellStyle name="Percent 8 2 2" xfId="51707" xr:uid="{00000000-0005-0000-0000-0000FAC90000}"/>
    <cellStyle name="Percent 8 2 2 2" xfId="51708" xr:uid="{00000000-0005-0000-0000-0000FBC90000}"/>
    <cellStyle name="Percent 8 2 3" xfId="51709" xr:uid="{00000000-0005-0000-0000-0000FCC90000}"/>
    <cellStyle name="Percent 8 2 3 2" xfId="51710" xr:uid="{00000000-0005-0000-0000-0000FDC90000}"/>
    <cellStyle name="Percent 8 2 4" xfId="51711" xr:uid="{00000000-0005-0000-0000-0000FEC90000}"/>
    <cellStyle name="Percent 8 2 4 2" xfId="51712" xr:uid="{00000000-0005-0000-0000-0000FFC90000}"/>
    <cellStyle name="Percent 8 2 5" xfId="51713" xr:uid="{00000000-0005-0000-0000-000000CA0000}"/>
    <cellStyle name="Percent 8 2 5 2" xfId="51714" xr:uid="{00000000-0005-0000-0000-000001CA0000}"/>
    <cellStyle name="Percent 8 2 6" xfId="51715" xr:uid="{00000000-0005-0000-0000-000002CA0000}"/>
    <cellStyle name="Percent 8 2 6 2" xfId="51716" xr:uid="{00000000-0005-0000-0000-000003CA0000}"/>
    <cellStyle name="Percent 8 2 7" xfId="51717" xr:uid="{00000000-0005-0000-0000-000004CA0000}"/>
    <cellStyle name="Percent 8 2 7 2" xfId="51718" xr:uid="{00000000-0005-0000-0000-000005CA0000}"/>
    <cellStyle name="Percent 8 2 8" xfId="51719" xr:uid="{00000000-0005-0000-0000-000006CA0000}"/>
    <cellStyle name="Percent 8 2 8 2" xfId="51720" xr:uid="{00000000-0005-0000-0000-000007CA0000}"/>
    <cellStyle name="Percent 8 2 9" xfId="51721" xr:uid="{00000000-0005-0000-0000-000008CA0000}"/>
    <cellStyle name="Percent 8 2 9 2" xfId="51722" xr:uid="{00000000-0005-0000-0000-000009CA0000}"/>
    <cellStyle name="Percent 8 3" xfId="51723" xr:uid="{00000000-0005-0000-0000-00000ACA0000}"/>
    <cellStyle name="Percent 8 3 10" xfId="51724" xr:uid="{00000000-0005-0000-0000-00000BCA0000}"/>
    <cellStyle name="Percent 8 3 2" xfId="51725" xr:uid="{00000000-0005-0000-0000-00000CCA0000}"/>
    <cellStyle name="Percent 8 3 2 2" xfId="51726" xr:uid="{00000000-0005-0000-0000-00000DCA0000}"/>
    <cellStyle name="Percent 8 3 3" xfId="51727" xr:uid="{00000000-0005-0000-0000-00000ECA0000}"/>
    <cellStyle name="Percent 8 3 3 2" xfId="51728" xr:uid="{00000000-0005-0000-0000-00000FCA0000}"/>
    <cellStyle name="Percent 8 3 4" xfId="51729" xr:uid="{00000000-0005-0000-0000-000010CA0000}"/>
    <cellStyle name="Percent 8 3 4 2" xfId="51730" xr:uid="{00000000-0005-0000-0000-000011CA0000}"/>
    <cellStyle name="Percent 8 3 5" xfId="51731" xr:uid="{00000000-0005-0000-0000-000012CA0000}"/>
    <cellStyle name="Percent 8 3 5 2" xfId="51732" xr:uid="{00000000-0005-0000-0000-000013CA0000}"/>
    <cellStyle name="Percent 8 3 6" xfId="51733" xr:uid="{00000000-0005-0000-0000-000014CA0000}"/>
    <cellStyle name="Percent 8 3 6 2" xfId="51734" xr:uid="{00000000-0005-0000-0000-000015CA0000}"/>
    <cellStyle name="Percent 8 3 7" xfId="51735" xr:uid="{00000000-0005-0000-0000-000016CA0000}"/>
    <cellStyle name="Percent 8 3 7 2" xfId="51736" xr:uid="{00000000-0005-0000-0000-000017CA0000}"/>
    <cellStyle name="Percent 8 3 8" xfId="51737" xr:uid="{00000000-0005-0000-0000-000018CA0000}"/>
    <cellStyle name="Percent 8 3 8 2" xfId="51738" xr:uid="{00000000-0005-0000-0000-000019CA0000}"/>
    <cellStyle name="Percent 8 3 9" xfId="51739" xr:uid="{00000000-0005-0000-0000-00001ACA0000}"/>
    <cellStyle name="Percent 8 4" xfId="51740" xr:uid="{00000000-0005-0000-0000-00001BCA0000}"/>
    <cellStyle name="Percent 8 4 2" xfId="51741" xr:uid="{00000000-0005-0000-0000-00001CCA0000}"/>
    <cellStyle name="Percent 8 5" xfId="51742" xr:uid="{00000000-0005-0000-0000-00001DCA0000}"/>
    <cellStyle name="Percent 8 5 2" xfId="51743" xr:uid="{00000000-0005-0000-0000-00001ECA0000}"/>
    <cellStyle name="Percent 8 6" xfId="51744" xr:uid="{00000000-0005-0000-0000-00001FCA0000}"/>
    <cellStyle name="Percent 8 6 2" xfId="51745" xr:uid="{00000000-0005-0000-0000-000020CA0000}"/>
    <cellStyle name="Percent 8 7" xfId="51746" xr:uid="{00000000-0005-0000-0000-000021CA0000}"/>
    <cellStyle name="Percent 8 7 2" xfId="51747" xr:uid="{00000000-0005-0000-0000-000022CA0000}"/>
    <cellStyle name="Percent 8 8" xfId="51748" xr:uid="{00000000-0005-0000-0000-000023CA0000}"/>
    <cellStyle name="Percent 8 8 2" xfId="51749" xr:uid="{00000000-0005-0000-0000-000024CA0000}"/>
    <cellStyle name="Percent 8 9" xfId="51750" xr:uid="{00000000-0005-0000-0000-000025CA0000}"/>
    <cellStyle name="Percent 8 9 2" xfId="51751" xr:uid="{00000000-0005-0000-0000-000026CA0000}"/>
    <cellStyle name="Percent 80" xfId="51752" xr:uid="{00000000-0005-0000-0000-000027CA0000}"/>
    <cellStyle name="Percent 80 2" xfId="51753" xr:uid="{00000000-0005-0000-0000-000028CA0000}"/>
    <cellStyle name="Percent 80 3" xfId="51754" xr:uid="{00000000-0005-0000-0000-000029CA0000}"/>
    <cellStyle name="Percent 81" xfId="51755" xr:uid="{00000000-0005-0000-0000-00002ACA0000}"/>
    <cellStyle name="Percent 81 2" xfId="51756" xr:uid="{00000000-0005-0000-0000-00002BCA0000}"/>
    <cellStyle name="Percent 81 3" xfId="51757" xr:uid="{00000000-0005-0000-0000-00002CCA0000}"/>
    <cellStyle name="Percent 82" xfId="51758" xr:uid="{00000000-0005-0000-0000-00002DCA0000}"/>
    <cellStyle name="Percent 82 2" xfId="51759" xr:uid="{00000000-0005-0000-0000-00002ECA0000}"/>
    <cellStyle name="Percent 82 3" xfId="51760" xr:uid="{00000000-0005-0000-0000-00002FCA0000}"/>
    <cellStyle name="Percent 83" xfId="51761" xr:uid="{00000000-0005-0000-0000-000030CA0000}"/>
    <cellStyle name="Percent 83 2" xfId="51762" xr:uid="{00000000-0005-0000-0000-000031CA0000}"/>
    <cellStyle name="Percent 83 3" xfId="51763" xr:uid="{00000000-0005-0000-0000-000032CA0000}"/>
    <cellStyle name="Percent 84" xfId="51764" xr:uid="{00000000-0005-0000-0000-000033CA0000}"/>
    <cellStyle name="Percent 84 2" xfId="51765" xr:uid="{00000000-0005-0000-0000-000034CA0000}"/>
    <cellStyle name="Percent 84 3" xfId="51766" xr:uid="{00000000-0005-0000-0000-000035CA0000}"/>
    <cellStyle name="Percent 85" xfId="51767" xr:uid="{00000000-0005-0000-0000-000036CA0000}"/>
    <cellStyle name="Percent 85 2" xfId="51768" xr:uid="{00000000-0005-0000-0000-000037CA0000}"/>
    <cellStyle name="Percent 85 3" xfId="51769" xr:uid="{00000000-0005-0000-0000-000038CA0000}"/>
    <cellStyle name="Percent 86" xfId="51770" xr:uid="{00000000-0005-0000-0000-000039CA0000}"/>
    <cellStyle name="Percent 86 2" xfId="51771" xr:uid="{00000000-0005-0000-0000-00003ACA0000}"/>
    <cellStyle name="Percent 86 2 2" xfId="51772" xr:uid="{00000000-0005-0000-0000-00003BCA0000}"/>
    <cellStyle name="Percent 86 3" xfId="51773" xr:uid="{00000000-0005-0000-0000-00003CCA0000}"/>
    <cellStyle name="Percent 87" xfId="51774" xr:uid="{00000000-0005-0000-0000-00003DCA0000}"/>
    <cellStyle name="Percent 87 2" xfId="51775" xr:uid="{00000000-0005-0000-0000-00003ECA0000}"/>
    <cellStyle name="Percent 87 2 2" xfId="51776" xr:uid="{00000000-0005-0000-0000-00003FCA0000}"/>
    <cellStyle name="Percent 87 3" xfId="51777" xr:uid="{00000000-0005-0000-0000-000040CA0000}"/>
    <cellStyle name="Percent 88" xfId="51778" xr:uid="{00000000-0005-0000-0000-000041CA0000}"/>
    <cellStyle name="Percent 88 2" xfId="51779" xr:uid="{00000000-0005-0000-0000-000042CA0000}"/>
    <cellStyle name="Percent 88 2 2" xfId="51780" xr:uid="{00000000-0005-0000-0000-000043CA0000}"/>
    <cellStyle name="Percent 88 3" xfId="51781" xr:uid="{00000000-0005-0000-0000-000044CA0000}"/>
    <cellStyle name="Percent 89" xfId="51782" xr:uid="{00000000-0005-0000-0000-000045CA0000}"/>
    <cellStyle name="Percent 89 2" xfId="51783" xr:uid="{00000000-0005-0000-0000-000046CA0000}"/>
    <cellStyle name="Percent 89 2 2" xfId="51784" xr:uid="{00000000-0005-0000-0000-000047CA0000}"/>
    <cellStyle name="Percent 89 2 2 2" xfId="51785" xr:uid="{00000000-0005-0000-0000-000048CA0000}"/>
    <cellStyle name="Percent 89 2 3" xfId="51786" xr:uid="{00000000-0005-0000-0000-000049CA0000}"/>
    <cellStyle name="Percent 89 3" xfId="51787" xr:uid="{00000000-0005-0000-0000-00004ACA0000}"/>
    <cellStyle name="Percent 89 3 2" xfId="51788" xr:uid="{00000000-0005-0000-0000-00004BCA0000}"/>
    <cellStyle name="Percent 89 4" xfId="51789" xr:uid="{00000000-0005-0000-0000-00004CCA0000}"/>
    <cellStyle name="Percent 9" xfId="51790" xr:uid="{00000000-0005-0000-0000-00004DCA0000}"/>
    <cellStyle name="Percent 9 10" xfId="51791" xr:uid="{00000000-0005-0000-0000-00004ECA0000}"/>
    <cellStyle name="Percent 9 11" xfId="51792" xr:uid="{00000000-0005-0000-0000-00004FCA0000}"/>
    <cellStyle name="Percent 9 2" xfId="51793" xr:uid="{00000000-0005-0000-0000-000050CA0000}"/>
    <cellStyle name="Percent 9 2 2" xfId="51794" xr:uid="{00000000-0005-0000-0000-000051CA0000}"/>
    <cellStyle name="Percent 9 2 2 2" xfId="51795" xr:uid="{00000000-0005-0000-0000-000052CA0000}"/>
    <cellStyle name="Percent 9 3" xfId="51796" xr:uid="{00000000-0005-0000-0000-000053CA0000}"/>
    <cellStyle name="Percent 9 3 2" xfId="51797" xr:uid="{00000000-0005-0000-0000-000054CA0000}"/>
    <cellStyle name="Percent 9 3 2 2" xfId="51798" xr:uid="{00000000-0005-0000-0000-000055CA0000}"/>
    <cellStyle name="Percent 9 4" xfId="51799" xr:uid="{00000000-0005-0000-0000-000056CA0000}"/>
    <cellStyle name="Percent 9 4 2" xfId="51800" xr:uid="{00000000-0005-0000-0000-000057CA0000}"/>
    <cellStyle name="Percent 9 4 2 2" xfId="51801" xr:uid="{00000000-0005-0000-0000-000058CA0000}"/>
    <cellStyle name="Percent 9 4 3" xfId="51802" xr:uid="{00000000-0005-0000-0000-000059CA0000}"/>
    <cellStyle name="Percent 9 5" xfId="51803" xr:uid="{00000000-0005-0000-0000-00005ACA0000}"/>
    <cellStyle name="Percent 9 5 2" xfId="51804" xr:uid="{00000000-0005-0000-0000-00005BCA0000}"/>
    <cellStyle name="Percent 9 5 2 2" xfId="51805" xr:uid="{00000000-0005-0000-0000-00005CCA0000}"/>
    <cellStyle name="Percent 9 6" xfId="51806" xr:uid="{00000000-0005-0000-0000-00005DCA0000}"/>
    <cellStyle name="Percent 9 6 2" xfId="51807" xr:uid="{00000000-0005-0000-0000-00005ECA0000}"/>
    <cellStyle name="Percent 9 7" xfId="51808" xr:uid="{00000000-0005-0000-0000-00005FCA0000}"/>
    <cellStyle name="Percent 9 7 2" xfId="51809" xr:uid="{00000000-0005-0000-0000-000060CA0000}"/>
    <cellStyle name="Percent 9 8" xfId="51810" xr:uid="{00000000-0005-0000-0000-000061CA0000}"/>
    <cellStyle name="Percent 9 8 2" xfId="51811" xr:uid="{00000000-0005-0000-0000-000062CA0000}"/>
    <cellStyle name="Percent 9 9" xfId="51812" xr:uid="{00000000-0005-0000-0000-000063CA0000}"/>
    <cellStyle name="Percent 9 9 2" xfId="51813" xr:uid="{00000000-0005-0000-0000-000064CA0000}"/>
    <cellStyle name="Percent 90" xfId="51814" xr:uid="{00000000-0005-0000-0000-000065CA0000}"/>
    <cellStyle name="Percent 90 2" xfId="51815" xr:uid="{00000000-0005-0000-0000-000066CA0000}"/>
    <cellStyle name="Percent 90 2 2" xfId="51816" xr:uid="{00000000-0005-0000-0000-000067CA0000}"/>
    <cellStyle name="Percent 90 2 2 2" xfId="51817" xr:uid="{00000000-0005-0000-0000-000068CA0000}"/>
    <cellStyle name="Percent 90 2 3" xfId="51818" xr:uid="{00000000-0005-0000-0000-000069CA0000}"/>
    <cellStyle name="Percent 90 3" xfId="51819" xr:uid="{00000000-0005-0000-0000-00006ACA0000}"/>
    <cellStyle name="Percent 90 3 2" xfId="51820" xr:uid="{00000000-0005-0000-0000-00006BCA0000}"/>
    <cellStyle name="Percent 90 4" xfId="51821" xr:uid="{00000000-0005-0000-0000-00006CCA0000}"/>
    <cellStyle name="Percent 91" xfId="51822" xr:uid="{00000000-0005-0000-0000-00006DCA0000}"/>
    <cellStyle name="Percent 91 2" xfId="51823" xr:uid="{00000000-0005-0000-0000-00006ECA0000}"/>
    <cellStyle name="Percent 91 2 2" xfId="51824" xr:uid="{00000000-0005-0000-0000-00006FCA0000}"/>
    <cellStyle name="Percent 91 3" xfId="51825" xr:uid="{00000000-0005-0000-0000-000070CA0000}"/>
    <cellStyle name="Percent 92" xfId="51826" xr:uid="{00000000-0005-0000-0000-000071CA0000}"/>
    <cellStyle name="Percent 92 2" xfId="51827" xr:uid="{00000000-0005-0000-0000-000072CA0000}"/>
    <cellStyle name="Percent 92 2 2" xfId="51828" xr:uid="{00000000-0005-0000-0000-000073CA0000}"/>
    <cellStyle name="Percent 92 2 2 2" xfId="51829" xr:uid="{00000000-0005-0000-0000-000074CA0000}"/>
    <cellStyle name="Percent 92 2 2 2 2" xfId="51830" xr:uid="{00000000-0005-0000-0000-000075CA0000}"/>
    <cellStyle name="Percent 92 2 3" xfId="51831" xr:uid="{00000000-0005-0000-0000-000076CA0000}"/>
    <cellStyle name="Percent 92 2 3 2" xfId="51832" xr:uid="{00000000-0005-0000-0000-000077CA0000}"/>
    <cellStyle name="Percent 92 3" xfId="51833" xr:uid="{00000000-0005-0000-0000-000078CA0000}"/>
    <cellStyle name="Percent 92 3 2" xfId="51834" xr:uid="{00000000-0005-0000-0000-000079CA0000}"/>
    <cellStyle name="Percent 92 3 2 2" xfId="51835" xr:uid="{00000000-0005-0000-0000-00007ACA0000}"/>
    <cellStyle name="Percent 92 3 3" xfId="51836" xr:uid="{00000000-0005-0000-0000-00007BCA0000}"/>
    <cellStyle name="Percent 92 4" xfId="51837" xr:uid="{00000000-0005-0000-0000-00007CCA0000}"/>
    <cellStyle name="Percent 92 4 2" xfId="51838" xr:uid="{00000000-0005-0000-0000-00007DCA0000}"/>
    <cellStyle name="Percent 93" xfId="51839" xr:uid="{00000000-0005-0000-0000-00007ECA0000}"/>
    <cellStyle name="Percent 93 2" xfId="51840" xr:uid="{00000000-0005-0000-0000-00007FCA0000}"/>
    <cellStyle name="Percent 93 2 2" xfId="51841" xr:uid="{00000000-0005-0000-0000-000080CA0000}"/>
    <cellStyle name="Percent 93 2 2 2" xfId="51842" xr:uid="{00000000-0005-0000-0000-000081CA0000}"/>
    <cellStyle name="Percent 93 2 2 2 2" xfId="51843" xr:uid="{00000000-0005-0000-0000-000082CA0000}"/>
    <cellStyle name="Percent 93 2 3" xfId="51844" xr:uid="{00000000-0005-0000-0000-000083CA0000}"/>
    <cellStyle name="Percent 93 2 3 2" xfId="51845" xr:uid="{00000000-0005-0000-0000-000084CA0000}"/>
    <cellStyle name="Percent 93 3" xfId="51846" xr:uid="{00000000-0005-0000-0000-000085CA0000}"/>
    <cellStyle name="Percent 93 3 2" xfId="51847" xr:uid="{00000000-0005-0000-0000-000086CA0000}"/>
    <cellStyle name="Percent 93 3 2 2" xfId="51848" xr:uid="{00000000-0005-0000-0000-000087CA0000}"/>
    <cellStyle name="Percent 93 3 3" xfId="51849" xr:uid="{00000000-0005-0000-0000-000088CA0000}"/>
    <cellStyle name="Percent 93 4" xfId="51850" xr:uid="{00000000-0005-0000-0000-000089CA0000}"/>
    <cellStyle name="Percent 93 4 2" xfId="51851" xr:uid="{00000000-0005-0000-0000-00008ACA0000}"/>
    <cellStyle name="Percent 94" xfId="51852" xr:uid="{00000000-0005-0000-0000-00008BCA0000}"/>
    <cellStyle name="Percent 94 2" xfId="51853" xr:uid="{00000000-0005-0000-0000-00008CCA0000}"/>
    <cellStyle name="Percent 94 2 2" xfId="51854" xr:uid="{00000000-0005-0000-0000-00008DCA0000}"/>
    <cellStyle name="Percent 94 2 2 2" xfId="51855" xr:uid="{00000000-0005-0000-0000-00008ECA0000}"/>
    <cellStyle name="Percent 94 2 2 2 2" xfId="51856" xr:uid="{00000000-0005-0000-0000-00008FCA0000}"/>
    <cellStyle name="Percent 94 2 3" xfId="51857" xr:uid="{00000000-0005-0000-0000-000090CA0000}"/>
    <cellStyle name="Percent 94 2 3 2" xfId="51858" xr:uid="{00000000-0005-0000-0000-000091CA0000}"/>
    <cellStyle name="Percent 94 3" xfId="51859" xr:uid="{00000000-0005-0000-0000-000092CA0000}"/>
    <cellStyle name="Percent 94 3 2" xfId="51860" xr:uid="{00000000-0005-0000-0000-000093CA0000}"/>
    <cellStyle name="Percent 94 3 2 2" xfId="51861" xr:uid="{00000000-0005-0000-0000-000094CA0000}"/>
    <cellStyle name="Percent 94 3 3" xfId="51862" xr:uid="{00000000-0005-0000-0000-000095CA0000}"/>
    <cellStyle name="Percent 94 4" xfId="51863" xr:uid="{00000000-0005-0000-0000-000096CA0000}"/>
    <cellStyle name="Percent 94 4 2" xfId="51864" xr:uid="{00000000-0005-0000-0000-000097CA0000}"/>
    <cellStyle name="Percent 95" xfId="51865" xr:uid="{00000000-0005-0000-0000-000098CA0000}"/>
    <cellStyle name="Percent 95 2" xfId="51866" xr:uid="{00000000-0005-0000-0000-000099CA0000}"/>
    <cellStyle name="Percent 95 2 2" xfId="51867" xr:uid="{00000000-0005-0000-0000-00009ACA0000}"/>
    <cellStyle name="Percent 95 3" xfId="51868" xr:uid="{00000000-0005-0000-0000-00009BCA0000}"/>
    <cellStyle name="Percent 96" xfId="51869" xr:uid="{00000000-0005-0000-0000-00009CCA0000}"/>
    <cellStyle name="Percent 96 2" xfId="51870" xr:uid="{00000000-0005-0000-0000-00009DCA0000}"/>
    <cellStyle name="Percent 96 2 2" xfId="51871" xr:uid="{00000000-0005-0000-0000-00009ECA0000}"/>
    <cellStyle name="Percent 96 3" xfId="51872" xr:uid="{00000000-0005-0000-0000-00009FCA0000}"/>
    <cellStyle name="Percent 97" xfId="51873" xr:uid="{00000000-0005-0000-0000-0000A0CA0000}"/>
    <cellStyle name="Percent 97 2" xfId="51874" xr:uid="{00000000-0005-0000-0000-0000A1CA0000}"/>
    <cellStyle name="Percent 97 2 2" xfId="51875" xr:uid="{00000000-0005-0000-0000-0000A2CA0000}"/>
    <cellStyle name="Percent 97 3" xfId="51876" xr:uid="{00000000-0005-0000-0000-0000A3CA0000}"/>
    <cellStyle name="Percent 98" xfId="51877" xr:uid="{00000000-0005-0000-0000-0000A4CA0000}"/>
    <cellStyle name="Percent 98 2" xfId="51878" xr:uid="{00000000-0005-0000-0000-0000A5CA0000}"/>
    <cellStyle name="Percent 98 2 2" xfId="51879" xr:uid="{00000000-0005-0000-0000-0000A6CA0000}"/>
    <cellStyle name="Percent 98 3" xfId="51880" xr:uid="{00000000-0005-0000-0000-0000A7CA0000}"/>
    <cellStyle name="Percent 99" xfId="51881" xr:uid="{00000000-0005-0000-0000-0000A8CA0000}"/>
    <cellStyle name="Percent 99 2" xfId="51882" xr:uid="{00000000-0005-0000-0000-0000A9CA0000}"/>
    <cellStyle name="Percent 99 2 2" xfId="51883" xr:uid="{00000000-0005-0000-0000-0000AACA0000}"/>
    <cellStyle name="Percent 99 3" xfId="51884" xr:uid="{00000000-0005-0000-0000-0000ABCA0000}"/>
    <cellStyle name="Porcentaje" xfId="51885" xr:uid="{00000000-0005-0000-0000-0000ACCA0000}"/>
    <cellStyle name="PrePop Currency (0)" xfId="51886" xr:uid="{00000000-0005-0000-0000-0000ADCA0000}"/>
    <cellStyle name="PrePop Currency (0) 2" xfId="51887" xr:uid="{00000000-0005-0000-0000-0000AECA0000}"/>
    <cellStyle name="PrePop Currency (0) 2 2" xfId="51888" xr:uid="{00000000-0005-0000-0000-0000AFCA0000}"/>
    <cellStyle name="PrePop Currency (2)" xfId="51889" xr:uid="{00000000-0005-0000-0000-0000B0CA0000}"/>
    <cellStyle name="PrePop Currency (2) 2" xfId="51890" xr:uid="{00000000-0005-0000-0000-0000B1CA0000}"/>
    <cellStyle name="PrePop Currency (2) 2 2" xfId="51891" xr:uid="{00000000-0005-0000-0000-0000B2CA0000}"/>
    <cellStyle name="PrePop Units (0)" xfId="51892" xr:uid="{00000000-0005-0000-0000-0000B3CA0000}"/>
    <cellStyle name="PrePop Units (0) 2" xfId="51893" xr:uid="{00000000-0005-0000-0000-0000B4CA0000}"/>
    <cellStyle name="PrePop Units (0) 2 2" xfId="51894" xr:uid="{00000000-0005-0000-0000-0000B5CA0000}"/>
    <cellStyle name="PrePop Units (1)" xfId="51895" xr:uid="{00000000-0005-0000-0000-0000B6CA0000}"/>
    <cellStyle name="PrePop Units (1) 2" xfId="51896" xr:uid="{00000000-0005-0000-0000-0000B7CA0000}"/>
    <cellStyle name="PrePop Units (1) 2 2" xfId="51897" xr:uid="{00000000-0005-0000-0000-0000B8CA0000}"/>
    <cellStyle name="PrePop Units (2)" xfId="51898" xr:uid="{00000000-0005-0000-0000-0000B9CA0000}"/>
    <cellStyle name="PrePop Units (2) 2" xfId="51899" xr:uid="{00000000-0005-0000-0000-0000BACA0000}"/>
    <cellStyle name="PrePop Units (2) 2 2" xfId="51900" xr:uid="{00000000-0005-0000-0000-0000BBCA0000}"/>
    <cellStyle name="Product Header" xfId="51901" xr:uid="{00000000-0005-0000-0000-0000BCCA0000}"/>
    <cellStyle name="Product Header 2" xfId="51902" xr:uid="{00000000-0005-0000-0000-0000BDCA0000}"/>
    <cellStyle name="Product Header 2 2" xfId="51903" xr:uid="{00000000-0005-0000-0000-0000BECA0000}"/>
    <cellStyle name="Reset  - Style7" xfId="51904" xr:uid="{00000000-0005-0000-0000-0000BFCA0000}"/>
    <cellStyle name="Reset  - Style7 2" xfId="51905" xr:uid="{00000000-0005-0000-0000-0000C0CA0000}"/>
    <cellStyle name="Reset  - Style7 2 2" xfId="51906" xr:uid="{00000000-0005-0000-0000-0000C1CA0000}"/>
    <cellStyle name="ri" xfId="51907" xr:uid="{00000000-0005-0000-0000-0000C2CA0000}"/>
    <cellStyle name="ri 2" xfId="51908" xr:uid="{00000000-0005-0000-0000-0000C3CA0000}"/>
    <cellStyle name="ri 2 2" xfId="51909" xr:uid="{00000000-0005-0000-0000-0000C4CA0000}"/>
    <cellStyle name="ri 3" xfId="51910" xr:uid="{00000000-0005-0000-0000-0000C5CA0000}"/>
    <cellStyle name="RM" xfId="51911" xr:uid="{00000000-0005-0000-0000-0000C6CA0000}"/>
    <cellStyle name="Short $" xfId="51912" xr:uid="{00000000-0005-0000-0000-0000C7CA0000}"/>
    <cellStyle name="Short $ 2" xfId="51913" xr:uid="{00000000-0005-0000-0000-0000C8CA0000}"/>
    <cellStyle name="Short $ 2 2" xfId="51914" xr:uid="{00000000-0005-0000-0000-0000C9CA0000}"/>
    <cellStyle name="Style 1" xfId="51915" xr:uid="{00000000-0005-0000-0000-0000CACA0000}"/>
    <cellStyle name="Style 1 2" xfId="51916" xr:uid="{00000000-0005-0000-0000-0000CBCA0000}"/>
    <cellStyle name="Style 1 2 2" xfId="51917" xr:uid="{00000000-0005-0000-0000-0000CCCA0000}"/>
    <cellStyle name="Style 2" xfId="51918" xr:uid="{00000000-0005-0000-0000-0000CDCA0000}"/>
    <cellStyle name="Style 2 2" xfId="51919" xr:uid="{00000000-0005-0000-0000-0000CECA0000}"/>
    <cellStyle name="Style 2 2 2" xfId="51920" xr:uid="{00000000-0005-0000-0000-0000CFCA0000}"/>
    <cellStyle name="STYLE1" xfId="51921" xr:uid="{00000000-0005-0000-0000-0000D0CA0000}"/>
    <cellStyle name="Style1 10" xfId="51922" xr:uid="{00000000-0005-0000-0000-0000D1CA0000}"/>
    <cellStyle name="Style1 10 2" xfId="51923" xr:uid="{00000000-0005-0000-0000-0000D2CA0000}"/>
    <cellStyle name="Style1 10 2 2" xfId="51924" xr:uid="{00000000-0005-0000-0000-0000D3CA0000}"/>
    <cellStyle name="STYLE1 11" xfId="51925" xr:uid="{00000000-0005-0000-0000-0000D4CA0000}"/>
    <cellStyle name="STYLE1 11 2" xfId="51926" xr:uid="{00000000-0005-0000-0000-0000D5CA0000}"/>
    <cellStyle name="STYLE1 11 2 2" xfId="51927" xr:uid="{00000000-0005-0000-0000-0000D6CA0000}"/>
    <cellStyle name="STYLE1 12" xfId="51928" xr:uid="{00000000-0005-0000-0000-0000D7CA0000}"/>
    <cellStyle name="STYLE1 12 2" xfId="51929" xr:uid="{00000000-0005-0000-0000-0000D8CA0000}"/>
    <cellStyle name="STYLE1 12 2 2" xfId="51930" xr:uid="{00000000-0005-0000-0000-0000D9CA0000}"/>
    <cellStyle name="STYLE1 13" xfId="51931" xr:uid="{00000000-0005-0000-0000-0000DACA0000}"/>
    <cellStyle name="STYLE1 13 2" xfId="51932" xr:uid="{00000000-0005-0000-0000-0000DBCA0000}"/>
    <cellStyle name="STYLE1 13 2 2" xfId="51933" xr:uid="{00000000-0005-0000-0000-0000DCCA0000}"/>
    <cellStyle name="STYLE1 14" xfId="51934" xr:uid="{00000000-0005-0000-0000-0000DDCA0000}"/>
    <cellStyle name="STYLE1 14 2" xfId="51935" xr:uid="{00000000-0005-0000-0000-0000DECA0000}"/>
    <cellStyle name="STYLE1 14 2 2" xfId="51936" xr:uid="{00000000-0005-0000-0000-0000DFCA0000}"/>
    <cellStyle name="STYLE1 15" xfId="51937" xr:uid="{00000000-0005-0000-0000-0000E0CA0000}"/>
    <cellStyle name="STYLE1 15 2" xfId="51938" xr:uid="{00000000-0005-0000-0000-0000E1CA0000}"/>
    <cellStyle name="STYLE1 15 2 2" xfId="51939" xr:uid="{00000000-0005-0000-0000-0000E2CA0000}"/>
    <cellStyle name="STYLE1 16" xfId="51940" xr:uid="{00000000-0005-0000-0000-0000E3CA0000}"/>
    <cellStyle name="STYLE1 16 2" xfId="51941" xr:uid="{00000000-0005-0000-0000-0000E4CA0000}"/>
    <cellStyle name="STYLE1 16 2 2" xfId="51942" xr:uid="{00000000-0005-0000-0000-0000E5CA0000}"/>
    <cellStyle name="STYLE1 17" xfId="51943" xr:uid="{00000000-0005-0000-0000-0000E6CA0000}"/>
    <cellStyle name="STYLE1 17 2" xfId="51944" xr:uid="{00000000-0005-0000-0000-0000E7CA0000}"/>
    <cellStyle name="STYLE1 17 2 2" xfId="51945" xr:uid="{00000000-0005-0000-0000-0000E8CA0000}"/>
    <cellStyle name="STYLE1 18" xfId="51946" xr:uid="{00000000-0005-0000-0000-0000E9CA0000}"/>
    <cellStyle name="STYLE1 18 2" xfId="51947" xr:uid="{00000000-0005-0000-0000-0000EACA0000}"/>
    <cellStyle name="STYLE1 18 2 2" xfId="51948" xr:uid="{00000000-0005-0000-0000-0000EBCA0000}"/>
    <cellStyle name="STYLE1 19" xfId="51949" xr:uid="{00000000-0005-0000-0000-0000ECCA0000}"/>
    <cellStyle name="STYLE1 19 2" xfId="51950" xr:uid="{00000000-0005-0000-0000-0000EDCA0000}"/>
    <cellStyle name="STYLE1 19 2 2" xfId="51951" xr:uid="{00000000-0005-0000-0000-0000EECA0000}"/>
    <cellStyle name="STYLE1 2" xfId="51952" xr:uid="{00000000-0005-0000-0000-0000EFCA0000}"/>
    <cellStyle name="STYLE1 2 2" xfId="51953" xr:uid="{00000000-0005-0000-0000-0000F0CA0000}"/>
    <cellStyle name="STYLE1 2 2 2" xfId="51954" xr:uid="{00000000-0005-0000-0000-0000F1CA0000}"/>
    <cellStyle name="STYLE1 20" xfId="51955" xr:uid="{00000000-0005-0000-0000-0000F2CA0000}"/>
    <cellStyle name="STYLE1 20 2" xfId="51956" xr:uid="{00000000-0005-0000-0000-0000F3CA0000}"/>
    <cellStyle name="STYLE1 20 2 2" xfId="51957" xr:uid="{00000000-0005-0000-0000-0000F4CA0000}"/>
    <cellStyle name="STYLE1 21" xfId="51958" xr:uid="{00000000-0005-0000-0000-0000F5CA0000}"/>
    <cellStyle name="STYLE1 21 2" xfId="51959" xr:uid="{00000000-0005-0000-0000-0000F6CA0000}"/>
    <cellStyle name="STYLE1 21 2 2" xfId="51960" xr:uid="{00000000-0005-0000-0000-0000F7CA0000}"/>
    <cellStyle name="STYLE1 22" xfId="51961" xr:uid="{00000000-0005-0000-0000-0000F8CA0000}"/>
    <cellStyle name="STYLE1 22 2" xfId="51962" xr:uid="{00000000-0005-0000-0000-0000F9CA0000}"/>
    <cellStyle name="STYLE1 22 2 2" xfId="51963" xr:uid="{00000000-0005-0000-0000-0000FACA0000}"/>
    <cellStyle name="STYLE1 23" xfId="51964" xr:uid="{00000000-0005-0000-0000-0000FBCA0000}"/>
    <cellStyle name="STYLE1 23 2" xfId="51965" xr:uid="{00000000-0005-0000-0000-0000FCCA0000}"/>
    <cellStyle name="STYLE1 23 2 2" xfId="51966" xr:uid="{00000000-0005-0000-0000-0000FDCA0000}"/>
    <cellStyle name="STYLE1 24" xfId="51967" xr:uid="{00000000-0005-0000-0000-0000FECA0000}"/>
    <cellStyle name="STYLE1 24 2" xfId="51968" xr:uid="{00000000-0005-0000-0000-0000FFCA0000}"/>
    <cellStyle name="STYLE1 24 2 2" xfId="51969" xr:uid="{00000000-0005-0000-0000-000000CB0000}"/>
    <cellStyle name="STYLE1 25" xfId="51970" xr:uid="{00000000-0005-0000-0000-000001CB0000}"/>
    <cellStyle name="STYLE1 25 2" xfId="51971" xr:uid="{00000000-0005-0000-0000-000002CB0000}"/>
    <cellStyle name="STYLE1 25 2 2" xfId="51972" xr:uid="{00000000-0005-0000-0000-000003CB0000}"/>
    <cellStyle name="STYLE1 26" xfId="51973" xr:uid="{00000000-0005-0000-0000-000004CB0000}"/>
    <cellStyle name="STYLE1 26 2" xfId="51974" xr:uid="{00000000-0005-0000-0000-000005CB0000}"/>
    <cellStyle name="STYLE1 26 2 2" xfId="51975" xr:uid="{00000000-0005-0000-0000-000006CB0000}"/>
    <cellStyle name="STYLE1 27" xfId="51976" xr:uid="{00000000-0005-0000-0000-000007CB0000}"/>
    <cellStyle name="STYLE1 27 2" xfId="51977" xr:uid="{00000000-0005-0000-0000-000008CB0000}"/>
    <cellStyle name="STYLE1 27 2 2" xfId="51978" xr:uid="{00000000-0005-0000-0000-000009CB0000}"/>
    <cellStyle name="STYLE1 28" xfId="51979" xr:uid="{00000000-0005-0000-0000-00000ACB0000}"/>
    <cellStyle name="STYLE1 28 2" xfId="51980" xr:uid="{00000000-0005-0000-0000-00000BCB0000}"/>
    <cellStyle name="STYLE1 28 2 2" xfId="51981" xr:uid="{00000000-0005-0000-0000-00000CCB0000}"/>
    <cellStyle name="STYLE1 29" xfId="51982" xr:uid="{00000000-0005-0000-0000-00000DCB0000}"/>
    <cellStyle name="STYLE1 29 2" xfId="51983" xr:uid="{00000000-0005-0000-0000-00000ECB0000}"/>
    <cellStyle name="STYLE1 29 2 2" xfId="51984" xr:uid="{00000000-0005-0000-0000-00000FCB0000}"/>
    <cellStyle name="Style1 3" xfId="51985" xr:uid="{00000000-0005-0000-0000-000010CB0000}"/>
    <cellStyle name="Style1 3 2" xfId="51986" xr:uid="{00000000-0005-0000-0000-000011CB0000}"/>
    <cellStyle name="Style1 3 2 2" xfId="51987" xr:uid="{00000000-0005-0000-0000-000012CB0000}"/>
    <cellStyle name="STYLE1 30" xfId="51988" xr:uid="{00000000-0005-0000-0000-000013CB0000}"/>
    <cellStyle name="STYLE1 30 2" xfId="51989" xr:uid="{00000000-0005-0000-0000-000014CB0000}"/>
    <cellStyle name="STYLE1 30 2 2" xfId="51990" xr:uid="{00000000-0005-0000-0000-000015CB0000}"/>
    <cellStyle name="STYLE1 31" xfId="51991" xr:uid="{00000000-0005-0000-0000-000016CB0000}"/>
    <cellStyle name="STYLE1 31 2" xfId="51992" xr:uid="{00000000-0005-0000-0000-000017CB0000}"/>
    <cellStyle name="STYLE1 31 2 2" xfId="51993" xr:uid="{00000000-0005-0000-0000-000018CB0000}"/>
    <cellStyle name="STYLE1 32" xfId="51994" xr:uid="{00000000-0005-0000-0000-000019CB0000}"/>
    <cellStyle name="STYLE1 32 2" xfId="51995" xr:uid="{00000000-0005-0000-0000-00001ACB0000}"/>
    <cellStyle name="STYLE1 32 2 2" xfId="51996" xr:uid="{00000000-0005-0000-0000-00001BCB0000}"/>
    <cellStyle name="STYLE1 33" xfId="51997" xr:uid="{00000000-0005-0000-0000-00001CCB0000}"/>
    <cellStyle name="STYLE1 33 2" xfId="51998" xr:uid="{00000000-0005-0000-0000-00001DCB0000}"/>
    <cellStyle name="STYLE1 33 2 2" xfId="51999" xr:uid="{00000000-0005-0000-0000-00001ECB0000}"/>
    <cellStyle name="STYLE1 34" xfId="52000" xr:uid="{00000000-0005-0000-0000-00001FCB0000}"/>
    <cellStyle name="STYLE1 34 2" xfId="52001" xr:uid="{00000000-0005-0000-0000-000020CB0000}"/>
    <cellStyle name="STYLE1 34 2 2" xfId="52002" xr:uid="{00000000-0005-0000-0000-000021CB0000}"/>
    <cellStyle name="STYLE1 35" xfId="52003" xr:uid="{00000000-0005-0000-0000-000022CB0000}"/>
    <cellStyle name="STYLE1 35 2" xfId="52004" xr:uid="{00000000-0005-0000-0000-000023CB0000}"/>
    <cellStyle name="STYLE1 35 2 2" xfId="52005" xr:uid="{00000000-0005-0000-0000-000024CB0000}"/>
    <cellStyle name="STYLE1 36" xfId="52006" xr:uid="{00000000-0005-0000-0000-000025CB0000}"/>
    <cellStyle name="STYLE1 36 2" xfId="52007" xr:uid="{00000000-0005-0000-0000-000026CB0000}"/>
    <cellStyle name="STYLE1 36 2 2" xfId="52008" xr:uid="{00000000-0005-0000-0000-000027CB0000}"/>
    <cellStyle name="STYLE1 37" xfId="52009" xr:uid="{00000000-0005-0000-0000-000028CB0000}"/>
    <cellStyle name="STYLE1 37 2" xfId="52010" xr:uid="{00000000-0005-0000-0000-000029CB0000}"/>
    <cellStyle name="STYLE1 37 2 2" xfId="52011" xr:uid="{00000000-0005-0000-0000-00002ACB0000}"/>
    <cellStyle name="STYLE1 38" xfId="52012" xr:uid="{00000000-0005-0000-0000-00002BCB0000}"/>
    <cellStyle name="STYLE1 38 2" xfId="52013" xr:uid="{00000000-0005-0000-0000-00002CCB0000}"/>
    <cellStyle name="STYLE1 38 2 2" xfId="52014" xr:uid="{00000000-0005-0000-0000-00002DCB0000}"/>
    <cellStyle name="STYLE1 39" xfId="52015" xr:uid="{00000000-0005-0000-0000-00002ECB0000}"/>
    <cellStyle name="STYLE1 39 2" xfId="52016" xr:uid="{00000000-0005-0000-0000-00002FCB0000}"/>
    <cellStyle name="STYLE1 39 2 2" xfId="52017" xr:uid="{00000000-0005-0000-0000-000030CB0000}"/>
    <cellStyle name="Style1 4" xfId="52018" xr:uid="{00000000-0005-0000-0000-000031CB0000}"/>
    <cellStyle name="Style1 4 2" xfId="52019" xr:uid="{00000000-0005-0000-0000-000032CB0000}"/>
    <cellStyle name="Style1 4 2 2" xfId="52020" xr:uid="{00000000-0005-0000-0000-000033CB0000}"/>
    <cellStyle name="STYLE1 40" xfId="52021" xr:uid="{00000000-0005-0000-0000-000034CB0000}"/>
    <cellStyle name="STYLE1 40 2" xfId="52022" xr:uid="{00000000-0005-0000-0000-000035CB0000}"/>
    <cellStyle name="STYLE1 40 2 2" xfId="52023" xr:uid="{00000000-0005-0000-0000-000036CB0000}"/>
    <cellStyle name="STYLE1 41" xfId="52024" xr:uid="{00000000-0005-0000-0000-000037CB0000}"/>
    <cellStyle name="STYLE1 41 2" xfId="52025" xr:uid="{00000000-0005-0000-0000-000038CB0000}"/>
    <cellStyle name="STYLE1 41 2 2" xfId="52026" xr:uid="{00000000-0005-0000-0000-000039CB0000}"/>
    <cellStyle name="STYLE1 42" xfId="52027" xr:uid="{00000000-0005-0000-0000-00003ACB0000}"/>
    <cellStyle name="STYLE1 42 2" xfId="52028" xr:uid="{00000000-0005-0000-0000-00003BCB0000}"/>
    <cellStyle name="STYLE1 42 2 2" xfId="52029" xr:uid="{00000000-0005-0000-0000-00003CCB0000}"/>
    <cellStyle name="STYLE1 43" xfId="52030" xr:uid="{00000000-0005-0000-0000-00003DCB0000}"/>
    <cellStyle name="STYLE1 43 2" xfId="52031" xr:uid="{00000000-0005-0000-0000-00003ECB0000}"/>
    <cellStyle name="STYLE1 43 2 2" xfId="52032" xr:uid="{00000000-0005-0000-0000-00003FCB0000}"/>
    <cellStyle name="STYLE1 44" xfId="52033" xr:uid="{00000000-0005-0000-0000-000040CB0000}"/>
    <cellStyle name="STYLE1 44 2" xfId="52034" xr:uid="{00000000-0005-0000-0000-000041CB0000}"/>
    <cellStyle name="STYLE1 44 2 2" xfId="52035" xr:uid="{00000000-0005-0000-0000-000042CB0000}"/>
    <cellStyle name="STYLE1 45" xfId="52036" xr:uid="{00000000-0005-0000-0000-000043CB0000}"/>
    <cellStyle name="STYLE1 45 2" xfId="52037" xr:uid="{00000000-0005-0000-0000-000044CB0000}"/>
    <cellStyle name="STYLE1 45 2 2" xfId="52038" xr:uid="{00000000-0005-0000-0000-000045CB0000}"/>
    <cellStyle name="STYLE1 46" xfId="52039" xr:uid="{00000000-0005-0000-0000-000046CB0000}"/>
    <cellStyle name="STYLE1 46 2" xfId="52040" xr:uid="{00000000-0005-0000-0000-000047CB0000}"/>
    <cellStyle name="STYLE1 46 2 2" xfId="52041" xr:uid="{00000000-0005-0000-0000-000048CB0000}"/>
    <cellStyle name="STYLE1 47" xfId="52042" xr:uid="{00000000-0005-0000-0000-000049CB0000}"/>
    <cellStyle name="STYLE1 47 2" xfId="52043" xr:uid="{00000000-0005-0000-0000-00004ACB0000}"/>
    <cellStyle name="STYLE1 47 2 2" xfId="52044" xr:uid="{00000000-0005-0000-0000-00004BCB0000}"/>
    <cellStyle name="STYLE1 48" xfId="52045" xr:uid="{00000000-0005-0000-0000-00004CCB0000}"/>
    <cellStyle name="STYLE1 48 2" xfId="52046" xr:uid="{00000000-0005-0000-0000-00004DCB0000}"/>
    <cellStyle name="STYLE1 48 2 2" xfId="52047" xr:uid="{00000000-0005-0000-0000-00004ECB0000}"/>
    <cellStyle name="STYLE1 49" xfId="52048" xr:uid="{00000000-0005-0000-0000-00004FCB0000}"/>
    <cellStyle name="STYLE1 49 2" xfId="52049" xr:uid="{00000000-0005-0000-0000-000050CB0000}"/>
    <cellStyle name="STYLE1 49 2 2" xfId="52050" xr:uid="{00000000-0005-0000-0000-000051CB0000}"/>
    <cellStyle name="Style1 5" xfId="52051" xr:uid="{00000000-0005-0000-0000-000052CB0000}"/>
    <cellStyle name="Style1 5 2" xfId="52052" xr:uid="{00000000-0005-0000-0000-000053CB0000}"/>
    <cellStyle name="Style1 5 2 2" xfId="52053" xr:uid="{00000000-0005-0000-0000-000054CB0000}"/>
    <cellStyle name="STYLE1 50" xfId="52054" xr:uid="{00000000-0005-0000-0000-000055CB0000}"/>
    <cellStyle name="STYLE1 50 2" xfId="52055" xr:uid="{00000000-0005-0000-0000-000056CB0000}"/>
    <cellStyle name="STYLE1 50 2 2" xfId="52056" xr:uid="{00000000-0005-0000-0000-000057CB0000}"/>
    <cellStyle name="STYLE1 51" xfId="52057" xr:uid="{00000000-0005-0000-0000-000058CB0000}"/>
    <cellStyle name="STYLE1 51 2" xfId="52058" xr:uid="{00000000-0005-0000-0000-000059CB0000}"/>
    <cellStyle name="STYLE1 51 2 2" xfId="52059" xr:uid="{00000000-0005-0000-0000-00005ACB0000}"/>
    <cellStyle name="STYLE1 52" xfId="52060" xr:uid="{00000000-0005-0000-0000-00005BCB0000}"/>
    <cellStyle name="STYLE1 52 2" xfId="52061" xr:uid="{00000000-0005-0000-0000-00005CCB0000}"/>
    <cellStyle name="STYLE1 52 2 2" xfId="52062" xr:uid="{00000000-0005-0000-0000-00005DCB0000}"/>
    <cellStyle name="STYLE1 53" xfId="52063" xr:uid="{00000000-0005-0000-0000-00005ECB0000}"/>
    <cellStyle name="STYLE1 53 2" xfId="52064" xr:uid="{00000000-0005-0000-0000-00005FCB0000}"/>
    <cellStyle name="STYLE1 53 2 2" xfId="52065" xr:uid="{00000000-0005-0000-0000-000060CB0000}"/>
    <cellStyle name="STYLE1 54" xfId="52066" xr:uid="{00000000-0005-0000-0000-000061CB0000}"/>
    <cellStyle name="STYLE1 54 2" xfId="52067" xr:uid="{00000000-0005-0000-0000-000062CB0000}"/>
    <cellStyle name="STYLE1 54 2 2" xfId="52068" xr:uid="{00000000-0005-0000-0000-000063CB0000}"/>
    <cellStyle name="STYLE1 55" xfId="52069" xr:uid="{00000000-0005-0000-0000-000064CB0000}"/>
    <cellStyle name="STYLE1 55 2" xfId="52070" xr:uid="{00000000-0005-0000-0000-000065CB0000}"/>
    <cellStyle name="STYLE1 55 2 2" xfId="52071" xr:uid="{00000000-0005-0000-0000-000066CB0000}"/>
    <cellStyle name="STYLE1 56" xfId="52072" xr:uid="{00000000-0005-0000-0000-000067CB0000}"/>
    <cellStyle name="STYLE1 56 2" xfId="52073" xr:uid="{00000000-0005-0000-0000-000068CB0000}"/>
    <cellStyle name="STYLE1 56 2 2" xfId="52074" xr:uid="{00000000-0005-0000-0000-000069CB0000}"/>
    <cellStyle name="STYLE1 57" xfId="52075" xr:uid="{00000000-0005-0000-0000-00006ACB0000}"/>
    <cellStyle name="STYLE1 57 2" xfId="52076" xr:uid="{00000000-0005-0000-0000-00006BCB0000}"/>
    <cellStyle name="STYLE1 57 2 2" xfId="52077" xr:uid="{00000000-0005-0000-0000-00006CCB0000}"/>
    <cellStyle name="STYLE1 58" xfId="52078" xr:uid="{00000000-0005-0000-0000-00006DCB0000}"/>
    <cellStyle name="STYLE1 58 2" xfId="52079" xr:uid="{00000000-0005-0000-0000-00006ECB0000}"/>
    <cellStyle name="STYLE1 58 2 2" xfId="52080" xr:uid="{00000000-0005-0000-0000-00006FCB0000}"/>
    <cellStyle name="STYLE1 59" xfId="52081" xr:uid="{00000000-0005-0000-0000-000070CB0000}"/>
    <cellStyle name="STYLE1 59 2" xfId="52082" xr:uid="{00000000-0005-0000-0000-000071CB0000}"/>
    <cellStyle name="STYLE1 59 2 2" xfId="52083" xr:uid="{00000000-0005-0000-0000-000072CB0000}"/>
    <cellStyle name="STYLE1 6" xfId="52084" xr:uid="{00000000-0005-0000-0000-000073CB0000}"/>
    <cellStyle name="STYLE1 6 2" xfId="52085" xr:uid="{00000000-0005-0000-0000-000074CB0000}"/>
    <cellStyle name="STYLE1 6 2 2" xfId="52086" xr:uid="{00000000-0005-0000-0000-000075CB0000}"/>
    <cellStyle name="STYLE1 60" xfId="52087" xr:uid="{00000000-0005-0000-0000-000076CB0000}"/>
    <cellStyle name="STYLE1 60 2" xfId="52088" xr:uid="{00000000-0005-0000-0000-000077CB0000}"/>
    <cellStyle name="STYLE1 60 2 2" xfId="52089" xr:uid="{00000000-0005-0000-0000-000078CB0000}"/>
    <cellStyle name="STYLE1 61" xfId="52090" xr:uid="{00000000-0005-0000-0000-000079CB0000}"/>
    <cellStyle name="STYLE1 61 2" xfId="52091" xr:uid="{00000000-0005-0000-0000-00007ACB0000}"/>
    <cellStyle name="STYLE1 61 2 2" xfId="52092" xr:uid="{00000000-0005-0000-0000-00007BCB0000}"/>
    <cellStyle name="STYLE1 62" xfId="52093" xr:uid="{00000000-0005-0000-0000-00007CCB0000}"/>
    <cellStyle name="STYLE1 62 2" xfId="52094" xr:uid="{00000000-0005-0000-0000-00007DCB0000}"/>
    <cellStyle name="STYLE1 62 2 2" xfId="52095" xr:uid="{00000000-0005-0000-0000-00007ECB0000}"/>
    <cellStyle name="STYLE1 63" xfId="52096" xr:uid="{00000000-0005-0000-0000-00007FCB0000}"/>
    <cellStyle name="STYLE1 63 2" xfId="52097" xr:uid="{00000000-0005-0000-0000-000080CB0000}"/>
    <cellStyle name="STYLE1 63 2 2" xfId="52098" xr:uid="{00000000-0005-0000-0000-000081CB0000}"/>
    <cellStyle name="STYLE1 64" xfId="52099" xr:uid="{00000000-0005-0000-0000-000082CB0000}"/>
    <cellStyle name="STYLE1 64 2" xfId="52100" xr:uid="{00000000-0005-0000-0000-000083CB0000}"/>
    <cellStyle name="STYLE1 64 2 2" xfId="52101" xr:uid="{00000000-0005-0000-0000-000084CB0000}"/>
    <cellStyle name="STYLE1 65" xfId="52102" xr:uid="{00000000-0005-0000-0000-000085CB0000}"/>
    <cellStyle name="STYLE1 65 2" xfId="52103" xr:uid="{00000000-0005-0000-0000-000086CB0000}"/>
    <cellStyle name="STYLE1 65 2 2" xfId="52104" xr:uid="{00000000-0005-0000-0000-000087CB0000}"/>
    <cellStyle name="STYLE1 66" xfId="52105" xr:uid="{00000000-0005-0000-0000-000088CB0000}"/>
    <cellStyle name="STYLE1 66 2" xfId="52106" xr:uid="{00000000-0005-0000-0000-000089CB0000}"/>
    <cellStyle name="STYLE1 66 2 2" xfId="52107" xr:uid="{00000000-0005-0000-0000-00008ACB0000}"/>
    <cellStyle name="STYLE1 67" xfId="52108" xr:uid="{00000000-0005-0000-0000-00008BCB0000}"/>
    <cellStyle name="STYLE1 67 2" xfId="52109" xr:uid="{00000000-0005-0000-0000-00008CCB0000}"/>
    <cellStyle name="STYLE1 67 2 2" xfId="52110" xr:uid="{00000000-0005-0000-0000-00008DCB0000}"/>
    <cellStyle name="STYLE1 68" xfId="52111" xr:uid="{00000000-0005-0000-0000-00008ECB0000}"/>
    <cellStyle name="STYLE1 68 2" xfId="52112" xr:uid="{00000000-0005-0000-0000-00008FCB0000}"/>
    <cellStyle name="STYLE1 68 2 2" xfId="52113" xr:uid="{00000000-0005-0000-0000-000090CB0000}"/>
    <cellStyle name="STYLE1 69" xfId="52114" xr:uid="{00000000-0005-0000-0000-000091CB0000}"/>
    <cellStyle name="STYLE1 69 2" xfId="52115" xr:uid="{00000000-0005-0000-0000-000092CB0000}"/>
    <cellStyle name="STYLE1 69 2 2" xfId="52116" xr:uid="{00000000-0005-0000-0000-000093CB0000}"/>
    <cellStyle name="Style1 7" xfId="52117" xr:uid="{00000000-0005-0000-0000-000094CB0000}"/>
    <cellStyle name="Style1 7 2" xfId="52118" xr:uid="{00000000-0005-0000-0000-000095CB0000}"/>
    <cellStyle name="Style1 7 2 2" xfId="52119" xr:uid="{00000000-0005-0000-0000-000096CB0000}"/>
    <cellStyle name="STYLE1 70" xfId="52120" xr:uid="{00000000-0005-0000-0000-000097CB0000}"/>
    <cellStyle name="STYLE1 70 2" xfId="52121" xr:uid="{00000000-0005-0000-0000-000098CB0000}"/>
    <cellStyle name="STYLE1 70 2 2" xfId="52122" xr:uid="{00000000-0005-0000-0000-000099CB0000}"/>
    <cellStyle name="STYLE1 71" xfId="52123" xr:uid="{00000000-0005-0000-0000-00009ACB0000}"/>
    <cellStyle name="STYLE1 71 2" xfId="52124" xr:uid="{00000000-0005-0000-0000-00009BCB0000}"/>
    <cellStyle name="STYLE1 71 2 2" xfId="52125" xr:uid="{00000000-0005-0000-0000-00009CCB0000}"/>
    <cellStyle name="STYLE1 72" xfId="52126" xr:uid="{00000000-0005-0000-0000-00009DCB0000}"/>
    <cellStyle name="STYLE1 72 2" xfId="52127" xr:uid="{00000000-0005-0000-0000-00009ECB0000}"/>
    <cellStyle name="STYLE1 72 2 2" xfId="52128" xr:uid="{00000000-0005-0000-0000-00009FCB0000}"/>
    <cellStyle name="STYLE1 73" xfId="52129" xr:uid="{00000000-0005-0000-0000-0000A0CB0000}"/>
    <cellStyle name="STYLE1 73 2" xfId="52130" xr:uid="{00000000-0005-0000-0000-0000A1CB0000}"/>
    <cellStyle name="STYLE1 73 2 2" xfId="52131" xr:uid="{00000000-0005-0000-0000-0000A2CB0000}"/>
    <cellStyle name="STYLE1 74" xfId="52132" xr:uid="{00000000-0005-0000-0000-0000A3CB0000}"/>
    <cellStyle name="STYLE1 74 2" xfId="52133" xr:uid="{00000000-0005-0000-0000-0000A4CB0000}"/>
    <cellStyle name="STYLE1 74 2 2" xfId="52134" xr:uid="{00000000-0005-0000-0000-0000A5CB0000}"/>
    <cellStyle name="STYLE1 75" xfId="52135" xr:uid="{00000000-0005-0000-0000-0000A6CB0000}"/>
    <cellStyle name="STYLE1 75 2" xfId="52136" xr:uid="{00000000-0005-0000-0000-0000A7CB0000}"/>
    <cellStyle name="STYLE1 75 2 2" xfId="52137" xr:uid="{00000000-0005-0000-0000-0000A8CB0000}"/>
    <cellStyle name="STYLE1 76" xfId="52138" xr:uid="{00000000-0005-0000-0000-0000A9CB0000}"/>
    <cellStyle name="STYLE1 76 2" xfId="52139" xr:uid="{00000000-0005-0000-0000-0000AACB0000}"/>
    <cellStyle name="STYLE1 76 2 2" xfId="52140" xr:uid="{00000000-0005-0000-0000-0000ABCB0000}"/>
    <cellStyle name="STYLE1 77" xfId="52141" xr:uid="{00000000-0005-0000-0000-0000ACCB0000}"/>
    <cellStyle name="STYLE1 77 2" xfId="52142" xr:uid="{00000000-0005-0000-0000-0000ADCB0000}"/>
    <cellStyle name="STYLE1 77 2 2" xfId="52143" xr:uid="{00000000-0005-0000-0000-0000AECB0000}"/>
    <cellStyle name="STYLE1 78" xfId="52144" xr:uid="{00000000-0005-0000-0000-0000AFCB0000}"/>
    <cellStyle name="STYLE1 78 2" xfId="52145" xr:uid="{00000000-0005-0000-0000-0000B0CB0000}"/>
    <cellStyle name="STYLE1 78 2 2" xfId="52146" xr:uid="{00000000-0005-0000-0000-0000B1CB0000}"/>
    <cellStyle name="STYLE1 79" xfId="52147" xr:uid="{00000000-0005-0000-0000-0000B2CB0000}"/>
    <cellStyle name="STYLE1 79 2" xfId="52148" xr:uid="{00000000-0005-0000-0000-0000B3CB0000}"/>
    <cellStyle name="STYLE1 79 2 2" xfId="52149" xr:uid="{00000000-0005-0000-0000-0000B4CB0000}"/>
    <cellStyle name="Style1 8" xfId="52150" xr:uid="{00000000-0005-0000-0000-0000B5CB0000}"/>
    <cellStyle name="Style1 8 2" xfId="52151" xr:uid="{00000000-0005-0000-0000-0000B6CB0000}"/>
    <cellStyle name="Style1 8 2 2" xfId="52152" xr:uid="{00000000-0005-0000-0000-0000B7CB0000}"/>
    <cellStyle name="STYLE1 80" xfId="52153" xr:uid="{00000000-0005-0000-0000-0000B8CB0000}"/>
    <cellStyle name="STYLE1 80 2" xfId="52154" xr:uid="{00000000-0005-0000-0000-0000B9CB0000}"/>
    <cellStyle name="STYLE1 80 2 2" xfId="52155" xr:uid="{00000000-0005-0000-0000-0000BACB0000}"/>
    <cellStyle name="STYLE1 81" xfId="52156" xr:uid="{00000000-0005-0000-0000-0000BBCB0000}"/>
    <cellStyle name="STYLE1 81 2" xfId="52157" xr:uid="{00000000-0005-0000-0000-0000BCCB0000}"/>
    <cellStyle name="STYLE1 81 2 2" xfId="52158" xr:uid="{00000000-0005-0000-0000-0000BDCB0000}"/>
    <cellStyle name="STYLE1 82" xfId="52159" xr:uid="{00000000-0005-0000-0000-0000BECB0000}"/>
    <cellStyle name="STYLE1 82 2" xfId="52160" xr:uid="{00000000-0005-0000-0000-0000BFCB0000}"/>
    <cellStyle name="STYLE1 82 2 2" xfId="52161" xr:uid="{00000000-0005-0000-0000-0000C0CB0000}"/>
    <cellStyle name="STYLE1 83" xfId="52162" xr:uid="{00000000-0005-0000-0000-0000C1CB0000}"/>
    <cellStyle name="STYLE1 83 2" xfId="52163" xr:uid="{00000000-0005-0000-0000-0000C2CB0000}"/>
    <cellStyle name="STYLE1 83 2 2" xfId="52164" xr:uid="{00000000-0005-0000-0000-0000C3CB0000}"/>
    <cellStyle name="STYLE1 84" xfId="52165" xr:uid="{00000000-0005-0000-0000-0000C4CB0000}"/>
    <cellStyle name="STYLE1 84 2" xfId="52166" xr:uid="{00000000-0005-0000-0000-0000C5CB0000}"/>
    <cellStyle name="STYLE1 85" xfId="52167" xr:uid="{00000000-0005-0000-0000-0000C6CB0000}"/>
    <cellStyle name="STYLE1 85 2" xfId="52168" xr:uid="{00000000-0005-0000-0000-0000C7CB0000}"/>
    <cellStyle name="Style1 9" xfId="52169" xr:uid="{00000000-0005-0000-0000-0000C8CB0000}"/>
    <cellStyle name="Style1 9 2" xfId="52170" xr:uid="{00000000-0005-0000-0000-0000C9CB0000}"/>
    <cellStyle name="Style1 9 2 2" xfId="52171" xr:uid="{00000000-0005-0000-0000-0000CACB0000}"/>
    <cellStyle name="STYLE2" xfId="52172" xr:uid="{00000000-0005-0000-0000-0000CBCB0000}"/>
    <cellStyle name="Style2 10" xfId="52173" xr:uid="{00000000-0005-0000-0000-0000CCCB0000}"/>
    <cellStyle name="Style2 10 2" xfId="52174" xr:uid="{00000000-0005-0000-0000-0000CDCB0000}"/>
    <cellStyle name="Style2 10 2 2" xfId="52175" xr:uid="{00000000-0005-0000-0000-0000CECB0000}"/>
    <cellStyle name="STYLE2 11" xfId="52176" xr:uid="{00000000-0005-0000-0000-0000CFCB0000}"/>
    <cellStyle name="STYLE2 11 2" xfId="52177" xr:uid="{00000000-0005-0000-0000-0000D0CB0000}"/>
    <cellStyle name="STYLE2 11 2 2" xfId="52178" xr:uid="{00000000-0005-0000-0000-0000D1CB0000}"/>
    <cellStyle name="STYLE2 12" xfId="52179" xr:uid="{00000000-0005-0000-0000-0000D2CB0000}"/>
    <cellStyle name="STYLE2 12 2" xfId="52180" xr:uid="{00000000-0005-0000-0000-0000D3CB0000}"/>
    <cellStyle name="STYLE2 12 2 2" xfId="52181" xr:uid="{00000000-0005-0000-0000-0000D4CB0000}"/>
    <cellStyle name="STYLE2 13" xfId="52182" xr:uid="{00000000-0005-0000-0000-0000D5CB0000}"/>
    <cellStyle name="STYLE2 13 2" xfId="52183" xr:uid="{00000000-0005-0000-0000-0000D6CB0000}"/>
    <cellStyle name="STYLE2 13 2 2" xfId="52184" xr:uid="{00000000-0005-0000-0000-0000D7CB0000}"/>
    <cellStyle name="STYLE2 14" xfId="52185" xr:uid="{00000000-0005-0000-0000-0000D8CB0000}"/>
    <cellStyle name="STYLE2 14 2" xfId="52186" xr:uid="{00000000-0005-0000-0000-0000D9CB0000}"/>
    <cellStyle name="STYLE2 14 2 2" xfId="52187" xr:uid="{00000000-0005-0000-0000-0000DACB0000}"/>
    <cellStyle name="STYLE2 15" xfId="52188" xr:uid="{00000000-0005-0000-0000-0000DBCB0000}"/>
    <cellStyle name="STYLE2 15 2" xfId="52189" xr:uid="{00000000-0005-0000-0000-0000DCCB0000}"/>
    <cellStyle name="STYLE2 15 2 2" xfId="52190" xr:uid="{00000000-0005-0000-0000-0000DDCB0000}"/>
    <cellStyle name="STYLE2 16" xfId="52191" xr:uid="{00000000-0005-0000-0000-0000DECB0000}"/>
    <cellStyle name="STYLE2 16 2" xfId="52192" xr:uid="{00000000-0005-0000-0000-0000DFCB0000}"/>
    <cellStyle name="STYLE2 16 2 2" xfId="52193" xr:uid="{00000000-0005-0000-0000-0000E0CB0000}"/>
    <cellStyle name="STYLE2 17" xfId="52194" xr:uid="{00000000-0005-0000-0000-0000E1CB0000}"/>
    <cellStyle name="STYLE2 17 2" xfId="52195" xr:uid="{00000000-0005-0000-0000-0000E2CB0000}"/>
    <cellStyle name="STYLE2 17 2 2" xfId="52196" xr:uid="{00000000-0005-0000-0000-0000E3CB0000}"/>
    <cellStyle name="STYLE2 18" xfId="52197" xr:uid="{00000000-0005-0000-0000-0000E4CB0000}"/>
    <cellStyle name="STYLE2 18 2" xfId="52198" xr:uid="{00000000-0005-0000-0000-0000E5CB0000}"/>
    <cellStyle name="STYLE2 18 2 2" xfId="52199" xr:uid="{00000000-0005-0000-0000-0000E6CB0000}"/>
    <cellStyle name="STYLE2 19" xfId="52200" xr:uid="{00000000-0005-0000-0000-0000E7CB0000}"/>
    <cellStyle name="STYLE2 19 2" xfId="52201" xr:uid="{00000000-0005-0000-0000-0000E8CB0000}"/>
    <cellStyle name="STYLE2 19 2 2" xfId="52202" xr:uid="{00000000-0005-0000-0000-0000E9CB0000}"/>
    <cellStyle name="STYLE2 2" xfId="52203" xr:uid="{00000000-0005-0000-0000-0000EACB0000}"/>
    <cellStyle name="STYLE2 2 2" xfId="52204" xr:uid="{00000000-0005-0000-0000-0000EBCB0000}"/>
    <cellStyle name="STYLE2 2 2 2" xfId="52205" xr:uid="{00000000-0005-0000-0000-0000ECCB0000}"/>
    <cellStyle name="STYLE2 20" xfId="52206" xr:uid="{00000000-0005-0000-0000-0000EDCB0000}"/>
    <cellStyle name="STYLE2 20 2" xfId="52207" xr:uid="{00000000-0005-0000-0000-0000EECB0000}"/>
    <cellStyle name="STYLE2 20 2 2" xfId="52208" xr:uid="{00000000-0005-0000-0000-0000EFCB0000}"/>
    <cellStyle name="STYLE2 21" xfId="52209" xr:uid="{00000000-0005-0000-0000-0000F0CB0000}"/>
    <cellStyle name="STYLE2 21 2" xfId="52210" xr:uid="{00000000-0005-0000-0000-0000F1CB0000}"/>
    <cellStyle name="STYLE2 21 2 2" xfId="52211" xr:uid="{00000000-0005-0000-0000-0000F2CB0000}"/>
    <cellStyle name="STYLE2 22" xfId="52212" xr:uid="{00000000-0005-0000-0000-0000F3CB0000}"/>
    <cellStyle name="STYLE2 22 2" xfId="52213" xr:uid="{00000000-0005-0000-0000-0000F4CB0000}"/>
    <cellStyle name="STYLE2 22 2 2" xfId="52214" xr:uid="{00000000-0005-0000-0000-0000F5CB0000}"/>
    <cellStyle name="STYLE2 23" xfId="52215" xr:uid="{00000000-0005-0000-0000-0000F6CB0000}"/>
    <cellStyle name="STYLE2 23 2" xfId="52216" xr:uid="{00000000-0005-0000-0000-0000F7CB0000}"/>
    <cellStyle name="STYLE2 23 2 2" xfId="52217" xr:uid="{00000000-0005-0000-0000-0000F8CB0000}"/>
    <cellStyle name="STYLE2 24" xfId="52218" xr:uid="{00000000-0005-0000-0000-0000F9CB0000}"/>
    <cellStyle name="STYLE2 24 2" xfId="52219" xr:uid="{00000000-0005-0000-0000-0000FACB0000}"/>
    <cellStyle name="STYLE2 24 2 2" xfId="52220" xr:uid="{00000000-0005-0000-0000-0000FBCB0000}"/>
    <cellStyle name="STYLE2 25" xfId="52221" xr:uid="{00000000-0005-0000-0000-0000FCCB0000}"/>
    <cellStyle name="STYLE2 25 2" xfId="52222" xr:uid="{00000000-0005-0000-0000-0000FDCB0000}"/>
    <cellStyle name="STYLE2 25 2 2" xfId="52223" xr:uid="{00000000-0005-0000-0000-0000FECB0000}"/>
    <cellStyle name="STYLE2 26" xfId="52224" xr:uid="{00000000-0005-0000-0000-0000FFCB0000}"/>
    <cellStyle name="STYLE2 26 2" xfId="52225" xr:uid="{00000000-0005-0000-0000-000000CC0000}"/>
    <cellStyle name="STYLE2 26 2 2" xfId="52226" xr:uid="{00000000-0005-0000-0000-000001CC0000}"/>
    <cellStyle name="STYLE2 27" xfId="52227" xr:uid="{00000000-0005-0000-0000-000002CC0000}"/>
    <cellStyle name="STYLE2 27 2" xfId="52228" xr:uid="{00000000-0005-0000-0000-000003CC0000}"/>
    <cellStyle name="STYLE2 27 2 2" xfId="52229" xr:uid="{00000000-0005-0000-0000-000004CC0000}"/>
    <cellStyle name="STYLE2 28" xfId="52230" xr:uid="{00000000-0005-0000-0000-000005CC0000}"/>
    <cellStyle name="STYLE2 28 2" xfId="52231" xr:uid="{00000000-0005-0000-0000-000006CC0000}"/>
    <cellStyle name="STYLE2 28 2 2" xfId="52232" xr:uid="{00000000-0005-0000-0000-000007CC0000}"/>
    <cellStyle name="STYLE2 29" xfId="52233" xr:uid="{00000000-0005-0000-0000-000008CC0000}"/>
    <cellStyle name="STYLE2 29 2" xfId="52234" xr:uid="{00000000-0005-0000-0000-000009CC0000}"/>
    <cellStyle name="STYLE2 29 2 2" xfId="52235" xr:uid="{00000000-0005-0000-0000-00000ACC0000}"/>
    <cellStyle name="Style2 3" xfId="52236" xr:uid="{00000000-0005-0000-0000-00000BCC0000}"/>
    <cellStyle name="Style2 3 2" xfId="52237" xr:uid="{00000000-0005-0000-0000-00000CCC0000}"/>
    <cellStyle name="Style2 3 2 2" xfId="52238" xr:uid="{00000000-0005-0000-0000-00000DCC0000}"/>
    <cellStyle name="STYLE2 30" xfId="52239" xr:uid="{00000000-0005-0000-0000-00000ECC0000}"/>
    <cellStyle name="STYLE2 30 2" xfId="52240" xr:uid="{00000000-0005-0000-0000-00000FCC0000}"/>
    <cellStyle name="STYLE2 30 2 2" xfId="52241" xr:uid="{00000000-0005-0000-0000-000010CC0000}"/>
    <cellStyle name="STYLE2 31" xfId="52242" xr:uid="{00000000-0005-0000-0000-000011CC0000}"/>
    <cellStyle name="STYLE2 31 2" xfId="52243" xr:uid="{00000000-0005-0000-0000-000012CC0000}"/>
    <cellStyle name="STYLE2 31 2 2" xfId="52244" xr:uid="{00000000-0005-0000-0000-000013CC0000}"/>
    <cellStyle name="STYLE2 32" xfId="52245" xr:uid="{00000000-0005-0000-0000-000014CC0000}"/>
    <cellStyle name="STYLE2 32 2" xfId="52246" xr:uid="{00000000-0005-0000-0000-000015CC0000}"/>
    <cellStyle name="STYLE2 32 2 2" xfId="52247" xr:uid="{00000000-0005-0000-0000-000016CC0000}"/>
    <cellStyle name="STYLE2 33" xfId="52248" xr:uid="{00000000-0005-0000-0000-000017CC0000}"/>
    <cellStyle name="STYLE2 33 2" xfId="52249" xr:uid="{00000000-0005-0000-0000-000018CC0000}"/>
    <cellStyle name="STYLE2 33 2 2" xfId="52250" xr:uid="{00000000-0005-0000-0000-000019CC0000}"/>
    <cellStyle name="STYLE2 34" xfId="52251" xr:uid="{00000000-0005-0000-0000-00001ACC0000}"/>
    <cellStyle name="STYLE2 34 2" xfId="52252" xr:uid="{00000000-0005-0000-0000-00001BCC0000}"/>
    <cellStyle name="STYLE2 34 2 2" xfId="52253" xr:uid="{00000000-0005-0000-0000-00001CCC0000}"/>
    <cellStyle name="STYLE2 35" xfId="52254" xr:uid="{00000000-0005-0000-0000-00001DCC0000}"/>
    <cellStyle name="STYLE2 35 2" xfId="52255" xr:uid="{00000000-0005-0000-0000-00001ECC0000}"/>
    <cellStyle name="STYLE2 35 2 2" xfId="52256" xr:uid="{00000000-0005-0000-0000-00001FCC0000}"/>
    <cellStyle name="STYLE2 36" xfId="52257" xr:uid="{00000000-0005-0000-0000-000020CC0000}"/>
    <cellStyle name="STYLE2 36 2" xfId="52258" xr:uid="{00000000-0005-0000-0000-000021CC0000}"/>
    <cellStyle name="STYLE2 36 2 2" xfId="52259" xr:uid="{00000000-0005-0000-0000-000022CC0000}"/>
    <cellStyle name="STYLE2 37" xfId="52260" xr:uid="{00000000-0005-0000-0000-000023CC0000}"/>
    <cellStyle name="STYLE2 37 2" xfId="52261" xr:uid="{00000000-0005-0000-0000-000024CC0000}"/>
    <cellStyle name="STYLE2 37 2 2" xfId="52262" xr:uid="{00000000-0005-0000-0000-000025CC0000}"/>
    <cellStyle name="STYLE2 38" xfId="52263" xr:uid="{00000000-0005-0000-0000-000026CC0000}"/>
    <cellStyle name="STYLE2 38 2" xfId="52264" xr:uid="{00000000-0005-0000-0000-000027CC0000}"/>
    <cellStyle name="STYLE2 38 2 2" xfId="52265" xr:uid="{00000000-0005-0000-0000-000028CC0000}"/>
    <cellStyle name="STYLE2 39" xfId="52266" xr:uid="{00000000-0005-0000-0000-000029CC0000}"/>
    <cellStyle name="STYLE2 39 2" xfId="52267" xr:uid="{00000000-0005-0000-0000-00002ACC0000}"/>
    <cellStyle name="STYLE2 39 2 2" xfId="52268" xr:uid="{00000000-0005-0000-0000-00002BCC0000}"/>
    <cellStyle name="Style2 4" xfId="52269" xr:uid="{00000000-0005-0000-0000-00002CCC0000}"/>
    <cellStyle name="Style2 4 2" xfId="52270" xr:uid="{00000000-0005-0000-0000-00002DCC0000}"/>
    <cellStyle name="Style2 4 2 2" xfId="52271" xr:uid="{00000000-0005-0000-0000-00002ECC0000}"/>
    <cellStyle name="STYLE2 40" xfId="52272" xr:uid="{00000000-0005-0000-0000-00002FCC0000}"/>
    <cellStyle name="STYLE2 40 2" xfId="52273" xr:uid="{00000000-0005-0000-0000-000030CC0000}"/>
    <cellStyle name="STYLE2 40 2 2" xfId="52274" xr:uid="{00000000-0005-0000-0000-000031CC0000}"/>
    <cellStyle name="STYLE2 41" xfId="52275" xr:uid="{00000000-0005-0000-0000-000032CC0000}"/>
    <cellStyle name="STYLE2 41 2" xfId="52276" xr:uid="{00000000-0005-0000-0000-000033CC0000}"/>
    <cellStyle name="STYLE2 41 2 2" xfId="52277" xr:uid="{00000000-0005-0000-0000-000034CC0000}"/>
    <cellStyle name="STYLE2 42" xfId="52278" xr:uid="{00000000-0005-0000-0000-000035CC0000}"/>
    <cellStyle name="STYLE2 42 2" xfId="52279" xr:uid="{00000000-0005-0000-0000-000036CC0000}"/>
    <cellStyle name="STYLE2 42 2 2" xfId="52280" xr:uid="{00000000-0005-0000-0000-000037CC0000}"/>
    <cellStyle name="STYLE2 43" xfId="52281" xr:uid="{00000000-0005-0000-0000-000038CC0000}"/>
    <cellStyle name="STYLE2 43 2" xfId="52282" xr:uid="{00000000-0005-0000-0000-000039CC0000}"/>
    <cellStyle name="STYLE2 43 2 2" xfId="52283" xr:uid="{00000000-0005-0000-0000-00003ACC0000}"/>
    <cellStyle name="STYLE2 44" xfId="52284" xr:uid="{00000000-0005-0000-0000-00003BCC0000}"/>
    <cellStyle name="STYLE2 44 2" xfId="52285" xr:uid="{00000000-0005-0000-0000-00003CCC0000}"/>
    <cellStyle name="STYLE2 44 2 2" xfId="52286" xr:uid="{00000000-0005-0000-0000-00003DCC0000}"/>
    <cellStyle name="STYLE2 45" xfId="52287" xr:uid="{00000000-0005-0000-0000-00003ECC0000}"/>
    <cellStyle name="STYLE2 45 2" xfId="52288" xr:uid="{00000000-0005-0000-0000-00003FCC0000}"/>
    <cellStyle name="STYLE2 45 2 2" xfId="52289" xr:uid="{00000000-0005-0000-0000-000040CC0000}"/>
    <cellStyle name="STYLE2 46" xfId="52290" xr:uid="{00000000-0005-0000-0000-000041CC0000}"/>
    <cellStyle name="STYLE2 46 2" xfId="52291" xr:uid="{00000000-0005-0000-0000-000042CC0000}"/>
    <cellStyle name="STYLE2 46 2 2" xfId="52292" xr:uid="{00000000-0005-0000-0000-000043CC0000}"/>
    <cellStyle name="STYLE2 47" xfId="52293" xr:uid="{00000000-0005-0000-0000-000044CC0000}"/>
    <cellStyle name="STYLE2 47 2" xfId="52294" xr:uid="{00000000-0005-0000-0000-000045CC0000}"/>
    <cellStyle name="STYLE2 47 2 2" xfId="52295" xr:uid="{00000000-0005-0000-0000-000046CC0000}"/>
    <cellStyle name="STYLE2 48" xfId="52296" xr:uid="{00000000-0005-0000-0000-000047CC0000}"/>
    <cellStyle name="STYLE2 48 2" xfId="52297" xr:uid="{00000000-0005-0000-0000-000048CC0000}"/>
    <cellStyle name="STYLE2 48 2 2" xfId="52298" xr:uid="{00000000-0005-0000-0000-000049CC0000}"/>
    <cellStyle name="STYLE2 49" xfId="52299" xr:uid="{00000000-0005-0000-0000-00004ACC0000}"/>
    <cellStyle name="STYLE2 49 2" xfId="52300" xr:uid="{00000000-0005-0000-0000-00004BCC0000}"/>
    <cellStyle name="STYLE2 49 2 2" xfId="52301" xr:uid="{00000000-0005-0000-0000-00004CCC0000}"/>
    <cellStyle name="Style2 5" xfId="52302" xr:uid="{00000000-0005-0000-0000-00004DCC0000}"/>
    <cellStyle name="Style2 5 2" xfId="52303" xr:uid="{00000000-0005-0000-0000-00004ECC0000}"/>
    <cellStyle name="Style2 5 2 2" xfId="52304" xr:uid="{00000000-0005-0000-0000-00004FCC0000}"/>
    <cellStyle name="STYLE2 50" xfId="52305" xr:uid="{00000000-0005-0000-0000-000050CC0000}"/>
    <cellStyle name="STYLE2 50 2" xfId="52306" xr:uid="{00000000-0005-0000-0000-000051CC0000}"/>
    <cellStyle name="STYLE2 50 2 2" xfId="52307" xr:uid="{00000000-0005-0000-0000-000052CC0000}"/>
    <cellStyle name="STYLE2 51" xfId="52308" xr:uid="{00000000-0005-0000-0000-000053CC0000}"/>
    <cellStyle name="STYLE2 51 2" xfId="52309" xr:uid="{00000000-0005-0000-0000-000054CC0000}"/>
    <cellStyle name="STYLE2 51 2 2" xfId="52310" xr:uid="{00000000-0005-0000-0000-000055CC0000}"/>
    <cellStyle name="STYLE2 52" xfId="52311" xr:uid="{00000000-0005-0000-0000-000056CC0000}"/>
    <cellStyle name="STYLE2 52 2" xfId="52312" xr:uid="{00000000-0005-0000-0000-000057CC0000}"/>
    <cellStyle name="STYLE2 52 2 2" xfId="52313" xr:uid="{00000000-0005-0000-0000-000058CC0000}"/>
    <cellStyle name="STYLE2 53" xfId="52314" xr:uid="{00000000-0005-0000-0000-000059CC0000}"/>
    <cellStyle name="STYLE2 53 2" xfId="52315" xr:uid="{00000000-0005-0000-0000-00005ACC0000}"/>
    <cellStyle name="STYLE2 53 2 2" xfId="52316" xr:uid="{00000000-0005-0000-0000-00005BCC0000}"/>
    <cellStyle name="STYLE2 54" xfId="52317" xr:uid="{00000000-0005-0000-0000-00005CCC0000}"/>
    <cellStyle name="STYLE2 54 2" xfId="52318" xr:uid="{00000000-0005-0000-0000-00005DCC0000}"/>
    <cellStyle name="STYLE2 54 2 2" xfId="52319" xr:uid="{00000000-0005-0000-0000-00005ECC0000}"/>
    <cellStyle name="STYLE2 55" xfId="52320" xr:uid="{00000000-0005-0000-0000-00005FCC0000}"/>
    <cellStyle name="STYLE2 55 2" xfId="52321" xr:uid="{00000000-0005-0000-0000-000060CC0000}"/>
    <cellStyle name="STYLE2 55 2 2" xfId="52322" xr:uid="{00000000-0005-0000-0000-000061CC0000}"/>
    <cellStyle name="STYLE2 56" xfId="52323" xr:uid="{00000000-0005-0000-0000-000062CC0000}"/>
    <cellStyle name="STYLE2 56 2" xfId="52324" xr:uid="{00000000-0005-0000-0000-000063CC0000}"/>
    <cellStyle name="STYLE2 56 2 2" xfId="52325" xr:uid="{00000000-0005-0000-0000-000064CC0000}"/>
    <cellStyle name="STYLE2 57" xfId="52326" xr:uid="{00000000-0005-0000-0000-000065CC0000}"/>
    <cellStyle name="STYLE2 57 2" xfId="52327" xr:uid="{00000000-0005-0000-0000-000066CC0000}"/>
    <cellStyle name="STYLE2 57 2 2" xfId="52328" xr:uid="{00000000-0005-0000-0000-000067CC0000}"/>
    <cellStyle name="STYLE2 58" xfId="52329" xr:uid="{00000000-0005-0000-0000-000068CC0000}"/>
    <cellStyle name="STYLE2 58 2" xfId="52330" xr:uid="{00000000-0005-0000-0000-000069CC0000}"/>
    <cellStyle name="STYLE2 58 2 2" xfId="52331" xr:uid="{00000000-0005-0000-0000-00006ACC0000}"/>
    <cellStyle name="STYLE2 59" xfId="52332" xr:uid="{00000000-0005-0000-0000-00006BCC0000}"/>
    <cellStyle name="STYLE2 59 2" xfId="52333" xr:uid="{00000000-0005-0000-0000-00006CCC0000}"/>
    <cellStyle name="STYLE2 59 2 2" xfId="52334" xr:uid="{00000000-0005-0000-0000-00006DCC0000}"/>
    <cellStyle name="STYLE2 6" xfId="52335" xr:uid="{00000000-0005-0000-0000-00006ECC0000}"/>
    <cellStyle name="STYLE2 6 2" xfId="52336" xr:uid="{00000000-0005-0000-0000-00006FCC0000}"/>
    <cellStyle name="STYLE2 6 2 2" xfId="52337" xr:uid="{00000000-0005-0000-0000-000070CC0000}"/>
    <cellStyle name="STYLE2 60" xfId="52338" xr:uid="{00000000-0005-0000-0000-000071CC0000}"/>
    <cellStyle name="STYLE2 60 2" xfId="52339" xr:uid="{00000000-0005-0000-0000-000072CC0000}"/>
    <cellStyle name="STYLE2 60 2 2" xfId="52340" xr:uid="{00000000-0005-0000-0000-000073CC0000}"/>
    <cellStyle name="STYLE2 61" xfId="52341" xr:uid="{00000000-0005-0000-0000-000074CC0000}"/>
    <cellStyle name="STYLE2 61 2" xfId="52342" xr:uid="{00000000-0005-0000-0000-000075CC0000}"/>
    <cellStyle name="STYLE2 61 2 2" xfId="52343" xr:uid="{00000000-0005-0000-0000-000076CC0000}"/>
    <cellStyle name="STYLE2 62" xfId="52344" xr:uid="{00000000-0005-0000-0000-000077CC0000}"/>
    <cellStyle name="STYLE2 62 2" xfId="52345" xr:uid="{00000000-0005-0000-0000-000078CC0000}"/>
    <cellStyle name="STYLE2 62 2 2" xfId="52346" xr:uid="{00000000-0005-0000-0000-000079CC0000}"/>
    <cellStyle name="STYLE2 63" xfId="52347" xr:uid="{00000000-0005-0000-0000-00007ACC0000}"/>
    <cellStyle name="STYLE2 63 2" xfId="52348" xr:uid="{00000000-0005-0000-0000-00007BCC0000}"/>
    <cellStyle name="STYLE2 63 2 2" xfId="52349" xr:uid="{00000000-0005-0000-0000-00007CCC0000}"/>
    <cellStyle name="STYLE2 64" xfId="52350" xr:uid="{00000000-0005-0000-0000-00007DCC0000}"/>
    <cellStyle name="STYLE2 64 2" xfId="52351" xr:uid="{00000000-0005-0000-0000-00007ECC0000}"/>
    <cellStyle name="STYLE2 64 2 2" xfId="52352" xr:uid="{00000000-0005-0000-0000-00007FCC0000}"/>
    <cellStyle name="STYLE2 65" xfId="52353" xr:uid="{00000000-0005-0000-0000-000080CC0000}"/>
    <cellStyle name="STYLE2 65 2" xfId="52354" xr:uid="{00000000-0005-0000-0000-000081CC0000}"/>
    <cellStyle name="STYLE2 65 2 2" xfId="52355" xr:uid="{00000000-0005-0000-0000-000082CC0000}"/>
    <cellStyle name="STYLE2 66" xfId="52356" xr:uid="{00000000-0005-0000-0000-000083CC0000}"/>
    <cellStyle name="STYLE2 66 2" xfId="52357" xr:uid="{00000000-0005-0000-0000-000084CC0000}"/>
    <cellStyle name="STYLE2 66 2 2" xfId="52358" xr:uid="{00000000-0005-0000-0000-000085CC0000}"/>
    <cellStyle name="STYLE2 67" xfId="52359" xr:uid="{00000000-0005-0000-0000-000086CC0000}"/>
    <cellStyle name="STYLE2 67 2" xfId="52360" xr:uid="{00000000-0005-0000-0000-000087CC0000}"/>
    <cellStyle name="STYLE2 67 2 2" xfId="52361" xr:uid="{00000000-0005-0000-0000-000088CC0000}"/>
    <cellStyle name="STYLE2 68" xfId="52362" xr:uid="{00000000-0005-0000-0000-000089CC0000}"/>
    <cellStyle name="STYLE2 68 2" xfId="52363" xr:uid="{00000000-0005-0000-0000-00008ACC0000}"/>
    <cellStyle name="STYLE2 68 2 2" xfId="52364" xr:uid="{00000000-0005-0000-0000-00008BCC0000}"/>
    <cellStyle name="STYLE2 69" xfId="52365" xr:uid="{00000000-0005-0000-0000-00008CCC0000}"/>
    <cellStyle name="STYLE2 69 2" xfId="52366" xr:uid="{00000000-0005-0000-0000-00008DCC0000}"/>
    <cellStyle name="STYLE2 69 2 2" xfId="52367" xr:uid="{00000000-0005-0000-0000-00008ECC0000}"/>
    <cellStyle name="Style2 7" xfId="52368" xr:uid="{00000000-0005-0000-0000-00008FCC0000}"/>
    <cellStyle name="Style2 7 2" xfId="52369" xr:uid="{00000000-0005-0000-0000-000090CC0000}"/>
    <cellStyle name="Style2 7 2 2" xfId="52370" xr:uid="{00000000-0005-0000-0000-000091CC0000}"/>
    <cellStyle name="STYLE2 70" xfId="52371" xr:uid="{00000000-0005-0000-0000-000092CC0000}"/>
    <cellStyle name="STYLE2 70 2" xfId="52372" xr:uid="{00000000-0005-0000-0000-000093CC0000}"/>
    <cellStyle name="STYLE2 70 2 2" xfId="52373" xr:uid="{00000000-0005-0000-0000-000094CC0000}"/>
    <cellStyle name="STYLE2 71" xfId="52374" xr:uid="{00000000-0005-0000-0000-000095CC0000}"/>
    <cellStyle name="STYLE2 71 2" xfId="52375" xr:uid="{00000000-0005-0000-0000-000096CC0000}"/>
    <cellStyle name="STYLE2 71 2 2" xfId="52376" xr:uid="{00000000-0005-0000-0000-000097CC0000}"/>
    <cellStyle name="STYLE2 72" xfId="52377" xr:uid="{00000000-0005-0000-0000-000098CC0000}"/>
    <cellStyle name="STYLE2 72 2" xfId="52378" xr:uid="{00000000-0005-0000-0000-000099CC0000}"/>
    <cellStyle name="STYLE2 72 2 2" xfId="52379" xr:uid="{00000000-0005-0000-0000-00009ACC0000}"/>
    <cellStyle name="STYLE2 73" xfId="52380" xr:uid="{00000000-0005-0000-0000-00009BCC0000}"/>
    <cellStyle name="STYLE2 73 2" xfId="52381" xr:uid="{00000000-0005-0000-0000-00009CCC0000}"/>
    <cellStyle name="STYLE2 73 2 2" xfId="52382" xr:uid="{00000000-0005-0000-0000-00009DCC0000}"/>
    <cellStyle name="STYLE2 74" xfId="52383" xr:uid="{00000000-0005-0000-0000-00009ECC0000}"/>
    <cellStyle name="STYLE2 74 2" xfId="52384" xr:uid="{00000000-0005-0000-0000-00009FCC0000}"/>
    <cellStyle name="STYLE2 74 2 2" xfId="52385" xr:uid="{00000000-0005-0000-0000-0000A0CC0000}"/>
    <cellStyle name="STYLE2 75" xfId="52386" xr:uid="{00000000-0005-0000-0000-0000A1CC0000}"/>
    <cellStyle name="STYLE2 75 2" xfId="52387" xr:uid="{00000000-0005-0000-0000-0000A2CC0000}"/>
    <cellStyle name="STYLE2 75 2 2" xfId="52388" xr:uid="{00000000-0005-0000-0000-0000A3CC0000}"/>
    <cellStyle name="STYLE2 76" xfId="52389" xr:uid="{00000000-0005-0000-0000-0000A4CC0000}"/>
    <cellStyle name="STYLE2 76 2" xfId="52390" xr:uid="{00000000-0005-0000-0000-0000A5CC0000}"/>
    <cellStyle name="STYLE2 76 2 2" xfId="52391" xr:uid="{00000000-0005-0000-0000-0000A6CC0000}"/>
    <cellStyle name="STYLE2 77" xfId="52392" xr:uid="{00000000-0005-0000-0000-0000A7CC0000}"/>
    <cellStyle name="STYLE2 77 2" xfId="52393" xr:uid="{00000000-0005-0000-0000-0000A8CC0000}"/>
    <cellStyle name="STYLE2 77 2 2" xfId="52394" xr:uid="{00000000-0005-0000-0000-0000A9CC0000}"/>
    <cellStyle name="STYLE2 78" xfId="52395" xr:uid="{00000000-0005-0000-0000-0000AACC0000}"/>
    <cellStyle name="STYLE2 78 2" xfId="52396" xr:uid="{00000000-0005-0000-0000-0000ABCC0000}"/>
    <cellStyle name="STYLE2 78 2 2" xfId="52397" xr:uid="{00000000-0005-0000-0000-0000ACCC0000}"/>
    <cellStyle name="STYLE2 79" xfId="52398" xr:uid="{00000000-0005-0000-0000-0000ADCC0000}"/>
    <cellStyle name="STYLE2 79 2" xfId="52399" xr:uid="{00000000-0005-0000-0000-0000AECC0000}"/>
    <cellStyle name="STYLE2 79 2 2" xfId="52400" xr:uid="{00000000-0005-0000-0000-0000AFCC0000}"/>
    <cellStyle name="Style2 8" xfId="52401" xr:uid="{00000000-0005-0000-0000-0000B0CC0000}"/>
    <cellStyle name="Style2 8 2" xfId="52402" xr:uid="{00000000-0005-0000-0000-0000B1CC0000}"/>
    <cellStyle name="Style2 8 2 2" xfId="52403" xr:uid="{00000000-0005-0000-0000-0000B2CC0000}"/>
    <cellStyle name="STYLE2 80" xfId="52404" xr:uid="{00000000-0005-0000-0000-0000B3CC0000}"/>
    <cellStyle name="STYLE2 80 2" xfId="52405" xr:uid="{00000000-0005-0000-0000-0000B4CC0000}"/>
    <cellStyle name="STYLE2 80 2 2" xfId="52406" xr:uid="{00000000-0005-0000-0000-0000B5CC0000}"/>
    <cellStyle name="STYLE2 81" xfId="52407" xr:uid="{00000000-0005-0000-0000-0000B6CC0000}"/>
    <cellStyle name="STYLE2 81 2" xfId="52408" xr:uid="{00000000-0005-0000-0000-0000B7CC0000}"/>
    <cellStyle name="STYLE2 81 2 2" xfId="52409" xr:uid="{00000000-0005-0000-0000-0000B8CC0000}"/>
    <cellStyle name="STYLE2 82" xfId="52410" xr:uid="{00000000-0005-0000-0000-0000B9CC0000}"/>
    <cellStyle name="STYLE2 82 2" xfId="52411" xr:uid="{00000000-0005-0000-0000-0000BACC0000}"/>
    <cellStyle name="STYLE2 82 2 2" xfId="52412" xr:uid="{00000000-0005-0000-0000-0000BBCC0000}"/>
    <cellStyle name="STYLE2 83" xfId="52413" xr:uid="{00000000-0005-0000-0000-0000BCCC0000}"/>
    <cellStyle name="STYLE2 83 2" xfId="52414" xr:uid="{00000000-0005-0000-0000-0000BDCC0000}"/>
    <cellStyle name="STYLE2 83 2 2" xfId="52415" xr:uid="{00000000-0005-0000-0000-0000BECC0000}"/>
    <cellStyle name="STYLE2 84" xfId="52416" xr:uid="{00000000-0005-0000-0000-0000BFCC0000}"/>
    <cellStyle name="STYLE2 84 2" xfId="52417" xr:uid="{00000000-0005-0000-0000-0000C0CC0000}"/>
    <cellStyle name="STYLE2 85" xfId="52418" xr:uid="{00000000-0005-0000-0000-0000C1CC0000}"/>
    <cellStyle name="STYLE2 85 2" xfId="52419" xr:uid="{00000000-0005-0000-0000-0000C2CC0000}"/>
    <cellStyle name="Style2 9" xfId="52420" xr:uid="{00000000-0005-0000-0000-0000C3CC0000}"/>
    <cellStyle name="Style2 9 2" xfId="52421" xr:uid="{00000000-0005-0000-0000-0000C4CC0000}"/>
    <cellStyle name="Style2 9 2 2" xfId="52422" xr:uid="{00000000-0005-0000-0000-0000C5CC0000}"/>
    <cellStyle name="STYLE3" xfId="52423" xr:uid="{00000000-0005-0000-0000-0000C6CC0000}"/>
    <cellStyle name="Style3 10" xfId="52424" xr:uid="{00000000-0005-0000-0000-0000C7CC0000}"/>
    <cellStyle name="Style3 10 2" xfId="52425" xr:uid="{00000000-0005-0000-0000-0000C8CC0000}"/>
    <cellStyle name="Style3 10 2 2" xfId="52426" xr:uid="{00000000-0005-0000-0000-0000C9CC0000}"/>
    <cellStyle name="STYLE3 11" xfId="52427" xr:uid="{00000000-0005-0000-0000-0000CACC0000}"/>
    <cellStyle name="STYLE3 11 2" xfId="52428" xr:uid="{00000000-0005-0000-0000-0000CBCC0000}"/>
    <cellStyle name="STYLE3 11 2 2" xfId="52429" xr:uid="{00000000-0005-0000-0000-0000CCCC0000}"/>
    <cellStyle name="STYLE3 12" xfId="52430" xr:uid="{00000000-0005-0000-0000-0000CDCC0000}"/>
    <cellStyle name="STYLE3 12 2" xfId="52431" xr:uid="{00000000-0005-0000-0000-0000CECC0000}"/>
    <cellStyle name="STYLE3 12 2 2" xfId="52432" xr:uid="{00000000-0005-0000-0000-0000CFCC0000}"/>
    <cellStyle name="STYLE3 13" xfId="52433" xr:uid="{00000000-0005-0000-0000-0000D0CC0000}"/>
    <cellStyle name="STYLE3 13 2" xfId="52434" xr:uid="{00000000-0005-0000-0000-0000D1CC0000}"/>
    <cellStyle name="STYLE3 13 2 2" xfId="52435" xr:uid="{00000000-0005-0000-0000-0000D2CC0000}"/>
    <cellStyle name="STYLE3 14" xfId="52436" xr:uid="{00000000-0005-0000-0000-0000D3CC0000}"/>
    <cellStyle name="STYLE3 14 2" xfId="52437" xr:uid="{00000000-0005-0000-0000-0000D4CC0000}"/>
    <cellStyle name="STYLE3 14 2 2" xfId="52438" xr:uid="{00000000-0005-0000-0000-0000D5CC0000}"/>
    <cellStyle name="STYLE3 15" xfId="52439" xr:uid="{00000000-0005-0000-0000-0000D6CC0000}"/>
    <cellStyle name="STYLE3 15 2" xfId="52440" xr:uid="{00000000-0005-0000-0000-0000D7CC0000}"/>
    <cellStyle name="STYLE3 15 2 2" xfId="52441" xr:uid="{00000000-0005-0000-0000-0000D8CC0000}"/>
    <cellStyle name="STYLE3 16" xfId="52442" xr:uid="{00000000-0005-0000-0000-0000D9CC0000}"/>
    <cellStyle name="STYLE3 16 2" xfId="52443" xr:uid="{00000000-0005-0000-0000-0000DACC0000}"/>
    <cellStyle name="STYLE3 16 2 2" xfId="52444" xr:uid="{00000000-0005-0000-0000-0000DBCC0000}"/>
    <cellStyle name="STYLE3 17" xfId="52445" xr:uid="{00000000-0005-0000-0000-0000DCCC0000}"/>
    <cellStyle name="STYLE3 17 2" xfId="52446" xr:uid="{00000000-0005-0000-0000-0000DDCC0000}"/>
    <cellStyle name="STYLE3 17 2 2" xfId="52447" xr:uid="{00000000-0005-0000-0000-0000DECC0000}"/>
    <cellStyle name="STYLE3 18" xfId="52448" xr:uid="{00000000-0005-0000-0000-0000DFCC0000}"/>
    <cellStyle name="STYLE3 18 2" xfId="52449" xr:uid="{00000000-0005-0000-0000-0000E0CC0000}"/>
    <cellStyle name="STYLE3 18 2 2" xfId="52450" xr:uid="{00000000-0005-0000-0000-0000E1CC0000}"/>
    <cellStyle name="STYLE3 19" xfId="52451" xr:uid="{00000000-0005-0000-0000-0000E2CC0000}"/>
    <cellStyle name="STYLE3 19 2" xfId="52452" xr:uid="{00000000-0005-0000-0000-0000E3CC0000}"/>
    <cellStyle name="STYLE3 19 2 2" xfId="52453" xr:uid="{00000000-0005-0000-0000-0000E4CC0000}"/>
    <cellStyle name="STYLE3 2" xfId="52454" xr:uid="{00000000-0005-0000-0000-0000E5CC0000}"/>
    <cellStyle name="STYLE3 2 2" xfId="52455" xr:uid="{00000000-0005-0000-0000-0000E6CC0000}"/>
    <cellStyle name="STYLE3 2 2 2" xfId="52456" xr:uid="{00000000-0005-0000-0000-0000E7CC0000}"/>
    <cellStyle name="STYLE3 20" xfId="52457" xr:uid="{00000000-0005-0000-0000-0000E8CC0000}"/>
    <cellStyle name="STYLE3 20 2" xfId="52458" xr:uid="{00000000-0005-0000-0000-0000E9CC0000}"/>
    <cellStyle name="STYLE3 20 2 2" xfId="52459" xr:uid="{00000000-0005-0000-0000-0000EACC0000}"/>
    <cellStyle name="STYLE3 21" xfId="52460" xr:uid="{00000000-0005-0000-0000-0000EBCC0000}"/>
    <cellStyle name="STYLE3 21 2" xfId="52461" xr:uid="{00000000-0005-0000-0000-0000ECCC0000}"/>
    <cellStyle name="STYLE3 21 2 2" xfId="52462" xr:uid="{00000000-0005-0000-0000-0000EDCC0000}"/>
    <cellStyle name="STYLE3 22" xfId="52463" xr:uid="{00000000-0005-0000-0000-0000EECC0000}"/>
    <cellStyle name="STYLE3 22 2" xfId="52464" xr:uid="{00000000-0005-0000-0000-0000EFCC0000}"/>
    <cellStyle name="STYLE3 22 2 2" xfId="52465" xr:uid="{00000000-0005-0000-0000-0000F0CC0000}"/>
    <cellStyle name="STYLE3 23" xfId="52466" xr:uid="{00000000-0005-0000-0000-0000F1CC0000}"/>
    <cellStyle name="STYLE3 23 2" xfId="52467" xr:uid="{00000000-0005-0000-0000-0000F2CC0000}"/>
    <cellStyle name="STYLE3 23 2 2" xfId="52468" xr:uid="{00000000-0005-0000-0000-0000F3CC0000}"/>
    <cellStyle name="STYLE3 24" xfId="52469" xr:uid="{00000000-0005-0000-0000-0000F4CC0000}"/>
    <cellStyle name="STYLE3 24 2" xfId="52470" xr:uid="{00000000-0005-0000-0000-0000F5CC0000}"/>
    <cellStyle name="STYLE3 24 2 2" xfId="52471" xr:uid="{00000000-0005-0000-0000-0000F6CC0000}"/>
    <cellStyle name="STYLE3 25" xfId="52472" xr:uid="{00000000-0005-0000-0000-0000F7CC0000}"/>
    <cellStyle name="STYLE3 25 2" xfId="52473" xr:uid="{00000000-0005-0000-0000-0000F8CC0000}"/>
    <cellStyle name="STYLE3 25 2 2" xfId="52474" xr:uid="{00000000-0005-0000-0000-0000F9CC0000}"/>
    <cellStyle name="STYLE3 26" xfId="52475" xr:uid="{00000000-0005-0000-0000-0000FACC0000}"/>
    <cellStyle name="STYLE3 26 2" xfId="52476" xr:uid="{00000000-0005-0000-0000-0000FBCC0000}"/>
    <cellStyle name="STYLE3 26 2 2" xfId="52477" xr:uid="{00000000-0005-0000-0000-0000FCCC0000}"/>
    <cellStyle name="STYLE3 27" xfId="52478" xr:uid="{00000000-0005-0000-0000-0000FDCC0000}"/>
    <cellStyle name="STYLE3 27 2" xfId="52479" xr:uid="{00000000-0005-0000-0000-0000FECC0000}"/>
    <cellStyle name="STYLE3 27 2 2" xfId="52480" xr:uid="{00000000-0005-0000-0000-0000FFCC0000}"/>
    <cellStyle name="STYLE3 28" xfId="52481" xr:uid="{00000000-0005-0000-0000-000000CD0000}"/>
    <cellStyle name="STYLE3 28 2" xfId="52482" xr:uid="{00000000-0005-0000-0000-000001CD0000}"/>
    <cellStyle name="STYLE3 28 2 2" xfId="52483" xr:uid="{00000000-0005-0000-0000-000002CD0000}"/>
    <cellStyle name="STYLE3 29" xfId="52484" xr:uid="{00000000-0005-0000-0000-000003CD0000}"/>
    <cellStyle name="STYLE3 29 2" xfId="52485" xr:uid="{00000000-0005-0000-0000-000004CD0000}"/>
    <cellStyle name="STYLE3 29 2 2" xfId="52486" xr:uid="{00000000-0005-0000-0000-000005CD0000}"/>
    <cellStyle name="Style3 3" xfId="52487" xr:uid="{00000000-0005-0000-0000-000006CD0000}"/>
    <cellStyle name="Style3 3 2" xfId="52488" xr:uid="{00000000-0005-0000-0000-000007CD0000}"/>
    <cellStyle name="Style3 3 2 2" xfId="52489" xr:uid="{00000000-0005-0000-0000-000008CD0000}"/>
    <cellStyle name="STYLE3 30" xfId="52490" xr:uid="{00000000-0005-0000-0000-000009CD0000}"/>
    <cellStyle name="STYLE3 30 2" xfId="52491" xr:uid="{00000000-0005-0000-0000-00000ACD0000}"/>
    <cellStyle name="STYLE3 30 2 2" xfId="52492" xr:uid="{00000000-0005-0000-0000-00000BCD0000}"/>
    <cellStyle name="STYLE3 31" xfId="52493" xr:uid="{00000000-0005-0000-0000-00000CCD0000}"/>
    <cellStyle name="STYLE3 31 2" xfId="52494" xr:uid="{00000000-0005-0000-0000-00000DCD0000}"/>
    <cellStyle name="STYLE3 31 2 2" xfId="52495" xr:uid="{00000000-0005-0000-0000-00000ECD0000}"/>
    <cellStyle name="STYLE3 32" xfId="52496" xr:uid="{00000000-0005-0000-0000-00000FCD0000}"/>
    <cellStyle name="STYLE3 32 2" xfId="52497" xr:uid="{00000000-0005-0000-0000-000010CD0000}"/>
    <cellStyle name="STYLE3 32 2 2" xfId="52498" xr:uid="{00000000-0005-0000-0000-000011CD0000}"/>
    <cellStyle name="STYLE3 33" xfId="52499" xr:uid="{00000000-0005-0000-0000-000012CD0000}"/>
    <cellStyle name="STYLE3 33 2" xfId="52500" xr:uid="{00000000-0005-0000-0000-000013CD0000}"/>
    <cellStyle name="STYLE3 33 2 2" xfId="52501" xr:uid="{00000000-0005-0000-0000-000014CD0000}"/>
    <cellStyle name="STYLE3 34" xfId="52502" xr:uid="{00000000-0005-0000-0000-000015CD0000}"/>
    <cellStyle name="STYLE3 34 2" xfId="52503" xr:uid="{00000000-0005-0000-0000-000016CD0000}"/>
    <cellStyle name="STYLE3 34 2 2" xfId="52504" xr:uid="{00000000-0005-0000-0000-000017CD0000}"/>
    <cellStyle name="STYLE3 35" xfId="52505" xr:uid="{00000000-0005-0000-0000-000018CD0000}"/>
    <cellStyle name="STYLE3 35 2" xfId="52506" xr:uid="{00000000-0005-0000-0000-000019CD0000}"/>
    <cellStyle name="STYLE3 35 2 2" xfId="52507" xr:uid="{00000000-0005-0000-0000-00001ACD0000}"/>
    <cellStyle name="STYLE3 36" xfId="52508" xr:uid="{00000000-0005-0000-0000-00001BCD0000}"/>
    <cellStyle name="STYLE3 36 2" xfId="52509" xr:uid="{00000000-0005-0000-0000-00001CCD0000}"/>
    <cellStyle name="STYLE3 36 2 2" xfId="52510" xr:uid="{00000000-0005-0000-0000-00001DCD0000}"/>
    <cellStyle name="STYLE3 37" xfId="52511" xr:uid="{00000000-0005-0000-0000-00001ECD0000}"/>
    <cellStyle name="STYLE3 37 2" xfId="52512" xr:uid="{00000000-0005-0000-0000-00001FCD0000}"/>
    <cellStyle name="STYLE3 37 2 2" xfId="52513" xr:uid="{00000000-0005-0000-0000-000020CD0000}"/>
    <cellStyle name="STYLE3 38" xfId="52514" xr:uid="{00000000-0005-0000-0000-000021CD0000}"/>
    <cellStyle name="STYLE3 38 2" xfId="52515" xr:uid="{00000000-0005-0000-0000-000022CD0000}"/>
    <cellStyle name="STYLE3 38 2 2" xfId="52516" xr:uid="{00000000-0005-0000-0000-000023CD0000}"/>
    <cellStyle name="STYLE3 39" xfId="52517" xr:uid="{00000000-0005-0000-0000-000024CD0000}"/>
    <cellStyle name="STYLE3 39 2" xfId="52518" xr:uid="{00000000-0005-0000-0000-000025CD0000}"/>
    <cellStyle name="STYLE3 39 2 2" xfId="52519" xr:uid="{00000000-0005-0000-0000-000026CD0000}"/>
    <cellStyle name="Style3 4" xfId="52520" xr:uid="{00000000-0005-0000-0000-000027CD0000}"/>
    <cellStyle name="Style3 4 2" xfId="52521" xr:uid="{00000000-0005-0000-0000-000028CD0000}"/>
    <cellStyle name="Style3 4 2 2" xfId="52522" xr:uid="{00000000-0005-0000-0000-000029CD0000}"/>
    <cellStyle name="STYLE3 40" xfId="52523" xr:uid="{00000000-0005-0000-0000-00002ACD0000}"/>
    <cellStyle name="STYLE3 40 2" xfId="52524" xr:uid="{00000000-0005-0000-0000-00002BCD0000}"/>
    <cellStyle name="STYLE3 40 2 2" xfId="52525" xr:uid="{00000000-0005-0000-0000-00002CCD0000}"/>
    <cellStyle name="STYLE3 41" xfId="52526" xr:uid="{00000000-0005-0000-0000-00002DCD0000}"/>
    <cellStyle name="STYLE3 41 2" xfId="52527" xr:uid="{00000000-0005-0000-0000-00002ECD0000}"/>
    <cellStyle name="STYLE3 41 2 2" xfId="52528" xr:uid="{00000000-0005-0000-0000-00002FCD0000}"/>
    <cellStyle name="STYLE3 42" xfId="52529" xr:uid="{00000000-0005-0000-0000-000030CD0000}"/>
    <cellStyle name="STYLE3 42 2" xfId="52530" xr:uid="{00000000-0005-0000-0000-000031CD0000}"/>
    <cellStyle name="STYLE3 42 2 2" xfId="52531" xr:uid="{00000000-0005-0000-0000-000032CD0000}"/>
    <cellStyle name="STYLE3 43" xfId="52532" xr:uid="{00000000-0005-0000-0000-000033CD0000}"/>
    <cellStyle name="STYLE3 43 2" xfId="52533" xr:uid="{00000000-0005-0000-0000-000034CD0000}"/>
    <cellStyle name="STYLE3 43 2 2" xfId="52534" xr:uid="{00000000-0005-0000-0000-000035CD0000}"/>
    <cellStyle name="STYLE3 44" xfId="52535" xr:uid="{00000000-0005-0000-0000-000036CD0000}"/>
    <cellStyle name="STYLE3 44 2" xfId="52536" xr:uid="{00000000-0005-0000-0000-000037CD0000}"/>
    <cellStyle name="STYLE3 44 2 2" xfId="52537" xr:uid="{00000000-0005-0000-0000-000038CD0000}"/>
    <cellStyle name="STYLE3 45" xfId="52538" xr:uid="{00000000-0005-0000-0000-000039CD0000}"/>
    <cellStyle name="STYLE3 45 2" xfId="52539" xr:uid="{00000000-0005-0000-0000-00003ACD0000}"/>
    <cellStyle name="STYLE3 45 2 2" xfId="52540" xr:uid="{00000000-0005-0000-0000-00003BCD0000}"/>
    <cellStyle name="STYLE3 46" xfId="52541" xr:uid="{00000000-0005-0000-0000-00003CCD0000}"/>
    <cellStyle name="STYLE3 46 2" xfId="52542" xr:uid="{00000000-0005-0000-0000-00003DCD0000}"/>
    <cellStyle name="STYLE3 46 2 2" xfId="52543" xr:uid="{00000000-0005-0000-0000-00003ECD0000}"/>
    <cellStyle name="STYLE3 47" xfId="52544" xr:uid="{00000000-0005-0000-0000-00003FCD0000}"/>
    <cellStyle name="STYLE3 47 2" xfId="52545" xr:uid="{00000000-0005-0000-0000-000040CD0000}"/>
    <cellStyle name="STYLE3 47 2 2" xfId="52546" xr:uid="{00000000-0005-0000-0000-000041CD0000}"/>
    <cellStyle name="STYLE3 48" xfId="52547" xr:uid="{00000000-0005-0000-0000-000042CD0000}"/>
    <cellStyle name="STYLE3 48 2" xfId="52548" xr:uid="{00000000-0005-0000-0000-000043CD0000}"/>
    <cellStyle name="STYLE3 48 2 2" xfId="52549" xr:uid="{00000000-0005-0000-0000-000044CD0000}"/>
    <cellStyle name="STYLE3 49" xfId="52550" xr:uid="{00000000-0005-0000-0000-000045CD0000}"/>
    <cellStyle name="STYLE3 49 2" xfId="52551" xr:uid="{00000000-0005-0000-0000-000046CD0000}"/>
    <cellStyle name="STYLE3 49 2 2" xfId="52552" xr:uid="{00000000-0005-0000-0000-000047CD0000}"/>
    <cellStyle name="Style3 5" xfId="52553" xr:uid="{00000000-0005-0000-0000-000048CD0000}"/>
    <cellStyle name="Style3 5 2" xfId="52554" xr:uid="{00000000-0005-0000-0000-000049CD0000}"/>
    <cellStyle name="Style3 5 2 2" xfId="52555" xr:uid="{00000000-0005-0000-0000-00004ACD0000}"/>
    <cellStyle name="STYLE3 50" xfId="52556" xr:uid="{00000000-0005-0000-0000-00004BCD0000}"/>
    <cellStyle name="STYLE3 50 2" xfId="52557" xr:uid="{00000000-0005-0000-0000-00004CCD0000}"/>
    <cellStyle name="STYLE3 50 2 2" xfId="52558" xr:uid="{00000000-0005-0000-0000-00004DCD0000}"/>
    <cellStyle name="STYLE3 51" xfId="52559" xr:uid="{00000000-0005-0000-0000-00004ECD0000}"/>
    <cellStyle name="STYLE3 51 2" xfId="52560" xr:uid="{00000000-0005-0000-0000-00004FCD0000}"/>
    <cellStyle name="STYLE3 51 2 2" xfId="52561" xr:uid="{00000000-0005-0000-0000-000050CD0000}"/>
    <cellStyle name="STYLE3 52" xfId="52562" xr:uid="{00000000-0005-0000-0000-000051CD0000}"/>
    <cellStyle name="STYLE3 52 2" xfId="52563" xr:uid="{00000000-0005-0000-0000-000052CD0000}"/>
    <cellStyle name="STYLE3 52 2 2" xfId="52564" xr:uid="{00000000-0005-0000-0000-000053CD0000}"/>
    <cellStyle name="STYLE3 53" xfId="52565" xr:uid="{00000000-0005-0000-0000-000054CD0000}"/>
    <cellStyle name="STYLE3 53 2" xfId="52566" xr:uid="{00000000-0005-0000-0000-000055CD0000}"/>
    <cellStyle name="STYLE3 53 2 2" xfId="52567" xr:uid="{00000000-0005-0000-0000-000056CD0000}"/>
    <cellStyle name="STYLE3 54" xfId="52568" xr:uid="{00000000-0005-0000-0000-000057CD0000}"/>
    <cellStyle name="STYLE3 54 2" xfId="52569" xr:uid="{00000000-0005-0000-0000-000058CD0000}"/>
    <cellStyle name="STYLE3 54 2 2" xfId="52570" xr:uid="{00000000-0005-0000-0000-000059CD0000}"/>
    <cellStyle name="STYLE3 55" xfId="52571" xr:uid="{00000000-0005-0000-0000-00005ACD0000}"/>
    <cellStyle name="STYLE3 55 2" xfId="52572" xr:uid="{00000000-0005-0000-0000-00005BCD0000}"/>
    <cellStyle name="STYLE3 55 2 2" xfId="52573" xr:uid="{00000000-0005-0000-0000-00005CCD0000}"/>
    <cellStyle name="STYLE3 56" xfId="52574" xr:uid="{00000000-0005-0000-0000-00005DCD0000}"/>
    <cellStyle name="STYLE3 56 2" xfId="52575" xr:uid="{00000000-0005-0000-0000-00005ECD0000}"/>
    <cellStyle name="STYLE3 56 2 2" xfId="52576" xr:uid="{00000000-0005-0000-0000-00005FCD0000}"/>
    <cellStyle name="STYLE3 57" xfId="52577" xr:uid="{00000000-0005-0000-0000-000060CD0000}"/>
    <cellStyle name="STYLE3 57 2" xfId="52578" xr:uid="{00000000-0005-0000-0000-000061CD0000}"/>
    <cellStyle name="STYLE3 57 2 2" xfId="52579" xr:uid="{00000000-0005-0000-0000-000062CD0000}"/>
    <cellStyle name="STYLE3 58" xfId="52580" xr:uid="{00000000-0005-0000-0000-000063CD0000}"/>
    <cellStyle name="STYLE3 58 2" xfId="52581" xr:uid="{00000000-0005-0000-0000-000064CD0000}"/>
    <cellStyle name="STYLE3 58 2 2" xfId="52582" xr:uid="{00000000-0005-0000-0000-000065CD0000}"/>
    <cellStyle name="STYLE3 59" xfId="52583" xr:uid="{00000000-0005-0000-0000-000066CD0000}"/>
    <cellStyle name="STYLE3 59 2" xfId="52584" xr:uid="{00000000-0005-0000-0000-000067CD0000}"/>
    <cellStyle name="STYLE3 59 2 2" xfId="52585" xr:uid="{00000000-0005-0000-0000-000068CD0000}"/>
    <cellStyle name="STYLE3 6" xfId="52586" xr:uid="{00000000-0005-0000-0000-000069CD0000}"/>
    <cellStyle name="STYLE3 6 2" xfId="52587" xr:uid="{00000000-0005-0000-0000-00006ACD0000}"/>
    <cellStyle name="STYLE3 6 2 2" xfId="52588" xr:uid="{00000000-0005-0000-0000-00006BCD0000}"/>
    <cellStyle name="STYLE3 60" xfId="52589" xr:uid="{00000000-0005-0000-0000-00006CCD0000}"/>
    <cellStyle name="STYLE3 60 2" xfId="52590" xr:uid="{00000000-0005-0000-0000-00006DCD0000}"/>
    <cellStyle name="STYLE3 60 2 2" xfId="52591" xr:uid="{00000000-0005-0000-0000-00006ECD0000}"/>
    <cellStyle name="STYLE3 61" xfId="52592" xr:uid="{00000000-0005-0000-0000-00006FCD0000}"/>
    <cellStyle name="STYLE3 61 2" xfId="52593" xr:uid="{00000000-0005-0000-0000-000070CD0000}"/>
    <cellStyle name="STYLE3 61 2 2" xfId="52594" xr:uid="{00000000-0005-0000-0000-000071CD0000}"/>
    <cellStyle name="STYLE3 62" xfId="52595" xr:uid="{00000000-0005-0000-0000-000072CD0000}"/>
    <cellStyle name="STYLE3 62 2" xfId="52596" xr:uid="{00000000-0005-0000-0000-000073CD0000}"/>
    <cellStyle name="STYLE3 62 2 2" xfId="52597" xr:uid="{00000000-0005-0000-0000-000074CD0000}"/>
    <cellStyle name="STYLE3 63" xfId="52598" xr:uid="{00000000-0005-0000-0000-000075CD0000}"/>
    <cellStyle name="STYLE3 63 2" xfId="52599" xr:uid="{00000000-0005-0000-0000-000076CD0000}"/>
    <cellStyle name="STYLE3 63 2 2" xfId="52600" xr:uid="{00000000-0005-0000-0000-000077CD0000}"/>
    <cellStyle name="STYLE3 64" xfId="52601" xr:uid="{00000000-0005-0000-0000-000078CD0000}"/>
    <cellStyle name="STYLE3 64 2" xfId="52602" xr:uid="{00000000-0005-0000-0000-000079CD0000}"/>
    <cellStyle name="STYLE3 64 2 2" xfId="52603" xr:uid="{00000000-0005-0000-0000-00007ACD0000}"/>
    <cellStyle name="STYLE3 65" xfId="52604" xr:uid="{00000000-0005-0000-0000-00007BCD0000}"/>
    <cellStyle name="STYLE3 65 2" xfId="52605" xr:uid="{00000000-0005-0000-0000-00007CCD0000}"/>
    <cellStyle name="STYLE3 65 2 2" xfId="52606" xr:uid="{00000000-0005-0000-0000-00007DCD0000}"/>
    <cellStyle name="STYLE3 66" xfId="52607" xr:uid="{00000000-0005-0000-0000-00007ECD0000}"/>
    <cellStyle name="STYLE3 66 2" xfId="52608" xr:uid="{00000000-0005-0000-0000-00007FCD0000}"/>
    <cellStyle name="STYLE3 66 2 2" xfId="52609" xr:uid="{00000000-0005-0000-0000-000080CD0000}"/>
    <cellStyle name="STYLE3 67" xfId="52610" xr:uid="{00000000-0005-0000-0000-000081CD0000}"/>
    <cellStyle name="STYLE3 67 2" xfId="52611" xr:uid="{00000000-0005-0000-0000-000082CD0000}"/>
    <cellStyle name="STYLE3 67 2 2" xfId="52612" xr:uid="{00000000-0005-0000-0000-000083CD0000}"/>
    <cellStyle name="STYLE3 68" xfId="52613" xr:uid="{00000000-0005-0000-0000-000084CD0000}"/>
    <cellStyle name="STYLE3 68 2" xfId="52614" xr:uid="{00000000-0005-0000-0000-000085CD0000}"/>
    <cellStyle name="STYLE3 68 2 2" xfId="52615" xr:uid="{00000000-0005-0000-0000-000086CD0000}"/>
    <cellStyle name="STYLE3 69" xfId="52616" xr:uid="{00000000-0005-0000-0000-000087CD0000}"/>
    <cellStyle name="STYLE3 69 2" xfId="52617" xr:uid="{00000000-0005-0000-0000-000088CD0000}"/>
    <cellStyle name="STYLE3 69 2 2" xfId="52618" xr:uid="{00000000-0005-0000-0000-000089CD0000}"/>
    <cellStyle name="STYLE3 7" xfId="52619" xr:uid="{00000000-0005-0000-0000-00008ACD0000}"/>
    <cellStyle name="STYLE3 7 2" xfId="52620" xr:uid="{00000000-0005-0000-0000-00008BCD0000}"/>
    <cellStyle name="STYLE3 7 2 2" xfId="52621" xr:uid="{00000000-0005-0000-0000-00008CCD0000}"/>
    <cellStyle name="STYLE3 70" xfId="52622" xr:uid="{00000000-0005-0000-0000-00008DCD0000}"/>
    <cellStyle name="STYLE3 70 2" xfId="52623" xr:uid="{00000000-0005-0000-0000-00008ECD0000}"/>
    <cellStyle name="STYLE3 70 2 2" xfId="52624" xr:uid="{00000000-0005-0000-0000-00008FCD0000}"/>
    <cellStyle name="STYLE3 71" xfId="52625" xr:uid="{00000000-0005-0000-0000-000090CD0000}"/>
    <cellStyle name="STYLE3 71 2" xfId="52626" xr:uid="{00000000-0005-0000-0000-000091CD0000}"/>
    <cellStyle name="STYLE3 71 2 2" xfId="52627" xr:uid="{00000000-0005-0000-0000-000092CD0000}"/>
    <cellStyle name="STYLE3 72" xfId="52628" xr:uid="{00000000-0005-0000-0000-000093CD0000}"/>
    <cellStyle name="STYLE3 72 2" xfId="52629" xr:uid="{00000000-0005-0000-0000-000094CD0000}"/>
    <cellStyle name="STYLE3 72 2 2" xfId="52630" xr:uid="{00000000-0005-0000-0000-000095CD0000}"/>
    <cellStyle name="STYLE3 73" xfId="52631" xr:uid="{00000000-0005-0000-0000-000096CD0000}"/>
    <cellStyle name="STYLE3 73 2" xfId="52632" xr:uid="{00000000-0005-0000-0000-000097CD0000}"/>
    <cellStyle name="STYLE3 73 2 2" xfId="52633" xr:uid="{00000000-0005-0000-0000-000098CD0000}"/>
    <cellStyle name="STYLE3 74" xfId="52634" xr:uid="{00000000-0005-0000-0000-000099CD0000}"/>
    <cellStyle name="STYLE3 74 2" xfId="52635" xr:uid="{00000000-0005-0000-0000-00009ACD0000}"/>
    <cellStyle name="STYLE3 74 2 2" xfId="52636" xr:uid="{00000000-0005-0000-0000-00009BCD0000}"/>
    <cellStyle name="STYLE3 75" xfId="52637" xr:uid="{00000000-0005-0000-0000-00009CCD0000}"/>
    <cellStyle name="STYLE3 75 2" xfId="52638" xr:uid="{00000000-0005-0000-0000-00009DCD0000}"/>
    <cellStyle name="STYLE3 75 2 2" xfId="52639" xr:uid="{00000000-0005-0000-0000-00009ECD0000}"/>
    <cellStyle name="STYLE3 76" xfId="52640" xr:uid="{00000000-0005-0000-0000-00009FCD0000}"/>
    <cellStyle name="STYLE3 76 2" xfId="52641" xr:uid="{00000000-0005-0000-0000-0000A0CD0000}"/>
    <cellStyle name="STYLE3 76 2 2" xfId="52642" xr:uid="{00000000-0005-0000-0000-0000A1CD0000}"/>
    <cellStyle name="STYLE3 77" xfId="52643" xr:uid="{00000000-0005-0000-0000-0000A2CD0000}"/>
    <cellStyle name="STYLE3 77 2" xfId="52644" xr:uid="{00000000-0005-0000-0000-0000A3CD0000}"/>
    <cellStyle name="STYLE3 77 2 2" xfId="52645" xr:uid="{00000000-0005-0000-0000-0000A4CD0000}"/>
    <cellStyle name="STYLE3 78" xfId="52646" xr:uid="{00000000-0005-0000-0000-0000A5CD0000}"/>
    <cellStyle name="STYLE3 78 2" xfId="52647" xr:uid="{00000000-0005-0000-0000-0000A6CD0000}"/>
    <cellStyle name="STYLE3 78 2 2" xfId="52648" xr:uid="{00000000-0005-0000-0000-0000A7CD0000}"/>
    <cellStyle name="STYLE3 79" xfId="52649" xr:uid="{00000000-0005-0000-0000-0000A8CD0000}"/>
    <cellStyle name="STYLE3 79 2" xfId="52650" xr:uid="{00000000-0005-0000-0000-0000A9CD0000}"/>
    <cellStyle name="STYLE3 79 2 2" xfId="52651" xr:uid="{00000000-0005-0000-0000-0000AACD0000}"/>
    <cellStyle name="Style3 8" xfId="52652" xr:uid="{00000000-0005-0000-0000-0000ABCD0000}"/>
    <cellStyle name="Style3 8 2" xfId="52653" xr:uid="{00000000-0005-0000-0000-0000ACCD0000}"/>
    <cellStyle name="Style3 8 2 2" xfId="52654" xr:uid="{00000000-0005-0000-0000-0000ADCD0000}"/>
    <cellStyle name="STYLE3 80" xfId="52655" xr:uid="{00000000-0005-0000-0000-0000AECD0000}"/>
    <cellStyle name="STYLE3 80 2" xfId="52656" xr:uid="{00000000-0005-0000-0000-0000AFCD0000}"/>
    <cellStyle name="STYLE3 80 2 2" xfId="52657" xr:uid="{00000000-0005-0000-0000-0000B0CD0000}"/>
    <cellStyle name="STYLE3 81" xfId="52658" xr:uid="{00000000-0005-0000-0000-0000B1CD0000}"/>
    <cellStyle name="STYLE3 81 2" xfId="52659" xr:uid="{00000000-0005-0000-0000-0000B2CD0000}"/>
    <cellStyle name="STYLE3 81 2 2" xfId="52660" xr:uid="{00000000-0005-0000-0000-0000B3CD0000}"/>
    <cellStyle name="STYLE3 82" xfId="52661" xr:uid="{00000000-0005-0000-0000-0000B4CD0000}"/>
    <cellStyle name="STYLE3 82 2" xfId="52662" xr:uid="{00000000-0005-0000-0000-0000B5CD0000}"/>
    <cellStyle name="STYLE3 82 2 2" xfId="52663" xr:uid="{00000000-0005-0000-0000-0000B6CD0000}"/>
    <cellStyle name="STYLE3 83" xfId="52664" xr:uid="{00000000-0005-0000-0000-0000B7CD0000}"/>
    <cellStyle name="STYLE3 83 2" xfId="52665" xr:uid="{00000000-0005-0000-0000-0000B8CD0000}"/>
    <cellStyle name="STYLE3 83 2 2" xfId="52666" xr:uid="{00000000-0005-0000-0000-0000B9CD0000}"/>
    <cellStyle name="STYLE3 84" xfId="52667" xr:uid="{00000000-0005-0000-0000-0000BACD0000}"/>
    <cellStyle name="STYLE3 84 2" xfId="52668" xr:uid="{00000000-0005-0000-0000-0000BBCD0000}"/>
    <cellStyle name="STYLE3 85" xfId="52669" xr:uid="{00000000-0005-0000-0000-0000BCCD0000}"/>
    <cellStyle name="STYLE3 85 2" xfId="52670" xr:uid="{00000000-0005-0000-0000-0000BDCD0000}"/>
    <cellStyle name="Style3 9" xfId="52671" xr:uid="{00000000-0005-0000-0000-0000BECD0000}"/>
    <cellStyle name="Style3 9 2" xfId="52672" xr:uid="{00000000-0005-0000-0000-0000BFCD0000}"/>
    <cellStyle name="Style3 9 2 2" xfId="52673" xr:uid="{00000000-0005-0000-0000-0000C0CD0000}"/>
    <cellStyle name="STYLE4" xfId="52674" xr:uid="{00000000-0005-0000-0000-0000C1CD0000}"/>
    <cellStyle name="STYLE4 10" xfId="52675" xr:uid="{00000000-0005-0000-0000-0000C2CD0000}"/>
    <cellStyle name="STYLE4 10 2" xfId="52676" xr:uid="{00000000-0005-0000-0000-0000C3CD0000}"/>
    <cellStyle name="STYLE4 10 2 2" xfId="52677" xr:uid="{00000000-0005-0000-0000-0000C4CD0000}"/>
    <cellStyle name="STYLE4 11" xfId="52678" xr:uid="{00000000-0005-0000-0000-0000C5CD0000}"/>
    <cellStyle name="STYLE4 11 2" xfId="52679" xr:uid="{00000000-0005-0000-0000-0000C6CD0000}"/>
    <cellStyle name="STYLE4 11 2 2" xfId="52680" xr:uid="{00000000-0005-0000-0000-0000C7CD0000}"/>
    <cellStyle name="STYLE4 12" xfId="52681" xr:uid="{00000000-0005-0000-0000-0000C8CD0000}"/>
    <cellStyle name="STYLE4 12 2" xfId="52682" xr:uid="{00000000-0005-0000-0000-0000C9CD0000}"/>
    <cellStyle name="STYLE4 12 2 2" xfId="52683" xr:uid="{00000000-0005-0000-0000-0000CACD0000}"/>
    <cellStyle name="STYLE4 13" xfId="52684" xr:uid="{00000000-0005-0000-0000-0000CBCD0000}"/>
    <cellStyle name="STYLE4 13 2" xfId="52685" xr:uid="{00000000-0005-0000-0000-0000CCCD0000}"/>
    <cellStyle name="STYLE4 13 2 2" xfId="52686" xr:uid="{00000000-0005-0000-0000-0000CDCD0000}"/>
    <cellStyle name="Style4 14" xfId="52687" xr:uid="{00000000-0005-0000-0000-0000CECD0000}"/>
    <cellStyle name="Style4 14 2" xfId="52688" xr:uid="{00000000-0005-0000-0000-0000CFCD0000}"/>
    <cellStyle name="Style4 14 2 2" xfId="52689" xr:uid="{00000000-0005-0000-0000-0000D0CD0000}"/>
    <cellStyle name="Style4 15" xfId="52690" xr:uid="{00000000-0005-0000-0000-0000D1CD0000}"/>
    <cellStyle name="Style4 15 2" xfId="52691" xr:uid="{00000000-0005-0000-0000-0000D2CD0000}"/>
    <cellStyle name="Style4 15 2 2" xfId="52692" xr:uid="{00000000-0005-0000-0000-0000D3CD0000}"/>
    <cellStyle name="Style4 16" xfId="52693" xr:uid="{00000000-0005-0000-0000-0000D4CD0000}"/>
    <cellStyle name="Style4 16 2" xfId="52694" xr:uid="{00000000-0005-0000-0000-0000D5CD0000}"/>
    <cellStyle name="Style4 16 2 2" xfId="52695" xr:uid="{00000000-0005-0000-0000-0000D6CD0000}"/>
    <cellStyle name="Style4 17" xfId="52696" xr:uid="{00000000-0005-0000-0000-0000D7CD0000}"/>
    <cellStyle name="Style4 17 2" xfId="52697" xr:uid="{00000000-0005-0000-0000-0000D8CD0000}"/>
    <cellStyle name="Style4 17 2 2" xfId="52698" xr:uid="{00000000-0005-0000-0000-0000D9CD0000}"/>
    <cellStyle name="Style4 18" xfId="52699" xr:uid="{00000000-0005-0000-0000-0000DACD0000}"/>
    <cellStyle name="Style4 18 2" xfId="52700" xr:uid="{00000000-0005-0000-0000-0000DBCD0000}"/>
    <cellStyle name="Style4 18 2 2" xfId="52701" xr:uid="{00000000-0005-0000-0000-0000DCCD0000}"/>
    <cellStyle name="Style4 19" xfId="52702" xr:uid="{00000000-0005-0000-0000-0000DDCD0000}"/>
    <cellStyle name="Style4 19 2" xfId="52703" xr:uid="{00000000-0005-0000-0000-0000DECD0000}"/>
    <cellStyle name="Style4 19 2 2" xfId="52704" xr:uid="{00000000-0005-0000-0000-0000DFCD0000}"/>
    <cellStyle name="STYLE4 2" xfId="52705" xr:uid="{00000000-0005-0000-0000-0000E0CD0000}"/>
    <cellStyle name="STYLE4 2 2" xfId="52706" xr:uid="{00000000-0005-0000-0000-0000E1CD0000}"/>
    <cellStyle name="STYLE4 2 2 2" xfId="52707" xr:uid="{00000000-0005-0000-0000-0000E2CD0000}"/>
    <cellStyle name="Style4 20" xfId="52708" xr:uid="{00000000-0005-0000-0000-0000E3CD0000}"/>
    <cellStyle name="Style4 20 2" xfId="52709" xr:uid="{00000000-0005-0000-0000-0000E4CD0000}"/>
    <cellStyle name="Style4 20 2 2" xfId="52710" xr:uid="{00000000-0005-0000-0000-0000E5CD0000}"/>
    <cellStyle name="Style4 21" xfId="52711" xr:uid="{00000000-0005-0000-0000-0000E6CD0000}"/>
    <cellStyle name="Style4 21 2" xfId="52712" xr:uid="{00000000-0005-0000-0000-0000E7CD0000}"/>
    <cellStyle name="Style4 21 2 2" xfId="52713" xr:uid="{00000000-0005-0000-0000-0000E8CD0000}"/>
    <cellStyle name="STYLE4 22" xfId="52714" xr:uid="{00000000-0005-0000-0000-0000E9CD0000}"/>
    <cellStyle name="Style4 22 2" xfId="52715" xr:uid="{00000000-0005-0000-0000-0000EACD0000}"/>
    <cellStyle name="Style4 22 2 2" xfId="52716" xr:uid="{00000000-0005-0000-0000-0000EBCD0000}"/>
    <cellStyle name="STYLE4 22 3" xfId="52717" xr:uid="{00000000-0005-0000-0000-0000ECCD0000}"/>
    <cellStyle name="STYLE4 22 3 2" xfId="52718" xr:uid="{00000000-0005-0000-0000-0000EDCD0000}"/>
    <cellStyle name="STYLE4 22 4" xfId="52719" xr:uid="{00000000-0005-0000-0000-0000EECD0000}"/>
    <cellStyle name="STYLE4 22 4 2" xfId="52720" xr:uid="{00000000-0005-0000-0000-0000EFCD0000}"/>
    <cellStyle name="Style4 23" xfId="52721" xr:uid="{00000000-0005-0000-0000-0000F0CD0000}"/>
    <cellStyle name="Style4 23 2" xfId="52722" xr:uid="{00000000-0005-0000-0000-0000F1CD0000}"/>
    <cellStyle name="Style4 23 2 2" xfId="52723" xr:uid="{00000000-0005-0000-0000-0000F2CD0000}"/>
    <cellStyle name="Style4 24" xfId="52724" xr:uid="{00000000-0005-0000-0000-0000F3CD0000}"/>
    <cellStyle name="Style4 24 2" xfId="52725" xr:uid="{00000000-0005-0000-0000-0000F4CD0000}"/>
    <cellStyle name="Style4 24 2 2" xfId="52726" xr:uid="{00000000-0005-0000-0000-0000F5CD0000}"/>
    <cellStyle name="Style4 25" xfId="52727" xr:uid="{00000000-0005-0000-0000-0000F6CD0000}"/>
    <cellStyle name="Style4 25 2" xfId="52728" xr:uid="{00000000-0005-0000-0000-0000F7CD0000}"/>
    <cellStyle name="Style4 25 2 2" xfId="52729" xr:uid="{00000000-0005-0000-0000-0000F8CD0000}"/>
    <cellStyle name="Style4 26" xfId="52730" xr:uid="{00000000-0005-0000-0000-0000F9CD0000}"/>
    <cellStyle name="Style4 26 2" xfId="52731" xr:uid="{00000000-0005-0000-0000-0000FACD0000}"/>
    <cellStyle name="Style4 26 2 2" xfId="52732" xr:uid="{00000000-0005-0000-0000-0000FBCD0000}"/>
    <cellStyle name="Style4 27" xfId="52733" xr:uid="{00000000-0005-0000-0000-0000FCCD0000}"/>
    <cellStyle name="Style4 27 2" xfId="52734" xr:uid="{00000000-0005-0000-0000-0000FDCD0000}"/>
    <cellStyle name="Style4 27 2 2" xfId="52735" xr:uid="{00000000-0005-0000-0000-0000FECD0000}"/>
    <cellStyle name="Style4 28" xfId="52736" xr:uid="{00000000-0005-0000-0000-0000FFCD0000}"/>
    <cellStyle name="Style4 28 2" xfId="52737" xr:uid="{00000000-0005-0000-0000-000000CE0000}"/>
    <cellStyle name="Style4 28 2 2" xfId="52738" xr:uid="{00000000-0005-0000-0000-000001CE0000}"/>
    <cellStyle name="Style4 29" xfId="52739" xr:uid="{00000000-0005-0000-0000-000002CE0000}"/>
    <cellStyle name="Style4 29 2" xfId="52740" xr:uid="{00000000-0005-0000-0000-000003CE0000}"/>
    <cellStyle name="Style4 3" xfId="52741" xr:uid="{00000000-0005-0000-0000-000004CE0000}"/>
    <cellStyle name="Style4 3 2" xfId="52742" xr:uid="{00000000-0005-0000-0000-000005CE0000}"/>
    <cellStyle name="Style4 3 2 2" xfId="52743" xr:uid="{00000000-0005-0000-0000-000006CE0000}"/>
    <cellStyle name="Style4 30" xfId="52744" xr:uid="{00000000-0005-0000-0000-000007CE0000}"/>
    <cellStyle name="Style4 30 2" xfId="52745" xr:uid="{00000000-0005-0000-0000-000008CE0000}"/>
    <cellStyle name="Style4 31" xfId="52746" xr:uid="{00000000-0005-0000-0000-000009CE0000}"/>
    <cellStyle name="Style4 31 2" xfId="52747" xr:uid="{00000000-0005-0000-0000-00000ACE0000}"/>
    <cellStyle name="Style4 32" xfId="52748" xr:uid="{00000000-0005-0000-0000-00000BCE0000}"/>
    <cellStyle name="Style4 32 2" xfId="52749" xr:uid="{00000000-0005-0000-0000-00000CCE0000}"/>
    <cellStyle name="Style4 33" xfId="52750" xr:uid="{00000000-0005-0000-0000-00000DCE0000}"/>
    <cellStyle name="Style4 33 2" xfId="52751" xr:uid="{00000000-0005-0000-0000-00000ECE0000}"/>
    <cellStyle name="Style4 34" xfId="52752" xr:uid="{00000000-0005-0000-0000-00000FCE0000}"/>
    <cellStyle name="Style4 34 2" xfId="52753" xr:uid="{00000000-0005-0000-0000-000010CE0000}"/>
    <cellStyle name="Style4 35" xfId="52754" xr:uid="{00000000-0005-0000-0000-000011CE0000}"/>
    <cellStyle name="Style4 35 2" xfId="52755" xr:uid="{00000000-0005-0000-0000-000012CE0000}"/>
    <cellStyle name="Style4 36" xfId="52756" xr:uid="{00000000-0005-0000-0000-000013CE0000}"/>
    <cellStyle name="Style4 36 2" xfId="52757" xr:uid="{00000000-0005-0000-0000-000014CE0000}"/>
    <cellStyle name="STYLE4 37" xfId="52758" xr:uid="{00000000-0005-0000-0000-000015CE0000}"/>
    <cellStyle name="STYLE4 37 2" xfId="52759" xr:uid="{00000000-0005-0000-0000-000016CE0000}"/>
    <cellStyle name="Style4 4" xfId="52760" xr:uid="{00000000-0005-0000-0000-000017CE0000}"/>
    <cellStyle name="Style4 4 2" xfId="52761" xr:uid="{00000000-0005-0000-0000-000018CE0000}"/>
    <cellStyle name="Style4 4 2 2" xfId="52762" xr:uid="{00000000-0005-0000-0000-000019CE0000}"/>
    <cellStyle name="Style4 5" xfId="52763" xr:uid="{00000000-0005-0000-0000-00001ACE0000}"/>
    <cellStyle name="Style4 5 2" xfId="52764" xr:uid="{00000000-0005-0000-0000-00001BCE0000}"/>
    <cellStyle name="Style4 5 2 2" xfId="52765" xr:uid="{00000000-0005-0000-0000-00001CCE0000}"/>
    <cellStyle name="STYLE4 6" xfId="52766" xr:uid="{00000000-0005-0000-0000-00001DCE0000}"/>
    <cellStyle name="STYLE4 6 2" xfId="52767" xr:uid="{00000000-0005-0000-0000-00001ECE0000}"/>
    <cellStyle name="STYLE4 6 2 2" xfId="52768" xr:uid="{00000000-0005-0000-0000-00001FCE0000}"/>
    <cellStyle name="STYLE4 7" xfId="52769" xr:uid="{00000000-0005-0000-0000-000020CE0000}"/>
    <cellStyle name="STYLE4 7 2" xfId="52770" xr:uid="{00000000-0005-0000-0000-000021CE0000}"/>
    <cellStyle name="STYLE4 7 2 2" xfId="52771" xr:uid="{00000000-0005-0000-0000-000022CE0000}"/>
    <cellStyle name="STYLE4 8" xfId="52772" xr:uid="{00000000-0005-0000-0000-000023CE0000}"/>
    <cellStyle name="STYLE4 8 2" xfId="52773" xr:uid="{00000000-0005-0000-0000-000024CE0000}"/>
    <cellStyle name="STYLE4 8 2 2" xfId="52774" xr:uid="{00000000-0005-0000-0000-000025CE0000}"/>
    <cellStyle name="STYLE4 9" xfId="52775" xr:uid="{00000000-0005-0000-0000-000026CE0000}"/>
    <cellStyle name="STYLE4 9 2" xfId="52776" xr:uid="{00000000-0005-0000-0000-000027CE0000}"/>
    <cellStyle name="STYLE4 9 2 2" xfId="52777" xr:uid="{00000000-0005-0000-0000-000028CE0000}"/>
    <cellStyle name="STYLE5" xfId="52778" xr:uid="{00000000-0005-0000-0000-000029CE0000}"/>
    <cellStyle name="STYLE5 10" xfId="52779" xr:uid="{00000000-0005-0000-0000-00002ACE0000}"/>
    <cellStyle name="STYLE5 10 2" xfId="52780" xr:uid="{00000000-0005-0000-0000-00002BCE0000}"/>
    <cellStyle name="STYLE5 10 2 2" xfId="52781" xr:uid="{00000000-0005-0000-0000-00002CCE0000}"/>
    <cellStyle name="STYLE5 11" xfId="52782" xr:uid="{00000000-0005-0000-0000-00002DCE0000}"/>
    <cellStyle name="STYLE5 11 2" xfId="52783" xr:uid="{00000000-0005-0000-0000-00002ECE0000}"/>
    <cellStyle name="STYLE5 11 2 2" xfId="52784" xr:uid="{00000000-0005-0000-0000-00002FCE0000}"/>
    <cellStyle name="STYLE5 12" xfId="52785" xr:uid="{00000000-0005-0000-0000-000030CE0000}"/>
    <cellStyle name="STYLE5 12 2" xfId="52786" xr:uid="{00000000-0005-0000-0000-000031CE0000}"/>
    <cellStyle name="STYLE5 12 2 2" xfId="52787" xr:uid="{00000000-0005-0000-0000-000032CE0000}"/>
    <cellStyle name="STYLE5 13" xfId="52788" xr:uid="{00000000-0005-0000-0000-000033CE0000}"/>
    <cellStyle name="STYLE5 13 2" xfId="52789" xr:uid="{00000000-0005-0000-0000-000034CE0000}"/>
    <cellStyle name="STYLE5 13 2 2" xfId="52790" xr:uid="{00000000-0005-0000-0000-000035CE0000}"/>
    <cellStyle name="Style5 14" xfId="52791" xr:uid="{00000000-0005-0000-0000-000036CE0000}"/>
    <cellStyle name="Style5 14 2" xfId="52792" xr:uid="{00000000-0005-0000-0000-000037CE0000}"/>
    <cellStyle name="Style5 14 2 2" xfId="52793" xr:uid="{00000000-0005-0000-0000-000038CE0000}"/>
    <cellStyle name="Style5 15" xfId="52794" xr:uid="{00000000-0005-0000-0000-000039CE0000}"/>
    <cellStyle name="Style5 15 2" xfId="52795" xr:uid="{00000000-0005-0000-0000-00003ACE0000}"/>
    <cellStyle name="Style5 15 2 2" xfId="52796" xr:uid="{00000000-0005-0000-0000-00003BCE0000}"/>
    <cellStyle name="Style5 16" xfId="52797" xr:uid="{00000000-0005-0000-0000-00003CCE0000}"/>
    <cellStyle name="Style5 16 2" xfId="52798" xr:uid="{00000000-0005-0000-0000-00003DCE0000}"/>
    <cellStyle name="Style5 16 2 2" xfId="52799" xr:uid="{00000000-0005-0000-0000-00003ECE0000}"/>
    <cellStyle name="Style5 17" xfId="52800" xr:uid="{00000000-0005-0000-0000-00003FCE0000}"/>
    <cellStyle name="Style5 17 2" xfId="52801" xr:uid="{00000000-0005-0000-0000-000040CE0000}"/>
    <cellStyle name="Style5 17 2 2" xfId="52802" xr:uid="{00000000-0005-0000-0000-000041CE0000}"/>
    <cellStyle name="Style5 18" xfId="52803" xr:uid="{00000000-0005-0000-0000-000042CE0000}"/>
    <cellStyle name="Style5 18 2" xfId="52804" xr:uid="{00000000-0005-0000-0000-000043CE0000}"/>
    <cellStyle name="Style5 18 2 2" xfId="52805" xr:uid="{00000000-0005-0000-0000-000044CE0000}"/>
    <cellStyle name="Style5 19" xfId="52806" xr:uid="{00000000-0005-0000-0000-000045CE0000}"/>
    <cellStyle name="Style5 19 2" xfId="52807" xr:uid="{00000000-0005-0000-0000-000046CE0000}"/>
    <cellStyle name="Style5 19 2 2" xfId="52808" xr:uid="{00000000-0005-0000-0000-000047CE0000}"/>
    <cellStyle name="STYLE5 2" xfId="52809" xr:uid="{00000000-0005-0000-0000-000048CE0000}"/>
    <cellStyle name="STYLE5 2 2" xfId="52810" xr:uid="{00000000-0005-0000-0000-000049CE0000}"/>
    <cellStyle name="STYLE5 2 2 2" xfId="52811" xr:uid="{00000000-0005-0000-0000-00004ACE0000}"/>
    <cellStyle name="Style5 20" xfId="52812" xr:uid="{00000000-0005-0000-0000-00004BCE0000}"/>
    <cellStyle name="Style5 20 2" xfId="52813" xr:uid="{00000000-0005-0000-0000-00004CCE0000}"/>
    <cellStyle name="Style5 20 2 2" xfId="52814" xr:uid="{00000000-0005-0000-0000-00004DCE0000}"/>
    <cellStyle name="Style5 21" xfId="52815" xr:uid="{00000000-0005-0000-0000-00004ECE0000}"/>
    <cellStyle name="Style5 21 2" xfId="52816" xr:uid="{00000000-0005-0000-0000-00004FCE0000}"/>
    <cellStyle name="Style5 21 2 2" xfId="52817" xr:uid="{00000000-0005-0000-0000-000050CE0000}"/>
    <cellStyle name="STYLE5 22" xfId="52818" xr:uid="{00000000-0005-0000-0000-000051CE0000}"/>
    <cellStyle name="Style5 22 2" xfId="52819" xr:uid="{00000000-0005-0000-0000-000052CE0000}"/>
    <cellStyle name="Style5 22 2 2" xfId="52820" xr:uid="{00000000-0005-0000-0000-000053CE0000}"/>
    <cellStyle name="STYLE5 22 3" xfId="52821" xr:uid="{00000000-0005-0000-0000-000054CE0000}"/>
    <cellStyle name="STYLE5 22 3 2" xfId="52822" xr:uid="{00000000-0005-0000-0000-000055CE0000}"/>
    <cellStyle name="STYLE5 22 4" xfId="52823" xr:uid="{00000000-0005-0000-0000-000056CE0000}"/>
    <cellStyle name="STYLE5 22 4 2" xfId="52824" xr:uid="{00000000-0005-0000-0000-000057CE0000}"/>
    <cellStyle name="Style5 23" xfId="52825" xr:uid="{00000000-0005-0000-0000-000058CE0000}"/>
    <cellStyle name="Style5 23 2" xfId="52826" xr:uid="{00000000-0005-0000-0000-000059CE0000}"/>
    <cellStyle name="Style5 23 2 2" xfId="52827" xr:uid="{00000000-0005-0000-0000-00005ACE0000}"/>
    <cellStyle name="Style5 24" xfId="52828" xr:uid="{00000000-0005-0000-0000-00005BCE0000}"/>
    <cellStyle name="Style5 24 2" xfId="52829" xr:uid="{00000000-0005-0000-0000-00005CCE0000}"/>
    <cellStyle name="Style5 24 2 2" xfId="52830" xr:uid="{00000000-0005-0000-0000-00005DCE0000}"/>
    <cellStyle name="Style5 25" xfId="52831" xr:uid="{00000000-0005-0000-0000-00005ECE0000}"/>
    <cellStyle name="Style5 25 2" xfId="52832" xr:uid="{00000000-0005-0000-0000-00005FCE0000}"/>
    <cellStyle name="Style5 25 2 2" xfId="52833" xr:uid="{00000000-0005-0000-0000-000060CE0000}"/>
    <cellStyle name="Style5 26" xfId="52834" xr:uid="{00000000-0005-0000-0000-000061CE0000}"/>
    <cellStyle name="Style5 26 2" xfId="52835" xr:uid="{00000000-0005-0000-0000-000062CE0000}"/>
    <cellStyle name="Style5 26 2 2" xfId="52836" xr:uid="{00000000-0005-0000-0000-000063CE0000}"/>
    <cellStyle name="Style5 27" xfId="52837" xr:uid="{00000000-0005-0000-0000-000064CE0000}"/>
    <cellStyle name="Style5 27 2" xfId="52838" xr:uid="{00000000-0005-0000-0000-000065CE0000}"/>
    <cellStyle name="Style5 27 2 2" xfId="52839" xr:uid="{00000000-0005-0000-0000-000066CE0000}"/>
    <cellStyle name="Style5 28" xfId="52840" xr:uid="{00000000-0005-0000-0000-000067CE0000}"/>
    <cellStyle name="Style5 28 2" xfId="52841" xr:uid="{00000000-0005-0000-0000-000068CE0000}"/>
    <cellStyle name="Style5 28 2 2" xfId="52842" xr:uid="{00000000-0005-0000-0000-000069CE0000}"/>
    <cellStyle name="Style5 29" xfId="52843" xr:uid="{00000000-0005-0000-0000-00006ACE0000}"/>
    <cellStyle name="Style5 29 2" xfId="52844" xr:uid="{00000000-0005-0000-0000-00006BCE0000}"/>
    <cellStyle name="Style5 3" xfId="52845" xr:uid="{00000000-0005-0000-0000-00006CCE0000}"/>
    <cellStyle name="Style5 3 2" xfId="52846" xr:uid="{00000000-0005-0000-0000-00006DCE0000}"/>
    <cellStyle name="Style5 3 2 2" xfId="52847" xr:uid="{00000000-0005-0000-0000-00006ECE0000}"/>
    <cellStyle name="Style5 30" xfId="52848" xr:uid="{00000000-0005-0000-0000-00006FCE0000}"/>
    <cellStyle name="Style5 30 2" xfId="52849" xr:uid="{00000000-0005-0000-0000-000070CE0000}"/>
    <cellStyle name="Style5 31" xfId="52850" xr:uid="{00000000-0005-0000-0000-000071CE0000}"/>
    <cellStyle name="Style5 31 2" xfId="52851" xr:uid="{00000000-0005-0000-0000-000072CE0000}"/>
    <cellStyle name="Style5 32" xfId="52852" xr:uid="{00000000-0005-0000-0000-000073CE0000}"/>
    <cellStyle name="Style5 32 2" xfId="52853" xr:uid="{00000000-0005-0000-0000-000074CE0000}"/>
    <cellStyle name="Style5 33" xfId="52854" xr:uid="{00000000-0005-0000-0000-000075CE0000}"/>
    <cellStyle name="Style5 33 2" xfId="52855" xr:uid="{00000000-0005-0000-0000-000076CE0000}"/>
    <cellStyle name="Style5 34" xfId="52856" xr:uid="{00000000-0005-0000-0000-000077CE0000}"/>
    <cellStyle name="Style5 34 2" xfId="52857" xr:uid="{00000000-0005-0000-0000-000078CE0000}"/>
    <cellStyle name="Style5 35" xfId="52858" xr:uid="{00000000-0005-0000-0000-000079CE0000}"/>
    <cellStyle name="Style5 35 2" xfId="52859" xr:uid="{00000000-0005-0000-0000-00007ACE0000}"/>
    <cellStyle name="Style5 36" xfId="52860" xr:uid="{00000000-0005-0000-0000-00007BCE0000}"/>
    <cellStyle name="Style5 36 2" xfId="52861" xr:uid="{00000000-0005-0000-0000-00007CCE0000}"/>
    <cellStyle name="STYLE5 37" xfId="52862" xr:uid="{00000000-0005-0000-0000-00007DCE0000}"/>
    <cellStyle name="STYLE5 37 2" xfId="52863" xr:uid="{00000000-0005-0000-0000-00007ECE0000}"/>
    <cellStyle name="Style5 4" xfId="52864" xr:uid="{00000000-0005-0000-0000-00007FCE0000}"/>
    <cellStyle name="Style5 4 2" xfId="52865" xr:uid="{00000000-0005-0000-0000-000080CE0000}"/>
    <cellStyle name="Style5 4 2 2" xfId="52866" xr:uid="{00000000-0005-0000-0000-000081CE0000}"/>
    <cellStyle name="Style5 5" xfId="52867" xr:uid="{00000000-0005-0000-0000-000082CE0000}"/>
    <cellStyle name="Style5 5 2" xfId="52868" xr:uid="{00000000-0005-0000-0000-000083CE0000}"/>
    <cellStyle name="Style5 5 2 2" xfId="52869" xr:uid="{00000000-0005-0000-0000-000084CE0000}"/>
    <cellStyle name="STYLE5 6" xfId="52870" xr:uid="{00000000-0005-0000-0000-000085CE0000}"/>
    <cellStyle name="STYLE5 6 2" xfId="52871" xr:uid="{00000000-0005-0000-0000-000086CE0000}"/>
    <cellStyle name="STYLE5 6 2 2" xfId="52872" xr:uid="{00000000-0005-0000-0000-000087CE0000}"/>
    <cellStyle name="STYLE5 7" xfId="52873" xr:uid="{00000000-0005-0000-0000-000088CE0000}"/>
    <cellStyle name="STYLE5 7 2" xfId="52874" xr:uid="{00000000-0005-0000-0000-000089CE0000}"/>
    <cellStyle name="STYLE5 7 2 2" xfId="52875" xr:uid="{00000000-0005-0000-0000-00008ACE0000}"/>
    <cellStyle name="STYLE5 8" xfId="52876" xr:uid="{00000000-0005-0000-0000-00008BCE0000}"/>
    <cellStyle name="STYLE5 8 2" xfId="52877" xr:uid="{00000000-0005-0000-0000-00008CCE0000}"/>
    <cellStyle name="STYLE5 8 2 2" xfId="52878" xr:uid="{00000000-0005-0000-0000-00008DCE0000}"/>
    <cellStyle name="STYLE5 9" xfId="52879" xr:uid="{00000000-0005-0000-0000-00008ECE0000}"/>
    <cellStyle name="STYLE5 9 2" xfId="52880" xr:uid="{00000000-0005-0000-0000-00008FCE0000}"/>
    <cellStyle name="STYLE5 9 2 2" xfId="52881" xr:uid="{00000000-0005-0000-0000-000090CE0000}"/>
    <cellStyle name="STYLE6" xfId="52882" xr:uid="{00000000-0005-0000-0000-000091CE0000}"/>
    <cellStyle name="STYLE6 2" xfId="52883" xr:uid="{00000000-0005-0000-0000-000092CE0000}"/>
    <cellStyle name="STYLE6 2 2" xfId="52884" xr:uid="{00000000-0005-0000-0000-000093CE0000}"/>
    <cellStyle name="subhead" xfId="52885" xr:uid="{00000000-0005-0000-0000-000094CE0000}"/>
    <cellStyle name="subhead 2" xfId="52886" xr:uid="{00000000-0005-0000-0000-000095CE0000}"/>
    <cellStyle name="subhead 2 2" xfId="52887" xr:uid="{00000000-0005-0000-0000-000096CE0000}"/>
    <cellStyle name="Table  - Style6" xfId="52888" xr:uid="{00000000-0005-0000-0000-000097CE0000}"/>
    <cellStyle name="Table  - Style6 2" xfId="52889" xr:uid="{00000000-0005-0000-0000-000098CE0000}"/>
    <cellStyle name="Table  - Style6 2 2" xfId="52890" xr:uid="{00000000-0005-0000-0000-000099CE0000}"/>
    <cellStyle name="Table 3" xfId="52891" xr:uid="{00000000-0005-0000-0000-00009ACE0000}"/>
    <cellStyle name="Table 3 2" xfId="52892" xr:uid="{00000000-0005-0000-0000-00009BCE0000}"/>
    <cellStyle name="Table 3 2 2" xfId="52893" xr:uid="{00000000-0005-0000-0000-00009CCE0000}"/>
    <cellStyle name="Table 3 3" xfId="52894" xr:uid="{00000000-0005-0000-0000-00009DCE0000}"/>
    <cellStyle name="Table Head" xfId="52895" xr:uid="{00000000-0005-0000-0000-00009ECE0000}"/>
    <cellStyle name="Table Head 2" xfId="52896" xr:uid="{00000000-0005-0000-0000-00009FCE0000}"/>
    <cellStyle name="Table Head 2 2" xfId="52897" xr:uid="{00000000-0005-0000-0000-0000A0CE0000}"/>
    <cellStyle name="Table Head Aligned" xfId="52898" xr:uid="{00000000-0005-0000-0000-0000A1CE0000}"/>
    <cellStyle name="Table Head Aligned 2" xfId="52899" xr:uid="{00000000-0005-0000-0000-0000A2CE0000}"/>
    <cellStyle name="Table Head Aligned 2 2" xfId="52900" xr:uid="{00000000-0005-0000-0000-0000A3CE0000}"/>
    <cellStyle name="Table Head Blue" xfId="52901" xr:uid="{00000000-0005-0000-0000-0000A4CE0000}"/>
    <cellStyle name="Table Head Blue 2" xfId="52902" xr:uid="{00000000-0005-0000-0000-0000A5CE0000}"/>
    <cellStyle name="Table Head Blue 2 2" xfId="52903" xr:uid="{00000000-0005-0000-0000-0000A6CE0000}"/>
    <cellStyle name="Table Head Green" xfId="52904" xr:uid="{00000000-0005-0000-0000-0000A7CE0000}"/>
    <cellStyle name="Table Head Green 2" xfId="52905" xr:uid="{00000000-0005-0000-0000-0000A8CE0000}"/>
    <cellStyle name="Table Head Green 2 2" xfId="52906" xr:uid="{00000000-0005-0000-0000-0000A9CE0000}"/>
    <cellStyle name="Table Heading" xfId="52907" xr:uid="{00000000-0005-0000-0000-0000AACE0000}"/>
    <cellStyle name="Table Heading 2" xfId="52908" xr:uid="{00000000-0005-0000-0000-0000ABCE0000}"/>
    <cellStyle name="Table Heading 2 2" xfId="52909" xr:uid="{00000000-0005-0000-0000-0000ACCE0000}"/>
    <cellStyle name="Table Title" xfId="52910" xr:uid="{00000000-0005-0000-0000-0000ADCE0000}"/>
    <cellStyle name="Table Title 2" xfId="52911" xr:uid="{00000000-0005-0000-0000-0000AECE0000}"/>
    <cellStyle name="Table Title 2 2" xfId="52912" xr:uid="{00000000-0005-0000-0000-0000AFCE0000}"/>
    <cellStyle name="Table Units" xfId="52913" xr:uid="{00000000-0005-0000-0000-0000B0CE0000}"/>
    <cellStyle name="Table Units 2" xfId="52914" xr:uid="{00000000-0005-0000-0000-0000B1CE0000}"/>
    <cellStyle name="Table Units 2 2" xfId="52915" xr:uid="{00000000-0005-0000-0000-0000B2CE0000}"/>
    <cellStyle name="Text Indent A" xfId="52916" xr:uid="{00000000-0005-0000-0000-0000B3CE0000}"/>
    <cellStyle name="Text Indent A 2" xfId="52917" xr:uid="{00000000-0005-0000-0000-0000B4CE0000}"/>
    <cellStyle name="Text Indent A 2 2" xfId="52918" xr:uid="{00000000-0005-0000-0000-0000B5CE0000}"/>
    <cellStyle name="Text Indent A 2 2 2" xfId="52919" xr:uid="{00000000-0005-0000-0000-0000B6CE0000}"/>
    <cellStyle name="Text Indent A 3" xfId="52920" xr:uid="{00000000-0005-0000-0000-0000B7CE0000}"/>
    <cellStyle name="Text Indent A 3 2" xfId="52921" xr:uid="{00000000-0005-0000-0000-0000B8CE0000}"/>
    <cellStyle name="Text Indent B" xfId="52922" xr:uid="{00000000-0005-0000-0000-0000B9CE0000}"/>
    <cellStyle name="Text Indent B 2" xfId="52923" xr:uid="{00000000-0005-0000-0000-0000BACE0000}"/>
    <cellStyle name="Text Indent B 2 2" xfId="52924" xr:uid="{00000000-0005-0000-0000-0000BBCE0000}"/>
    <cellStyle name="Text Indent C" xfId="52925" xr:uid="{00000000-0005-0000-0000-0000BCCE0000}"/>
    <cellStyle name="Text Indent C 2" xfId="52926" xr:uid="{00000000-0005-0000-0000-0000BDCE0000}"/>
    <cellStyle name="Text Indent C 2 2" xfId="52927" xr:uid="{00000000-0005-0000-0000-0000BECE0000}"/>
    <cellStyle name="Text Indent C 3" xfId="52928" xr:uid="{00000000-0005-0000-0000-0000BFCE0000}"/>
    <cellStyle name="Title" xfId="6" builtinId="15"/>
    <cellStyle name="Title  - Style1" xfId="52929" xr:uid="{00000000-0005-0000-0000-0000C1CE0000}"/>
    <cellStyle name="Title  - Style1 2" xfId="52930" xr:uid="{00000000-0005-0000-0000-0000C2CE0000}"/>
    <cellStyle name="Title  - Style1 2 2" xfId="52931" xr:uid="{00000000-0005-0000-0000-0000C3CE0000}"/>
    <cellStyle name="Title 10" xfId="52932" xr:uid="{00000000-0005-0000-0000-0000C4CE0000}"/>
    <cellStyle name="Title 10 2" xfId="52933" xr:uid="{00000000-0005-0000-0000-0000C5CE0000}"/>
    <cellStyle name="Title 10 2 2" xfId="52934" xr:uid="{00000000-0005-0000-0000-0000C6CE0000}"/>
    <cellStyle name="Title 11" xfId="52935" xr:uid="{00000000-0005-0000-0000-0000C7CE0000}"/>
    <cellStyle name="Title 11 2" xfId="52936" xr:uid="{00000000-0005-0000-0000-0000C8CE0000}"/>
    <cellStyle name="Title 11 2 2" xfId="52937" xr:uid="{00000000-0005-0000-0000-0000C9CE0000}"/>
    <cellStyle name="Title 12" xfId="52938" xr:uid="{00000000-0005-0000-0000-0000CACE0000}"/>
    <cellStyle name="Title 12 2" xfId="52939" xr:uid="{00000000-0005-0000-0000-0000CBCE0000}"/>
    <cellStyle name="Title 12 2 2" xfId="52940" xr:uid="{00000000-0005-0000-0000-0000CCCE0000}"/>
    <cellStyle name="Title 13" xfId="52941" xr:uid="{00000000-0005-0000-0000-0000CDCE0000}"/>
    <cellStyle name="Title 13 2" xfId="52942" xr:uid="{00000000-0005-0000-0000-0000CECE0000}"/>
    <cellStyle name="Title 13 2 2" xfId="52943" xr:uid="{00000000-0005-0000-0000-0000CFCE0000}"/>
    <cellStyle name="Title 14" xfId="52944" xr:uid="{00000000-0005-0000-0000-0000D0CE0000}"/>
    <cellStyle name="Title 14 2" xfId="52945" xr:uid="{00000000-0005-0000-0000-0000D1CE0000}"/>
    <cellStyle name="Title 14 2 2" xfId="52946" xr:uid="{00000000-0005-0000-0000-0000D2CE0000}"/>
    <cellStyle name="Title 15" xfId="52947" xr:uid="{00000000-0005-0000-0000-0000D3CE0000}"/>
    <cellStyle name="Title 15 2" xfId="52948" xr:uid="{00000000-0005-0000-0000-0000D4CE0000}"/>
    <cellStyle name="Title 16" xfId="52949" xr:uid="{00000000-0005-0000-0000-0000D5CE0000}"/>
    <cellStyle name="Title 16 2" xfId="52950" xr:uid="{00000000-0005-0000-0000-0000D6CE0000}"/>
    <cellStyle name="Title 17" xfId="52951" xr:uid="{00000000-0005-0000-0000-0000D7CE0000}"/>
    <cellStyle name="Title 17 2" xfId="52952" xr:uid="{00000000-0005-0000-0000-0000D8CE0000}"/>
    <cellStyle name="Title 18" xfId="52953" xr:uid="{00000000-0005-0000-0000-0000D9CE0000}"/>
    <cellStyle name="Title 18 2" xfId="52954" xr:uid="{00000000-0005-0000-0000-0000DACE0000}"/>
    <cellStyle name="Title 19" xfId="52955" xr:uid="{00000000-0005-0000-0000-0000DBCE0000}"/>
    <cellStyle name="Title 19 2" xfId="52956" xr:uid="{00000000-0005-0000-0000-0000DCCE0000}"/>
    <cellStyle name="Title 2" xfId="52957" xr:uid="{00000000-0005-0000-0000-0000DDCE0000}"/>
    <cellStyle name="Title 2 2" xfId="52958" xr:uid="{00000000-0005-0000-0000-0000DECE0000}"/>
    <cellStyle name="Title 2 2 2" xfId="52959" xr:uid="{00000000-0005-0000-0000-0000DFCE0000}"/>
    <cellStyle name="Title 2 3" xfId="52960" xr:uid="{00000000-0005-0000-0000-0000E0CE0000}"/>
    <cellStyle name="Title 20" xfId="52961" xr:uid="{00000000-0005-0000-0000-0000E1CE0000}"/>
    <cellStyle name="Title 20 2" xfId="52962" xr:uid="{00000000-0005-0000-0000-0000E2CE0000}"/>
    <cellStyle name="Title 21" xfId="52963" xr:uid="{00000000-0005-0000-0000-0000E3CE0000}"/>
    <cellStyle name="Title 21 2" xfId="52964" xr:uid="{00000000-0005-0000-0000-0000E4CE0000}"/>
    <cellStyle name="Title 22" xfId="52965" xr:uid="{00000000-0005-0000-0000-0000E5CE0000}"/>
    <cellStyle name="Title 22 2" xfId="52966" xr:uid="{00000000-0005-0000-0000-0000E6CE0000}"/>
    <cellStyle name="Title 23" xfId="52967" xr:uid="{00000000-0005-0000-0000-0000E7CE0000}"/>
    <cellStyle name="Title 23 2" xfId="52968" xr:uid="{00000000-0005-0000-0000-0000E8CE0000}"/>
    <cellStyle name="Title 24" xfId="52969" xr:uid="{00000000-0005-0000-0000-0000E9CE0000}"/>
    <cellStyle name="Title 24 2" xfId="52970" xr:uid="{00000000-0005-0000-0000-0000EACE0000}"/>
    <cellStyle name="Title 25" xfId="52971" xr:uid="{00000000-0005-0000-0000-0000EBCE0000}"/>
    <cellStyle name="Title 25 2" xfId="52972" xr:uid="{00000000-0005-0000-0000-0000ECCE0000}"/>
    <cellStyle name="Title 26" xfId="52973" xr:uid="{00000000-0005-0000-0000-0000EDCE0000}"/>
    <cellStyle name="Title 26 2" xfId="52974" xr:uid="{00000000-0005-0000-0000-0000EECE0000}"/>
    <cellStyle name="Title 27" xfId="52975" xr:uid="{00000000-0005-0000-0000-0000EFCE0000}"/>
    <cellStyle name="Title 27 2" xfId="52976" xr:uid="{00000000-0005-0000-0000-0000F0CE0000}"/>
    <cellStyle name="Title 28" xfId="52977" xr:uid="{00000000-0005-0000-0000-0000F1CE0000}"/>
    <cellStyle name="Title 28 2" xfId="52978" xr:uid="{00000000-0005-0000-0000-0000F2CE0000}"/>
    <cellStyle name="Title 29" xfId="52979" xr:uid="{00000000-0005-0000-0000-0000F3CE0000}"/>
    <cellStyle name="Title 29 2" xfId="52980" xr:uid="{00000000-0005-0000-0000-0000F4CE0000}"/>
    <cellStyle name="Title 3" xfId="52981" xr:uid="{00000000-0005-0000-0000-0000F5CE0000}"/>
    <cellStyle name="Title 3 2" xfId="52982" xr:uid="{00000000-0005-0000-0000-0000F6CE0000}"/>
    <cellStyle name="Title 3 2 2" xfId="52983" xr:uid="{00000000-0005-0000-0000-0000F7CE0000}"/>
    <cellStyle name="Title 30" xfId="52984" xr:uid="{00000000-0005-0000-0000-0000F8CE0000}"/>
    <cellStyle name="Title 30 2" xfId="52985" xr:uid="{00000000-0005-0000-0000-0000F9CE0000}"/>
    <cellStyle name="Title 31" xfId="52986" xr:uid="{00000000-0005-0000-0000-0000FACE0000}"/>
    <cellStyle name="Title 31 2" xfId="52987" xr:uid="{00000000-0005-0000-0000-0000FBCE0000}"/>
    <cellStyle name="Title 32" xfId="52988" xr:uid="{00000000-0005-0000-0000-0000FCCE0000}"/>
    <cellStyle name="Title 32 2" xfId="52989" xr:uid="{00000000-0005-0000-0000-0000FDCE0000}"/>
    <cellStyle name="Title 33" xfId="52990" xr:uid="{00000000-0005-0000-0000-0000FECE0000}"/>
    <cellStyle name="Title 33 2" xfId="52991" xr:uid="{00000000-0005-0000-0000-0000FFCE0000}"/>
    <cellStyle name="Title 34" xfId="52992" xr:uid="{00000000-0005-0000-0000-000000CF0000}"/>
    <cellStyle name="Title 34 2" xfId="52993" xr:uid="{00000000-0005-0000-0000-000001CF0000}"/>
    <cellStyle name="Title 35" xfId="52994" xr:uid="{00000000-0005-0000-0000-000002CF0000}"/>
    <cellStyle name="Title 35 2" xfId="52995" xr:uid="{00000000-0005-0000-0000-000003CF0000}"/>
    <cellStyle name="Title 36" xfId="52996" xr:uid="{00000000-0005-0000-0000-000004CF0000}"/>
    <cellStyle name="Title 36 2" xfId="52997" xr:uid="{00000000-0005-0000-0000-000005CF0000}"/>
    <cellStyle name="Title 37" xfId="52998" xr:uid="{00000000-0005-0000-0000-000006CF0000}"/>
    <cellStyle name="Title 37 2" xfId="52999" xr:uid="{00000000-0005-0000-0000-000007CF0000}"/>
    <cellStyle name="Title 38" xfId="53000" xr:uid="{00000000-0005-0000-0000-000008CF0000}"/>
    <cellStyle name="Title 38 2" xfId="53001" xr:uid="{00000000-0005-0000-0000-000009CF0000}"/>
    <cellStyle name="Title 39" xfId="53002" xr:uid="{00000000-0005-0000-0000-00000ACF0000}"/>
    <cellStyle name="Title 39 2" xfId="53003" xr:uid="{00000000-0005-0000-0000-00000BCF0000}"/>
    <cellStyle name="Title 4" xfId="53004" xr:uid="{00000000-0005-0000-0000-00000CCF0000}"/>
    <cellStyle name="Title 4 2" xfId="53005" xr:uid="{00000000-0005-0000-0000-00000DCF0000}"/>
    <cellStyle name="Title 4 2 2" xfId="53006" xr:uid="{00000000-0005-0000-0000-00000ECF0000}"/>
    <cellStyle name="Title 40" xfId="53007" xr:uid="{00000000-0005-0000-0000-00000FCF0000}"/>
    <cellStyle name="Title 40 2" xfId="53008" xr:uid="{00000000-0005-0000-0000-000010CF0000}"/>
    <cellStyle name="Title 41" xfId="53009" xr:uid="{00000000-0005-0000-0000-000011CF0000}"/>
    <cellStyle name="Title 41 2" xfId="53010" xr:uid="{00000000-0005-0000-0000-000012CF0000}"/>
    <cellStyle name="Title 42" xfId="53011" xr:uid="{00000000-0005-0000-0000-000013CF0000}"/>
    <cellStyle name="Title 42 2" xfId="53012" xr:uid="{00000000-0005-0000-0000-000014CF0000}"/>
    <cellStyle name="Title 43" xfId="53013" xr:uid="{00000000-0005-0000-0000-000015CF0000}"/>
    <cellStyle name="Title 43 2" xfId="53014" xr:uid="{00000000-0005-0000-0000-000016CF0000}"/>
    <cellStyle name="Title 44" xfId="53015" xr:uid="{00000000-0005-0000-0000-000017CF0000}"/>
    <cellStyle name="Title 44 2" xfId="53016" xr:uid="{00000000-0005-0000-0000-000018CF0000}"/>
    <cellStyle name="Title 45" xfId="53017" xr:uid="{00000000-0005-0000-0000-000019CF0000}"/>
    <cellStyle name="Title 45 2" xfId="53018" xr:uid="{00000000-0005-0000-0000-00001ACF0000}"/>
    <cellStyle name="Title 46" xfId="53019" xr:uid="{00000000-0005-0000-0000-00001BCF0000}"/>
    <cellStyle name="Title 46 2" xfId="53020" xr:uid="{00000000-0005-0000-0000-00001CCF0000}"/>
    <cellStyle name="Title 47" xfId="53021" xr:uid="{00000000-0005-0000-0000-00001DCF0000}"/>
    <cellStyle name="Title 47 2" xfId="53022" xr:uid="{00000000-0005-0000-0000-00001ECF0000}"/>
    <cellStyle name="Title 48" xfId="53023" xr:uid="{00000000-0005-0000-0000-00001FCF0000}"/>
    <cellStyle name="Title 48 2" xfId="53024" xr:uid="{00000000-0005-0000-0000-000020CF0000}"/>
    <cellStyle name="Title 5" xfId="53025" xr:uid="{00000000-0005-0000-0000-000021CF0000}"/>
    <cellStyle name="Title 5 2" xfId="53026" xr:uid="{00000000-0005-0000-0000-000022CF0000}"/>
    <cellStyle name="Title 5 2 2" xfId="53027" xr:uid="{00000000-0005-0000-0000-000023CF0000}"/>
    <cellStyle name="Title 6" xfId="53028" xr:uid="{00000000-0005-0000-0000-000024CF0000}"/>
    <cellStyle name="Title 6 2" xfId="53029" xr:uid="{00000000-0005-0000-0000-000025CF0000}"/>
    <cellStyle name="Title 6 2 2" xfId="53030" xr:uid="{00000000-0005-0000-0000-000026CF0000}"/>
    <cellStyle name="Title 7" xfId="53031" xr:uid="{00000000-0005-0000-0000-000027CF0000}"/>
    <cellStyle name="Title 7 2" xfId="53032" xr:uid="{00000000-0005-0000-0000-000028CF0000}"/>
    <cellStyle name="Title 7 2 2" xfId="53033" xr:uid="{00000000-0005-0000-0000-000029CF0000}"/>
    <cellStyle name="Title 8" xfId="53034" xr:uid="{00000000-0005-0000-0000-00002ACF0000}"/>
    <cellStyle name="Title 8 2" xfId="53035" xr:uid="{00000000-0005-0000-0000-00002BCF0000}"/>
    <cellStyle name="Title 8 2 2" xfId="53036" xr:uid="{00000000-0005-0000-0000-00002CCF0000}"/>
    <cellStyle name="Title 9" xfId="53037" xr:uid="{00000000-0005-0000-0000-00002DCF0000}"/>
    <cellStyle name="Title 9 2" xfId="53038" xr:uid="{00000000-0005-0000-0000-00002ECF0000}"/>
    <cellStyle name="Title 9 2 2" xfId="53039" xr:uid="{00000000-0005-0000-0000-00002FCF0000}"/>
    <cellStyle name="Total 2" xfId="53040" xr:uid="{00000000-0005-0000-0000-000030CF0000}"/>
    <cellStyle name="Total 2 2" xfId="53041" xr:uid="{00000000-0005-0000-0000-000031CF0000}"/>
    <cellStyle name="Total 2 2 2" xfId="53042" xr:uid="{00000000-0005-0000-0000-000032CF0000}"/>
    <cellStyle name="Total 2 3" xfId="53043" xr:uid="{00000000-0005-0000-0000-000033CF0000}"/>
    <cellStyle name="Total 2 4" xfId="53044" xr:uid="{00000000-0005-0000-0000-000034CF0000}"/>
    <cellStyle name="Total 3" xfId="53045" xr:uid="{00000000-0005-0000-0000-000035CF0000}"/>
    <cellStyle name="Total 3 2" xfId="53046" xr:uid="{00000000-0005-0000-0000-000036CF0000}"/>
    <cellStyle name="Total 3 3" xfId="53047" xr:uid="{00000000-0005-0000-0000-000037CF0000}"/>
    <cellStyle name="Total 4" xfId="53048" xr:uid="{00000000-0005-0000-0000-000038CF0000}"/>
    <cellStyle name="Total 4 2" xfId="53049" xr:uid="{00000000-0005-0000-0000-000039CF0000}"/>
    <cellStyle name="Total 5" xfId="53050" xr:uid="{00000000-0005-0000-0000-00003ACF0000}"/>
    <cellStyle name="Total 5 2" xfId="53051" xr:uid="{00000000-0005-0000-0000-00003BCF0000}"/>
    <cellStyle name="Total 6" xfId="53052" xr:uid="{00000000-0005-0000-0000-00003CCF0000}"/>
    <cellStyle name="Total 6 2" xfId="53053" xr:uid="{00000000-0005-0000-0000-00003DCF0000}"/>
    <cellStyle name="Total 7" xfId="53054" xr:uid="{00000000-0005-0000-0000-00003ECF0000}"/>
    <cellStyle name="Total 7 2" xfId="53055" xr:uid="{00000000-0005-0000-0000-00003FCF0000}"/>
    <cellStyle name="Total 8" xfId="53056" xr:uid="{00000000-0005-0000-0000-000040CF0000}"/>
    <cellStyle name="Total 8 2" xfId="53057" xr:uid="{00000000-0005-0000-0000-000041CF0000}"/>
    <cellStyle name="Total 9" xfId="53058" xr:uid="{00000000-0005-0000-0000-000042CF0000}"/>
    <cellStyle name="Total 9 2" xfId="53059" xr:uid="{00000000-0005-0000-0000-000043CF0000}"/>
    <cellStyle name="TotCol - Style5" xfId="53060" xr:uid="{00000000-0005-0000-0000-000044CF0000}"/>
    <cellStyle name="TotCol - Style5 2" xfId="53061" xr:uid="{00000000-0005-0000-0000-000045CF0000}"/>
    <cellStyle name="TotCol - Style5 2 2" xfId="53062" xr:uid="{00000000-0005-0000-0000-000046CF0000}"/>
    <cellStyle name="TotRow - Style4" xfId="53063" xr:uid="{00000000-0005-0000-0000-000047CF0000}"/>
    <cellStyle name="TotRow - Style4 2" xfId="53064" xr:uid="{00000000-0005-0000-0000-000048CF0000}"/>
    <cellStyle name="TotRow - Style4 2 2" xfId="53065" xr:uid="{00000000-0005-0000-0000-000049CF0000}"/>
    <cellStyle name="Warning Text 2" xfId="53066" xr:uid="{00000000-0005-0000-0000-00004ACF0000}"/>
    <cellStyle name="Warning Text 2 2" xfId="53067" xr:uid="{00000000-0005-0000-0000-00004BCF0000}"/>
    <cellStyle name="Warning Text 2 2 2" xfId="53068" xr:uid="{00000000-0005-0000-0000-00004CCF0000}"/>
    <cellStyle name="Warning Text 2 3" xfId="53069" xr:uid="{00000000-0005-0000-0000-00004DCF0000}"/>
    <cellStyle name="Warning Text 3" xfId="53070" xr:uid="{00000000-0005-0000-0000-00004ECF0000}"/>
    <cellStyle name="Warning Text 3 2" xfId="53071" xr:uid="{00000000-0005-0000-0000-00004FCF0000}"/>
    <cellStyle name="Warning Text 4" xfId="53072" xr:uid="{00000000-0005-0000-0000-000050CF0000}"/>
    <cellStyle name="Warning Text 4 2" xfId="53073" xr:uid="{00000000-0005-0000-0000-000051CF0000}"/>
    <cellStyle name="Warning Text 5" xfId="53074" xr:uid="{00000000-0005-0000-0000-000052CF0000}"/>
    <cellStyle name="Warning Text 5 2" xfId="53075" xr:uid="{00000000-0005-0000-0000-000053CF0000}"/>
    <cellStyle name="Warning Text 6" xfId="53076" xr:uid="{00000000-0005-0000-0000-000054CF0000}"/>
    <cellStyle name="Warning Text 6 2" xfId="53077" xr:uid="{00000000-0005-0000-0000-000055CF0000}"/>
    <cellStyle name="Warning Text 7" xfId="53078" xr:uid="{00000000-0005-0000-0000-000056CF0000}"/>
    <cellStyle name="Warning Text 7 2" xfId="53079" xr:uid="{00000000-0005-0000-0000-000057CF0000}"/>
    <cellStyle name="Warning Text 8" xfId="53080" xr:uid="{00000000-0005-0000-0000-000058CF0000}"/>
    <cellStyle name="Warning Text 8 2" xfId="53081" xr:uid="{00000000-0005-0000-0000-000059CF0000}"/>
    <cellStyle name="Warning Text 9" xfId="53082" xr:uid="{00000000-0005-0000-0000-00005ACF0000}"/>
    <cellStyle name="Warning Text 9 2" xfId="53083" xr:uid="{00000000-0005-0000-0000-00005BCF0000}"/>
  </cellStyles>
  <dxfs count="26"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3</xdr:col>
      <xdr:colOff>60960</xdr:colOff>
      <xdr:row>62</xdr:row>
      <xdr:rowOff>60960</xdr:rowOff>
    </xdr:from>
    <xdr:to>
      <xdr:col>8</xdr:col>
      <xdr:colOff>586740</xdr:colOff>
      <xdr:row>69</xdr:row>
      <xdr:rowOff>167640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18160" y="11582400"/>
          <a:ext cx="549402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</a:t>
          </a:r>
          <a:r>
            <a:rPr lang="en-US" sz="1100" baseline="0"/>
            <a:t> notes:</a:t>
          </a:r>
        </a:p>
        <a:p>
          <a:r>
            <a:rPr lang="en-US" sz="1100" baseline="0"/>
            <a:t>Question - when are the accrued expenses updated / reviewed?  If supported, no concern, however it's reasonable to expect some changes or updates.  This could indicate the amounts / balances weren't adequately considered.  Old outstanding</a:t>
          </a:r>
        </a:p>
        <a:p>
          <a:r>
            <a:rPr lang="en-US" sz="1100" baseline="0"/>
            <a:t>Explanation for debit balance in Payroll Liab?</a:t>
          </a:r>
        </a:p>
        <a:p>
          <a:r>
            <a:rPr lang="en-US" sz="1100" baseline="0"/>
            <a:t>Note - "Net Income" includes all classes - operating / general only deficit is roughly $45K</a:t>
          </a:r>
        </a:p>
        <a:p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632460</xdr:colOff>
      <xdr:row>6</xdr:row>
      <xdr:rowOff>396240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8</xdr:row>
      <xdr:rowOff>45490</xdr:rowOff>
    </xdr:from>
    <xdr:to>
      <xdr:col>11</xdr:col>
      <xdr:colOff>563880</xdr:colOff>
      <xdr:row>20</xdr:row>
      <xdr:rowOff>137159</xdr:rowOff>
    </xdr:to>
    <xdr:pic>
      <xdr:nvPicPr>
        <xdr:cNvPr id="4" name="Picture 3" descr="Marblehead Community Charter Public School">
          <a:extLst>
            <a:ext uri="{FF2B5EF4-FFF2-40B4-BE49-F238E27FC236}">
              <a16:creationId xmlns:a16="http://schemas.microsoft.com/office/drawing/2014/main" id="{FE3CEE60-A988-0096-224A-B55529FD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186710"/>
          <a:ext cx="7856220" cy="2194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4</xdr:col>
      <xdr:colOff>335280</xdr:colOff>
      <xdr:row>37</xdr:row>
      <xdr:rowOff>152400</xdr:rowOff>
    </xdr:from>
    <xdr:to>
      <xdr:col>16</xdr:col>
      <xdr:colOff>312420</xdr:colOff>
      <xdr:row>44</xdr:row>
      <xdr:rowOff>106680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944880" y="7284720"/>
          <a:ext cx="10401300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 notes:</a:t>
          </a:r>
        </a:p>
        <a:p>
          <a:r>
            <a:rPr lang="en-US" sz="1100"/>
            <a:t>Reclass</a:t>
          </a:r>
          <a:r>
            <a:rPr lang="en-US" sz="1100" baseline="0"/>
            <a:t> school lunch - clean-up.  Is it important or necessary to have Reimbursements and medicare reimbursements bifrucated?  Maybe combine.</a:t>
          </a:r>
        </a:p>
        <a:p>
          <a:r>
            <a:rPr lang="en-US" sz="1100" baseline="0"/>
            <a:t>Maternity / Paternity - backfilling, will this be charged to substitute?  How will it be reflected?</a:t>
          </a:r>
        </a:p>
        <a:p>
          <a:r>
            <a:rPr lang="en-US" sz="1100" baseline="0"/>
            <a:t>I would have expected Direct student support to have increased with additional SPED population - is this reflected in Personnel?  Not clear why costs have decreased</a:t>
          </a:r>
        </a:p>
        <a:p>
          <a:r>
            <a:rPr lang="en-US" sz="1100" baseline="0"/>
            <a:t>The net income on the balance sheet is $113,510 and includes all classes.</a:t>
          </a:r>
        </a:p>
        <a:p>
          <a:r>
            <a:rPr lang="en-US" sz="1100"/>
            <a:t>Projected year-end loss still on track to be about $110K for just opearting divsion?  Any additional know</a:t>
          </a:r>
          <a:r>
            <a:rPr lang="en-US" sz="1100" baseline="0"/>
            <a:t> charges or overages?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76200</xdr:rowOff>
    </xdr:from>
    <xdr:to>
      <xdr:col>9</xdr:col>
      <xdr:colOff>251460</xdr:colOff>
      <xdr:row>15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20</xdr:row>
      <xdr:rowOff>99060</xdr:rowOff>
    </xdr:from>
    <xdr:to>
      <xdr:col>9</xdr:col>
      <xdr:colOff>22860</xdr:colOff>
      <xdr:row>27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30</xdr:row>
      <xdr:rowOff>121920</xdr:rowOff>
    </xdr:from>
    <xdr:to>
      <xdr:col>10</xdr:col>
      <xdr:colOff>15240</xdr:colOff>
      <xdr:row>44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5242560" y="3566160"/>
          <a:ext cx="2628900" cy="136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/>
      </xdr:nvSpPr>
      <xdr:spPr>
        <a:xfrm>
          <a:off x="4221480" y="6621780"/>
          <a:ext cx="2415540" cy="11353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/>
      </xdr:nvSpPr>
      <xdr:spPr>
        <a:xfrm>
          <a:off x="5410200" y="852678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6</xdr:row>
      <xdr:rowOff>396240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62587</xdr:colOff>
      <xdr:row>0</xdr:row>
      <xdr:rowOff>1225402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254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70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OCT9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unds\MM%20Short%20Alpha%20Composite%20150\SAC%20150%20Official%20Performance\TAI%20Short%20Alpha%20150%20Official%20Return%2010.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EPT4L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Q1%20Revenu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OCT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tevePort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NOV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ownloads/TAI%20L%20S%20Official%20Return%201.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LH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nts and Settings/lxk006/Local Settings/Temporary Internet Files/OLK370/Giant 5  - 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~1/sboorse/LOCALS~1/Temp/H.Notes/WINNT/Profiles/sboorse/Desktop/chechreg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TAI%20Short%20Alpha%20150%20Official%20Return%2010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A1" t="str">
            <v>MONARCH CAPITAL LTD.</v>
          </cell>
        </row>
        <row r="2">
          <cell r="A2" t="str">
            <v>VALUATION AND FEES</v>
          </cell>
        </row>
        <row r="3">
          <cell r="A3" t="str">
            <v>OCTOBER 31, 1995</v>
          </cell>
        </row>
        <row r="5">
          <cell r="D5" t="str">
            <v xml:space="preserve"> </v>
          </cell>
        </row>
        <row r="6">
          <cell r="G6" t="str">
            <v>US$</v>
          </cell>
        </row>
        <row r="8">
          <cell r="B8" t="str">
            <v>Investments at Market Value - Long</v>
          </cell>
          <cell r="G8">
            <v>58048340.600000001</v>
          </cell>
        </row>
        <row r="10">
          <cell r="B10" t="str">
            <v>Investments at Market Value - Short</v>
          </cell>
          <cell r="G10">
            <v>-13131106.75</v>
          </cell>
        </row>
        <row r="12">
          <cell r="B12" t="str">
            <v>FX Forward Contracts</v>
          </cell>
          <cell r="G12">
            <v>5127.49</v>
          </cell>
        </row>
        <row r="14">
          <cell r="B14" t="str">
            <v>Futures - Gain/(Loss)</v>
          </cell>
          <cell r="G14">
            <v>0</v>
          </cell>
        </row>
        <row r="16">
          <cell r="B16" t="str">
            <v>Cash</v>
          </cell>
          <cell r="G16">
            <v>-10996166.699999999</v>
          </cell>
        </row>
        <row r="18">
          <cell r="B18" t="str">
            <v>Accrued interest - Bonds</v>
          </cell>
          <cell r="G18">
            <v>43712.959999999999</v>
          </cell>
        </row>
        <row r="20">
          <cell r="B20" t="str">
            <v>Accrued interest - Cash</v>
          </cell>
          <cell r="G20">
            <v>-15803</v>
          </cell>
        </row>
        <row r="22">
          <cell r="B22" t="str">
            <v>Dividend accrual</v>
          </cell>
          <cell r="G22">
            <v>8501.5</v>
          </cell>
        </row>
        <row r="24">
          <cell r="B24" t="str">
            <v>Prepaid quarterly management fee</v>
          </cell>
          <cell r="G24">
            <v>0</v>
          </cell>
        </row>
        <row r="26">
          <cell r="B26" t="str">
            <v>Deferred Organisational Costs</v>
          </cell>
          <cell r="G26">
            <v>44566.974619178087</v>
          </cell>
        </row>
        <row r="28">
          <cell r="B28" t="str">
            <v>Accounts Payable &amp; Accrued Expenses</v>
          </cell>
          <cell r="G28">
            <v>-60152.913043478264</v>
          </cell>
        </row>
        <row r="30">
          <cell r="B30" t="str">
            <v>Performance Fee Payable</v>
          </cell>
          <cell r="G30">
            <v>0</v>
          </cell>
        </row>
        <row r="32">
          <cell r="B32" t="str">
            <v>Advance Subscription</v>
          </cell>
          <cell r="G32">
            <v>0</v>
          </cell>
        </row>
        <row r="35">
          <cell r="G35">
            <v>33947020.161575705</v>
          </cell>
        </row>
        <row r="37">
          <cell r="B37" t="str">
            <v xml:space="preserve">Management Fee  </v>
          </cell>
          <cell r="G37">
            <v>-28790.330824728262</v>
          </cell>
        </row>
        <row r="39">
          <cell r="G39">
            <v>33918229.830750979</v>
          </cell>
        </row>
        <row r="41">
          <cell r="B41" t="str">
            <v>Subscriptions</v>
          </cell>
          <cell r="G41">
            <v>32714212.559999999</v>
          </cell>
        </row>
        <row r="43">
          <cell r="B43" t="str">
            <v xml:space="preserve">Appreciation (Depreciation) </v>
          </cell>
          <cell r="G43">
            <v>1204017.2707509808</v>
          </cell>
        </row>
        <row r="45">
          <cell r="B45" t="str">
            <v>Performance fee (20%)</v>
          </cell>
          <cell r="G45">
            <v>-240803.45415019616</v>
          </cell>
        </row>
        <row r="47">
          <cell r="B47" t="str">
            <v xml:space="preserve">Net Closing Value </v>
          </cell>
          <cell r="G47">
            <v>33677426.376600787</v>
          </cell>
        </row>
        <row r="49">
          <cell r="B49" t="str">
            <v xml:space="preserve">No.of shares in issue </v>
          </cell>
          <cell r="G49">
            <v>321899.60600000003</v>
          </cell>
        </row>
        <row r="51">
          <cell r="B51" t="str">
            <v>Net Asset Value Per Share at</v>
          </cell>
          <cell r="D51" t="str">
            <v>OCTOBER 31, 1995</v>
          </cell>
          <cell r="G51">
            <v>104.62</v>
          </cell>
        </row>
        <row r="62">
          <cell r="A62" t="str">
            <v>MONARCH CAPITAL, LTD</v>
          </cell>
        </row>
        <row r="63">
          <cell r="A63" t="str">
            <v>ACCOUNTS  PAYABLE  &amp;  ACCRUED  EXPENSES  at</v>
          </cell>
        </row>
        <row r="64">
          <cell r="A64" t="str">
            <v>OCTOBER 31, 1995</v>
          </cell>
        </row>
        <row r="67">
          <cell r="B67" t="str">
            <v>(Monarch Capital started operations on July 3, 1995)</v>
          </cell>
        </row>
        <row r="69">
          <cell r="B69" t="str">
            <v>ORG'N. COSTS</v>
          </cell>
          <cell r="F69">
            <v>41748.720000000001</v>
          </cell>
        </row>
        <row r="71">
          <cell r="B71" t="str">
            <v>HML FEE</v>
          </cell>
          <cell r="C71" t="str">
            <v xml:space="preserve">      - OCT</v>
          </cell>
          <cell r="F71">
            <v>3500</v>
          </cell>
        </row>
        <row r="73">
          <cell r="B73" t="str">
            <v>AUDIT FEE -Year end 95</v>
          </cell>
          <cell r="F73">
            <v>6684.782608695652</v>
          </cell>
        </row>
        <row r="76">
          <cell r="B76" t="str">
            <v>CUSTODIAN  FEE -J-A-S</v>
          </cell>
          <cell r="F76">
            <v>1263.586956521739</v>
          </cell>
        </row>
        <row r="79">
          <cell r="B79" t="str">
            <v>CORP FEE PAYABLE</v>
          </cell>
          <cell r="F79">
            <v>1123.0434782608695</v>
          </cell>
        </row>
        <row r="81">
          <cell r="B81" t="str">
            <v>LEGAL FEES:</v>
          </cell>
          <cell r="C81" t="str">
            <v>Foley &amp; Lardner</v>
          </cell>
          <cell r="F81">
            <v>494.01</v>
          </cell>
        </row>
        <row r="82">
          <cell r="C82" t="str">
            <v>Swidler &amp; Berlin</v>
          </cell>
          <cell r="F82">
            <v>1811.98</v>
          </cell>
        </row>
        <row r="83">
          <cell r="C83" t="str">
            <v>McDermott, Will &amp; Emery</v>
          </cell>
          <cell r="F83">
            <v>1529.64</v>
          </cell>
        </row>
        <row r="84">
          <cell r="C84" t="str">
            <v>Foley &amp; Lardner</v>
          </cell>
          <cell r="F84">
            <v>591.04999999999995</v>
          </cell>
        </row>
        <row r="85">
          <cell r="C85" t="str">
            <v>McDermott, Will &amp; Emery</v>
          </cell>
          <cell r="F85">
            <v>1406.1</v>
          </cell>
        </row>
        <row r="87">
          <cell r="F87">
            <v>60152.913043478264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NetRet - Incent"/>
      <sheetName val="RetOutput"/>
      <sheetName val="Holdings"/>
      <sheetName val="Daily Landmark"/>
      <sheetName val="P&amp;L Allocation"/>
      <sheetName val="Landmark Mgmt Fee"/>
      <sheetName val="Landmark Capital Statements"/>
      <sheetName val="Landmark Incentive Fee"/>
      <sheetName val="Global Opp Cap Stmt"/>
      <sheetName val="Incentive Fee (Global Opp)"/>
      <sheetName val="Barfield Cap Stmt"/>
      <sheetName val="Incentive Fee (Barfield)"/>
      <sheetName val="Incentive Fee Roll up"/>
      <sheetName val="Benchmark Return"/>
      <sheetName val="AnDa"/>
      <sheetName val="SecData 1"/>
      <sheetName val="Market Cap"/>
      <sheetName val="SecData 2"/>
      <sheetName val="P&amp;L Data"/>
      <sheetName val="P&amp;L Data2"/>
      <sheetName val="C - Sec%Week (Total Equity)"/>
      <sheetName val="C - Cum % L,S,TB"/>
      <sheetName val="C - Cum % L,S,TB (Russell)"/>
      <sheetName val="C - MonthComp%"/>
      <sheetName val="C - Alpha@Mo"/>
      <sheetName val="C - Beta@Mo"/>
      <sheetName val="C - @ DayRetDist 1"/>
      <sheetName val="C-Managers Expose"/>
      <sheetName val="C - SecGrossPie"/>
      <sheetName val="C - CapPie"/>
      <sheetName val="C - SecNet"/>
      <sheetName val="C - SecNet (Mgrs)"/>
      <sheetName val="C - SecContribMonth "/>
      <sheetName val="C - SecAttribMonth"/>
      <sheetName val="C - SecContribMonth (Mgrs)"/>
      <sheetName val="C - CIO Month"/>
      <sheetName val=" C - CIO Quarterly"/>
      <sheetName val=" C - CIO All"/>
      <sheetName val=" C - CIO YTD"/>
    </sheetNames>
    <sheetDataSet>
      <sheetData sheetId="0"/>
      <sheetData sheetId="1"/>
      <sheetData sheetId="2"/>
      <sheetData sheetId="3"/>
      <sheetData sheetId="4">
        <row r="6">
          <cell r="N6" t="str">
            <v>Below:</v>
          </cell>
          <cell r="O6" t="str">
            <v>Exposure not adjusted for Options</v>
          </cell>
        </row>
        <row r="7">
          <cell r="N7" t="str">
            <v>See right for Exposure adjusted data from Carter</v>
          </cell>
        </row>
        <row r="9">
          <cell r="A9" t="str">
            <v>Tuckerbrook Short Alpha Daily Performance Update</v>
          </cell>
          <cell r="Q9">
            <v>0.14054276878020677</v>
          </cell>
          <cell r="R9">
            <v>-8.4613666544795296E-2</v>
          </cell>
          <cell r="S9">
            <v>-9.3717288671466115E-2</v>
          </cell>
          <cell r="T9">
            <v>-7.5691608466406435E-2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  <cell r="S10">
            <v>19</v>
          </cell>
          <cell r="T10">
            <v>20</v>
          </cell>
          <cell r="U10">
            <v>21</v>
          </cell>
          <cell r="V10">
            <v>22</v>
          </cell>
          <cell r="W10">
            <v>23</v>
          </cell>
          <cell r="X10">
            <v>24</v>
          </cell>
        </row>
        <row r="11">
          <cell r="B11" t="str">
            <v>Performance</v>
          </cell>
          <cell r="O11" t="str">
            <v>Short Exposure Data</v>
          </cell>
        </row>
        <row r="12">
          <cell r="B12" t="str">
            <v>Daily Gross</v>
          </cell>
          <cell r="C12" t="str">
            <v>MTD Gross</v>
          </cell>
          <cell r="D12" t="str">
            <v>YTD Gross</v>
          </cell>
          <cell r="E12" t="str">
            <v>TRB Daily</v>
          </cell>
          <cell r="F12" t="str">
            <v>TRB MTD</v>
          </cell>
          <cell r="G12" t="str">
            <v>TRB YTD</v>
          </cell>
          <cell r="H12" t="str">
            <v>Russell 2000 Daily</v>
          </cell>
          <cell r="I12" t="str">
            <v>Russell 2000 MTD</v>
          </cell>
          <cell r="J12" t="str">
            <v>Russell 2000 YTD</v>
          </cell>
          <cell r="K12" t="str">
            <v>Russell Midcap Daily</v>
          </cell>
          <cell r="L12" t="str">
            <v>Russell Midcap MTD</v>
          </cell>
          <cell r="M12" t="str">
            <v>Russell Midcap YTD</v>
          </cell>
          <cell r="O12" t="str">
            <v>%</v>
          </cell>
          <cell r="P12" t="str">
            <v>Market Value</v>
          </cell>
          <cell r="Q12" t="str">
            <v>Since Inception w/SAC 100</v>
          </cell>
          <cell r="R12" t="str">
            <v>Since Inception TRB w/SAC</v>
          </cell>
          <cell r="S12" t="str">
            <v>Since Inception R2 w/SAC</v>
          </cell>
          <cell r="T12" t="str">
            <v>Since Inception RMC w/SAC</v>
          </cell>
          <cell r="U12" t="str">
            <v>Since Inception</v>
          </cell>
          <cell r="V12" t="str">
            <v>Since Inception TRB</v>
          </cell>
          <cell r="W12" t="str">
            <v>Since Inception R2</v>
          </cell>
          <cell r="X12" t="str">
            <v>Since Inception RMC</v>
          </cell>
        </row>
        <row r="13">
          <cell r="A13">
            <v>39630</v>
          </cell>
          <cell r="B13">
            <v>-3.2379095490724925E-3</v>
          </cell>
          <cell r="C13">
            <v>-3.2379095490724374E-3</v>
          </cell>
          <cell r="D13">
            <v>-3.2379095490724374E-3</v>
          </cell>
          <cell r="E13">
            <v>1.7929688072477745E-3</v>
          </cell>
          <cell r="F13">
            <v>1.7929688072478855E-3</v>
          </cell>
          <cell r="G13">
            <v>1.7929688072477745E-3</v>
          </cell>
          <cell r="H13">
            <v>2.8252202257483391E-3</v>
          </cell>
          <cell r="I13">
            <v>2.8252202257483816E-3</v>
          </cell>
          <cell r="J13">
            <v>2.8252202257483816E-3</v>
          </cell>
          <cell r="K13">
            <v>7.6071738874749465E-4</v>
          </cell>
          <cell r="L13">
            <v>7.6071738874738948E-4</v>
          </cell>
          <cell r="M13">
            <v>7.6071738874738948E-4</v>
          </cell>
          <cell r="O13">
            <v>-1.1006056069831773</v>
          </cell>
          <cell r="P13">
            <v>-31410614.689999998</v>
          </cell>
          <cell r="Q13">
            <v>0.13684979445804779</v>
          </cell>
          <cell r="R13">
            <v>-8.2972407402329251E-2</v>
          </cell>
          <cell r="S13">
            <v>-9.115684042517469E-2</v>
          </cell>
          <cell r="T13">
            <v>-7.4988471000401735E-2</v>
          </cell>
        </row>
        <row r="14">
          <cell r="A14">
            <v>39631</v>
          </cell>
          <cell r="B14">
            <v>2.9083319096724271E-2</v>
          </cell>
          <cell r="C14">
            <v>2.5751240391029828E-2</v>
          </cell>
          <cell r="D14">
            <v>2.5751240391029828E-2</v>
          </cell>
          <cell r="E14">
            <v>-2.6561279453568343E-2</v>
          </cell>
          <cell r="F14">
            <v>-2.4815934191861455E-2</v>
          </cell>
          <cell r="G14">
            <v>-2.4815934191861455E-2</v>
          </cell>
          <cell r="H14">
            <v>-2.7766305023051861E-2</v>
          </cell>
          <cell r="I14">
            <v>-2.5019530723848882E-2</v>
          </cell>
          <cell r="J14">
            <v>-2.5019530723848882E-2</v>
          </cell>
          <cell r="K14">
            <v>-2.5353767996436252E-2</v>
          </cell>
          <cell r="L14">
            <v>-2.4612337659874028E-2</v>
          </cell>
          <cell r="M14">
            <v>-2.4612337659874028E-2</v>
          </cell>
          <cell r="N14" t="str">
            <v/>
          </cell>
          <cell r="O14">
            <v>-1.0929495129706561</v>
          </cell>
          <cell r="P14">
            <v>-32099284.640000001</v>
          </cell>
          <cell r="Q14">
            <v>0.16991315979531674</v>
          </cell>
          <cell r="R14">
            <v>-0.10732983355594905</v>
          </cell>
          <cell r="S14">
            <v>-0.11639205681204345</v>
          </cell>
          <cell r="T14">
            <v>-9.8440998700686344E-2</v>
          </cell>
        </row>
        <row r="15">
          <cell r="A15">
            <v>39632</v>
          </cell>
          <cell r="B15">
            <v>1.0687280665957475E-2</v>
          </cell>
          <cell r="C15">
            <v>3.6713731790542825E-2</v>
          </cell>
          <cell r="D15">
            <v>3.6713731790542825E-2</v>
          </cell>
          <cell r="E15">
            <v>-9.0639057503640874E-3</v>
          </cell>
          <cell r="F15">
            <v>-3.3654910653603209E-2</v>
          </cell>
          <cell r="G15">
            <v>-3.3654910653603265E-2</v>
          </cell>
          <cell r="H15">
            <v>-9.7396542077379383E-3</v>
          </cell>
          <cell r="I15">
            <v>-3.4515503353896637E-2</v>
          </cell>
          <cell r="J15">
            <v>-3.4515503353896637E-2</v>
          </cell>
          <cell r="K15">
            <v>-8.3884393962968939E-3</v>
          </cell>
          <cell r="L15">
            <v>-3.2794317953309782E-2</v>
          </cell>
          <cell r="M15">
            <v>-3.2794317953309782E-2</v>
          </cell>
          <cell r="N15" t="str">
            <v/>
          </cell>
          <cell r="O15">
            <v>-0.96950267938010515</v>
          </cell>
          <cell r="P15">
            <v>-28778030.390000001</v>
          </cell>
          <cell r="Q15">
            <v>0.18241635008884649</v>
          </cell>
          <cell r="R15">
            <v>-0.11542091181075975</v>
          </cell>
          <cell r="S15">
            <v>-0.12499809263390471</v>
          </cell>
          <cell r="T15">
            <v>-0.10600367174527159</v>
          </cell>
        </row>
        <row r="16">
          <cell r="A16">
            <v>39636</v>
          </cell>
          <cell r="B16">
            <v>3.5414694802557395E-3</v>
          </cell>
          <cell r="C16">
            <v>4.0385221831441109E-2</v>
          </cell>
          <cell r="D16">
            <v>4.0385221831441109E-2</v>
          </cell>
          <cell r="E16">
            <v>-1.0341685760555608E-2</v>
          </cell>
          <cell r="F16">
            <v>-4.3648547903879675E-2</v>
          </cell>
          <cell r="G16">
            <v>-4.3648547903879731E-2</v>
          </cell>
          <cell r="H16">
            <v>-1.1272400058594059E-2</v>
          </cell>
          <cell r="I16">
            <v>-4.5398830850461813E-2</v>
          </cell>
          <cell r="J16">
            <v>-4.5398830850461813E-2</v>
          </cell>
          <cell r="K16">
            <v>-9.4126277098817279E-3</v>
          </cell>
          <cell r="L16">
            <v>-4.1898264957297537E-2</v>
          </cell>
          <cell r="M16">
            <v>-4.1898264957297537E-2</v>
          </cell>
          <cell r="N16" t="str">
            <v/>
          </cell>
          <cell r="O16">
            <v>-0.94761254240684434</v>
          </cell>
          <cell r="P16">
            <v>-28227874.449999999</v>
          </cell>
          <cell r="Q16">
            <v>0.18660384150564169</v>
          </cell>
          <cell r="R16">
            <v>-0.12456895077117169</v>
          </cell>
          <cell r="S16">
            <v>-0.13486146418576828</v>
          </cell>
          <cell r="T16">
            <v>-0.11441852635713456</v>
          </cell>
        </row>
        <row r="17">
          <cell r="A17">
            <v>39637</v>
          </cell>
          <cell r="B17">
            <v>-2.600181726830195E-2</v>
          </cell>
          <cell r="C17">
            <v>1.3333315404738144E-2</v>
          </cell>
          <cell r="D17">
            <v>1.3333315404738144E-2</v>
          </cell>
          <cell r="E17">
            <v>2.891833855871484E-2</v>
          </cell>
          <cell r="F17">
            <v>-1.5992452831045501E-2</v>
          </cell>
          <cell r="G17">
            <v>-1.5992452831045556E-2</v>
          </cell>
          <cell r="H17">
            <v>3.719760411448883E-2</v>
          </cell>
          <cell r="I17">
            <v>-9.8899544732091726E-3</v>
          </cell>
          <cell r="J17">
            <v>-9.8899544732091726E-3</v>
          </cell>
          <cell r="K17">
            <v>2.0669322519839765E-2</v>
          </cell>
          <cell r="L17">
            <v>-2.2094951188881828E-2</v>
          </cell>
          <cell r="M17">
            <v>-2.2094951188881828E-2</v>
          </cell>
          <cell r="N17" t="str">
            <v/>
          </cell>
          <cell r="O17">
            <v>-0.91584256727678082</v>
          </cell>
          <cell r="P17">
            <v>-26572128.780000005</v>
          </cell>
          <cell r="Q17">
            <v>0.15574998524894679</v>
          </cell>
          <cell r="R17">
            <v>-9.9252939304761534E-2</v>
          </cell>
          <cell r="S17">
            <v>-0.10268038342636199</v>
          </cell>
          <cell r="T17">
            <v>-9.6114157260815181E-2</v>
          </cell>
        </row>
        <row r="18">
          <cell r="A18">
            <v>39638</v>
          </cell>
          <cell r="B18">
            <v>2.1821963437680822E-2</v>
          </cell>
          <cell r="C18">
            <v>3.544623796368418E-2</v>
          </cell>
          <cell r="D18">
            <v>3.544623796368418E-2</v>
          </cell>
          <cell r="E18">
            <v>-2.4502189518517903E-2</v>
          </cell>
          <cell r="F18">
            <v>-4.0102792239431306E-2</v>
          </cell>
          <cell r="G18">
            <v>-4.0102792239431251E-2</v>
          </cell>
          <cell r="H18">
            <v>-2.7762378796793573E-2</v>
          </cell>
          <cell r="I18">
            <v>-3.7377764607634423E-2</v>
          </cell>
          <cell r="J18">
            <v>-3.7377764607634423E-2</v>
          </cell>
          <cell r="K18">
            <v>-2.1201310605311087E-2</v>
          </cell>
          <cell r="L18">
            <v>-4.282781987122819E-2</v>
          </cell>
          <cell r="M18">
            <v>-4.282781987122819E-2</v>
          </cell>
          <cell r="N18" t="str">
            <v/>
          </cell>
          <cell r="O18">
            <v>-0.90595980205853022</v>
          </cell>
          <cell r="P18">
            <v>-26858990.460000001</v>
          </cell>
          <cell r="Q18">
            <v>0.18097071917014951</v>
          </cell>
          <cell r="R18">
            <v>-0.12132321449416417</v>
          </cell>
          <cell r="S18">
            <v>-0.12759211052347286</v>
          </cell>
          <cell r="T18">
            <v>-0.11527772176447193</v>
          </cell>
        </row>
        <row r="19">
          <cell r="A19">
            <v>39639</v>
          </cell>
          <cell r="B19">
            <v>-3.4421597196446236E-3</v>
          </cell>
          <cell r="C19">
            <v>3.1882066631508055E-2</v>
          </cell>
          <cell r="D19">
            <v>3.1882066631508055E-2</v>
          </cell>
          <cell r="E19">
            <v>7.3049753915337412E-3</v>
          </cell>
          <cell r="F19">
            <v>-3.3090766758338386E-2</v>
          </cell>
          <cell r="G19">
            <v>-3.309076675833833E-2</v>
          </cell>
          <cell r="H19">
            <v>1.013054976422686E-2</v>
          </cell>
          <cell r="I19">
            <v>-2.7625872147840846E-2</v>
          </cell>
          <cell r="J19">
            <v>-2.7625872147840846E-2</v>
          </cell>
          <cell r="K19">
            <v>4.4633124437627458E-3</v>
          </cell>
          <cell r="L19">
            <v>-3.8555661368835925E-2</v>
          </cell>
          <cell r="M19">
            <v>-3.8555661368835925E-2</v>
          </cell>
          <cell r="N19" t="str">
            <v/>
          </cell>
          <cell r="O19">
            <v>-0.90318868267984487</v>
          </cell>
          <cell r="P19">
            <v>-26684664.939999998</v>
          </cell>
          <cell r="Q19">
            <v>0.17690562933054221</v>
          </cell>
          <cell r="R19">
            <v>-0.11490450219893211</v>
          </cell>
          <cell r="S19">
            <v>-0.11875413898442688</v>
          </cell>
          <cell r="T19">
            <v>-0.11132892981074916</v>
          </cell>
        </row>
        <row r="20">
          <cell r="A20">
            <v>39640</v>
          </cell>
          <cell r="B20">
            <v>7.8819861228862399E-3</v>
          </cell>
          <cell r="C20">
            <v>4.0015346761152815E-2</v>
          </cell>
          <cell r="D20">
            <v>4.0015346761152815E-2</v>
          </cell>
          <cell r="E20">
            <v>-8.3702267573004807E-4</v>
          </cell>
          <cell r="F20">
            <v>-3.3900091711934421E-2</v>
          </cell>
          <cell r="G20">
            <v>-3.390009171193431E-2</v>
          </cell>
          <cell r="H20">
            <v>6.8083279079110661E-3</v>
          </cell>
          <cell r="I20">
            <v>-2.1005630236254347E-2</v>
          </cell>
          <cell r="J20">
            <v>-2.1005630236254347E-2</v>
          </cell>
          <cell r="K20">
            <v>-8.5692863203173358E-3</v>
          </cell>
          <cell r="L20">
            <v>-4.6794553187614496E-2</v>
          </cell>
          <cell r="M20">
            <v>-4.6794553187614496E-2</v>
          </cell>
          <cell r="N20" t="str">
            <v/>
          </cell>
          <cell r="O20">
            <v>-0.86007797740513237</v>
          </cell>
          <cell r="P20">
            <v>-25611250.130000003</v>
          </cell>
          <cell r="Q20">
            <v>0.18618198316887224</v>
          </cell>
          <cell r="R20">
            <v>-0.11564534720077813</v>
          </cell>
          <cell r="S20">
            <v>-0.11275432819514353</v>
          </cell>
          <cell r="T20">
            <v>-0.11894420665578365</v>
          </cell>
        </row>
        <row r="21">
          <cell r="A21">
            <v>39643</v>
          </cell>
          <cell r="B21">
            <v>9.1527599666156919E-3</v>
          </cell>
          <cell r="C21">
            <v>4.9534357591654254E-2</v>
          </cell>
          <cell r="D21">
            <v>4.9534357591654254E-2</v>
          </cell>
          <cell r="E21">
            <v>-1.2687364524125555E-2</v>
          </cell>
          <cell r="F21">
            <v>-4.6157353415109403E-2</v>
          </cell>
          <cell r="G21">
            <v>-4.6157353415109292E-2</v>
          </cell>
          <cell r="H21">
            <v>-1.5437003405221377E-2</v>
          </cell>
          <cell r="I21">
            <v>-3.6118369655989802E-2</v>
          </cell>
          <cell r="J21">
            <v>-3.6118369655989802E-2</v>
          </cell>
          <cell r="K21">
            <v>-9.8633343085218327E-3</v>
          </cell>
          <cell r="L21">
            <v>-5.6196337174229005E-2</v>
          </cell>
          <cell r="M21">
            <v>-5.6196337174229005E-2</v>
          </cell>
          <cell r="N21" t="str">
            <v/>
          </cell>
          <cell r="O21">
            <v>-0.86366158604326504</v>
          </cell>
          <cell r="P21">
            <v>-25953352.530000001</v>
          </cell>
          <cell r="Q21">
            <v>0.1970388221375412</v>
          </cell>
          <cell r="R21">
            <v>-0.12686547704944839</v>
          </cell>
          <cell r="S21">
            <v>-0.12645074265206302</v>
          </cell>
          <cell r="T21">
            <v>-0.1276343544899976</v>
          </cell>
        </row>
        <row r="22">
          <cell r="A22">
            <v>39644</v>
          </cell>
          <cell r="B22">
            <v>5.5216969109481611E-3</v>
          </cell>
          <cell r="C22">
            <v>5.5329568211902158E-2</v>
          </cell>
          <cell r="D22">
            <v>5.5329568211902158E-2</v>
          </cell>
          <cell r="E22">
            <v>-5.888041884545725E-3</v>
          </cell>
          <cell r="F22">
            <v>-5.1773618869467186E-2</v>
          </cell>
          <cell r="G22">
            <v>-5.1773618869467075E-2</v>
          </cell>
          <cell r="H22">
            <v>-3.2140636244856703E-3</v>
          </cell>
          <cell r="I22">
            <v>-3.9216346542388369E-2</v>
          </cell>
          <cell r="J22">
            <v>-3.9216346542388369E-2</v>
          </cell>
          <cell r="K22">
            <v>-8.6189049086352089E-3</v>
          </cell>
          <cell r="L22">
            <v>-6.4330891196546003E-2</v>
          </cell>
          <cell r="M22">
            <v>-6.4330891196546003E-2</v>
          </cell>
          <cell r="N22" t="str">
            <v/>
          </cell>
          <cell r="O22">
            <v>-0.86012213811713234</v>
          </cell>
          <cell r="P22">
            <v>-25989710.050000001</v>
          </cell>
          <cell r="Q22">
            <v>0.2036485077040231</v>
          </cell>
          <cell r="R22">
            <v>-0.13200652969142412</v>
          </cell>
          <cell r="S22">
            <v>-0.12925838554430147</v>
          </cell>
          <cell r="T22">
            <v>-0.13515319103420853</v>
          </cell>
        </row>
        <row r="23">
          <cell r="A23">
            <v>39645</v>
          </cell>
          <cell r="B23">
            <v>-2.9628958169660137E-2</v>
          </cell>
          <cell r="C23">
            <v>2.4061252580146242E-2</v>
          </cell>
          <cell r="D23">
            <v>2.4061252580146242E-2</v>
          </cell>
          <cell r="E23">
            <v>3.2331752929541491E-2</v>
          </cell>
          <cell r="F23">
            <v>-2.111579779348155E-2</v>
          </cell>
          <cell r="G23">
            <v>-2.1115797793481494E-2</v>
          </cell>
          <cell r="H23">
            <v>3.6870623365881455E-2</v>
          </cell>
          <cell r="I23">
            <v>-3.7916543196571117E-3</v>
          </cell>
          <cell r="J23">
            <v>-3.7916543196571117E-3</v>
          </cell>
          <cell r="K23">
            <v>2.7671053458577659E-2</v>
          </cell>
          <cell r="L23">
            <v>-3.8439941267305988E-2</v>
          </cell>
          <cell r="M23">
            <v>-3.8439941267305988E-2</v>
          </cell>
          <cell r="N23" t="str">
            <v/>
          </cell>
          <cell r="O23">
            <v>-0.83960079738265103</v>
          </cell>
          <cell r="P23">
            <v>-24617955.289999999</v>
          </cell>
          <cell r="Q23">
            <v>0.16798565641828667</v>
          </cell>
          <cell r="R23">
            <v>-0.10394277926495199</v>
          </cell>
          <cell r="S23">
            <v>-9.7153599428705828E-2</v>
          </cell>
          <cell r="T23">
            <v>-0.11122196874983592</v>
          </cell>
        </row>
        <row r="24">
          <cell r="A24">
            <v>39646</v>
          </cell>
          <cell r="B24">
            <v>-1.8674535597796183E-2</v>
          </cell>
          <cell r="C24">
            <v>4.9373842645146215E-3</v>
          </cell>
          <cell r="D24">
            <v>4.9373842645146215E-3</v>
          </cell>
          <cell r="E24">
            <v>1.3395002320627514E-2</v>
          </cell>
          <cell r="F24">
            <v>-8.0036416332994742E-3</v>
          </cell>
          <cell r="G24">
            <v>-8.0036416332995852E-3</v>
          </cell>
          <cell r="H24">
            <v>1.4399578153203368E-2</v>
          </cell>
          <cell r="I24">
            <v>1.0553325610840325E-2</v>
          </cell>
          <cell r="J24">
            <v>1.0553325610840325E-2</v>
          </cell>
          <cell r="K24">
            <v>1.2354228196128776E-2</v>
          </cell>
          <cell r="L24">
            <v>-2.6560608877439273E-2</v>
          </cell>
          <cell r="M24">
            <v>-2.6560608877439273E-2</v>
          </cell>
          <cell r="N24" t="str">
            <v/>
          </cell>
          <cell r="O24">
            <v>-0.83586932682143789</v>
          </cell>
          <cell r="P24">
            <v>-24050859.059999999</v>
          </cell>
          <cell r="Q24">
            <v>0.14617406669978794</v>
          </cell>
          <cell r="R24">
            <v>-9.1940090713790945E-2</v>
          </cell>
          <cell r="S24">
            <v>-8.4152992123341153E-2</v>
          </cell>
          <cell r="T24">
            <v>-0.10024180213606526</v>
          </cell>
        </row>
        <row r="25">
          <cell r="A25">
            <v>39647</v>
          </cell>
          <cell r="B25">
            <v>7.8989700694983428E-3</v>
          </cell>
          <cell r="C25">
            <v>1.2875354584539922E-2</v>
          </cell>
          <cell r="D25">
            <v>1.2875354584539922E-2</v>
          </cell>
          <cell r="E25">
            <v>-2.3392004351713291E-3</v>
          </cell>
          <cell r="F25">
            <v>-1.0324119946479193E-2</v>
          </cell>
          <cell r="G25">
            <v>-1.0324119946479304E-2</v>
          </cell>
          <cell r="H25">
            <v>-5.0749411866632069E-3</v>
          </cell>
          <cell r="I25">
            <v>5.4248269173784447E-3</v>
          </cell>
          <cell r="J25">
            <v>5.4248269173784447E-3</v>
          </cell>
          <cell r="K25">
            <v>5.0084481021483887E-4</v>
          </cell>
          <cell r="L25">
            <v>-2.6073066810336831E-2</v>
          </cell>
          <cell r="M25">
            <v>-2.6073066810336831E-2</v>
          </cell>
          <cell r="N25" t="str">
            <v/>
          </cell>
          <cell r="O25">
            <v>-0.82498888949363969</v>
          </cell>
          <cell r="P25">
            <v>-23925295.25</v>
          </cell>
          <cell r="Q25">
            <v>0.15522766134708466</v>
          </cell>
          <cell r="R25">
            <v>-9.4064224848754874E-2</v>
          </cell>
          <cell r="S25">
            <v>-8.8800861824296695E-2</v>
          </cell>
          <cell r="T25">
            <v>-9.9791162912216902E-2</v>
          </cell>
        </row>
        <row r="26">
          <cell r="A26">
            <v>39650</v>
          </cell>
          <cell r="B26">
            <v>4.2339859005377329E-3</v>
          </cell>
          <cell r="C26">
            <v>1.7163854554853142E-2</v>
          </cell>
          <cell r="D26">
            <v>1.7163854554853142E-2</v>
          </cell>
          <cell r="E26">
            <v>4.6209321955490434E-3</v>
          </cell>
          <cell r="F26">
            <v>-5.750894809181506E-3</v>
          </cell>
          <cell r="G26">
            <v>-5.7508948091816725E-3</v>
          </cell>
          <cell r="H26">
            <v>6.6046172034872697E-3</v>
          </cell>
          <cell r="I26">
            <v>1.2065273026050205E-2</v>
          </cell>
          <cell r="J26">
            <v>1.2065273026050205E-2</v>
          </cell>
          <cell r="K26">
            <v>2.5730925806891521E-3</v>
          </cell>
          <cell r="L26">
            <v>-2.3567062644413217E-2</v>
          </cell>
          <cell r="M26">
            <v>-2.3567062644413217E-2</v>
          </cell>
          <cell r="N26" t="str">
            <v/>
          </cell>
          <cell r="O26">
            <v>-0.83837365538139375</v>
          </cell>
          <cell r="P26">
            <v>-24416406.34</v>
          </cell>
          <cell r="Q26">
            <v>0.1601188789771395</v>
          </cell>
          <cell r="R26">
            <v>-8.9877957058258851E-2</v>
          </cell>
          <cell r="S26">
            <v>-8.2782740320498704E-2</v>
          </cell>
          <cell r="T26">
            <v>-9.7474842232435632E-2</v>
          </cell>
        </row>
        <row r="27">
          <cell r="A27">
            <v>39651</v>
          </cell>
          <cell r="B27">
            <v>-1.5114143140552263E-2</v>
          </cell>
          <cell r="C27">
            <v>1.7902944597152359E-3</v>
          </cell>
          <cell r="D27">
            <v>1.7902944597152359E-3</v>
          </cell>
          <cell r="E27">
            <v>1.9793112795002621E-2</v>
          </cell>
          <cell r="F27">
            <v>1.3928389876190828E-2</v>
          </cell>
          <cell r="G27">
            <v>1.3928389876190606E-2</v>
          </cell>
          <cell r="H27">
            <v>2.7522783154938692E-2</v>
          </cell>
          <cell r="I27">
            <v>3.9920126074189932E-2</v>
          </cell>
          <cell r="J27">
            <v>3.9920126074189932E-2</v>
          </cell>
          <cell r="K27">
            <v>1.1781368573821102E-2</v>
          </cell>
          <cell r="L27">
            <v>-1.2063346321808277E-2</v>
          </cell>
          <cell r="M27">
            <v>-1.2063346321808277E-2</v>
          </cell>
          <cell r="N27" t="str">
            <v/>
          </cell>
          <cell r="O27">
            <v>-0.916759888340961</v>
          </cell>
          <cell r="P27">
            <v>-26295753.809999999</v>
          </cell>
          <cell r="Q27">
            <v>0.14258467618022208</v>
          </cell>
          <cell r="R27">
            <v>-7.1863808805094798E-2</v>
          </cell>
          <cell r="S27">
            <v>-5.7538368576372623E-2</v>
          </cell>
          <cell r="T27">
            <v>-8.6841860701629914E-2</v>
          </cell>
        </row>
        <row r="28">
          <cell r="A28">
            <v>39652</v>
          </cell>
          <cell r="B28">
            <v>-1.2209162432262105E-3</v>
          </cell>
          <cell r="C28">
            <v>5.6719241690306177E-4</v>
          </cell>
          <cell r="D28">
            <v>5.6719241690306177E-4</v>
          </cell>
          <cell r="E28">
            <v>3.195212628982036E-3</v>
          </cell>
          <cell r="F28">
            <v>1.7168106672406647E-2</v>
          </cell>
          <cell r="G28">
            <v>1.7168106672406536E-2</v>
          </cell>
          <cell r="H28">
            <v>3.3320057120097804E-3</v>
          </cell>
          <cell r="I28">
            <v>4.3385145874303088E-2</v>
          </cell>
          <cell r="J28">
            <v>4.3385145874303088E-2</v>
          </cell>
          <cell r="K28">
            <v>3.0512217368345884E-3</v>
          </cell>
          <cell r="L28">
            <v>-9.0489325294897949E-3</v>
          </cell>
          <cell r="M28">
            <v>-9.0489325294897949E-3</v>
          </cell>
          <cell r="N28" t="str">
            <v/>
          </cell>
          <cell r="O28">
            <v>-0.96027603750949786</v>
          </cell>
          <cell r="P28">
            <v>-27510314.330000002</v>
          </cell>
          <cell r="Q28">
            <v>0.14118967598981236</v>
          </cell>
          <cell r="R28">
            <v>-6.889821632557358E-2</v>
          </cell>
          <cell r="S28">
            <v>-5.4398081037118962E-2</v>
          </cell>
          <cell r="T28">
            <v>-8.405561273783535E-2</v>
          </cell>
        </row>
        <row r="29">
          <cell r="A29">
            <v>39653</v>
          </cell>
          <cell r="B29">
            <v>3.1403075809149118E-2</v>
          </cell>
          <cell r="C29">
            <v>3.19880798125185E-2</v>
          </cell>
          <cell r="D29">
            <v>3.19880798125185E-2</v>
          </cell>
          <cell r="E29">
            <v>-2.8398172156162804E-2</v>
          </cell>
          <cell r="F29">
            <v>-1.171760833263441E-2</v>
          </cell>
          <cell r="G29">
            <v>-1.1717608332634688E-2</v>
          </cell>
          <cell r="H29">
            <v>-2.335308469850126E-2</v>
          </cell>
          <cell r="I29">
            <v>1.9018884189542451E-2</v>
          </cell>
          <cell r="J29">
            <v>1.9018884189542451E-2</v>
          </cell>
          <cell r="K29">
            <v>-3.371020973880285E-2</v>
          </cell>
          <cell r="L29">
            <v>-4.2454100854811272E-2</v>
          </cell>
          <cell r="M29">
            <v>-4.2454100854811272E-2</v>
          </cell>
          <cell r="N29" t="str">
            <v/>
          </cell>
          <cell r="O29">
            <v>-0.92175586289284117</v>
          </cell>
          <cell r="P29">
            <v>-27236029.240000002</v>
          </cell>
          <cell r="Q29">
            <v>0.17702654189753875</v>
          </cell>
          <cell r="R29">
            <v>-9.5339805073270223E-2</v>
          </cell>
          <cell r="S29">
            <v>-7.6480802741724419E-2</v>
          </cell>
          <cell r="T29">
            <v>-0.11493229014152218</v>
          </cell>
        </row>
        <row r="30">
          <cell r="A30">
            <v>39654</v>
          </cell>
          <cell r="B30">
            <v>-3.3982126680248571E-3</v>
          </cell>
          <cell r="C30">
            <v>2.8481164846448914E-2</v>
          </cell>
          <cell r="D30">
            <v>2.8481164846448914E-2</v>
          </cell>
          <cell r="E30">
            <v>8.9137182309901863E-3</v>
          </cell>
          <cell r="F30">
            <v>-2.9083375606624995E-3</v>
          </cell>
          <cell r="G30">
            <v>-2.908337560662666E-3</v>
          </cell>
          <cell r="H30">
            <v>1.132127845189951E-2</v>
          </cell>
          <cell r="I30">
            <v>3.0555480725196205E-2</v>
          </cell>
          <cell r="J30">
            <v>3.0555480725196205E-2</v>
          </cell>
          <cell r="K30">
            <v>6.3515963190061498E-3</v>
          </cell>
          <cell r="L30">
            <v>-3.6372155846521204E-2</v>
          </cell>
          <cell r="M30">
            <v>-3.6372155846521204E-2</v>
          </cell>
          <cell r="N30" t="str">
            <v/>
          </cell>
          <cell r="O30">
            <v>-0.93849726486617424</v>
          </cell>
          <cell r="P30">
            <v>-27636469.119999997</v>
          </cell>
          <cell r="Q30">
            <v>0.17302675539226109</v>
          </cell>
          <cell r="R30">
            <v>-8.7275919000900704E-2</v>
          </cell>
          <cell r="S30">
            <v>-6.6025384753888861E-2</v>
          </cell>
          <cell r="T30">
            <v>-0.10931069733351384</v>
          </cell>
        </row>
        <row r="31">
          <cell r="A31">
            <v>39657</v>
          </cell>
          <cell r="B31">
            <v>1.730553705386275E-2</v>
          </cell>
          <cell r="C31">
            <v>4.6279583753899178E-2</v>
          </cell>
          <cell r="D31">
            <v>4.6279583753899178E-2</v>
          </cell>
          <cell r="E31">
            <v>-1.7732275853845181E-2</v>
          </cell>
          <cell r="F31">
            <v>-2.0589041970605793E-2</v>
          </cell>
          <cell r="G31">
            <v>-2.058904197060607E-2</v>
          </cell>
          <cell r="H31">
            <v>-2.001359290554891E-2</v>
          </cell>
          <cell r="I31">
            <v>9.930362867379916E-3</v>
          </cell>
          <cell r="J31">
            <v>9.930362867379916E-3</v>
          </cell>
          <cell r="K31">
            <v>-1.5292512614157266E-2</v>
          </cell>
          <cell r="L31">
            <v>-5.1108446808591501E-2</v>
          </cell>
          <cell r="M31">
            <v>-5.1108446808591501E-2</v>
          </cell>
          <cell r="N31" t="str">
            <v/>
          </cell>
          <cell r="O31">
            <v>-0.92018219015594049</v>
          </cell>
          <cell r="P31">
            <v>-27566065.039999995</v>
          </cell>
          <cell r="Q31">
            <v>0.19332661337287438</v>
          </cell>
          <cell r="R31">
            <v>-0.10346059418362408</v>
          </cell>
          <cell r="S31">
            <v>-8.4717572487541193E-2</v>
          </cell>
          <cell r="T31">
            <v>-0.12293157472983607</v>
          </cell>
        </row>
        <row r="32">
          <cell r="A32">
            <v>39658</v>
          </cell>
          <cell r="B32">
            <v>-2.9123168180860422E-2</v>
          </cell>
          <cell r="C32">
            <v>1.5808607472033609E-2</v>
          </cell>
          <cell r="D32">
            <v>1.5808607472033609E-2</v>
          </cell>
          <cell r="E32">
            <v>2.5426521134571001E-2</v>
          </cell>
          <cell r="F32">
            <v>4.3139714531590378E-3</v>
          </cell>
          <cell r="G32">
            <v>4.3139714531588158E-3</v>
          </cell>
          <cell r="H32">
            <v>2.6644038183897496E-2</v>
          </cell>
          <cell r="I32">
            <v>3.683898601869573E-2</v>
          </cell>
          <cell r="J32">
            <v>3.683898601869573E-2</v>
          </cell>
          <cell r="K32">
            <v>2.4130685555375588E-2</v>
          </cell>
          <cell r="L32">
            <v>-2.8211043112377654E-2</v>
          </cell>
          <cell r="M32">
            <v>-2.8211043112377654E-2</v>
          </cell>
          <cell r="N32" t="str">
            <v/>
          </cell>
          <cell r="O32">
            <v>-0.94625249143118928</v>
          </cell>
          <cell r="P32">
            <v>-27521501.66</v>
          </cell>
          <cell r="Q32">
            <v>0.15857316171691949</v>
          </cell>
          <cell r="R32">
            <v>-8.0664716033658213E-2</v>
          </cell>
          <cell r="S32">
            <v>-6.0330752539848875E-2</v>
          </cell>
          <cell r="T32">
            <v>-0.10176731234909331</v>
          </cell>
        </row>
        <row r="33">
          <cell r="A33">
            <v>39659</v>
          </cell>
          <cell r="B33">
            <v>-1.2065728174248438E-2</v>
          </cell>
          <cell r="C33">
            <v>3.5521369372142342E-3</v>
          </cell>
          <cell r="D33">
            <v>3.5521369372142342E-3</v>
          </cell>
          <cell r="E33">
            <v>9.7758720628702278E-3</v>
          </cell>
          <cell r="F33">
            <v>1.4132016349038268E-2</v>
          </cell>
          <cell r="G33">
            <v>1.4132016349037935E-2</v>
          </cell>
          <cell r="H33">
            <v>6.1381971238162348E-3</v>
          </cell>
          <cell r="I33">
            <v>4.3203308100536075E-2</v>
          </cell>
          <cell r="J33">
            <v>4.3203308100536075E-2</v>
          </cell>
          <cell r="K33">
            <v>1.365704725892755E-2</v>
          </cell>
          <cell r="L33">
            <v>-1.493927540245954E-2</v>
          </cell>
          <cell r="M33">
            <v>-1.493927540245954E-2</v>
          </cell>
          <cell r="N33" t="str">
            <v/>
          </cell>
          <cell r="O33">
            <v>-0.9319060472336731</v>
          </cell>
          <cell r="P33">
            <v>-26777206.77</v>
          </cell>
          <cell r="Q33">
            <v>0.14459413287766365</v>
          </cell>
          <cell r="R33">
            <v>-7.1677411914720768E-2</v>
          </cell>
          <cell r="S33">
            <v>-5.4562877467750459E-2</v>
          </cell>
          <cell r="T33">
            <v>-8.9500106084331454E-2</v>
          </cell>
        </row>
        <row r="34">
          <cell r="A34">
            <v>39660</v>
          </cell>
          <cell r="B34">
            <v>8.3566311120323363E-3</v>
          </cell>
          <cell r="C34">
            <v>1.1938451947290485E-2</v>
          </cell>
          <cell r="D34">
            <v>1.1938451947290485E-2</v>
          </cell>
          <cell r="E34">
            <v>-8.2298634831241557E-3</v>
          </cell>
          <cell r="F34">
            <v>5.7858483006201777E-3</v>
          </cell>
          <cell r="G34">
            <v>5.7858483006199002E-3</v>
          </cell>
          <cell r="H34">
            <v>-5.9393540306909957E-3</v>
          </cell>
          <cell r="I34">
            <v>3.7007354327738939E-2</v>
          </cell>
          <cell r="J34">
            <v>3.7007354327738939E-2</v>
          </cell>
          <cell r="K34">
            <v>-1.065556880092592E-2</v>
          </cell>
          <cell r="L34">
            <v>-2.5435657726498584E-2</v>
          </cell>
          <cell r="M34">
            <v>-2.5435657726498584E-2</v>
          </cell>
          <cell r="N34" t="str">
            <v/>
          </cell>
          <cell r="O34">
            <v>-0.96885319562845029</v>
          </cell>
          <cell r="P34">
            <v>-28071477.839999996</v>
          </cell>
          <cell r="Q34">
            <v>0.15415908381911891</v>
          </cell>
          <cell r="R34">
            <v>-7.9317380082963074E-2</v>
          </cell>
          <cell r="S34">
            <v>-6.0178163252227246E-2</v>
          </cell>
          <cell r="T34">
            <v>-9.9202000347185626E-2</v>
          </cell>
        </row>
        <row r="35">
          <cell r="A35">
            <v>39661</v>
          </cell>
          <cell r="B35">
            <v>3.4707371236383112E-3</v>
          </cell>
          <cell r="C35">
            <v>3.4707371236382123E-3</v>
          </cell>
          <cell r="D35">
            <v>1.5450624299300886E-2</v>
          </cell>
          <cell r="E35">
            <v>-1.4793039353127035E-3</v>
          </cell>
          <cell r="F35">
            <v>-1.4793039353127591E-3</v>
          </cell>
          <cell r="G35">
            <v>4.2979853371469812E-3</v>
          </cell>
          <cell r="H35">
            <v>2.3477227414127962E-3</v>
          </cell>
          <cell r="I35">
            <v>2.3477227414128166E-3</v>
          </cell>
          <cell r="J35">
            <v>3.9441960076506577E-2</v>
          </cell>
          <cell r="K35">
            <v>-5.3063306120383659E-3</v>
          </cell>
          <cell r="L35">
            <v>-5.3063306120383347E-3</v>
          </cell>
          <cell r="M35">
            <v>-3.0607018329305458E-2</v>
          </cell>
          <cell r="N35" t="str">
            <v/>
          </cell>
          <cell r="O35">
            <v>-1.012134870293288</v>
          </cell>
          <cell r="P35">
            <v>-29427298.91</v>
          </cell>
          <cell r="Q35">
            <v>0.15816486659791429</v>
          </cell>
          <cell r="R35">
            <v>-8.0679349505780373E-2</v>
          </cell>
          <cell r="S35">
            <v>-5.7971722153218108E-2</v>
          </cell>
          <cell r="T35">
            <v>-0.10398193234800623</v>
          </cell>
        </row>
        <row r="36">
          <cell r="A36">
            <v>39664</v>
          </cell>
          <cell r="B36">
            <v>1.2785183816205661E-2</v>
          </cell>
          <cell r="C36">
            <v>1.6300294951947292E-2</v>
          </cell>
          <cell r="D36">
            <v>2.8433347187248215E-2</v>
          </cell>
          <cell r="E36">
            <v>-1.6640909432463324E-2</v>
          </cell>
          <cell r="F36">
            <v>-1.8095596404965331E-2</v>
          </cell>
          <cell r="G36">
            <v>-1.2414446480053853E-2</v>
          </cell>
          <cell r="H36">
            <v>-1.6768119838927488E-2</v>
          </cell>
          <cell r="I36">
            <v>-1.445976399379123E-2</v>
          </cell>
          <cell r="J36">
            <v>2.2012472724334042E-2</v>
          </cell>
          <cell r="K36">
            <v>-1.6512720156555794E-2</v>
          </cell>
          <cell r="L36">
            <v>-2.1731428816139431E-2</v>
          </cell>
          <cell r="M36">
            <v>-4.6614333357362869E-2</v>
          </cell>
          <cell r="N36" t="str">
            <v/>
          </cell>
          <cell r="O36">
            <v>-0.99731041551442712</v>
          </cell>
          <cell r="P36">
            <v>-29367008.379999999</v>
          </cell>
          <cell r="Q36">
            <v>0.17297221730683998</v>
          </cell>
          <cell r="R36">
            <v>-9.5977681190047903E-2</v>
          </cell>
          <cell r="S36">
            <v>-7.3767765207811364E-2</v>
          </cell>
          <cell r="T36">
            <v>-0.11877762795436153</v>
          </cell>
        </row>
        <row r="37">
          <cell r="A37">
            <v>39665</v>
          </cell>
          <cell r="B37">
            <v>-2.7863708409156897E-2</v>
          </cell>
          <cell r="C37">
            <v>-1.2017600122733896E-2</v>
          </cell>
          <cell r="D37">
            <v>-2.226197170304145E-4</v>
          </cell>
          <cell r="E37">
            <v>2.5545956045799567E-2</v>
          </cell>
          <cell r="F37">
            <v>6.9880903304504471E-3</v>
          </cell>
          <cell r="G37">
            <v>1.2814370661633268E-2</v>
          </cell>
          <cell r="H37">
            <v>2.4016078812540111E-2</v>
          </cell>
          <cell r="I37">
            <v>9.2090479870632347E-3</v>
          </cell>
          <cell r="J37">
            <v>4.6557204816680686E-2</v>
          </cell>
          <cell r="K37">
            <v>2.7087205160756307E-2</v>
          </cell>
          <cell r="L37">
            <v>4.7671326738376596E-3</v>
          </cell>
          <cell r="M37">
            <v>-2.0789780207689401E-2</v>
          </cell>
          <cell r="N37" t="str">
            <v/>
          </cell>
          <cell r="O37">
            <v>-0.99160695415768618</v>
          </cell>
          <cell r="P37">
            <v>-28385468.899999999</v>
          </cell>
          <cell r="Q37">
            <v>0.14028886147176012</v>
          </cell>
          <cell r="R37">
            <v>-7.2883566769307073E-2</v>
          </cell>
          <cell r="S37">
            <v>-5.1523298858327071E-2</v>
          </cell>
          <cell r="T37">
            <v>-9.4907776770513097E-2</v>
          </cell>
        </row>
        <row r="38">
          <cell r="A38">
            <v>39666</v>
          </cell>
          <cell r="B38">
            <v>-3.6814151109284968E-3</v>
          </cell>
          <cell r="C38">
            <v>-1.565477345897337E-2</v>
          </cell>
          <cell r="D38">
            <v>-3.9032152723685876E-3</v>
          </cell>
          <cell r="E38">
            <v>7.0857744700800751E-3</v>
          </cell>
          <cell r="F38">
            <v>1.4123380832588683E-2</v>
          </cell>
          <cell r="G38">
            <v>1.9990944872197769E-2</v>
          </cell>
          <cell r="H38">
            <v>6.785845286588591E-3</v>
          </cell>
          <cell r="I38">
            <v>1.6057384448528778E-2</v>
          </cell>
          <cell r="J38">
            <v>5.3658980092131214E-2</v>
          </cell>
          <cell r="K38">
            <v>7.387029592676923E-3</v>
          </cell>
          <cell r="L38">
            <v>1.2189377216648589E-2</v>
          </cell>
          <cell r="M38">
            <v>-1.3556325336631869E-2</v>
          </cell>
          <cell r="N38" t="str">
            <v/>
          </cell>
          <cell r="O38">
            <v>-0.99656694693825176</v>
          </cell>
          <cell r="P38">
            <v>-28422430.900000002</v>
          </cell>
          <cell r="Q38">
            <v>0.13609098482631454</v>
          </cell>
          <cell r="R38">
            <v>-6.6314228815929299E-2</v>
          </cell>
          <cell r="S38">
            <v>-4.5087082706445791E-2</v>
          </cell>
          <cell r="T38">
            <v>-8.8221833733415078E-2</v>
          </cell>
        </row>
        <row r="39">
          <cell r="A39">
            <v>39667</v>
          </cell>
          <cell r="B39">
            <v>1.4409963568898607E-2</v>
          </cell>
          <cell r="C39">
            <v>-1.4703946052979644E-3</v>
          </cell>
          <cell r="D39">
            <v>1.0450503106653519E-2</v>
          </cell>
          <cell r="E39">
            <v>-1.7132455173979988E-2</v>
          </cell>
          <cell r="F39">
            <v>-3.2510425304106971E-3</v>
          </cell>
          <cell r="G39">
            <v>2.5159957313094505E-3</v>
          </cell>
          <cell r="H39">
            <v>-1.7129909269006805E-2</v>
          </cell>
          <cell r="I39">
            <v>-1.347586359178865E-3</v>
          </cell>
          <cell r="J39">
            <v>3.5609897362678833E-2</v>
          </cell>
          <cell r="K39">
            <v>-1.7135010807941792E-2</v>
          </cell>
          <cell r="L39">
            <v>-5.1544987016425292E-3</v>
          </cell>
          <cell r="M39">
            <v>-3.0459048363414509E-2</v>
          </cell>
          <cell r="N39" t="str">
            <v/>
          </cell>
          <cell r="O39">
            <v>-1.0020183420702116</v>
          </cell>
          <cell r="P39">
            <v>-28989713.150000002</v>
          </cell>
          <cell r="Q39">
            <v>0.15246201452861574</v>
          </cell>
          <cell r="R39">
            <v>-8.2310558437323378E-2</v>
          </cell>
          <cell r="S39">
            <v>-6.1444654339486982E-2</v>
          </cell>
          <cell r="T39">
            <v>-0.10384516246683839</v>
          </cell>
        </row>
        <row r="40">
          <cell r="A40">
            <v>39668</v>
          </cell>
          <cell r="B40">
            <v>-2.7913806704535922E-2</v>
          </cell>
          <cell r="C40">
            <v>-2.9343156999042219E-2</v>
          </cell>
          <cell r="D40">
            <v>-1.7755016921566669E-2</v>
          </cell>
          <cell r="E40">
            <v>2.6471591346801659E-2</v>
          </cell>
          <cell r="F40">
            <v>2.3134488547075005E-2</v>
          </cell>
          <cell r="G40">
            <v>2.9054189488940674E-2</v>
          </cell>
          <cell r="H40">
            <v>2.9290213075895202E-2</v>
          </cell>
          <cell r="I40">
            <v>2.7903155625117915E-2</v>
          </cell>
          <cell r="J40">
            <v>6.5943131919937725E-2</v>
          </cell>
          <cell r="K40">
            <v>2.3642183776253319E-2</v>
          </cell>
          <cell r="L40">
            <v>1.8365821469032095E-2</v>
          </cell>
          <cell r="M40">
            <v>-7.5369830062188559E-3</v>
          </cell>
          <cell r="N40" t="str">
            <v/>
          </cell>
          <cell r="O40">
            <v>-1.0138504444063456</v>
          </cell>
          <cell r="P40">
            <v>-28513262.829999998</v>
          </cell>
          <cell r="Q40">
            <v>0.12029241262074386</v>
          </cell>
          <cell r="R40">
            <v>-5.8017858557001589E-2</v>
          </cell>
          <cell r="S40">
            <v>-3.3954168281570052E-2</v>
          </cell>
          <cell r="T40">
            <v>-8.2658105105900992E-2</v>
          </cell>
        </row>
        <row r="41">
          <cell r="A41">
            <v>39671</v>
          </cell>
          <cell r="B41">
            <v>-1.865964213209096E-2</v>
          </cell>
          <cell r="C41">
            <v>-4.7455266322505296E-2</v>
          </cell>
          <cell r="D41">
            <v>-3.6083356791851928E-2</v>
          </cell>
          <cell r="E41">
            <v>1.6787009543663745E-2</v>
          </cell>
          <cell r="F41">
            <v>4.0309856970766278E-2</v>
          </cell>
          <cell r="G41">
            <v>4.6328931988838695E-2</v>
          </cell>
          <cell r="H41">
            <v>2.2849398675094983E-2</v>
          </cell>
          <cell r="I41">
            <v>5.1390124627384459E-2</v>
          </cell>
          <cell r="J41">
            <v>9.0299291506155788E-2</v>
          </cell>
          <cell r="K41">
            <v>1.0667844124466542E-2</v>
          </cell>
          <cell r="L41">
            <v>2.9229589314148097E-2</v>
          </cell>
          <cell r="M41">
            <v>3.0504577583685411E-3</v>
          </cell>
          <cell r="N41" t="str">
            <v/>
          </cell>
          <cell r="O41">
            <v>-1.0283222891215762</v>
          </cell>
          <cell r="P41">
            <v>-28380623.380000003</v>
          </cell>
          <cell r="Q41">
            <v>9.938815711794402E-2</v>
          </cell>
          <cell r="R41">
            <v>-4.2204795358637193E-2</v>
          </cell>
          <cell r="S41">
            <v>-1.1880601934221802E-2</v>
          </cell>
          <cell r="T41">
            <v>-7.2872044762328003E-2</v>
          </cell>
        </row>
        <row r="42">
          <cell r="A42">
            <v>39672</v>
          </cell>
          <cell r="B42">
            <v>1.7387562416976584E-2</v>
          </cell>
          <cell r="C42">
            <v>-3.0892835310725508E-2</v>
          </cell>
          <cell r="D42">
            <v>-1.9323195993307674E-2</v>
          </cell>
          <cell r="E42">
            <v>-1.0439032796947356E-2</v>
          </cell>
          <cell r="F42">
            <v>2.9450028254860983E-2</v>
          </cell>
          <cell r="G42">
            <v>3.5406269951412384E-2</v>
          </cell>
          <cell r="H42">
            <v>-8.1257875620784053E-3</v>
          </cell>
          <cell r="I42">
            <v>4.2846751829795249E-2</v>
          </cell>
          <cell r="J42">
            <v>8.1439751084292133E-2</v>
          </cell>
          <cell r="K42">
            <v>-1.2802084948803104E-2</v>
          </cell>
          <cell r="L42">
            <v>1.6053304679926717E-2</v>
          </cell>
          <cell r="M42">
            <v>-9.7906794097899486E-3</v>
          </cell>
          <cell r="N42" t="str">
            <v/>
          </cell>
          <cell r="O42">
            <v>-1.0219989341068247</v>
          </cell>
          <cell r="P42">
            <v>-28696540.789999999</v>
          </cell>
          <cell r="Q42">
            <v>0.11850383732031711</v>
          </cell>
          <cell r="R42">
            <v>-5.2203250912647325E-2</v>
          </cell>
          <cell r="S42">
            <v>-1.990985024887304E-2</v>
          </cell>
          <cell r="T42">
            <v>-8.4741215603690745E-2</v>
          </cell>
        </row>
        <row r="43">
          <cell r="A43">
            <v>39673</v>
          </cell>
          <cell r="B43">
            <v>7.5221443507456102E-3</v>
          </cell>
          <cell r="C43">
            <v>-2.3603071326591007E-2</v>
          </cell>
          <cell r="D43">
            <v>-1.194640351214149E-2</v>
          </cell>
          <cell r="E43">
            <v>1.5976980609653246E-3</v>
          </cell>
          <cell r="F43">
            <v>3.1094778568864445E-2</v>
          </cell>
          <cell r="G43">
            <v>3.7060536541225098E-2</v>
          </cell>
          <cell r="H43">
            <v>3.9420463143734772E-3</v>
          </cell>
          <cell r="I43">
            <v>4.6957702024302383E-2</v>
          </cell>
          <cell r="J43">
            <v>8.5702836669270921E-2</v>
          </cell>
          <cell r="K43">
            <v>-8.0847093623604013E-4</v>
          </cell>
          <cell r="L43">
            <v>1.5231855113426507E-2</v>
          </cell>
          <cell r="M43">
            <v>-1.0591234866277222E-2</v>
          </cell>
          <cell r="N43" t="str">
            <v/>
          </cell>
          <cell r="O43">
            <v>-1.0233039713414598</v>
          </cell>
          <cell r="P43">
            <v>-28949319.879999999</v>
          </cell>
          <cell r="Q43">
            <v>0.12691738464150348</v>
          </cell>
          <cell r="R43">
            <v>-5.0688957884441277E-2</v>
          </cell>
          <cell r="S43">
            <v>-1.6046289486292831E-2</v>
          </cell>
          <cell r="T43">
            <v>-8.5481175730009906E-2</v>
          </cell>
        </row>
        <row r="44">
          <cell r="A44">
            <v>39674</v>
          </cell>
          <cell r="B44">
            <v>-1.3800864917401517E-2</v>
          </cell>
          <cell r="C44">
            <v>-3.7078193444978425E-2</v>
          </cell>
          <cell r="D44">
            <v>-2.558239772842319E-2</v>
          </cell>
          <cell r="E44">
            <v>9.647296180327114E-3</v>
          </cell>
          <cell r="F44">
            <v>4.1042055287707102E-2</v>
          </cell>
          <cell r="G44">
            <v>4.7065366694167166E-2</v>
          </cell>
          <cell r="H44">
            <v>8.9789993765875507E-3</v>
          </cell>
          <cell r="I44">
            <v>5.6358334578092251E-2</v>
          </cell>
          <cell r="J44">
            <v>9.5451361762883824E-2</v>
          </cell>
          <cell r="K44">
            <v>1.0336477161389749E-2</v>
          </cell>
          <cell r="L44">
            <v>2.5725775997321954E-2</v>
          </cell>
          <cell r="M44">
            <v>-3.642337621935221E-4</v>
          </cell>
          <cell r="N44" t="str">
            <v/>
          </cell>
          <cell r="O44">
            <v>-1.0106990255301049</v>
          </cell>
          <cell r="P44">
            <v>-28214937.869999997</v>
          </cell>
          <cell r="Q44">
            <v>0.11136495004299474</v>
          </cell>
          <cell r="R44">
            <v>-4.1530673093897463E-2</v>
          </cell>
          <cell r="S44">
            <v>-7.2113697329991844E-3</v>
          </cell>
          <cell r="T44">
            <v>-7.6028272789282036E-2</v>
          </cell>
        </row>
        <row r="45">
          <cell r="A45">
            <v>39675</v>
          </cell>
          <cell r="B45">
            <v>-6.3096098057812463E-3</v>
          </cell>
          <cell r="C45">
            <v>-4.3153854317818596E-2</v>
          </cell>
          <cell r="D45">
            <v>-3.1730592586641793E-2</v>
          </cell>
          <cell r="E45">
            <v>1.4709428444701356E-3</v>
          </cell>
          <cell r="F45">
            <v>4.257336864972483E-2</v>
          </cell>
          <cell r="G45">
            <v>4.8605540002998548E-2</v>
          </cell>
          <cell r="H45">
            <v>-1.3279477673877266E-3</v>
          </cell>
          <cell r="I45">
            <v>5.4955545886127721E-2</v>
          </cell>
          <cell r="J45">
            <v>9.3996659572748831E-2</v>
          </cell>
          <cell r="K45">
            <v>4.3534203005263575E-3</v>
          </cell>
          <cell r="L45">
            <v>3.0191191413321938E-2</v>
          </cell>
          <cell r="M45">
            <v>3.9876008756785097E-3</v>
          </cell>
          <cell r="N45" t="str">
            <v/>
          </cell>
          <cell r="O45">
            <v>-0.98636279133067895</v>
          </cell>
          <cell r="P45">
            <v>-27350524.080000002</v>
          </cell>
          <cell r="Q45">
            <v>0.10435267085640199</v>
          </cell>
          <cell r="R45">
            <v>-4.0120819495840787E-2</v>
          </cell>
          <cell r="S45">
            <v>-8.5297411780501653E-3</v>
          </cell>
          <cell r="T45">
            <v>-7.200583551493045E-2</v>
          </cell>
        </row>
        <row r="46">
          <cell r="A46">
            <v>39678</v>
          </cell>
          <cell r="B46">
            <v>1.9331262930212784E-2</v>
          </cell>
          <cell r="C46">
            <v>-2.4656809891875797E-2</v>
          </cell>
          <cell r="D46">
            <v>-1.3012722084652872E-2</v>
          </cell>
          <cell r="E46">
            <v>-1.5383491723041987E-2</v>
          </cell>
          <cell r="F46">
            <v>2.6534949862437984E-2</v>
          </cell>
          <cell r="G46">
            <v>3.247432535762651E-2</v>
          </cell>
          <cell r="H46">
            <v>-1.510394543249554E-2</v>
          </cell>
          <cell r="I46">
            <v>3.9021554887355148E-2</v>
          </cell>
          <cell r="J46">
            <v>7.7472993723229688E-2</v>
          </cell>
          <cell r="K46">
            <v>-1.5669757915183279E-2</v>
          </cell>
          <cell r="L46">
            <v>1.4048344837520821E-2</v>
          </cell>
          <cell r="M46">
            <v>-1.1744641779889098E-2</v>
          </cell>
          <cell r="N46" t="str">
            <v/>
          </cell>
          <cell r="O46">
            <v>-1.0115545069627634</v>
          </cell>
          <cell r="P46">
            <v>-28591181.110000003</v>
          </cell>
          <cell r="Q46">
            <v>0.12570120270440976</v>
          </cell>
          <cell r="R46">
            <v>-5.4887112924246861E-2</v>
          </cell>
          <cell r="S46">
            <v>-2.3504853865239039E-2</v>
          </cell>
          <cell r="T46">
            <v>-8.6547279419114331E-2</v>
          </cell>
        </row>
        <row r="47">
          <cell r="A47">
            <v>39679</v>
          </cell>
          <cell r="B47">
            <v>1.8430721709071004E-2</v>
          </cell>
          <cell r="C47">
            <v>-6.6805309841555527E-3</v>
          </cell>
          <cell r="D47">
            <v>5.1781657649982993E-3</v>
          </cell>
          <cell r="E47">
            <v>-1.3835333629022339E-2</v>
          </cell>
          <cell r="F47">
            <v>1.2332496349239386E-2</v>
          </cell>
          <cell r="G47">
            <v>1.8189698602903981E-2</v>
          </cell>
          <cell r="H47">
            <v>-1.5960621923587832E-2</v>
          </cell>
          <cell r="I47">
            <v>2.2438124679339699E-2</v>
          </cell>
          <cell r="J47">
            <v>6.0275854637536819E-2</v>
          </cell>
          <cell r="K47">
            <v>-1.1657705353560845E-2</v>
          </cell>
          <cell r="L47">
            <v>2.2268680191390722E-3</v>
          </cell>
          <cell r="M47">
            <v>-2.3265431560096861E-2</v>
          </cell>
          <cell r="N47" t="str">
            <v/>
          </cell>
          <cell r="O47">
            <v>-0.96993536726417062</v>
          </cell>
          <cell r="P47">
            <v>-27920017.229999997</v>
          </cell>
          <cell r="Q47">
            <v>0.14644868829902125</v>
          </cell>
          <cell r="R47">
            <v>-6.796306503402838E-2</v>
          </cell>
          <cell r="S47">
            <v>-3.9090323702914653E-2</v>
          </cell>
          <cell r="T47">
            <v>-9.7196042090054835E-2</v>
          </cell>
        </row>
        <row r="48">
          <cell r="A48">
            <v>39680</v>
          </cell>
          <cell r="B48">
            <v>-5.0168208865489184E-3</v>
          </cell>
          <cell r="C48">
            <v>-1.1663836843329833E-2</v>
          </cell>
          <cell r="D48">
            <v>1.3536694828553131E-4</v>
          </cell>
          <cell r="E48">
            <v>3.1868174391582738E-3</v>
          </cell>
          <cell r="F48">
            <v>1.555861520283186E-2</v>
          </cell>
          <cell r="G48">
            <v>2.1434483290783124E-2</v>
          </cell>
          <cell r="H48">
            <v>2.1469314125284939E-3</v>
          </cell>
          <cell r="I48">
            <v>2.4633229206580509E-2</v>
          </cell>
          <cell r="J48">
            <v>6.2552194175803599E-2</v>
          </cell>
          <cell r="K48">
            <v>4.2476741701788587E-3</v>
          </cell>
          <cell r="L48">
            <v>6.4840011990832114E-3</v>
          </cell>
          <cell r="M48">
            <v>-1.9116581362613849E-2</v>
          </cell>
          <cell r="N48" t="str">
            <v/>
          </cell>
          <cell r="O48">
            <v>-0.97821741798392714</v>
          </cell>
          <cell r="P48">
            <v>-28017178.889999997</v>
          </cell>
          <cell r="Q48">
            <v>0.14069716057420623</v>
          </cell>
          <cell r="R48">
            <v>-6.4992833475739142E-2</v>
          </cell>
          <cell r="S48">
            <v>-3.7027316534269938E-2</v>
          </cell>
          <cell r="T48">
            <v>-9.3361225037305484E-2</v>
          </cell>
        </row>
        <row r="49">
          <cell r="A49">
            <v>39681</v>
          </cell>
          <cell r="B49">
            <v>2.670021808483389E-3</v>
          </cell>
          <cell r="C49">
            <v>-9.0249577335886899E-3</v>
          </cell>
          <cell r="D49">
            <v>2.8057501894729331E-3</v>
          </cell>
          <cell r="E49">
            <v>-4.3970970456687075E-3</v>
          </cell>
          <cell r="F49">
            <v>1.1093105416220106E-2</v>
          </cell>
          <cell r="G49">
            <v>1.6943136741961018E-2</v>
          </cell>
          <cell r="H49">
            <v>-8.6422178840351842E-3</v>
          </cell>
          <cell r="I49">
            <v>1.5778125588554737E-2</v>
          </cell>
          <cell r="J49">
            <v>5.3369386600576663E-2</v>
          </cell>
          <cell r="K49">
            <v>-7.5426887170934338E-5</v>
          </cell>
          <cell r="L49">
            <v>6.4080852438854752E-3</v>
          </cell>
          <cell r="M49">
            <v>-1.9190566345559157E-2</v>
          </cell>
          <cell r="N49" t="str">
            <v/>
          </cell>
          <cell r="O49">
            <v>-0.95360672779969791</v>
          </cell>
          <cell r="P49">
            <v>-27385214.27</v>
          </cell>
          <cell r="Q49">
            <v>0.14374284686981453</v>
          </cell>
          <cell r="R49">
            <v>-6.910415072534204E-2</v>
          </cell>
          <cell r="S49">
            <v>-4.534953628115479E-2</v>
          </cell>
          <cell r="T49">
            <v>-9.3429609977889294E-2</v>
          </cell>
        </row>
        <row r="50">
          <cell r="A50">
            <v>39682</v>
          </cell>
          <cell r="B50">
            <v>-1.7676406354413175E-2</v>
          </cell>
          <cell r="C50">
            <v>-2.6541835267771541E-2</v>
          </cell>
          <cell r="D50">
            <v>-1.4920251745418334E-2</v>
          </cell>
          <cell r="E50">
            <v>1.4406980407896341E-2</v>
          </cell>
          <cell r="F50">
            <v>2.5659903976510634E-2</v>
          </cell>
          <cell r="G50">
            <v>3.1594216588947122E-2</v>
          </cell>
          <cell r="H50">
            <v>1.7064289984240023E-2</v>
          </cell>
          <cell r="I50">
            <v>3.3111658083245565E-2</v>
          </cell>
          <cell r="J50">
            <v>7.1344387274049792E-2</v>
          </cell>
          <cell r="K50">
            <v>1.172493027322064E-2</v>
          </cell>
          <cell r="L50">
            <v>1.8208149869775703E-2</v>
          </cell>
          <cell r="M50">
            <v>-7.6906441246437085E-3</v>
          </cell>
          <cell r="N50" t="str">
            <v/>
          </cell>
          <cell r="O50">
            <v>-0.95832478765820528</v>
          </cell>
          <cell r="P50">
            <v>-27034324.089999996</v>
          </cell>
          <cell r="Q50">
            <v>0.12352558354359044</v>
          </cell>
          <cell r="R50">
            <v>-5.5692752463050055E-2</v>
          </cell>
          <cell r="S50">
            <v>-2.9059103934667263E-2</v>
          </cell>
          <cell r="T50">
            <v>-8.2800135367113503E-2</v>
          </cell>
        </row>
        <row r="51">
          <cell r="A51">
            <v>39685</v>
          </cell>
          <cell r="B51">
            <v>2.1257176960799391E-2</v>
          </cell>
          <cell r="C51">
            <v>-5.8488627961235107E-3</v>
          </cell>
          <cell r="D51">
            <v>6.0197627837290657E-3</v>
          </cell>
          <cell r="E51">
            <v>-2.1641395668978602E-2</v>
          </cell>
          <cell r="F51">
            <v>3.463192172748375E-3</v>
          </cell>
          <cell r="G51">
            <v>9.2690779779156518E-3</v>
          </cell>
          <cell r="H51">
            <v>-2.3130235262686472E-2</v>
          </cell>
          <cell r="I51">
            <v>9.2155423791560054E-3</v>
          </cell>
          <cell r="J51">
            <v>4.6563939549042477E-2</v>
          </cell>
          <cell r="K51">
            <v>-2.0130763936682759E-2</v>
          </cell>
          <cell r="L51">
            <v>-2.2891580336592554E-3</v>
          </cell>
          <cell r="M51">
            <v>-2.7666589519932283E-2</v>
          </cell>
          <cell r="N51" t="str">
            <v/>
          </cell>
          <cell r="O51">
            <v>-0.95482216803630104</v>
          </cell>
          <cell r="P51">
            <v>-27507985.18</v>
          </cell>
          <cell r="Q51">
            <v>0.14740856569296201</v>
          </cell>
          <cell r="R51">
            <v>-7.6128879240081271E-2</v>
          </cell>
          <cell r="S51">
            <v>-5.1517195286821971E-2</v>
          </cell>
          <cell r="T51">
            <v>-0.10126406932479559</v>
          </cell>
        </row>
        <row r="52">
          <cell r="A52">
            <v>39686</v>
          </cell>
          <cell r="B52">
            <v>9.1180190197260572E-4</v>
          </cell>
          <cell r="C52">
            <v>-4.9423938983726989E-3</v>
          </cell>
          <cell r="D52">
            <v>6.937053516857361E-3</v>
          </cell>
          <cell r="E52">
            <v>4.1085226707351374E-3</v>
          </cell>
          <cell r="F52">
            <v>7.5859434470385567E-3</v>
          </cell>
          <cell r="G52">
            <v>1.3415682865659972E-2</v>
          </cell>
          <cell r="H52">
            <v>4.1313273015097188E-3</v>
          </cell>
          <cell r="I52">
            <v>1.3384942102494968E-2</v>
          </cell>
          <cell r="J52">
            <v>5.0887637725277157E-2</v>
          </cell>
          <cell r="K52">
            <v>4.0854550775533309E-3</v>
          </cell>
          <cell r="L52">
            <v>1.7869447915821457E-3</v>
          </cell>
          <cell r="M52">
            <v>-2.369416505101174E-2</v>
          </cell>
          <cell r="N52" t="str">
            <v/>
          </cell>
          <cell r="O52">
            <v>-0.99149934017839103</v>
          </cell>
          <cell r="P52">
            <v>-28590678.25</v>
          </cell>
          <cell r="Q52">
            <v>0.14845477500550053</v>
          </cell>
          <cell r="R52">
            <v>-7.233313379560169E-2</v>
          </cell>
          <cell r="S52">
            <v>-4.7598702380697855E-2</v>
          </cell>
          <cell r="T52">
            <v>-9.7592324053438984E-2</v>
          </cell>
        </row>
        <row r="53">
          <cell r="A53">
            <v>39687</v>
          </cell>
          <cell r="B53">
            <v>-1.4613296677361977E-2</v>
          </cell>
          <cell r="C53">
            <v>-1.9483465907401354E-2</v>
          </cell>
          <cell r="D53">
            <v>-7.7776163816132282E-3</v>
          </cell>
          <cell r="E53">
            <v>1.20147327029827E-2</v>
          </cell>
          <cell r="F53">
            <v>1.9691819232837249E-2</v>
          </cell>
          <cell r="G53">
            <v>2.5591601412301657E-2</v>
          </cell>
          <cell r="H53">
            <v>1.3236990515252482E-2</v>
          </cell>
          <cell r="I53">
            <v>2.6799108969405516E-2</v>
          </cell>
          <cell r="J53">
            <v>6.4798227418442877E-2</v>
          </cell>
          <cell r="K53">
            <v>1.0778324433977712E-2</v>
          </cell>
          <cell r="L53">
            <v>1.2584529496268981E-2</v>
          </cell>
          <cell r="M53">
            <v>-1.3171224015146143E-2</v>
          </cell>
          <cell r="N53" t="str">
            <v/>
          </cell>
          <cell r="O53">
            <v>-1.0087221320074322</v>
          </cell>
          <cell r="P53">
            <v>-28662324.620000001</v>
          </cell>
          <cell r="Q53">
            <v>0.13167206465781223</v>
          </cell>
          <cell r="R53">
            <v>-6.1187464360742183E-2</v>
          </cell>
          <cell r="S53">
            <v>-3.4991775437396955E-2</v>
          </cell>
          <cell r="T53">
            <v>-8.7865881350375208E-2</v>
          </cell>
        </row>
        <row r="54">
          <cell r="A54">
            <v>39688</v>
          </cell>
          <cell r="B54">
            <v>-1.9645434029810248E-2</v>
          </cell>
          <cell r="C54">
            <v>-3.8746138793055662E-2</v>
          </cell>
          <cell r="D54">
            <v>-2.727025576188935E-2</v>
          </cell>
          <cell r="E54">
            <v>1.8571774543019393E-2</v>
          </cell>
          <cell r="F54">
            <v>3.8629305802990621E-2</v>
          </cell>
          <cell r="G54">
            <v>4.4638657406945059E-2</v>
          </cell>
          <cell r="H54">
            <v>2.0400934818839242E-2</v>
          </cell>
          <cell r="I54">
            <v>4.7746770663532612E-2</v>
          </cell>
          <cell r="J54">
            <v>8.6521106651222146E-2</v>
          </cell>
          <cell r="K54">
            <v>1.6716936663648551E-2</v>
          </cell>
          <cell r="L54">
            <v>2.9511840942448631E-2</v>
          </cell>
          <cell r="M54">
            <v>3.3255301308585672E-3</v>
          </cell>
          <cell r="N54" t="str">
            <v/>
          </cell>
          <cell r="O54">
            <v>-1.0733066465893852</v>
          </cell>
          <cell r="P54">
            <v>-29898431.890000001</v>
          </cell>
          <cell r="Q54">
            <v>0.10943987576819802</v>
          </cell>
          <cell r="R54">
            <v>-4.375204961068957E-2</v>
          </cell>
          <cell r="S54">
            <v>-1.5304705548451536E-2</v>
          </cell>
          <cell r="T54">
            <v>-7.2617793060156477E-2</v>
          </cell>
        </row>
        <row r="55">
          <cell r="A55">
            <v>39689</v>
          </cell>
          <cell r="B55">
            <v>9.060837824278703E-3</v>
          </cell>
          <cell r="C55">
            <v>-3.0036373448697806E-2</v>
          </cell>
          <cell r="D55">
            <v>-1.845650930249576E-2</v>
          </cell>
          <cell r="E55">
            <v>-1.089643063164758E-2</v>
          </cell>
          <cell r="F55">
            <v>2.7311953620312024E-2</v>
          </cell>
          <cell r="G55">
            <v>3.3255824741372786E-2</v>
          </cell>
          <cell r="H55">
            <v>-1.1076606479845716E-2</v>
          </cell>
          <cell r="I55">
            <v>3.6141291994363556E-2</v>
          </cell>
          <cell r="J55">
            <v>7.448613992080011E-2</v>
          </cell>
          <cell r="K55">
            <v>-1.0713063471024974E-2</v>
          </cell>
          <cell r="L55">
            <v>1.8482615246260492E-2</v>
          </cell>
          <cell r="M55">
            <v>-7.4231599555331096E-3</v>
          </cell>
          <cell r="N55" t="str">
            <v/>
          </cell>
          <cell r="O55">
            <v>-1.0597995593010514</v>
          </cell>
          <cell r="P55">
            <v>-29789620.259999998</v>
          </cell>
          <cell r="Q55">
            <v>0.11949233055832154</v>
          </cell>
          <cell r="R55">
            <v>-5.4171739068761826E-2</v>
          </cell>
          <cell r="S55">
            <v>-2.6211787827647215E-2</v>
          </cell>
          <cell r="T55">
            <v>-8.2552897505002276E-2</v>
          </cell>
        </row>
        <row r="56">
          <cell r="A56">
            <v>39693</v>
          </cell>
          <cell r="B56">
            <v>-3.185095812452219E-3</v>
          </cell>
          <cell r="C56">
            <v>-3.1850958124521878E-3</v>
          </cell>
          <cell r="D56">
            <v>-2.1582819364456052E-2</v>
          </cell>
          <cell r="E56">
            <v>-3.5289954190909079E-3</v>
          </cell>
          <cell r="F56">
            <v>-3.5289954190909634E-3</v>
          </cell>
          <cell r="G56">
            <v>2.9609469669111377E-2</v>
          </cell>
          <cell r="H56">
            <v>-1.3319209747781175E-3</v>
          </cell>
          <cell r="I56">
            <v>-1.331920974778078E-3</v>
          </cell>
          <cell r="J56">
            <v>7.3055009293931272E-2</v>
          </cell>
          <cell r="K56">
            <v>-5.7260698634038079E-3</v>
          </cell>
          <cell r="L56">
            <v>-5.7260698634038487E-3</v>
          </cell>
          <cell r="M56">
            <v>-1.3106724286424343E-2</v>
          </cell>
          <cell r="N56" t="str">
            <v/>
          </cell>
          <cell r="O56">
            <v>-1.0666117314586319</v>
          </cell>
          <cell r="P56">
            <v>-29885609.09</v>
          </cell>
          <cell r="Q56">
            <v>0.11592664022418786</v>
          </cell>
          <cell r="R56">
            <v>-5.750956266883489E-2</v>
          </cell>
          <cell r="S56">
            <v>-2.7508796772431232E-2</v>
          </cell>
          <cell r="T56">
            <v>-8.7806263709866106E-2</v>
          </cell>
        </row>
        <row r="57">
          <cell r="A57">
            <v>39694</v>
          </cell>
          <cell r="B57">
            <v>-1.6510484747732544E-3</v>
          </cell>
          <cell r="C57">
            <v>-4.8308855396422823E-3</v>
          </cell>
          <cell r="D57">
            <v>-2.3198233558236359E-2</v>
          </cell>
          <cell r="E57">
            <v>-2.7710465659125383E-4</v>
          </cell>
          <cell r="F57">
            <v>-3.805122174618536E-3</v>
          </cell>
          <cell r="G57">
            <v>2.9324160090595575E-2</v>
          </cell>
          <cell r="H57">
            <v>4.6946146869890877E-3</v>
          </cell>
          <cell r="I57">
            <v>3.3564408564408232E-3</v>
          </cell>
          <cell r="J57">
            <v>7.8092589100509757E-2</v>
          </cell>
          <cell r="K57">
            <v>-5.2707962900668121E-3</v>
          </cell>
          <cell r="L57">
            <v>-1.0966685205677895E-2</v>
          </cell>
          <cell r="M57">
            <v>-1.830843770274726E-2</v>
          </cell>
          <cell r="N57" t="str">
            <v/>
          </cell>
          <cell r="O57">
            <v>-1.1338014653840203</v>
          </cell>
          <cell r="P57">
            <v>-31715760.930000003</v>
          </cell>
          <cell r="Q57">
            <v>0.11408419124688685</v>
          </cell>
          <cell r="R57">
            <v>-5.7770731157812061E-2</v>
          </cell>
          <cell r="S57">
            <v>-2.2943325286791438E-2</v>
          </cell>
          <cell r="T57">
            <v>-9.2614251070926246E-2</v>
          </cell>
        </row>
        <row r="58">
          <cell r="A58">
            <v>39695</v>
          </cell>
          <cell r="B58">
            <v>3.7265878787394721E-2</v>
          </cell>
          <cell r="C58">
            <v>3.225496605279643E-2</v>
          </cell>
          <cell r="D58">
            <v>1.3203142669295564E-2</v>
          </cell>
          <cell r="E58">
            <v>-2.989614232226756E-2</v>
          </cell>
          <cell r="F58">
            <v>-3.3587506022800029E-2</v>
          </cell>
          <cell r="G58">
            <v>-1.4486614952213817E-3</v>
          </cell>
          <cell r="H58">
            <v>-3.1371912081184679E-2</v>
          </cell>
          <cell r="I58">
            <v>-2.8120769192197859E-2</v>
          </cell>
          <cell r="J58">
            <v>4.4270763179871775E-2</v>
          </cell>
          <cell r="K58">
            <v>-2.8399000546877877E-2</v>
          </cell>
          <cell r="L58">
            <v>-3.9054242853402199E-2</v>
          </cell>
          <cell r="M58">
            <v>-4.6187496917292292E-2</v>
          </cell>
          <cell r="N58" t="str">
            <v/>
          </cell>
          <cell r="O58">
            <v>-1.0398703422520548</v>
          </cell>
          <cell r="P58">
            <v>-30172229.709999997</v>
          </cell>
          <cell r="Q58">
            <v>0.15560151767684594</v>
          </cell>
          <cell r="R58">
            <v>-8.59397514793242E-2</v>
          </cell>
          <cell r="S58">
            <v>-5.3595461384228882E-2</v>
          </cell>
          <cell r="T58">
            <v>-0.11838309945099212</v>
          </cell>
        </row>
        <row r="59">
          <cell r="A59">
            <v>39696</v>
          </cell>
          <cell r="B59">
            <v>-2.0523383375366504E-3</v>
          </cell>
          <cell r="C59">
            <v>3.013642961185381E-2</v>
          </cell>
          <cell r="D59">
            <v>1.1123707015882722E-2</v>
          </cell>
          <cell r="E59">
            <v>3.3649246766900287E-3</v>
          </cell>
          <cell r="F59">
            <v>-3.0335600773954585E-2</v>
          </cell>
          <cell r="G59">
            <v>1.9113885446551127E-3</v>
          </cell>
          <cell r="H59">
            <v>3.6760556567720767E-4</v>
          </cell>
          <cell r="I59">
            <v>-2.7763500977786904E-2</v>
          </cell>
          <cell r="J59">
            <v>4.4654642924490728E-2</v>
          </cell>
          <cell r="K59">
            <v>6.3963467631422159E-3</v>
          </cell>
          <cell r="L59">
            <v>-3.2907700570122267E-2</v>
          </cell>
          <cell r="M59">
            <v>-4.0086581400554544E-2</v>
          </cell>
          <cell r="N59" t="str">
            <v/>
          </cell>
          <cell r="O59">
            <v>-1.0144799630511958</v>
          </cell>
          <cell r="P59">
            <v>-29375106.650000002</v>
          </cell>
          <cell r="Q59">
            <v>0.15322983237920229</v>
          </cell>
          <cell r="R59">
            <v>-8.2864007593095534E-2</v>
          </cell>
          <cell r="S59">
            <v>-5.3247557808451584E-2</v>
          </cell>
          <cell r="T59">
            <v>-0.11274397204283393</v>
          </cell>
        </row>
        <row r="60">
          <cell r="A60">
            <v>39699</v>
          </cell>
          <cell r="B60">
            <v>-2.631207739478111E-2</v>
          </cell>
          <cell r="C60">
            <v>3.0314001487232733E-3</v>
          </cell>
          <cell r="D60">
            <v>-1.5481058218817179E-2</v>
          </cell>
          <cell r="E60">
            <v>1.7793654691403482E-2</v>
          </cell>
          <cell r="F60">
            <v>-1.3081727287579115E-2</v>
          </cell>
          <cell r="G60">
            <v>1.9739053823803365E-2</v>
          </cell>
          <cell r="H60">
            <v>1.953073374829566E-2</v>
          </cell>
          <cell r="I60">
            <v>-8.775008775008919E-3</v>
          </cell>
          <cell r="J60">
            <v>6.5057514614369927E-2</v>
          </cell>
          <cell r="K60">
            <v>1.604733568773304E-2</v>
          </cell>
          <cell r="L60">
            <v>-1.738844580014931E-2</v>
          </cell>
          <cell r="M60">
            <v>-2.4682528541129845E-2</v>
          </cell>
          <cell r="N60" t="str">
            <v/>
          </cell>
          <cell r="O60">
            <v>-1.1137343660252046</v>
          </cell>
          <cell r="P60">
            <v>-31400559.190000005</v>
          </cell>
          <cell r="Q60">
            <v>0.12288595977567018</v>
          </cell>
          <cell r="R60">
            <v>-6.6544806439149395E-2</v>
          </cell>
          <cell r="S60">
            <v>-3.4756787934459688E-2</v>
          </cell>
          <cell r="T60">
            <v>-9.8505876721240559E-2</v>
          </cell>
        </row>
        <row r="61">
          <cell r="A61">
            <v>39700</v>
          </cell>
          <cell r="B61">
            <v>3.8075129406792099E-2</v>
          </cell>
          <cell r="C61">
            <v>4.1221950508461669E-2</v>
          </cell>
          <cell r="D61">
            <v>2.2004627892939332E-2</v>
          </cell>
          <cell r="E61">
            <v>-3.753169410810242E-2</v>
          </cell>
          <cell r="F61">
            <v>-5.012244200871846E-2</v>
          </cell>
          <cell r="G61">
            <v>-1.8533480414397396E-2</v>
          </cell>
          <cell r="H61">
            <v>-3.4876441723998362E-2</v>
          </cell>
          <cell r="I61">
            <v>-4.3345409416838176E-2</v>
          </cell>
          <cell r="J61">
            <v>2.791209827321528E-2</v>
          </cell>
          <cell r="K61">
            <v>-4.0210222067481823E-2</v>
          </cell>
          <cell r="L61">
            <v>-5.6899474600598743E-2</v>
          </cell>
          <cell r="M61">
            <v>-6.3900260654785823E-2</v>
          </cell>
          <cell r="N61" t="str">
            <v/>
          </cell>
          <cell r="O61">
            <v>-1.0112557983683872</v>
          </cell>
          <cell r="P61">
            <v>-29596855.52</v>
          </cell>
          <cell r="Q61">
            <v>0.16563998800319868</v>
          </cell>
          <cell r="R61">
            <v>-0.10157896122749477</v>
          </cell>
          <cell r="S61">
            <v>-6.8421036569548566E-2</v>
          </cell>
          <cell r="T61">
            <v>-0.13475515561080931</v>
          </cell>
        </row>
        <row r="62">
          <cell r="A62">
            <v>39701</v>
          </cell>
          <cell r="B62">
            <v>-9.8028541235024927E-3</v>
          </cell>
          <cell r="C62">
            <v>3.1015003617438586E-2</v>
          </cell>
          <cell r="D62">
            <v>1.1986065612160424E-2</v>
          </cell>
          <cell r="E62">
            <v>1.2011611175105852E-2</v>
          </cell>
          <cell r="F62">
            <v>-3.871288211816809E-2</v>
          </cell>
          <cell r="G62">
            <v>-6.7444861997507655E-3</v>
          </cell>
          <cell r="H62">
            <v>1.4017696563878948E-2</v>
          </cell>
          <cell r="I62">
            <v>-2.9935315649601502E-2</v>
          </cell>
          <cell r="J62">
            <v>4.2321058161149283E-2</v>
          </cell>
          <cell r="K62">
            <v>9.9766947005774775E-3</v>
          </cell>
          <cell r="L62">
            <v>-4.7490448586734679E-2</v>
          </cell>
          <cell r="M62">
            <v>-5.456107934604848E-2</v>
          </cell>
          <cell r="N62" t="str">
            <v/>
          </cell>
          <cell r="O62">
            <v>-1.0045911480022451</v>
          </cell>
          <cell r="P62">
            <v>-29113576.809999999</v>
          </cell>
          <cell r="Q62">
            <v>0.15421338924028216</v>
          </cell>
          <cell r="R62">
            <v>-9.0787477038224762E-2</v>
          </cell>
          <cell r="S62">
            <v>-5.5362445334887544E-2</v>
          </cell>
          <cell r="T62">
            <v>-0.12612287195708971</v>
          </cell>
        </row>
        <row r="63">
          <cell r="A63">
            <v>39702</v>
          </cell>
          <cell r="B63">
            <v>-8.673283105360044E-3</v>
          </cell>
          <cell r="C63">
            <v>2.2072718605190778E-2</v>
          </cell>
          <cell r="D63">
            <v>3.2088239664267437E-3</v>
          </cell>
          <cell r="E63">
            <v>6.6234492964305502E-3</v>
          </cell>
          <cell r="F63">
            <v>-3.2345845633565906E-2</v>
          </cell>
          <cell r="G63">
            <v>-1.6570866569476372E-4</v>
          </cell>
          <cell r="H63">
            <v>2.7912746821047866E-3</v>
          </cell>
          <cell r="I63">
            <v>-2.7227598656170193E-2</v>
          </cell>
          <cell r="J63">
            <v>4.523046254141927E-2</v>
          </cell>
          <cell r="K63">
            <v>1.0526252425392235E-2</v>
          </cell>
          <cell r="L63">
            <v>-3.7464092610961619E-2</v>
          </cell>
          <cell r="M63">
            <v>-4.4609150614454696E-2</v>
          </cell>
          <cell r="N63" t="str">
            <v/>
          </cell>
          <cell r="O63">
            <v>-0.99909475619993493</v>
          </cell>
          <cell r="P63">
            <v>-28703159.759999998</v>
          </cell>
          <cell r="Q63">
            <v>0.144202569751404</v>
          </cell>
          <cell r="R63">
            <v>-8.4765353992707793E-2</v>
          </cell>
          <cell r="S63">
            <v>-5.2725702444785361E-2</v>
          </cell>
          <cell r="T63">
            <v>-0.11692422071853326</v>
          </cell>
        </row>
        <row r="64">
          <cell r="A64">
            <v>39703</v>
          </cell>
          <cell r="B64">
            <v>4.1383671655723497E-3</v>
          </cell>
          <cell r="C64">
            <v>2.6302430784693742E-2</v>
          </cell>
          <cell r="D64">
            <v>7.3604704237417717E-3</v>
          </cell>
          <cell r="E64">
            <v>5.3225817138309317E-3</v>
          </cell>
          <cell r="F64">
            <v>-2.7195427326222543E-2</v>
          </cell>
          <cell r="G64">
            <v>5.1559910502223527E-3</v>
          </cell>
          <cell r="H64">
            <v>1.800902061855717E-3</v>
          </cell>
          <cell r="I64">
            <v>-2.54757308328738E-2</v>
          </cell>
          <cell r="J64">
            <v>4.7112820236524522E-2</v>
          </cell>
          <cell r="K64">
            <v>8.881714152960964E-3</v>
          </cell>
          <cell r="L64">
            <v>-2.8915123819571287E-2</v>
          </cell>
          <cell r="M64">
            <v>-3.6123642185857729E-2</v>
          </cell>
          <cell r="N64" t="str">
            <v/>
          </cell>
          <cell r="O64">
            <v>-1.0002656198241524</v>
          </cell>
          <cell r="P64">
            <v>-28799248.640000001</v>
          </cell>
          <cell r="Q64">
            <v>0.14893770009682683</v>
          </cell>
          <cell r="R64">
            <v>-7.9893942802004903E-2</v>
          </cell>
          <cell r="S64">
            <v>-5.1019754209175261E-2</v>
          </cell>
          <cell r="T64">
            <v>-0.10908099407155203</v>
          </cell>
        </row>
        <row r="65">
          <cell r="A65">
            <v>39706</v>
          </cell>
          <cell r="B65">
            <v>4.005830860333312E-2</v>
          </cell>
          <cell r="C65">
            <v>6.7414370277417923E-2</v>
          </cell>
          <cell r="D65">
            <v>4.7713627022774707E-2</v>
          </cell>
          <cell r="E65">
            <v>-4.4702256535408158E-2</v>
          </cell>
          <cell r="F65">
            <v>-7.068198689270383E-2</v>
          </cell>
          <cell r="G65">
            <v>-3.9776749919807064E-2</v>
          </cell>
          <cell r="H65">
            <v>-4.2336771085577228E-2</v>
          </cell>
          <cell r="I65">
            <v>-6.6733941733941871E-2</v>
          </cell>
          <cell r="J65">
            <v>2.7814444653975201E-3</v>
          </cell>
          <cell r="K65">
            <v>-4.7076120072742832E-2</v>
          </cell>
          <cell r="L65">
            <v>-7.4630032051465789E-2</v>
          </cell>
          <cell r="M65">
            <v>-8.1499201341594385E-2</v>
          </cell>
          <cell r="N65" t="str">
            <v/>
          </cell>
          <cell r="O65">
            <v>-1.0387133177396355</v>
          </cell>
          <cell r="P65">
            <v>-31106561.129999999</v>
          </cell>
          <cell r="Q65">
            <v>0.19496220105330919</v>
          </cell>
          <cell r="R65">
            <v>-0.12102475981065264</v>
          </cell>
          <cell r="S65">
            <v>-9.1196513639956178E-2</v>
          </cell>
          <cell r="T65">
            <v>-0.15102200416972833</v>
          </cell>
        </row>
        <row r="66">
          <cell r="A66">
            <v>39707</v>
          </cell>
          <cell r="B66">
            <v>-2.5093244506730207E-2</v>
          </cell>
          <cell r="C66">
            <v>4.0629480494049242E-2</v>
          </cell>
          <cell r="D66">
            <v>2.1423092806859056E-2</v>
          </cell>
          <cell r="E66">
            <v>2.2422482401618815E-2</v>
          </cell>
          <cell r="F66">
            <v>-4.9844370098297952E-2</v>
          </cell>
          <cell r="G66">
            <v>-1.8246160993258709E-2</v>
          </cell>
          <cell r="H66">
            <v>3.0383419410733598E-2</v>
          </cell>
          <cell r="I66">
            <v>-3.8378127663842188E-2</v>
          </cell>
          <cell r="J66">
            <v>3.3249373669890891E-2</v>
          </cell>
          <cell r="K66">
            <v>1.4393615505201759E-2</v>
          </cell>
          <cell r="L66">
            <v>-6.1310612532753717E-2</v>
          </cell>
          <cell r="M66">
            <v>-6.8278654004484518E-2</v>
          </cell>
          <cell r="N66" t="str">
            <v/>
          </cell>
          <cell r="O66">
            <v>-1.0652060420582827</v>
          </cell>
          <cell r="P66">
            <v>-31097962.010000002</v>
          </cell>
          <cell r="Q66">
            <v>0.16497672236597793</v>
          </cell>
          <cell r="R66">
            <v>-0.10131595295604834</v>
          </cell>
          <cell r="S66">
            <v>-6.3583956151942123E-2</v>
          </cell>
          <cell r="T66">
            <v>-0.13880214132537061</v>
          </cell>
        </row>
        <row r="67">
          <cell r="A67">
            <v>39708</v>
          </cell>
          <cell r="B67">
            <v>4.5238997589481994E-2</v>
          </cell>
          <cell r="C67">
            <v>8.7706515053663558E-2</v>
          </cell>
          <cell r="D67">
            <v>6.763124964018985E-2</v>
          </cell>
          <cell r="E67">
            <v>-4.8310987324803323E-2</v>
          </cell>
          <cell r="F67">
            <v>-9.5747326691069667E-2</v>
          </cell>
          <cell r="G67">
            <v>-6.5675658265590409E-2</v>
          </cell>
          <cell r="H67">
            <v>-4.8155076554057208E-2</v>
          </cell>
          <cell r="I67">
            <v>-8.4685102542245705E-2</v>
          </cell>
          <cell r="J67">
            <v>-1.6506829018614444E-2</v>
          </cell>
          <cell r="K67">
            <v>-4.8470707046027503E-2</v>
          </cell>
          <cell r="L67">
            <v>-0.10680955083989363</v>
          </cell>
          <cell r="M67">
            <v>-0.11343984641476357</v>
          </cell>
          <cell r="N67" t="str">
            <v/>
          </cell>
          <cell r="O67">
            <v>-0.94346348241419631</v>
          </cell>
          <cell r="P67">
            <v>-28792233.510000002</v>
          </cell>
          <cell r="Q67">
            <v>0.21767910150089498</v>
          </cell>
          <cell r="R67">
            <v>-0.14473226656179161</v>
          </cell>
          <cell r="S67">
            <v>-0.10867714242989279</v>
          </cell>
          <cell r="T67">
            <v>-0.18054501044185478</v>
          </cell>
        </row>
        <row r="68">
          <cell r="A68">
            <v>39709</v>
          </cell>
          <cell r="B68">
            <v>-5.1052430171127428E-2</v>
          </cell>
          <cell r="C68">
            <v>3.2176454147206046E-2</v>
          </cell>
          <cell r="D68">
            <v>1.3126079819420378E-2</v>
          </cell>
          <cell r="E68">
            <v>5.9594258112878107E-2</v>
          </cell>
          <cell r="F68">
            <v>-4.1859059478637273E-2</v>
          </cell>
          <cell r="G68">
            <v>-9.9952922831251234E-3</v>
          </cell>
          <cell r="H68">
            <v>6.9939671170214948E-2</v>
          </cell>
          <cell r="I68">
            <v>-2.0668279596851358E-2</v>
          </cell>
          <cell r="J68">
            <v>5.2278359957975695E-2</v>
          </cell>
          <cell r="K68">
            <v>4.8992587774106866E-2</v>
          </cell>
          <cell r="L68">
            <v>-6.3049839360423188E-2</v>
          </cell>
          <cell r="M68">
            <v>-7.0004970273213174E-2</v>
          </cell>
          <cell r="N68" t="str">
            <v/>
          </cell>
          <cell r="O68">
            <v>-0.93758436981621485</v>
          </cell>
          <cell r="P68">
            <v>-27149360.91</v>
          </cell>
          <cell r="Q68">
            <v>0.15551362420067938</v>
          </cell>
          <cell r="R68">
            <v>-9.3763220499658795E-2</v>
          </cell>
          <cell r="S68">
            <v>-4.633831486494322E-2</v>
          </cell>
          <cell r="T68">
            <v>-0.14039778993899754</v>
          </cell>
        </row>
        <row r="69">
          <cell r="A69">
            <v>39710</v>
          </cell>
          <cell r="B69">
            <v>-2.8133968970003358E-2</v>
          </cell>
          <cell r="C69">
            <v>3.1372338146604672E-3</v>
          </cell>
          <cell r="D69">
            <v>-1.5377177872920256E-2</v>
          </cell>
          <cell r="E69">
            <v>4.1465584919673448E-2</v>
          </cell>
          <cell r="F69">
            <v>-2.1291849444328714E-3</v>
          </cell>
          <cell r="G69">
            <v>3.105583199558537E-2</v>
          </cell>
          <cell r="H69">
            <v>4.1552930785649714E-2</v>
          </cell>
          <cell r="I69">
            <v>2.0025823597251913E-2</v>
          </cell>
          <cell r="J69">
            <v>9.6003609816546431E-2</v>
          </cell>
          <cell r="K69">
            <v>4.1374288092168594E-2</v>
          </cell>
          <cell r="L69">
            <v>-2.4284193486117656E-2</v>
          </cell>
          <cell r="M69">
            <v>-3.1527087989012159E-2</v>
          </cell>
          <cell r="N69" t="str">
            <v/>
          </cell>
          <cell r="O69">
            <v>-0.8944562777554973</v>
          </cell>
          <cell r="P69">
            <v>-25170408.189999998</v>
          </cell>
          <cell r="Q69">
            <v>0.12300443975300146</v>
          </cell>
          <cell r="R69">
            <v>-5.6185582361956032E-2</v>
          </cell>
          <cell r="S69">
            <v>-6.7108768696001464E-3</v>
          </cell>
          <cell r="T69">
            <v>-0.10483236045526878</v>
          </cell>
        </row>
        <row r="70">
          <cell r="A70">
            <v>39713</v>
          </cell>
          <cell r="B70">
            <v>4.5866080589863835E-2</v>
          </cell>
          <cell r="C70">
            <v>4.9147207023496842E-2</v>
          </cell>
          <cell r="D70">
            <v>2.9783611837379542E-2</v>
          </cell>
          <cell r="E70">
            <v>-4.5856317297696014E-2</v>
          </cell>
          <cell r="F70">
            <v>-4.7887865661731532E-2</v>
          </cell>
          <cell r="G70">
            <v>-1.6224591388044107E-2</v>
          </cell>
          <cell r="H70">
            <v>-4.4178101131259383E-2</v>
          </cell>
          <cell r="I70">
            <v>-2.5036980394123609E-2</v>
          </cell>
          <cell r="J70">
            <v>4.7584251501845642E-2</v>
          </cell>
          <cell r="K70">
            <v>-4.7610746011380566E-2</v>
          </cell>
          <cell r="L70">
            <v>-7.0738750929339456E-2</v>
          </cell>
          <cell r="M70">
            <v>-7.763680582166943E-2</v>
          </cell>
          <cell r="N70" t="str">
            <v/>
          </cell>
          <cell r="O70">
            <v>-0.90932339724095157</v>
          </cell>
          <cell r="P70">
            <v>-26764787.25</v>
          </cell>
          <cell r="Q70">
            <v>0.17451225188948749</v>
          </cell>
          <cell r="R70">
            <v>-9.9465435767306376E-2</v>
          </cell>
          <cell r="S70">
            <v>-5.0592504203834987E-2</v>
          </cell>
          <cell r="T70">
            <v>-0.14745195957924007</v>
          </cell>
        </row>
        <row r="71">
          <cell r="A71">
            <v>39714</v>
          </cell>
          <cell r="B71">
            <v>9.8414184302259705E-3</v>
          </cell>
          <cell r="C71">
            <v>5.9472303682718053E-2</v>
          </cell>
          <cell r="D71">
            <v>3.9918143254060734E-2</v>
          </cell>
          <cell r="E71">
            <v>-1.4853124756038172E-2</v>
          </cell>
          <cell r="F71">
            <v>-6.2029705974795624E-2</v>
          </cell>
          <cell r="G71">
            <v>-3.0836730264079959E-2</v>
          </cell>
          <cell r="H71">
            <v>-1.5564177319759826E-2</v>
          </cell>
          <cell r="I71">
            <v>-4.0211477711477928E-2</v>
          </cell>
          <cell r="J71">
            <v>3.1279464454083028E-2</v>
          </cell>
          <cell r="K71">
            <v>-1.4107102089842052E-2</v>
          </cell>
          <cell r="L71">
            <v>-8.384793423811332E-2</v>
          </cell>
          <cell r="M71">
            <v>-9.0648677565855929E-2</v>
          </cell>
          <cell r="N71" t="str">
            <v/>
          </cell>
          <cell r="O71">
            <v>-0.92923444338819083</v>
          </cell>
          <cell r="P71">
            <v>-27620531.180000003</v>
          </cell>
          <cell r="Q71">
            <v>0.18607111841175894</v>
          </cell>
          <cell r="R71">
            <v>-0.11284118799697906</v>
          </cell>
          <cell r="S71">
            <v>-6.5369250817115643E-2</v>
          </cell>
          <cell r="T71">
            <v>-0.15947894182195044</v>
          </cell>
        </row>
        <row r="72">
          <cell r="A72">
            <v>39715</v>
          </cell>
          <cell r="B72">
            <v>6.3368726958166416E-3</v>
          </cell>
          <cell r="C72">
            <v>6.6186044795899068E-2</v>
          </cell>
          <cell r="D72">
            <v>4.6507972141931697E-2</v>
          </cell>
          <cell r="E72">
            <v>-1.0960377964286283E-2</v>
          </cell>
          <cell r="F72">
            <v>-7.2310214916584625E-2</v>
          </cell>
          <cell r="G72">
            <v>-4.14591260094892E-2</v>
          </cell>
          <cell r="H72">
            <v>-1.6051877997890762E-2</v>
          </cell>
          <cell r="I72">
            <v>-5.5617885975029147E-2</v>
          </cell>
          <cell r="J72">
            <v>1.4725492308935939E-2</v>
          </cell>
          <cell r="K72">
            <v>-5.6263690414102962E-3</v>
          </cell>
          <cell r="L72">
            <v>-8.9002543858140104E-2</v>
          </cell>
          <cell r="M72">
            <v>-9.5765023694164952E-2</v>
          </cell>
          <cell r="N72" t="str">
            <v/>
          </cell>
          <cell r="O72">
            <v>-0.94578615503054586</v>
          </cell>
          <cell r="P72">
            <v>-28290997.449999999</v>
          </cell>
          <cell r="Q72">
            <v>0.19358710009731905</v>
          </cell>
          <cell r="R72">
            <v>-0.12256478389087933</v>
          </cell>
          <cell r="S72">
            <v>-8.0371829576076581E-2</v>
          </cell>
          <cell r="T72">
            <v>-0.16420802348233687</v>
          </cell>
        </row>
        <row r="73">
          <cell r="A73">
            <v>39716</v>
          </cell>
          <cell r="B73">
            <v>-1.3728368292987294E-2</v>
          </cell>
          <cell r="C73">
            <v>5.1549050104097605E-2</v>
          </cell>
          <cell r="D73">
            <v>3.214112527881996E-2</v>
          </cell>
          <cell r="E73">
            <v>1.1771581678567289E-2</v>
          </cell>
          <cell r="F73">
            <v>-6.1389838839102651E-2</v>
          </cell>
          <cell r="G73">
            <v>-3.01755838190646E-2</v>
          </cell>
          <cell r="H73">
            <v>1.1435549759242864E-2</v>
          </cell>
          <cell r="I73">
            <v>-4.4818357318357593E-2</v>
          </cell>
          <cell r="J73">
            <v>2.6329436168206932E-2</v>
          </cell>
          <cell r="K73">
            <v>1.2119927914017208E-2</v>
          </cell>
          <cell r="L73">
            <v>-7.7961320359847708E-2</v>
          </cell>
          <cell r="M73">
            <v>-8.4805760964005161E-2</v>
          </cell>
          <cell r="N73" t="str">
            <v/>
          </cell>
          <cell r="O73">
            <v>-0.9796900381931728</v>
          </cell>
          <cell r="P73">
            <v>-28902082.149999999</v>
          </cell>
          <cell r="Q73">
            <v>0.17720109679742446</v>
          </cell>
          <cell r="R73">
            <v>-0.11223598357679943</v>
          </cell>
          <cell r="S73">
            <v>-6.9855375873192349E-2</v>
          </cell>
          <cell r="T73">
            <v>-0.15407828497582887</v>
          </cell>
        </row>
        <row r="74">
          <cell r="A74">
            <v>39717</v>
          </cell>
          <cell r="B74">
            <v>-2.1284606384844858E-3</v>
          </cell>
          <cell r="C74">
            <v>4.9310869341515184E-2</v>
          </cell>
          <cell r="D74">
            <v>2.9944253520302944E-2</v>
          </cell>
          <cell r="E74">
            <v>-2.8445648620376573E-3</v>
          </cell>
          <cell r="F74">
            <v>-6.4059776322692386E-2</v>
          </cell>
          <cell r="G74">
            <v>-3.2934312275679112E-2</v>
          </cell>
          <cell r="H74">
            <v>-8.2024495795424352E-4</v>
          </cell>
          <cell r="I74">
            <v>-4.5601840244697711E-2</v>
          </cell>
          <cell r="J74">
            <v>2.5487594622989773E-2</v>
          </cell>
          <cell r="K74">
            <v>-4.9416495657401372E-3</v>
          </cell>
          <cell r="L74">
            <v>-8.251771240068706E-2</v>
          </cell>
          <cell r="M74">
            <v>-8.9328330177905313E-2</v>
          </cell>
          <cell r="N74" t="str">
            <v/>
          </cell>
          <cell r="O74">
            <v>-1.0368576117444279</v>
          </cell>
          <cell r="P74">
            <v>-30523365.890000001</v>
          </cell>
          <cell r="Q74">
            <v>0.17469547059931045</v>
          </cell>
          <cell r="R74">
            <v>-0.11476128590369827</v>
          </cell>
          <cell r="S74">
            <v>-7.0618322311300608E-2</v>
          </cell>
          <cell r="T74">
            <v>-0.1582585336515282</v>
          </cell>
        </row>
        <row r="75">
          <cell r="A75">
            <v>39720</v>
          </cell>
          <cell r="B75">
            <v>6.5897365998100796E-2</v>
          </cell>
          <cell r="C75">
            <v>0.11845769174429832</v>
          </cell>
          <cell r="D75">
            <v>9.7814866952171009E-2</v>
          </cell>
          <cell r="E75">
            <v>-7.5652962398177537E-2</v>
          </cell>
          <cell r="F75">
            <v>-0.13486642687149358</v>
          </cell>
          <cell r="G75">
            <v>-0.10609569638565486</v>
          </cell>
          <cell r="H75">
            <v>-6.6737375097278756E-2</v>
          </cell>
          <cell r="I75">
            <v>-0.10929586822443982</v>
          </cell>
          <cell r="J75">
            <v>-4.2950755636970817E-2</v>
          </cell>
          <cell r="K75">
            <v>-8.4927277802543832E-2</v>
          </cell>
          <cell r="L75">
            <v>-0.16043698551854735</v>
          </cell>
          <cell r="M75">
            <v>-0.16666919606779285</v>
          </cell>
          <cell r="N75" t="str">
            <v/>
          </cell>
          <cell r="O75">
            <v>-0.86027203420402909</v>
          </cell>
          <cell r="P75">
            <v>-26997029.810000002</v>
          </cell>
          <cell r="Q75">
            <v>0.25210480796170454</v>
          </cell>
          <cell r="R75">
            <v>-0.18173221705463682</v>
          </cell>
          <cell r="S75">
            <v>-0.13264281594374949</v>
          </cell>
          <cell r="T75">
            <v>-0.22974534500202548</v>
          </cell>
        </row>
        <row r="76">
          <cell r="A76">
            <v>39721</v>
          </cell>
          <cell r="B76">
            <v>-2.7757878297590074E-2</v>
          </cell>
          <cell r="C76">
            <v>8.7411679255856578E-2</v>
          </cell>
          <cell r="D76">
            <v>6.7341855482027757E-2</v>
          </cell>
          <cell r="E76">
            <v>3.897278316405739E-2</v>
          </cell>
          <cell r="F76">
            <v>-0.10114976371801015</v>
          </cell>
          <cell r="G76">
            <v>-7.1257757791475251E-2</v>
          </cell>
          <cell r="H76">
            <v>3.3249710604370666E-2</v>
          </cell>
          <cell r="I76">
            <v>-7.9680213608785078E-2</v>
          </cell>
          <cell r="J76">
            <v>-1.1129145227768422E-2</v>
          </cell>
          <cell r="K76">
            <v>4.5044470800884154E-2</v>
          </cell>
          <cell r="L76">
            <v>-0.12261931382723523</v>
          </cell>
          <cell r="M76">
            <v>-0.12913225100259118</v>
          </cell>
          <cell r="N76" t="str">
            <v/>
          </cell>
          <cell r="O76">
            <v>-0.8843261202740984</v>
          </cell>
          <cell r="P76">
            <v>-26980174.810000002</v>
          </cell>
          <cell r="Q76">
            <v>0.21734903508647618</v>
          </cell>
          <cell r="R76">
            <v>-0.1498420441797732</v>
          </cell>
          <cell r="S76">
            <v>-0.10380344058325719</v>
          </cell>
          <cell r="T76">
            <v>-0.19504963168572409</v>
          </cell>
        </row>
        <row r="77">
          <cell r="A77">
            <v>39722</v>
          </cell>
          <cell r="B77">
            <v>1.147737848608452E-2</v>
          </cell>
          <cell r="C77">
            <v>1.1477378486084433E-2</v>
          </cell>
          <cell r="D77">
            <v>7.9592141931434712E-2</v>
          </cell>
          <cell r="E77">
            <v>-1.1225861817222516E-2</v>
          </cell>
          <cell r="F77">
            <v>-1.1225861817222571E-2</v>
          </cell>
          <cell r="G77">
            <v>-8.1683689866325571E-2</v>
          </cell>
          <cell r="H77">
            <v>-1.1727728723060124E-2</v>
          </cell>
          <cell r="I77">
            <v>-1.172772872306016E-2</v>
          </cell>
          <cell r="J77">
            <v>-2.2726354354677736E-2</v>
          </cell>
          <cell r="K77">
            <v>-1.0723994911385008E-2</v>
          </cell>
          <cell r="L77">
            <v>-1.0723994911384982E-2</v>
          </cell>
          <cell r="M77">
            <v>-0.13847143231132863</v>
          </cell>
          <cell r="N77" t="str">
            <v/>
          </cell>
          <cell r="O77">
            <v>-0.97040425458581803</v>
          </cell>
          <cell r="P77">
            <v>-22135417.700000003</v>
          </cell>
          <cell r="Q77">
            <v>0.23132101071183331</v>
          </cell>
          <cell r="R77">
            <v>-0.15938579991462343</v>
          </cell>
          <cell r="S77">
            <v>-0.11431379071463665</v>
          </cell>
          <cell r="T77">
            <v>-0.2036819153394438</v>
          </cell>
        </row>
        <row r="78">
          <cell r="A78">
            <v>39723</v>
          </cell>
          <cell r="B78">
            <v>5.6643258657616033E-2</v>
          </cell>
          <cell r="C78">
            <v>6.8770753261998996E-2</v>
          </cell>
          <cell r="D78">
            <v>0.14074375887158674</v>
          </cell>
          <cell r="E78">
            <v>-5.2927542658791515E-2</v>
          </cell>
          <cell r="F78">
            <v>-6.3559247195801305E-2</v>
          </cell>
          <cell r="G78">
            <v>-0.13028791554518959</v>
          </cell>
          <cell r="H78">
            <v>-5.0444664201861382E-2</v>
          </cell>
          <cell r="I78">
            <v>-6.1580791587636186E-2</v>
          </cell>
          <cell r="J78">
            <v>-7.2024595242584866E-2</v>
          </cell>
          <cell r="K78">
            <v>-5.5407901951156163E-2</v>
          </cell>
          <cell r="L78">
            <v>-6.5537702803966424E-2</v>
          </cell>
          <cell r="M78">
            <v>-0.18620692271794259</v>
          </cell>
          <cell r="N78" t="str">
            <v/>
          </cell>
          <cell r="O78">
            <v>-0.81416497128177678</v>
          </cell>
          <cell r="P78">
            <v>-19588972.27</v>
          </cell>
          <cell r="Q78">
            <v>0.30106704521214089</v>
          </cell>
          <cell r="R78">
            <v>-0.20387744384922812</v>
          </cell>
          <cell r="S78">
            <v>-0.15899193413025625</v>
          </cell>
          <cell r="T78">
            <v>-0.24780422969624838</v>
          </cell>
        </row>
        <row r="79">
          <cell r="A79">
            <v>39724</v>
          </cell>
          <cell r="B79">
            <v>2.1276616771834352E-2</v>
          </cell>
          <cell r="C79">
            <v>9.1510578996099268E-2</v>
          </cell>
          <cell r="D79">
            <v>0.16501492666395934</v>
          </cell>
          <cell r="E79">
            <v>-2.4470691409588352E-2</v>
          </cell>
          <cell r="F79">
            <v>-8.6474599881035397E-2</v>
          </cell>
          <cell r="G79">
            <v>-0.15157037157907305</v>
          </cell>
          <cell r="H79">
            <v>-2.8619742433204233E-2</v>
          </cell>
          <cell r="I79">
            <v>-8.8438107626769402E-2</v>
          </cell>
          <cell r="J79">
            <v>-9.8583012311090457E-2</v>
          </cell>
          <cell r="K79">
            <v>-2.0304071537467997E-2</v>
          </cell>
          <cell r="L79">
            <v>-8.4511092135301391E-2</v>
          </cell>
          <cell r="M79">
            <v>-0.20273023557577374</v>
          </cell>
          <cell r="N79" t="str">
            <v/>
          </cell>
          <cell r="O79">
            <v>-0.82270346241303671</v>
          </cell>
          <cell r="P79">
            <v>-20216309.869999997</v>
          </cell>
          <cell r="Q79">
            <v>0.32874935012758244</v>
          </cell>
          <cell r="R79">
            <v>-0.22335911324500635</v>
          </cell>
          <cell r="S79">
            <v>-0.18306136835969555</v>
          </cell>
          <cell r="T79">
            <v>-0.2630768664266766</v>
          </cell>
        </row>
        <row r="80">
          <cell r="A80">
            <v>39727</v>
          </cell>
          <cell r="B80">
            <v>2.8670322676287847E-2</v>
          </cell>
          <cell r="C80">
            <v>0.1228045395004993</v>
          </cell>
          <cell r="D80">
            <v>0.19841628053410698</v>
          </cell>
          <cell r="E80">
            <v>-4.2220975426476404E-2</v>
          </cell>
          <cell r="F80">
            <v>-0.12504453335092031</v>
          </cell>
          <cell r="G80">
            <v>-0.18739189807172751</v>
          </cell>
          <cell r="H80">
            <v>-3.7905503339659107E-2</v>
          </cell>
          <cell r="I80">
            <v>-0.12299131998242885</v>
          </cell>
          <cell r="J80">
            <v>-0.13275167694835788</v>
          </cell>
          <cell r="K80">
            <v>-4.6517936174060463E-2</v>
          </cell>
          <cell r="L80">
            <v>-0.12709774671941176</v>
          </cell>
          <cell r="M80">
            <v>-0.2398175795907681</v>
          </cell>
          <cell r="N80" t="str">
            <v/>
          </cell>
          <cell r="O80">
            <v>-0.71241690463763019</v>
          </cell>
          <cell r="P80">
            <v>-18009010.829999998</v>
          </cell>
          <cell r="Q80">
            <v>0.36684502275164799</v>
          </cell>
          <cell r="R80">
            <v>-0.2561496490398858</v>
          </cell>
          <cell r="S80">
            <v>-0.21402783838963368</v>
          </cell>
          <cell r="T80">
            <v>-0.29735700971942902</v>
          </cell>
        </row>
        <row r="81">
          <cell r="A81">
            <v>39728</v>
          </cell>
          <cell r="B81">
            <v>4.2089222963289166E-2</v>
          </cell>
          <cell r="C81">
            <v>0.1700625101077291</v>
          </cell>
          <cell r="D81">
            <v>0.2488566905683427</v>
          </cell>
          <cell r="E81">
            <v>-6.004819708825393E-2</v>
          </cell>
          <cell r="F81">
            <v>-0.17758403165570935</v>
          </cell>
          <cell r="G81">
            <v>-0.23618754953182841</v>
          </cell>
          <cell r="H81">
            <v>-6.2004698208079988E-2</v>
          </cell>
          <cell r="I81">
            <v>-0.17736997851278491</v>
          </cell>
          <cell r="J81">
            <v>-0.18652514749063842</v>
          </cell>
          <cell r="K81">
            <v>-5.8082491926991012E-2</v>
          </cell>
          <cell r="L81">
            <v>-0.17779808479863379</v>
          </cell>
          <cell r="M81">
            <v>-0.28397086888722778</v>
          </cell>
          <cell r="N81" t="str">
            <v/>
          </cell>
          <cell r="O81">
            <v>-0.6993650275607648</v>
          </cell>
          <cell r="P81">
            <v>-18424421.5</v>
          </cell>
          <cell r="Q81">
            <v>0.42437446767050413</v>
          </cell>
          <cell r="R81">
            <v>-0.30081652151850558</v>
          </cell>
          <cell r="S81">
            <v>-0.26276180507023672</v>
          </cell>
          <cell r="T81">
            <v>-0.33816826552995705</v>
          </cell>
        </row>
        <row r="82">
          <cell r="A82">
            <v>39729</v>
          </cell>
          <cell r="B82">
            <v>1.030866955825833E-2</v>
          </cell>
          <cell r="C82">
            <v>0.18212429788693596</v>
          </cell>
          <cell r="D82">
            <v>0.2617307415170318</v>
          </cell>
          <cell r="E82">
            <v>-1.6963898627381457E-2</v>
          </cell>
          <cell r="F82">
            <v>-0.19153541277224162</v>
          </cell>
          <cell r="G82">
            <v>-0.24914478651190231</v>
          </cell>
          <cell r="H82">
            <v>-2.2084147431864241E-2</v>
          </cell>
          <cell r="I82">
            <v>-0.19553706118918623</v>
          </cell>
          <cell r="J82">
            <v>-0.2044900460655692</v>
          </cell>
          <cell r="K82">
            <v>-1.1840983798096352E-2</v>
          </cell>
          <cell r="L82">
            <v>-0.18753376435529701</v>
          </cell>
          <cell r="M82">
            <v>-0.29244935822769913</v>
          </cell>
          <cell r="N82" t="str">
            <v/>
          </cell>
          <cell r="O82">
            <v>-0.62240942999141657</v>
          </cell>
          <cell r="P82">
            <v>-16566368.609999999</v>
          </cell>
          <cell r="Q82">
            <v>0.43905787338493951</v>
          </cell>
          <cell r="R82">
            <v>-0.31267739916940562</v>
          </cell>
          <cell r="S82">
            <v>-0.27904308205946715</v>
          </cell>
          <cell r="T82">
            <v>-0.34600500437488291</v>
          </cell>
        </row>
        <row r="83">
          <cell r="A83">
            <v>39730</v>
          </cell>
          <cell r="B83">
            <v>4.4774497127414208E-2</v>
          </cell>
          <cell r="C83">
            <v>0.23505331886692105</v>
          </cell>
          <cell r="D83">
            <v>0.31822410097865639</v>
          </cell>
          <cell r="E83">
            <v>-8.1408548104036416E-2</v>
          </cell>
          <cell r="F83">
            <v>-0.25735134101198259</v>
          </cell>
          <cell r="G83">
            <v>-0.31027081927831468</v>
          </cell>
          <cell r="H83">
            <v>-8.6551445346066014E-2</v>
          </cell>
          <cell r="I83">
            <v>-0.26516449127060604</v>
          </cell>
          <cell r="J83">
            <v>-0.27334258236577658</v>
          </cell>
          <cell r="K83">
            <v>-7.6316311592765154E-2</v>
          </cell>
          <cell r="L83">
            <v>-0.24953819075335915</v>
          </cell>
          <cell r="M83">
            <v>-0.346447013472855</v>
          </cell>
          <cell r="N83" t="str">
            <v/>
          </cell>
          <cell r="O83">
            <v>-0.63837921110755846</v>
          </cell>
          <cell r="P83">
            <v>-17753422.32</v>
          </cell>
          <cell r="Q83">
            <v>0.50349096600299625</v>
          </cell>
          <cell r="R83">
            <v>-0.36863133418211447</v>
          </cell>
          <cell r="S83">
            <v>-0.3414429453394654</v>
          </cell>
          <cell r="T83">
            <v>-0.3959154902411185</v>
          </cell>
        </row>
        <row r="84">
          <cell r="A84">
            <v>39731</v>
          </cell>
          <cell r="B84">
            <v>-1.2839741045891829E-2</v>
          </cell>
          <cell r="C84">
            <v>0.21919555407480051</v>
          </cell>
          <cell r="D84">
            <v>0.30129844488163693</v>
          </cell>
          <cell r="E84">
            <v>1.9499496339773215E-2</v>
          </cell>
          <cell r="F84">
            <v>-0.24287006620430818</v>
          </cell>
          <cell r="G84">
            <v>-0.29682144764339735</v>
          </cell>
          <cell r="H84">
            <v>4.6803896308516453E-2</v>
          </cell>
          <cell r="I84">
            <v>-0.23077132631621955</v>
          </cell>
          <cell r="J84">
            <v>-0.23933218393901001</v>
          </cell>
          <cell r="K84">
            <v>-7.2363646918811751E-3</v>
          </cell>
          <cell r="L84">
            <v>-0.2549688060923968</v>
          </cell>
          <cell r="M84">
            <v>-0.35117636122883356</v>
          </cell>
          <cell r="N84" t="str">
            <v/>
          </cell>
          <cell r="O84">
            <v>-0.62335033767868953</v>
          </cell>
          <cell r="P84">
            <v>-17112545.029999997</v>
          </cell>
          <cell r="Q84">
            <v>0.48418653133468004</v>
          </cell>
          <cell r="R84">
            <v>-0.35631996319395109</v>
          </cell>
          <cell r="S84">
            <v>-0.31061990923989169</v>
          </cell>
          <cell r="T84">
            <v>-0.40028686605844999</v>
          </cell>
        </row>
        <row r="85">
          <cell r="A85">
            <v>39734</v>
          </cell>
          <cell r="B85">
            <v>-3.4700848944263875E-2</v>
          </cell>
          <cell r="C85">
            <v>0.17688843331933279</v>
          </cell>
          <cell r="D85">
            <v>0.25614228411439388</v>
          </cell>
          <cell r="E85">
            <v>0.10232490988596643</v>
          </cell>
          <cell r="F85">
            <v>-0.16539681395669631</v>
          </cell>
          <cell r="G85">
            <v>-0.22486876563976366</v>
          </cell>
          <cell r="H85">
            <v>9.2645222980689945E-2</v>
          </cell>
          <cell r="I85">
            <v>-0.15950596431964525</v>
          </cell>
          <cell r="J85">
            <v>-0.1688599445058051</v>
          </cell>
          <cell r="K85">
            <v>0.1123189782964005</v>
          </cell>
          <cell r="L85">
            <v>-0.17128766359374736</v>
          </cell>
          <cell r="M85">
            <v>-0.27830115302750336</v>
          </cell>
          <cell r="N85" t="str">
            <v/>
          </cell>
          <cell r="O85">
            <v>-0.58822499004644058</v>
          </cell>
          <cell r="P85">
            <v>-15587041.869999999</v>
          </cell>
          <cell r="Q85">
            <v>0.43268399870572449</v>
          </cell>
          <cell r="R85">
            <v>-0.29045546143237655</v>
          </cell>
          <cell r="S85">
            <v>-0.24675213701297316</v>
          </cell>
          <cell r="T85">
            <v>-0.33292769958320267</v>
          </cell>
        </row>
        <row r="86">
          <cell r="A86">
            <v>39735</v>
          </cell>
          <cell r="B86">
            <v>1.1295011942965073E-2</v>
          </cell>
          <cell r="C86">
            <v>0.19018140222921209</v>
          </cell>
          <cell r="D86">
            <v>0.2703304262155295</v>
          </cell>
          <cell r="E86">
            <v>-2.0153276964901212E-2</v>
          </cell>
          <cell r="F86">
            <v>-0.18221680312081595</v>
          </cell>
          <cell r="G86">
            <v>-0.24049020008997124</v>
          </cell>
          <cell r="H86">
            <v>-2.8441548970513091E-2</v>
          </cell>
          <cell r="I86">
            <v>-0.1834109165948723</v>
          </cell>
          <cell r="J86">
            <v>-0.19249885509549824</v>
          </cell>
          <cell r="K86">
            <v>-1.1747171636455412E-2</v>
          </cell>
          <cell r="L86">
            <v>-0.1810226896467596</v>
          </cell>
          <cell r="M86">
            <v>-0.28677907325272123</v>
          </cell>
          <cell r="N86" t="str">
            <v/>
          </cell>
          <cell r="O86">
            <v>-0.61128899220190935</v>
          </cell>
          <cell r="P86">
            <v>-16381453.289999999</v>
          </cell>
          <cell r="Q86">
            <v>0.44886618158160063</v>
          </cell>
          <cell r="R86">
            <v>-0.30475510903706293</v>
          </cell>
          <cell r="S86">
            <v>-0.26817567299505307</v>
          </cell>
          <cell r="T86">
            <v>-0.34076391239012394</v>
          </cell>
        </row>
        <row r="87">
          <cell r="A87">
            <v>39736</v>
          </cell>
          <cell r="B87">
            <v>5.2910484856774451E-2</v>
          </cell>
          <cell r="C87">
            <v>0.25315447728867557</v>
          </cell>
          <cell r="D87">
            <v>0.33754422499490611</v>
          </cell>
          <cell r="E87">
            <v>-9.7007233136511495E-2</v>
          </cell>
          <cell r="F87">
            <v>-0.26154768835559677</v>
          </cell>
          <cell r="G87">
            <v>-0.31416814431930862</v>
          </cell>
          <cell r="H87">
            <v>-9.4628068156228914E-2</v>
          </cell>
          <cell r="I87">
            <v>-0.26068316403496528</v>
          </cell>
          <cell r="J87">
            <v>-0.26891112847175436</v>
          </cell>
          <cell r="K87">
            <v>-9.9379460212840123E-2</v>
          </cell>
          <cell r="L87">
            <v>-0.26241221267622827</v>
          </cell>
          <cell r="M87">
            <v>-0.35765858396536743</v>
          </cell>
          <cell r="N87" t="str">
            <v/>
          </cell>
          <cell r="O87">
            <v>-0.53512079525660383</v>
          </cell>
          <cell r="P87">
            <v>-15100232.629999999</v>
          </cell>
          <cell r="Q87">
            <v>0.52552639374166654</v>
          </cell>
          <cell r="R87">
            <v>-0.37219889226167313</v>
          </cell>
          <cell r="S87">
            <v>-0.33742679528926356</v>
          </cell>
          <cell r="T87">
            <v>-0.40627843892961801</v>
          </cell>
        </row>
        <row r="88">
          <cell r="A88">
            <v>39737</v>
          </cell>
          <cell r="B88">
            <v>-1.9355435162425619E-2</v>
          </cell>
          <cell r="C88">
            <v>0.22889912705501114</v>
          </cell>
          <cell r="D88">
            <v>0.31165547447114039</v>
          </cell>
          <cell r="E88">
            <v>5.2365066223818646E-2</v>
          </cell>
          <cell r="F88">
            <v>-0.22287858415320544</v>
          </cell>
          <cell r="G88">
            <v>-0.27825451377818478</v>
          </cell>
          <cell r="H88">
            <v>6.8628805674542867E-2</v>
          </cell>
          <cell r="I88">
            <v>-0.20994473256760304</v>
          </cell>
          <cell r="J88">
            <v>-0.21873737237682167</v>
          </cell>
          <cell r="K88">
            <v>3.6063201417601928E-2</v>
          </cell>
          <cell r="L88">
            <v>-0.23581243573880784</v>
          </cell>
          <cell r="M88">
            <v>-0.33449369610004287</v>
          </cell>
          <cell r="N88" t="str">
            <v/>
          </cell>
          <cell r="O88">
            <v>-0.51671466719324066</v>
          </cell>
          <cell r="P88">
            <v>-14273355.879999999</v>
          </cell>
          <cell r="Q88">
            <v>0.49599916653903064</v>
          </cell>
          <cell r="R88">
            <v>-0.33932404567956898</v>
          </cell>
          <cell r="S88">
            <v>-0.29195518757801142</v>
          </cell>
          <cell r="T88">
            <v>-0.3848669386867638</v>
          </cell>
        </row>
        <row r="89">
          <cell r="A89">
            <v>39738</v>
          </cell>
          <cell r="B89">
            <v>3.9166533203072451E-3</v>
          </cell>
          <cell r="C89">
            <v>0.23371229890131384</v>
          </cell>
          <cell r="D89">
            <v>0.31679277424032692</v>
          </cell>
          <cell r="E89">
            <v>-8.564823815437772E-3</v>
          </cell>
          <cell r="F89">
            <v>-0.22953449216313682</v>
          </cell>
          <cell r="G89">
            <v>-0.28443613670726209</v>
          </cell>
          <cell r="H89">
            <v>-1.8572475324339335E-2</v>
          </cell>
          <cell r="I89">
            <v>-0.22461801452685559</v>
          </cell>
          <cell r="J89">
            <v>-0.23324735325018164</v>
          </cell>
          <cell r="K89">
            <v>1.7815860962170512E-3</v>
          </cell>
          <cell r="L89">
            <v>-0.23445096979941804</v>
          </cell>
          <cell r="M89">
            <v>-0.33330803932206987</v>
          </cell>
          <cell r="N89" t="str">
            <v/>
          </cell>
          <cell r="O89">
            <v>-0.53437052604831925</v>
          </cell>
          <cell r="P89">
            <v>-14812582.65</v>
          </cell>
          <cell r="Q89">
            <v>0.50185847664183258</v>
          </cell>
          <cell r="R89">
            <v>-0.34498261882741965</v>
          </cell>
          <cell r="S89">
            <v>-0.30510533238524529</v>
          </cell>
          <cell r="T89">
            <v>-0.38377102617740466</v>
          </cell>
        </row>
        <row r="90">
          <cell r="A90">
            <v>39741</v>
          </cell>
          <cell r="B90">
            <v>-2.0962311363007372E-2</v>
          </cell>
          <cell r="C90">
            <v>0.20785083755937284</v>
          </cell>
          <cell r="D90">
            <v>0.28918975410614278</v>
          </cell>
          <cell r="E90">
            <v>4.1900633775073137E-2</v>
          </cell>
          <cell r="F90">
            <v>-0.19725149908293871</v>
          </cell>
          <cell r="G90">
            <v>-0.25445355732875663</v>
          </cell>
          <cell r="H90">
            <v>3.8783316717976614E-2</v>
          </cell>
          <cell r="I90">
            <v>-0.19454612940683713</v>
          </cell>
          <cell r="J90">
            <v>-0.20351014250693666</v>
          </cell>
          <cell r="K90">
            <v>4.5057990644100175E-2</v>
          </cell>
          <cell r="L90">
            <v>-0.19995686875904028</v>
          </cell>
          <cell r="M90">
            <v>-0.30326823919534684</v>
          </cell>
          <cell r="N90" t="str">
            <v/>
          </cell>
          <cell r="O90">
            <v>-0.53916050670364291</v>
          </cell>
          <cell r="P90">
            <v>-14630910.570000002</v>
          </cell>
          <cell r="Q90">
            <v>0.47037605163129448</v>
          </cell>
          <cell r="R90">
            <v>-0.31753697542259984</v>
          </cell>
          <cell r="S90">
            <v>-0.27815501240550922</v>
          </cell>
          <cell r="T90">
            <v>-0.3560049868402827</v>
          </cell>
        </row>
        <row r="91">
          <cell r="A91">
            <v>39742</v>
          </cell>
          <cell r="B91">
            <v>1.3295910117171806E-2</v>
          </cell>
          <cell r="C91">
            <v>0.22391031373051296</v>
          </cell>
          <cell r="D91">
            <v>0.30633070520071692</v>
          </cell>
          <cell r="E91">
            <v>-3.0449507727923764E-2</v>
          </cell>
          <cell r="F91">
            <v>-0.22169479576519202</v>
          </cell>
          <cell r="G91">
            <v>-0.27715507949640072</v>
          </cell>
          <cell r="H91">
            <v>-2.9590076606970824E-2</v>
          </cell>
          <cell r="I91">
            <v>-0.21837957114106998</v>
          </cell>
          <cell r="J91">
            <v>-0.22707833840683167</v>
          </cell>
          <cell r="K91">
            <v>-3.1314751232741002E-2</v>
          </cell>
          <cell r="L91">
            <v>-0.22501002038931406</v>
          </cell>
          <cell r="M91">
            <v>-0.32508622096089412</v>
          </cell>
          <cell r="N91" t="str">
            <v/>
          </cell>
          <cell r="O91">
            <v>-0.56289363660160707</v>
          </cell>
          <cell r="P91">
            <v>-15478805.969999997</v>
          </cell>
          <cell r="Q91">
            <v>0.48992603945222624</v>
          </cell>
          <cell r="R91">
            <v>-0.33831763856349162</v>
          </cell>
          <cell r="S91">
            <v>-0.29951446088678801</v>
          </cell>
          <cell r="T91">
            <v>-0.37617153047250496</v>
          </cell>
        </row>
        <row r="92">
          <cell r="A92">
            <v>39743</v>
          </cell>
          <cell r="B92">
            <v>2.8381624841507833E-2</v>
          </cell>
          <cell r="C92">
            <v>0.25864687709446454</v>
          </cell>
          <cell r="D92">
            <v>0.3434064931946661</v>
          </cell>
          <cell r="E92">
            <v>-6.0675733475056837E-2</v>
          </cell>
          <cell r="F92">
            <v>-0.2689190348995929</v>
          </cell>
          <cell r="G92">
            <v>-0.32101422523667578</v>
          </cell>
          <cell r="H92">
            <v>-5.4284133436150753E-2</v>
          </cell>
          <cell r="I92">
            <v>-0.26080915879766953</v>
          </cell>
          <cell r="J92">
            <v>-0.26903572102044659</v>
          </cell>
          <cell r="K92">
            <v>-6.7122017033476616E-2</v>
          </cell>
          <cell r="L92">
            <v>-0.27702891100151628</v>
          </cell>
          <cell r="M92">
            <v>-0.37038779513368503</v>
          </cell>
          <cell r="N92" t="str">
            <v/>
          </cell>
          <cell r="O92">
            <v>-0.49848704095750707</v>
          </cell>
          <cell r="P92">
            <v>-14098211.27</v>
          </cell>
          <cell r="Q92">
            <v>0.53221256134555306</v>
          </cell>
          <cell r="R92">
            <v>-0.37846570117115941</v>
          </cell>
          <cell r="S92">
            <v>-0.33753971136210359</v>
          </cell>
          <cell r="T92">
            <v>-0.41804415563009711</v>
          </cell>
        </row>
        <row r="93">
          <cell r="A93">
            <v>39744</v>
          </cell>
          <cell r="B93">
            <v>6.1019027281182248E-3</v>
          </cell>
          <cell r="C93">
            <v>0.26632701790754476</v>
          </cell>
          <cell r="D93">
            <v>0.35160382894046238</v>
          </cell>
          <cell r="E93">
            <v>-1.9851378794900287E-2</v>
          </cell>
          <cell r="F93">
            <v>-0.28343200006754238</v>
          </cell>
          <cell r="G93">
            <v>-0.33449302904785139</v>
          </cell>
          <cell r="H93">
            <v>-2.3987322237219812E-2</v>
          </cell>
          <cell r="I93">
            <v>-0.27854036770039137</v>
          </cell>
          <cell r="J93">
            <v>-0.28656959672422611</v>
          </cell>
          <cell r="K93">
            <v>-1.5622646057428639E-2</v>
          </cell>
          <cell r="L93">
            <v>-0.28832363243469339</v>
          </cell>
          <cell r="M93">
            <v>-0.38022400376374876</v>
          </cell>
          <cell r="N93" t="str">
            <v/>
          </cell>
          <cell r="O93">
            <v>-0.46261250107424112</v>
          </cell>
          <cell r="P93">
            <v>-13163731.989999998</v>
          </cell>
          <cell r="Q93">
            <v>0.5415619733536845</v>
          </cell>
          <cell r="R93">
            <v>-0.39080401397123343</v>
          </cell>
          <cell r="S93">
            <v>-0.35343035977502246</v>
          </cell>
          <cell r="T93">
            <v>-0.42713584580774011</v>
          </cell>
        </row>
        <row r="94">
          <cell r="A94">
            <v>39745</v>
          </cell>
          <cell r="B94">
            <v>1.4858106332363785E-2</v>
          </cell>
          <cell r="C94">
            <v>0.28514223939116023</v>
          </cell>
          <cell r="D94">
            <v>0.37168610235008992</v>
          </cell>
          <cell r="E94">
            <v>-3.7112763472840093E-2</v>
          </cell>
          <cell r="F94">
            <v>-0.31002581876124163</v>
          </cell>
          <cell r="G94">
            <v>-0.35919183185032477</v>
          </cell>
          <cell r="H94">
            <v>-3.8368591468192145E-2</v>
          </cell>
          <cell r="I94">
            <v>-0.30622175759288717</v>
          </cell>
          <cell r="J94">
            <v>-0.3139429164085018</v>
          </cell>
          <cell r="K94">
            <v>-3.5839671875239169E-2</v>
          </cell>
          <cell r="L94">
            <v>-0.3138298799295961</v>
          </cell>
          <cell r="M94">
            <v>-0.4024365721050055</v>
          </cell>
          <cell r="N94" t="str">
            <v/>
          </cell>
          <cell r="O94">
            <v>-0.44669318862275703</v>
          </cell>
          <cell r="P94">
            <v>-12900283.280000001</v>
          </cell>
          <cell r="Q94">
            <v>0.56446666507170229</v>
          </cell>
          <cell r="R94">
            <v>-0.41341296050932264</v>
          </cell>
          <cell r="S94">
            <v>-0.37823832615655062</v>
          </cell>
          <cell r="T94">
            <v>-0.44766710912307717</v>
          </cell>
        </row>
        <row r="95">
          <cell r="A95">
            <v>39748</v>
          </cell>
          <cell r="B95">
            <v>1.290644105761328E-2</v>
          </cell>
          <cell r="C95">
            <v>0.30172885195451116</v>
          </cell>
          <cell r="D95">
            <v>0.38938968817961861</v>
          </cell>
          <cell r="E95">
            <v>-4.1885918268859457E-2</v>
          </cell>
          <cell r="F95">
            <v>-0.33892602092423152</v>
          </cell>
          <cell r="G95">
            <v>-0.38603267040745959</v>
          </cell>
          <cell r="H95">
            <v>-4.8209210894437339E-2</v>
          </cell>
          <cell r="I95">
            <v>-0.33966825919506372</v>
          </cell>
          <cell r="J95">
            <v>-0.34701718703698692</v>
          </cell>
          <cell r="K95">
            <v>-3.5492514190656445E-2</v>
          </cell>
          <cell r="L95">
            <v>-0.33818378265339932</v>
          </cell>
          <cell r="M95">
            <v>-0.42364560054938594</v>
          </cell>
          <cell r="N95" t="str">
            <v/>
          </cell>
          <cell r="O95">
            <v>-0.43218216668011006</v>
          </cell>
          <cell r="P95">
            <v>-12642872.290000001</v>
          </cell>
          <cell r="Q95">
            <v>0.5846583618710508</v>
          </cell>
          <cell r="R95">
            <v>-0.43798269730300143</v>
          </cell>
          <cell r="S95">
            <v>-0.40821296581694777</v>
          </cell>
          <cell r="T95">
            <v>-0.46727079209049271</v>
          </cell>
        </row>
        <row r="96">
          <cell r="A96">
            <v>39749</v>
          </cell>
          <cell r="B96">
            <v>-3.7265826221570729E-2</v>
          </cell>
          <cell r="C96">
            <v>0.25321885076996953</v>
          </cell>
          <cell r="D96">
            <v>0.33761293350587462</v>
          </cell>
          <cell r="E96">
            <v>8.6681023777143151E-2</v>
          </cell>
          <cell r="F96">
            <v>-0.28162345162551417</v>
          </cell>
          <cell r="G96">
            <v>-0.33281335371265952</v>
          </cell>
          <cell r="H96">
            <v>7.6177706727174166E-2</v>
          </cell>
          <cell r="I96">
            <v>-0.28936570150138097</v>
          </cell>
          <cell r="J96">
            <v>-0.29727445381320539</v>
          </cell>
          <cell r="K96">
            <v>9.7160781525660295E-2</v>
          </cell>
          <cell r="L96">
            <v>-0.27388120174964736</v>
          </cell>
          <cell r="M96">
            <v>-0.36764655666301171</v>
          </cell>
          <cell r="N96" t="str">
            <v/>
          </cell>
          <cell r="O96">
            <v>-0.49483936067158274</v>
          </cell>
          <cell r="P96">
            <v>-13934473.74</v>
          </cell>
          <cell r="Q96">
            <v>0.52560475873700541</v>
          </cell>
          <cell r="R96">
            <v>-0.38926646212475702</v>
          </cell>
          <cell r="S96">
            <v>-0.36313198668200708</v>
          </cell>
          <cell r="T96">
            <v>-0.415510405908459</v>
          </cell>
        </row>
        <row r="97">
          <cell r="A97">
            <v>39750</v>
          </cell>
          <cell r="B97">
            <v>-6.0977629433013724E-3</v>
          </cell>
          <cell r="C97">
            <v>0.24557701930189779</v>
          </cell>
          <cell r="D97">
            <v>0.32945648692746188</v>
          </cell>
          <cell r="E97">
            <v>1.3615016646963296E-2</v>
          </cell>
          <cell r="F97">
            <v>-0.27184274296060751</v>
          </cell>
          <cell r="G97">
            <v>-0.32372959641682575</v>
          </cell>
          <cell r="H97">
            <v>1.7576562028300897E-2</v>
          </cell>
          <cell r="I97">
            <v>-0.27687519367438196</v>
          </cell>
          <cell r="J97">
            <v>-0.28492295466178164</v>
          </cell>
          <cell r="K97">
            <v>9.7379513102434593E-3</v>
          </cell>
          <cell r="L97">
            <v>-0.26681029224683306</v>
          </cell>
          <cell r="M97">
            <v>-0.36148872962093137</v>
          </cell>
          <cell r="N97" t="str">
            <v/>
          </cell>
          <cell r="O97">
            <v>-0.53450567598622101</v>
          </cell>
          <cell r="P97">
            <v>-14959346.300000001</v>
          </cell>
          <cell r="Q97">
            <v>0.51630198257305482</v>
          </cell>
          <cell r="R97">
            <v>-0.38095131483972677</v>
          </cell>
          <cell r="S97">
            <v>-0.35193803654208267</v>
          </cell>
          <cell r="T97">
            <v>-0.40981867469985167</v>
          </cell>
        </row>
        <row r="98">
          <cell r="A98">
            <v>39751</v>
          </cell>
          <cell r="B98">
            <v>-1.6938949321833936E-2</v>
          </cell>
          <cell r="C98">
            <v>0.22447825329550208</v>
          </cell>
          <cell r="D98">
            <v>0.30693689086981424</v>
          </cell>
          <cell r="E98">
            <v>4.1767101250216321E-2</v>
          </cell>
          <cell r="F98">
            <v>-0.24142972507976346</v>
          </cell>
          <cell r="G98">
            <v>-0.29548374199784266</v>
          </cell>
          <cell r="H98">
            <v>4.7590120317393014E-2</v>
          </cell>
          <cell r="I98">
            <v>-0.24246159713685433</v>
          </cell>
          <cell r="J98">
            <v>-0.25089235203792992</v>
          </cell>
          <cell r="K98">
            <v>3.6024017992697152E-2</v>
          </cell>
          <cell r="L98">
            <v>-0.24039785302267258</v>
          </cell>
          <cell r="M98">
            <v>-0.33848698812825584</v>
          </cell>
          <cell r="N98" t="str">
            <v/>
          </cell>
          <cell r="O98">
            <v>-0.5552028417011603</v>
          </cell>
          <cell r="P98">
            <v>-15274430.65</v>
          </cell>
          <cell r="Q98">
            <v>0.4906174201336535</v>
          </cell>
          <cell r="R98">
            <v>-0.35509544572782437</v>
          </cell>
          <cell r="S98">
            <v>-0.32109668972799443</v>
          </cell>
          <cell r="T98">
            <v>-0.38855797201828524</v>
          </cell>
        </row>
        <row r="99">
          <cell r="A99">
            <v>39752</v>
          </cell>
          <cell r="B99">
            <v>-1.6052458754288526E-2</v>
          </cell>
          <cell r="C99">
            <v>0.20482236663895281</v>
          </cell>
          <cell r="D99">
            <v>0.28595734033466846</v>
          </cell>
          <cell r="E99">
            <v>3.3824292531431599E-2</v>
          </cell>
          <cell r="F99">
            <v>-0.21577162219521279</v>
          </cell>
          <cell r="G99">
            <v>-0.27165397799402813</v>
          </cell>
          <cell r="H99">
            <v>4.5455158432264477E-2</v>
          </cell>
          <cell r="I99">
            <v>-0.20802756901618547</v>
          </cell>
          <cell r="J99">
            <v>-0.21684154521699306</v>
          </cell>
          <cell r="K99">
            <v>2.2225026239869689E-2</v>
          </cell>
          <cell r="L99">
            <v>-0.22351567537424011</v>
          </cell>
          <cell r="M99">
            <v>-0.32378484408139108</v>
          </cell>
          <cell r="N99" t="str">
            <v/>
          </cell>
          <cell r="O99">
            <v>-0.60087366863983871</v>
          </cell>
          <cell r="P99">
            <v>-16264549.74</v>
          </cell>
          <cell r="Q99">
            <v>0.46668934547853413</v>
          </cell>
          <cell r="R99">
            <v>-0.33328200542926978</v>
          </cell>
          <cell r="S99">
            <v>-0.29023703219939168</v>
          </cell>
          <cell r="T99">
            <v>-0.37496865690223247</v>
          </cell>
        </row>
        <row r="100">
          <cell r="A100">
            <v>39755</v>
          </cell>
          <cell r="B100">
            <v>3.1056750289318829E-3</v>
          </cell>
          <cell r="C100">
            <v>3.1056750289317758E-3</v>
          </cell>
          <cell r="D100">
            <v>0.28995110593481743</v>
          </cell>
          <cell r="E100">
            <v>-6.039356295952647E-4</v>
          </cell>
          <cell r="F100">
            <v>-6.039356295952647E-4</v>
          </cell>
          <cell r="G100">
            <v>-0.27209385210739157</v>
          </cell>
          <cell r="H100">
            <v>1.8359826807066951E-3</v>
          </cell>
          <cell r="I100">
            <v>1.835982680706616E-3</v>
          </cell>
          <cell r="J100">
            <v>-0.21540367985776254</v>
          </cell>
          <cell r="K100">
            <v>-3.0438539398971848E-3</v>
          </cell>
          <cell r="L100">
            <v>-3.0438539398971454E-3</v>
          </cell>
          <cell r="M100">
            <v>-0.32584314424795213</v>
          </cell>
          <cell r="N100" t="str">
            <v/>
          </cell>
          <cell r="O100">
            <v>-0.68834984945959732</v>
          </cell>
          <cell r="P100">
            <v>-15237797.629999999</v>
          </cell>
          <cell r="Q100">
            <v>0.47124440595398709</v>
          </cell>
          <cell r="R100">
            <v>-0.33368466018108334</v>
          </cell>
          <cell r="S100">
            <v>-0.28893391968310278</v>
          </cell>
          <cell r="T100">
            <v>-0.37687116101847984</v>
          </cell>
        </row>
        <row r="101">
          <cell r="A101">
            <v>39756</v>
          </cell>
          <cell r="B101">
            <v>-1.9275957188734476E-2</v>
          </cell>
          <cell r="C101">
            <v>-1.6230147018702512E-2</v>
          </cell>
          <cell r="D101">
            <v>0.26508606364125731</v>
          </cell>
          <cell r="E101">
            <v>2.5451190514864219E-2</v>
          </cell>
          <cell r="F101">
            <v>2.4831884004501426E-2</v>
          </cell>
          <cell r="G101">
            <v>-0.25356777406043585</v>
          </cell>
          <cell r="H101">
            <v>1.3862660944206087E-2</v>
          </cell>
          <cell r="I101">
            <v>1.5724095230314816E-2</v>
          </cell>
          <cell r="J101">
            <v>-0.20452708709355893</v>
          </cell>
          <cell r="K101">
            <v>3.709644287237842E-2</v>
          </cell>
          <cell r="L101">
            <v>3.3939672778688035E-2</v>
          </cell>
          <cell r="M101">
            <v>-0.30083432296152413</v>
          </cell>
          <cell r="N101" t="str">
            <v/>
          </cell>
          <cell r="O101">
            <v>-0.78984904860149596</v>
          </cell>
          <cell r="P101">
            <v>-17147621.999999996</v>
          </cell>
          <cell r="Q101">
            <v>0.44288476177065306</v>
          </cell>
          <cell r="R101">
            <v>-0.31672614152437562</v>
          </cell>
          <cell r="S101">
            <v>-0.27907665170274398</v>
          </cell>
          <cell r="T101">
            <v>-0.35375529764107039</v>
          </cell>
        </row>
        <row r="102">
          <cell r="A102">
            <v>39757</v>
          </cell>
          <cell r="B102">
            <v>4.1988650157892972E-2</v>
          </cell>
          <cell r="C102">
            <v>2.5077021174011005E-2</v>
          </cell>
          <cell r="D102">
            <v>0.31820531978711597</v>
          </cell>
          <cell r="E102">
            <v>-5.5603196497812868E-2</v>
          </cell>
          <cell r="F102">
            <v>-3.2152044619024656E-2</v>
          </cell>
          <cell r="G102">
            <v>-0.29507179179165333</v>
          </cell>
          <cell r="H102">
            <v>-5.7287389408627341E-2</v>
          </cell>
          <cell r="I102">
            <v>-4.2464086544869883E-2</v>
          </cell>
          <cell r="J102">
            <v>-0.2500976536192453</v>
          </cell>
          <cell r="K102">
            <v>-5.3948675092388071E-2</v>
          </cell>
          <cell r="L102">
            <v>-2.1840002693179428E-2</v>
          </cell>
          <cell r="M102">
            <v>-0.33855338490782239</v>
          </cell>
          <cell r="N102" t="str">
            <v/>
          </cell>
          <cell r="O102">
            <v>-0.70967452480120419</v>
          </cell>
          <cell r="P102">
            <v>-16053953.699999997</v>
          </cell>
          <cell r="Q102">
            <v>0.50346954525079579</v>
          </cell>
          <cell r="R102">
            <v>-0.35471835213901459</v>
          </cell>
          <cell r="S102">
            <v>-0.32037646829042032</v>
          </cell>
          <cell r="T102">
            <v>-0.3886193431188093</v>
          </cell>
        </row>
        <row r="103">
          <cell r="A103">
            <v>39758</v>
          </cell>
          <cell r="B103">
            <v>2.7313752858970253E-2</v>
          </cell>
          <cell r="C103">
            <v>5.3075721591767211E-2</v>
          </cell>
          <cell r="D103">
            <v>0.35421045410916108</v>
          </cell>
          <cell r="E103">
            <v>-4.4852361530202445E-2</v>
          </cell>
          <cell r="F103">
            <v>-7.5562311020039352E-2</v>
          </cell>
          <cell r="G103">
            <v>-0.32668948663905195</v>
          </cell>
          <cell r="H103">
            <v>-3.6390252226118885E-2</v>
          </cell>
          <cell r="I103">
            <v>-7.7309059951069292E-2</v>
          </cell>
          <cell r="J103">
            <v>-0.27738678914899939</v>
          </cell>
          <cell r="K103">
            <v>-5.3136050890380898E-2</v>
          </cell>
          <cell r="L103">
            <v>-7.3815562089009412E-2</v>
          </cell>
          <cell r="M103">
            <v>-0.37370004590863048</v>
          </cell>
          <cell r="N103" t="str">
            <v/>
          </cell>
          <cell r="O103">
            <v>-0.63694664868981166</v>
          </cell>
          <cell r="P103">
            <v>-14802291.4</v>
          </cell>
          <cell r="Q103">
            <v>0.54453494084076426</v>
          </cell>
          <cell r="R103">
            <v>-0.38366075789768028</v>
          </cell>
          <cell r="S103">
            <v>-0.34510814002813761</v>
          </cell>
          <cell r="T103">
            <v>-0.42110569681624277</v>
          </cell>
        </row>
        <row r="104">
          <cell r="A104">
            <v>39759</v>
          </cell>
          <cell r="B104">
            <v>-1.2270289059288236E-2</v>
          </cell>
          <cell r="C104">
            <v>4.0154178086517556E-2</v>
          </cell>
          <cell r="D104">
            <v>0.3375939003901316</v>
          </cell>
          <cell r="E104">
            <v>2.3971289032834964E-2</v>
          </cell>
          <cell r="F104">
            <v>-5.3402347984654819E-2</v>
          </cell>
          <cell r="G104">
            <v>-0.31054936571443015</v>
          </cell>
          <cell r="H104">
            <v>2.0131131956774115E-2</v>
          </cell>
          <cell r="I104">
            <v>-5.8734246881624319E-2</v>
          </cell>
          <cell r="J104">
            <v>-0.26283976724764968</v>
          </cell>
          <cell r="K104">
            <v>2.7796961325966846E-2</v>
          </cell>
          <cell r="L104">
            <v>-4.8070449087685319E-2</v>
          </cell>
          <cell r="M104">
            <v>-0.35629081030629794</v>
          </cell>
          <cell r="N104" t="str">
            <v/>
          </cell>
          <cell r="O104">
            <v>-0.62829253649880257</v>
          </cell>
          <cell r="P104">
            <v>-14412589.549999999</v>
          </cell>
          <cell r="Q104">
            <v>0.52558305065447741</v>
          </cell>
          <cell r="R104">
            <v>-0.36888631178296716</v>
          </cell>
          <cell r="S104">
            <v>-0.3319244255776268</v>
          </cell>
          <cell r="T104">
            <v>-0.40501419425882135</v>
          </cell>
        </row>
        <row r="105">
          <cell r="A105">
            <v>39762</v>
          </cell>
          <cell r="B105">
            <v>1.2626290446144783E-2</v>
          </cell>
          <cell r="C105">
            <v>5.328746684780894E-2</v>
          </cell>
          <cell r="D105">
            <v>0.354482749475449</v>
          </cell>
          <cell r="E105">
            <v>-2.4963299729168553E-2</v>
          </cell>
          <cell r="F105">
            <v>-7.7032548894841124E-2</v>
          </cell>
          <cell r="G105">
            <v>-0.32776032854656623</v>
          </cell>
          <cell r="H105">
            <v>-2.5069319775435951E-2</v>
          </cell>
          <cell r="I105">
            <v>-8.2331139040215384E-2</v>
          </cell>
          <cell r="J105">
            <v>-0.28131987284825311</v>
          </cell>
          <cell r="K105">
            <v>-2.4858467350974418E-2</v>
          </cell>
          <cell r="L105">
            <v>-7.1733958749466864E-2</v>
          </cell>
          <cell r="M105">
            <v>-0.37229243418182101</v>
          </cell>
          <cell r="N105" t="str">
            <v/>
          </cell>
          <cell r="O105">
            <v>-0.65376419822884113</v>
          </cell>
          <cell r="P105">
            <v>-15186370.509999998</v>
          </cell>
          <cell r="Q105">
            <v>0.54484550535175624</v>
          </cell>
          <cell r="R105">
            <v>-0.38464099194511003</v>
          </cell>
          <cell r="S105">
            <v>-0.34867262578697933</v>
          </cell>
          <cell r="T105">
            <v>-0.41980462948513164</v>
          </cell>
        </row>
        <row r="106">
          <cell r="A106">
            <v>39763</v>
          </cell>
          <cell r="B106">
            <v>1.386959522656348E-2</v>
          </cell>
          <cell r="C106">
            <v>6.7896137670200529E-2</v>
          </cell>
          <cell r="D106">
            <v>0.37326887695203625</v>
          </cell>
          <cell r="E106">
            <v>-2.4946094651650763E-2</v>
          </cell>
          <cell r="F106">
            <v>-0.10005698229050336</v>
          </cell>
          <cell r="G106">
            <v>-0.34453008301923815</v>
          </cell>
          <cell r="H106">
            <v>-2.1932763265784208E-2</v>
          </cell>
          <cell r="I106">
            <v>-0.10245815292402816</v>
          </cell>
          <cell r="J106">
            <v>-0.29708251394089602</v>
          </cell>
          <cell r="K106">
            <v>-2.7925025537496324E-2</v>
          </cell>
          <cell r="L106">
            <v>-9.7655811656978564E-2</v>
          </cell>
          <cell r="M106">
            <v>-0.38982118398737331</v>
          </cell>
          <cell r="N106" t="str">
            <v/>
          </cell>
          <cell r="O106">
            <v>-0.60823952892406996</v>
          </cell>
          <cell r="P106">
            <v>-14324960.539999999</v>
          </cell>
          <cell r="Q106">
            <v>0.56627188719856103</v>
          </cell>
          <cell r="R106">
            <v>-0.39999179600479329</v>
          </cell>
          <cell r="S106">
            <v>-0.36295803489411838</v>
          </cell>
          <cell r="T106">
            <v>-0.43600660002349645</v>
          </cell>
        </row>
        <row r="107">
          <cell r="A107">
            <v>39764</v>
          </cell>
          <cell r="B107">
            <v>3.4819778650009452E-2</v>
          </cell>
          <cell r="C107">
            <v>0.10508004480507704</v>
          </cell>
          <cell r="D107">
            <v>0.42108579527445333</v>
          </cell>
          <cell r="E107">
            <v>-5.9005882127482367E-2</v>
          </cell>
          <cell r="F107">
            <v>-0.15315891391492065</v>
          </cell>
          <cell r="G107">
            <v>-0.38320666367871559</v>
          </cell>
          <cell r="H107">
            <v>-6.0940673743916006E-2</v>
          </cell>
          <cell r="I107">
            <v>-0.15715495779819666</v>
          </cell>
          <cell r="J107">
            <v>-0.33991877912771751</v>
          </cell>
          <cell r="K107">
            <v>-5.7081387612468337E-2</v>
          </cell>
          <cell r="L107">
            <v>-0.14916287003164463</v>
          </cell>
          <cell r="M107">
            <v>-0.42465103749710698</v>
          </cell>
          <cell r="N107" t="str">
            <v/>
          </cell>
          <cell r="O107">
            <v>-0.58968946869681782</v>
          </cell>
          <cell r="P107">
            <v>-14354923.32</v>
          </cell>
          <cell r="Q107">
            <v>0.6208091276165475</v>
          </cell>
          <cell r="R107">
            <v>-0.4353958093652569</v>
          </cell>
          <cell r="S107">
            <v>-0.40177980145081904</v>
          </cell>
          <cell r="T107">
            <v>-0.46820012589842908</v>
          </cell>
        </row>
        <row r="108">
          <cell r="A108">
            <v>39765</v>
          </cell>
          <cell r="B108">
            <v>-3.2393880239932872E-2</v>
          </cell>
          <cell r="C108">
            <v>6.9282214178121748E-2</v>
          </cell>
          <cell r="D108">
            <v>0.37505131221166299</v>
          </cell>
          <cell r="E108">
            <v>8.0680048026245066E-2</v>
          </cell>
          <cell r="F108">
            <v>-8.4835734418978903E-2</v>
          </cell>
          <cell r="G108">
            <v>-0.33344374768204643</v>
          </cell>
          <cell r="H108">
            <v>8.5107359850629741E-2</v>
          </cell>
          <cell r="I108">
            <v>-8.5422641493208551E-2</v>
          </cell>
          <cell r="J108">
            <v>-0.28374100913229716</v>
          </cell>
          <cell r="K108">
            <v>7.6294322850378807E-2</v>
          </cell>
          <cell r="L108">
            <v>-8.4248827344749255E-2</v>
          </cell>
          <cell r="M108">
            <v>-0.3807551780002808</v>
          </cell>
          <cell r="N108" t="str">
            <v/>
          </cell>
          <cell r="O108">
            <v>-0.60005489297472359</v>
          </cell>
          <cell r="P108">
            <v>-14126662.699999999</v>
          </cell>
          <cell r="Q108">
            <v>0.56830483084474714</v>
          </cell>
          <cell r="R108">
            <v>-0.38984351614902657</v>
          </cell>
          <cell r="S108">
            <v>-0.35086685974297871</v>
          </cell>
          <cell r="T108">
            <v>-0.42762681461193308</v>
          </cell>
        </row>
        <row r="109">
          <cell r="A109">
            <v>39766</v>
          </cell>
          <cell r="B109">
            <v>2.8776858438494923E-2</v>
          </cell>
          <cell r="C109">
            <v>0.10005279708632586</v>
          </cell>
          <cell r="D109">
            <v>0.41462096916884472</v>
          </cell>
          <cell r="E109">
            <v>-6.0467424163227479E-2</v>
          </cell>
          <cell r="F109">
            <v>-0.14017336024489507</v>
          </cell>
          <cell r="G109">
            <v>-0.37374868731960742</v>
          </cell>
          <cell r="H109">
            <v>-7.0651509595403977E-2</v>
          </cell>
          <cell r="I109">
            <v>-0.15003891251349033</v>
          </cell>
          <cell r="J109">
            <v>-0.33434578809838111</v>
          </cell>
          <cell r="K109">
            <v>-5.0296392739526644E-2</v>
          </cell>
          <cell r="L109">
            <v>-0.13030780797629982</v>
          </cell>
          <cell r="M109">
            <v>-0.41190095876949695</v>
          </cell>
          <cell r="N109" t="str">
            <v/>
          </cell>
          <cell r="O109">
            <v>-0.59179664106367325</v>
          </cell>
          <cell r="P109">
            <v>-14334104.34</v>
          </cell>
          <cell r="Q109">
            <v>0.61343571695037413</v>
          </cell>
          <cell r="R109">
            <v>-0.42673810706398685</v>
          </cell>
          <cell r="S109">
            <v>-0.39672909603054241</v>
          </cell>
          <cell r="T109">
            <v>-0.45641512113778526</v>
          </cell>
        </row>
        <row r="110">
          <cell r="A110">
            <v>39769</v>
          </cell>
          <cell r="B110">
            <v>1.1741165038928072E-2</v>
          </cell>
          <cell r="C110">
            <v>0.11296869852845082</v>
          </cell>
          <cell r="D110">
            <v>0.43123026743538451</v>
          </cell>
          <cell r="E110">
            <v>-1.7686512677143273E-2</v>
          </cell>
          <cell r="F110">
            <v>-0.15538069500906926</v>
          </cell>
          <cell r="G110">
            <v>-0.3848248891004068</v>
          </cell>
          <cell r="H110">
            <v>-1.1382146723459363E-2</v>
          </cell>
          <cell r="I110">
            <v>-0.15971329432049286</v>
          </cell>
          <cell r="J110">
            <v>-0.3419223620053341</v>
          </cell>
          <cell r="K110">
            <v>-2.3847848596967258E-2</v>
          </cell>
          <cell r="L110">
            <v>-0.15104809569764566</v>
          </cell>
          <cell r="M110">
            <v>-0.42592585566478358</v>
          </cell>
          <cell r="N110" t="str">
            <v/>
          </cell>
          <cell r="O110">
            <v>-0.56393093854672405</v>
          </cell>
          <cell r="P110">
            <v>-13819897.239999998</v>
          </cell>
          <cell r="Q110">
            <v>0.63237933198278973</v>
          </cell>
          <cell r="R110">
            <v>-0.43687711080072278</v>
          </cell>
          <cell r="S110">
            <v>-0.40359561397351673</v>
          </cell>
          <cell r="T110">
            <v>-0.46937845102849218</v>
          </cell>
        </row>
        <row r="111">
          <cell r="A111">
            <v>39770</v>
          </cell>
          <cell r="B111">
            <v>2.8346222635582483E-3</v>
          </cell>
          <cell r="C111">
            <v>0.1161235443799431</v>
          </cell>
          <cell r="D111">
            <v>0.4352872646157353</v>
          </cell>
          <cell r="E111">
            <v>-4.5073370379474786E-3</v>
          </cell>
          <cell r="F111">
            <v>-0.15918767888542024</v>
          </cell>
          <cell r="G111">
            <v>-0.38759769066258798</v>
          </cell>
          <cell r="H111">
            <v>-8.3099658186135093E-3</v>
          </cell>
          <cell r="I111">
            <v>-0.16669604812252492</v>
          </cell>
          <cell r="J111">
            <v>-0.34739096468306374</v>
          </cell>
          <cell r="K111">
            <v>-7.4352144976769089E-4</v>
          </cell>
          <cell r="L111">
            <v>-0.15167930964831555</v>
          </cell>
          <cell r="M111">
            <v>-0.42635269210485383</v>
          </cell>
          <cell r="N111" t="str">
            <v/>
          </cell>
          <cell r="O111">
            <v>-0.5197555313910095</v>
          </cell>
          <cell r="P111">
            <v>-12773504.85</v>
          </cell>
          <cell r="Q111">
            <v>0.63700651077980042</v>
          </cell>
          <cell r="R111">
            <v>-0.43941529545612668</v>
          </cell>
          <cell r="S111">
            <v>-0.40855171403546797</v>
          </cell>
          <cell r="T111">
            <v>-0.46977297953186148</v>
          </cell>
        </row>
        <row r="112">
          <cell r="A112">
            <v>39771</v>
          </cell>
          <cell r="B112">
            <v>3.5072270990764501E-2</v>
          </cell>
          <cell r="C112">
            <v>0.15526853178760902</v>
          </cell>
          <cell r="D112">
            <v>0.48562604850993152</v>
          </cell>
          <cell r="E112">
            <v>-7.4664784525137473E-2</v>
          </cell>
          <cell r="F112">
            <v>-0.22196674966752106</v>
          </cell>
          <cell r="G112">
            <v>-0.43332257713196243</v>
          </cell>
          <cell r="H112">
            <v>-7.8347196136302616E-2</v>
          </cell>
          <cell r="I112">
            <v>-0.23198307628142556</v>
          </cell>
          <cell r="J112">
            <v>-0.39852105277336292</v>
          </cell>
          <cell r="K112">
            <v>-7.1047557946882889E-2</v>
          </cell>
          <cell r="L112">
            <v>-0.21195042305361655</v>
          </cell>
          <cell r="M112">
            <v>-0.46710893245360763</v>
          </cell>
          <cell r="N112" t="str">
            <v/>
          </cell>
          <cell r="O112">
            <v>-0.5193300520852947</v>
          </cell>
          <cell r="P112">
            <v>-13211675.790000001</v>
          </cell>
          <cell r="Q112">
            <v>0.69442004673951541</v>
          </cell>
          <cell r="R112">
            <v>-0.48127123162898278</v>
          </cell>
          <cell r="S112">
            <v>-0.45489002890041119</v>
          </cell>
          <cell r="T112">
            <v>-0.50744431449357463</v>
          </cell>
        </row>
        <row r="113">
          <cell r="A113">
            <v>39772</v>
          </cell>
          <cell r="B113">
            <v>2.6409539567953322E-2</v>
          </cell>
          <cell r="C113">
            <v>0.18577864178946513</v>
          </cell>
          <cell r="D113">
            <v>0.52486074842123664</v>
          </cell>
          <cell r="E113">
            <v>-7.0148609737764822E-2</v>
          </cell>
          <cell r="F113">
            <v>-0.27654470050809871</v>
          </cell>
          <cell r="G113">
            <v>-0.47307421051593468</v>
          </cell>
          <cell r="H113">
            <v>-6.5608554473183325E-2</v>
          </cell>
          <cell r="I113">
            <v>-0.28237155645754242</v>
          </cell>
          <cell r="J113">
            <v>-0.43798321704695475</v>
          </cell>
          <cell r="K113">
            <v>-7.4573254303056197E-2</v>
          </cell>
          <cell r="L113">
            <v>-0.270717844558655</v>
          </cell>
          <cell r="M113">
            <v>-0.50684835354957181</v>
          </cell>
          <cell r="N113" t="str">
            <v/>
          </cell>
          <cell r="O113">
            <v>-0.45162023998257461</v>
          </cell>
          <cell r="P113">
            <v>-11793225.619999999</v>
          </cell>
          <cell r="Q113">
            <v>0.7391689000086159</v>
          </cell>
          <cell r="R113">
            <v>-0.51765933356119265</v>
          </cell>
          <cell r="S113">
            <v>-0.49065390613317394</v>
          </cell>
          <cell r="T113">
            <v>-0.54417579488726142</v>
          </cell>
        </row>
        <row r="114">
          <cell r="A114">
            <v>39773</v>
          </cell>
          <cell r="B114">
            <v>-1.879305092702541E-2</v>
          </cell>
          <cell r="C114">
            <v>0.16349424338613661</v>
          </cell>
          <cell r="D114">
            <v>0.49620396271953426</v>
          </cell>
          <cell r="E114">
            <v>5.7756388755304533E-2</v>
          </cell>
          <cell r="F114">
            <v>-0.2347605349835592</v>
          </cell>
          <cell r="G114">
            <v>-0.44264087977329725</v>
          </cell>
          <cell r="H114">
            <v>5.5110514616449287E-2</v>
          </cell>
          <cell r="I114">
            <v>-0.24282268363051607</v>
          </cell>
          <cell r="J114">
            <v>-0.4070101829153312</v>
          </cell>
          <cell r="K114">
            <v>6.0359982612508932E-2</v>
          </cell>
          <cell r="L114">
            <v>-0.22669838633660233</v>
          </cell>
          <cell r="M114">
            <v>-0.47708172874449384</v>
          </cell>
          <cell r="N114" t="str">
            <v/>
          </cell>
          <cell r="O114">
            <v>-0.41788196147863182</v>
          </cell>
          <cell r="P114">
            <v>-10706708.739999998</v>
          </cell>
          <cell r="Q114">
            <v>0.70648461030005527</v>
          </cell>
          <cell r="R114">
            <v>-0.48980107851786026</v>
          </cell>
          <cell r="S114">
            <v>-0.46258358078229489</v>
          </cell>
          <cell r="T114">
            <v>-0.5166622537922958</v>
          </cell>
        </row>
        <row r="115">
          <cell r="A115">
            <v>39776</v>
          </cell>
          <cell r="B115">
            <v>-3.0642744105852094E-2</v>
          </cell>
          <cell r="C115">
            <v>0.12784158701742321</v>
          </cell>
          <cell r="D115">
            <v>0.4503561675597576</v>
          </cell>
          <cell r="E115">
            <v>7.6630059407865714E-2</v>
          </cell>
          <cell r="F115">
            <v>-0.17612018931810591</v>
          </cell>
          <cell r="G115">
            <v>-0.39993041727880929</v>
          </cell>
          <cell r="H115">
            <v>7.4480831804837097E-2</v>
          </cell>
          <cell r="I115">
            <v>-0.18642748728356262</v>
          </cell>
          <cell r="J115">
            <v>-0.36284380808706684</v>
          </cell>
          <cell r="K115">
            <v>7.8734472951010062E-2</v>
          </cell>
          <cell r="L115">
            <v>-0.16581289135264921</v>
          </cell>
          <cell r="M115">
            <v>-0.43591003426073827</v>
          </cell>
          <cell r="N115" t="str">
            <v/>
          </cell>
          <cell r="O115">
            <v>-0.44779937448595114</v>
          </cell>
          <cell r="P115">
            <v>-11120910.33</v>
          </cell>
          <cell r="Q115">
            <v>0.65419323906605586</v>
          </cell>
          <cell r="R115">
            <v>-0.45070450485485491</v>
          </cell>
          <cell r="S115">
            <v>-0.42255635885338316</v>
          </cell>
          <cell r="T115">
            <v>-0.47860691108730313</v>
          </cell>
        </row>
        <row r="116">
          <cell r="A116">
            <v>39777</v>
          </cell>
          <cell r="B116">
            <v>-1.0929917524595012E-2</v>
          </cell>
          <cell r="C116">
            <v>0.11551437149051447</v>
          </cell>
          <cell r="D116">
            <v>0.43450389426704161</v>
          </cell>
          <cell r="E116">
            <v>1.4133321326949E-2</v>
          </cell>
          <cell r="F116">
            <v>-0.16447603121895277</v>
          </cell>
          <cell r="G116">
            <v>-0.39144944104768253</v>
          </cell>
          <cell r="H116">
            <v>1.4766271173004162E-2</v>
          </cell>
          <cell r="I116">
            <v>-0.17441405494188933</v>
          </cell>
          <cell r="J116">
            <v>-0.35343538697772181</v>
          </cell>
          <cell r="K116">
            <v>1.3516013062004027E-2</v>
          </cell>
          <cell r="L116">
            <v>-0.15453800749601621</v>
          </cell>
          <cell r="M116">
            <v>-0.42828578691566099</v>
          </cell>
          <cell r="N116" t="str">
            <v/>
          </cell>
          <cell r="O116">
            <v>-0.46783435053727895</v>
          </cell>
          <cell r="P116">
            <v>-11481965.82</v>
          </cell>
          <cell r="Q116">
            <v>0.63611304339332109</v>
          </cell>
          <cell r="R116">
            <v>-0.44294113511852307</v>
          </cell>
          <cell r="S116">
            <v>-0.41402966946108533</v>
          </cell>
          <cell r="T116">
            <v>-0.47155975528712046</v>
          </cell>
        </row>
        <row r="117">
          <cell r="A117">
            <v>39778</v>
          </cell>
          <cell r="B117">
            <v>-1.9655934524028109E-2</v>
          </cell>
          <cell r="C117">
            <v>9.3587894043884567E-2</v>
          </cell>
          <cell r="D117">
            <v>0.40630737964686525</v>
          </cell>
          <cell r="E117">
            <v>5.4469603978498649E-2</v>
          </cell>
          <cell r="F117">
            <v>-0.11896537152490572</v>
          </cell>
          <cell r="G117">
            <v>-0.35830193310065583</v>
          </cell>
          <cell r="H117">
            <v>5.8294142462072124E-2</v>
          </cell>
          <cell r="I117">
            <v>-0.12628723024598731</v>
          </cell>
          <cell r="J117">
            <v>-0.31574445731526657</v>
          </cell>
          <cell r="K117">
            <v>5.0734976938646877E-2</v>
          </cell>
          <cell r="L117">
            <v>-0.11164351280382412</v>
          </cell>
          <cell r="M117">
            <v>-0.39927987949933041</v>
          </cell>
          <cell r="N117" t="str">
            <v/>
          </cell>
          <cell r="O117">
            <v>-0.49831407192355526</v>
          </cell>
          <cell r="P117">
            <v>-11982399.129999999</v>
          </cell>
          <cell r="Q117">
            <v>0.60395371253847352</v>
          </cell>
          <cell r="R117">
            <v>-0.41259835935571698</v>
          </cell>
          <cell r="S117">
            <v>-0.37987103153410229</v>
          </cell>
          <cell r="T117">
            <v>-0.44474935165815954</v>
          </cell>
        </row>
        <row r="118">
          <cell r="A118">
            <v>39780</v>
          </cell>
          <cell r="B118">
            <v>-1.8357334451393659E-3</v>
          </cell>
          <cell r="C118">
            <v>9.1580358171588827E-2</v>
          </cell>
          <cell r="D118">
            <v>0.40372577415590127</v>
          </cell>
          <cell r="E118">
            <v>1.0141301244800172E-2</v>
          </cell>
          <cell r="F118">
            <v>-0.11003053395043916</v>
          </cell>
          <cell r="G118">
            <v>-0.35179427969602362</v>
          </cell>
          <cell r="H118">
            <v>9.1534532140431241E-3</v>
          </cell>
          <cell r="I118">
            <v>-0.11828974128553194</v>
          </cell>
          <cell r="J118">
            <v>-0.30948115621885219</v>
          </cell>
          <cell r="K118">
            <v>1.111286553401126E-2</v>
          </cell>
          <cell r="L118">
            <v>-0.10177132661534638</v>
          </cell>
          <cell r="M118">
            <v>-0.39260415757663136</v>
          </cell>
          <cell r="N118" t="str">
            <v/>
          </cell>
          <cell r="O118">
            <v>-0.49507800339398239</v>
          </cell>
          <cell r="P118">
            <v>-11882651.760000002</v>
          </cell>
          <cell r="Q118">
            <v>0.60100928106391116</v>
          </cell>
          <cell r="R118">
            <v>-0.40664134236625349</v>
          </cell>
          <cell r="S118">
            <v>-0.37419471003457683</v>
          </cell>
          <cell r="T118">
            <v>-0.43857892586546399</v>
          </cell>
        </row>
        <row r="119">
          <cell r="A119">
            <v>39783</v>
          </cell>
          <cell r="B119">
            <v>5.1367313903001255E-2</v>
          </cell>
          <cell r="C119">
            <v>5.136731390300131E-2</v>
          </cell>
          <cell r="D119">
            <v>0.47583139663070106</v>
          </cell>
          <cell r="E119">
            <v>-0.10932677541072566</v>
          </cell>
          <cell r="F119">
            <v>-0.10932677541072561</v>
          </cell>
          <cell r="G119">
            <v>-0.42266052089964412</v>
          </cell>
          <cell r="H119">
            <v>-0.11844710380275228</v>
          </cell>
          <cell r="I119">
            <v>-0.11844710380275225</v>
          </cell>
          <cell r="J119">
            <v>-0.39127111338595433</v>
          </cell>
          <cell r="K119">
            <v>-0.10020644701869896</v>
          </cell>
          <cell r="L119">
            <v>-0.10020644701869896</v>
          </cell>
          <cell r="M119">
            <v>-0.45346913687980672</v>
          </cell>
          <cell r="N119" t="str">
            <v/>
          </cell>
          <cell r="O119">
            <v>-0.47383500777915449</v>
          </cell>
          <cell r="P119">
            <v>-11956975.900000002</v>
          </cell>
          <cell r="Q119">
            <v>0.68324882736593961</v>
          </cell>
          <cell r="R119">
            <v>-0.47151133106738774</v>
          </cell>
          <cell r="S119">
            <v>-0.44831953417542281</v>
          </cell>
          <cell r="T119">
            <v>-0.49483693698590747</v>
          </cell>
        </row>
        <row r="120">
          <cell r="A120">
            <v>39784</v>
          </cell>
          <cell r="B120">
            <v>-2.4373936863251795E-2</v>
          </cell>
          <cell r="C120">
            <v>2.5741353373842868E-2</v>
          </cell>
          <cell r="D120">
            <v>0.43985957534841957</v>
          </cell>
          <cell r="E120">
            <v>5.1081171066355457E-2</v>
          </cell>
          <cell r="F120">
            <v>-6.3830144061258531E-2</v>
          </cell>
          <cell r="G120">
            <v>-0.39316934420435834</v>
          </cell>
          <cell r="H120">
            <v>5.9361740967954255E-2</v>
          </cell>
          <cell r="I120">
            <v>-6.6116589129141312E-2</v>
          </cell>
          <cell r="J120">
            <v>-0.35513590689906016</v>
          </cell>
          <cell r="K120">
            <v>4.2968465263194422E-2</v>
          </cell>
          <cell r="L120">
            <v>-6.1543698993375751E-2</v>
          </cell>
          <cell r="M120">
            <v>-0.4299855444725631</v>
          </cell>
          <cell r="N120" t="str">
            <v/>
          </cell>
          <cell r="O120">
            <v>-0.49255532948260317</v>
          </cell>
          <cell r="P120">
            <v>-12126420.559999999</v>
          </cell>
          <cell r="Q120">
            <v>0.64222142672257942</v>
          </cell>
          <cell r="R120">
            <v>-0.44451551096301045</v>
          </cell>
          <cell r="S120">
            <v>-0.41557082126606393</v>
          </cell>
          <cell r="T120">
            <v>-0.47313085546053757</v>
          </cell>
        </row>
        <row r="121">
          <cell r="A121">
            <v>39785</v>
          </cell>
          <cell r="B121">
            <v>-1.0703812264066503E-2</v>
          </cell>
          <cell r="C121">
            <v>1.4762010495839695E-2</v>
          </cell>
          <cell r="D121">
            <v>0.42444758876727162</v>
          </cell>
          <cell r="E121">
            <v>2.7280310451973655E-2</v>
          </cell>
          <cell r="F121">
            <v>-3.8291139755470271E-2</v>
          </cell>
          <cell r="G121">
            <v>-0.37661481552247844</v>
          </cell>
          <cell r="H121">
            <v>2.710648341549006E-2</v>
          </cell>
          <cell r="I121">
            <v>-4.080229394036905E-2</v>
          </cell>
          <cell r="J121">
            <v>-0.33765590905417442</v>
          </cell>
          <cell r="K121">
            <v>2.7453290467727737E-2</v>
          </cell>
          <cell r="L121">
            <v>-3.5779985570571493E-2</v>
          </cell>
          <cell r="M121">
            <v>-0.41433677205416464</v>
          </cell>
          <cell r="N121" t="str">
            <v/>
          </cell>
          <cell r="O121">
            <v>-0.55645311485186277</v>
          </cell>
          <cell r="P121">
            <v>-13552908.83</v>
          </cell>
          <cell r="Q121">
            <v>0.62464339687491344</v>
          </cell>
          <cell r="R121">
            <v>-0.42936172165082542</v>
          </cell>
          <cell r="S121">
            <v>-0.39972900142518397</v>
          </cell>
          <cell r="T121">
            <v>-0.45866656379701243</v>
          </cell>
        </row>
        <row r="122">
          <cell r="A122">
            <v>39786</v>
          </cell>
          <cell r="B122">
            <v>4.1685980341384203E-3</v>
          </cell>
          <cell r="C122">
            <v>1.8992145417910944E-2</v>
          </cell>
          <cell r="D122">
            <v>0.43038553818553993</v>
          </cell>
          <cell r="E122">
            <v>-3.2788174152117988E-2</v>
          </cell>
          <cell r="F122">
            <v>-6.9823817348802775E-2</v>
          </cell>
          <cell r="G122">
            <v>-0.39705447751497758</v>
          </cell>
          <cell r="H122">
            <v>-3.1327690078548062E-2</v>
          </cell>
          <cell r="I122">
            <v>-7.0851742399859474E-2</v>
          </cell>
          <cell r="J122">
            <v>-0.35840561946068294</v>
          </cell>
          <cell r="K122">
            <v>-3.4241051039281177E-2</v>
          </cell>
          <cell r="L122">
            <v>-6.8795892297746075E-2</v>
          </cell>
          <cell r="M122">
            <v>-0.43439049653408812</v>
          </cell>
          <cell r="N122" t="str">
            <v/>
          </cell>
          <cell r="O122">
            <v>-0.60739073810518462</v>
          </cell>
          <cell r="P122">
            <v>-14853462.199999997</v>
          </cell>
          <cell r="Q122">
            <v>0.6314158821453022</v>
          </cell>
          <cell r="R122">
            <v>-0.4480719088992029</v>
          </cell>
          <cell r="S122">
            <v>-0.41853410523167633</v>
          </cell>
          <cell r="T122">
            <v>-0.47720238961530836</v>
          </cell>
        </row>
        <row r="123">
          <cell r="A123">
            <v>39787</v>
          </cell>
          <cell r="B123">
            <v>-1.8694639496641508E-2</v>
          </cell>
          <cell r="C123">
            <v>-5.7545390586222211E-5</v>
          </cell>
          <cell r="D123">
            <v>0.4036449962079518</v>
          </cell>
          <cell r="E123">
            <v>4.7922855982207579E-2</v>
          </cell>
          <cell r="F123">
            <v>-2.5247118109529898E-2</v>
          </cell>
          <cell r="G123">
            <v>-0.368159606075811</v>
          </cell>
          <cell r="H123">
            <v>4.9130596799504614E-2</v>
          </cell>
          <cell r="I123">
            <v>-2.5202133988744713E-2</v>
          </cell>
          <cell r="J123">
            <v>-0.32688370464157779</v>
          </cell>
          <cell r="K123">
            <v>4.6717781534250977E-2</v>
          </cell>
          <cell r="L123">
            <v>-2.5292102230315083E-2</v>
          </cell>
          <cell r="M123">
            <v>-0.40796647531747143</v>
          </cell>
          <cell r="N123" t="str">
            <v/>
          </cell>
          <cell r="O123">
            <v>-0.57183744981352091</v>
          </cell>
          <cell r="P123">
            <v>-14111755.539999999</v>
          </cell>
          <cell r="Q123">
            <v>0.60091715035950033</v>
          </cell>
          <cell r="R123">
            <v>-0.4216219384768447</v>
          </cell>
          <cell r="S123">
            <v>-0.38996633880315068</v>
          </cell>
          <cell r="T123">
            <v>-0.45277844506672782</v>
          </cell>
        </row>
        <row r="124">
          <cell r="A124">
            <v>39790</v>
          </cell>
          <cell r="B124">
            <v>-9.9169070538933091E-3</v>
          </cell>
          <cell r="C124">
            <v>-9.9738817721897188E-3</v>
          </cell>
          <cell r="D124">
            <v>0.38972517924389494</v>
          </cell>
          <cell r="E124">
            <v>4.1276022454123762E-2</v>
          </cell>
          <cell r="F124">
            <v>1.4986803730602793E-2</v>
          </cell>
          <cell r="G124">
            <v>-0.34207974778877381</v>
          </cell>
          <cell r="H124">
            <v>4.4023332366154064E-2</v>
          </cell>
          <cell r="I124">
            <v>1.7711716456486615E-2</v>
          </cell>
          <cell r="J124">
            <v>-0.29725088224993967</v>
          </cell>
          <cell r="K124">
            <v>3.8528458957770656E-2</v>
          </cell>
          <cell r="L124">
            <v>1.2261891004718972E-2</v>
          </cell>
          <cell r="M124">
            <v>-0.38515633596011634</v>
          </cell>
          <cell r="N124" t="str">
            <v/>
          </cell>
          <cell r="O124">
            <v>-0.56170840864434834</v>
          </cell>
          <cell r="P124">
            <v>-13728101.010000002</v>
          </cell>
          <cell r="Q124">
            <v>0.58504100377840129</v>
          </cell>
          <cell r="R124">
            <v>-0.39774879262244234</v>
          </cell>
          <cell r="S124">
            <v>-0.36311062418174</v>
          </cell>
          <cell r="T124">
            <v>-0.43169484184667384</v>
          </cell>
        </row>
        <row r="125">
          <cell r="A125">
            <v>39791</v>
          </cell>
          <cell r="B125">
            <v>1.6093888843431294E-2</v>
          </cell>
          <cell r="C125">
            <v>5.9594885266622821E-3</v>
          </cell>
          <cell r="D125">
            <v>0.41209126180156375</v>
          </cell>
          <cell r="E125">
            <v>-2.6527901294565059E-2</v>
          </cell>
          <cell r="F125">
            <v>-1.1938666014048527E-2</v>
          </cell>
          <cell r="G125">
            <v>-0.35953299129912852</v>
          </cell>
          <cell r="H125">
            <v>-3.2511715717749495E-2</v>
          </cell>
          <cell r="I125">
            <v>-1.5375837551569571E-2</v>
          </cell>
          <cell r="J125">
            <v>-0.32009846178712886</v>
          </cell>
          <cell r="K125">
            <v>-2.051187115286713E-2</v>
          </cell>
          <cell r="L125">
            <v>-8.5014944765274825E-3</v>
          </cell>
          <cell r="M125">
            <v>-0.39776792997605914</v>
          </cell>
          <cell r="N125" t="str">
            <v/>
          </cell>
          <cell r="O125">
            <v>-0.5609096271988866</v>
          </cell>
          <cell r="P125">
            <v>-13923085.279999999</v>
          </cell>
          <cell r="Q125">
            <v>0.61055047750549152</v>
          </cell>
          <cell r="R125">
            <v>-0.41372525320628684</v>
          </cell>
          <cell r="S125">
            <v>-0.38381699051199814</v>
          </cell>
          <cell r="T125">
            <v>-0.44335184402622463</v>
          </cell>
        </row>
        <row r="126">
          <cell r="A126">
            <v>39792</v>
          </cell>
          <cell r="B126">
            <v>-1.019248312235356E-2</v>
          </cell>
          <cell r="C126">
            <v>-4.293736581917118E-3</v>
          </cell>
          <cell r="D126">
            <v>0.39769854544842831</v>
          </cell>
          <cell r="E126">
            <v>2.3725839343179622E-2</v>
          </cell>
          <cell r="F126">
            <v>1.1503918457309803E-2</v>
          </cell>
          <cell r="G126">
            <v>-0.34433737394608477</v>
          </cell>
          <cell r="H126">
            <v>2.3049987865820836E-2</v>
          </cell>
          <cell r="I126">
            <v>7.31973744526071E-3</v>
          </cell>
          <cell r="J126">
            <v>-0.30442673958136923</v>
          </cell>
          <cell r="K126">
            <v>2.4397004948701655E-2</v>
          </cell>
          <cell r="L126">
            <v>1.5688099469358896E-2</v>
          </cell>
          <cell r="M126">
            <v>-0.38307527118341822</v>
          </cell>
          <cell r="N126" t="str">
            <v/>
          </cell>
          <cell r="O126">
            <v>-0.54368208847214017</v>
          </cell>
          <cell r="P126">
            <v>-13361660.93</v>
          </cell>
          <cell r="Q126">
            <v>0.59413496894581841</v>
          </cell>
          <cell r="R126">
            <v>-0.3998153927528959</v>
          </cell>
          <cell r="S126">
            <v>-0.36961397962017473</v>
          </cell>
          <cell r="T126">
            <v>-0.42977129621024679</v>
          </cell>
        </row>
        <row r="127">
          <cell r="A127">
            <v>39793</v>
          </cell>
          <cell r="B127">
            <v>2.2945983946062523E-2</v>
          </cell>
          <cell r="C127">
            <v>1.8553723353468277E-2</v>
          </cell>
          <cell r="D127">
            <v>0.4297701138337231</v>
          </cell>
          <cell r="E127">
            <v>-4.7060022785201494E-2</v>
          </cell>
          <cell r="F127">
            <v>-3.6097478992611787E-2</v>
          </cell>
          <cell r="G127">
            <v>-0.37519287206758711</v>
          </cell>
          <cell r="H127">
            <v>-5.2526347893862887E-2</v>
          </cell>
          <cell r="I127">
            <v>-4.5591089524143702E-2</v>
          </cell>
          <cell r="J127">
            <v>-0.34096266264378672</v>
          </cell>
          <cell r="K127">
            <v>-4.1638735309130898E-2</v>
          </cell>
          <cell r="L127">
            <v>-2.6603868461079871E-2</v>
          </cell>
          <cell r="M127">
            <v>-0.40876323667226921</v>
          </cell>
          <cell r="N127" t="str">
            <v/>
          </cell>
          <cell r="O127">
            <v>-0.55004714092665108</v>
          </cell>
          <cell r="P127">
            <v>-13768707.969999999</v>
          </cell>
          <cell r="Q127">
            <v>0.63071396435110616</v>
          </cell>
          <cell r="R127">
            <v>-0.42806009404527179</v>
          </cell>
          <cell r="S127">
            <v>-0.40272585503407321</v>
          </cell>
          <cell r="T127">
            <v>-0.45351489827301716</v>
          </cell>
        </row>
        <row r="128">
          <cell r="A128">
            <v>39794</v>
          </cell>
          <cell r="B128">
            <v>-1.0167004270297913E-2</v>
          </cell>
          <cell r="C128">
            <v>8.1980832986057184E-3</v>
          </cell>
          <cell r="D128">
            <v>0.41523363498083121</v>
          </cell>
          <cell r="E128">
            <v>2.8958995671936716E-2</v>
          </cell>
          <cell r="F128">
            <v>-8.1838300585899137E-3</v>
          </cell>
          <cell r="G128">
            <v>-0.35709908515399713</v>
          </cell>
          <cell r="H128">
            <v>3.8188572041714032E-2</v>
          </cell>
          <cell r="I128">
            <v>-9.1435760891825923E-3</v>
          </cell>
          <cell r="J128">
            <v>-0.31579496780797955</v>
          </cell>
          <cell r="K128">
            <v>1.9909452899143532E-2</v>
          </cell>
          <cell r="L128">
            <v>-7.2240840279972351E-3</v>
          </cell>
          <cell r="M128">
            <v>-0.39699203618055368</v>
          </cell>
          <cell r="N128" t="str">
            <v/>
          </cell>
          <cell r="O128">
            <v>-0.55239949007762601</v>
          </cell>
          <cell r="P128">
            <v>-13690291.85</v>
          </cell>
          <cell r="Q128">
            <v>0.61413448851191399</v>
          </cell>
          <cell r="R128">
            <v>-0.41149728878412095</v>
          </cell>
          <cell r="S128">
            <v>-0.37991680832038877</v>
          </cell>
          <cell r="T128">
            <v>-0.44263467888010022</v>
          </cell>
        </row>
        <row r="129">
          <cell r="A129">
            <v>39797</v>
          </cell>
          <cell r="B129">
            <v>1.42302585554397E-2</v>
          </cell>
          <cell r="C129">
            <v>2.2545002699043692E-2</v>
          </cell>
          <cell r="D129">
            <v>0.43537277552296327</v>
          </cell>
          <cell r="E129">
            <v>-2.7455800206324432E-2</v>
          </cell>
          <cell r="F129">
            <v>-3.5414936661903262E-2</v>
          </cell>
          <cell r="G129">
            <v>-0.37475044422447223</v>
          </cell>
          <cell r="H129">
            <v>-3.3811218237387149E-2</v>
          </cell>
          <cell r="I129">
            <v>-4.2645638879948322E-2</v>
          </cell>
          <cell r="J129">
            <v>-0.33892877347054251</v>
          </cell>
          <cell r="K129">
            <v>-2.1112670118855013E-2</v>
          </cell>
          <cell r="L129">
            <v>-2.8184234443858203E-2</v>
          </cell>
          <cell r="M129">
            <v>-0.40972314439971613</v>
          </cell>
          <cell r="N129" t="str">
            <v/>
          </cell>
          <cell r="O129">
            <v>-0.51526620619956764</v>
          </cell>
          <cell r="P129">
            <v>-12926729.370000001</v>
          </cell>
          <cell r="Q129">
            <v>0.63710403962669093</v>
          </cell>
          <cell r="R129">
            <v>-0.42765510164414433</v>
          </cell>
          <cell r="S129">
            <v>-0.40088257643960368</v>
          </cell>
          <cell r="T129">
            <v>-0.45440214904059428</v>
          </cell>
        </row>
        <row r="130">
          <cell r="A130">
            <v>39798</v>
          </cell>
          <cell r="B130">
            <v>-2.7454606165604419E-2</v>
          </cell>
          <cell r="C130">
            <v>-5.5285676366655379E-3</v>
          </cell>
          <cell r="D130">
            <v>0.39596518127014968</v>
          </cell>
          <cell r="E130">
            <v>6.3731082143758666E-2</v>
          </cell>
          <cell r="F130">
            <v>2.6059113244339738E-2</v>
          </cell>
          <cell r="G130">
            <v>-0.3349026134249935</v>
          </cell>
          <cell r="H130">
            <v>6.7049720604940022E-2</v>
          </cell>
          <cell r="I130">
            <v>2.1544703553072031E-2</v>
          </cell>
          <cell r="J130">
            <v>-0.2946041324317773</v>
          </cell>
          <cell r="K130">
            <v>6.0461827706448437E-2</v>
          </cell>
          <cell r="L130">
            <v>3.0573522935607444E-2</v>
          </cell>
          <cell r="M130">
            <v>-0.37403392685730763</v>
          </cell>
          <cell r="N130" t="str">
            <v/>
          </cell>
          <cell r="O130">
            <v>-0.50345921213077216</v>
          </cell>
          <cell r="P130">
            <v>-12286437.120000001</v>
          </cell>
          <cell r="Q130">
            <v>0.59215799296662008</v>
          </cell>
          <cell r="R130">
            <v>-0.39117894191246605</v>
          </cell>
          <cell r="S130">
            <v>-0.36071192058032753</v>
          </cell>
          <cell r="T130">
            <v>-0.42141430577887817</v>
          </cell>
        </row>
        <row r="131">
          <cell r="A131">
            <v>39799</v>
          </cell>
          <cell r="B131">
            <v>-9.0768735353001766E-3</v>
          </cell>
          <cell r="C131">
            <v>-1.4555259062696391E-2</v>
          </cell>
          <cell r="D131">
            <v>0.38329418186007813</v>
          </cell>
          <cell r="E131">
            <v>5.2622209718919954E-3</v>
          </cell>
          <cell r="F131">
            <v>3.1458463028455008E-2</v>
          </cell>
          <cell r="G131">
            <v>-0.33140272400900794</v>
          </cell>
          <cell r="H131">
            <v>7.8957418369295217E-3</v>
          </cell>
          <cell r="I131">
            <v>2.9610556807209587E-2</v>
          </cell>
          <cell r="J131">
            <v>-0.2890345087686218</v>
          </cell>
          <cell r="K131">
            <v>2.6517722930708434E-3</v>
          </cell>
          <cell r="L131">
            <v>3.3306369249700429E-2</v>
          </cell>
          <cell r="M131">
            <v>-0.37237400736814552</v>
          </cell>
          <cell r="N131" t="str">
            <v/>
          </cell>
          <cell r="O131">
            <v>-0.53181160766347424</v>
          </cell>
          <cell r="P131">
            <v>-12863130.48</v>
          </cell>
          <cell r="Q131">
            <v>0.57770617621624476</v>
          </cell>
          <cell r="R131">
            <v>-0.38797519097246835</v>
          </cell>
          <cell r="S131">
            <v>-0.35566426694580333</v>
          </cell>
          <cell r="T131">
            <v>-0.41988002826577553</v>
          </cell>
        </row>
        <row r="132">
          <cell r="A132">
            <v>39800</v>
          </cell>
          <cell r="B132">
            <v>5.633357366758531E-3</v>
          </cell>
          <cell r="C132">
            <v>-9.0038966718036795E-3</v>
          </cell>
          <cell r="D132">
            <v>0.39108677232985389</v>
          </cell>
          <cell r="E132">
            <v>-1.859694899968678E-2</v>
          </cell>
          <cell r="F132">
            <v>1.2276482596219496E-2</v>
          </cell>
          <cell r="G132">
            <v>-0.34383659345194195</v>
          </cell>
          <cell r="H132">
            <v>-1.5189405780215486E-2</v>
          </cell>
          <cell r="I132">
            <v>1.3971384264271247E-2</v>
          </cell>
          <cell r="J132">
            <v>-0.29983365211066537</v>
          </cell>
          <cell r="K132">
            <v>-2.1992304506971514E-2</v>
          </cell>
          <cell r="L132">
            <v>1.0581580928167744E-2</v>
          </cell>
          <cell r="M132">
            <v>-0.38617694931459556</v>
          </cell>
          <cell r="N132" t="str">
            <v/>
          </cell>
          <cell r="O132">
            <v>-0.54815055755869879</v>
          </cell>
          <cell r="P132">
            <v>-13328145.370000001</v>
          </cell>
          <cell r="Q132">
            <v>0.58659395892661315</v>
          </cell>
          <cell r="R132">
            <v>-0.3993569851324964</v>
          </cell>
          <cell r="S132">
            <v>-0.36545134385385614</v>
          </cell>
          <cell r="T132">
            <v>-0.43263820333473035</v>
          </cell>
        </row>
        <row r="133">
          <cell r="A133">
            <v>39801</v>
          </cell>
          <cell r="B133">
            <v>-3.371783680367254E-3</v>
          </cell>
          <cell r="C133">
            <v>-1.2345321160313283E-2</v>
          </cell>
          <cell r="D133">
            <v>0.38639632865293727</v>
          </cell>
          <cell r="E133">
            <v>1.2004661141494344E-2</v>
          </cell>
          <cell r="F133">
            <v>2.4428518751290595E-2</v>
          </cell>
          <cell r="G133">
            <v>-0.33595957410288391</v>
          </cell>
          <cell r="H133">
            <v>1.4860984864880506E-2</v>
          </cell>
          <cell r="I133">
            <v>2.9039997659244365E-2</v>
          </cell>
          <cell r="J133">
            <v>-0.28942849061178333</v>
          </cell>
          <cell r="K133">
            <v>9.1387564244807748E-3</v>
          </cell>
          <cell r="L133">
            <v>1.9817039843336826E-2</v>
          </cell>
          <cell r="M133">
            <v>-0.38056736996664997</v>
          </cell>
          <cell r="N133" t="str">
            <v/>
          </cell>
          <cell r="O133">
            <v>-0.55129456060494952</v>
          </cell>
          <cell r="P133">
            <v>-13359601.939999999</v>
          </cell>
          <cell r="Q133">
            <v>0.58124430730853516</v>
          </cell>
          <cell r="R133">
            <v>-0.39214646927200647</v>
          </cell>
          <cell r="S133">
            <v>-0.35602132587883806</v>
          </cell>
          <cell r="T133">
            <v>-0.42745322207045067</v>
          </cell>
        </row>
        <row r="134">
          <cell r="A134">
            <v>39804</v>
          </cell>
          <cell r="B134">
            <v>1.1650346808084883E-2</v>
          </cell>
          <cell r="C134">
            <v>-8.3880162520322266E-4</v>
          </cell>
          <cell r="D134">
            <v>0.40254832669519969</v>
          </cell>
          <cell r="E134">
            <v>-2.44067760459723E-2</v>
          </cell>
          <cell r="F134">
            <v>-5.7447868097915133E-4</v>
          </cell>
          <cell r="G134">
            <v>-0.35216666006322683</v>
          </cell>
          <cell r="H134">
            <v>-2.29602354312687E-2</v>
          </cell>
          <cell r="I134">
            <v>5.4129970447960307E-3</v>
          </cell>
          <cell r="J134">
            <v>-0.30574337975808874</v>
          </cell>
          <cell r="K134">
            <v>-2.5866398794575463E-2</v>
          </cell>
          <cell r="L134">
            <v>-6.5619544067543334E-3</v>
          </cell>
          <cell r="M134">
            <v>-0.39658986140146535</v>
          </cell>
          <cell r="N134" t="str">
            <v/>
          </cell>
          <cell r="O134">
            <v>-0.58146652021218259</v>
          </cell>
          <cell r="P134">
            <v>-14251349.74</v>
          </cell>
          <cell r="Q134">
            <v>0.59966635187698958</v>
          </cell>
          <cell r="R134">
            <v>-0.40698221426523817</v>
          </cell>
          <cell r="S134">
            <v>-0.37080722784937614</v>
          </cell>
          <cell r="T134">
            <v>-0.44226294535692556</v>
          </cell>
        </row>
        <row r="135">
          <cell r="A135">
            <v>39805</v>
          </cell>
          <cell r="B135">
            <v>2.8489695967953621E-3</v>
          </cell>
          <cell r="C135">
            <v>2.0077782512641917E-3</v>
          </cell>
          <cell r="D135">
            <v>0.40654414423599028</v>
          </cell>
          <cell r="E135">
            <v>-1.1709466095636167E-2</v>
          </cell>
          <cell r="F135">
            <v>-1.2277217937977758E-2</v>
          </cell>
          <cell r="G135">
            <v>-0.35975244259283923</v>
          </cell>
          <cell r="H135">
            <v>-1.3469336282327259E-2</v>
          </cell>
          <cell r="I135">
            <v>-8.1292487150228521E-3</v>
          </cell>
          <cell r="J135">
            <v>-0.315094555642359</v>
          </cell>
          <cell r="K135">
            <v>-9.9283823464685964E-3</v>
          </cell>
          <cell r="L135">
            <v>-1.6425187160932664E-2</v>
          </cell>
          <cell r="M135">
            <v>-0.40258074796920729</v>
          </cell>
          <cell r="N135" t="str">
            <v/>
          </cell>
          <cell r="O135">
            <v>-0.57145083597141355</v>
          </cell>
          <cell r="P135">
            <v>-14044915.010000002</v>
          </cell>
          <cell r="Q135">
            <v>0.60422375267850348</v>
          </cell>
          <cell r="R135">
            <v>-0.41392613592140859</v>
          </cell>
          <cell r="S135">
            <v>-0.37928203688388262</v>
          </cell>
          <cell r="T135">
            <v>-0.4478003720842153</v>
          </cell>
        </row>
        <row r="136">
          <cell r="A136">
            <v>39806</v>
          </cell>
          <cell r="B136">
            <v>-6.4115080510538901E-3</v>
          </cell>
          <cell r="C136">
            <v>-4.4166026862123564E-3</v>
          </cell>
          <cell r="D136">
            <v>0.39752607513105853</v>
          </cell>
          <cell r="E136">
            <v>5.0599501106927125E-3</v>
          </cell>
          <cell r="F136">
            <v>-7.2793899375493964E-3</v>
          </cell>
          <cell r="G136">
            <v>-0.35651282189386613</v>
          </cell>
          <cell r="H136">
            <v>3.9971484058112941E-3</v>
          </cell>
          <cell r="I136">
            <v>-4.1645941227532735E-3</v>
          </cell>
          <cell r="J136">
            <v>-0.31235688693731345</v>
          </cell>
          <cell r="K136">
            <v>6.1317159913630136E-3</v>
          </cell>
          <cell r="L136">
            <v>-1.0394185752345519E-2</v>
          </cell>
          <cell r="M136">
            <v>-0.39891754278798197</v>
          </cell>
          <cell r="N136" t="str">
            <v/>
          </cell>
          <cell r="O136">
            <v>-0.56092059324469534</v>
          </cell>
          <cell r="P136">
            <v>-13699615.16</v>
          </cell>
          <cell r="Q136">
            <v>0.59393825917251353</v>
          </cell>
          <cell r="R136">
            <v>-0.41096063140799</v>
          </cell>
          <cell r="S136">
            <v>-0.37680093506715462</v>
          </cell>
          <cell r="T136">
            <v>-0.44441444079529935</v>
          </cell>
        </row>
        <row r="137">
          <cell r="A137">
            <v>39808</v>
          </cell>
          <cell r="B137">
            <v>-4.3049147775403203E-3</v>
          </cell>
          <cell r="C137">
            <v>-8.7025043655822865E-3</v>
          </cell>
          <cell r="D137">
            <v>0.39150984447822879</v>
          </cell>
          <cell r="E137">
            <v>1.1377070550505408E-2</v>
          </cell>
          <cell r="F137">
            <v>4.014862480071768E-3</v>
          </cell>
          <cell r="G137">
            <v>-0.349191822870207</v>
          </cell>
          <cell r="H137">
            <v>1.3393206926271209E-2</v>
          </cell>
          <cell r="I137">
            <v>9.1728355326679001E-3</v>
          </cell>
          <cell r="J137">
            <v>-0.30314714043263957</v>
          </cell>
          <cell r="K137">
            <v>9.3482425493370356E-3</v>
          </cell>
          <cell r="L137">
            <v>-1.143110572524364E-3</v>
          </cell>
          <cell r="M137">
            <v>-0.39329847818581254</v>
          </cell>
          <cell r="N137" t="str">
            <v/>
          </cell>
          <cell r="O137">
            <v>-0.56845982085953539</v>
          </cell>
          <cell r="P137">
            <v>-13825272.549999999</v>
          </cell>
          <cell r="Q137">
            <v>0.58707649080611479</v>
          </cell>
          <cell r="R137">
            <v>-0.40425908895449358</v>
          </cell>
          <cell r="S137">
            <v>-0.36845430103425025</v>
          </cell>
          <cell r="T137">
            <v>-0.43922069223094484</v>
          </cell>
        </row>
        <row r="138">
          <cell r="A138">
            <v>39811</v>
          </cell>
          <cell r="B138">
            <v>9.3908972138328269E-3</v>
          </cell>
          <cell r="C138">
            <v>6.0666852425028672E-4</v>
          </cell>
          <cell r="D138">
            <v>0.40457737039976038</v>
          </cell>
          <cell r="E138">
            <v>-1.6520941940590395E-2</v>
          </cell>
          <cell r="F138">
            <v>-1.2572408770451293E-2</v>
          </cell>
          <cell r="G138">
            <v>-0.35994378697902973</v>
          </cell>
          <cell r="H138">
            <v>-2.1595318517659369E-2</v>
          </cell>
          <cell r="I138">
            <v>-1.2620573290029524E-2</v>
          </cell>
          <cell r="J138">
            <v>-0.31819589989493846</v>
          </cell>
          <cell r="K138">
            <v>-1.1394158461350869E-2</v>
          </cell>
          <cell r="L138">
            <v>-1.2524244250873062E-2</v>
          </cell>
          <cell r="M138">
            <v>-0.40021133146410615</v>
          </cell>
          <cell r="N138" t="str">
            <v/>
          </cell>
          <cell r="O138">
            <v>-0.55753469861925986</v>
          </cell>
          <cell r="P138">
            <v>-13684139.900000002</v>
          </cell>
          <cell r="Q138">
            <v>0.60198056300176539</v>
          </cell>
          <cell r="R138">
            <v>-0.41410128995751083</v>
          </cell>
          <cell r="S138">
            <v>-0.3820927315618734</v>
          </cell>
          <cell r="T138">
            <v>-0.44561030052551209</v>
          </cell>
        </row>
        <row r="139">
          <cell r="A139">
            <v>39812</v>
          </cell>
          <cell r="B139">
            <v>-1.7342205358426947E-2</v>
          </cell>
          <cell r="C139">
            <v>-1.6746057804308601E-2</v>
          </cell>
          <cell r="D139">
            <v>0.3802189012004884</v>
          </cell>
          <cell r="E139">
            <v>3.3786180156118562E-2</v>
          </cell>
          <cell r="F139">
            <v>2.0788997717952507E-2</v>
          </cell>
          <cell r="G139">
            <v>-0.33831873245586019</v>
          </cell>
          <cell r="H139">
            <v>3.5747799717494533E-2</v>
          </cell>
          <cell r="I139">
            <v>2.2676068701173113E-2</v>
          </cell>
          <cell r="J139">
            <v>-0.29382290347781603</v>
          </cell>
          <cell r="K139">
            <v>3.182475195227865E-2</v>
          </cell>
          <cell r="L139">
            <v>1.89019267347319E-2</v>
          </cell>
          <cell r="M139">
            <v>-0.38112320586416382</v>
          </cell>
          <cell r="N139" t="str">
            <v/>
          </cell>
          <cell r="O139">
            <v>-0.5742248189138015</v>
          </cell>
          <cell r="P139">
            <v>-13854621.98</v>
          </cell>
          <cell r="Q139">
            <v>0.5741986870979805</v>
          </cell>
          <cell r="R139">
            <v>-0.39430601058677783</v>
          </cell>
          <cell r="S139">
            <v>-0.36000390628576306</v>
          </cell>
          <cell r="T139">
            <v>-0.42796698585483817</v>
          </cell>
        </row>
        <row r="140">
          <cell r="A140">
            <v>39813</v>
          </cell>
          <cell r="B140">
            <v>-9.0847289127012013E-3</v>
          </cell>
          <cell r="C140">
            <v>-2.567865332150121E-2</v>
          </cell>
          <cell r="D140">
            <v>0.3676799866428957</v>
          </cell>
          <cell r="E140">
            <v>2.8988101886643358E-2</v>
          </cell>
          <cell r="F140">
            <v>5.0379733188565146E-2</v>
          </cell>
          <cell r="G140">
            <v>-0.31913784845580739</v>
          </cell>
          <cell r="H140">
            <v>3.4585526817731083E-2</v>
          </cell>
          <cell r="I140">
            <v>5.8045859301089298E-2</v>
          </cell>
          <cell r="J140">
            <v>-0.26939939656798062</v>
          </cell>
          <cell r="K140">
            <v>2.3369943383676057E-2</v>
          </cell>
          <cell r="L140">
            <v>4.2713607076040994E-2</v>
          </cell>
          <cell r="M140">
            <v>-0.36666009022373836</v>
          </cell>
          <cell r="N140" t="str">
            <v/>
          </cell>
          <cell r="O140">
            <v>-0.6399827997558607</v>
          </cell>
          <cell r="P140">
            <v>-15303989.129999999</v>
          </cell>
          <cell r="Q140">
            <v>0.55989751877096516</v>
          </cell>
          <cell r="R140">
            <v>-0.37674809150953992</v>
          </cell>
          <cell r="S140">
            <v>-0.33786930422336614</v>
          </cell>
          <cell r="T140">
            <v>-0.41459860670067217</v>
          </cell>
        </row>
        <row r="141">
          <cell r="A141">
            <v>39815</v>
          </cell>
          <cell r="B141">
            <v>-1.4480517451691016E-2</v>
          </cell>
          <cell r="C141">
            <v>-1.4480517451690988E-2</v>
          </cell>
          <cell r="D141">
            <v>-1.4480517451690988E-2</v>
          </cell>
          <cell r="E141">
            <v>2.3139875636720486E-2</v>
          </cell>
          <cell r="F141">
            <v>2.3139875636720486E-2</v>
          </cell>
          <cell r="G141">
            <v>2.3139875636720486E-2</v>
          </cell>
          <cell r="H141">
            <v>1.2813126541147064E-2</v>
          </cell>
          <cell r="I141">
            <v>1.281312654114708E-2</v>
          </cell>
          <cell r="J141">
            <v>1.281312654114708E-2</v>
          </cell>
          <cell r="K141">
            <v>3.3466624732293962E-2</v>
          </cell>
          <cell r="L141">
            <v>3.3466624732293893E-2</v>
          </cell>
          <cell r="M141">
            <v>3.3466624732293893E-2</v>
          </cell>
          <cell r="N141" t="str">
            <v/>
          </cell>
          <cell r="O141">
            <v>-0.72132521439899233</v>
          </cell>
          <cell r="P141">
            <v>-16515400.450000001</v>
          </cell>
          <cell r="Q141">
            <v>0.53730939552755275</v>
          </cell>
          <cell r="R141">
            <v>-0.36232611985672203</v>
          </cell>
          <cell r="S141">
            <v>-0.32938533983160234</v>
          </cell>
          <cell r="T141">
            <v>-0.39500719795336159</v>
          </cell>
          <cell r="U141">
            <v>0.3478752727279848</v>
          </cell>
          <cell r="V141">
            <v>-0.30338278294332488</v>
          </cell>
          <cell r="W141">
            <v>-0.26003811858516779</v>
          </cell>
          <cell r="X141">
            <v>-0.34546434113527136</v>
          </cell>
        </row>
        <row r="142">
          <cell r="A142">
            <v>39818</v>
          </cell>
          <cell r="B142">
            <v>6.5151326394800877E-3</v>
          </cell>
          <cell r="C142">
            <v>-8.0597273040969863E-3</v>
          </cell>
          <cell r="D142">
            <v>-8.0597273040969863E-3</v>
          </cell>
          <cell r="E142">
            <v>8.2779177396918868E-4</v>
          </cell>
          <cell r="F142">
            <v>2.3986822409392428E-2</v>
          </cell>
          <cell r="G142">
            <v>2.3986822409392428E-2</v>
          </cell>
          <cell r="H142">
            <v>-1.5836537805183366E-3</v>
          </cell>
          <cell r="I142">
            <v>1.1209181204341556E-2</v>
          </cell>
          <cell r="J142">
            <v>1.1209181204341556E-2</v>
          </cell>
          <cell r="K142">
            <v>3.1910453644341222E-3</v>
          </cell>
          <cell r="L142">
            <v>3.6764463614443299E-2</v>
          </cell>
          <cell r="M142">
            <v>3.6764463614443299E-2</v>
          </cell>
          <cell r="N142" t="str">
            <v/>
          </cell>
          <cell r="O142">
            <v>-0.72899039418750777</v>
          </cell>
          <cell r="P142">
            <v>-16799645.190000001</v>
          </cell>
          <cell r="Q142">
            <v>0.54732517014733384</v>
          </cell>
          <cell r="R142">
            <v>-0.3617982586642644</v>
          </cell>
          <cell r="S142">
            <v>-0.33044736127344909</v>
          </cell>
          <cell r="T142">
            <v>-0.39307663847687468</v>
          </cell>
          <cell r="U142">
            <v>0.35665685891128307</v>
          </cell>
          <cell r="V142">
            <v>-0.3028061289414401</v>
          </cell>
          <cell r="W142">
            <v>-0.26120996201610991</v>
          </cell>
          <cell r="X142">
            <v>-0.34337568815519426</v>
          </cell>
        </row>
        <row r="143">
          <cell r="A143">
            <v>39819</v>
          </cell>
          <cell r="B143">
            <v>-1.0037860811587527E-2</v>
          </cell>
          <cell r="C143">
            <v>-1.8016685694826617E-2</v>
          </cell>
          <cell r="D143">
            <v>-1.8016685694826617E-2</v>
          </cell>
          <cell r="E143">
            <v>1.8352578569784006E-2</v>
          </cell>
          <cell r="F143">
            <v>4.2779621022084324E-2</v>
          </cell>
          <cell r="G143">
            <v>4.2779621022084324E-2</v>
          </cell>
          <cell r="H143">
            <v>1.9188958828060716E-2</v>
          </cell>
          <cell r="I143">
            <v>3.0613232549028702E-2</v>
          </cell>
          <cell r="J143">
            <v>3.0613232549028702E-2</v>
          </cell>
          <cell r="K143">
            <v>1.7536814309115915E-2</v>
          </cell>
          <cell r="L143">
            <v>5.4946009495139947E-2</v>
          </cell>
          <cell r="M143">
            <v>5.4946009495139947E-2</v>
          </cell>
          <cell r="N143" t="str">
            <v/>
          </cell>
          <cell r="O143">
            <v>-0.76973208629318568</v>
          </cell>
          <cell r="P143">
            <v>-17560483.919999998</v>
          </cell>
          <cell r="Q143">
            <v>0.53179333545912888</v>
          </cell>
          <cell r="R143">
            <v>-0.35008561106302738</v>
          </cell>
          <cell r="S143">
            <v>-0.31759934325570593</v>
          </cell>
          <cell r="T143">
            <v>-0.38243313618597918</v>
          </cell>
          <cell r="U143">
            <v>0.34303892619244603</v>
          </cell>
          <cell r="V143">
            <v>-0.29001082364446606</v>
          </cell>
          <cell r="W143">
            <v>-0.24703335039465568</v>
          </cell>
          <cell r="X143">
            <v>-0.33186058952752084</v>
          </cell>
        </row>
        <row r="144">
          <cell r="A144">
            <v>39820</v>
          </cell>
          <cell r="B144">
            <v>1.925346409420154E-2</v>
          </cell>
          <cell r="C144">
            <v>8.8989478825296509E-4</v>
          </cell>
          <cell r="D144">
            <v>8.8989478825296509E-4</v>
          </cell>
          <cell r="E144">
            <v>-3.3944917253538209E-2</v>
          </cell>
          <cell r="F144">
            <v>7.3825530728137689E-3</v>
          </cell>
          <cell r="G144">
            <v>7.3825530728137689E-3</v>
          </cell>
          <cell r="H144">
            <v>-3.4158143528601567E-2</v>
          </cell>
          <cell r="I144">
            <v>-4.5906021708570499E-3</v>
          </cell>
          <cell r="J144">
            <v>-4.5906021708570499E-3</v>
          </cell>
          <cell r="K144">
            <v>-3.3736609132904896E-2</v>
          </cell>
          <cell r="L144">
            <v>1.9355708316484588E-2</v>
          </cell>
          <cell r="M144">
            <v>1.9355708316484588E-2</v>
          </cell>
          <cell r="N144" t="str">
            <v/>
          </cell>
          <cell r="O144">
            <v>-0.78468171164571476</v>
          </cell>
          <cell r="P144">
            <v>-18246207.780000001</v>
          </cell>
          <cell r="Q144">
            <v>0.56128566344312825</v>
          </cell>
          <cell r="R144">
            <v>-0.37214690121737681</v>
          </cell>
          <cell r="S144">
            <v>-0.34090888283278953</v>
          </cell>
          <cell r="T144">
            <v>-0.40326774808390675</v>
          </cell>
          <cell r="U144">
            <v>0.36889707793500714</v>
          </cell>
          <cell r="V144">
            <v>-0.31411134748676239</v>
          </cell>
          <cell r="W144">
            <v>-0.27275329328412534</v>
          </cell>
          <cell r="X144">
            <v>-0.35440134766492037</v>
          </cell>
        </row>
        <row r="145">
          <cell r="A145">
            <v>39821</v>
          </cell>
          <cell r="B145">
            <v>-4.9642289201209692E-3</v>
          </cell>
          <cell r="C145">
            <v>-4.0787517733116285E-3</v>
          </cell>
          <cell r="D145">
            <v>-4.0787517733116285E-3</v>
          </cell>
          <cell r="E145">
            <v>9.2255445590043728E-3</v>
          </cell>
          <cell r="F145">
            <v>1.6676205704150404E-2</v>
          </cell>
          <cell r="G145">
            <v>1.6676205704150515E-2</v>
          </cell>
          <cell r="H145">
            <v>9.9134598021011593E-3</v>
          </cell>
          <cell r="I145">
            <v>5.277348881155941E-3</v>
          </cell>
          <cell r="J145">
            <v>5.277348881155941E-3</v>
          </cell>
          <cell r="K145">
            <v>8.5537895550325503E-3</v>
          </cell>
          <cell r="L145">
            <v>2.8075062527144867E-2</v>
          </cell>
          <cell r="M145">
            <v>2.8075062527144867E-2</v>
          </cell>
          <cell r="N145" t="str">
            <v/>
          </cell>
          <cell r="O145">
            <v>-0.80792268427054448</v>
          </cell>
          <cell r="P145">
            <v>-18693369.100000001</v>
          </cell>
          <cell r="Q145">
            <v>0.55353508400009366</v>
          </cell>
          <cell r="R145">
            <v>-0.36635461447804873</v>
          </cell>
          <cell r="S145">
            <v>-0.33437500953683041</v>
          </cell>
          <cell r="T145">
            <v>-0.39816342598031584</v>
          </cell>
          <cell r="U145">
            <v>0.36210155947205314</v>
          </cell>
          <cell r="V145">
            <v>-0.307783651160486</v>
          </cell>
          <cell r="W145">
            <v>-0.26554376229088705</v>
          </cell>
          <cell r="X145">
            <v>-0.34887903265583353</v>
          </cell>
        </row>
        <row r="146">
          <cell r="A146">
            <v>39822</v>
          </cell>
          <cell r="B146">
            <v>1.6940174782679878E-2</v>
          </cell>
          <cell r="C146">
            <v>1.279232824143306E-2</v>
          </cell>
          <cell r="D146">
            <v>1.279232824143306E-2</v>
          </cell>
          <cell r="E146">
            <v>-3.2959698034063734E-2</v>
          </cell>
          <cell r="F146">
            <v>-1.683313503427597E-2</v>
          </cell>
          <cell r="G146">
            <v>-1.683313503427597E-2</v>
          </cell>
          <cell r="H146">
            <v>-4.1236073540873899E-2</v>
          </cell>
          <cell r="I146">
            <v>-3.6176341806282153E-2</v>
          </cell>
          <cell r="J146">
            <v>-3.6176341806282153E-2</v>
          </cell>
          <cell r="K146">
            <v>-2.4866852354703102E-2</v>
          </cell>
          <cell r="L146">
            <v>2.5100717377302129E-3</v>
          </cell>
          <cell r="M146">
            <v>2.5100717377302129E-3</v>
          </cell>
          <cell r="N146" t="str">
            <v/>
          </cell>
          <cell r="O146">
            <v>-0.78656729514633994</v>
          </cell>
          <cell r="P146">
            <v>-18507555.849999998</v>
          </cell>
          <cell r="Q146">
            <v>0.57985223985408041</v>
          </cell>
          <cell r="R146">
            <v>-0.38723937504553019</v>
          </cell>
          <cell r="S146">
            <v>-0.36182277059421319</v>
          </cell>
          <cell r="T146">
            <v>-0.41312920720812363</v>
          </cell>
          <cell r="U146">
            <v>0.38517579796127044</v>
          </cell>
          <cell r="V146">
            <v>-0.33059889299247847</v>
          </cell>
          <cell r="W146">
            <v>-0.29582985372161363</v>
          </cell>
          <cell r="X146">
            <v>-0.36507036161583239</v>
          </cell>
        </row>
        <row r="147">
          <cell r="A147">
            <v>39825</v>
          </cell>
          <cell r="B147">
            <v>2.4665658919221522E-2</v>
          </cell>
          <cell r="C147">
            <v>3.777351836584053E-2</v>
          </cell>
          <cell r="D147">
            <v>3.777351836584053E-2</v>
          </cell>
          <cell r="E147">
            <v>-2.7711531799622491E-2</v>
          </cell>
          <cell r="F147">
            <v>-4.4078194877108734E-2</v>
          </cell>
          <cell r="G147">
            <v>-4.4078194877108734E-2</v>
          </cell>
          <cell r="H147">
            <v>-2.5952103138927561E-2</v>
          </cell>
          <cell r="I147">
            <v>-6.1189592791463965E-2</v>
          </cell>
          <cell r="J147">
            <v>-6.1189592791463965E-2</v>
          </cell>
          <cell r="K147">
            <v>-2.9403064898279874E-2</v>
          </cell>
          <cell r="L147">
            <v>-2.6966796962753503E-2</v>
          </cell>
          <cell r="M147">
            <v>-2.6966796962753503E-2</v>
          </cell>
          <cell r="N147" t="str">
            <v/>
          </cell>
          <cell r="O147">
            <v>-0.75622455527347343</v>
          </cell>
          <cell r="P147">
            <v>-18232496.560000002</v>
          </cell>
          <cell r="Q147">
            <v>0.61882033634508948</v>
          </cell>
          <cell r="R147">
            <v>-0.40421991058951257</v>
          </cell>
          <cell r="S147">
            <v>-0.37838481187266726</v>
          </cell>
          <cell r="T147">
            <v>-0.43038500721548811</v>
          </cell>
          <cell r="U147">
            <v>0.4193420717369436</v>
          </cell>
          <cell r="V147">
            <v>-0.34914902305601991</v>
          </cell>
          <cell r="W147">
            <v>-0.314104549985184</v>
          </cell>
          <cell r="X147">
            <v>-0.38373923897908346</v>
          </cell>
        </row>
        <row r="148">
          <cell r="A148">
            <v>39826</v>
          </cell>
          <cell r="B148">
            <v>-1.3891141559860162E-4</v>
          </cell>
          <cell r="C148">
            <v>3.7629359777333615E-2</v>
          </cell>
          <cell r="D148">
            <v>3.7629359777333615E-2</v>
          </cell>
          <cell r="E148">
            <v>7.0896473501442792E-3</v>
          </cell>
          <cell r="F148">
            <v>-3.7301046384474124E-2</v>
          </cell>
          <cell r="G148">
            <v>-3.7301046384474068E-2</v>
          </cell>
          <cell r="H148">
            <v>1.0727137940683926E-2</v>
          </cell>
          <cell r="I148">
            <v>-5.1118844053188339E-2</v>
          </cell>
          <cell r="J148">
            <v>-5.1118844053188339E-2</v>
          </cell>
          <cell r="K148">
            <v>3.5800918572150113E-3</v>
          </cell>
          <cell r="L148">
            <v>-2.3483248715759908E-2</v>
          </cell>
          <cell r="M148">
            <v>-2.3483248715759908E-2</v>
          </cell>
          <cell r="N148" t="str">
            <v/>
          </cell>
          <cell r="O148">
            <v>-0.75077983810342608</v>
          </cell>
          <cell r="P148">
            <v>-18098710.520000003</v>
          </cell>
          <cell r="Q148">
            <v>0.61859546372056795</v>
          </cell>
          <cell r="R148">
            <v>-0.39999603985735477</v>
          </cell>
          <cell r="S148">
            <v>-0.37171666000360115</v>
          </cell>
          <cell r="T148">
            <v>-0.42834573321807268</v>
          </cell>
          <cell r="U148">
            <v>0.4191449089205399</v>
          </cell>
          <cell r="V148">
            <v>-0.34453471915199019</v>
          </cell>
          <cell r="W148">
            <v>-0.30674685487998765</v>
          </cell>
          <cell r="X148">
            <v>-0.38153296884663135</v>
          </cell>
        </row>
        <row r="149">
          <cell r="A149">
            <v>39827</v>
          </cell>
          <cell r="B149">
            <v>2.4000328040325911E-2</v>
          </cell>
          <cell r="C149">
            <v>6.2532804796262775E-2</v>
          </cell>
          <cell r="D149">
            <v>6.2532804796262775E-2</v>
          </cell>
          <cell r="E149">
            <v>-4.0802217123932172E-2</v>
          </cell>
          <cell r="F149">
            <v>-7.6581298114877017E-2</v>
          </cell>
          <cell r="G149">
            <v>-7.6581298114877017E-2</v>
          </cell>
          <cell r="H149">
            <v>-4.34731923409463E-2</v>
          </cell>
          <cell r="I149">
            <v>-9.2369737054363465E-2</v>
          </cell>
          <cell r="J149">
            <v>-9.2369737054363465E-2</v>
          </cell>
          <cell r="K149">
            <v>-3.8206830974034919E-2</v>
          </cell>
          <cell r="L149">
            <v>-6.0792859175390568E-2</v>
          </cell>
          <cell r="M149">
            <v>-6.0792859175390568E-2</v>
          </cell>
          <cell r="N149" t="str">
            <v/>
          </cell>
          <cell r="O149">
            <v>-0.70172486292263758</v>
          </cell>
          <cell r="P149">
            <v>-17322157.880000003</v>
          </cell>
          <cell r="Q149">
            <v>0.65744228581444486</v>
          </cell>
          <cell r="R149">
            <v>-0.42447753171431413</v>
          </cell>
          <cell r="S149">
            <v>-0.39903014248787672</v>
          </cell>
          <cell r="T149">
            <v>-0.45018683116459557</v>
          </cell>
          <cell r="U149">
            <v>0.45320485227139118</v>
          </cell>
          <cell r="V149">
            <v>-0.37127915585834992</v>
          </cell>
          <cell r="W149">
            <v>-0.33688478219875584</v>
          </cell>
          <cell r="X149">
            <v>-0.40516263416892129</v>
          </cell>
        </row>
        <row r="150">
          <cell r="A150">
            <v>39828</v>
          </cell>
          <cell r="B150">
            <v>-1.6779264562336055E-2</v>
          </cell>
          <cell r="C150">
            <v>4.4704285758425444E-2</v>
          </cell>
          <cell r="D150">
            <v>4.4704285758425444E-2</v>
          </cell>
          <cell r="E150">
            <v>1.7506789492704122E-2</v>
          </cell>
          <cell r="F150">
            <v>-6.0415201287348008E-2</v>
          </cell>
          <cell r="G150">
            <v>-6.0415201287348119E-2</v>
          </cell>
          <cell r="H150">
            <v>2.0870995917206592E-2</v>
          </cell>
          <cell r="I150">
            <v>-7.3426589542091913E-2</v>
          </cell>
          <cell r="J150">
            <v>-7.3426589542091913E-2</v>
          </cell>
          <cell r="K150">
            <v>1.4255690316654862E-2</v>
          </cell>
          <cell r="L150">
            <v>-4.7403813032604103E-2</v>
          </cell>
          <cell r="M150">
            <v>-4.7403813032604103E-2</v>
          </cell>
          <cell r="N150" t="str">
            <v/>
          </cell>
          <cell r="O150">
            <v>-0.7314363602759929</v>
          </cell>
          <cell r="P150">
            <v>-17752630.050000001</v>
          </cell>
          <cell r="Q150">
            <v>0.62963162320396138</v>
          </cell>
          <cell r="R150">
            <v>-0.41440198101371517</v>
          </cell>
          <cell r="S150">
            <v>-0.38648730304537693</v>
          </cell>
          <cell r="T150">
            <v>-0.44234886489765934</v>
          </cell>
          <cell r="U150">
            <v>0.42882114359185897</v>
          </cell>
          <cell r="V150">
            <v>-0.36027227239028681</v>
          </cell>
          <cell r="W150">
            <v>-0.32304490719538848</v>
          </cell>
          <cell r="X150">
            <v>-0.39668281689285867</v>
          </cell>
        </row>
        <row r="151">
          <cell r="A151">
            <v>39829</v>
          </cell>
          <cell r="B151">
            <v>-8.0124489115684875E-3</v>
          </cell>
          <cell r="C151">
            <v>3.6333646041089462E-2</v>
          </cell>
          <cell r="D151">
            <v>3.6333646041089462E-2</v>
          </cell>
          <cell r="E151">
            <v>1.2016001435901424E-2</v>
          </cell>
          <cell r="F151">
            <v>-4.9125148996865597E-2</v>
          </cell>
          <cell r="G151">
            <v>-4.9125148996865708E-2</v>
          </cell>
          <cell r="H151">
            <v>8.2772068406339726E-3</v>
          </cell>
          <cell r="I151">
            <v>-6.575714977070013E-2</v>
          </cell>
          <cell r="J151">
            <v>-6.575714977070013E-2</v>
          </cell>
          <cell r="K151">
            <v>1.5652660606422748E-2</v>
          </cell>
          <cell r="L151">
            <v>-3.2493148223031065E-2</v>
          </cell>
          <cell r="M151">
            <v>-3.2493148223031065E-2</v>
          </cell>
          <cell r="N151" t="str">
            <v/>
          </cell>
          <cell r="O151">
            <v>-0.74742440211327976</v>
          </cell>
          <cell r="P151">
            <v>-17958841.18</v>
          </cell>
          <cell r="Q151">
            <v>0.61657428307836315</v>
          </cell>
          <cell r="R151">
            <v>-0.40736543437671491</v>
          </cell>
          <cell r="S151">
            <v>-0.38140913155332823</v>
          </cell>
          <cell r="T151">
            <v>-0.43362014094311607</v>
          </cell>
          <cell r="U151">
            <v>0.41737278717506032</v>
          </cell>
          <cell r="V151">
            <v>-0.35258530309674252</v>
          </cell>
          <cell r="W151">
            <v>-0.31744160987042414</v>
          </cell>
          <cell r="X151">
            <v>-0.38723929778765964</v>
          </cell>
        </row>
        <row r="152">
          <cell r="A152">
            <v>39833</v>
          </cell>
          <cell r="B152">
            <v>3.9167333965113418E-2</v>
          </cell>
          <cell r="C152">
            <v>7.6924072054864512E-2</v>
          </cell>
          <cell r="D152">
            <v>7.6924072054864512E-2</v>
          </cell>
          <cell r="E152">
            <v>-6.4385336665157888E-2</v>
          </cell>
          <cell r="F152">
            <v>-0.11034754640513417</v>
          </cell>
          <cell r="G152">
            <v>-0.11034754640513433</v>
          </cell>
          <cell r="H152">
            <v>-7.0252296519945967E-2</v>
          </cell>
          <cell r="I152">
            <v>-0.13138985550664828</v>
          </cell>
          <cell r="J152">
            <v>-0.13138985550664828</v>
          </cell>
          <cell r="K152">
            <v>-5.8720089657499704E-2</v>
          </cell>
          <cell r="L152">
            <v>-8.9305237303620055E-2</v>
          </cell>
          <cell r="M152">
            <v>-8.9305237303620055E-2</v>
          </cell>
          <cell r="N152" t="str">
            <v/>
          </cell>
          <cell r="O152">
            <v>-0.73771892283616858</v>
          </cell>
          <cell r="P152">
            <v>-18279629.420000002</v>
          </cell>
          <cell r="Q152">
            <v>0.67989118790310732</v>
          </cell>
          <cell r="R152">
            <v>-0.44552241040377971</v>
          </cell>
          <cell r="S152">
            <v>-0.42486656066797468</v>
          </cell>
          <cell r="T152">
            <v>-0.46687801704713838</v>
          </cell>
          <cell r="U152">
            <v>0.47288750048340966</v>
          </cell>
          <cell r="V152">
            <v>-0.39426931631882989</v>
          </cell>
          <cell r="W152">
            <v>-0.36539290428598403</v>
          </cell>
          <cell r="X152">
            <v>-0.42322066116016077</v>
          </cell>
        </row>
        <row r="153">
          <cell r="A153">
            <v>39834</v>
          </cell>
          <cell r="B153">
            <v>-2.210045878866922E-2</v>
          </cell>
          <cell r="C153">
            <v>5.3123555981890114E-2</v>
          </cell>
          <cell r="D153">
            <v>5.3123555981890114E-2</v>
          </cell>
          <cell r="E153">
            <v>4.8390830726143363E-2</v>
          </cell>
          <cell r="F153">
            <v>-6.7296525118127004E-2</v>
          </cell>
          <cell r="G153">
            <v>-6.7296525118127115E-2</v>
          </cell>
          <cell r="H153">
            <v>5.3348756752167575E-2</v>
          </cell>
          <cell r="I153">
            <v>-8.5050584195607404E-2</v>
          </cell>
          <cell r="J153">
            <v>-8.5050584195607404E-2</v>
          </cell>
          <cell r="K153">
            <v>4.3662018155505855E-2</v>
          </cell>
          <cell r="L153">
            <v>-4.9542466040646604E-2</v>
          </cell>
          <cell r="M153">
            <v>-4.9542466040646604E-2</v>
          </cell>
          <cell r="N153" t="str">
            <v/>
          </cell>
          <cell r="O153">
            <v>-0.72493026691324314</v>
          </cell>
          <cell r="P153">
            <v>-17561900.650000002</v>
          </cell>
          <cell r="Q153">
            <v>0.64276482193540629</v>
          </cell>
          <cell r="R153">
            <v>-0.41869077922418907</v>
          </cell>
          <cell r="S153">
            <v>-0.39418390671301295</v>
          </cell>
          <cell r="T153">
            <v>-0.44360083534835126</v>
          </cell>
          <cell r="U153">
            <v>0.44033601097863007</v>
          </cell>
          <cell r="V153">
            <v>-0.36495750533918325</v>
          </cell>
          <cell r="W153">
            <v>-0.33153740470353754</v>
          </cell>
          <cell r="X153">
            <v>-0.39803731119601504</v>
          </cell>
        </row>
        <row r="154">
          <cell r="A154">
            <v>39835</v>
          </cell>
          <cell r="B154">
            <v>8.2633584062290679E-3</v>
          </cell>
          <cell r="C154">
            <v>6.1825893371010965E-2</v>
          </cell>
          <cell r="D154">
            <v>6.1825893371010965E-2</v>
          </cell>
          <cell r="E154">
            <v>-2.5960056377832608E-2</v>
          </cell>
          <cell r="F154">
            <v>-9.150955990986076E-2</v>
          </cell>
          <cell r="G154">
            <v>-9.1509559909860871E-2</v>
          </cell>
          <cell r="H154">
            <v>-3.0456597082292161E-2</v>
          </cell>
          <cell r="I154">
            <v>-0.11291682990344043</v>
          </cell>
          <cell r="J154">
            <v>-0.11291682990344043</v>
          </cell>
          <cell r="K154">
            <v>-2.1631501819958043E-2</v>
          </cell>
          <cell r="L154">
            <v>-7.0102289916281091E-2</v>
          </cell>
          <cell r="M154">
            <v>-7.0102289916281091E-2</v>
          </cell>
          <cell r="N154" t="str">
            <v/>
          </cell>
          <cell r="O154">
            <v>-0.69361544212293225</v>
          </cell>
          <cell r="P154">
            <v>-16943511.039999999</v>
          </cell>
          <cell r="Q154">
            <v>0.65633957643620366</v>
          </cell>
          <cell r="R154">
            <v>-0.43378159936848304</v>
          </cell>
          <cell r="S154">
            <v>-0.41263500337222303</v>
          </cell>
          <cell r="T154">
            <v>-0.45563658489113645</v>
          </cell>
          <cell r="U154">
            <v>0.45223802366274479</v>
          </cell>
          <cell r="V154">
            <v>-0.38144324430289756</v>
          </cell>
          <cell r="W154">
            <v>-0.35189650063306521</v>
          </cell>
          <cell r="X154">
            <v>-0.41105866819442527</v>
          </cell>
        </row>
        <row r="155">
          <cell r="A155">
            <v>39836</v>
          </cell>
          <cell r="B155">
            <v>3.1995573770687248E-3</v>
          </cell>
          <cell r="C155">
            <v>6.5223266241308808E-2</v>
          </cell>
          <cell r="D155">
            <v>6.5223266241308808E-2</v>
          </cell>
          <cell r="E155">
            <v>6.2512126844376237E-3</v>
          </cell>
          <cell r="F155">
            <v>-8.5830392947079004E-2</v>
          </cell>
          <cell r="G155">
            <v>-8.5830392947079059E-2</v>
          </cell>
          <cell r="H155">
            <v>3.423981378529152E-3</v>
          </cell>
          <cell r="I155">
            <v>-0.10987947364782324</v>
          </cell>
          <cell r="J155">
            <v>-0.10987947364782324</v>
          </cell>
          <cell r="K155">
            <v>8.9482720300465262E-3</v>
          </cell>
          <cell r="L155">
            <v>-6.1781312246334763E-2</v>
          </cell>
          <cell r="M155">
            <v>-6.1781312246334763E-2</v>
          </cell>
          <cell r="N155" t="str">
            <v/>
          </cell>
          <cell r="O155">
            <v>-0.67730430926712071</v>
          </cell>
          <cell r="P155">
            <v>-16598524.549999999</v>
          </cell>
          <cell r="Q155">
            <v>0.66163912994692087</v>
          </cell>
          <cell r="R155">
            <v>-0.43024204772029329</v>
          </cell>
          <cell r="S155">
            <v>-0.41062387656136978</v>
          </cell>
          <cell r="T155">
            <v>-0.45076547296953728</v>
          </cell>
          <cell r="U155">
            <v>0.45688454254461464</v>
          </cell>
          <cell r="V155">
            <v>-0.37757651446563922</v>
          </cell>
          <cell r="W155">
            <v>-0.34967740631987332</v>
          </cell>
          <cell r="X155">
            <v>-0.40578866094769117</v>
          </cell>
        </row>
        <row r="156">
          <cell r="A156">
            <v>39839</v>
          </cell>
          <cell r="B156">
            <v>-2.2860287928511687E-3</v>
          </cell>
          <cell r="C156">
            <v>6.2788135183866167E-2</v>
          </cell>
          <cell r="D156">
            <v>6.2788135183866167E-2</v>
          </cell>
          <cell r="E156">
            <v>8.7339073896546271E-3</v>
          </cell>
          <cell r="F156">
            <v>-7.7846120260641749E-2</v>
          </cell>
          <cell r="G156">
            <v>-7.784612026064186E-2</v>
          </cell>
          <cell r="H156">
            <v>1.2851779935275047E-2</v>
          </cell>
          <cell r="I156">
            <v>-9.8439840527273947E-2</v>
          </cell>
          <cell r="J156">
            <v>-9.8439840527273947E-2</v>
          </cell>
          <cell r="K156">
            <v>4.8271392495585945E-3</v>
          </cell>
          <cell r="L156">
            <v>-5.7252399994009551E-2</v>
          </cell>
          <cell r="M156">
            <v>-5.7252399994009551E-2</v>
          </cell>
          <cell r="N156" t="str">
            <v/>
          </cell>
          <cell r="O156">
            <v>-0.67418579821404578</v>
          </cell>
          <cell r="P156">
            <v>-16483958.76</v>
          </cell>
          <cell r="Q156">
            <v>0.65784057505253424</v>
          </cell>
          <cell r="R156">
            <v>-0.4252658345305631</v>
          </cell>
          <cell r="S156">
            <v>-0.40304934432383099</v>
          </cell>
          <cell r="T156">
            <v>-0.44811424142689571</v>
          </cell>
          <cell r="U156">
            <v>0.45355406253249786</v>
          </cell>
          <cell r="V156">
            <v>-0.37214032538583608</v>
          </cell>
          <cell r="W156">
            <v>-0.34131960345895906</v>
          </cell>
          <cell r="X156">
            <v>-0.40292032007041889</v>
          </cell>
        </row>
        <row r="157">
          <cell r="A157">
            <v>39840</v>
          </cell>
          <cell r="B157">
            <v>-6.1855979552063308E-3</v>
          </cell>
          <cell r="C157">
            <v>5.6214155068055272E-2</v>
          </cell>
          <cell r="D157">
            <v>5.6214155068055272E-2</v>
          </cell>
          <cell r="E157">
            <v>1.1886930841999988E-2</v>
          </cell>
          <cell r="F157">
            <v>-6.6884540866498088E-2</v>
          </cell>
          <cell r="G157">
            <v>-6.6884540866498088E-2</v>
          </cell>
          <cell r="H157">
            <v>1.2289948723716413E-2</v>
          </cell>
          <cell r="I157">
            <v>-8.7359712396008482E-2</v>
          </cell>
          <cell r="J157">
            <v>-8.7359712396008482E-2</v>
          </cell>
          <cell r="K157">
            <v>1.150152029764164E-2</v>
          </cell>
          <cell r="L157">
            <v>-4.6409369336987694E-2</v>
          </cell>
          <cell r="M157">
            <v>-4.6409369336987694E-2</v>
          </cell>
          <cell r="N157" t="str">
            <v/>
          </cell>
          <cell r="O157">
            <v>-0.71004569325637412</v>
          </cell>
          <cell r="P157">
            <v>-17252294.880000003</v>
          </cell>
          <cell r="Q157">
            <v>0.64758583978143114</v>
          </cell>
          <cell r="R157">
            <v>-0.41843400925309338</v>
          </cell>
          <cell r="S157">
            <v>-0.39571285137498191</v>
          </cell>
          <cell r="T157">
            <v>-0.44176671617268781</v>
          </cell>
          <cell r="U157">
            <v>0.44456296149551489</v>
          </cell>
          <cell r="V157">
            <v>-0.36467700085521693</v>
          </cell>
          <cell r="W157">
            <v>-0.33322445516015242</v>
          </cell>
          <cell r="X157">
            <v>-0.39605299601239941</v>
          </cell>
        </row>
        <row r="158">
          <cell r="A158">
            <v>39841</v>
          </cell>
          <cell r="B158">
            <v>-2.1934618022469592E-2</v>
          </cell>
          <cell r="C158">
            <v>3.3046501026712027E-2</v>
          </cell>
          <cell r="D158">
            <v>3.3046501026712027E-2</v>
          </cell>
          <cell r="E158">
            <v>3.8167247828972961E-2</v>
          </cell>
          <cell r="F158">
            <v>-3.1270091884703866E-2</v>
          </cell>
          <cell r="G158">
            <v>-3.1270091884703866E-2</v>
          </cell>
          <cell r="H158">
            <v>3.8462509658554363E-2</v>
          </cell>
          <cell r="I158">
            <v>-5.2257276519254048E-2</v>
          </cell>
          <cell r="J158">
            <v>-5.2257276519254048E-2</v>
          </cell>
          <cell r="K158">
            <v>3.7884665521216374E-2</v>
          </cell>
          <cell r="L158">
            <v>-1.0282907250153683E-2</v>
          </cell>
          <cell r="M158">
            <v>-1.0282907250153683E-2</v>
          </cell>
          <cell r="N158" t="str">
            <v/>
          </cell>
          <cell r="O158">
            <v>-0.75510555570758309</v>
          </cell>
          <cell r="P158">
            <v>-17940707.369999997</v>
          </cell>
          <cell r="Q158">
            <v>0.61144667372659578</v>
          </cell>
          <cell r="R158">
            <v>-0.39623723595535398</v>
          </cell>
          <cell r="S158">
            <v>-0.37247045108445176</v>
          </cell>
          <cell r="T158">
            <v>-0.42061823493207984</v>
          </cell>
          <cell r="U158">
            <v>0.41287702472570342</v>
          </cell>
          <cell r="V158">
            <v>-0.34042847049541158</v>
          </cell>
          <cell r="W158">
            <v>-0.3075785943266619</v>
          </cell>
          <cell r="X158">
            <v>-0.37317266577378838</v>
          </cell>
        </row>
        <row r="159">
          <cell r="A159">
            <v>39842</v>
          </cell>
          <cell r="B159">
            <v>2.1560944989814847E-2</v>
          </cell>
          <cell r="C159">
            <v>5.5319959807269781E-2</v>
          </cell>
          <cell r="D159">
            <v>5.5319959807269781E-2</v>
          </cell>
          <cell r="E159">
            <v>-3.9479863191040465E-2</v>
          </cell>
          <cell r="F159">
            <v>-6.9515416126164964E-2</v>
          </cell>
          <cell r="G159">
            <v>-6.9515416126164964E-2</v>
          </cell>
          <cell r="H159">
            <v>-4.1701722050119877E-2</v>
          </cell>
          <cell r="I159">
            <v>-9.1779780148871781E-2</v>
          </cell>
          <cell r="J159">
            <v>-9.1779780148871781E-2</v>
          </cell>
          <cell r="K159">
            <v>-3.735223441538385E-2</v>
          </cell>
          <cell r="L159">
            <v>-4.7251052103458147E-2</v>
          </cell>
          <cell r="M159">
            <v>-4.7251052103458147E-2</v>
          </cell>
          <cell r="N159" t="str">
            <v/>
          </cell>
          <cell r="O159">
            <v>-0.74769355022876272</v>
          </cell>
          <cell r="P159">
            <v>-18151508.780000001</v>
          </cell>
          <cell r="Q159">
            <v>0.64619098681283504</v>
          </cell>
          <cell r="R159">
            <v>-0.42007370727968107</v>
          </cell>
          <cell r="S159">
            <v>-0.39863951391156505</v>
          </cell>
          <cell r="T159">
            <v>-0.44225943843689564</v>
          </cell>
          <cell r="U159">
            <v>0.44333998853318768</v>
          </cell>
          <cell r="V159">
            <v>-0.36646826424495804</v>
          </cell>
          <cell r="W159">
            <v>-0.3364537593276048</v>
          </cell>
          <cell r="X159">
            <v>-0.39658606729977597</v>
          </cell>
        </row>
        <row r="160">
          <cell r="A160">
            <v>39843</v>
          </cell>
          <cell r="B160">
            <v>8.5723078404040774E-3</v>
          </cell>
          <cell r="C160">
            <v>6.4366487372860659E-2</v>
          </cell>
          <cell r="D160">
            <v>6.4366487372860659E-2</v>
          </cell>
          <cell r="E160">
            <v>-2.4803059020932605E-2</v>
          </cell>
          <cell r="F160">
            <v>-9.2594280178055599E-2</v>
          </cell>
          <cell r="G160">
            <v>-9.2594280178055599E-2</v>
          </cell>
          <cell r="H160">
            <v>-2.1410592127966251E-2</v>
          </cell>
          <cell r="I160">
            <v>-0.11122531283847614</v>
          </cell>
          <cell r="J160">
            <v>-0.11122531283847614</v>
          </cell>
          <cell r="K160">
            <v>-2.8036971830986007E-2</v>
          </cell>
          <cell r="L160">
            <v>-7.3963247517635056E-2</v>
          </cell>
          <cell r="M160">
            <v>-7.3963247517635056E-2</v>
          </cell>
          <cell r="N160" t="str">
            <v/>
          </cell>
          <cell r="O160">
            <v>-0.73247678865034149</v>
          </cell>
          <cell r="P160">
            <v>-17936042.550000001</v>
          </cell>
          <cell r="Q160">
            <v>0.66030264271589334</v>
          </cell>
          <cell r="R160">
            <v>-0.43445765334581377</v>
          </cell>
          <cell r="S160">
            <v>-0.41151499800108005</v>
          </cell>
          <cell r="T160">
            <v>-0.45789679485043866</v>
          </cell>
          <cell r="U160">
            <v>0.4557127432332595</v>
          </cell>
          <cell r="V160">
            <v>-0.3821817892785242</v>
          </cell>
          <cell r="W160">
            <v>-0.35066067724468675</v>
          </cell>
          <cell r="X160">
            <v>-0.41350396673331657</v>
          </cell>
        </row>
        <row r="161">
          <cell r="A161">
            <v>39846</v>
          </cell>
          <cell r="B161">
            <v>-4.5478814797785556E-3</v>
          </cell>
          <cell r="C161">
            <v>-4.5478814797785816E-3</v>
          </cell>
          <cell r="D161">
            <v>5.9525874737240692E-2</v>
          </cell>
          <cell r="E161">
            <v>6.5442069702388306E-3</v>
          </cell>
          <cell r="F161">
            <v>6.5442069702387751E-3</v>
          </cell>
          <cell r="G161">
            <v>-8.6656029341562246E-2</v>
          </cell>
          <cell r="H161">
            <v>1.3732089424527969E-2</v>
          </cell>
          <cell r="I161">
            <v>1.373208942452786E-2</v>
          </cell>
          <cell r="J161">
            <v>-9.90205793561173E-2</v>
          </cell>
          <cell r="K161">
            <v>-6.4367548405036253E-4</v>
          </cell>
          <cell r="L161">
            <v>-6.4367548405031005E-4</v>
          </cell>
          <cell r="M161">
            <v>-7.4559314672537513E-2</v>
          </cell>
          <cell r="N161" t="str">
            <v/>
          </cell>
          <cell r="O161">
            <v>-0.722692314201966</v>
          </cell>
          <cell r="P161">
            <v>-17602832.239999998</v>
          </cell>
          <cell r="Q161">
            <v>0.65275178307625836</v>
          </cell>
          <cell r="R161">
            <v>-0.4307566271788742</v>
          </cell>
          <cell r="S161">
            <v>-0.40343386932863745</v>
          </cell>
          <cell r="T161">
            <v>-0.45824573339341856</v>
          </cell>
          <cell r="U161">
            <v>0.4490923342084312</v>
          </cell>
          <cell r="V161">
            <v>-0.37813865903758026</v>
          </cell>
          <cell r="W161">
            <v>-0.34174389159774843</v>
          </cell>
          <cell r="X161">
            <v>-0.4138814798514231</v>
          </cell>
        </row>
        <row r="162">
          <cell r="A162">
            <v>39847</v>
          </cell>
          <cell r="B162">
            <v>-1.6225766587646365E-2</v>
          </cell>
          <cell r="C162">
            <v>-2.0699855204065809E-2</v>
          </cell>
          <cell r="D162">
            <v>4.2334255200182414E-2</v>
          </cell>
          <cell r="E162">
            <v>1.0642057285586759E-2</v>
          </cell>
          <cell r="F162">
            <v>1.7255908081291627E-2</v>
          </cell>
          <cell r="G162">
            <v>-7.6936170484369848E-2</v>
          </cell>
          <cell r="H162">
            <v>7.3715604074053656E-3</v>
          </cell>
          <cell r="I162">
            <v>2.120487675864613E-2</v>
          </cell>
          <cell r="J162">
            <v>-9.2378955131011797E-2</v>
          </cell>
          <cell r="K162">
            <v>1.395960034049388E-2</v>
          </cell>
          <cell r="L162">
            <v>1.3306939403937124E-2</v>
          </cell>
          <cell r="M162">
            <v>-6.1640532566533457E-2</v>
          </cell>
          <cell r="N162" t="str">
            <v/>
          </cell>
          <cell r="O162">
            <v>-0.74897945509861341</v>
          </cell>
          <cell r="P162">
            <v>-17946886.5</v>
          </cell>
          <cell r="Q162">
            <v>0.62593461841674669</v>
          </cell>
          <cell r="R162">
            <v>-0.42469870659587117</v>
          </cell>
          <cell r="S162">
            <v>-0.39903624605938137</v>
          </cell>
          <cell r="T162">
            <v>-0.45068306034883332</v>
          </cell>
          <cell r="U162">
            <v>0.42557970022961755</v>
          </cell>
          <cell r="V162">
            <v>-0.37152077502336645</v>
          </cell>
          <cell r="W162">
            <v>-0.33689151693111763</v>
          </cell>
          <cell r="X162">
            <v>-0.40569949955798734</v>
          </cell>
        </row>
        <row r="163">
          <cell r="A163">
            <v>39848</v>
          </cell>
          <cell r="B163">
            <v>1.0550360315991042E-2</v>
          </cell>
          <cell r="C163">
            <v>-1.0367885818966416E-2</v>
          </cell>
          <cell r="D163">
            <v>5.3331257162244627E-2</v>
          </cell>
          <cell r="E163">
            <v>-6.0633657912968486E-3</v>
          </cell>
          <cell r="F163">
            <v>1.1087913407236694E-2</v>
          </cell>
          <cell r="G163">
            <v>-8.253304413143836E-2</v>
          </cell>
          <cell r="H163">
            <v>-9.6789591818079983E-3</v>
          </cell>
          <cell r="I163">
            <v>1.1320676440236044E-2</v>
          </cell>
          <cell r="J163">
            <v>-0.10116378217684863</v>
          </cell>
          <cell r="K163">
            <v>-2.4195916699652643E-3</v>
          </cell>
          <cell r="L163">
            <v>1.0855150374237343E-2</v>
          </cell>
          <cell r="M163">
            <v>-6.3910979317368555E-2</v>
          </cell>
          <cell r="N163" t="str">
            <v/>
          </cell>
          <cell r="O163">
            <v>-0.73240645158524997</v>
          </cell>
          <cell r="P163">
            <v>-17735064.559999999</v>
          </cell>
          <cell r="Q163">
            <v>0.64308881449128696</v>
          </cell>
          <cell r="R163">
            <v>-0.42818696877798657</v>
          </cell>
          <cell r="S163">
            <v>-0.40485294970351871</v>
          </cell>
          <cell r="T163">
            <v>-0.45201218304018409</v>
          </cell>
          <cell r="U163">
            <v>0.44062007972620254</v>
          </cell>
          <cell r="V163">
            <v>-0.37533147445663051</v>
          </cell>
          <cell r="W163">
            <v>-0.34330971687185197</v>
          </cell>
          <cell r="X163">
            <v>-0.40713746409831308</v>
          </cell>
        </row>
        <row r="164">
          <cell r="A164">
            <v>39849</v>
          </cell>
          <cell r="B164">
            <v>-9.8754332821178997E-3</v>
          </cell>
          <cell r="C164">
            <v>-2.0140931736402523E-2</v>
          </cell>
          <cell r="D164">
            <v>4.2929154608169373E-2</v>
          </cell>
          <cell r="E164">
            <v>1.6618303751097852E-2</v>
          </cell>
          <cell r="F164">
            <v>2.7890479471302076E-2</v>
          </cell>
          <cell r="G164">
            <v>-6.7286299577219544E-2</v>
          </cell>
          <cell r="H164">
            <v>1.4819296878204795E-2</v>
          </cell>
          <cell r="I164">
            <v>2.6307737783470841E-2</v>
          </cell>
          <cell r="J164">
            <v>-8.7843661420044516E-2</v>
          </cell>
          <cell r="K164">
            <v>1.841813911518695E-2</v>
          </cell>
          <cell r="L164">
            <v>2.9473221159133312E-2</v>
          </cell>
          <cell r="M164">
            <v>-4.6669961510236724E-2</v>
          </cell>
          <cell r="N164" t="str">
            <v/>
          </cell>
          <cell r="O164">
            <v>-0.71237304449489436</v>
          </cell>
          <cell r="P164">
            <v>-17079481.199999999</v>
          </cell>
          <cell r="Q164">
            <v>0.62686260052718401</v>
          </cell>
          <cell r="R164">
            <v>-0.4186844061363032</v>
          </cell>
          <cell r="S164">
            <v>-0.39603328887898726</v>
          </cell>
          <cell r="T164">
            <v>-0.44191926719399055</v>
          </cell>
          <cell r="U164">
            <v>0.42639333224398701</v>
          </cell>
          <cell r="V164">
            <v>-0.36495054315540032</v>
          </cell>
          <cell r="W164">
            <v>-0.33357802860914354</v>
          </cell>
          <cell r="X164">
            <v>-0.39621803943589329</v>
          </cell>
        </row>
        <row r="165">
          <cell r="A165">
            <v>39850</v>
          </cell>
          <cell r="B165">
            <v>-1.7713546534043185E-2</v>
          </cell>
          <cell r="C165">
            <v>-3.749771093889398E-2</v>
          </cell>
          <cell r="D165">
            <v>2.4455180496307127E-2</v>
          </cell>
          <cell r="E165">
            <v>3.3441879300671884E-2</v>
          </cell>
          <cell r="F165">
            <v>6.2265068820090974E-2</v>
          </cell>
          <cell r="G165">
            <v>-3.609460058559788E-2</v>
          </cell>
          <cell r="H165">
            <v>3.443048720099446E-2</v>
          </cell>
          <cell r="I165">
            <v>6.1644013213506099E-2</v>
          </cell>
          <cell r="J165">
            <v>-5.6437674279261496E-2</v>
          </cell>
          <cell r="K165">
            <v>3.2456311228689805E-2</v>
          </cell>
          <cell r="L165">
            <v>6.2886124426675849E-2</v>
          </cell>
          <cell r="M165">
            <v>-1.572838507735419E-2</v>
          </cell>
          <cell r="N165" t="str">
            <v/>
          </cell>
          <cell r="O165">
            <v>-0.69496238761953555</v>
          </cell>
          <cell r="P165">
            <v>-16366684.619999999</v>
          </cell>
          <cell r="Q165">
            <v>0.59804509414825113</v>
          </cell>
          <cell r="R165">
            <v>-0.39924412021071509</v>
          </cell>
          <cell r="S165">
            <v>-0.3752384207619085</v>
          </cell>
          <cell r="T165">
            <v>-0.42380602523930344</v>
          </cell>
          <cell r="U165">
            <v>0.40112684757743411</v>
          </cell>
          <cell r="V165">
            <v>-0.34371329586964594</v>
          </cell>
          <cell r="W165">
            <v>-0.31063279545270917</v>
          </cell>
          <cell r="X165">
            <v>-0.3766215042095562</v>
          </cell>
        </row>
        <row r="166">
          <cell r="A166">
            <v>39853</v>
          </cell>
          <cell r="B166">
            <v>2.5841668863315904E-4</v>
          </cell>
          <cell r="C166">
            <v>-3.7248984284552922E-2</v>
          </cell>
          <cell r="D166">
            <v>2.4719916811704046E-2</v>
          </cell>
          <cell r="E166">
            <v>-3.0213611282922104E-3</v>
          </cell>
          <cell r="F166">
            <v>5.9055582433215403E-2</v>
          </cell>
          <cell r="G166">
            <v>-3.900690689073949E-2</v>
          </cell>
          <cell r="H166">
            <v>-5.8421258304025185E-3</v>
          </cell>
          <cell r="I166">
            <v>5.5441755301219198E-2</v>
          </cell>
          <cell r="J166">
            <v>-6.1950084114949289E-2</v>
          </cell>
          <cell r="K166">
            <v>-2.0389283149324804E-4</v>
          </cell>
          <cell r="L166">
            <v>6.2669409565211609E-2</v>
          </cell>
          <cell r="M166">
            <v>-1.5929071003879192E-2</v>
          </cell>
          <cell r="N166" t="str">
            <v/>
          </cell>
          <cell r="O166">
            <v>-0.72125688829866097</v>
          </cell>
          <cell r="P166">
            <v>-16990325.07</v>
          </cell>
          <cell r="Q166">
            <v>0.59845805566976762</v>
          </cell>
          <cell r="R166">
            <v>-0.40105922067350341</v>
          </cell>
          <cell r="S166">
            <v>-0.3788883565218184</v>
          </cell>
          <cell r="T166">
            <v>-0.42392350706030679</v>
          </cell>
          <cell r="U166">
            <v>0.40148892213774023</v>
          </cell>
          <cell r="V166">
            <v>-0.34569617500652039</v>
          </cell>
          <cell r="W166">
            <v>-0.31466016540502728</v>
          </cell>
          <cell r="X166">
            <v>-0.37674860661615495</v>
          </cell>
        </row>
        <row r="167">
          <cell r="A167">
            <v>39854</v>
          </cell>
          <cell r="B167">
            <v>2.2909746554095316E-2</v>
          </cell>
          <cell r="C167">
            <v>-1.5192602519814247E-2</v>
          </cell>
          <cell r="D167">
            <v>4.819599039479372E-2</v>
          </cell>
          <cell r="E167">
            <v>-4.7937632634336591E-2</v>
          </cell>
          <cell r="F167">
            <v>8.2869649831884828E-3</v>
          </cell>
          <cell r="G167">
            <v>-8.5074640752346053E-2</v>
          </cell>
          <cell r="H167">
            <v>-4.7365421277097586E-2</v>
          </cell>
          <cell r="I167">
            <v>5.4503119279376566E-3</v>
          </cell>
          <cell r="J167">
            <v>-0.10638121355979058</v>
          </cell>
          <cell r="K167">
            <v>-4.8505952145420354E-2</v>
          </cell>
          <cell r="L167">
            <v>1.1123618038439309E-2</v>
          </cell>
          <cell r="M167">
            <v>-6.3662368393464286E-2</v>
          </cell>
          <cell r="N167" t="str">
            <v/>
          </cell>
          <cell r="O167">
            <v>-0.70326895978098025</v>
          </cell>
          <cell r="P167">
            <v>-16942504.77</v>
          </cell>
          <cell r="Q167">
            <v>0.63507832460251401</v>
          </cell>
          <cell r="R167">
            <v>-0.42977102372258025</v>
          </cell>
          <cell r="S167">
            <v>-0.40830757117527283</v>
          </cell>
          <cell r="T167">
            <v>-0.4518666458589411</v>
          </cell>
          <cell r="U167">
            <v>0.43359667814228797</v>
          </cell>
          <cell r="V167">
            <v>-0.37706195140029908</v>
          </cell>
          <cell r="W167">
            <v>-0.34712157538859445</v>
          </cell>
          <cell r="X167">
            <v>-0.4069800088781983</v>
          </cell>
        </row>
        <row r="168">
          <cell r="A168">
            <v>39855</v>
          </cell>
          <cell r="B168">
            <v>-3.8346834972140392E-3</v>
          </cell>
          <cell r="C168">
            <v>-1.8969027194865817E-2</v>
          </cell>
          <cell r="D168">
            <v>4.4176490528580858E-2</v>
          </cell>
          <cell r="E168">
            <v>5.9178722104638037E-3</v>
          </cell>
          <cell r="F168">
            <v>1.4253878393435504E-2</v>
          </cell>
          <cell r="G168">
            <v>-7.9660229394205695E-2</v>
          </cell>
          <cell r="H168">
            <v>5.1938272369046259E-3</v>
          </cell>
          <cell r="I168">
            <v>1.0672447143383224E-2</v>
          </cell>
          <cell r="J168">
            <v>-0.10173991196736787</v>
          </cell>
          <cell r="K168">
            <v>6.6378546453786129E-3</v>
          </cell>
          <cell r="L168">
            <v>1.7835309643487784E-2</v>
          </cell>
          <cell r="M168">
            <v>-5.7447095295862005E-2</v>
          </cell>
          <cell r="N168" t="str">
            <v/>
          </cell>
          <cell r="O168">
            <v>-0.72997981724068461</v>
          </cell>
          <cell r="P168">
            <v>-17518494.810000002</v>
          </cell>
          <cell r="Q168">
            <v>0.62880831673450843</v>
          </cell>
          <cell r="R168">
            <v>-0.42639648151026688</v>
          </cell>
          <cell r="S168">
            <v>-0.40523442292257272</v>
          </cell>
          <cell r="T168">
            <v>-0.44822821632786891</v>
          </cell>
          <cell r="U168">
            <v>0.42809928861895497</v>
          </cell>
          <cell r="V168">
            <v>-0.37337548363365036</v>
          </cell>
          <cell r="W168">
            <v>-0.34373063764446043</v>
          </cell>
          <cell r="X168">
            <v>-0.40304362837532803</v>
          </cell>
        </row>
        <row r="169">
          <cell r="A169">
            <v>39856</v>
          </cell>
          <cell r="B169">
            <v>-3.4427344706040178E-3</v>
          </cell>
          <cell r="C169">
            <v>-2.2346456341672316E-2</v>
          </cell>
          <cell r="D169">
            <v>4.0581668131243642E-2</v>
          </cell>
          <cell r="E169">
            <v>5.2609414529809495E-3</v>
          </cell>
          <cell r="F169">
            <v>1.9589808666122144E-2</v>
          </cell>
          <cell r="G169">
            <v>-7.4818375744198695E-2</v>
          </cell>
          <cell r="H169">
            <v>5.5569523477225352E-3</v>
          </cell>
          <cell r="I169">
            <v>1.6288705771315248E-2</v>
          </cell>
          <cell r="J169">
            <v>-9.6748323462309438E-2</v>
          </cell>
          <cell r="K169">
            <v>4.9670136902717887E-3</v>
          </cell>
          <cell r="L169">
            <v>2.2890911560929039E-2</v>
          </cell>
          <cell r="M169">
            <v>-5.2765422114391169E-2</v>
          </cell>
          <cell r="N169" t="str">
            <v/>
          </cell>
          <cell r="O169">
            <v>-0.76119723817047746</v>
          </cell>
          <cell r="P169">
            <v>-18204716.289999999</v>
          </cell>
          <cell r="Q169">
            <v>0.62320076219647991</v>
          </cell>
          <cell r="R169">
            <v>-0.4233787869822685</v>
          </cell>
          <cell r="S169">
            <v>-0.40192933895268779</v>
          </cell>
          <cell r="T169">
            <v>-0.44548755832446374</v>
          </cell>
          <cell r="U169">
            <v>0.42318272197058127</v>
          </cell>
          <cell r="V169">
            <v>-0.37007884874004449</v>
          </cell>
          <cell r="W169">
            <v>-0.34008378007058038</v>
          </cell>
          <cell r="X169">
            <v>-0.40007853790497339</v>
          </cell>
        </row>
        <row r="170">
          <cell r="A170">
            <v>39857</v>
          </cell>
          <cell r="B170">
            <v>2.716300316934369E-3</v>
          </cell>
          <cell r="C170">
            <v>-1.9690855711181232E-2</v>
          </cell>
          <cell r="D170">
            <v>4.3408200446184653E-2</v>
          </cell>
          <cell r="E170">
            <v>-6.4122577700406191E-3</v>
          </cell>
          <cell r="F170">
            <v>1.3051935993248609E-2</v>
          </cell>
          <cell r="G170">
            <v>-8.0750878803031778E-2</v>
          </cell>
          <cell r="H170">
            <v>-4.5720350658761044E-3</v>
          </cell>
          <cell r="I170">
            <v>1.1642198171474938E-2</v>
          </cell>
          <cell r="J170">
            <v>-0.10087802180075112</v>
          </cell>
          <cell r="K170">
            <v>-8.2406028351974126E-3</v>
          </cell>
          <cell r="L170">
            <v>1.446167381502228E-2</v>
          </cell>
          <cell r="M170">
            <v>-6.0571206062512428E-2</v>
          </cell>
          <cell r="N170" t="str">
            <v/>
          </cell>
          <cell r="O170">
            <v>-0.76810694964689497</v>
          </cell>
          <cell r="P170">
            <v>-18419916.149999999</v>
          </cell>
          <cell r="Q170">
            <v>0.62760986294128229</v>
          </cell>
          <cell r="R170">
            <v>-0.4270762308358117</v>
          </cell>
          <cell r="S170">
            <v>-0.4046637389868678</v>
          </cell>
          <cell r="T170">
            <v>-0.45005707512348747</v>
          </cell>
          <cell r="U170">
            <v>0.42704851364932539</v>
          </cell>
          <cell r="V170">
            <v>-0.37411806553672411</v>
          </cell>
          <cell r="W170">
            <v>-0.34310094016863812</v>
          </cell>
          <cell r="X170">
            <v>-0.40502225240640943</v>
          </cell>
        </row>
        <row r="171">
          <cell r="A171">
            <v>39861</v>
          </cell>
          <cell r="B171">
            <v>2.3778062139065356E-2</v>
          </cell>
          <cell r="C171">
            <v>3.6189960372121632E-3</v>
          </cell>
          <cell r="D171">
            <v>6.8218425472804434E-2</v>
          </cell>
          <cell r="E171">
            <v>-4.5834080014734657E-2</v>
          </cell>
          <cell r="F171">
            <v>-3.3380367500147778E-2</v>
          </cell>
          <cell r="G171">
            <v>-0.12288381657744818</v>
          </cell>
          <cell r="H171">
            <v>-4.3372394631890784E-2</v>
          </cell>
          <cell r="I171">
            <v>-3.2235146473891696E-2</v>
          </cell>
          <cell r="J171">
            <v>-0.13987509506141527</v>
          </cell>
          <cell r="K171">
            <v>-4.8288923678311856E-2</v>
          </cell>
          <cell r="L171">
            <v>-3.4525588526403861E-2</v>
          </cell>
          <cell r="M171">
            <v>-0.10593521139416828</v>
          </cell>
          <cell r="N171" t="str">
            <v/>
          </cell>
          <cell r="O171">
            <v>-0.74284238161265892</v>
          </cell>
          <cell r="P171">
            <v>-18200332.609999999</v>
          </cell>
          <cell r="Q171">
            <v>0.66631127140045576</v>
          </cell>
          <cell r="R171">
            <v>-0.45333566471402642</v>
          </cell>
          <cell r="S171">
            <v>-0.43048489823820368</v>
          </cell>
          <cell r="T171">
            <v>-0.47661322705027698</v>
          </cell>
          <cell r="U171">
            <v>0.46098096188233972</v>
          </cell>
          <cell r="V171">
            <v>-0.40280478820069077</v>
          </cell>
          <cell r="W171">
            <v>-0.37159222542496195</v>
          </cell>
          <cell r="X171">
            <v>-0.43375308745025021</v>
          </cell>
        </row>
        <row r="172">
          <cell r="A172">
            <v>39862</v>
          </cell>
          <cell r="B172">
            <v>3.5463651487507158E-3</v>
          </cell>
          <cell r="C172">
            <v>7.1781954673826309E-3</v>
          </cell>
          <cell r="D172">
            <v>7.2006718068154507E-2</v>
          </cell>
          <cell r="E172">
            <v>-1.0686000707136989E-2</v>
          </cell>
          <cell r="F172">
            <v>-4.3709665576573742E-2</v>
          </cell>
          <cell r="G172">
            <v>-0.13225668073374286</v>
          </cell>
          <cell r="H172">
            <v>-1.322494735206335E-2</v>
          </cell>
          <cell r="I172">
            <v>-4.5033785710951846E-2</v>
          </cell>
          <cell r="J172">
            <v>-0.15125020164542657</v>
          </cell>
          <cell r="K172">
            <v>-8.1410307952079087E-3</v>
          </cell>
          <cell r="L172">
            <v>-4.2385545442195638E-2</v>
          </cell>
          <cell r="M172">
            <v>-0.11321382037111938</v>
          </cell>
          <cell r="N172" t="str">
            <v/>
          </cell>
          <cell r="O172">
            <v>-0.74515754816829882</v>
          </cell>
          <cell r="P172">
            <v>-18321999.48</v>
          </cell>
          <cell r="Q172">
            <v>0.67222061962032065</v>
          </cell>
          <cell r="R172">
            <v>-0.45917732018745894</v>
          </cell>
          <cell r="S172">
            <v>-0.43801670547520843</v>
          </cell>
          <cell r="T172">
            <v>-0.48087413488666519</v>
          </cell>
          <cell r="U172">
            <v>0.46616213384854732</v>
          </cell>
          <cell r="V172">
            <v>-0.40918641665627697</v>
          </cell>
          <cell r="W172">
            <v>-0.37990288515934412</v>
          </cell>
          <cell r="X172">
            <v>-0.43836292100300911</v>
          </cell>
        </row>
        <row r="173">
          <cell r="A173">
            <v>39863</v>
          </cell>
          <cell r="B173">
            <v>1.3533161352253782E-2</v>
          </cell>
          <cell r="C173">
            <v>2.0808500497114579E-2</v>
          </cell>
          <cell r="D173">
            <v>8.6514357954470933E-2</v>
          </cell>
          <cell r="E173">
            <v>-1.5723019820961137E-2</v>
          </cell>
          <cell r="F173">
            <v>-5.8745437459306826E-2</v>
          </cell>
          <cell r="G173">
            <v>-0.14590022614207288</v>
          </cell>
          <cell r="H173">
            <v>-1.5275673503521664E-2</v>
          </cell>
          <cell r="I173">
            <v>-5.9621537807325486E-2</v>
          </cell>
          <cell r="J173">
            <v>-0.16421542645127085</v>
          </cell>
          <cell r="K173">
            <v>-1.6169129022015921E-2</v>
          </cell>
          <cell r="L173">
            <v>-5.7869337111288166E-2</v>
          </cell>
          <cell r="M173">
            <v>-0.12755238052447937</v>
          </cell>
          <cell r="N173" t="str">
            <v/>
          </cell>
          <cell r="O173">
            <v>-0.7410369581830174</v>
          </cell>
          <cell r="P173">
            <v>-18468012.849999998</v>
          </cell>
          <cell r="Q173">
            <v>0.69485105108220835</v>
          </cell>
          <cell r="R173">
            <v>-0.4676806859017768</v>
          </cell>
          <cell r="S173">
            <v>-0.44660137879680262</v>
          </cell>
          <cell r="T173">
            <v>-0.48926794797834838</v>
          </cell>
          <cell r="U173">
            <v>0.48600394257448443</v>
          </cell>
          <cell r="V173">
            <v>-0.41847579033768345</v>
          </cell>
          <cell r="W173">
            <v>-0.38937528622612572</v>
          </cell>
          <cell r="X173">
            <v>-0.44744410339685958</v>
          </cell>
        </row>
        <row r="174">
          <cell r="A174">
            <v>39864</v>
          </cell>
          <cell r="B174">
            <v>-7.6160570399243909E-3</v>
          </cell>
          <cell r="C174">
            <v>1.3033964730488901E-2</v>
          </cell>
          <cell r="D174">
            <v>7.8239402629592947E-2</v>
          </cell>
          <cell r="E174">
            <v>-9.8937081992536147E-3</v>
          </cell>
          <cell r="F174">
            <v>-6.8057935442300543E-2</v>
          </cell>
          <cell r="G174">
            <v>-0.15435044007767174</v>
          </cell>
          <cell r="H174">
            <v>-1.3758988838399336E-2</v>
          </cell>
          <cell r="I174">
            <v>-7.2560194572505621E-2</v>
          </cell>
          <cell r="J174">
            <v>-0.17571497707003414</v>
          </cell>
          <cell r="K174">
            <v>-6.0356163160767556E-3</v>
          </cell>
          <cell r="L174">
            <v>-6.3555676312095466E-2</v>
          </cell>
          <cell r="M174">
            <v>-0.13281813961150812</v>
          </cell>
          <cell r="N174" t="str">
            <v/>
          </cell>
          <cell r="O174">
            <v>-0.75476864070438643</v>
          </cell>
          <cell r="P174">
            <v>-18666543.609999999</v>
          </cell>
          <cell r="Q174">
            <v>0.68194296880299032</v>
          </cell>
          <cell r="R174">
            <v>-0.47294729786429146</v>
          </cell>
          <cell r="S174">
            <v>-0.45421558424912301</v>
          </cell>
          <cell r="T174">
            <v>-0.4923505306846736</v>
          </cell>
          <cell r="U174">
            <v>0.47468645178628455</v>
          </cell>
          <cell r="V174">
            <v>-0.42422922117888395</v>
          </cell>
          <cell r="W174">
            <v>-0.39777686484739128</v>
          </cell>
          <cell r="X174">
            <v>-0.45077911878194188</v>
          </cell>
        </row>
        <row r="175">
          <cell r="A175">
            <v>39867</v>
          </cell>
          <cell r="B175">
            <v>2.7211524631099573E-2</v>
          </cell>
          <cell r="C175">
            <v>4.0600163413893053E-2</v>
          </cell>
          <cell r="D175">
            <v>0.10757994069247023</v>
          </cell>
          <cell r="E175">
            <v>-3.9315802294261348E-2</v>
          </cell>
          <cell r="F175">
            <v>-0.10469798540215686</v>
          </cell>
          <cell r="G175">
            <v>-0.18759783098580707</v>
          </cell>
          <cell r="H175">
            <v>-3.9795125278879045E-2</v>
          </cell>
          <cell r="I175">
            <v>-0.10946777781811201</v>
          </cell>
          <cell r="J175">
            <v>-0.20851750282303583</v>
          </cell>
          <cell r="K175">
            <v>-3.8841088310369573E-2</v>
          </cell>
          <cell r="L175">
            <v>-9.9928192986201703E-2</v>
          </cell>
          <cell r="M175">
            <v>-0.16650042683200816</v>
          </cell>
          <cell r="N175" t="str">
            <v/>
          </cell>
          <cell r="O175">
            <v>-0.72914924014585991</v>
          </cell>
          <cell r="P175">
            <v>-18525120.370000001</v>
          </cell>
          <cell r="Q175">
            <v>0.72771120132667755</v>
          </cell>
          <cell r="R175">
            <v>-0.49366879770011518</v>
          </cell>
          <cell r="S175">
            <v>-0.47593514344918897</v>
          </cell>
          <cell r="T175">
            <v>-0.51206818855306246</v>
          </cell>
          <cell r="U175">
            <v>0.51481491849221572</v>
          </cell>
          <cell r="V175">
            <v>-0.44686611128582787</v>
          </cell>
          <cell r="W175">
            <v>-0.42174240995662871</v>
          </cell>
          <cell r="X175">
            <v>-0.47211145553123146</v>
          </cell>
        </row>
        <row r="176">
          <cell r="A176">
            <v>39868</v>
          </cell>
          <cell r="B176">
            <v>-2.1293305384557017E-2</v>
          </cell>
          <cell r="C176">
            <v>1.8442346351101202E-2</v>
          </cell>
          <cell r="D176">
            <v>8.3995902777495912E-2</v>
          </cell>
          <cell r="E176">
            <v>4.5986412052970271E-2</v>
          </cell>
          <cell r="F176">
            <v>-6.3526258047006068E-2</v>
          </cell>
          <cell r="G176">
            <v>-0.15023837008879359</v>
          </cell>
          <cell r="H176">
            <v>4.5450839719549947E-2</v>
          </cell>
          <cell r="I176">
            <v>-6.8992340522628481E-2</v>
          </cell>
          <cell r="J176">
            <v>-0.17254395870301653</v>
          </cell>
          <cell r="K176">
            <v>4.6516308019607017E-2</v>
          </cell>
          <cell r="L176">
            <v>-5.8060175571383654E-2</v>
          </cell>
          <cell r="M176">
            <v>-0.12772910395231496</v>
          </cell>
          <cell r="N176" t="str">
            <v/>
          </cell>
          <cell r="O176">
            <v>-0.73700310152566395</v>
          </cell>
          <cell r="P176">
            <v>-18324779.979999997</v>
          </cell>
          <cell r="Q176">
            <v>0.69092251910050884</v>
          </cell>
          <cell r="R176">
            <v>-0.47038444239587685</v>
          </cell>
          <cell r="S176">
            <v>-0.45211595565144913</v>
          </cell>
          <cell r="T176">
            <v>-0.48937140211923191</v>
          </cell>
          <cell r="U176">
            <v>0.48255950183167817</v>
          </cell>
          <cell r="V176">
            <v>-0.42142946835895612</v>
          </cell>
          <cell r="W176">
            <v>-0.3954601169149542</v>
          </cell>
          <cell r="X176">
            <v>-0.44755602939670025</v>
          </cell>
        </row>
        <row r="177">
          <cell r="A177">
            <v>39869</v>
          </cell>
          <cell r="B177">
            <v>6.1395490939706848E-3</v>
          </cell>
          <cell r="C177">
            <v>2.4695123135902497E-2</v>
          </cell>
          <cell r="D177">
            <v>9.0651148840261264E-2</v>
          </cell>
          <cell r="E177">
            <v>-1.9056542948824307E-2</v>
          </cell>
          <cell r="F177">
            <v>-8.137221013097945E-2</v>
          </cell>
          <cell r="G177">
            <v>-0.16643188908545947</v>
          </cell>
          <cell r="H177">
            <v>-2.6597374240373423E-2</v>
          </cell>
          <cell r="I177">
            <v>-9.3754699662402352E-2</v>
          </cell>
          <cell r="J177">
            <v>-0.19455211670085026</v>
          </cell>
          <cell r="K177">
            <v>-1.1603230636100149E-2</v>
          </cell>
          <cell r="L177">
            <v>-6.8989720599556548E-2</v>
          </cell>
          <cell r="M177">
            <v>-0.13785026433631398</v>
          </cell>
          <cell r="N177" t="str">
            <v/>
          </cell>
          <cell r="O177">
            <v>-0.73365974129718137</v>
          </cell>
          <cell r="P177">
            <v>-18353982.16</v>
          </cell>
          <cell r="Q177">
            <v>0.70130402092062694</v>
          </cell>
          <cell r="R177">
            <v>-0.48047708401572531</v>
          </cell>
          <cell r="S177">
            <v>-0.46668823261931691</v>
          </cell>
          <cell r="T177">
            <v>-0.49529634350983087</v>
          </cell>
          <cell r="U177">
            <v>0.49166174867790646</v>
          </cell>
          <cell r="V177">
            <v>-0.43245502254409773</v>
          </cell>
          <cell r="W177">
            <v>-0.41153929042859883</v>
          </cell>
          <cell r="X177">
            <v>-0.45396616420113323</v>
          </cell>
        </row>
        <row r="178">
          <cell r="A178">
            <v>39870</v>
          </cell>
          <cell r="B178">
            <v>2.3680355946495039E-2</v>
          </cell>
          <cell r="C178">
            <v>4.8960268388398287E-2</v>
          </cell>
          <cell r="D178">
            <v>0.11647815625825242</v>
          </cell>
          <cell r="E178">
            <v>-1.9823812872501345E-2</v>
          </cell>
          <cell r="F178">
            <v>-9.9582915536822469E-2</v>
          </cell>
          <cell r="G178">
            <v>-0.1829563873327138</v>
          </cell>
          <cell r="H178">
            <v>-2.0897947972578587E-2</v>
          </cell>
          <cell r="I178">
            <v>-0.11269336679925135</v>
          </cell>
          <cell r="J178">
            <v>-0.21138432466065948</v>
          </cell>
          <cell r="K178">
            <v>-1.8778249887955768E-2</v>
          </cell>
          <cell r="L178">
            <v>-8.647246427439359E-2</v>
          </cell>
          <cell r="M178">
            <v>-0.15403992751344164</v>
          </cell>
          <cell r="N178" t="str">
            <v/>
          </cell>
          <cell r="O178">
            <v>-0.72714347589672712</v>
          </cell>
          <cell r="P178">
            <v>-18623016.349999998</v>
          </cell>
          <cell r="Q178">
            <v>0.7415915057092306</v>
          </cell>
          <cell r="R178">
            <v>-0.49077600908517383</v>
          </cell>
          <cell r="S178">
            <v>-0.47783335418720241</v>
          </cell>
          <cell r="T178">
            <v>-0.50477379489076823</v>
          </cell>
          <cell r="U178">
            <v>0.52698482983837058</v>
          </cell>
          <cell r="V178">
            <v>-0.44370592797391151</v>
          </cell>
          <cell r="W178">
            <v>-0.4238369117211287</v>
          </cell>
          <cell r="X178">
            <v>-0.46421972401704337</v>
          </cell>
        </row>
        <row r="179">
          <cell r="A179">
            <v>39871</v>
          </cell>
          <cell r="B179">
            <v>5.2934768161277635E-3</v>
          </cell>
          <cell r="C179">
            <v>5.4512915250151339E-2</v>
          </cell>
          <cell r="D179">
            <v>0.12238820749411849</v>
          </cell>
          <cell r="E179">
            <v>-1.2137870950311713E-2</v>
          </cell>
          <cell r="F179">
            <v>-0.11051206190949231</v>
          </cell>
          <cell r="G179">
            <v>-0.19287355726404576</v>
          </cell>
          <cell r="H179">
            <v>-9.9472829072716762E-3</v>
          </cell>
          <cell r="I179">
            <v>-0.12151965690519795</v>
          </cell>
          <cell r="J179">
            <v>-0.21922890788836902</v>
          </cell>
          <cell r="K179">
            <v>-1.42655827325904E-2</v>
          </cell>
          <cell r="L179">
            <v>-9.9504466913786671E-2</v>
          </cell>
          <cell r="M179">
            <v>-0.16610804091596676</v>
          </cell>
          <cell r="N179" t="str">
            <v/>
          </cell>
          <cell r="O179">
            <v>-0.79922657002027553</v>
          </cell>
          <cell r="P179">
            <v>-20577819.09</v>
          </cell>
          <cell r="Q179">
            <v>0.75081057996786726</v>
          </cell>
          <cell r="R179">
            <v>-0.49695690417170069</v>
          </cell>
          <cell r="S179">
            <v>-0.48302749353784347</v>
          </cell>
          <cell r="T179">
            <v>-0.51183848529110076</v>
          </cell>
          <cell r="U179">
            <v>0.53506788863369859</v>
          </cell>
          <cell r="V179">
            <v>-0.45045815363058761</v>
          </cell>
          <cell r="W179">
            <v>-0.42956816896096595</v>
          </cell>
          <cell r="X179">
            <v>-0.47186294187056832</v>
          </cell>
        </row>
        <row r="180">
          <cell r="A180">
            <v>39874</v>
          </cell>
          <cell r="B180">
            <v>3.0254189258166187E-2</v>
          </cell>
          <cell r="C180">
            <v>3.0254189258166253E-2</v>
          </cell>
          <cell r="D180">
            <v>0.15634515274477945</v>
          </cell>
          <cell r="E180">
            <v>-5.5829114599278973E-2</v>
          </cell>
          <cell r="F180">
            <v>-5.5829114599278973E-2</v>
          </cell>
          <cell r="G180">
            <v>-0.23793471193165971</v>
          </cell>
          <cell r="H180">
            <v>-5.4510035419126281E-2</v>
          </cell>
          <cell r="I180">
            <v>-5.4510035419126246E-2</v>
          </cell>
          <cell r="J180">
            <v>-0.26178876777360394</v>
          </cell>
          <cell r="K180">
            <v>-5.7148193779431651E-2</v>
          </cell>
          <cell r="L180">
            <v>-5.71481937794317E-2</v>
          </cell>
          <cell r="M180">
            <v>-0.21376346018481107</v>
          </cell>
          <cell r="N180" t="str">
            <v/>
          </cell>
          <cell r="O180">
            <v>-0.74479863399786905</v>
          </cell>
          <cell r="P180">
            <v>-19756622.060000002</v>
          </cell>
          <cell r="Q180">
            <v>0.80377993460941499</v>
          </cell>
          <cell r="R180">
            <v>-0.52504135481707492</v>
          </cell>
          <cell r="S180">
            <v>-0.51120768317581011</v>
          </cell>
          <cell r="T180">
            <v>-0.53973603412934579</v>
          </cell>
          <cell r="U180">
            <v>0.58151012306055616</v>
          </cell>
          <cell r="V180">
            <v>-0.48113858834864487</v>
          </cell>
          <cell r="W180">
            <v>-0.46066242827510073</v>
          </cell>
          <cell r="X180">
            <v>-0.50204502081064806</v>
          </cell>
        </row>
        <row r="181">
          <cell r="A181">
            <v>39875</v>
          </cell>
          <cell r="B181">
            <v>3.2196526365454526E-3</v>
          </cell>
          <cell r="C181">
            <v>3.3571249874923437E-2</v>
          </cell>
          <cell r="D181">
            <v>0.16006818246457089</v>
          </cell>
          <cell r="E181">
            <v>-1.3075465970731948E-2</v>
          </cell>
          <cell r="F181">
            <v>-6.8174588881891984E-2</v>
          </cell>
          <cell r="G181">
            <v>-0.24789907067327333</v>
          </cell>
          <cell r="H181">
            <v>-1.8387173307693294E-2</v>
          </cell>
          <cell r="I181">
            <v>-7.1894923258559507E-2</v>
          </cell>
          <cell r="J181">
            <v>-0.27536238563823645</v>
          </cell>
          <cell r="K181">
            <v>-7.7488961442192597E-3</v>
          </cell>
          <cell r="L181">
            <v>-6.4454254505224462E-2</v>
          </cell>
          <cell r="M181">
            <v>-0.21985592547662924</v>
          </cell>
          <cell r="N181" t="str">
            <v/>
          </cell>
          <cell r="O181">
            <v>-0.69026963711899914</v>
          </cell>
          <cell r="P181">
            <v>-18369131.460000001</v>
          </cell>
          <cell r="Q181">
            <v>0.80958747943162823</v>
          </cell>
          <cell r="R181">
            <v>-0.5312516604196692</v>
          </cell>
          <cell r="S181">
            <v>-0.52019519221672539</v>
          </cell>
          <cell r="T181">
            <v>-0.5433025717998039</v>
          </cell>
          <cell r="U181">
            <v>0.58660203629799157</v>
          </cell>
          <cell r="V181">
            <v>-0.48792294308021811</v>
          </cell>
          <cell r="W181">
            <v>-0.47057932167775685</v>
          </cell>
          <cell r="X181">
            <v>-0.50590362222888319</v>
          </cell>
        </row>
        <row r="182">
          <cell r="A182">
            <v>39876</v>
          </cell>
          <cell r="B182">
            <v>-1.3413351434439563E-2</v>
          </cell>
          <cell r="C182">
            <v>1.9707595467818084E-2</v>
          </cell>
          <cell r="D182">
            <v>0.14450778024526212</v>
          </cell>
          <cell r="E182">
            <v>2.965895468919677E-2</v>
          </cell>
          <cell r="F182">
            <v>-4.0537621235297916E-2</v>
          </cell>
          <cell r="G182">
            <v>-0.22559254328866918</v>
          </cell>
          <cell r="H182">
            <v>2.8698456313087876E-2</v>
          </cell>
          <cell r="I182">
            <v>-4.5259740259740222E-2</v>
          </cell>
          <cell r="J182">
            <v>-0.25456640471965519</v>
          </cell>
          <cell r="K182">
            <v>3.061181394098789E-2</v>
          </cell>
          <cell r="L182">
            <v>-3.581550221085561E-2</v>
          </cell>
          <cell r="M182">
            <v>-0.19597430022015561</v>
          </cell>
          <cell r="N182" t="str">
            <v/>
          </cell>
          <cell r="O182">
            <v>-0.6922453958084801</v>
          </cell>
          <cell r="P182">
            <v>-18174612.560000002</v>
          </cell>
          <cell r="Q182">
            <v>0.78531484661865014</v>
          </cell>
          <cell r="R182">
            <v>-0.5173490746554199</v>
          </cell>
          <cell r="S182">
            <v>-0.50642553490174758</v>
          </cell>
          <cell r="T182">
            <v>-0.52932223510041188</v>
          </cell>
          <cell r="U182">
            <v>0.56532038559852915</v>
          </cell>
          <cell r="V182">
            <v>-0.47273527285165706</v>
          </cell>
          <cell r="W182">
            <v>-0.45538576546968057</v>
          </cell>
          <cell r="X182">
            <v>-0.49077843584363767</v>
          </cell>
        </row>
        <row r="183">
          <cell r="A183">
            <v>39877</v>
          </cell>
          <cell r="B183">
            <v>1.8130963000645945E-2</v>
          </cell>
          <cell r="C183">
            <v>3.8195876152722574E-2</v>
          </cell>
          <cell r="D183">
            <v>0.16525880846284036</v>
          </cell>
          <cell r="E183">
            <v>-5.2612051614525868E-2</v>
          </cell>
          <cell r="F183">
            <v>-9.10169054290621E-2</v>
          </cell>
          <cell r="G183">
            <v>-0.2663357083718394</v>
          </cell>
          <cell r="H183">
            <v>-5.8720236439069352E-2</v>
          </cell>
          <cell r="I183">
            <v>-0.10132231404958669</v>
          </cell>
          <cell r="J183">
            <v>-0.29833844168414259</v>
          </cell>
          <cell r="K183">
            <v>-4.6563696782750019E-2</v>
          </cell>
          <cell r="L183">
            <v>-8.0711496808537508E-2</v>
          </cell>
          <cell r="M183">
            <v>-0.2334127091102427</v>
          </cell>
          <cell r="N183" t="str">
            <v/>
          </cell>
          <cell r="O183">
            <v>-0.70570272345828466</v>
          </cell>
          <cell r="P183">
            <v>-18863858.25</v>
          </cell>
          <cell r="Q183">
            <v>0.81768432404719671</v>
          </cell>
          <cell r="R183">
            <v>-0.54274233005144756</v>
          </cell>
          <cell r="S183">
            <v>-0.53540834419260408</v>
          </cell>
          <cell r="T183">
            <v>-0.55123873182757888</v>
          </cell>
          <cell r="U183">
            <v>0.59370115159397274</v>
          </cell>
          <cell r="V183">
            <v>-0.50047575189090465</v>
          </cell>
          <cell r="W183">
            <v>-0.48736564208938371</v>
          </cell>
          <cell r="X183">
            <v>-0.51448967435225224</v>
          </cell>
        </row>
        <row r="184">
          <cell r="A184">
            <v>39878</v>
          </cell>
          <cell r="B184">
            <v>4.8280559714723248E-3</v>
          </cell>
          <cell r="C184">
            <v>4.3208343952139794E-2</v>
          </cell>
          <cell r="D184">
            <v>0.17088474321135028</v>
          </cell>
          <cell r="E184">
            <v>9.6924969045941722E-4</v>
          </cell>
          <cell r="F184">
            <v>-9.0135873846016457E-2</v>
          </cell>
          <cell r="G184">
            <v>-0.26562460448427772</v>
          </cell>
          <cell r="H184">
            <v>4.6506739535984625E-3</v>
          </cell>
          <cell r="I184">
            <v>-9.7142857142856864E-2</v>
          </cell>
          <cell r="J184">
            <v>-0.29507524255064166</v>
          </cell>
          <cell r="K184">
            <v>-2.6296355629881795E-3</v>
          </cell>
          <cell r="L184">
            <v>-8.3128890549176049E-2</v>
          </cell>
          <cell r="M184">
            <v>-0.2354285543125012</v>
          </cell>
          <cell r="N184" t="str">
            <v/>
          </cell>
          <cell r="O184">
            <v>-0.69259415373873157</v>
          </cell>
          <cell r="P184">
            <v>-18602842.309999999</v>
          </cell>
          <cell r="Q184">
            <v>0.82646020570216461</v>
          </cell>
          <cell r="R184">
            <v>-0.54229913319638978</v>
          </cell>
          <cell r="S184">
            <v>-0.53324767987988142</v>
          </cell>
          <cell r="T184">
            <v>-0.55241881041765684</v>
          </cell>
          <cell r="U184">
            <v>0.60139562995566842</v>
          </cell>
          <cell r="V184">
            <v>-0.4999915881680479</v>
          </cell>
          <cell r="W184">
            <v>-0.48498154683332906</v>
          </cell>
          <cell r="X184">
            <v>-0.51576638957077359</v>
          </cell>
        </row>
        <row r="185">
          <cell r="A185">
            <v>39881</v>
          </cell>
          <cell r="B185">
            <v>2.5372798580986615E-3</v>
          </cell>
          <cell r="C185">
            <v>4.5855255471050071E-2</v>
          </cell>
          <cell r="D185">
            <v>0.17385560548645551</v>
          </cell>
          <cell r="E185">
            <v>-1.6096847683996884E-2</v>
          </cell>
          <cell r="F185">
            <v>-0.10478181809785009</v>
          </cell>
          <cell r="G185">
            <v>-0.27744573336876932</v>
          </cell>
          <cell r="H185">
            <v>-2.2099592007532139E-2</v>
          </cell>
          <cell r="I185">
            <v>-0.11709563164108583</v>
          </cell>
          <cell r="J185">
            <v>-0.31065379208628097</v>
          </cell>
          <cell r="K185">
            <v>-1.0185852634218198E-2</v>
          </cell>
          <cell r="L185">
            <v>-9.2468004554614347E-2</v>
          </cell>
          <cell r="M185">
            <v>-0.24321636638660526</v>
          </cell>
          <cell r="N185" t="str">
            <v/>
          </cell>
          <cell r="O185">
            <v>-0.65971520786316096</v>
          </cell>
          <cell r="P185">
            <v>-17764684.960000001</v>
          </cell>
          <cell r="Q185">
            <v>0.83109444639371155</v>
          </cell>
          <cell r="R185">
            <v>-0.54966667433416083</v>
          </cell>
          <cell r="S185">
            <v>-0.54356271572310511</v>
          </cell>
          <cell r="T185">
            <v>-0.55697780645659067</v>
          </cell>
          <cell r="U185">
            <v>0.60545881883240216</v>
          </cell>
          <cell r="V185">
            <v>-0.50804014741402403</v>
          </cell>
          <cell r="W185">
            <v>-0.49636324452466274</v>
          </cell>
          <cell r="X185">
            <v>-0.52069872176714105</v>
          </cell>
        </row>
        <row r="186">
          <cell r="A186">
            <v>39882</v>
          </cell>
          <cell r="B186">
            <v>-3.2911700598058133E-2</v>
          </cell>
          <cell r="C186">
            <v>1.1434380434081293E-2</v>
          </cell>
          <cell r="D186">
            <v>0.13522202125333305</v>
          </cell>
          <cell r="E186">
            <v>7.0154156347559171E-2</v>
          </cell>
          <cell r="F186">
            <v>-4.1978541799509106E-2</v>
          </cell>
          <cell r="G186">
            <v>-0.226755548377926</v>
          </cell>
          <cell r="H186">
            <v>7.1374127463828194E-2</v>
          </cell>
          <cell r="I186">
            <v>-5.407910271546601E-2</v>
          </cell>
          <cell r="J186">
            <v>-0.26145230797594055</v>
          </cell>
          <cell r="K186">
            <v>6.8967291495155472E-2</v>
          </cell>
          <cell r="L186">
            <v>-2.9877980883552202E-2</v>
          </cell>
          <cell r="M186">
            <v>-0.19102304892842725</v>
          </cell>
          <cell r="N186" t="str">
            <v/>
          </cell>
          <cell r="O186">
            <v>-0.65218839029858622</v>
          </cell>
          <cell r="P186">
            <v>-16984008.830000002</v>
          </cell>
          <cell r="Q186">
            <v>0.77083001420723463</v>
          </cell>
          <cell r="R186">
            <v>-0.51807391979688333</v>
          </cell>
          <cell r="S186">
            <v>-0.51098490281588238</v>
          </cell>
          <cell r="T186">
            <v>-0.52642376569565918</v>
          </cell>
          <cell r="U186">
            <v>0.55262043886447798</v>
          </cell>
          <cell r="V186">
            <v>-0.47352711899898536</v>
          </cell>
          <cell r="W186">
            <v>-0.46041661054389715</v>
          </cell>
          <cell r="X186">
            <v>-0.48764261079725479</v>
          </cell>
        </row>
        <row r="187">
          <cell r="A187">
            <v>39883</v>
          </cell>
          <cell r="B187">
            <v>-8.4466082582730501E-3</v>
          </cell>
          <cell r="C187">
            <v>2.8911904436055291E-3</v>
          </cell>
          <cell r="D187">
            <v>0.1256332455536413</v>
          </cell>
          <cell r="E187">
            <v>9.5061749536395901E-4</v>
          </cell>
          <cell r="F187">
            <v>-4.1067829840409742E-2</v>
          </cell>
          <cell r="G187">
            <v>-0.22602048867402091</v>
          </cell>
          <cell r="H187">
            <v>-3.6944813684559141E-3</v>
          </cell>
          <cell r="I187">
            <v>-5.7573789846516843E-2</v>
          </cell>
          <cell r="J187">
            <v>-0.26418085866383956</v>
          </cell>
          <cell r="K187">
            <v>5.4798375302224818E-3</v>
          </cell>
          <cell r="L187">
            <v>-2.4561869834302641E-2</v>
          </cell>
          <cell r="M187">
            <v>-0.18658998667086024</v>
          </cell>
          <cell r="N187" t="str">
            <v/>
          </cell>
          <cell r="O187">
            <v>-0.70305739165335179</v>
          </cell>
          <cell r="P187">
            <v>-18116972.670000002</v>
          </cell>
          <cell r="Q187">
            <v>0.7558725067852341</v>
          </cell>
          <cell r="R187">
            <v>-0.51761579243357003</v>
          </cell>
          <cell r="S187">
            <v>-0.51279155998132286</v>
          </cell>
          <cell r="T187">
            <v>-0.52382864487349678</v>
          </cell>
          <cell r="U187">
            <v>0.53950606224360187</v>
          </cell>
          <cell r="V187">
            <v>-0.47302664466747113</v>
          </cell>
          <cell r="W187">
            <v>-0.46241009132297106</v>
          </cell>
          <cell r="X187">
            <v>-0.48483497554701471</v>
          </cell>
        </row>
        <row r="188">
          <cell r="A188">
            <v>39884</v>
          </cell>
          <cell r="B188">
            <v>-2.4912172522797572E-2</v>
          </cell>
          <cell r="C188">
            <v>-2.209300791431934E-2</v>
          </cell>
          <cell r="D188">
            <v>9.7591275943012423E-2</v>
          </cell>
          <cell r="E188">
            <v>5.3673483412187251E-2</v>
          </cell>
          <cell r="F188">
            <v>1.0401400088063895E-2</v>
          </cell>
          <cell r="G188">
            <v>-0.18447831221149313</v>
          </cell>
          <cell r="H188">
            <v>6.5456914317212345E-2</v>
          </cell>
          <cell r="I188">
            <v>4.1145218417948382E-3</v>
          </cell>
          <cell r="J188">
            <v>-0.21601640817643375</v>
          </cell>
          <cell r="K188">
            <v>4.2288841181170968E-2</v>
          </cell>
          <cell r="L188">
            <v>1.6688278334332951E-2</v>
          </cell>
          <cell r="M188">
            <v>-0.15219181980201002</v>
          </cell>
          <cell r="N188" t="str">
            <v/>
          </cell>
          <cell r="O188">
            <v>-0.72608439973406036</v>
          </cell>
          <cell r="P188">
            <v>-18243281.949999999</v>
          </cell>
          <cell r="Q188">
            <v>0.71212990796816333</v>
          </cell>
          <cell r="R188">
            <v>-0.49172455167045215</v>
          </cell>
          <cell r="S188">
            <v>-0.48090039886839764</v>
          </cell>
          <cell r="T188">
            <v>-0.50369191006152914</v>
          </cell>
          <cell r="U188">
            <v>0.50115362162109656</v>
          </cell>
          <cell r="V188">
            <v>-0.444742149021366</v>
          </cell>
          <cell r="W188">
            <v>-0.42722111473290081</v>
          </cell>
          <cell r="X188">
            <v>-0.46304924364582833</v>
          </cell>
        </row>
        <row r="189">
          <cell r="A189">
            <v>39885</v>
          </cell>
          <cell r="B189">
            <v>-1.3320543998703047E-3</v>
          </cell>
          <cell r="C189">
            <v>-2.3395633225790968E-2</v>
          </cell>
          <cell r="D189">
            <v>9.612922465463325E-2</v>
          </cell>
          <cell r="E189">
            <v>7.9607275419781853E-3</v>
          </cell>
          <cell r="F189">
            <v>1.8444930342198296E-2</v>
          </cell>
          <cell r="G189">
            <v>-0.17798616625043462</v>
          </cell>
          <cell r="H189">
            <v>7.6897299776009726E-3</v>
          </cell>
          <cell r="I189">
            <v>1.1835891381346109E-2</v>
          </cell>
          <cell r="J189">
            <v>-0.20998778604844082</v>
          </cell>
          <cell r="K189">
            <v>8.2283735801727525E-3</v>
          </cell>
          <cell r="L189">
            <v>2.5053969303050483E-2</v>
          </cell>
          <cell r="M189">
            <v>-0.14521573737101456</v>
          </cell>
          <cell r="N189" t="str">
            <v/>
          </cell>
          <cell r="O189">
            <v>-0.75369492956521822</v>
          </cell>
          <cell r="P189">
            <v>-18911734.050000001</v>
          </cell>
          <cell r="Q189">
            <v>0.70984925779110486</v>
          </cell>
          <cell r="R189">
            <v>-0.48767830931002376</v>
          </cell>
          <cell r="S189">
            <v>-0.47690866310421531</v>
          </cell>
          <cell r="T189">
            <v>-0.49960810168665348</v>
          </cell>
          <cell r="U189">
            <v>0.49915400333453497</v>
          </cell>
          <cell r="V189">
            <v>-0.44032189255418075</v>
          </cell>
          <cell r="W189">
            <v>-0.42281659976832564</v>
          </cell>
          <cell r="X189">
            <v>-0.45863101222838987</v>
          </cell>
        </row>
        <row r="190">
          <cell r="A190">
            <v>39888</v>
          </cell>
          <cell r="B190">
            <v>1.7814708620020391E-2</v>
          </cell>
          <cell r="C190">
            <v>-5.9977109946688367E-3</v>
          </cell>
          <cell r="D190">
            <v>0.11565644740174452</v>
          </cell>
          <cell r="E190">
            <v>-1.3763773484433584E-2</v>
          </cell>
          <cell r="F190">
            <v>4.4272850145985476E-3</v>
          </cell>
          <cell r="G190">
            <v>-0.18930017845923452</v>
          </cell>
          <cell r="H190">
            <v>-1.7082348822963143E-2</v>
          </cell>
          <cell r="I190">
            <v>-5.4486422668238443E-3</v>
          </cell>
          <cell r="J190">
            <v>-0.22348305026156268</v>
          </cell>
          <cell r="K190">
            <v>-1.0487991197516186E-2</v>
          </cell>
          <cell r="L190">
            <v>1.430321229602094E-2</v>
          </cell>
          <cell r="M190">
            <v>-0.15418070719324273</v>
          </cell>
          <cell r="N190" t="str">
            <v/>
          </cell>
          <cell r="O190">
            <v>-0.76145598904306522</v>
          </cell>
          <cell r="P190">
            <v>-19447566.84</v>
          </cell>
          <cell r="Q190">
            <v>0.74030972410281159</v>
          </cell>
          <cell r="R190">
            <v>-0.49472978901184261</v>
          </cell>
          <cell r="S190">
            <v>-0.48584429178733923</v>
          </cell>
          <cell r="T190">
            <v>-0.50485620751147231</v>
          </cell>
          <cell r="U190">
            <v>0.5258609950804769</v>
          </cell>
          <cell r="V190">
            <v>-0.44802517524926144</v>
          </cell>
          <cell r="W190">
            <v>-0.43267624794590698</v>
          </cell>
          <cell r="X190">
            <v>-0.46430888540674675</v>
          </cell>
        </row>
        <row r="191">
          <cell r="A191">
            <v>39889</v>
          </cell>
          <cell r="B191">
            <v>-2.8050686577003225E-2</v>
          </cell>
          <cell r="C191">
            <v>-3.3880157660381216E-2</v>
          </cell>
          <cell r="D191">
            <v>8.4361518068065244E-2</v>
          </cell>
          <cell r="E191">
            <v>3.9904376173587996E-2</v>
          </cell>
          <cell r="F191">
            <v>4.450832923483683E-2</v>
          </cell>
          <cell r="G191">
            <v>-0.15694970781661122</v>
          </cell>
          <cell r="H191">
            <v>4.4712334621342928E-2</v>
          </cell>
          <cell r="I191">
            <v>3.9020070838252874E-2</v>
          </cell>
          <cell r="J191">
            <v>-0.18876316456571318</v>
          </cell>
          <cell r="K191">
            <v>3.5190044655978941E-2</v>
          </cell>
          <cell r="L191">
            <v>4.9996587631420786E-2</v>
          </cell>
          <cell r="M191">
            <v>-0.12441628850848441</v>
          </cell>
          <cell r="N191" t="str">
            <v/>
          </cell>
          <cell r="O191">
            <v>-0.79124590606291756</v>
          </cell>
          <cell r="P191">
            <v>-19640369.899999999</v>
          </cell>
          <cell r="Q191">
            <v>0.69149284148509249</v>
          </cell>
          <cell r="R191">
            <v>-0.47456729644326301</v>
          </cell>
          <cell r="S191">
            <v>-0.46285518971426121</v>
          </cell>
          <cell r="T191">
            <v>-0.48743207534267019</v>
          </cell>
          <cell r="U191">
            <v>0.48305954654740013</v>
          </cell>
          <cell r="V191">
            <v>-0.4259989642040577</v>
          </cell>
          <cell r="W191">
            <v>-0.40730987850542855</v>
          </cell>
          <cell r="X191">
            <v>-0.44545789116239898</v>
          </cell>
        </row>
        <row r="192">
          <cell r="A192">
            <v>39890</v>
          </cell>
          <cell r="B192">
            <v>-2.2392859772851562E-2</v>
          </cell>
          <cell r="C192">
            <v>-5.5514343813661715E-2</v>
          </cell>
          <cell r="D192">
            <v>6.0079562650890539E-2</v>
          </cell>
          <cell r="E192">
            <v>3.2173831131084629E-2</v>
          </cell>
          <cell r="F192">
            <v>7.8114163834649641E-2</v>
          </cell>
          <cell r="G192">
            <v>-0.12982555008089136</v>
          </cell>
          <cell r="H192">
            <v>3.4901426055337803E-2</v>
          </cell>
          <cell r="I192">
            <v>7.5283353010626053E-2</v>
          </cell>
          <cell r="J192">
            <v>-0.16044984214043723</v>
          </cell>
          <cell r="K192">
            <v>2.9474750100917602E-2</v>
          </cell>
          <cell r="L192">
            <v>8.094497465867323E-2</v>
          </cell>
          <cell r="M192">
            <v>-9.8608677419838031E-2</v>
          </cell>
          <cell r="N192" t="str">
            <v/>
          </cell>
          <cell r="O192">
            <v>-0.81409837349630043</v>
          </cell>
          <cell r="P192">
            <v>-19754147.449999999</v>
          </cell>
          <cell r="Q192">
            <v>0.65361547947893461</v>
          </cell>
          <cell r="R192">
            <v>-0.45766211336827933</v>
          </cell>
          <cell r="S192">
            <v>-0.44410806983706508</v>
          </cell>
          <cell r="T192">
            <v>-0.47232426385364945</v>
          </cell>
          <cell r="U192">
            <v>0.44984960208677549</v>
          </cell>
          <cell r="V192">
            <v>-0.40753115180929134</v>
          </cell>
          <cell r="W192">
            <v>-0.38662414805635659</v>
          </cell>
          <cell r="X192">
            <v>-0.42911290108397482</v>
          </cell>
        </row>
        <row r="193">
          <cell r="A193">
            <v>39891</v>
          </cell>
          <cell r="B193">
            <v>8.6445274797081542E-3</v>
          </cell>
          <cell r="C193">
            <v>-4.7349711604568689E-2</v>
          </cell>
          <cell r="D193">
            <v>6.9243449560903336E-2</v>
          </cell>
          <cell r="E193">
            <v>-8.9614237515061035E-3</v>
          </cell>
          <cell r="F193">
            <v>6.8452725960026717E-2</v>
          </cell>
          <cell r="G193">
            <v>-0.13762355206435017</v>
          </cell>
          <cell r="H193">
            <v>-1.0447261368190462E-2</v>
          </cell>
          <cell r="I193">
            <v>6.404958677685979E-2</v>
          </cell>
          <cell r="J193">
            <v>-0.16922084207130161</v>
          </cell>
          <cell r="K193">
            <v>-7.483368446237375E-3</v>
          </cell>
          <cell r="L193">
            <v>7.2855865143193643E-2</v>
          </cell>
          <cell r="M193">
            <v>-0.10535412080094664</v>
          </cell>
          <cell r="N193" t="str">
            <v/>
          </cell>
          <cell r="O193">
            <v>-0.84294547383665341</v>
          </cell>
          <cell r="P193">
            <v>-20631324.870000001</v>
          </cell>
          <cell r="Q193">
            <v>0.66791020393216116</v>
          </cell>
          <cell r="R193">
            <v>-0.46252223298688244</v>
          </cell>
          <cell r="S193">
            <v>-0.44991561812394509</v>
          </cell>
          <cell r="T193">
            <v>-0.47627305580737211</v>
          </cell>
          <cell r="U193">
            <v>0.46238286681345864</v>
          </cell>
          <cell r="V193">
            <v>-0.41284051621749507</v>
          </cell>
          <cell r="W193">
            <v>-0.39303224589854824</v>
          </cell>
          <cell r="X193">
            <v>-0.43338505958636697</v>
          </cell>
        </row>
        <row r="194">
          <cell r="A194">
            <v>39892</v>
          </cell>
          <cell r="B194">
            <v>1.7654603114390339E-2</v>
          </cell>
          <cell r="C194">
            <v>-3.0531048856137888E-2</v>
          </cell>
          <cell r="D194">
            <v>8.8120518295562666E-2</v>
          </cell>
          <cell r="E194">
            <v>-2.91569854275322E-2</v>
          </cell>
          <cell r="F194">
            <v>3.7299865399203158E-2</v>
          </cell>
          <cell r="G194">
            <v>-0.16276784958985691</v>
          </cell>
          <cell r="H194">
            <v>-3.1805825242718404E-2</v>
          </cell>
          <cell r="I194">
            <v>3.0206611570248398E-2</v>
          </cell>
          <cell r="J194">
            <v>-0.19564445878367454</v>
          </cell>
          <cell r="K194">
            <v>-2.6529887974501388E-2</v>
          </cell>
          <cell r="L194">
            <v>4.4393119228157918E-2</v>
          </cell>
          <cell r="M194">
            <v>-0.12908897575294687</v>
          </cell>
          <cell r="N194" t="str">
            <v/>
          </cell>
          <cell r="O194">
            <v>-0.8500437346193932</v>
          </cell>
          <cell r="P194">
            <v>-21173153.68</v>
          </cell>
          <cell r="Q194">
            <v>0.69735649661302523</v>
          </cell>
          <cell r="R194">
            <v>-0.47819346440730648</v>
          </cell>
          <cell r="S194">
            <v>-0.46741150584264368</v>
          </cell>
          <cell r="T194">
            <v>-0.49016747296603047</v>
          </cell>
          <cell r="U194">
            <v>0.4882006559283345</v>
          </cell>
          <cell r="V194">
            <v>-0.42996031672977886</v>
          </cell>
          <cell r="W194">
            <v>-0.41233735621346423</v>
          </cell>
          <cell r="X194">
            <v>-0.44841729048021939</v>
          </cell>
        </row>
        <row r="195">
          <cell r="A195">
            <v>39895</v>
          </cell>
          <cell r="B195">
            <v>-5.1860284405538262E-2</v>
          </cell>
          <cell r="C195">
            <v>-8.0807984384797416E-2</v>
          </cell>
          <cell r="D195">
            <v>3.1690278749253009E-2</v>
          </cell>
          <cell r="E195">
            <v>7.8793654579300876E-2</v>
          </cell>
          <cell r="F195">
            <v>0.11903251268862325</v>
          </cell>
          <cell r="G195">
            <v>-9.6799268727754795E-2</v>
          </cell>
          <cell r="H195">
            <v>8.4072038827162979E-2</v>
          </cell>
          <cell r="I195">
            <v>0.11681818181818238</v>
          </cell>
          <cell r="J195">
            <v>-0.12802064849169192</v>
          </cell>
          <cell r="K195">
            <v>7.3586969232144958E-2</v>
          </cell>
          <cell r="L195">
            <v>0.12124684355906412</v>
          </cell>
          <cell r="M195">
            <v>-6.5001273007743166E-2</v>
          </cell>
          <cell r="N195" t="str">
            <v/>
          </cell>
          <cell r="O195">
            <v>-0.91257960834741381</v>
          </cell>
          <cell r="P195">
            <v>-21549492.77</v>
          </cell>
          <cell r="Q195">
            <v>0.60933110596108575</v>
          </cell>
          <cell r="R195">
            <v>-0.43707842048459411</v>
          </cell>
          <cell r="S195">
            <v>-0.42263570528294614</v>
          </cell>
          <cell r="T195">
            <v>-0.45265044248563502</v>
          </cell>
          <cell r="U195">
            <v>0.41102214665938241</v>
          </cell>
          <cell r="V195">
            <v>-0.385044806829691</v>
          </cell>
          <cell r="W195">
            <v>-0.36293135960776934</v>
          </cell>
          <cell r="X195">
            <v>-0.40782799060580421</v>
          </cell>
        </row>
        <row r="196">
          <cell r="A196">
            <v>39896</v>
          </cell>
          <cell r="B196">
            <v>1.4338965172020761E-2</v>
          </cell>
          <cell r="C196">
            <v>-6.7627722086491482E-2</v>
          </cell>
          <cell r="D196">
            <v>4.648364972455088E-2</v>
          </cell>
          <cell r="E196">
            <v>-3.0851570694109709E-2</v>
          </cell>
          <cell r="F196">
            <v>8.4508602014403023E-2</v>
          </cell>
          <cell r="G196">
            <v>-0.12466442993957205</v>
          </cell>
          <cell r="H196">
            <v>-3.9938897081754313E-2</v>
          </cell>
          <cell r="I196">
            <v>7.2213695395513922E-2</v>
          </cell>
          <cell r="J196">
            <v>-0.16284654206899718</v>
          </cell>
          <cell r="K196">
            <v>-2.1800137111810256E-2</v>
          </cell>
          <cell r="L196">
            <v>9.6803508633292124E-2</v>
          </cell>
          <cell r="M196">
            <v>-8.5384373455542395E-2</v>
          </cell>
          <cell r="N196" t="str">
            <v/>
          </cell>
          <cell r="O196">
            <v>-0.89851460065854138</v>
          </cell>
          <cell r="P196">
            <v>-21522279.059999999</v>
          </cell>
          <cell r="Q196">
            <v>0.63240724863971143</v>
          </cell>
          <cell r="R196">
            <v>-0.4544454353902535</v>
          </cell>
          <cell r="S196">
            <v>-0.44569499842833027</v>
          </cell>
          <cell r="T196">
            <v>-0.4645827378875369</v>
          </cell>
          <cell r="U196">
            <v>0.43125474407728115</v>
          </cell>
          <cell r="V196">
            <v>-0.40401714044549464</v>
          </cell>
          <cell r="W196">
            <v>-0.38837517847040781</v>
          </cell>
          <cell r="X196">
            <v>-0.42073742160437388</v>
          </cell>
        </row>
        <row r="197">
          <cell r="A197">
            <v>39897</v>
          </cell>
          <cell r="B197">
            <v>-1.0976524108921817E-2</v>
          </cell>
          <cell r="C197">
            <v>-7.7861928873499409E-2</v>
          </cell>
          <cell r="D197">
            <v>3.4996896713756831E-2</v>
          </cell>
          <cell r="E197">
            <v>1.6942791074089802E-2</v>
          </cell>
          <cell r="F197">
            <v>0.10288320467638645</v>
          </cell>
          <cell r="G197">
            <v>-0.10983380225631889</v>
          </cell>
          <cell r="H197">
            <v>2.4351301800884212E-2</v>
          </cell>
          <cell r="I197">
            <v>9.8323494687131419E-2</v>
          </cell>
          <cell r="J197">
            <v>-0.14246076556126541</v>
          </cell>
          <cell r="K197">
            <v>9.7003756357480608E-3</v>
          </cell>
          <cell r="L197">
            <v>0.10744291466564149</v>
          </cell>
          <cell r="M197">
            <v>-7.6512258315736048E-2</v>
          </cell>
          <cell r="N197" t="str">
            <v/>
          </cell>
          <cell r="O197">
            <v>-0.94379973330955302</v>
          </cell>
          <cell r="P197">
            <v>-22358308.899999999</v>
          </cell>
          <cell r="Q197">
            <v>0.61448909111943895</v>
          </cell>
          <cell r="R197">
            <v>-0.44520221838255458</v>
          </cell>
          <cell r="S197">
            <v>-0.43219695004531888</v>
          </cell>
          <cell r="T197">
            <v>-0.45938898932318217</v>
          </cell>
          <cell r="U197">
            <v>0.41554454187290824</v>
          </cell>
          <cell r="V197">
            <v>-0.39391952737232405</v>
          </cell>
          <cell r="W197">
            <v>-0.37348131785242866</v>
          </cell>
          <cell r="X197">
            <v>-0.41511835700220434</v>
          </cell>
        </row>
        <row r="198">
          <cell r="A198">
            <v>39898</v>
          </cell>
          <cell r="B198">
            <v>-3.0547897855443321E-2</v>
          </cell>
          <cell r="C198">
            <v>-0.10603130847888731</v>
          </cell>
          <cell r="D198">
            <v>3.3799172322441784E-3</v>
          </cell>
          <cell r="E198">
            <v>3.9270398414026797E-2</v>
          </cell>
          <cell r="F198">
            <v>0.14619386752816665</v>
          </cell>
          <cell r="G198">
            <v>-7.4876621016225164E-2</v>
          </cell>
          <cell r="H198">
            <v>4.4056628111966305E-2</v>
          </cell>
          <cell r="I198">
            <v>0.14671192443919767</v>
          </cell>
          <cell r="J198">
            <v>-0.10468047841817774</v>
          </cell>
          <cell r="K198">
            <v>3.4523581708080495E-2</v>
          </cell>
          <cell r="L198">
            <v>0.14567581061713564</v>
          </cell>
          <cell r="M198">
            <v>-4.4630153809288697E-2</v>
          </cell>
          <cell r="N198" t="str">
            <v/>
          </cell>
          <cell r="O198">
            <v>-0.98328749966721307</v>
          </cell>
          <cell r="P198">
            <v>-22580600.829999998</v>
          </cell>
          <cell r="Q198">
            <v>0.56516984327519482</v>
          </cell>
          <cell r="R198">
            <v>-0.42341508845921927</v>
          </cell>
          <cell r="S198">
            <v>-0.4071814622326253</v>
          </cell>
          <cell r="T198">
            <v>-0.4407251609237931</v>
          </cell>
          <cell r="U198">
            <v>0.37230263179794432</v>
          </cell>
          <cell r="V198">
            <v>-0.37011850574127358</v>
          </cell>
          <cell r="W198">
            <v>-0.34587901726785386</v>
          </cell>
          <cell r="X198">
            <v>-0.39492614781061364</v>
          </cell>
        </row>
        <row r="199">
          <cell r="A199">
            <v>39899</v>
          </cell>
          <cell r="B199">
            <v>2.4458274820341148E-2</v>
          </cell>
          <cell r="C199">
            <v>-8.4166376540883103E-2</v>
          </cell>
          <cell r="D199">
            <v>2.79208589971216E-2</v>
          </cell>
          <cell r="E199">
            <v>-3.0087756634998852E-2</v>
          </cell>
          <cell r="F199">
            <v>0.11170746538545107</v>
          </cell>
          <cell r="G199">
            <v>-0.10271150810043683</v>
          </cell>
          <cell r="H199">
            <v>-3.6138438016401313E-2</v>
          </cell>
          <cell r="I199">
            <v>0.10527154663518346</v>
          </cell>
          <cell r="J199">
            <v>-0.13703592745373649</v>
          </cell>
          <cell r="K199">
            <v>-2.4031603204213787E-2</v>
          </cell>
          <cell r="L199">
            <v>0.11814338413571868</v>
          </cell>
          <cell r="M199">
            <v>-6.7589222866214715E-2</v>
          </cell>
          <cell r="N199" t="str">
            <v/>
          </cell>
          <cell r="O199">
            <v>-0.96088074983786087</v>
          </cell>
          <cell r="P199">
            <v>-22580076.210000001</v>
          </cell>
          <cell r="Q199">
            <v>0.60345119744253006</v>
          </cell>
          <cell r="R199">
            <v>-0.44076323495707059</v>
          </cell>
          <cell r="S199">
            <v>-0.42860499821470521</v>
          </cell>
          <cell r="T199">
            <v>-0.45416543193857306</v>
          </cell>
          <cell r="U199">
            <v>0.40586678670313603</v>
          </cell>
          <cell r="V199">
            <v>-0.38907022684941961</v>
          </cell>
          <cell r="W199">
            <v>-0.369517927857547</v>
          </cell>
          <cell r="X199">
            <v>-0.40946704253567412</v>
          </cell>
        </row>
        <row r="200">
          <cell r="A200">
            <v>39902</v>
          </cell>
          <cell r="B200">
            <v>1.7051300668006902E-2</v>
          </cell>
          <cell r="C200">
            <v>-6.8550222065411504E-2</v>
          </cell>
          <cell r="D200">
            <v>4.5448246626797362E-2</v>
          </cell>
          <cell r="E200">
            <v>-3.4177830256736819E-2</v>
          </cell>
          <cell r="F200">
            <v>7.3711716338360156E-2</v>
          </cell>
          <cell r="G200">
            <v>-0.13337888186790348</v>
          </cell>
          <cell r="H200">
            <v>-3.0288464106220613E-2</v>
          </cell>
          <cell r="I200">
            <v>7.1794569067296754E-2</v>
          </cell>
          <cell r="J200">
            <v>-0.16317378379001202</v>
          </cell>
          <cell r="K200">
            <v>-3.8022422821163582E-2</v>
          </cell>
          <cell r="L200">
            <v>7.5628863609423558E-2</v>
          </cell>
          <cell r="M200">
            <v>-0.10304173967740526</v>
          </cell>
          <cell r="N200" t="str">
            <v/>
          </cell>
          <cell r="O200">
            <v>-0.92169848579250047</v>
          </cell>
          <cell r="P200">
            <v>-22029907.239999998</v>
          </cell>
          <cell r="Q200">
            <v>0.63079212591659828</v>
          </cell>
          <cell r="R200">
            <v>-0.45987673418603447</v>
          </cell>
          <cell r="S200">
            <v>-0.44591167521675301</v>
          </cell>
          <cell r="T200">
            <v>-0.47491938467581185</v>
          </cell>
          <cell r="U200">
            <v>0.42983864398237581</v>
          </cell>
          <cell r="V200">
            <v>-0.4099504809349469</v>
          </cell>
          <cell r="W200">
            <v>-0.38861426146924927</v>
          </cell>
          <cell r="X200">
            <v>-0.43192053633421501</v>
          </cell>
        </row>
        <row r="201">
          <cell r="A201">
            <v>39903</v>
          </cell>
          <cell r="B201">
            <v>-1.2697313094144494E-2</v>
          </cell>
          <cell r="C201">
            <v>-8.0377131527318291E-2</v>
          </cell>
          <cell r="D201">
            <v>3.2173862915652496E-2</v>
          </cell>
          <cell r="E201">
            <v>1.5540839083878488E-2</v>
          </cell>
          <cell r="F201">
            <v>9.0398097344449591E-2</v>
          </cell>
          <cell r="G201">
            <v>-0.1199108625243217</v>
          </cell>
          <cell r="H201">
            <v>1.6297463125543973E-2</v>
          </cell>
          <cell r="I201">
            <v>8.9262101534829164E-2</v>
          </cell>
          <cell r="J201">
            <v>-0.14953563938884129</v>
          </cell>
          <cell r="K201">
            <v>1.4786912180167972E-2</v>
          </cell>
          <cell r="L201">
            <v>9.1534093154070018E-2</v>
          </cell>
          <cell r="M201">
            <v>-8.9778496652738737E-2</v>
          </cell>
          <cell r="N201" t="str">
            <v/>
          </cell>
          <cell r="O201">
            <v>-0.82625507893656447</v>
          </cell>
          <cell r="P201">
            <v>-19497071.370000001</v>
          </cell>
          <cell r="Q201">
            <v>0.61008544770236983</v>
          </cell>
          <cell r="R201">
            <v>-0.45148276542656074</v>
          </cell>
          <cell r="S201">
            <v>-0.43688144117530359</v>
          </cell>
          <cell r="T201">
            <v>-0.46715506372950444</v>
          </cell>
          <cell r="U201">
            <v>0.41168353504562472</v>
          </cell>
          <cell r="V201">
            <v>-0.40078061630763706</v>
          </cell>
          <cell r="W201">
            <v>-0.37865022494006095</v>
          </cell>
          <cell r="X201">
            <v>-0.42352039519363205</v>
          </cell>
        </row>
        <row r="202">
          <cell r="A202">
            <v>39904</v>
          </cell>
          <cell r="B202">
            <v>-5.2927124411158866E-3</v>
          </cell>
          <cell r="C202">
            <v>-5.2927124411158433E-3</v>
          </cell>
          <cell r="D202">
            <v>2.6710863470004176E-2</v>
          </cell>
          <cell r="E202">
            <v>1.4889676666158147E-2</v>
          </cell>
          <cell r="F202">
            <v>1.4889676666158147E-2</v>
          </cell>
          <cell r="G202">
            <v>-0.1068066198299108</v>
          </cell>
          <cell r="H202">
            <v>1.521778009007101E-2</v>
          </cell>
          <cell r="I202">
            <v>1.521778009007102E-2</v>
          </cell>
          <cell r="J202">
            <v>-0.13659345977461779</v>
          </cell>
          <cell r="K202">
            <v>1.4561573242245345E-2</v>
          </cell>
          <cell r="L202">
            <v>1.4561573242245274E-2</v>
          </cell>
          <cell r="M202">
            <v>-7.6524239565081031E-2</v>
          </cell>
          <cell r="N202" t="str">
            <v/>
          </cell>
          <cell r="O202">
            <v>-1.0139753814346602</v>
          </cell>
          <cell r="P202">
            <v>-15191874.11232</v>
          </cell>
          <cell r="Q202">
            <v>0.60156372842205585</v>
          </cell>
          <cell r="R202">
            <v>-0.44331552115794703</v>
          </cell>
          <cell r="S202">
            <v>-0.4283120267824716</v>
          </cell>
          <cell r="T202">
            <v>-0.45939600316324214</v>
          </cell>
          <cell r="U202">
            <v>0.40421190003677032</v>
          </cell>
          <cell r="V202">
            <v>-0.39185843343236326</v>
          </cell>
          <cell r="W202">
            <v>-0.36919466070418372</v>
          </cell>
          <cell r="X202">
            <v>-0.41512594520558355</v>
          </cell>
        </row>
        <row r="203">
          <cell r="A203">
            <v>39905</v>
          </cell>
          <cell r="B203">
            <v>-3.9450669065937062E-2</v>
          </cell>
          <cell r="C203">
            <v>-4.45345804600773E-2</v>
          </cell>
          <cell r="D203">
            <v>-1.379356703115342E-2</v>
          </cell>
          <cell r="E203">
            <v>4.4919909076549525E-2</v>
          </cell>
          <cell r="F203">
            <v>6.0478428664730521E-2</v>
          </cell>
          <cell r="G203">
            <v>-6.6684454404894455E-2</v>
          </cell>
          <cell r="H203">
            <v>4.9020706884678786E-2</v>
          </cell>
          <cell r="I203">
            <v>6.4984473311980651E-2</v>
          </cell>
          <cell r="J203">
            <v>-9.4268660843914609E-2</v>
          </cell>
          <cell r="K203">
            <v>4.0816458919194075E-2</v>
          </cell>
          <cell r="L203">
            <v>5.5972384017480392E-2</v>
          </cell>
          <cell r="M203">
            <v>-3.8831229126417566E-2</v>
          </cell>
          <cell r="N203" t="str">
            <v/>
          </cell>
          <cell r="O203">
            <v>-1.1329905730924688</v>
          </cell>
          <cell r="P203">
            <v>-16305341.998200001</v>
          </cell>
          <cell r="Q203">
            <v>0.53838096778406896</v>
          </cell>
          <cell r="R203">
            <v>-0.41830930498403562</v>
          </cell>
          <cell r="S203">
            <v>-0.40028747821787902</v>
          </cell>
          <cell r="T203">
            <v>-0.43733046233480244</v>
          </cell>
          <cell r="U203">
            <v>0.34881480106996898</v>
          </cell>
          <cell r="V203">
            <v>-0.36454076955647463</v>
          </cell>
          <cell r="W203">
            <v>-0.33827213706527315</v>
          </cell>
          <cell r="X203">
            <v>-0.3912534573751647</v>
          </cell>
        </row>
        <row r="204">
          <cell r="A204">
            <v>39906</v>
          </cell>
          <cell r="B204">
            <v>-1.2998463234979126E-2</v>
          </cell>
          <cell r="C204">
            <v>-5.6954162588260915E-2</v>
          </cell>
          <cell r="D204">
            <v>-2.6612735092198858E-2</v>
          </cell>
          <cell r="E204">
            <v>1.5319605036810291E-2</v>
          </cell>
          <cell r="F204">
            <v>7.6724539341931686E-2</v>
          </cell>
          <cell r="G204">
            <v>-5.2386428871662338E-2</v>
          </cell>
          <cell r="H204">
            <v>1.3246010421755517E-2</v>
          </cell>
          <cell r="I204">
            <v>7.9091268744478915E-2</v>
          </cell>
          <cell r="J204">
            <v>-8.2271334086142511E-2</v>
          </cell>
          <cell r="K204">
            <v>1.7410896534960578E-2</v>
          </cell>
          <cell r="L204">
            <v>7.4357809939384456E-2</v>
          </cell>
          <cell r="M204">
            <v>-2.2096419104102316E-2</v>
          </cell>
          <cell r="N204" t="str">
            <v/>
          </cell>
          <cell r="O204">
            <v>-1.1382812024533762</v>
          </cell>
          <cell r="P204">
            <v>-16602960.687120002</v>
          </cell>
          <cell r="Q204">
            <v>0.51838437933293613</v>
          </cell>
          <cell r="R204">
            <v>-0.40939803328280333</v>
          </cell>
          <cell r="S204">
            <v>-0.39234367990429575</v>
          </cell>
          <cell r="T204">
            <v>-0.42753388123113956</v>
          </cell>
          <cell r="U204">
            <v>0.33128228146746541</v>
          </cell>
          <cell r="V204">
            <v>-0.35480578512908445</v>
          </cell>
          <cell r="W204">
            <v>-0.32950688289647367</v>
          </cell>
          <cell r="X204">
            <v>-0.38065463430550872</v>
          </cell>
        </row>
        <row r="205">
          <cell r="A205">
            <v>39909</v>
          </cell>
          <cell r="B205">
            <v>1.1540918647969422E-2</v>
          </cell>
          <cell r="C205">
            <v>-4.6070547297385911E-2</v>
          </cell>
          <cell r="D205">
            <v>-1.5378951854928546E-2</v>
          </cell>
          <cell r="E205">
            <v>-1.5196356164855152E-2</v>
          </cell>
          <cell r="F205">
            <v>6.0362249750651964E-2</v>
          </cell>
          <cell r="G205">
            <v>-6.6786702205178905E-2</v>
          </cell>
          <cell r="H205">
            <v>-1.8752981945107172E-2</v>
          </cell>
          <cell r="I205">
            <v>5.8855089664590965E-2</v>
          </cell>
          <cell r="J205">
            <v>-9.9481483188532449E-2</v>
          </cell>
          <cell r="K205">
            <v>-1.1624060426736341E-2</v>
          </cell>
          <cell r="L205">
            <v>6.1869409836712963E-2</v>
          </cell>
          <cell r="M205">
            <v>-3.3463629419958063E-2</v>
          </cell>
          <cell r="N205" t="str">
            <v/>
          </cell>
          <cell r="O205">
            <v>-1.120553360927522</v>
          </cell>
          <cell r="P205">
            <v>-16520537.840759998</v>
          </cell>
          <cell r="Q205">
            <v>0.53590792993116509</v>
          </cell>
          <cell r="R205">
            <v>-0.41837303112070179</v>
          </cell>
          <cell r="S205">
            <v>-0.40373904790388082</v>
          </cell>
          <cell r="T205">
            <v>-0.434188261987968</v>
          </cell>
          <cell r="U205">
            <v>0.3466465019753644</v>
          </cell>
          <cell r="V205">
            <v>-0.36461038621376696</v>
          </cell>
          <cell r="W205">
            <v>-0.34208062821583474</v>
          </cell>
          <cell r="X205">
            <v>-0.38785394226136061</v>
          </cell>
        </row>
        <row r="206">
          <cell r="A206">
            <v>39910</v>
          </cell>
          <cell r="B206">
            <v>3.8792118437388334E-2</v>
          </cell>
          <cell r="C206">
            <v>-9.0656029872331345E-3</v>
          </cell>
          <cell r="D206">
            <v>2.2816584460660483E-2</v>
          </cell>
          <cell r="E206">
            <v>-3.2903365918246275E-2</v>
          </cell>
          <cell r="F206">
            <v>2.5472762641211455E-2</v>
          </cell>
          <cell r="G206">
            <v>-9.7492560822295182E-2</v>
          </cell>
          <cell r="H206">
            <v>-3.5356559747365367E-2</v>
          </cell>
          <cell r="I206">
            <v>2.1417616423062835E-2</v>
          </cell>
          <cell r="J206">
            <v>-0.13132071993178596</v>
          </cell>
          <cell r="K206">
            <v>-3.0457135950762746E-2</v>
          </cell>
          <cell r="L206">
            <v>2.9527908859360075E-2</v>
          </cell>
          <cell r="M206">
            <v>-6.2901559060071222E-2</v>
          </cell>
          <cell r="N206" t="str">
            <v/>
          </cell>
          <cell r="O206">
            <v>-1.0405246632777609</v>
          </cell>
          <cell r="P206">
            <v>-15936205.057560001</v>
          </cell>
          <cell r="Q206">
            <v>0.59548905225797877</v>
          </cell>
          <cell r="R206">
            <v>-0.43751051610565772</v>
          </cell>
          <cell r="S206">
            <v>-0.4248207838816882</v>
          </cell>
          <cell r="T206">
            <v>-0.45142126701513785</v>
          </cell>
          <cell r="U206">
            <v>0.39888577257328728</v>
          </cell>
          <cell r="V206">
            <v>-0.38551684317682855</v>
          </cell>
          <cell r="W206">
            <v>-0.36534239379327071</v>
          </cell>
          <cell r="X206">
            <v>-0.40649815796362976</v>
          </cell>
        </row>
        <row r="207">
          <cell r="A207">
            <v>39911</v>
          </cell>
          <cell r="B207">
            <v>-2.513161819936708E-2</v>
          </cell>
          <cell r="C207">
            <v>-3.3969387913577953E-2</v>
          </cell>
          <cell r="D207">
            <v>-2.888451427985439E-3</v>
          </cell>
          <cell r="E207">
            <v>2.1967955433128905E-2</v>
          </cell>
          <cell r="F207">
            <v>4.8000302588801169E-2</v>
          </cell>
          <cell r="G207">
            <v>-7.7666317620372016E-2</v>
          </cell>
          <cell r="H207">
            <v>2.4274033946506925E-2</v>
          </cell>
          <cell r="I207">
            <v>4.6211542317676324E-2</v>
          </cell>
          <cell r="J207">
            <v>-0.11023436959878297</v>
          </cell>
          <cell r="K207">
            <v>1.9680043470617286E-2</v>
          </cell>
          <cell r="L207">
            <v>4.9789062859926014E-2</v>
          </cell>
          <cell r="M207">
            <v>-4.4459421006125766E-2</v>
          </cell>
          <cell r="N207" t="str">
            <v/>
          </cell>
          <cell r="O207">
            <v>-1.0866923145066059</v>
          </cell>
          <cell r="P207">
            <v>-16224711.146400003</v>
          </cell>
          <cell r="Q207">
            <v>0.55539183055536134</v>
          </cell>
          <cell r="R207">
            <v>-0.42515377219186312</v>
          </cell>
          <cell r="S207">
            <v>-0.41085886406430705</v>
          </cell>
          <cell r="T207">
            <v>-0.44062521370293961</v>
          </cell>
          <cell r="U207">
            <v>0.36372950943244886</v>
          </cell>
          <cell r="V207">
            <v>-0.37201790457332873</v>
          </cell>
          <cell r="W207">
            <v>-0.34993669351579981</v>
          </cell>
          <cell r="X207">
            <v>-0.39481801591246257</v>
          </cell>
        </row>
        <row r="208">
          <cell r="A208">
            <v>39912</v>
          </cell>
          <cell r="B208">
            <v>-3.6514382214735866E-2</v>
          </cell>
          <cell r="C208">
            <v>-6.9243398914436871E-2</v>
          </cell>
          <cell r="D208">
            <v>-3.9297363623271186E-2</v>
          </cell>
          <cell r="E208">
            <v>5.3587576613962407E-2</v>
          </cell>
          <cell r="F208">
            <v>0.10416009909523427</v>
          </cell>
          <cell r="G208">
            <v>-2.824069075221558E-2</v>
          </cell>
          <cell r="H208">
            <v>5.8985330073349579E-2</v>
          </cell>
          <cell r="I208">
            <v>0.10792267546783263</v>
          </cell>
          <cell r="J208">
            <v>-5.7751250201645177E-2</v>
          </cell>
          <cell r="K208">
            <v>4.8208217872681897E-2</v>
          </cell>
          <cell r="L208">
            <v>0.10039752272263591</v>
          </cell>
          <cell r="M208">
            <v>1.6054874121995688E-3</v>
          </cell>
          <cell r="N208" t="str">
            <v/>
          </cell>
          <cell r="O208">
            <v>-1.0969345740408658</v>
          </cell>
          <cell r="P208">
            <v>-15779166.820200002</v>
          </cell>
          <cell r="Q208">
            <v>0.49859765876078521</v>
          </cell>
          <cell r="R208">
            <v>-0.39434915591794728</v>
          </cell>
          <cell r="S208">
            <v>-0.37610817970135202</v>
          </cell>
          <cell r="T208">
            <v>-0.41365875213264602</v>
          </cell>
          <cell r="U208">
            <v>0.31393376888751812</v>
          </cell>
          <cell r="V208">
            <v>-0.33836586592245532</v>
          </cell>
          <cell r="W208">
            <v>-0.31159249481425622</v>
          </cell>
          <cell r="X208">
            <v>-0.36564327097094862</v>
          </cell>
        </row>
        <row r="209">
          <cell r="A209">
            <v>39916</v>
          </cell>
          <cell r="B209">
            <v>-4.1457842786356549E-3</v>
          </cell>
          <cell r="C209">
            <v>-7.310211499845376E-2</v>
          </cell>
          <cell r="D209">
            <v>-4.3280229509605639E-2</v>
          </cell>
          <cell r="E209">
            <v>-3.7270268155842334E-4</v>
          </cell>
          <cell r="F209">
            <v>0.10374857566543172</v>
          </cell>
          <cell r="G209">
            <v>-2.8602868052601593E-2</v>
          </cell>
          <cell r="H209">
            <v>-2.2011886418657183E-4</v>
          </cell>
          <cell r="I209">
            <v>0.10767880078690206</v>
          </cell>
          <cell r="J209">
            <v>-5.7958656926232033E-2</v>
          </cell>
          <cell r="K209">
            <v>-5.2632995505254732E-4</v>
          </cell>
          <cell r="L209">
            <v>9.9818350543961376E-2</v>
          </cell>
          <cell r="M209">
            <v>1.0783124410296274E-3</v>
          </cell>
          <cell r="N209" t="str">
            <v/>
          </cell>
          <cell r="O209">
            <v>-1.143493695621443</v>
          </cell>
          <cell r="P209">
            <v>-16297482.40896</v>
          </cell>
          <cell r="Q209">
            <v>0.49238479614709463</v>
          </cell>
          <cell r="R209">
            <v>-0.39457488361162474</v>
          </cell>
          <cell r="S209">
            <v>-0.37624551006021145</v>
          </cell>
          <cell r="T209">
            <v>-0.41396736109528154</v>
          </cell>
          <cell r="U209">
            <v>0.30848648292529579</v>
          </cell>
          <cell r="V209">
            <v>-0.33861245873843659</v>
          </cell>
          <cell r="W209">
            <v>-0.31174402629239528</v>
          </cell>
          <cell r="X209">
            <v>-0.36597715191962576</v>
          </cell>
        </row>
        <row r="210">
          <cell r="A210">
            <v>39917</v>
          </cell>
          <cell r="B210">
            <v>2.1052175433062349E-2</v>
          </cell>
          <cell r="C210">
            <v>-5.3588898114866779E-2</v>
          </cell>
          <cell r="D210">
            <v>-2.313919706096268E-2</v>
          </cell>
          <cell r="E210">
            <v>-2.7040898722735296E-2</v>
          </cell>
          <cell r="F210">
            <v>7.3902222215499469E-2</v>
          </cell>
          <cell r="G210">
            <v>-5.4870319517146715E-2</v>
          </cell>
          <cell r="H210">
            <v>-3.1664954254122031E-2</v>
          </cell>
          <cell r="I210">
            <v>7.2604202231723924E-2</v>
          </cell>
          <cell r="J210">
            <v>-8.7788352960154636E-2</v>
          </cell>
          <cell r="K210">
            <v>-2.2383794862588437E-2</v>
          </cell>
          <cell r="L210">
            <v>7.5200242199275014E-2</v>
          </cell>
          <cell r="M210">
            <v>-2.1329619146036594E-2</v>
          </cell>
          <cell r="N210" t="str">
            <v/>
          </cell>
          <cell r="O210">
            <v>-1.1257726900152265</v>
          </cell>
          <cell r="P210">
            <v>-16384684.498200001</v>
          </cell>
          <cell r="Q210">
            <v>0.52380274268921823</v>
          </cell>
          <cell r="R210">
            <v>-0.41094612286808307</v>
          </cell>
          <cell r="S210">
            <v>-0.3959966674499581</v>
          </cell>
          <cell r="T210">
            <v>-0.42708499546730616</v>
          </cell>
          <cell r="U210">
            <v>0.33603296991562992</v>
          </cell>
          <cell r="V210">
            <v>-0.35649697225816945</v>
          </cell>
          <cell r="W210">
            <v>-0.3335376202149728</v>
          </cell>
          <cell r="X210">
            <v>-0.38016898928925091</v>
          </cell>
        </row>
        <row r="211">
          <cell r="A211">
            <v>39918</v>
          </cell>
          <cell r="B211">
            <v>-7.8755659264704309E-3</v>
          </cell>
          <cell r="C211">
            <v>-6.1042421141306646E-2</v>
          </cell>
          <cell r="D211">
            <v>-3.0832528715493912E-2</v>
          </cell>
          <cell r="E211">
            <v>1.579470097887703E-2</v>
          </cell>
          <cell r="F211">
            <v>9.0864186695944649E-2</v>
          </cell>
          <cell r="G211">
            <v>-3.994227882765844E-2</v>
          </cell>
          <cell r="H211">
            <v>1.7557776452874423E-2</v>
          </cell>
          <cell r="I211">
            <v>9.1436747036922394E-2</v>
          </cell>
          <cell r="J211">
            <v>-7.177194478372062E-2</v>
          </cell>
          <cell r="K211">
            <v>1.4035882399750154E-2</v>
          </cell>
          <cell r="L211">
            <v>9.0291626354966903E-2</v>
          </cell>
          <cell r="M211">
            <v>-7.5931167722516069E-3</v>
          </cell>
          <cell r="N211" t="str">
            <v/>
          </cell>
          <cell r="O211">
            <v>-1.1606651179642915</v>
          </cell>
          <cell r="P211">
            <v>-16758709.942200001</v>
          </cell>
          <cell r="Q211">
            <v>0.51180193373023286</v>
          </cell>
          <cell r="R211">
            <v>-0.40164219301833626</v>
          </cell>
          <cell r="S211">
            <v>-0.38539171196025324</v>
          </cell>
          <cell r="T211">
            <v>-0.41904362783863291</v>
          </cell>
          <cell r="U211">
            <v>0.32551095418112119</v>
          </cell>
          <cell r="V211">
            <v>-0.34633303435598528</v>
          </cell>
          <cell r="W211">
            <v>-0.32183602273645651</v>
          </cell>
          <cell r="X211">
            <v>-0.37146911411519656</v>
          </cell>
        </row>
        <row r="212">
          <cell r="A212">
            <v>39919</v>
          </cell>
          <cell r="B212">
            <v>-3.147350331596608E-2</v>
          </cell>
          <cell r="C212">
            <v>-9.0594705613067261E-2</v>
          </cell>
          <cell r="D212">
            <v>-6.1335624336693262E-2</v>
          </cell>
          <cell r="E212">
            <v>2.7148932611887666E-2</v>
          </cell>
          <cell r="F212">
            <v>0.12047998498927459</v>
          </cell>
          <cell r="G212">
            <v>-1.3877736452028056E-2</v>
          </cell>
          <cell r="H212">
            <v>2.7652401026847916E-2</v>
          </cell>
          <cell r="I212">
            <v>0.12161759366142588</v>
          </cell>
          <cell r="J212">
            <v>-4.6104210356508912E-2</v>
          </cell>
          <cell r="K212">
            <v>2.6644935409875711E-2</v>
          </cell>
          <cell r="L212">
            <v>0.1193423763171233</v>
          </cell>
          <cell r="M212">
            <v>1.8849500531667784E-2</v>
          </cell>
          <cell r="N212" t="str">
            <v/>
          </cell>
          <cell r="O212">
            <v>-1.229830237780444</v>
          </cell>
          <cell r="P212">
            <v>-17195243.729399998</v>
          </cell>
          <cell r="Q212">
            <v>0.46422023055589046</v>
          </cell>
          <cell r="R212">
            <v>-0.38539741723879417</v>
          </cell>
          <cell r="S212">
            <v>-0.36839631710495369</v>
          </cell>
          <cell r="T212">
            <v>-0.40356408282643763</v>
          </cell>
          <cell r="U212">
            <v>0.28379248076935237</v>
          </cell>
          <cell r="V212">
            <v>-0.32858667395509888</v>
          </cell>
          <cell r="W212">
            <v>-0.30308316047520278</v>
          </cell>
          <cell r="X212">
            <v>-0.35472194925768408</v>
          </cell>
        </row>
        <row r="213">
          <cell r="A213">
            <v>39920</v>
          </cell>
          <cell r="B213">
            <v>-1.1219681185759504E-2</v>
          </cell>
          <cell r="C213">
            <v>-0.10079794308473045</v>
          </cell>
          <cell r="D213">
            <v>-7.1867139372065569E-2</v>
          </cell>
          <cell r="E213">
            <v>1.1544852751642409E-2</v>
          </cell>
          <cell r="F213">
            <v>0.13341576142713829</v>
          </cell>
          <cell r="G213">
            <v>-2.4931001242504136E-3</v>
          </cell>
          <cell r="H213">
            <v>1.1577004474251329E-2</v>
          </cell>
          <cell r="I213">
            <v>0.13460256556164318</v>
          </cell>
          <cell r="J213">
            <v>-3.5060954531836663E-2</v>
          </cell>
          <cell r="K213">
            <v>1.1512635676235007E-2</v>
          </cell>
          <cell r="L213">
            <v>0.1322289572926334</v>
          </cell>
          <cell r="M213">
            <v>3.0579143640202755E-2</v>
          </cell>
          <cell r="N213" t="str">
            <v/>
          </cell>
          <cell r="O213">
            <v>-1.2224572375235236</v>
          </cell>
          <cell r="P213">
            <v>-16899236.964839999</v>
          </cell>
          <cell r="Q213">
            <v>0.4477921463833141</v>
          </cell>
          <cell r="R213">
            <v>-0.37830192092003689</v>
          </cell>
          <cell r="S213">
            <v>-0.36108423844212412</v>
          </cell>
          <cell r="T213">
            <v>-0.39669753340779734</v>
          </cell>
          <cell r="U213">
            <v>0.26938873842644484</v>
          </cell>
          <cell r="V213">
            <v>-0.32083530597041998</v>
          </cell>
          <cell r="W213">
            <v>-0.29501495110584308</v>
          </cell>
          <cell r="X213">
            <v>-0.34729309814961673</v>
          </cell>
        </row>
        <row r="214">
          <cell r="A214">
            <v>39923</v>
          </cell>
          <cell r="B214">
            <v>3.8637463934031266E-2</v>
          </cell>
          <cell r="C214">
            <v>-6.6055056041260052E-2</v>
          </cell>
          <cell r="D214">
            <v>-3.600643944356452E-2</v>
          </cell>
          <cell r="E214">
            <v>-5.3175569625714791E-2</v>
          </cell>
          <cell r="F214">
            <v>7.3145732690486964E-2</v>
          </cell>
          <cell r="G214">
            <v>-5.553609773072421E-2</v>
          </cell>
          <cell r="H214">
            <v>-5.6066641828829034E-2</v>
          </cell>
          <cell r="I214">
            <v>7.0989209900228056E-2</v>
          </cell>
          <cell r="J214">
            <v>-8.9161846380752308E-2</v>
          </cell>
          <cell r="K214">
            <v>-5.0278436569940417E-2</v>
          </cell>
          <cell r="L214">
            <v>7.5302255480745872E-2</v>
          </cell>
          <cell r="M214">
            <v>-2.1236764463614777E-2</v>
          </cell>
          <cell r="N214" t="str">
            <v/>
          </cell>
          <cell r="O214">
            <v>-1.1444883509472383</v>
          </cell>
          <cell r="P214">
            <v>-16436403.39456</v>
          </cell>
          <cell r="Q214">
            <v>0.50373116322317313</v>
          </cell>
          <cell r="R214">
            <v>-0.41136107041032666</v>
          </cell>
          <cell r="S214">
            <v>-0.3969060996041831</v>
          </cell>
          <cell r="T214">
            <v>-0.42703063820684206</v>
          </cell>
          <cell r="U214">
            <v>0.31843470002566199</v>
          </cell>
          <cell r="V214">
            <v>-0.35695027544511715</v>
          </cell>
          <cell r="W214">
            <v>-0.33454109533687126</v>
          </cell>
          <cell r="X214">
            <v>-0.38011018071306357</v>
          </cell>
        </row>
        <row r="215">
          <cell r="A215">
            <v>39924</v>
          </cell>
          <cell r="B215">
            <v>-2.0345131710828E-2</v>
          </cell>
          <cell r="C215">
            <v>-8.5056288936762425E-2</v>
          </cell>
          <cell r="D215">
            <v>-5.561901540147518E-2</v>
          </cell>
          <cell r="E215">
            <v>3.3341661025713343E-2</v>
          </cell>
          <cell r="F215">
            <v>0.10892619394104408</v>
          </cell>
          <cell r="G215">
            <v>-2.4046102450239526E-2</v>
          </cell>
          <cell r="H215">
            <v>3.8832102013966203E-2</v>
          </cell>
          <cell r="I215">
            <v>0.11257797215493071</v>
          </cell>
          <cell r="J215">
            <v>-5.3792086281197138E-2</v>
          </cell>
          <cell r="K215">
            <v>2.7873242238305795E-2</v>
          </cell>
          <cell r="L215">
            <v>0.10527441572715746</v>
          </cell>
          <cell r="M215">
            <v>6.0445402944389048E-3</v>
          </cell>
          <cell r="N215" t="str">
            <v/>
          </cell>
          <cell r="O215">
            <v>-1.1705338740079405</v>
          </cell>
          <cell r="P215">
            <v>-16466444.079600001</v>
          </cell>
          <cell r="Q215">
            <v>0.47313755464972118</v>
          </cell>
          <cell r="R215">
            <v>-0.39173487075340907</v>
          </cell>
          <cell r="S215">
            <v>-0.37348669574001203</v>
          </cell>
          <cell r="T215">
            <v>-0.41106012439045381</v>
          </cell>
          <cell r="U215">
            <v>0.2916109724015139</v>
          </cell>
          <cell r="V215">
            <v>-0.33550992950632996</v>
          </cell>
          <cell r="W215">
            <v>-0.30869992726489048</v>
          </cell>
          <cell r="X215">
            <v>-0.36283184161901916</v>
          </cell>
        </row>
        <row r="216">
          <cell r="A216">
            <v>39925</v>
          </cell>
          <cell r="B216">
            <v>-5.5436180548280155E-3</v>
          </cell>
          <cell r="C216">
            <v>-9.0128387412564015E-2</v>
          </cell>
          <cell r="D216">
            <v>-6.0854302878331823E-2</v>
          </cell>
          <cell r="E216">
            <v>1.8344480919345596E-3</v>
          </cell>
          <cell r="F216">
            <v>0.11096046148161531</v>
          </cell>
          <cell r="G216">
            <v>-2.2255765685063267E-2</v>
          </cell>
          <cell r="H216">
            <v>1.4710610149346701E-3</v>
          </cell>
          <cell r="I216">
            <v>0.11421464223584299</v>
          </cell>
          <cell r="J216">
            <v>-5.2400156707302803E-2</v>
          </cell>
          <cell r="K216">
            <v>2.2002363988769184E-3</v>
          </cell>
          <cell r="L216">
            <v>0.10770628072738764</v>
          </cell>
          <cell r="M216">
            <v>8.2580761108861367E-3</v>
          </cell>
          <cell r="N216" t="str">
            <v/>
          </cell>
          <cell r="O216">
            <v>-1.1509450047715999</v>
          </cell>
          <cell r="P216">
            <v>-16100587.151520001</v>
          </cell>
          <cell r="Q216">
            <v>0.46497104270451972</v>
          </cell>
          <cell r="R216">
            <v>-0.39061903994767233</v>
          </cell>
          <cell r="S216">
            <v>-0.37256505644277726</v>
          </cell>
          <cell r="T216">
            <v>-0.40976431743938768</v>
          </cell>
          <cell r="U216">
            <v>0.28445077449509482</v>
          </cell>
          <cell r="V216">
            <v>-0.33429095696440336</v>
          </cell>
          <cell r="W216">
            <v>-0.30768298267826832</v>
          </cell>
          <cell r="X216">
            <v>-0.36142992104474392</v>
          </cell>
        </row>
        <row r="217">
          <cell r="A217">
            <v>39926</v>
          </cell>
          <cell r="B217">
            <v>3.470430273405164E-3</v>
          </cell>
          <cell r="C217">
            <v>-8.6970741423328612E-2</v>
          </cell>
          <cell r="D217">
            <v>-5.7595063219902598E-2</v>
          </cell>
          <cell r="E217">
            <v>-1.6246339553595002E-3</v>
          </cell>
          <cell r="F217">
            <v>0.10915555739283034</v>
          </cell>
          <cell r="G217">
            <v>-2.3844242167788243E-2</v>
          </cell>
          <cell r="H217">
            <v>-8.6918033424775373E-3</v>
          </cell>
          <cell r="I217">
            <v>0.10453010768422</v>
          </cell>
          <cell r="J217">
            <v>-6.0636508192565497E-2</v>
          </cell>
          <cell r="K217">
            <v>5.4840587976661666E-3</v>
          </cell>
          <cell r="L217">
            <v>0.11378100710144068</v>
          </cell>
          <cell r="M217">
            <v>1.3787422683499972E-2</v>
          </cell>
          <cell r="N217" t="str">
            <v/>
          </cell>
          <cell r="O217">
            <v>-1.2451929667311497</v>
          </cell>
          <cell r="P217">
            <v>-17479837.28088</v>
          </cell>
          <cell r="Q217">
            <v>0.47005512256078341</v>
          </cell>
          <cell r="R217">
            <v>-0.39160906094712289</v>
          </cell>
          <cell r="S217">
            <v>-0.3780185975823751</v>
          </cell>
          <cell r="T217">
            <v>-0.40652743025174465</v>
          </cell>
          <cell r="U217">
            <v>0.28890837134760128</v>
          </cell>
          <cell r="V217">
            <v>-0.33537249048010886</v>
          </cell>
          <cell r="W217">
            <v>-0.31370046604347945</v>
          </cell>
          <cell r="X217">
            <v>-0.35792796518532299</v>
          </cell>
        </row>
        <row r="218">
          <cell r="A218">
            <v>39927</v>
          </cell>
          <cell r="B218">
            <v>-1.6995874165982531E-2</v>
          </cell>
          <cell r="C218">
            <v>-0.10248847181195808</v>
          </cell>
          <cell r="D218">
            <v>-7.3612058938817948E-2</v>
          </cell>
          <cell r="E218">
            <v>2.4485628372921342E-2</v>
          </cell>
          <cell r="F218">
            <v>0.13631392817891164</v>
          </cell>
          <cell r="G218">
            <v>5.7544952578592046E-5</v>
          </cell>
          <cell r="H218">
            <v>2.5970393849143101E-2</v>
          </cell>
          <cell r="I218">
            <v>0.13321518959901568</v>
          </cell>
          <cell r="J218">
            <v>-3.6240868342820143E-2</v>
          </cell>
          <cell r="K218">
            <v>2.3013195137949131E-2</v>
          </cell>
          <cell r="L218">
            <v>0.13941266675880759</v>
          </cell>
          <cell r="M218">
            <v>3.7117910470113813E-2</v>
          </cell>
          <cell r="N218" t="str">
            <v/>
          </cell>
          <cell r="O218">
            <v>-1.2538229878029561</v>
          </cell>
          <cell r="P218">
            <v>-17281597.14144</v>
          </cell>
          <cell r="Q218">
            <v>0.44507025068068229</v>
          </cell>
          <cell r="R218">
            <v>-0.3767122265080215</v>
          </cell>
          <cell r="S218">
            <v>-0.36186549559474701</v>
          </cell>
          <cell r="T218">
            <v>-0.39286973019510796</v>
          </cell>
          <cell r="U218">
            <v>0.26700224685669594</v>
          </cell>
          <cell r="V218">
            <v>-0.31909866827558453</v>
          </cell>
          <cell r="W218">
            <v>-0.29587699684814528</v>
          </cell>
          <cell r="X218">
            <v>-0.34315183615551281</v>
          </cell>
        </row>
        <row r="219">
          <cell r="A219">
            <v>39930</v>
          </cell>
          <cell r="B219">
            <v>1.3450093291692907E-2</v>
          </cell>
          <cell r="C219">
            <v>-9.0416858027458913E-2</v>
          </cell>
          <cell r="D219">
            <v>-6.1152054707245607E-2</v>
          </cell>
          <cell r="E219">
            <v>-1.7630862275492487E-2</v>
          </cell>
          <cell r="F219">
            <v>0.11627973380946544</v>
          </cell>
          <cell r="G219">
            <v>-1.7574331890047423E-2</v>
          </cell>
          <cell r="H219">
            <v>-1.9229849547110996E-2</v>
          </cell>
          <cell r="I219">
            <v>0.11142363199852579</v>
          </cell>
          <cell r="J219">
            <v>-5.4773811444242093E-2</v>
          </cell>
          <cell r="K219">
            <v>-1.6040572192683247E-2</v>
          </cell>
          <cell r="L219">
            <v>0.12113583562040509</v>
          </cell>
          <cell r="M219">
            <v>2.0481945754893038E-2</v>
          </cell>
          <cell r="N219" t="str">
            <v/>
          </cell>
          <cell r="O219">
            <v>-1.2295941983905936</v>
          </cell>
          <cell r="P219">
            <v>-17175268.419</v>
          </cell>
          <cell r="Q219">
            <v>0.46450658036538761</v>
          </cell>
          <cell r="R219">
            <v>-0.38770132740045693</v>
          </cell>
          <cell r="S219">
            <v>-0.37413672610528026</v>
          </cell>
          <cell r="T219">
            <v>-0.40260844711827659</v>
          </cell>
          <cell r="U219">
            <v>0.28404354527770304</v>
          </cell>
          <cell r="V219">
            <v>-0.33110354587841717</v>
          </cell>
          <cell r="W219">
            <v>-0.30941717626141541</v>
          </cell>
          <cell r="X219">
            <v>-0.35368805654729174</v>
          </cell>
        </row>
        <row r="220">
          <cell r="A220">
            <v>39931</v>
          </cell>
          <cell r="B220">
            <v>2.4265478846851761E-3</v>
          </cell>
          <cell r="C220">
            <v>-8.8209710978360056E-2</v>
          </cell>
          <cell r="D220">
            <v>-5.8873895211554395E-2</v>
          </cell>
          <cell r="E220">
            <v>2.5780087880657998E-3</v>
          </cell>
          <cell r="F220">
            <v>0.11915751277316622</v>
          </cell>
          <cell r="G220">
            <v>-1.5041629884038565E-2</v>
          </cell>
          <cell r="H220">
            <v>7.3044309321682746E-3</v>
          </cell>
          <cell r="I220">
            <v>0.11954194915483862</v>
          </cell>
          <cell r="J220">
            <v>-4.7869472034659855E-2</v>
          </cell>
          <cell r="K220">
            <v>-2.1074691878024605E-3</v>
          </cell>
          <cell r="L220">
            <v>0.11877307639149381</v>
          </cell>
          <cell r="M220">
            <v>1.8331311497505887E-2</v>
          </cell>
          <cell r="N220" t="str">
            <v/>
          </cell>
          <cell r="O220">
            <v>-1.2274264838351947</v>
          </cell>
          <cell r="P220">
            <v>-17190800.583479997</v>
          </cell>
          <cell r="Q220">
            <v>0.46806027571008091</v>
          </cell>
          <cell r="R220">
            <v>-0.38612281604157428</v>
          </cell>
          <cell r="S220">
            <v>-0.36956515104813548</v>
          </cell>
          <cell r="T220">
            <v>-0.40386743140902825</v>
          </cell>
          <cell r="U220">
            <v>0.28715933842634045</v>
          </cell>
          <cell r="V220">
            <v>-0.32937912494138566</v>
          </cell>
          <cell r="W220">
            <v>-0.30437286172247513</v>
          </cell>
          <cell r="X220">
            <v>-0.3550501390538271</v>
          </cell>
        </row>
        <row r="221">
          <cell r="A221">
            <v>39932</v>
          </cell>
          <cell r="B221">
            <v>-2.7493557935881416E-2</v>
          </cell>
          <cell r="C221">
            <v>-0.1132780701149505</v>
          </cell>
          <cell r="D221">
            <v>-8.4748800298525939E-2</v>
          </cell>
          <cell r="E221">
            <v>3.3374872215137019E-2</v>
          </cell>
          <cell r="F221">
            <v>0.15650925175058117</v>
          </cell>
          <cell r="G221">
            <v>1.7831229855811204E-2</v>
          </cell>
          <cell r="H221">
            <v>3.9519989931212696E-2</v>
          </cell>
          <cell r="I221">
            <v>0.16378623571300799</v>
          </cell>
          <cell r="J221">
            <v>-1.0241283156269487E-2</v>
          </cell>
          <cell r="K221">
            <v>2.7225531289065356E-2</v>
          </cell>
          <cell r="L221">
            <v>0.14923226778815435</v>
          </cell>
          <cell r="M221">
            <v>4.6055922481316403E-2</v>
          </cell>
          <cell r="N221" t="str">
            <v/>
          </cell>
          <cell r="O221">
            <v>-1.2035786540506006</v>
          </cell>
          <cell r="P221">
            <v>-16390135.065960003</v>
          </cell>
          <cell r="Q221">
            <v>0.42769807546647987</v>
          </cell>
          <cell r="R221">
            <v>-0.36563474347117364</v>
          </cell>
          <cell r="S221">
            <v>-0.34465037216527228</v>
          </cell>
          <cell r="T221">
            <v>-0.3876374055104238</v>
          </cell>
          <cell r="U221">
            <v>0.25177074858260506</v>
          </cell>
          <cell r="V221">
            <v>-0.30699723893150099</v>
          </cell>
          <cell r="W221">
            <v>-0.2768816842218691</v>
          </cell>
          <cell r="X221">
            <v>-0.33749103643475864</v>
          </cell>
        </row>
        <row r="222">
          <cell r="A222">
            <v>39933</v>
          </cell>
          <cell r="B222">
            <v>-1.5933805497061502E-2</v>
          </cell>
          <cell r="C222">
            <v>-0.12740692487571781</v>
          </cell>
          <cell r="D222">
            <v>-9.9332234895521343E-2</v>
          </cell>
          <cell r="E222">
            <v>-2.0392880499063848E-3</v>
          </cell>
          <cell r="F222">
            <v>0.15415079625387995</v>
          </cell>
          <cell r="G222">
            <v>1.575557879194478E-2</v>
          </cell>
          <cell r="H222">
            <v>-7.9071261927047779E-3</v>
          </cell>
          <cell r="I222">
            <v>0.15458403108589236</v>
          </cell>
          <cell r="J222">
            <v>-1.8067430230682358E-2</v>
          </cell>
          <cell r="K222">
            <v>3.9028608571404339E-3</v>
          </cell>
          <cell r="L222">
            <v>0.15371756142186754</v>
          </cell>
          <cell r="M222">
            <v>5.013853319554884E-2</v>
          </cell>
          <cell r="N222" t="str">
            <v/>
          </cell>
          <cell r="O222">
            <v>-1.1920084547875416</v>
          </cell>
          <cell r="P222">
            <v>-15966989.197799999</v>
          </cell>
          <cell r="Q222">
            <v>0.40494941202346801</v>
          </cell>
          <cell r="R222">
            <v>-0.36692839695808865</v>
          </cell>
          <cell r="S222">
            <v>-0.34983230437290358</v>
          </cell>
          <cell r="T222">
            <v>-0.38524743951001339</v>
          </cell>
          <cell r="U222">
            <v>0.23182527694777888</v>
          </cell>
          <cell r="V222">
            <v>-0.30841047118070009</v>
          </cell>
          <cell r="W222">
            <v>-0.28259947199698288</v>
          </cell>
          <cell r="X222">
            <v>-0.33490535613335515</v>
          </cell>
        </row>
        <row r="223">
          <cell r="A223">
            <v>39934</v>
          </cell>
          <cell r="B223">
            <v>1.310647610843723E-2</v>
          </cell>
          <cell r="C223">
            <v>1.3106476108437182E-2</v>
          </cell>
          <cell r="D223">
            <v>-8.7527654350539996E-2</v>
          </cell>
          <cell r="E223">
            <v>2.0083027641470963E-4</v>
          </cell>
          <cell r="F223">
            <v>2.0083027641482065E-4</v>
          </cell>
          <cell r="G223">
            <v>1.5959573265603266E-2</v>
          </cell>
          <cell r="H223">
            <v>-1.1499917857728736E-3</v>
          </cell>
          <cell r="I223">
            <v>-1.1499917857729081E-3</v>
          </cell>
          <cell r="J223">
            <v>-1.9196644620099956E-2</v>
          </cell>
          <cell r="K223">
            <v>1.5516523386025017E-3</v>
          </cell>
          <cell r="L223">
            <v>1.5516523386025494E-3</v>
          </cell>
          <cell r="M223">
            <v>5.1767983106438376E-2</v>
          </cell>
          <cell r="N223" t="str">
            <v/>
          </cell>
          <cell r="O223">
            <v>-1.143591013896871</v>
          </cell>
          <cell r="P223">
            <v>-15469289.200679999</v>
          </cell>
          <cell r="Q223">
            <v>0.42336334792571639</v>
          </cell>
          <cell r="R223">
            <v>-0.36680125701305943</v>
          </cell>
          <cell r="S223">
            <v>-0.35057999188224964</v>
          </cell>
          <cell r="T223">
            <v>-0.3842935572618672</v>
          </cell>
          <cell r="U223">
            <v>0.24797016550986406</v>
          </cell>
          <cell r="V223">
            <v>-0.30827157906446179</v>
          </cell>
          <cell r="W223">
            <v>-0.28342447671129545</v>
          </cell>
          <cell r="X223">
            <v>-0.33387336047380745</v>
          </cell>
        </row>
        <row r="224">
          <cell r="A224">
            <v>39937</v>
          </cell>
          <cell r="B224">
            <v>-3.1420699392650464E-2</v>
          </cell>
          <cell r="C224">
            <v>-1.8726037930113404E-2</v>
          </cell>
          <cell r="D224">
            <v>-0.11619817362729834</v>
          </cell>
          <cell r="E224">
            <v>4.081620344931336E-2</v>
          </cell>
          <cell r="F224">
            <v>4.1025230855149086E-2</v>
          </cell>
          <cell r="G224">
            <v>5.7427185904289635E-2</v>
          </cell>
          <cell r="H224">
            <v>4.0756578947368428E-2</v>
          </cell>
          <cell r="I224">
            <v>3.9559717430589947E-2</v>
          </cell>
          <cell r="J224">
            <v>2.0777544765284928E-2</v>
          </cell>
          <cell r="K224">
            <v>4.0875667116632132E-2</v>
          </cell>
          <cell r="L224">
            <v>4.2490744279708226E-2</v>
          </cell>
          <cell r="M224">
            <v>9.4759701067828717E-2</v>
          </cell>
          <cell r="N224" t="str">
            <v/>
          </cell>
          <cell r="O224">
            <v>-1.1747816260742996</v>
          </cell>
          <cell r="P224">
            <v>-15391890.093237</v>
          </cell>
          <cell r="Q224">
            <v>0.37864027604402595</v>
          </cell>
          <cell r="R224">
            <v>-0.340956488295455</v>
          </cell>
          <cell r="S224">
            <v>-0.32411185405139786</v>
          </cell>
          <cell r="T224">
            <v>-0.35912614566693757</v>
          </cell>
          <cell r="U224">
            <v>0.20875807008838243</v>
          </cell>
          <cell r="V224">
            <v>-0.28003785110388457</v>
          </cell>
          <cell r="W224">
            <v>-0.25421930982462748</v>
          </cell>
          <cell r="X224">
            <v>-0.30664498969901399</v>
          </cell>
        </row>
        <row r="225">
          <cell r="A225">
            <v>39938</v>
          </cell>
          <cell r="B225">
            <v>2.8069132547386792E-3</v>
          </cell>
          <cell r="C225">
            <v>-1.5971687039449622E-2</v>
          </cell>
          <cell r="D225">
            <v>-0.11371741856629058</v>
          </cell>
          <cell r="E225">
            <v>-5.860786065858381E-3</v>
          </cell>
          <cell r="F225">
            <v>3.492400468794632E-2</v>
          </cell>
          <cell r="G225">
            <v>5.1229831387481939E-2</v>
          </cell>
          <cell r="H225">
            <v>-8.4208910341215821E-3</v>
          </cell>
          <cell r="I225">
            <v>3.0805698326644704E-2</v>
          </cell>
          <cell r="J225">
            <v>1.2181688290738402E-2</v>
          </cell>
          <cell r="K225">
            <v>-3.3078789901802483E-3</v>
          </cell>
          <cell r="L225">
            <v>3.9042311049247935E-2</v>
          </cell>
          <cell r="M225">
            <v>9.1138368453370422E-2</v>
          </cell>
          <cell r="N225" t="str">
            <v/>
          </cell>
          <cell r="O225">
            <v>-1.1700253005056895</v>
          </cell>
          <cell r="P225">
            <v>-15372601.897500001</v>
          </cell>
          <cell r="Q225">
            <v>0.3825099997083703</v>
          </cell>
          <cell r="R225">
            <v>-0.34481900132564736</v>
          </cell>
          <cell r="S225">
            <v>-0.32980343447968552</v>
          </cell>
          <cell r="T225">
            <v>-0.36124607882504178</v>
          </cell>
          <cell r="U225">
            <v>0.21215094913708565</v>
          </cell>
          <cell r="V225">
            <v>-0.28425739523408033</v>
          </cell>
          <cell r="W225">
            <v>-0.26049944775194633</v>
          </cell>
          <cell r="X225">
            <v>-0.30893852417032486</v>
          </cell>
        </row>
        <row r="226">
          <cell r="A226">
            <v>39939</v>
          </cell>
          <cell r="B226">
            <v>-3.7794887991548904E-3</v>
          </cell>
          <cell r="C226">
            <v>-1.9690811026335298E-2</v>
          </cell>
          <cell r="D226">
            <v>-0.11706711365570543</v>
          </cell>
          <cell r="E226">
            <v>7.7915573404545579E-3</v>
          </cell>
          <cell r="F226">
            <v>4.2987674413485055E-2</v>
          </cell>
          <cell r="G226">
            <v>5.9420548896733871E-2</v>
          </cell>
          <cell r="H226">
            <v>5.1637463116098441E-3</v>
          </cell>
          <cell r="I226">
            <v>3.6128517449365294E-2</v>
          </cell>
          <cell r="J226">
            <v>1.7408337750328684E-2</v>
          </cell>
          <cell r="K226">
            <v>1.0398537396851794E-2</v>
          </cell>
          <cell r="L226">
            <v>4.9846831377604817E-2</v>
          </cell>
          <cell r="M226">
            <v>0.10248461158287259</v>
          </cell>
          <cell r="N226" t="str">
            <v/>
          </cell>
          <cell r="O226">
            <v>-1.1818190455713389</v>
          </cell>
          <cell r="P226">
            <v>-15468870.054812998</v>
          </cell>
          <cell r="Q226">
            <v>0.37728481864975283</v>
          </cell>
          <cell r="R226">
            <v>-0.33971412100609988</v>
          </cell>
          <cell r="S226">
            <v>-0.3263427094364264</v>
          </cell>
          <cell r="T226">
            <v>-0.35460397228831819</v>
          </cell>
          <cell r="U226">
            <v>0.20756963820193697</v>
          </cell>
          <cell r="V226">
            <v>-0.27868064568804041</v>
          </cell>
          <cell r="W226">
            <v>-0.25668085450284195</v>
          </cell>
          <cell r="X226">
            <v>-0.30175249557038641</v>
          </cell>
        </row>
        <row r="227">
          <cell r="A227">
            <v>39940</v>
          </cell>
          <cell r="B227">
            <v>4.1336061400033562E-2</v>
          </cell>
          <cell r="C227">
            <v>2.0831309800097175E-2</v>
          </cell>
          <cell r="D227">
            <v>-8.0570145653668823E-2</v>
          </cell>
          <cell r="E227">
            <v>-2.4448311885871044E-2</v>
          </cell>
          <cell r="F227">
            <v>1.7488386456304794E-2</v>
          </cell>
          <cell r="G227">
            <v>3.3519504899005792E-2</v>
          </cell>
          <cell r="H227">
            <v>-2.4023520671190891E-2</v>
          </cell>
          <cell r="I227">
            <v>1.1237062592410085E-2</v>
          </cell>
          <cell r="J227">
            <v>-7.0333924826582184E-3</v>
          </cell>
          <cell r="K227">
            <v>-2.4867552367756066E-2</v>
          </cell>
          <cell r="L227">
            <v>2.3739710320199503E-2</v>
          </cell>
          <cell r="M227">
            <v>7.5068517769690368E-2</v>
          </cell>
          <cell r="N227" t="str">
            <v/>
          </cell>
          <cell r="O227">
            <v>-1.1026128144998784</v>
          </cell>
          <cell r="P227">
            <v>-15028704.677705999</v>
          </cell>
          <cell r="Q227">
            <v>0.43421634847879309</v>
          </cell>
          <cell r="R227">
            <v>-0.35585699610957922</v>
          </cell>
          <cell r="S227">
            <v>-0.34252632928157878</v>
          </cell>
          <cell r="T227">
            <v>-0.37065339180538015</v>
          </cell>
          <cell r="U227">
            <v>0.2574858109114686</v>
          </cell>
          <cell r="V227">
            <v>-0.29631568623157434</v>
          </cell>
          <cell r="W227">
            <v>-0.27453799735998485</v>
          </cell>
          <cell r="X227">
            <v>-0.31911620195244483</v>
          </cell>
        </row>
        <row r="228">
          <cell r="A228">
            <v>39941</v>
          </cell>
          <cell r="B228">
            <v>-1.8520607548008064E-2</v>
          </cell>
          <cell r="C228">
            <v>1.9248937385705212E-3</v>
          </cell>
          <cell r="D228">
            <v>-9.7598545153939509E-2</v>
          </cell>
          <cell r="E228">
            <v>3.4625490751501342E-2</v>
          </cell>
          <cell r="F228">
            <v>5.271942117130779E-2</v>
          </cell>
          <cell r="G228">
            <v>6.9305624957382461E-2</v>
          </cell>
          <cell r="H228">
            <v>3.8344960754552397E-2</v>
          </cell>
          <cell r="I228">
            <v>5.0012908071064732E-2</v>
          </cell>
          <cell r="J228">
            <v>3.1041873113175189E-2</v>
          </cell>
          <cell r="K228">
            <v>3.0951445598843226E-2</v>
          </cell>
          <cell r="L228">
            <v>5.5425934271550847E-2</v>
          </cell>
          <cell r="M228">
            <v>0.10834344251246808</v>
          </cell>
          <cell r="N228" t="str">
            <v/>
          </cell>
          <cell r="O228">
            <v>-1.0691249005795667</v>
          </cell>
          <cell r="P228">
            <v>-14295744.513585001</v>
          </cell>
          <cell r="Q228">
            <v>0.40765379034968019</v>
          </cell>
          <cell r="R228">
            <v>-0.3335532284857271</v>
          </cell>
          <cell r="S228">
            <v>-0.31731552718072953</v>
          </cell>
          <cell r="T228">
            <v>-0.35117420449902781</v>
          </cell>
          <cell r="U228">
            <v>0.23419640971038858</v>
          </cell>
          <cell r="V228">
            <v>-0.27195027153320916</v>
          </cell>
          <cell r="W228">
            <v>-0.24672018533983453</v>
          </cell>
          <cell r="X228">
            <v>-0.29804186411804212</v>
          </cell>
        </row>
        <row r="229">
          <cell r="A229">
            <v>39944</v>
          </cell>
          <cell r="B229">
            <v>8.604362884614589E-3</v>
          </cell>
          <cell r="C229">
            <v>1.0545819107426135E-2</v>
          </cell>
          <cell r="D229">
            <v>-8.9833955568839774E-2</v>
          </cell>
          <cell r="E229">
            <v>-2.0818104596283304E-2</v>
          </cell>
          <cell r="F229">
            <v>3.0803798150824568E-2</v>
          </cell>
          <cell r="G229">
            <v>4.7044708611625685E-2</v>
          </cell>
          <cell r="H229">
            <v>-1.9275815824765261E-2</v>
          </cell>
          <cell r="I229">
            <v>2.9773052641460795E-2</v>
          </cell>
          <cell r="J229">
            <v>1.1167699859424562E-2</v>
          </cell>
          <cell r="K229">
            <v>-2.2352483339008619E-2</v>
          </cell>
          <cell r="L229">
            <v>3.1834543660188341E-2</v>
          </cell>
          <cell r="M229">
            <v>8.356921417980856E-2</v>
          </cell>
          <cell r="N229" t="str">
            <v/>
          </cell>
          <cell r="O229">
            <v>-1.0689547454387227</v>
          </cell>
          <cell r="P229">
            <v>-14416512.527744999</v>
          </cell>
          <cell r="Q229">
            <v>0.41976575437775199</v>
          </cell>
          <cell r="R229">
            <v>-0.34742738708296661</v>
          </cell>
          <cell r="S229">
            <v>-0.33047482734522071</v>
          </cell>
          <cell r="T229">
            <v>-0.36567707228288227</v>
          </cell>
          <cell r="U229">
            <v>0.24481588349042527</v>
          </cell>
          <cell r="V229">
            <v>-0.28710688693172648</v>
          </cell>
          <cell r="W229">
            <v>-0.26124026831173719</v>
          </cell>
          <cell r="X229">
            <v>-0.3137323716550251</v>
          </cell>
        </row>
        <row r="230">
          <cell r="A230">
            <v>39945</v>
          </cell>
          <cell r="B230">
            <v>1.1178223392474028E-2</v>
          </cell>
          <cell r="C230">
            <v>2.1841926021739511E-2</v>
          </cell>
          <cell r="D230">
            <v>-7.9659916199943837E-2</v>
          </cell>
          <cell r="E230">
            <v>-1.1766911080805298E-2</v>
          </cell>
          <cell r="F230">
            <v>1.8674421516227557E-2</v>
          </cell>
          <cell r="G230">
            <v>3.4724226627764976E-2</v>
          </cell>
          <cell r="H230">
            <v>-1.3441938483417614E-2</v>
          </cell>
          <cell r="I230">
            <v>1.5930906615973184E-2</v>
          </cell>
          <cell r="J230">
            <v>-2.4243541585046158E-3</v>
          </cell>
          <cell r="K230">
            <v>-1.0095230197232928E-2</v>
          </cell>
          <cell r="L230">
            <v>2.1417936416481931E-2</v>
          </cell>
          <cell r="M230">
            <v>7.2630333528028723E-2</v>
          </cell>
          <cell r="N230" t="str">
            <v/>
          </cell>
          <cell r="O230">
            <v>-1.0575193084858423</v>
          </cell>
          <cell r="P230">
            <v>-14402121.578349</v>
          </cell>
          <cell r="Q230">
            <v>0.43563621314517076</v>
          </cell>
          <cell r="R230">
            <v>-0.35510615099293008</v>
          </cell>
          <cell r="S230">
            <v>-0.33947454352914574</v>
          </cell>
          <cell r="T230">
            <v>-0.37208070825756934</v>
          </cell>
          <cell r="U230">
            <v>0.25873071351858101</v>
          </cell>
          <cell r="V230">
            <v>-0.29549543680331936</v>
          </cell>
          <cell r="W230">
            <v>-0.27117063117911688</v>
          </cell>
          <cell r="X230">
            <v>-0.32066040134007667</v>
          </cell>
        </row>
        <row r="231">
          <cell r="A231">
            <v>39946</v>
          </cell>
          <cell r="B231">
            <v>3.8001778388336183E-2</v>
          </cell>
          <cell r="C231">
            <v>6.0673736442328208E-2</v>
          </cell>
          <cell r="D231">
            <v>-4.4685356293471368E-2</v>
          </cell>
          <cell r="E231">
            <v>-4.3372658461597213E-2</v>
          </cell>
          <cell r="F231">
            <v>-2.5508196251760928E-2</v>
          </cell>
          <cell r="G231">
            <v>-1.015451385570143E-2</v>
          </cell>
          <cell r="H231">
            <v>-4.7010936106709054E-2</v>
          </cell>
          <cell r="I231">
            <v>-3.1828956323781354E-2</v>
          </cell>
          <cell r="J231">
            <v>-4.932131910676818E-2</v>
          </cell>
          <cell r="K231">
            <v>-3.975392554656066E-2</v>
          </cell>
          <cell r="L231">
            <v>-1.9187436179740502E-2</v>
          </cell>
          <cell r="M231">
            <v>2.9989067109972956E-2</v>
          </cell>
          <cell r="N231" t="str">
            <v/>
          </cell>
          <cell r="O231">
            <v>-1.0103618826392409</v>
          </cell>
          <cell r="P231">
            <v>-14277162.335853001</v>
          </cell>
          <cell r="Q231">
            <v>0.49019294236338373</v>
          </cell>
          <cell r="R231">
            <v>-0.38307691164989854</v>
          </cell>
          <cell r="S231">
            <v>-0.37052646356015184</v>
          </cell>
          <cell r="T231">
            <v>-0.39704296503074699</v>
          </cell>
          <cell r="U231">
            <v>0.30656471914430639</v>
          </cell>
          <cell r="V231">
            <v>-0.32605167260748569</v>
          </cell>
          <cell r="W231">
            <v>-0.30543358206944848</v>
          </cell>
          <cell r="X231">
            <v>-0.34766681716603365</v>
          </cell>
        </row>
        <row r="232">
          <cell r="A232">
            <v>39947</v>
          </cell>
          <cell r="B232">
            <v>-1.6341626068158394E-2</v>
          </cell>
          <cell r="C232">
            <v>4.334060286107122E-2</v>
          </cell>
          <cell r="D232">
            <v>-6.0296750978359404E-2</v>
          </cell>
          <cell r="E232">
            <v>1.6994483824282813E-2</v>
          </cell>
          <cell r="F232">
            <v>-8.9472110560653295E-3</v>
          </cell>
          <cell r="G232">
            <v>6.6673992471171228E-3</v>
          </cell>
          <cell r="H232">
            <v>1.8970833494938579E-2</v>
          </cell>
          <cell r="I232">
            <v>-1.346194465957895E-2</v>
          </cell>
          <cell r="J232">
            <v>-3.1286152144354817E-2</v>
          </cell>
          <cell r="K232">
            <v>1.5043606975952917E-2</v>
          </cell>
          <cell r="L232">
            <v>-4.4324774525517086E-3</v>
          </cell>
          <cell r="M232">
            <v>4.5483817825103801E-2</v>
          </cell>
          <cell r="N232" t="str">
            <v/>
          </cell>
          <cell r="O232">
            <v>-1.0059234978360845</v>
          </cell>
          <cell r="P232">
            <v>-13981642.741914</v>
          </cell>
          <cell r="Q232">
            <v>0.46584076652987272</v>
          </cell>
          <cell r="R232">
            <v>-0.37259262220410616</v>
          </cell>
          <cell r="S232">
            <v>-0.35858482591088137</v>
          </cell>
          <cell r="T232">
            <v>-0.38797231637328367</v>
          </cell>
          <cell r="U232">
            <v>0.28521332707020175</v>
          </cell>
          <cell r="V232">
            <v>-0.31459826865921114</v>
          </cell>
          <cell r="W232">
            <v>-0.29225707820371205</v>
          </cell>
          <cell r="X232">
            <v>-0.33785337314610697</v>
          </cell>
        </row>
        <row r="233">
          <cell r="A233">
            <v>39948</v>
          </cell>
          <cell r="B233">
            <v>1.2850206249488529E-3</v>
          </cell>
          <cell r="C233">
            <v>4.4681317054594327E-2</v>
          </cell>
          <cell r="D233">
            <v>-5.9089212922035173E-2</v>
          </cell>
          <cell r="E233">
            <v>-1.0397342989456715E-2</v>
          </cell>
          <cell r="F233">
            <v>-1.9251526823373111E-2</v>
          </cell>
          <cell r="G233">
            <v>-3.7992669791595546E-3</v>
          </cell>
          <cell r="H233">
            <v>-1.012004167915613E-2</v>
          </cell>
          <cell r="I233">
            <v>-2.3445750897697626E-2</v>
          </cell>
          <cell r="J233">
            <v>-4.1089576659829707E-2</v>
          </cell>
          <cell r="K233">
            <v>-1.0672129268851707E-2</v>
          </cell>
          <cell r="L233">
            <v>-1.5057302749048596E-2</v>
          </cell>
          <cell r="M233">
            <v>3.4326279372781654E-2</v>
          </cell>
          <cell r="N233" t="str">
            <v/>
          </cell>
          <cell r="O233">
            <v>-1.0325131424534675</v>
          </cell>
          <cell r="P233">
            <v>-14369703.625261199</v>
          </cell>
          <cell r="Q233">
            <v>0.46772440214775446</v>
          </cell>
          <cell r="R233">
            <v>-0.37911599190516576</v>
          </cell>
          <cell r="S233">
            <v>-0.36507597420630644</v>
          </cell>
          <cell r="T233">
            <v>-0.39450395492906387</v>
          </cell>
          <cell r="U233">
            <v>0.28686485270294604</v>
          </cell>
          <cell r="V233">
            <v>-0.32172462554552883</v>
          </cell>
          <cell r="W233">
            <v>-0.29941946607041825</v>
          </cell>
          <cell r="X233">
            <v>-0.34491988754282588</v>
          </cell>
        </row>
        <row r="234">
          <cell r="A234">
            <v>39951</v>
          </cell>
          <cell r="B234">
            <v>-2.9491618090007592E-2</v>
          </cell>
          <cell r="C234">
            <v>1.3871974626254113E-2</v>
          </cell>
          <cell r="D234">
            <v>-8.6838194511306921E-2</v>
          </cell>
          <cell r="E234">
            <v>3.9063723600464728E-2</v>
          </cell>
          <cell r="F234">
            <v>1.9060160454376418E-2</v>
          </cell>
          <cell r="G234">
            <v>3.5116043106147021E-2</v>
          </cell>
          <cell r="H234">
            <v>3.9908675799086857E-2</v>
          </cell>
          <cell r="I234">
            <v>1.5527236029946989E-2</v>
          </cell>
          <cell r="J234">
            <v>-2.8207314543816642E-3</v>
          </cell>
          <cell r="K234">
            <v>3.822596759480474E-2</v>
          </cell>
          <cell r="L234">
            <v>2.2593084878805847E-2</v>
          </cell>
          <cell r="M234">
            <v>7.3864402210540581E-2</v>
          </cell>
          <cell r="N234" t="str">
            <v/>
          </cell>
          <cell r="O234">
            <v>-1.0206484702866581</v>
          </cell>
          <cell r="P234">
            <v>-13784721.780405002</v>
          </cell>
          <cell r="Q234">
            <v>0.42443883461822818</v>
          </cell>
          <cell r="R234">
            <v>-0.35486195062500048</v>
          </cell>
          <cell r="S234">
            <v>-0.33973699710385474</v>
          </cell>
          <cell r="T234">
            <v>-0.37135828273139992</v>
          </cell>
          <cell r="U234">
            <v>0.24891312593357684</v>
          </cell>
          <cell r="V234">
            <v>-0.29522866379283763</v>
          </cell>
          <cell r="W234">
            <v>-0.27146022467067132</v>
          </cell>
          <cell r="X234">
            <v>-0.31987881639203697</v>
          </cell>
        </row>
        <row r="235">
          <cell r="A235">
            <v>39952</v>
          </cell>
          <cell r="B235">
            <v>1.1828406072456879E-3</v>
          </cell>
          <cell r="C235">
            <v>1.5071223568390302E-2</v>
          </cell>
          <cell r="D235">
            <v>-8.5758069646789226E-2</v>
          </cell>
          <cell r="E235">
            <v>-4.1742022138246959E-5</v>
          </cell>
          <cell r="F235">
            <v>1.9017622822598668E-2</v>
          </cell>
          <cell r="G235">
            <v>3.5072835269360114E-2</v>
          </cell>
          <cell r="H235">
            <v>-3.0413259811513504E-3</v>
          </cell>
          <cell r="I235">
            <v>1.2438686662442189E-2</v>
          </cell>
          <cell r="J235">
            <v>-5.8534786716749609E-3</v>
          </cell>
          <cell r="K235">
            <v>2.9371156018575917E-3</v>
          </cell>
          <cell r="L235">
            <v>2.5596558982755147E-2</v>
          </cell>
          <cell r="M235">
            <v>7.7018466100552629E-2</v>
          </cell>
          <cell r="N235" t="str">
            <v/>
          </cell>
          <cell r="O235">
            <v>-1.0192686615231317</v>
          </cell>
          <cell r="P235">
            <v>-13782407.136321001</v>
          </cell>
          <cell r="Q235">
            <v>0.42612371871435228</v>
          </cell>
          <cell r="R235">
            <v>-0.35488887999173968</v>
          </cell>
          <cell r="S235">
            <v>-0.34174507212895577</v>
          </cell>
          <cell r="T235">
            <v>-0.36951188933563173</v>
          </cell>
          <cell r="U235">
            <v>0.25039039109385319</v>
          </cell>
          <cell r="V235">
            <v>-0.295258082373556</v>
          </cell>
          <cell r="W235">
            <v>-0.27367595161768254</v>
          </cell>
          <cell r="X235">
            <v>-0.31788122185250811</v>
          </cell>
        </row>
        <row r="236">
          <cell r="A236">
            <v>39953</v>
          </cell>
          <cell r="B236">
            <v>9.9043235916088483E-3</v>
          </cell>
          <cell r="C236">
            <v>2.5124817435141944E-2</v>
          </cell>
          <cell r="D236">
            <v>-7.6703121727554002E-2</v>
          </cell>
          <cell r="E236">
            <v>-7.0808252115968084E-3</v>
          </cell>
          <cell r="F236">
            <v>1.1802137147854941E-2</v>
          </cell>
          <cell r="G236">
            <v>2.7743665441545939E-2</v>
          </cell>
          <cell r="H236">
            <v>-7.8444099306889913E-3</v>
          </cell>
          <cell r="I236">
            <v>4.4967025745736855E-3</v>
          </cell>
          <cell r="J236">
            <v>-1.3651971516142836E-2</v>
          </cell>
          <cell r="K236">
            <v>-6.3270368887108977E-3</v>
          </cell>
          <cell r="L236">
            <v>1.9107571721136196E-2</v>
          </cell>
          <cell r="M236">
            <v>7.0204130535711506E-2</v>
          </cell>
          <cell r="N236" t="str">
            <v/>
          </cell>
          <cell r="O236">
            <v>-1.0330014919624853</v>
          </cell>
          <cell r="P236">
            <v>-14106765.52155</v>
          </cell>
          <cell r="Q236">
            <v>0.44024850950616767</v>
          </cell>
          <cell r="R236">
            <v>-0.35945679907457562</v>
          </cell>
          <cell r="S236">
            <v>-0.34690869362207233</v>
          </cell>
          <cell r="T236">
            <v>-0.37350101086969889</v>
          </cell>
          <cell r="U236">
            <v>0.26277466214308487</v>
          </cell>
          <cell r="V236">
            <v>-0.30024823671155443</v>
          </cell>
          <cell r="W236">
            <v>-0.27937353519571106</v>
          </cell>
          <cell r="X236">
            <v>-0.32219701252432975</v>
          </cell>
        </row>
        <row r="237">
          <cell r="A237">
            <v>39954</v>
          </cell>
          <cell r="B237">
            <v>2.301723115000652E-2</v>
          </cell>
          <cell r="C237">
            <v>4.8720352315654747E-2</v>
          </cell>
          <cell r="D237">
            <v>-5.545138406027772E-2</v>
          </cell>
          <cell r="E237">
            <v>-1.7780950968685483E-2</v>
          </cell>
          <cell r="F237">
            <v>-6.1886670427821477E-3</v>
          </cell>
          <cell r="G237">
            <v>9.4694057179527391E-3</v>
          </cell>
          <cell r="H237">
            <v>-1.6602570991995531E-2</v>
          </cell>
          <cell r="I237">
            <v>-1.2180525241146101E-2</v>
          </cell>
          <cell r="J237">
            <v>-3.0027884681860906E-2</v>
          </cell>
          <cell r="K237">
            <v>-1.8942436599653462E-2</v>
          </cell>
          <cell r="L237">
            <v>-1.9680884441819479E-4</v>
          </cell>
          <cell r="M237">
            <v>4.9931856644351624E-2</v>
          </cell>
          <cell r="N237" t="str">
            <v/>
          </cell>
          <cell r="O237">
            <v>-0.9894201679965815</v>
          </cell>
          <cell r="P237">
            <v>-13823328.008991001</v>
          </cell>
          <cell r="Q237">
            <v>0.47339904236292352</v>
          </cell>
          <cell r="R237">
            <v>-0.37084626632355544</v>
          </cell>
          <cell r="S237">
            <v>-0.35775168840046701</v>
          </cell>
          <cell r="T237">
            <v>-0.38536842825104656</v>
          </cell>
          <cell r="U237">
            <v>0.29184023843200357</v>
          </cell>
          <cell r="V237">
            <v>-0.31269048850483749</v>
          </cell>
          <cell r="W237">
            <v>-0.29133778723633508</v>
          </cell>
          <cell r="X237">
            <v>-0.33503625264164338</v>
          </cell>
        </row>
        <row r="238">
          <cell r="A238">
            <v>39955</v>
          </cell>
          <cell r="B238">
            <v>5.5252045189950342E-3</v>
          </cell>
          <cell r="C238">
            <v>5.451474674543122E-2</v>
          </cell>
          <cell r="D238">
            <v>-5.0232559779077035E-2</v>
          </cell>
          <cell r="E238">
            <v>-4.0532185683874733E-3</v>
          </cell>
          <cell r="F238">
            <v>-1.0216801590998359E-2</v>
          </cell>
          <cell r="G238">
            <v>5.3778055784776679E-3</v>
          </cell>
          <cell r="H238">
            <v>-7.422190544072174E-3</v>
          </cell>
          <cell r="I238">
            <v>-1.9512309605951628E-2</v>
          </cell>
          <cell r="J238">
            <v>-3.7227202544188986E-2</v>
          </cell>
          <cell r="K238">
            <v>-7.2462734469722946E-4</v>
          </cell>
          <cell r="L238">
            <v>-9.2129357604509021E-4</v>
          </cell>
          <cell r="M238">
            <v>4.9171047310958338E-2</v>
          </cell>
          <cell r="N238" t="str">
            <v/>
          </cell>
          <cell r="O238">
            <v>-0.99079556365279819</v>
          </cell>
          <cell r="P238">
            <v>-13919198.175729001</v>
          </cell>
          <cell r="Q238">
            <v>0.48153987341007021</v>
          </cell>
          <cell r="R238">
            <v>-0.37339636391926312</v>
          </cell>
          <cell r="S238">
            <v>-0.36251857774576746</v>
          </cell>
          <cell r="T238">
            <v>-0.38581380709485014</v>
          </cell>
          <cell r="U238">
            <v>0.29897791995520784</v>
          </cell>
          <cell r="V238">
            <v>-0.31547630417905903</v>
          </cell>
          <cell r="W238">
            <v>-0.29659761321085087</v>
          </cell>
          <cell r="X238">
            <v>-0.33551810355621159</v>
          </cell>
        </row>
        <row r="239">
          <cell r="A239">
            <v>39959</v>
          </cell>
          <cell r="B239">
            <v>-3.3934272136688988E-2</v>
          </cell>
          <cell r="C239">
            <v>1.8730556357219985E-2</v>
          </cell>
          <cell r="D239">
            <v>-8.2462226562100338E-2</v>
          </cell>
          <cell r="E239">
            <v>4.0673324329970839E-2</v>
          </cell>
          <cell r="F239">
            <v>3.0040971454246779E-2</v>
          </cell>
          <cell r="G239">
            <v>4.626986313892556E-2</v>
          </cell>
          <cell r="H239">
            <v>4.75087128030331E-2</v>
          </cell>
          <cell r="I239">
            <v>2.7069398483888563E-2</v>
          </cell>
          <cell r="J239">
            <v>8.5128937847118724E-3</v>
          </cell>
          <cell r="K239">
            <v>3.3965129856596693E-2</v>
          </cell>
          <cell r="L239">
            <v>3.3012544424604995E-2</v>
          </cell>
          <cell r="M239">
            <v>8.480627817465658E-2</v>
          </cell>
          <cell r="N239" t="str">
            <v/>
          </cell>
          <cell r="O239">
            <v>-1.0721815242619219</v>
          </cell>
          <cell r="P239">
            <v>-14552039.928252002</v>
          </cell>
          <cell r="Q239">
            <v>0.43126489616441721</v>
          </cell>
          <cell r="R239">
            <v>-0.34791031100261227</v>
          </cell>
          <cell r="S239">
            <v>-0.33223265593862206</v>
          </cell>
          <cell r="T239">
            <v>-0.364952893296698</v>
          </cell>
          <cell r="U239">
            <v>0.2548980497198976</v>
          </cell>
          <cell r="V239">
            <v>-0.28763444988738363</v>
          </cell>
          <cell r="W239">
            <v>-0.26317987123191711</v>
          </cell>
          <cell r="X239">
            <v>-0.31294888965614076</v>
          </cell>
        </row>
        <row r="240">
          <cell r="A240">
            <v>39960</v>
          </cell>
          <cell r="B240">
            <v>2.5420989436249472E-2</v>
          </cell>
          <cell r="C240">
            <v>4.4627695068761408E-2</v>
          </cell>
          <cell r="D240">
            <v>-5.9137508516175719E-2</v>
          </cell>
          <cell r="E240">
            <v>-1.9556683286624188E-2</v>
          </cell>
          <cell r="F240">
            <v>9.8967864032695196E-3</v>
          </cell>
          <cell r="G240">
            <v>2.5808294793177922E-2</v>
          </cell>
          <cell r="H240">
            <v>-2.0816957022466651E-2</v>
          </cell>
          <cell r="I240">
            <v>5.6889389565588644E-3</v>
          </cell>
          <cell r="J240">
            <v>-1.248127578180791E-2</v>
          </cell>
          <cell r="K240">
            <v>-1.8303660179806048E-2</v>
          </cell>
          <cell r="L240">
            <v>1.4104633849980175E-2</v>
          </cell>
          <cell r="M240">
            <v>6.4950352698027514E-2</v>
          </cell>
          <cell r="N240" t="str">
            <v/>
          </cell>
          <cell r="O240">
            <v>-1.0974739870722359</v>
          </cell>
          <cell r="P240">
            <v>-15274799.937221998</v>
          </cell>
          <cell r="Q240">
            <v>0.46764906597028744</v>
          </cell>
          <cell r="R240">
            <v>-0.36066302252480742</v>
          </cell>
          <cell r="S240">
            <v>-0.34613354004095442</v>
          </cell>
          <cell r="T240">
            <v>-0.37657657973596426</v>
          </cell>
          <cell r="U240">
            <v>0.28679879978539713</v>
          </cell>
          <cell r="V240">
            <v>-0.30156595733523783</v>
          </cell>
          <cell r="W240">
            <v>-0.27851822418577066</v>
          </cell>
          <cell r="X240">
            <v>-0.32552443970603318</v>
          </cell>
        </row>
        <row r="241">
          <cell r="A241">
            <v>39961</v>
          </cell>
          <cell r="B241">
            <v>-3.6000793708024425E-3</v>
          </cell>
          <cell r="C241">
            <v>4.0866952453575411E-2</v>
          </cell>
          <cell r="D241">
            <v>-6.252468816252843E-2</v>
          </cell>
          <cell r="E241">
            <v>8.9252586097652298E-3</v>
          </cell>
          <cell r="F241">
            <v>1.8910376391089612E-2</v>
          </cell>
          <cell r="G241">
            <v>3.4963899108249263E-2</v>
          </cell>
          <cell r="H241">
            <v>5.0546773267617518E-3</v>
          </cell>
          <cell r="I241">
            <v>1.0772372034077549E-2</v>
          </cell>
          <cell r="J241">
            <v>-7.4896872767495903E-3</v>
          </cell>
          <cell r="K241">
            <v>1.2763719310680434E-2</v>
          </cell>
          <cell r="L241">
            <v>2.7048380748101675E-2</v>
          </cell>
          <cell r="M241">
            <v>7.8543080079675365E-2</v>
          </cell>
          <cell r="N241" t="str">
            <v/>
          </cell>
          <cell r="O241">
            <v>-1.0395122822150866</v>
          </cell>
          <cell r="P241">
            <v>-14415883.370424001</v>
          </cell>
          <cell r="Q241">
            <v>0.46236541284431043</v>
          </cell>
          <cell r="R241">
            <v>-0.35495677466205566</v>
          </cell>
          <cell r="S241">
            <v>-0.34282845607106949</v>
          </cell>
          <cell r="T241">
            <v>-0.36861937818800972</v>
          </cell>
          <cell r="U241">
            <v>0.28216622197191632</v>
          </cell>
          <cell r="V241">
            <v>-0.29533225288259102</v>
          </cell>
          <cell r="W241">
            <v>-0.27487136661189071</v>
          </cell>
          <cell r="X241">
            <v>-0.31691562297252707</v>
          </cell>
        </row>
        <row r="242">
          <cell r="A242">
            <v>39962</v>
          </cell>
          <cell r="B242">
            <v>-2.0731860213705707E-2</v>
          </cell>
          <cell r="C242">
            <v>1.9287844294242129E-2</v>
          </cell>
          <cell r="D242">
            <v>-8.1960295281342965E-2</v>
          </cell>
          <cell r="E242">
            <v>1.7497798820695465E-2</v>
          </cell>
          <cell r="F242">
            <v>3.6739065173500007E-2</v>
          </cell>
          <cell r="G242">
            <v>5.3073489201527879E-2</v>
          </cell>
          <cell r="H242">
            <v>1.9076808767530384E-2</v>
          </cell>
          <cell r="I242">
            <v>3.005468328287475E-2</v>
          </cell>
          <cell r="J242">
            <v>1.144424215887363E-2</v>
          </cell>
          <cell r="K242">
            <v>1.5943812017985001E-2</v>
          </cell>
          <cell r="L242">
            <v>4.3423447064125265E-2</v>
          </cell>
          <cell r="M242">
            <v>9.5739168201764091E-2</v>
          </cell>
          <cell r="N242" t="str">
            <v/>
          </cell>
          <cell r="O242">
            <v>-1.0447879081086326</v>
          </cell>
          <cell r="P242">
            <v>-14188017.886479</v>
          </cell>
          <cell r="Q242">
            <v>0.43204785752386421</v>
          </cell>
          <cell r="R242">
            <v>-0.3436699380744398</v>
          </cell>
          <cell r="S242">
            <v>-0.33029172020007458</v>
          </cell>
          <cell r="T242">
            <v>-0.35855276424204097</v>
          </cell>
          <cell r="U242">
            <v>0.25558453108725954</v>
          </cell>
          <cell r="V242">
            <v>-0.28300211840809786</v>
          </cell>
          <cell r="W242">
            <v>-0.26103822634088514</v>
          </cell>
          <cell r="X242">
            <v>-0.30602465407277868</v>
          </cell>
        </row>
        <row r="243">
          <cell r="A243">
            <v>39965</v>
          </cell>
          <cell r="B243">
            <v>-3.4798151724080524E-2</v>
          </cell>
          <cell r="C243">
            <v>-3.4798151724080517E-2</v>
          </cell>
          <cell r="D243">
            <v>-0.11390638021487287</v>
          </cell>
          <cell r="E243">
            <v>3.8232778927504096E-2</v>
          </cell>
          <cell r="F243">
            <v>3.8232778927504096E-2</v>
          </cell>
          <cell r="G243">
            <v>9.3335415108585229E-2</v>
          </cell>
          <cell r="H243">
            <v>3.940341219787822E-2</v>
          </cell>
          <cell r="I243">
            <v>3.9403412197878129E-2</v>
          </cell>
          <cell r="J243">
            <v>5.1298596547830089E-2</v>
          </cell>
          <cell r="K243">
            <v>3.7062145657130154E-2</v>
          </cell>
          <cell r="L243">
            <v>3.7062145657130063E-2</v>
          </cell>
          <cell r="M243">
            <v>0.13634961285588032</v>
          </cell>
          <cell r="N243" t="str">
            <v/>
          </cell>
          <cell r="O243">
            <v>-1.1749651244899844</v>
          </cell>
          <cell r="P243">
            <v>-13584229.975224003</v>
          </cell>
          <cell r="Q243">
            <v>0.38221523890160425</v>
          </cell>
          <cell r="R243">
            <v>-0.31857661591336472</v>
          </cell>
          <cell r="S243">
            <v>-0.30390292879878622</v>
          </cell>
          <cell r="T243">
            <v>-0.3347793533590161</v>
          </cell>
          <cell r="U243">
            <v>0.21189251007207655</v>
          </cell>
          <cell r="V243">
            <v>-0.25558929690970589</v>
          </cell>
          <cell r="W243">
            <v>-0.23192061097491989</v>
          </cell>
          <cell r="X243">
            <v>-0.28030443871956678</v>
          </cell>
        </row>
        <row r="244">
          <cell r="A244">
            <v>39966</v>
          </cell>
          <cell r="B244">
            <v>-1.4419048706307917E-2</v>
          </cell>
          <cell r="C244">
            <v>-4.8715444185789436E-2</v>
          </cell>
          <cell r="D244">
            <v>-0.12668300727690329</v>
          </cell>
          <cell r="E244">
            <v>5.5753651321539532E-3</v>
          </cell>
          <cell r="F244">
            <v>4.4021305762195762E-2</v>
          </cell>
          <cell r="G244">
            <v>9.9431159259730784E-2</v>
          </cell>
          <cell r="H244">
            <v>1.0267651636379611E-2</v>
          </cell>
          <cell r="I244">
            <v>5.0075644343990255E-2</v>
          </cell>
          <cell r="J244">
            <v>6.2092964302997933E-2</v>
          </cell>
          <cell r="K244">
            <v>8.7248534435492629E-4</v>
          </cell>
          <cell r="L244">
            <v>3.7966967180401268E-2</v>
          </cell>
          <cell r="M244">
            <v>0.13734106123916034</v>
          </cell>
          <cell r="N244" t="str">
            <v/>
          </cell>
          <cell r="O244">
            <v>-1.1534414945638369</v>
          </cell>
          <cell r="P244">
            <v>-13141211.044864001</v>
          </cell>
          <cell r="Q244">
            <v>0.36228501004928093</v>
          </cell>
          <cell r="R244">
            <v>-0.31477743173749373</v>
          </cell>
          <cell r="S244">
            <v>-0.29675564656658804</v>
          </cell>
          <cell r="T244">
            <v>-0.33419895809405953</v>
          </cell>
          <cell r="U244">
            <v>0.19441817294253738</v>
          </cell>
          <cell r="V244">
            <v>-0.25143893543169404</v>
          </cell>
          <cell r="W244">
            <v>-0.22403423937932709</v>
          </cell>
          <cell r="X244">
            <v>-0.27967651488995238</v>
          </cell>
        </row>
        <row r="245">
          <cell r="A245">
            <v>39967</v>
          </cell>
          <cell r="B245">
            <v>8.7984895923349689E-3</v>
          </cell>
          <cell r="C245">
            <v>-4.034557692210905E-2</v>
          </cell>
          <cell r="D245">
            <v>-0.1189991368056198</v>
          </cell>
          <cell r="E245">
            <v>-1.3392655391133657E-2</v>
          </cell>
          <cell r="F245">
            <v>3.0039088193121399E-2</v>
          </cell>
          <cell r="G245">
            <v>8.4706856617490667E-2</v>
          </cell>
          <cell r="H245">
            <v>-7.4814374427716827E-3</v>
          </cell>
          <cell r="I245">
            <v>4.221956910065261E-2</v>
          </cell>
          <cell r="J245">
            <v>5.4146982232157193E-2</v>
          </cell>
          <cell r="K245">
            <v>-1.9372832210098823E-2</v>
          </cell>
          <cell r="L245">
            <v>1.7858607285590189E-2</v>
          </cell>
          <cell r="M245">
            <v>0.11530754369411844</v>
          </cell>
          <cell r="N245" t="str">
            <v/>
          </cell>
          <cell r="O245">
            <v>-1.1898263447299553</v>
          </cell>
          <cell r="P245">
            <v>-13675032.544216001</v>
          </cell>
          <cell r="Q245">
            <v>0.37427106053199344</v>
          </cell>
          <cell r="R245">
            <v>-0.32395438146046107</v>
          </cell>
          <cell r="S245">
            <v>-0.30201692520378254</v>
          </cell>
          <cell r="T245">
            <v>-0.34709740996421223</v>
          </cell>
          <cell r="U245">
            <v>0.20492724880606805</v>
          </cell>
          <cell r="V245">
            <v>-0.26146415580867755</v>
          </cell>
          <cell r="W245">
            <v>-0.22983957867514337</v>
          </cell>
          <cell r="X245">
            <v>-0.29363122090398297</v>
          </cell>
        </row>
        <row r="246">
          <cell r="A246">
            <v>39968</v>
          </cell>
          <cell r="B246">
            <v>-2.4880738899613112E-3</v>
          </cell>
          <cell r="C246">
            <v>-4.2733268035554994E-2</v>
          </cell>
          <cell r="D246">
            <v>-0.12119113205036713</v>
          </cell>
          <cell r="E246">
            <v>1.5289368823002469E-2</v>
          </cell>
          <cell r="F246">
            <v>4.5787735714615252E-2</v>
          </cell>
          <cell r="G246">
            <v>0.10129133981315519</v>
          </cell>
          <cell r="H246">
            <v>1.7183107212969846E-2</v>
          </cell>
          <cell r="I246">
            <v>6.0128139695964311E-2</v>
          </cell>
          <cell r="J246">
            <v>7.2260502846080987E-2</v>
          </cell>
          <cell r="K246">
            <v>1.3350306565579138E-2</v>
          </cell>
          <cell r="L246">
            <v>3.1447331733266193E-2</v>
          </cell>
          <cell r="M246">
            <v>0.13019724131733801</v>
          </cell>
          <cell r="N246" t="str">
            <v/>
          </cell>
          <cell r="O246">
            <v>-1.17402542733403</v>
          </cell>
          <cell r="P246">
            <v>-13459850.403904</v>
          </cell>
          <cell r="Q246">
            <v>0.37085177258855428</v>
          </cell>
          <cell r="R246">
            <v>-0.31361807065743519</v>
          </cell>
          <cell r="S246">
            <v>-0.29002340719672082</v>
          </cell>
          <cell r="T246">
            <v>-0.33838096022977382</v>
          </cell>
          <cell r="U246">
            <v>0.20192930077901083</v>
          </cell>
          <cell r="V246">
            <v>-0.25017240889782888</v>
          </cell>
          <cell r="W246">
            <v>-0.21660582958433239</v>
          </cell>
          <cell r="X246">
            <v>-0.28420098115469727</v>
          </cell>
        </row>
        <row r="247">
          <cell r="A247">
            <v>39969</v>
          </cell>
          <cell r="B247">
            <v>6.3299963187821474E-3</v>
          </cell>
          <cell r="C247">
            <v>-3.6673773146127409E-2</v>
          </cell>
          <cell r="D247">
            <v>-0.11562827515133278</v>
          </cell>
          <cell r="E247">
            <v>-2.1898282629173593E-3</v>
          </cell>
          <cell r="F247">
            <v>4.3497640173935204E-2</v>
          </cell>
          <cell r="G247">
            <v>9.8879700911526314E-2</v>
          </cell>
          <cell r="H247">
            <v>-2.4200169358199707E-3</v>
          </cell>
          <cell r="I247">
            <v>5.7562611643760864E-2</v>
          </cell>
          <cell r="J247">
            <v>6.9665614269582621E-2</v>
          </cell>
          <cell r="K247">
            <v>-1.9532388781994931E-3</v>
          </cell>
          <cell r="L247">
            <v>2.9432668704109544E-2</v>
          </cell>
          <cell r="M247">
            <v>0.1279896961255631</v>
          </cell>
          <cell r="N247" t="str">
            <v/>
          </cell>
          <cell r="O247">
            <v>-1.1502939097979801</v>
          </cell>
          <cell r="P247">
            <v>-13271266.169472001</v>
          </cell>
          <cell r="Q247">
            <v>0.37952925926263581</v>
          </cell>
          <cell r="R247">
            <v>-0.31512112920546531</v>
          </cell>
          <cell r="S247">
            <v>-0.29174156257534045</v>
          </cell>
          <cell r="T247">
            <v>-0.33967326026081002</v>
          </cell>
          <cell r="U247">
            <v>0.2095375088283784</v>
          </cell>
          <cell r="V247">
            <v>-0.25181440254913967</v>
          </cell>
          <cell r="W247">
            <v>-0.21850165674416089</v>
          </cell>
          <cell r="X247">
            <v>-0.28559910762728302</v>
          </cell>
        </row>
        <row r="248">
          <cell r="A248">
            <v>39972</v>
          </cell>
          <cell r="B248">
            <v>4.9781302703718533E-3</v>
          </cell>
          <cell r="C248">
            <v>-3.1878209695983095E-2</v>
          </cell>
          <cell r="D248">
            <v>-0.11122575749760277</v>
          </cell>
          <cell r="E248">
            <v>-7.7246397820515122E-3</v>
          </cell>
          <cell r="F248">
            <v>3.543699679017065E-2</v>
          </cell>
          <cell r="G248">
            <v>9.0391251058176358E-2</v>
          </cell>
          <cell r="H248">
            <v>-1.0474836263357634E-2</v>
          </cell>
          <cell r="I248">
            <v>4.6484816448543631E-2</v>
          </cell>
          <cell r="J248">
            <v>5.8461042103564953E-2</v>
          </cell>
          <cell r="K248">
            <v>-4.8992923244419772E-3</v>
          </cell>
          <cell r="L248">
            <v>2.4389177131797668E-2</v>
          </cell>
          <cell r="M248">
            <v>0.12246334486528543</v>
          </cell>
          <cell r="N248" t="str">
            <v/>
          </cell>
          <cell r="O248">
            <v>-1.1402817704721646</v>
          </cell>
          <cell r="P248">
            <v>-13193227.292016001</v>
          </cell>
          <cell r="Q248">
            <v>0.38639673562703458</v>
          </cell>
          <cell r="R248">
            <v>-0.32041157177669133</v>
          </cell>
          <cell r="S248">
            <v>-0.29916045373950528</v>
          </cell>
          <cell r="T248">
            <v>-0.34290839398843798</v>
          </cell>
          <cell r="U248">
            <v>0.21555874411422704</v>
          </cell>
          <cell r="V248">
            <v>-0.25759386677956653</v>
          </cell>
          <cell r="W248">
            <v>-0.22668772392985104</v>
          </cell>
          <cell r="X248">
            <v>-0.2890991664358592</v>
          </cell>
        </row>
        <row r="249">
          <cell r="A249">
            <v>39973</v>
          </cell>
          <cell r="B249">
            <v>-8.9051750585613758E-3</v>
          </cell>
          <cell r="C249">
            <v>-4.0499503716648233E-2</v>
          </cell>
          <cell r="D249">
            <v>-0.11914044771462684</v>
          </cell>
          <cell r="E249">
            <v>7.7777275722030748E-3</v>
          </cell>
          <cell r="F249">
            <v>4.3490343669384646E-2</v>
          </cell>
          <cell r="G249">
            <v>9.8872017156020453E-2</v>
          </cell>
          <cell r="H249">
            <v>6.0527152306346175E-3</v>
          </cell>
          <cell r="I249">
            <v>5.2818891035689708E-2</v>
          </cell>
          <cell r="J249">
            <v>6.4867605374138604E-2</v>
          </cell>
          <cell r="K249">
            <v>9.5399476970699677E-3</v>
          </cell>
          <cell r="L249">
            <v>3.4161796303079583E-2</v>
          </cell>
          <cell r="M249">
            <v>0.1331715864671783</v>
          </cell>
          <cell r="N249" t="str">
            <v/>
          </cell>
          <cell r="O249">
            <v>-1.1537861852409268</v>
          </cell>
          <cell r="P249">
            <v>-13223238.605544001</v>
          </cell>
          <cell r="Q249">
            <v>0.37405062999565786</v>
          </cell>
          <cell r="R249">
            <v>-0.31512591812074875</v>
          </cell>
          <cell r="S249">
            <v>-0.29491847154362327</v>
          </cell>
          <cell r="T249">
            <v>-0.336639774434904</v>
          </cell>
          <cell r="U249">
            <v>0.20473398070392479</v>
          </cell>
          <cell r="V249">
            <v>-0.25181963412744535</v>
          </cell>
          <cell r="W249">
            <v>-0.22200708493844445</v>
          </cell>
          <cell r="X249">
            <v>-0.28231720966585394</v>
          </cell>
        </row>
        <row r="250">
          <cell r="A250">
            <v>39974</v>
          </cell>
          <cell r="B250">
            <v>1.0200010535997239E-2</v>
          </cell>
          <cell r="C250">
            <v>-3.0712588545263486E-2</v>
          </cell>
          <cell r="D250">
            <v>-0.11015567100058232</v>
          </cell>
          <cell r="E250">
            <v>-5.5592828145025752E-3</v>
          </cell>
          <cell r="F250">
            <v>3.7689285734724076E-2</v>
          </cell>
          <cell r="G250">
            <v>9.2763076835707281E-2</v>
          </cell>
          <cell r="H250">
            <v>-7.9380537485012025E-3</v>
          </cell>
          <cell r="I250">
            <v>4.4461558091210884E-2</v>
          </cell>
          <cell r="J250">
            <v>5.6414629087640833E-2</v>
          </cell>
          <cell r="K250">
            <v>-3.1375969760648907E-3</v>
          </cell>
          <cell r="L250">
            <v>3.0917013378237268E-2</v>
          </cell>
          <cell r="M250">
            <v>0.12961615072411625</v>
          </cell>
          <cell r="N250" t="str">
            <v/>
          </cell>
          <cell r="O250">
            <v>-1.1823990175119712</v>
          </cell>
          <cell r="P250">
            <v>-13689775.021904001</v>
          </cell>
          <cell r="Q250">
            <v>0.38806596089860701</v>
          </cell>
          <cell r="R250">
            <v>-0.31893332683423825</v>
          </cell>
          <cell r="S250">
            <v>-0.30051544661358542</v>
          </cell>
          <cell r="T250">
            <v>-0.33872113147267879</v>
          </cell>
          <cell r="U250">
            <v>0.21702228000017865</v>
          </cell>
          <cell r="V250">
            <v>-0.25597898037758893</v>
          </cell>
          <cell r="W250">
            <v>-0.22818283451415622</v>
          </cell>
          <cell r="X250">
            <v>-0.28456900901858018</v>
          </cell>
        </row>
        <row r="251">
          <cell r="A251">
            <v>39975</v>
          </cell>
          <cell r="B251">
            <v>-7.2091255730034496E-4</v>
          </cell>
          <cell r="C251">
            <v>-3.1411360011814327E-2</v>
          </cell>
          <cell r="D251">
            <v>-0.11079717095140051</v>
          </cell>
          <cell r="E251">
            <v>5.0741621035061968E-3</v>
          </cell>
          <cell r="F251">
            <v>4.2954689383613576E-2</v>
          </cell>
          <cell r="G251">
            <v>9.8307933828297944E-2</v>
          </cell>
          <cell r="H251">
            <v>4.8166488514648298E-3</v>
          </cell>
          <cell r="I251">
            <v>4.9492362655390254E-2</v>
          </cell>
          <cell r="J251">
            <v>6.1503007397506471E-2</v>
          </cell>
          <cell r="K251">
            <v>5.3350586538257272E-3</v>
          </cell>
          <cell r="L251">
            <v>3.6417016111836897E-2</v>
          </cell>
          <cell r="M251">
            <v>0.13564271914453818</v>
          </cell>
          <cell r="N251" t="str">
            <v/>
          </cell>
          <cell r="O251">
            <v>-1.1797273363179499</v>
          </cell>
          <cell r="P251">
            <v>-13648968.034840001</v>
          </cell>
          <cell r="Q251">
            <v>0.38706528671703411</v>
          </cell>
          <cell r="R251">
            <v>-0.3154774841312995</v>
          </cell>
          <cell r="S251">
            <v>-0.29714627514289926</v>
          </cell>
          <cell r="T251">
            <v>-0.3351931699225501</v>
          </cell>
          <cell r="U251">
            <v>0.21614491335601227</v>
          </cell>
          <cell r="V251">
            <v>-0.25220369711560886</v>
          </cell>
          <cell r="W251">
            <v>-0.22446526225047791</v>
          </cell>
          <cell r="X251">
            <v>-0.28075214271892968</v>
          </cell>
        </row>
        <row r="252">
          <cell r="A252">
            <v>39976</v>
          </cell>
          <cell r="B252">
            <v>-1.7558871893320117E-3</v>
          </cell>
          <cell r="C252">
            <v>-3.3112092396502146E-2</v>
          </cell>
          <cell r="D252">
            <v>-0.11235851080764481</v>
          </cell>
          <cell r="E252">
            <v>3.4961221066209802E-4</v>
          </cell>
          <cell r="F252">
            <v>4.3319319078189644E-2</v>
          </cell>
          <cell r="G252">
            <v>9.8691915693031484E-2</v>
          </cell>
          <cell r="H252">
            <v>1.4632515446638605E-3</v>
          </cell>
          <cell r="I252">
            <v>5.1028033976158627E-2</v>
          </cell>
          <cell r="J252">
            <v>6.3056253312746113E-2</v>
          </cell>
          <cell r="K252">
            <v>-7.7807669989984516E-4</v>
          </cell>
          <cell r="L252">
            <v>3.5610604180220662E-2</v>
          </cell>
          <cell r="M252">
            <v>0.1347591020053609</v>
          </cell>
          <cell r="N252" t="str">
            <v/>
          </cell>
          <cell r="O252">
            <v>-1.1636903820583386</v>
          </cell>
          <cell r="P252">
            <v>-13445846.24704</v>
          </cell>
          <cell r="Q252">
            <v>0.38462975654932041</v>
          </cell>
          <cell r="R252">
            <v>-0.31523816670127869</v>
          </cell>
          <cell r="S252">
            <v>-0.29611782334432946</v>
          </cell>
          <cell r="T252">
            <v>-0.33571044062696764</v>
          </cell>
          <cell r="U252">
            <v>0.21400950008227904</v>
          </cell>
          <cell r="V252">
            <v>-0.25194225839703255</v>
          </cell>
          <cell r="W252">
            <v>-0.22333045984752553</v>
          </cell>
          <cell r="X252">
            <v>-0.2813117727181329</v>
          </cell>
        </row>
        <row r="253">
          <cell r="A253">
            <v>39979</v>
          </cell>
          <cell r="B253">
            <v>2.7107695574687066E-2</v>
          </cell>
          <cell r="C253">
            <v>-6.90198934234032E-3</v>
          </cell>
          <cell r="D253">
            <v>-8.8296595539156475E-2</v>
          </cell>
          <cell r="E253">
            <v>-2.7832175367233147E-2</v>
          </cell>
          <cell r="F253">
            <v>1.428147282558323E-2</v>
          </cell>
          <cell r="G253">
            <v>6.8112929620901763E-2</v>
          </cell>
          <cell r="H253">
            <v>-2.8459197211310783E-2</v>
          </cell>
          <cell r="I253">
            <v>2.1116619882614929E-2</v>
          </cell>
          <cell r="J253">
            <v>3.2802525753001577E-2</v>
          </cell>
          <cell r="K253">
            <v>-2.7195818870514261E-2</v>
          </cell>
          <cell r="L253">
            <v>7.4463257685515316E-3</v>
          </cell>
          <cell r="M253">
            <v>0.10389839900555575</v>
          </cell>
          <cell r="N253" t="str">
            <v/>
          </cell>
          <cell r="O253">
            <v>-1.1328023413051362</v>
          </cell>
          <cell r="P253">
            <v>-13444756.271500001</v>
          </cell>
          <cell r="Q253">
            <v>0.42216387847351267</v>
          </cell>
          <cell r="R253">
            <v>-0.33429657813043678</v>
          </cell>
          <cell r="S253">
            <v>-0.31614974502329984</v>
          </cell>
          <cell r="T253">
            <v>-0.3537763391612504</v>
          </cell>
          <cell r="U253">
            <v>0.24691850003528759</v>
          </cell>
          <cell r="V253">
            <v>-0.27276233264614269</v>
          </cell>
          <cell r="W253">
            <v>-0.24543385145874286</v>
          </cell>
          <cell r="X253">
            <v>-0.30085708757166152</v>
          </cell>
        </row>
        <row r="254">
          <cell r="A254">
            <v>39980</v>
          </cell>
          <cell r="B254">
            <v>2.2332320019920141E-2</v>
          </cell>
          <cell r="C254">
            <v>1.5276193242812486E-2</v>
          </cell>
          <cell r="D254">
            <v>-6.7936143347486211E-2</v>
          </cell>
          <cell r="E254">
            <v>-1.6160072559873284E-2</v>
          </cell>
          <cell r="F254">
            <v>-2.1093893714134726E-3</v>
          </cell>
          <cell r="G254">
            <v>5.0852147176089213E-2</v>
          </cell>
          <cell r="H254">
            <v>-1.571746057246912E-2</v>
          </cell>
          <cell r="I254">
            <v>5.0672596697169947E-3</v>
          </cell>
          <cell r="J254">
            <v>1.6569492775332151E-2</v>
          </cell>
          <cell r="K254">
            <v>-1.660869046133142E-2</v>
          </cell>
          <cell r="L254">
            <v>-9.2860384125439399E-3</v>
          </cell>
          <cell r="M254">
            <v>8.5564092195713259E-2</v>
          </cell>
          <cell r="N254" t="str">
            <v/>
          </cell>
          <cell r="O254">
            <v>-1.0732868203879429</v>
          </cell>
          <cell r="P254">
            <v>-13023645.372239999</v>
          </cell>
          <cell r="Q254">
            <v>0.45392409732835404</v>
          </cell>
          <cell r="R254">
            <v>-0.34505439373120483</v>
          </cell>
          <cell r="S254">
            <v>-0.32689813444336913</v>
          </cell>
          <cell r="T254">
            <v>-0.36450926791290961</v>
          </cell>
          <cell r="U254">
            <v>0.27476508301683444</v>
          </cell>
          <cell r="V254">
            <v>-0.28451454611885396</v>
          </cell>
          <cell r="W254">
            <v>-0.25729371514776</v>
          </cell>
          <cell r="X254">
            <v>-0.31246893579241752</v>
          </cell>
        </row>
        <row r="255">
          <cell r="A255">
            <v>39981</v>
          </cell>
          <cell r="B255">
            <v>-5.9990194920601933E-3</v>
          </cell>
          <cell r="C255">
            <v>9.1855315697242368E-3</v>
          </cell>
          <cell r="D255">
            <v>-7.3527612591389402E-2</v>
          </cell>
          <cell r="E255">
            <v>2.3446432967650921E-3</v>
          </cell>
          <cell r="F255">
            <v>2.3030815970165319E-4</v>
          </cell>
          <cell r="G255">
            <v>5.3316020618856763E-2</v>
          </cell>
          <cell r="H255">
            <v>6.6059122234313405E-3</v>
          </cell>
          <cell r="I255">
            <v>1.1706645765739987E-2</v>
          </cell>
          <cell r="J255">
            <v>2.3284861613624308E-2</v>
          </cell>
          <cell r="K255">
            <v>-1.9783621809994654E-3</v>
          </cell>
          <cell r="L255">
            <v>-1.1246029446336681E-2</v>
          </cell>
          <cell r="M255">
            <v>8.341645325066227E-2</v>
          </cell>
          <cell r="N255" t="str">
            <v/>
          </cell>
          <cell r="O255">
            <v>-1.0657686235405197</v>
          </cell>
          <cell r="P255">
            <v>-12854628.063099999</v>
          </cell>
          <cell r="Q255">
            <v>0.44520197832850528</v>
          </cell>
          <cell r="R255">
            <v>-0.34351877990572099</v>
          </cell>
          <cell r="S255">
            <v>-0.32245168260207413</v>
          </cell>
          <cell r="T255">
            <v>-0.36576649874364631</v>
          </cell>
          <cell r="U255">
            <v>0.26711774243601871</v>
          </cell>
          <cell r="V255">
            <v>-0.28283698794547862</v>
          </cell>
          <cell r="W255">
            <v>-0.25238746262223521</v>
          </cell>
          <cell r="X255">
            <v>-0.31382912124810813</v>
          </cell>
        </row>
        <row r="256">
          <cell r="A256">
            <v>39982</v>
          </cell>
          <cell r="B256">
            <v>2.1064748070515181E-5</v>
          </cell>
          <cell r="C256">
            <v>9.206789808703153E-3</v>
          </cell>
          <cell r="D256">
            <v>-7.3508096683954305E-2</v>
          </cell>
          <cell r="E256">
            <v>5.1002010490699412E-3</v>
          </cell>
          <cell r="F256">
            <v>5.3316838266893596E-3</v>
          </cell>
          <cell r="G256">
            <v>5.8688144092219341E-2</v>
          </cell>
          <cell r="H256">
            <v>4.8509798799190968E-3</v>
          </cell>
          <cell r="I256">
            <v>1.66144143487299E-2</v>
          </cell>
          <cell r="J256">
            <v>2.8248795888737632E-2</v>
          </cell>
          <cell r="K256">
            <v>5.3552075730431215E-3</v>
          </cell>
          <cell r="L256">
            <v>-5.9510466953511809E-3</v>
          </cell>
          <cell r="M256">
            <v>8.9218373245869786E-2</v>
          </cell>
          <cell r="N256" t="str">
            <v/>
          </cell>
          <cell r="O256">
            <v>-1.0373815787804621</v>
          </cell>
          <cell r="P256">
            <v>-12512505.73144</v>
          </cell>
          <cell r="Q256">
            <v>0.44523242114408967</v>
          </cell>
          <cell r="R256">
            <v>-0.34017059369830149</v>
          </cell>
          <cell r="S256">
            <v>-0.31916490934670383</v>
          </cell>
          <cell r="T256">
            <v>-0.36237004669464057</v>
          </cell>
          <cell r="U256">
            <v>0.2671444339520388</v>
          </cell>
          <cell r="V256">
            <v>-0.27917931239904403</v>
          </cell>
          <cell r="W256">
            <v>-0.24876080924544053</v>
          </cell>
          <cell r="X256">
            <v>-0.31015453376181434</v>
          </cell>
        </row>
        <row r="257">
          <cell r="A257">
            <v>39983</v>
          </cell>
          <cell r="B257">
            <v>-9.5254976757887955E-3</v>
          </cell>
          <cell r="C257">
            <v>-4.064071220098997E-4</v>
          </cell>
          <cell r="D257">
            <v>-8.2333393155628487E-2</v>
          </cell>
          <cell r="E257">
            <v>5.4157194808599485E-3</v>
          </cell>
          <cell r="F257">
            <v>1.0776278211515444E-2</v>
          </cell>
          <cell r="G257">
            <v>6.4421702098335087E-2</v>
          </cell>
          <cell r="H257">
            <v>6.3605475718755567E-3</v>
          </cell>
          <cell r="I257">
            <v>2.3080638693449451E-2</v>
          </cell>
          <cell r="J257">
            <v>3.4789021270711595E-2</v>
          </cell>
          <cell r="K257">
            <v>4.4494432695983931E-3</v>
          </cell>
          <cell r="L257">
            <v>-1.5280822704185626E-3</v>
          </cell>
          <cell r="M257">
            <v>9.4064788605831451E-2</v>
          </cell>
          <cell r="N257" t="str">
            <v/>
          </cell>
          <cell r="O257">
            <v>-1.0876161840218783</v>
          </cell>
          <cell r="P257">
            <v>-12993121.737359999</v>
          </cell>
          <cell r="Q257">
            <v>0.43146586307550705</v>
          </cell>
          <cell r="R257">
            <v>-0.33659714272854913</v>
          </cell>
          <cell r="S257">
            <v>-0.3148344253640013</v>
          </cell>
          <cell r="T257">
            <v>-0.35953294839041172</v>
          </cell>
          <cell r="U257">
            <v>0.25507425259153993</v>
          </cell>
          <cell r="V257">
            <v>-0.27527554975899671</v>
          </cell>
          <cell r="W257">
            <v>-0.24398251663478887</v>
          </cell>
          <cell r="X257">
            <v>-0.30708510549499801</v>
          </cell>
        </row>
        <row r="258">
          <cell r="A258">
            <v>39986</v>
          </cell>
          <cell r="B258">
            <v>3.2284866180616961E-2</v>
          </cell>
          <cell r="C258">
            <v>3.1865338259058129E-2</v>
          </cell>
          <cell r="D258">
            <v>-5.2706649555237073E-2</v>
          </cell>
          <cell r="E258">
            <v>-3.6998984833044868E-2</v>
          </cell>
          <cell r="F258">
            <v>-2.6621417975633943E-2</v>
          </cell>
          <cell r="G258">
            <v>2.5039179686434876E-2</v>
          </cell>
          <cell r="H258">
            <v>-3.8835167674032264E-2</v>
          </cell>
          <cell r="I258">
            <v>-1.6650869454266748E-2</v>
          </cell>
          <cell r="J258">
            <v>-5.3971838775842551E-3</v>
          </cell>
          <cell r="K258">
            <v>-3.5117546727116915E-2</v>
          </cell>
          <cell r="L258">
            <v>-3.6591966497001138E-2</v>
          </cell>
          <cell r="M258">
            <v>5.5643917269472931E-2</v>
          </cell>
          <cell r="N258" t="str">
            <v/>
          </cell>
          <cell r="O258">
            <v>-1.0384141263812707</v>
          </cell>
          <cell r="P258">
            <v>-12806923.162300002</v>
          </cell>
          <cell r="Q258">
            <v>0.47768054690702111</v>
          </cell>
          <cell r="R258">
            <v>-0.36114237498293411</v>
          </cell>
          <cell r="S258">
            <v>-0.34144294533946495</v>
          </cell>
          <cell r="T258">
            <v>-0.38202458000249018</v>
          </cell>
          <cell r="U258">
            <v>0.29559415688319568</v>
          </cell>
          <cell r="V258">
            <v>-0.30208961870160034</v>
          </cell>
          <cell r="W258">
            <v>-0.2733425823657768</v>
          </cell>
          <cell r="X258">
            <v>-0.33141857668069263</v>
          </cell>
        </row>
        <row r="259">
          <cell r="A259">
            <v>39987</v>
          </cell>
          <cell r="B259">
            <v>4.9650376432195413E-3</v>
          </cell>
          <cell r="C259">
            <v>3.6988588506247755E-2</v>
          </cell>
          <cell r="D259">
            <v>-4.8003302411107285E-2</v>
          </cell>
          <cell r="E259">
            <v>-3.3982506098092502E-3</v>
          </cell>
          <cell r="F259">
            <v>-2.9929202335573557E-2</v>
          </cell>
          <cell r="G259">
            <v>2.1555839668986998E-2</v>
          </cell>
          <cell r="H259">
            <v>-6.0937746183860955E-3</v>
          </cell>
          <cell r="I259">
            <v>-2.2643177426998395E-2</v>
          </cell>
          <cell r="J259">
            <v>-1.1458069273846405E-2</v>
          </cell>
          <cell r="K259">
            <v>-6.4693330912068145E-4</v>
          </cell>
          <cell r="L259">
            <v>-3.7215227244148719E-2</v>
          </cell>
          <cell r="M259">
            <v>5.496098605682076E-2</v>
          </cell>
          <cell r="N259" t="str">
            <v/>
          </cell>
          <cell r="O259">
            <v>-1.0162294909029455</v>
          </cell>
          <cell r="P259">
            <v>-12595708.347840002</v>
          </cell>
          <cell r="Q259">
            <v>0.48501728644706765</v>
          </cell>
          <cell r="R259">
            <v>-0.36331337329672964</v>
          </cell>
          <cell r="S259">
            <v>-0.34545604360391446</v>
          </cell>
          <cell r="T259">
            <v>-0.38242436888590436</v>
          </cell>
          <cell r="U259">
            <v>0.30202683064245606</v>
          </cell>
          <cell r="V259">
            <v>-0.30446129308043979</v>
          </cell>
          <cell r="W259">
            <v>-0.27777066889361823</v>
          </cell>
          <cell r="X259">
            <v>-0.33185110427329723</v>
          </cell>
        </row>
        <row r="260">
          <cell r="A260">
            <v>39988</v>
          </cell>
          <cell r="B260">
            <v>-9.1289912808853284E-3</v>
          </cell>
          <cell r="C260">
            <v>2.752192872339676E-2</v>
          </cell>
          <cell r="D260">
            <v>-5.669407196282783E-2</v>
          </cell>
          <cell r="E260">
            <v>1.2100329277471511E-2</v>
          </cell>
          <cell r="F260">
            <v>-1.8191026261374421E-2</v>
          </cell>
          <cell r="G260">
            <v>3.391700170430556E-2</v>
          </cell>
          <cell r="H260">
            <v>1.0597774141058107E-2</v>
          </cell>
          <cell r="I260">
            <v>-1.2285370566147535E-2</v>
          </cell>
          <cell r="J260">
            <v>-9.817251630450663E-4</v>
          </cell>
          <cell r="K260">
            <v>1.3625626057625762E-2</v>
          </cell>
          <cell r="L260">
            <v>-2.4096681956601307E-2</v>
          </cell>
          <cell r="M260">
            <v>6.9335489958215035E-2</v>
          </cell>
          <cell r="N260" t="str">
            <v/>
          </cell>
          <cell r="O260">
            <v>-1.0405039537899017</v>
          </cell>
          <cell r="P260">
            <v>-12778539.116840001</v>
          </cell>
          <cell r="Q260">
            <v>0.47146057658712848</v>
          </cell>
          <cell r="R260">
            <v>-0.35560925546705746</v>
          </cell>
          <cell r="S260">
            <v>-0.33851933458863415</v>
          </cell>
          <cell r="T260">
            <v>-0.3740095142740415</v>
          </cell>
          <cell r="U260">
            <v>0.29014063905804233</v>
          </cell>
          <cell r="V260">
            <v>-0.29604504570148638</v>
          </cell>
          <cell r="W260">
            <v>-0.27011664556450532</v>
          </cell>
          <cell r="X260">
            <v>-0.32274715726930958</v>
          </cell>
        </row>
        <row r="261">
          <cell r="A261">
            <v>39989</v>
          </cell>
          <cell r="B261">
            <v>-2.444474081853526E-2</v>
          </cell>
          <cell r="C261">
            <v>2.4044214903917727E-3</v>
          </cell>
          <cell r="D261">
            <v>-7.9752940886284485E-2</v>
          </cell>
          <cell r="E261">
            <v>2.6365937725669086E-2</v>
          </cell>
          <cell r="F261">
            <v>7.6952879987210454E-3</v>
          </cell>
          <cell r="G261">
            <v>6.1177192984751771E-2</v>
          </cell>
          <cell r="H261">
            <v>2.8756366723259728E-2</v>
          </cell>
          <cell r="I261">
            <v>1.6117713535780842E-2</v>
          </cell>
          <cell r="J261">
            <v>2.7746410711404712E-2</v>
          </cell>
          <cell r="K261">
            <v>2.3946577479741004E-2</v>
          </cell>
          <cell r="L261">
            <v>-7.2713753833875128E-4</v>
          </cell>
          <cell r="M261">
            <v>9.4942415120336188E-2</v>
          </cell>
          <cell r="N261" t="str">
            <v/>
          </cell>
          <cell r="O261">
            <v>-1.0670548353908487</v>
          </cell>
          <cell r="P261">
            <v>-12783429.91048</v>
          </cell>
          <cell r="Q261">
            <v>0.4354911041677636</v>
          </cell>
          <cell r="R261">
            <v>-0.33861928922570439</v>
          </cell>
          <cell r="S261">
            <v>-0.31949755399371904</v>
          </cell>
          <cell r="T261">
            <v>-0.35901918460602422</v>
          </cell>
          <cell r="U261">
            <v>0.2586034855168089</v>
          </cell>
          <cell r="V261">
            <v>-0.27748461321477558</v>
          </cell>
          <cell r="W261">
            <v>-0.24912785215915523</v>
          </cell>
          <cell r="X261">
            <v>-0.30652926959748428</v>
          </cell>
        </row>
        <row r="262">
          <cell r="A262">
            <v>39990</v>
          </cell>
          <cell r="B262">
            <v>-8.2451316356127527E-3</v>
          </cell>
          <cell r="C262">
            <v>-5.8605349169168486E-3</v>
          </cell>
          <cell r="D262">
            <v>-8.7340499025962637E-2</v>
          </cell>
          <cell r="E262">
            <v>4.394073542625776E-3</v>
          </cell>
          <cell r="F262">
            <v>1.2123175202744862E-2</v>
          </cell>
          <cell r="G262">
            <v>6.5840083612483946E-2</v>
          </cell>
          <cell r="H262">
            <v>8.3010067941790781E-3</v>
          </cell>
          <cell r="I262">
            <v>2.4552513579527036E-2</v>
          </cell>
          <cell r="J262">
            <v>3.6277740649413248E-2</v>
          </cell>
          <cell r="K262">
            <v>4.2128069330764535E-4</v>
          </cell>
          <cell r="L262">
            <v>-3.0616317403731053E-4</v>
          </cell>
          <cell r="M262">
            <v>9.5403693220110108E-2</v>
          </cell>
          <cell r="N262" t="str">
            <v/>
          </cell>
          <cell r="O262">
            <v>-1.1049661150468457</v>
          </cell>
          <cell r="P262">
            <v>-13128170.236200001</v>
          </cell>
          <cell r="Q262">
            <v>0.42365529105214916</v>
          </cell>
          <cell r="R262">
            <v>-0.33571313374288803</v>
          </cell>
          <cell r="S262">
            <v>-0.31384869856596542</v>
          </cell>
          <cell r="T262">
            <v>-0.35874915176371813</v>
          </cell>
          <cell r="U262">
            <v>0.24822613410168182</v>
          </cell>
          <cell r="V262">
            <v>-0.27430982746956256</v>
          </cell>
          <cell r="W262">
            <v>-0.24289485735836847</v>
          </cell>
          <cell r="X262">
            <v>-0.30623712376739165</v>
          </cell>
        </row>
        <row r="263">
          <cell r="A263">
            <v>39993</v>
          </cell>
          <cell r="B263">
            <v>-1.1207472481603267E-2</v>
          </cell>
          <cell r="C263">
            <v>-1.7002325614711267E-2</v>
          </cell>
          <cell r="D263">
            <v>-9.7569105268202949E-2</v>
          </cell>
          <cell r="E263">
            <v>1.7901702743989834E-3</v>
          </cell>
          <cell r="F263">
            <v>1.3935048025022989E-2</v>
          </cell>
          <cell r="G263">
            <v>6.7748118847430039E-2</v>
          </cell>
          <cell r="H263">
            <v>-5.0436762795994169E-3</v>
          </cell>
          <cell r="I263">
            <v>1.9385002369582072E-2</v>
          </cell>
          <cell r="J263">
            <v>3.1051091189822966E-2</v>
          </cell>
          <cell r="K263">
            <v>8.7939492379123813E-3</v>
          </cell>
          <cell r="L263">
            <v>8.4850936804639066E-3</v>
          </cell>
          <cell r="M263">
            <v>0.10503661769330952</v>
          </cell>
          <cell r="N263" t="str">
            <v/>
          </cell>
          <cell r="O263">
            <v>-1.0449418358780145</v>
          </cell>
          <cell r="P263">
            <v>-12275497.9461</v>
          </cell>
          <cell r="Q263">
            <v>0.40769971355439338</v>
          </cell>
          <cell r="R263">
            <v>-0.3345239471412409</v>
          </cell>
          <cell r="S263">
            <v>-0.31730942360922454</v>
          </cell>
          <cell r="T263">
            <v>-0.35311002435556005</v>
          </cell>
          <cell r="U263">
            <v>0.23423667405291915</v>
          </cell>
          <cell r="V263">
            <v>-0.27301071849427505</v>
          </cell>
          <cell r="W263">
            <v>-0.24671345060747285</v>
          </cell>
          <cell r="X263">
            <v>-0.30013620825065401</v>
          </cell>
        </row>
        <row r="264">
          <cell r="A264">
            <v>39994</v>
          </cell>
          <cell r="B264">
            <v>7.8148575974180501E-4</v>
          </cell>
          <cell r="C264">
            <v>-1.6234126930319781E-2</v>
          </cell>
          <cell r="D264">
            <v>-9.6863868374818862E-2</v>
          </cell>
          <cell r="E264">
            <v>-4.7378174116698979E-3</v>
          </cell>
          <cell r="F264">
            <v>9.1312089001877039E-3</v>
          </cell>
          <cell r="G264">
            <v>6.2689323218676929E-2</v>
          </cell>
          <cell r="H264">
            <v>-4.5149350475185328E-3</v>
          </cell>
          <cell r="I264">
            <v>1.4782545295468852E-2</v>
          </cell>
          <cell r="J264">
            <v>2.6395962482427704E-2</v>
          </cell>
          <cell r="K264">
            <v>-4.9631087330112992E-3</v>
          </cell>
          <cell r="L264">
            <v>3.479872504906556E-3</v>
          </cell>
          <cell r="M264">
            <v>9.9552200805738567E-2</v>
          </cell>
          <cell r="N264" t="str">
            <v/>
          </cell>
          <cell r="O264">
            <v>-1.0003288586455097</v>
          </cell>
          <cell r="P264">
            <v>-11760613.995279999</v>
          </cell>
          <cell r="Q264">
            <v>0.40879981083452899</v>
          </cell>
          <cell r="R264">
            <v>-0.33767685117152446</v>
          </cell>
          <cell r="S264">
            <v>-0.32039172721918185</v>
          </cell>
          <cell r="T264">
            <v>-0.3563206096429784</v>
          </cell>
          <cell r="U264">
            <v>0.23520121243784264</v>
          </cell>
          <cell r="V264">
            <v>-0.27645506097029027</v>
          </cell>
          <cell r="W264">
            <v>-0.25011449045014944</v>
          </cell>
          <cell r="X264">
            <v>-0.30360970834740364</v>
          </cell>
        </row>
        <row r="265">
          <cell r="A265">
            <v>39995</v>
          </cell>
          <cell r="B265">
            <v>-2.402236785185453E-3</v>
          </cell>
          <cell r="C265">
            <v>-2.4022367851854742E-3</v>
          </cell>
          <cell r="D265">
            <v>-9.9033415212238962E-2</v>
          </cell>
          <cell r="E265">
            <v>1.2703991940372417E-2</v>
          </cell>
          <cell r="F265">
            <v>1.2703991940372417E-2</v>
          </cell>
          <cell r="G265">
            <v>7.6189719815966894E-2</v>
          </cell>
          <cell r="H265">
            <v>1.8123686526682649E-2</v>
          </cell>
          <cell r="I265">
            <v>1.8123686526682725E-2</v>
          </cell>
          <cell r="J265">
            <v>4.4998041158712088E-2</v>
          </cell>
          <cell r="K265">
            <v>7.2842973540621367E-3</v>
          </cell>
          <cell r="L265">
            <v>7.2842973540621081E-3</v>
          </cell>
          <cell r="M265">
            <v>0.10756166599272099</v>
          </cell>
          <cell r="N265" t="str">
            <v/>
          </cell>
          <cell r="O265">
            <v>-1.1324793320791056</v>
          </cell>
          <cell r="P265">
            <v>-10830001.353289999</v>
          </cell>
          <cell r="Q265">
            <v>0.40541554010598002</v>
          </cell>
          <cell r="R265">
            <v>-0.32926270322688544</v>
          </cell>
          <cell r="S265">
            <v>-0.30807471992236202</v>
          </cell>
          <cell r="T265">
            <v>-0.35163185756293647</v>
          </cell>
          <cell r="U265">
            <v>0.23223396664821871</v>
          </cell>
          <cell r="V265">
            <v>-0.26726315189635963</v>
          </cell>
          <cell r="W265">
            <v>-0.23652380054416622</v>
          </cell>
          <cell r="X265">
            <v>-0.2985369943885241</v>
          </cell>
        </row>
        <row r="266">
          <cell r="A266">
            <v>39996</v>
          </cell>
          <cell r="B266">
            <v>3.3178520104771604E-2</v>
          </cell>
          <cell r="C266">
            <v>3.0696580658112538E-2</v>
          </cell>
          <cell r="D266">
            <v>-6.9140677265130845E-2</v>
          </cell>
          <cell r="E266">
            <v>-3.6329390731272171E-2</v>
          </cell>
          <cell r="F266">
            <v>-2.4086927077948517E-2</v>
          </cell>
          <cell r="G266">
            <v>3.7092402983794237E-2</v>
          </cell>
          <cell r="H266">
            <v>-3.9112945908754228E-2</v>
          </cell>
          <cell r="I266">
            <v>-2.1698130152856931E-2</v>
          </cell>
          <cell r="J266">
            <v>4.1250893001172351E-3</v>
          </cell>
          <cell r="K266">
            <v>-3.351588170865287E-2</v>
          </cell>
          <cell r="L266">
            <v>-2.6475724003040102E-2</v>
          </cell>
          <cell r="M266">
            <v>7.044076021027057E-2</v>
          </cell>
          <cell r="N266" t="str">
            <v/>
          </cell>
          <cell r="O266">
            <v>-1.0699647607265561</v>
          </cell>
          <cell r="P266">
            <v>-10571657.12617</v>
          </cell>
          <cell r="Q266">
            <v>0.45204514785894467</v>
          </cell>
          <cell r="R266">
            <v>-0.35363018055939321</v>
          </cell>
          <cell r="S266">
            <v>-0.33513795597493834</v>
          </cell>
          <cell r="T266">
            <v>-0.37336248752851608</v>
          </cell>
          <cell r="U266">
            <v>0.27311766608443921</v>
          </cell>
          <cell r="V266">
            <v>-0.29388303515431757</v>
          </cell>
          <cell r="W266">
            <v>-0.26638560383610355</v>
          </cell>
          <cell r="X266">
            <v>-0.32204714550759439</v>
          </cell>
        </row>
        <row r="267">
          <cell r="A267">
            <v>40000</v>
          </cell>
          <cell r="B267">
            <v>2.1868136685675469E-3</v>
          </cell>
          <cell r="C267">
            <v>3.2950522028841744E-2</v>
          </cell>
          <cell r="D267">
            <v>-6.7105061374660657E-2</v>
          </cell>
          <cell r="E267">
            <v>-4.1438622738505515E-3</v>
          </cell>
          <cell r="F267">
            <v>-2.8130976443387745E-2</v>
          </cell>
          <cell r="G267">
            <v>3.2794834900572667E-2</v>
          </cell>
          <cell r="H267">
            <v>-6.35729367483701E-3</v>
          </cell>
          <cell r="I267">
            <v>-2.7917482442117447E-2</v>
          </cell>
          <cell r="J267">
            <v>-2.2584287788356416E-3</v>
          </cell>
          <cell r="K267">
            <v>-1.9195684049113173E-3</v>
          </cell>
          <cell r="L267">
            <v>-2.8344470444658043E-2</v>
          </cell>
          <cell r="M267">
            <v>6.8385975947641731E-2</v>
          </cell>
          <cell r="N267" t="str">
            <v/>
          </cell>
          <cell r="O267">
            <v>-1.0350903569752694</v>
          </cell>
          <cell r="P267">
            <v>-10249449.535935</v>
          </cell>
          <cell r="Q267">
            <v>0.45522050003565995</v>
          </cell>
          <cell r="R267">
            <v>-0.35630864806912876</v>
          </cell>
          <cell r="S267">
            <v>-0.33936467924205815</v>
          </cell>
          <cell r="T267">
            <v>-0.37456536109878857</v>
          </cell>
          <cell r="U267">
            <v>0.27590173719832767</v>
          </cell>
          <cell r="V267">
            <v>-0.29680908660586747</v>
          </cell>
          <cell r="W267">
            <v>-0.27104940599660565</v>
          </cell>
          <cell r="X267">
            <v>-0.32334852238709744</v>
          </cell>
        </row>
        <row r="268">
          <cell r="A268">
            <v>40001</v>
          </cell>
          <cell r="B268">
            <v>2.0366895309578591E-2</v>
          </cell>
          <cell r="C268">
            <v>5.3988517170977746E-2</v>
          </cell>
          <cell r="D268">
            <v>-4.8104887824842679E-2</v>
          </cell>
          <cell r="E268">
            <v>-2.1733685660850544E-2</v>
          </cell>
          <cell r="F268">
            <v>-4.925327230488491E-2</v>
          </cell>
          <cell r="G268">
            <v>1.0348396606693511E-2</v>
          </cell>
          <cell r="H268">
            <v>-1.9766716710936581E-2</v>
          </cell>
          <cell r="I268">
            <v>-4.7132362186338095E-2</v>
          </cell>
          <cell r="J268">
            <v>-2.198050376788907E-2</v>
          </cell>
          <cell r="K268">
            <v>-2.3701518983083147E-2</v>
          </cell>
          <cell r="L268">
            <v>-5.1374182423431725E-2</v>
          </cell>
          <cell r="M268">
            <v>4.3063605457458909E-2</v>
          </cell>
          <cell r="N268" t="str">
            <v/>
          </cell>
          <cell r="O268">
            <v>-0.97336150431973889</v>
          </cell>
          <cell r="P268">
            <v>-9834511.7835250013</v>
          </cell>
          <cell r="Q268">
            <v>0.48485882361223887</v>
          </cell>
          <cell r="R268">
            <v>-0.37029843357460224</v>
          </cell>
          <cell r="S268">
            <v>-0.35242327047671906</v>
          </cell>
          <cell r="T268">
            <v>-0.3893891120653834</v>
          </cell>
          <cell r="U268">
            <v>0.3018878943051555</v>
          </cell>
          <cell r="V268">
            <v>-0.31209201687714194</v>
          </cell>
          <cell r="W268">
            <v>-0.28545836588453966</v>
          </cell>
          <cell r="X268">
            <v>-0.33938619022867089</v>
          </cell>
        </row>
        <row r="269">
          <cell r="A269">
            <v>40002</v>
          </cell>
          <cell r="B269">
            <v>-3.7994353187909432E-3</v>
          </cell>
          <cell r="C269">
            <v>4.9983955973238237E-2</v>
          </cell>
          <cell r="D269">
            <v>-5.1721551733825422E-2</v>
          </cell>
          <cell r="E269">
            <v>-7.1034600117250157E-3</v>
          </cell>
          <cell r="F269">
            <v>-5.6006863666345552E-2</v>
          </cell>
          <cell r="G269">
            <v>3.1714271734872845E-3</v>
          </cell>
          <cell r="H269">
            <v>-9.3781221135177343E-3</v>
          </cell>
          <cell r="I269">
            <v>-5.6068471251773833E-2</v>
          </cell>
          <cell r="J269">
            <v>-3.1152490032954949E-2</v>
          </cell>
          <cell r="K269">
            <v>-4.8186266626847043E-3</v>
          </cell>
          <cell r="L269">
            <v>-5.5945256080917272E-2</v>
          </cell>
          <cell r="M269">
            <v>3.8037471357325492E-2</v>
          </cell>
          <cell r="N269" t="str">
            <v/>
          </cell>
          <cell r="O269">
            <v>-0.97078330476711205</v>
          </cell>
          <cell r="P269">
            <v>-9771195.9179149996</v>
          </cell>
          <cell r="Q269">
            <v>0.47921719855438827</v>
          </cell>
          <cell r="R269">
            <v>-0.37477149347102567</v>
          </cell>
          <cell r="S269">
            <v>-0.35849632412406085</v>
          </cell>
          <cell r="T269">
            <v>-0.39233141797051074</v>
          </cell>
          <cell r="U269">
            <v>0.29694145545842621</v>
          </cell>
          <cell r="V269">
            <v>-0.31697854372700152</v>
          </cell>
          <cell r="W269">
            <v>-0.29215942458446698</v>
          </cell>
          <cell r="X269">
            <v>-0.34256944154617275</v>
          </cell>
        </row>
        <row r="270">
          <cell r="A270">
            <v>40003</v>
          </cell>
          <cell r="B270">
            <v>-3.7329992936204052E-3</v>
          </cell>
          <cell r="C270">
            <v>4.6064366607277529E-2</v>
          </cell>
          <cell r="D270">
            <v>-5.5261474511358433E-2</v>
          </cell>
          <cell r="E270">
            <v>3.1182494411607919E-3</v>
          </cell>
          <cell r="F270">
            <v>-5.306325759651348E-2</v>
          </cell>
          <cell r="G270">
            <v>6.2995659156594996E-3</v>
          </cell>
          <cell r="H270">
            <v>-7.3261467322529499E-4</v>
          </cell>
          <cell r="I270">
            <v>-5.6760009340254713E-2</v>
          </cell>
          <cell r="J270">
            <v>-3.1862281934874614E-2</v>
          </cell>
          <cell r="K270">
            <v>6.9686109524057117E-3</v>
          </cell>
          <cell r="L270">
            <v>-4.9366505852772247E-2</v>
          </cell>
          <cell r="M270">
            <v>4.5271150649233594E-2</v>
          </cell>
          <cell r="N270" t="str">
            <v/>
          </cell>
          <cell r="O270">
            <v>-1.0180051661429692</v>
          </cell>
          <cell r="P270">
            <v>-10208246.53005</v>
          </cell>
          <cell r="Q270">
            <v>0.47369528179707365</v>
          </cell>
          <cell r="R270">
            <v>-0.37282187502994391</v>
          </cell>
          <cell r="S270">
            <v>-0.3589662991299355</v>
          </cell>
          <cell r="T270">
            <v>-0.3880968120343472</v>
          </cell>
          <cell r="U270">
            <v>0.29209997392133302</v>
          </cell>
          <cell r="V270">
            <v>-0.31484871245267743</v>
          </cell>
          <cell r="W270">
            <v>-0.29267799897632063</v>
          </cell>
          <cell r="X270">
            <v>-0.33798806375608526</v>
          </cell>
        </row>
        <row r="271">
          <cell r="A271">
            <v>40004</v>
          </cell>
          <cell r="B271">
            <v>2.5715841906032993E-6</v>
          </cell>
          <cell r="C271">
            <v>4.6067056649865101E-2</v>
          </cell>
          <cell r="D271">
            <v>-5.5259045036701981E-2</v>
          </cell>
          <cell r="E271">
            <v>6.3622458941670068E-4</v>
          </cell>
          <cell r="F271">
            <v>-5.2460793156374197E-2</v>
          </cell>
          <cell r="G271">
            <v>6.9397984438144267E-3</v>
          </cell>
          <cell r="H271">
            <v>3.5705444366156951E-3</v>
          </cell>
          <cell r="I271">
            <v>-5.33921290392112E-2</v>
          </cell>
          <cell r="J271">
            <v>-2.8405503191759385E-2</v>
          </cell>
          <cell r="K271">
            <v>-2.2752737349162975E-3</v>
          </cell>
          <cell r="L271">
            <v>-5.1529457273537194E-2</v>
          </cell>
          <cell r="M271">
            <v>4.2892872654295644E-2</v>
          </cell>
          <cell r="N271" t="str">
            <v/>
          </cell>
          <cell r="O271">
            <v>-0.98580085952340701</v>
          </cell>
          <cell r="P271">
            <v>-9885336.9480400011</v>
          </cell>
          <cell r="Q271">
            <v>0.47369907152856228</v>
          </cell>
          <cell r="R271">
            <v>-0.37242284888489374</v>
          </cell>
          <cell r="S271">
            <v>-0.35667745981561072</v>
          </cell>
          <cell r="T271">
            <v>-0.389489059286237</v>
          </cell>
          <cell r="U271">
            <v>0.29210329666519885</v>
          </cell>
          <cell r="V271">
            <v>-0.31441280235606928</v>
          </cell>
          <cell r="W271">
            <v>-0.29015247434066971</v>
          </cell>
          <cell r="X271">
            <v>-0.33949432212682218</v>
          </cell>
        </row>
        <row r="272">
          <cell r="A272">
            <v>40007</v>
          </cell>
          <cell r="B272">
            <v>-1.8991809418306211E-2</v>
          </cell>
          <cell r="C272">
            <v>2.6200350471202283E-2</v>
          </cell>
          <cell r="D272">
            <v>-7.3201385203033542E-2</v>
          </cell>
          <cell r="E272">
            <v>2.4439882630739929E-2</v>
          </cell>
          <cell r="F272">
            <v>-2.9303046153091594E-2</v>
          </cell>
          <cell r="G272">
            <v>3.1549288934002107E-2</v>
          </cell>
          <cell r="H272">
            <v>2.5744537528106935E-2</v>
          </cell>
          <cell r="I272">
            <v>-2.9022147180859825E-2</v>
          </cell>
          <cell r="J272">
            <v>-3.3922522065774618E-3</v>
          </cell>
          <cell r="K272">
            <v>2.3137789904502031E-2</v>
          </cell>
          <cell r="L272">
            <v>-2.9583945125323363E-2</v>
          </cell>
          <cell r="M272">
            <v>6.7023108834673328E-2</v>
          </cell>
          <cell r="N272" t="str">
            <v/>
          </cell>
          <cell r="O272">
            <v>-0.91303843218420944</v>
          </cell>
          <cell r="P272">
            <v>-8981812.3309199996</v>
          </cell>
          <cell r="Q272">
            <v>0.44571085962215706</v>
          </cell>
          <cell r="R272">
            <v>-0.3570849369699064</v>
          </cell>
          <cell r="S272">
            <v>-0.34011541853715666</v>
          </cell>
          <cell r="T272">
            <v>-0.3753631854056021</v>
          </cell>
          <cell r="U272">
            <v>0.26756391710616811</v>
          </cell>
          <cell r="V272">
            <v>-0.29765713171251373</v>
          </cell>
          <cell r="W272">
            <v>-0.27187777807709923</v>
          </cell>
          <cell r="X272">
            <v>-0.32421168052146188</v>
          </cell>
        </row>
        <row r="273">
          <cell r="A273">
            <v>40008</v>
          </cell>
          <cell r="B273">
            <v>-9.8899320828492489E-3</v>
          </cell>
          <cell r="C273">
            <v>1.60512987016459E-2</v>
          </cell>
          <cell r="D273">
            <v>-8.2367360557854319E-2</v>
          </cell>
          <cell r="E273">
            <v>7.7226469925066876E-3</v>
          </cell>
          <cell r="F273">
            <v>-2.1806696241830459E-2</v>
          </cell>
          <cell r="G273">
            <v>3.9515579947810631E-2</v>
          </cell>
          <cell r="H273">
            <v>6.5023655476369709E-3</v>
          </cell>
          <cell r="I273">
            <v>-2.2708494243170008E-2</v>
          </cell>
          <cell r="J273">
            <v>3.0880556771826217E-3</v>
          </cell>
          <cell r="K273">
            <v>8.9436348885976024E-3</v>
          </cell>
          <cell r="L273">
            <v>-2.090489824049091E-2</v>
          </cell>
          <cell r="M273">
            <v>7.6566173937786974E-2</v>
          </cell>
          <cell r="N273" t="str">
            <v/>
          </cell>
          <cell r="O273">
            <v>-0.92918035808907284</v>
          </cell>
          <cell r="P273">
            <v>-9011073.5114400014</v>
          </cell>
          <cell r="Q273">
            <v>0.43141287740905621</v>
          </cell>
          <cell r="R273">
            <v>-0.35211993089195981</v>
          </cell>
          <cell r="S273">
            <v>-0.33582460776923573</v>
          </cell>
          <cell r="T273">
            <v>-0.36977666179789315</v>
          </cell>
          <cell r="U273">
            <v>0.25502779605531778</v>
          </cell>
          <cell r="V273">
            <v>-0.29223318567302481</v>
          </cell>
          <cell r="W273">
            <v>-0.26714326122679877</v>
          </cell>
          <cell r="X273">
            <v>-0.31816767653006683</v>
          </cell>
        </row>
        <row r="274">
          <cell r="A274">
            <v>40009</v>
          </cell>
          <cell r="B274">
            <v>-2.0505988634466302E-2</v>
          </cell>
          <cell r="C274">
            <v>-4.7838376815647621E-3</v>
          </cell>
          <cell r="D274">
            <v>-0.10118432503287023</v>
          </cell>
          <cell r="E274">
            <v>3.4361172033213538E-2</v>
          </cell>
          <cell r="F274">
            <v>1.1805172150341603E-2</v>
          </cell>
          <cell r="G274">
            <v>7.5234553621603029E-2</v>
          </cell>
          <cell r="H274">
            <v>3.8564569118018838E-2</v>
          </cell>
          <cell r="I274">
            <v>1.4980331579041994E-2</v>
          </cell>
          <cell r="J274">
            <v>4.1771714331804377E-2</v>
          </cell>
          <cell r="K274">
            <v>3.0165518047282146E-2</v>
          </cell>
          <cell r="L274">
            <v>8.6300127216412115E-3</v>
          </cell>
          <cell r="M274">
            <v>0.10904135028680084</v>
          </cell>
          <cell r="N274" t="str">
            <v/>
          </cell>
          <cell r="O274">
            <v>-0.8698513628787049</v>
          </cell>
          <cell r="P274">
            <v>-8261974.6902999999</v>
          </cell>
          <cell r="Q274">
            <v>0.4020603412136774</v>
          </cell>
          <cell r="R274">
            <v>-0.32985801238044821</v>
          </cell>
          <cell r="S274">
            <v>-0.31021096994906516</v>
          </cell>
          <cell r="T274">
            <v>-0.35076564831553902</v>
          </cell>
          <cell r="U274">
            <v>0.22929221033346825</v>
          </cell>
          <cell r="V274">
            <v>-0.26791348840653606</v>
          </cell>
          <cell r="W274">
            <v>-0.23888095687077382</v>
          </cell>
          <cell r="X274">
            <v>-0.29759985127121424</v>
          </cell>
        </row>
        <row r="275">
          <cell r="A275">
            <v>40010</v>
          </cell>
          <cell r="B275">
            <v>-1.0206032162361942E-2</v>
          </cell>
          <cell r="C275">
            <v>-1.4941045842689071E-2</v>
          </cell>
          <cell r="D275">
            <v>-0.11035766671961977</v>
          </cell>
          <cell r="E275">
            <v>1.2038703794718497E-2</v>
          </cell>
          <cell r="F275">
            <v>2.3985994915823761E-2</v>
          </cell>
          <cell r="G275">
            <v>8.8178983922499787E-2</v>
          </cell>
          <cell r="H275">
            <v>1.2383421522997052E-2</v>
          </cell>
          <cell r="I275">
            <v>2.7549260862536507E-2</v>
          </cell>
          <cell r="J275">
            <v>5.4672412601110221E-2</v>
          </cell>
          <cell r="K275">
            <v>1.1691815728989696E-2</v>
          </cell>
          <cell r="L275">
            <v>2.0422728969111015E-2</v>
          </cell>
          <cell r="M275">
            <v>0.12200805739018383</v>
          </cell>
          <cell r="N275" t="str">
            <v>Does not Match!!!!</v>
          </cell>
          <cell r="O275">
            <v>-0.89586298005706355</v>
          </cell>
          <cell r="P275">
            <v>-8421808.2514749989</v>
          </cell>
          <cell r="Q275">
            <v>0.38775086827767846</v>
          </cell>
          <cell r="R275">
            <v>-0.32179037149109246</v>
          </cell>
          <cell r="S275">
            <v>-0.30166902162800524</v>
          </cell>
          <cell r="T275">
            <v>-0.34317491991071425</v>
          </cell>
          <cell r="U275">
            <v>0.2167460144978639</v>
          </cell>
          <cell r="V275">
            <v>-0.25910011574135361</v>
          </cell>
          <cell r="W275">
            <v>-0.22945569893052453</v>
          </cell>
          <cell r="X275">
            <v>-0.28938751816426245</v>
          </cell>
        </row>
        <row r="276">
          <cell r="A276">
            <v>40011</v>
          </cell>
          <cell r="B276">
            <v>-2.2642191711058886E-3</v>
          </cell>
          <cell r="C276">
            <v>-1.7171435211361552E-2</v>
          </cell>
          <cell r="D276">
            <v>-0.11237201194606061</v>
          </cell>
          <cell r="E276">
            <v>-3.8125774705990434E-3</v>
          </cell>
          <cell r="F276">
            <v>2.008196898139869E-2</v>
          </cell>
          <cell r="G276">
            <v>8.4030217244417615E-2</v>
          </cell>
          <cell r="H276">
            <v>-5.3664995826542324E-3</v>
          </cell>
          <cell r="I276">
            <v>2.2034918182961105E-2</v>
          </cell>
          <cell r="J276">
            <v>4.901251353904934E-2</v>
          </cell>
          <cell r="K276">
            <v>-2.2478029194742152E-3</v>
          </cell>
          <cell r="L276">
            <v>1.8129019779836275E-2</v>
          </cell>
          <cell r="M276">
            <v>0.11948600440310853</v>
          </cell>
          <cell r="N276" t="str">
            <v/>
          </cell>
          <cell r="O276">
            <v>-0.96390900031475235</v>
          </cell>
          <cell r="P276">
            <v>-9040884.6037349999</v>
          </cell>
          <cell r="Q276">
            <v>0.38460869615700544</v>
          </cell>
          <cell r="R276">
            <v>-0.32437609824108882</v>
          </cell>
          <cell r="S276">
            <v>-0.30541661453199309</v>
          </cell>
          <cell r="T276">
            <v>-0.34465133324332287</v>
          </cell>
          <cell r="U276">
            <v>0.21399103484547122</v>
          </cell>
          <cell r="V276">
            <v>-0.26192485394804754</v>
          </cell>
          <cell r="W276">
            <v>-0.23359082460063052</v>
          </cell>
          <cell r="X276">
            <v>-0.29098483497554761</v>
          </cell>
        </row>
        <row r="277">
          <cell r="A277">
            <v>40014</v>
          </cell>
          <cell r="B277">
            <v>-1.7578986617066653E-2</v>
          </cell>
          <cell r="C277">
            <v>-3.4448565398651931E-2</v>
          </cell>
          <cell r="D277">
            <v>-0.12797561246899469</v>
          </cell>
          <cell r="E277">
            <v>1.6261628597046496E-2</v>
          </cell>
          <cell r="F277">
            <v>3.6670163099518094E-2</v>
          </cell>
          <cell r="G277">
            <v>0.10165831402522185</v>
          </cell>
          <cell r="H277">
            <v>1.4912192057082878E-2</v>
          </cell>
          <cell r="I277">
            <v>3.7275699171950505E-2</v>
          </cell>
          <cell r="J277">
            <v>6.465558961122686E-2</v>
          </cell>
          <cell r="K277">
            <v>1.7616242046737663E-2</v>
          </cell>
          <cell r="L277">
            <v>3.6064627027085683E-2</v>
          </cell>
          <cell r="M277">
            <v>0.13920714082460894</v>
          </cell>
          <cell r="N277" t="str">
            <v/>
          </cell>
          <cell r="O277">
            <v>-0.9553777907202794</v>
          </cell>
          <cell r="P277">
            <v>-8802636.7600950021</v>
          </cell>
          <cell r="Q277">
            <v>0.36026867841738719</v>
          </cell>
          <cell r="R277">
            <v>-0.31338935327939799</v>
          </cell>
          <cell r="S277">
            <v>-0.29505885368823526</v>
          </cell>
          <cell r="T277">
            <v>-0.33310655250473042</v>
          </cell>
          <cell r="U277">
            <v>0.19265030269068384</v>
          </cell>
          <cell r="V277">
            <v>-0.24992255004623987</v>
          </cell>
          <cell r="W277">
            <v>-0.22216198378276453</v>
          </cell>
          <cell r="X277">
            <v>-0.2784946522136692</v>
          </cell>
        </row>
        <row r="278">
          <cell r="A278">
            <v>40015</v>
          </cell>
          <cell r="B278">
            <v>9.9935133763962307E-5</v>
          </cell>
          <cell r="C278">
            <v>-3.4352072886879026E-2</v>
          </cell>
          <cell r="D278">
            <v>-0.12788846659518127</v>
          </cell>
          <cell r="E278">
            <v>-1.3667098214047435E-3</v>
          </cell>
          <cell r="F278">
            <v>3.525333580605261E-2</v>
          </cell>
          <cell r="G278">
            <v>0.10015266678761137</v>
          </cell>
          <cell r="H278">
            <v>-3.2728264492863186E-3</v>
          </cell>
          <cell r="I278">
            <v>3.3880875828498525E-2</v>
          </cell>
          <cell r="J278">
            <v>6.1171156638166746E-2</v>
          </cell>
          <cell r="K278">
            <v>5.4163489601134415E-4</v>
          </cell>
          <cell r="L278">
            <v>3.6625795783606696E-2</v>
          </cell>
          <cell r="M278">
            <v>0.13982417516586487</v>
          </cell>
          <cell r="N278" t="str">
            <v/>
          </cell>
          <cell r="O278">
            <v>-1.023293489658248</v>
          </cell>
          <cell r="P278">
            <v>-9429343.317640001</v>
          </cell>
          <cell r="Q278">
            <v>0.36040461704971993</v>
          </cell>
          <cell r="R278">
            <v>-0.31432775079375208</v>
          </cell>
          <cell r="S278">
            <v>-0.29736600371707456</v>
          </cell>
          <cell r="T278">
            <v>-0.33274533974164566</v>
          </cell>
          <cell r="U278">
            <v>0.19276949035821689</v>
          </cell>
          <cell r="V278">
            <v>-0.2509476882639059</v>
          </cell>
          <cell r="W278">
            <v>-0.22470771261550071</v>
          </cell>
          <cell r="X278">
            <v>-0.27810385973964924</v>
          </cell>
        </row>
        <row r="279">
          <cell r="A279">
            <v>40016</v>
          </cell>
          <cell r="B279">
            <v>-8.5250579763732504E-4</v>
          </cell>
          <cell r="C279">
            <v>-3.5175293343219449E-2</v>
          </cell>
          <cell r="D279">
            <v>-0.12863194673359524</v>
          </cell>
          <cell r="E279">
            <v>4.8429130888765215E-3</v>
          </cell>
          <cell r="F279">
            <v>4.0266977736330811E-2</v>
          </cell>
          <cell r="G279">
            <v>0.10548061053735958</v>
          </cell>
          <cell r="H279">
            <v>6.6844164925708412E-3</v>
          </cell>
          <cell r="I279">
            <v>4.0791766206240032E-2</v>
          </cell>
          <cell r="J279">
            <v>6.8264466619039288E-2</v>
          </cell>
          <cell r="K279">
            <v>3.0062858704564231E-3</v>
          </cell>
          <cell r="L279">
            <v>3.974218926642159E-2</v>
          </cell>
          <cell r="M279">
            <v>0.14325081247847082</v>
          </cell>
          <cell r="N279" t="str">
            <v/>
          </cell>
          <cell r="O279">
            <v>-1.024120864371117</v>
          </cell>
          <cell r="P279">
            <v>-9428885.4903050009</v>
          </cell>
          <cell r="Q279">
            <v>0.35924486422655244</v>
          </cell>
          <cell r="R279">
            <v>-0.31100709968339169</v>
          </cell>
          <cell r="S279">
            <v>-0.2926693054440801</v>
          </cell>
          <cell r="T279">
            <v>-0.33073938148451476</v>
          </cell>
          <cell r="U279">
            <v>0.19175264745244158</v>
          </cell>
          <cell r="V279">
            <v>-0.24732009301914593</v>
          </cell>
          <cell r="W279">
            <v>-0.21952533606314484</v>
          </cell>
          <cell r="X279">
            <v>-0.27593363357324752</v>
          </cell>
        </row>
        <row r="280">
          <cell r="A280">
            <v>40017</v>
          </cell>
          <cell r="B280">
            <v>-2.4353467288961234E-2</v>
          </cell>
          <cell r="C280">
            <v>-5.8672120276367035E-2</v>
          </cell>
          <cell r="D280">
            <v>-0.14985278011546443</v>
          </cell>
          <cell r="E280">
            <v>3.0350562603347564E-2</v>
          </cell>
          <cell r="F280">
            <v>7.1839665768312799E-2</v>
          </cell>
          <cell r="G280">
            <v>0.13903256901426064</v>
          </cell>
          <cell r="H280">
            <v>3.2458062957337927E-2</v>
          </cell>
          <cell r="I280">
            <v>7.4573850879241066E-2</v>
          </cell>
          <cell r="J280">
            <v>0.10293826193164701</v>
          </cell>
          <cell r="K280">
            <v>2.8240934814504286E-2</v>
          </cell>
          <cell r="L280">
            <v>6.9105480657384533E-2</v>
          </cell>
          <cell r="M280">
            <v>0.17553728415030445</v>
          </cell>
          <cell r="N280" t="str">
            <v/>
          </cell>
          <cell r="O280">
            <v>-1.0520768549258905</v>
          </cell>
          <cell r="P280">
            <v>-9449297.6488949992</v>
          </cell>
          <cell r="Q280">
            <v>0.32614253888792244</v>
          </cell>
          <cell r="R280">
            <v>-0.29009577752907045</v>
          </cell>
          <cell r="S280">
            <v>-0.26971072122852646</v>
          </cell>
          <cell r="T280">
            <v>-0.31183883598310413</v>
          </cell>
          <cell r="U280">
            <v>0.16272933833617564</v>
          </cell>
          <cell r="V280">
            <v>-0.22447583438204166</v>
          </cell>
          <cell r="W280">
            <v>-0.19419264028447525</v>
          </cell>
          <cell r="X280">
            <v>-0.25548532251761458</v>
          </cell>
        </row>
        <row r="281">
          <cell r="A281">
            <v>40018</v>
          </cell>
          <cell r="B281">
            <v>-1.775654707537403E-3</v>
          </cell>
          <cell r="C281">
            <v>-6.034359355733443E-2</v>
          </cell>
          <cell r="D281">
            <v>-0.1513623480285522</v>
          </cell>
          <cell r="E281">
            <v>5.961295445988668E-3</v>
          </cell>
          <cell r="F281">
            <v>7.8229218686687418E-2</v>
          </cell>
          <cell r="G281">
            <v>0.14582267868075816</v>
          </cell>
          <cell r="H281">
            <v>4.7889878353022941E-3</v>
          </cell>
          <cell r="I281">
            <v>7.9719971979235638E-2</v>
          </cell>
          <cell r="J281">
            <v>0.10822021985112706</v>
          </cell>
          <cell r="K281">
            <v>7.1395992957226052E-3</v>
          </cell>
          <cell r="L281">
            <v>7.6738465394139199E-2</v>
          </cell>
          <cell r="M281">
            <v>0.18393014931631968</v>
          </cell>
          <cell r="N281" t="str">
            <v/>
          </cell>
          <cell r="O281">
            <v>-1.0452899845130788</v>
          </cell>
          <cell r="P281">
            <v>-9371592.3063600007</v>
          </cell>
          <cell r="Q281">
            <v>0.32378776764588046</v>
          </cell>
          <cell r="R281">
            <v>-0.28586382872056637</v>
          </cell>
          <cell r="S281">
            <v>-0.26621337475623819</v>
          </cell>
          <cell r="T281">
            <v>-0.3069256410211455</v>
          </cell>
          <cell r="U281">
            <v>0.16066473251296709</v>
          </cell>
          <cell r="V281">
            <v>-0.21985270570528914</v>
          </cell>
          <cell r="W281">
            <v>-0.19033363864120056</v>
          </cell>
          <cell r="X281">
            <v>-0.25016978605060625</v>
          </cell>
        </row>
        <row r="282">
          <cell r="A282">
            <v>40021</v>
          </cell>
          <cell r="B282">
            <v>2.2641164438921787E-3</v>
          </cell>
          <cell r="C282">
            <v>-5.8216102035898998E-2</v>
          </cell>
          <cell r="D282">
            <v>-0.14944093356581767</v>
          </cell>
          <cell r="E282">
            <v>4.4112000043023958E-3</v>
          </cell>
          <cell r="F282">
            <v>8.2985503420796802E-2</v>
          </cell>
          <cell r="G282">
            <v>0.15087713168588457</v>
          </cell>
          <cell r="H282">
            <v>4.4126515419327201E-3</v>
          </cell>
          <cell r="I282">
            <v>8.4484399978445257E-2</v>
          </cell>
          <cell r="J282">
            <v>0.11311040951305418</v>
          </cell>
          <cell r="K282">
            <v>4.4097444473398173E-3</v>
          </cell>
          <cell r="L282">
            <v>8.1486606863148348E-2</v>
          </cell>
          <cell r="M282">
            <v>0.18915097871830566</v>
          </cell>
          <cell r="N282" t="str">
            <v/>
          </cell>
          <cell r="O282">
            <v>-1.0888966533929005</v>
          </cell>
          <cell r="P282">
            <v>-9784757.1481500007</v>
          </cell>
          <cell r="Q282">
            <v>0.32678497729883071</v>
          </cell>
          <cell r="R282">
            <v>-0.28271363123874604</v>
          </cell>
          <cell r="S282">
            <v>-0.26297543007290669</v>
          </cell>
          <cell r="T282">
            <v>-0.30386936021504485</v>
          </cell>
          <cell r="U282">
            <v>0.16329261261969541</v>
          </cell>
          <cell r="V282">
            <v>-0.21641131995733986</v>
          </cell>
          <cell r="W282">
            <v>-0.18676086312329965</v>
          </cell>
          <cell r="X282">
            <v>-0.24686322642819525</v>
          </cell>
        </row>
        <row r="283">
          <cell r="A283">
            <v>40022</v>
          </cell>
          <cell r="B283">
            <v>-3.5726468156398739E-3</v>
          </cell>
          <cell r="C283">
            <v>-6.1580763279981299E-2</v>
          </cell>
          <cell r="D283">
            <v>-0.15247968070602735</v>
          </cell>
          <cell r="E283">
            <v>-5.1061996211965166E-4</v>
          </cell>
          <cell r="F283">
            <v>8.2432509404064214E-2</v>
          </cell>
          <cell r="G283">
            <v>0.15028947084849875</v>
          </cell>
          <cell r="H283">
            <v>1.9668248407907051E-3</v>
          </cell>
          <cell r="I283">
            <v>8.6617390835772801E-2</v>
          </cell>
          <cell r="J283">
            <v>0.11529970271702705</v>
          </cell>
          <cell r="K283">
            <v>-2.9949320409869604E-3</v>
          </cell>
          <cell r="L283">
            <v>7.8247627972355627E-2</v>
          </cell>
          <cell r="M283">
            <v>0.18558955235057106</v>
          </cell>
          <cell r="N283" t="str">
            <v/>
          </cell>
          <cell r="O283">
            <v>-1.0737575927146774</v>
          </cell>
          <cell r="P283">
            <v>-9592985.4467700012</v>
          </cell>
          <cell r="Q283">
            <v>0.32204484317464521</v>
          </cell>
          <cell r="R283">
            <v>-0.28307989197719186</v>
          </cell>
          <cell r="S283">
            <v>-0.26152583184050104</v>
          </cell>
          <cell r="T283">
            <v>-0.30595422417284956</v>
          </cell>
          <cell r="U283">
            <v>0.15913657897156219</v>
          </cell>
          <cell r="V283">
            <v>-0.21681143597946062</v>
          </cell>
          <cell r="W283">
            <v>-0.18516136418738738</v>
          </cell>
          <cell r="X283">
            <v>-0.24911881988261098</v>
          </cell>
        </row>
        <row r="284">
          <cell r="A284">
            <v>40023</v>
          </cell>
          <cell r="B284">
            <v>2.6726251074472404E-3</v>
          </cell>
          <cell r="C284">
            <v>-5.9072720466611939E-2</v>
          </cell>
          <cell r="D284">
            <v>-0.15021457662161064</v>
          </cell>
          <cell r="E284">
            <v>-6.7331459906783131E-3</v>
          </cell>
          <cell r="F284">
            <v>7.5144333293190146E-2</v>
          </cell>
          <cell r="G284">
            <v>0.14254440390973566</v>
          </cell>
          <cell r="H284">
            <v>-6.3021476892813899E-3</v>
          </cell>
          <cell r="I284">
            <v>7.9769367556984161E-2</v>
          </cell>
          <cell r="J284">
            <v>0.10827091927269272</v>
          </cell>
          <cell r="K284">
            <v>-7.1674898626883496E-3</v>
          </cell>
          <cell r="L284">
            <v>7.0519299029396132E-2</v>
          </cell>
          <cell r="M284">
            <v>0.17709185125278903</v>
          </cell>
          <cell r="N284" t="str">
            <v/>
          </cell>
          <cell r="O284">
            <v>-1.0786113772334358</v>
          </cell>
          <cell r="P284">
            <v>-9662281.7158049997</v>
          </cell>
          <cell r="Q284">
            <v>0.32557817341568485</v>
          </cell>
          <cell r="R284">
            <v>-0.28790701972816224</v>
          </cell>
          <cell r="S284">
            <v>-0.26617980511296147</v>
          </cell>
          <cell r="T284">
            <v>-0.31092879023533238</v>
          </cell>
          <cell r="U284">
            <v>0.16223451649548193</v>
          </cell>
          <cell r="V284">
            <v>-0.22208475891924062</v>
          </cell>
          <cell r="W284">
            <v>-0.19029659761321105</v>
          </cell>
          <cell r="X284">
            <v>-0.25450075312918585</v>
          </cell>
        </row>
        <row r="285">
          <cell r="A285">
            <v>40024</v>
          </cell>
          <cell r="B285">
            <v>-1.1692652883468404E-2</v>
          </cell>
          <cell r="C285">
            <v>-7.0074656534782065E-2</v>
          </cell>
          <cell r="D285">
            <v>-0.16015082260260538</v>
          </cell>
          <cell r="E285">
            <v>1.6331077752815393E-2</v>
          </cell>
          <cell r="F285">
            <v>9.2702598995700214E-2</v>
          </cell>
          <cell r="G285">
            <v>0.16120338540602974</v>
          </cell>
          <cell r="H285">
            <v>1.7258874804538044E-2</v>
          </cell>
          <cell r="I285">
            <v>9.8404971889425541E-2</v>
          </cell>
          <cell r="J285">
            <v>0.12739842831793058</v>
          </cell>
          <cell r="K285">
            <v>1.5395263857009806E-2</v>
          </cell>
          <cell r="L285">
            <v>8.7000226101974887E-2</v>
          </cell>
          <cell r="M285">
            <v>0.19521349088676199</v>
          </cell>
          <cell r="N285" t="str">
            <v/>
          </cell>
          <cell r="O285">
            <v>-1.0380255338632247</v>
          </cell>
          <cell r="P285">
            <v>-9189234.4330199994</v>
          </cell>
          <cell r="Q285">
            <v>0.31007864796403317</v>
          </cell>
          <cell r="R285">
            <v>-0.27627777390010877</v>
          </cell>
          <cell r="S285">
            <v>-0.25351489424036433</v>
          </cell>
          <cell r="T285">
            <v>-0.30032035714473637</v>
          </cell>
          <cell r="U285">
            <v>0.14864491172491445</v>
          </cell>
          <cell r="V285">
            <v>-0.20938056463205057</v>
          </cell>
          <cell r="W285">
            <v>-0.17632202796260887</v>
          </cell>
          <cell r="X285">
            <v>-0.24302359551840758</v>
          </cell>
        </row>
        <row r="286">
          <cell r="A286">
            <v>40025</v>
          </cell>
          <cell r="B286">
            <v>-7.2960098917801506E-3</v>
          </cell>
          <cell r="C286">
            <v>-7.6859401039321318E-2</v>
          </cell>
          <cell r="D286">
            <v>-0.16627837050850014</v>
          </cell>
          <cell r="E286">
            <v>-2.6028828971813578E-4</v>
          </cell>
          <cell r="F286">
            <v>9.2418181305037206E-2</v>
          </cell>
          <cell r="G286">
            <v>0.16090113776282755</v>
          </cell>
          <cell r="H286">
            <v>-1.9091927426146836E-3</v>
          </cell>
          <cell r="I286">
            <v>9.6307905088642398E-2</v>
          </cell>
          <cell r="J286">
            <v>0.12524600742055081</v>
          </cell>
          <cell r="K286">
            <v>1.4059163767955313E-3</v>
          </cell>
          <cell r="L286">
            <v>8.8528457521432014E-2</v>
          </cell>
          <cell r="M286">
            <v>0.19689386110736651</v>
          </cell>
          <cell r="N286" t="str">
            <v/>
          </cell>
          <cell r="O286">
            <v>-0.79767349108954466</v>
          </cell>
          <cell r="P286">
            <v>-7009611.545035</v>
          </cell>
          <cell r="Q286">
            <v>0.3005203011894777</v>
          </cell>
          <cell r="R286">
            <v>-0.27646615032057131</v>
          </cell>
          <cell r="S286">
            <v>-0.25494007818675057</v>
          </cell>
          <cell r="T286">
            <v>-0.2993366660763358</v>
          </cell>
          <cell r="U286">
            <v>0.14026438708682654</v>
          </cell>
          <cell r="V286">
            <v>-0.20958635361270039</v>
          </cell>
          <cell r="W286">
            <v>-0.1778945879690742</v>
          </cell>
          <cell r="X286">
            <v>-0.2419593499944992</v>
          </cell>
        </row>
        <row r="287">
          <cell r="A287">
            <v>40028</v>
          </cell>
          <cell r="B287">
            <v>-7.2670201114768043E-3</v>
          </cell>
          <cell r="C287">
            <v>-7.2670201114768407E-3</v>
          </cell>
          <cell r="D287">
            <v>-0.17233704235738811</v>
          </cell>
          <cell r="E287">
            <v>1.8114173135829859E-2</v>
          </cell>
          <cell r="F287">
            <v>1.811417313582997E-2</v>
          </cell>
          <cell r="G287">
            <v>0.18192990196584535</v>
          </cell>
          <cell r="H287">
            <v>1.6310380561893087E-2</v>
          </cell>
          <cell r="I287">
            <v>1.6310380561893156E-2</v>
          </cell>
          <cell r="J287">
            <v>0.14359919802733079</v>
          </cell>
          <cell r="K287">
            <v>1.9917965709766821E-2</v>
          </cell>
          <cell r="L287">
            <v>1.9917965709766783E-2</v>
          </cell>
          <cell r="M287">
            <v>0.22073355199113331</v>
          </cell>
          <cell r="N287" t="str">
            <v>Does not Match!!!!</v>
          </cell>
          <cell r="O287">
            <v>-0.9093124008504424</v>
          </cell>
          <cell r="P287">
            <v>-7932578.0788600007</v>
          </cell>
          <cell r="Q287">
            <v>0.29106939400534992</v>
          </cell>
          <cell r="R287">
            <v>-0.26335993289784465</v>
          </cell>
          <cell r="S287">
            <v>-0.24278786732056212</v>
          </cell>
          <cell r="T287">
            <v>-0.28538087781715338</v>
          </cell>
          <cell r="U287">
            <v>0.13197806285346569</v>
          </cell>
          <cell r="V287">
            <v>-0.19526866397311826</v>
          </cell>
          <cell r="W287">
            <v>-0.16448573583685777</v>
          </cell>
          <cell r="X287">
            <v>-0.22686072232108034</v>
          </cell>
        </row>
        <row r="288">
          <cell r="A288">
            <v>40029</v>
          </cell>
          <cell r="B288">
            <v>-3.6672387561313463E-4</v>
          </cell>
          <cell r="C288">
            <v>-7.6310789973105253E-3</v>
          </cell>
          <cell r="D288">
            <v>-0.17264056612491618</v>
          </cell>
          <cell r="E288">
            <v>7.8290675398577925E-3</v>
          </cell>
          <cell r="F288">
            <v>2.6085057760596664E-2</v>
          </cell>
          <cell r="G288">
            <v>0.19118331099571351</v>
          </cell>
          <cell r="H288">
            <v>8.7739449703975007E-3</v>
          </cell>
          <cell r="I288">
            <v>2.5227431913786846E-2</v>
          </cell>
          <cell r="J288">
            <v>0.15363307445901309</v>
          </cell>
          <cell r="K288">
            <v>6.8875322661380162E-3</v>
          </cell>
          <cell r="L288">
            <v>2.6942683607406481E-2</v>
          </cell>
          <cell r="M288">
            <v>0.22914139371882936</v>
          </cell>
          <cell r="N288" t="str">
            <v/>
          </cell>
          <cell r="O288">
            <v>-0.91869920147148831</v>
          </cell>
          <cell r="P288">
            <v>-8011526.7134150006</v>
          </cell>
          <cell r="Q288">
            <v>0.29059592803349488</v>
          </cell>
          <cell r="R288">
            <v>-0.25759272805993649</v>
          </cell>
          <cell r="S288">
            <v>-0.23614412973751553</v>
          </cell>
          <cell r="T288">
            <v>-0.28045891555511981</v>
          </cell>
          <cell r="U288">
            <v>0.13156293947114706</v>
          </cell>
          <cell r="V288">
            <v>-0.18896836799192385</v>
          </cell>
          <cell r="W288">
            <v>-0.15715497966110825</v>
          </cell>
          <cell r="X288">
            <v>-0.22153570059984817</v>
          </cell>
        </row>
        <row r="289">
          <cell r="A289">
            <v>40030</v>
          </cell>
          <cell r="B289">
            <v>4.2013528190033567E-3</v>
          </cell>
          <cell r="C289">
            <v>-3.4617870335644785E-3</v>
          </cell>
          <cell r="D289">
            <v>-0.16916453723507596</v>
          </cell>
          <cell r="E289">
            <v>-4.9536508943870405E-3</v>
          </cell>
          <cell r="F289">
            <v>2.1002190596503767E-2</v>
          </cell>
          <cell r="G289">
            <v>0.18528260472182057</v>
          </cell>
          <cell r="H289">
            <v>-8.2581562777169909E-3</v>
          </cell>
          <cell r="I289">
            <v>1.6760943560840458E-2</v>
          </cell>
          <cell r="J289">
            <v>0.14410619224298737</v>
          </cell>
          <cell r="K289">
            <v>-1.6546648633500173E-3</v>
          </cell>
          <cell r="L289">
            <v>2.5243437632167076E-2</v>
          </cell>
          <cell r="M289">
            <v>0.22710757664255388</v>
          </cell>
          <cell r="N289" t="str">
            <v/>
          </cell>
          <cell r="O289">
            <v>-0.8949214513755972</v>
          </cell>
          <cell r="P289">
            <v>-7836960.6588749997</v>
          </cell>
          <cell r="Q289">
            <v>0.29601817687393273</v>
          </cell>
          <cell r="R289">
            <v>-0.26127035450658187</v>
          </cell>
          <cell r="S289">
            <v>-0.24245217088779458</v>
          </cell>
          <cell r="T289">
            <v>-0.28164951490528745</v>
          </cell>
          <cell r="U289">
            <v>0.13631703461677391</v>
          </cell>
          <cell r="V289">
            <v>-0.19298593556119681</v>
          </cell>
          <cell r="W289">
            <v>-0.1641153255569624</v>
          </cell>
          <cell r="X289">
            <v>-0.222823798123438</v>
          </cell>
        </row>
        <row r="290">
          <cell r="A290">
            <v>40031</v>
          </cell>
          <cell r="B290">
            <v>8.6105497090375772E-3</v>
          </cell>
          <cell r="C290">
            <v>5.118954786138552E-3</v>
          </cell>
          <cell r="D290">
            <v>-0.16201058718290728</v>
          </cell>
          <cell r="E290">
            <v>-1.1222732332512142E-2</v>
          </cell>
          <cell r="F290">
            <v>9.5437563005306147E-3</v>
          </cell>
          <cell r="G290">
            <v>0.17198049531064474</v>
          </cell>
          <cell r="H290">
            <v>-1.4712102839693665E-2</v>
          </cell>
          <cell r="I290">
            <v>1.8022519957894279E-3</v>
          </cell>
          <cell r="J290">
            <v>0.12727398428317827</v>
          </cell>
          <cell r="K290">
            <v>-7.7622316171804496E-3</v>
          </cell>
          <cell r="L290">
            <v>1.7285260605271802E-2</v>
          </cell>
          <cell r="M290">
            <v>0.21758248341345743</v>
          </cell>
          <cell r="N290" t="str">
            <v/>
          </cell>
          <cell r="O290">
            <v>-0.92480994090496382</v>
          </cell>
          <cell r="P290">
            <v>-8168432.86766</v>
          </cell>
          <cell r="Q290">
            <v>0.30717760580972198</v>
          </cell>
          <cell r="R290">
            <v>-0.26956091958404604</v>
          </cell>
          <cell r="S290">
            <v>-0.25359729245568008</v>
          </cell>
          <cell r="T290">
            <v>-0.28722551775290661</v>
          </cell>
          <cell r="U290">
            <v>0.14610134892856785</v>
          </cell>
          <cell r="V290">
            <v>-0.20204283839496617</v>
          </cell>
          <cell r="W290">
            <v>-0.17641294684949227</v>
          </cell>
          <cell r="X290">
            <v>-0.22885641980976446</v>
          </cell>
        </row>
        <row r="291">
          <cell r="A291">
            <v>40032</v>
          </cell>
          <cell r="B291">
            <v>-2.0656631566221051E-2</v>
          </cell>
          <cell r="C291">
            <v>-1.564341714310391E-2</v>
          </cell>
          <cell r="D291">
            <v>-0.17932062573986396</v>
          </cell>
          <cell r="E291">
            <v>2.4976399030842034E-2</v>
          </cell>
          <cell r="F291">
            <v>3.4758523996987756E-2</v>
          </cell>
          <cell r="G291">
            <v>0.20125234781788737</v>
          </cell>
          <cell r="H291">
            <v>2.6527216155107392E-2</v>
          </cell>
          <cell r="I291">
            <v>2.8377276879155033E-2</v>
          </cell>
          <cell r="J291">
            <v>0.1571774249302873</v>
          </cell>
          <cell r="K291">
            <v>2.3449185231834927E-2</v>
          </cell>
          <cell r="L291">
            <v>4.1139771114820478E-2</v>
          </cell>
          <cell r="M291">
            <v>0.24613380060205725</v>
          </cell>
          <cell r="N291" t="str">
            <v/>
          </cell>
          <cell r="O291">
            <v>-0.88033351743073662</v>
          </cell>
          <cell r="P291">
            <v>-7614974.9482500004</v>
          </cell>
          <cell r="Q291">
            <v>0.28017571961489551</v>
          </cell>
          <cell r="R291">
            <v>-0.25131718164385586</v>
          </cell>
          <cell r="S291">
            <v>-0.23379730649389452</v>
          </cell>
          <cell r="T291">
            <v>-0.27051153689016916</v>
          </cell>
          <cell r="U291">
            <v>0.12242675562620131</v>
          </cell>
          <cell r="V291">
            <v>-0.18211274191720073</v>
          </cell>
          <cell r="W291">
            <v>-0.15456547506802087</v>
          </cell>
          <cell r="X291">
            <v>-0.21077373115754316</v>
          </cell>
        </row>
        <row r="292">
          <cell r="A292">
            <v>40035</v>
          </cell>
          <cell r="B292">
            <v>7.002638607353659E-3</v>
          </cell>
          <cell r="C292">
            <v>-8.7503237325875505E-3</v>
          </cell>
          <cell r="D292">
            <v>-0.17357370466941113</v>
          </cell>
          <cell r="E292">
            <v>-3.1873640119113311E-3</v>
          </cell>
          <cell r="F292">
            <v>3.1460371916581131E-2</v>
          </cell>
          <cell r="G292">
            <v>0.19742351931522872</v>
          </cell>
          <cell r="H292">
            <v>-9.1210712678287608E-4</v>
          </cell>
          <cell r="I292">
            <v>2.7439286635891902E-2</v>
          </cell>
          <cell r="J292">
            <v>0.15612195515405602</v>
          </cell>
          <cell r="K292">
            <v>-5.4347303546875871E-3</v>
          </cell>
          <cell r="L292">
            <v>3.5481457197270361E-2</v>
          </cell>
          <cell r="M292">
            <v>0.23936139940992307</v>
          </cell>
          <cell r="N292" t="str">
            <v/>
          </cell>
          <cell r="O292">
            <v>-1.0199564733145021</v>
          </cell>
          <cell r="P292">
            <v>-8884510.1686950009</v>
          </cell>
          <cell r="Q292">
            <v>0.28914032753326757</v>
          </cell>
          <cell r="R292">
            <v>-0.2537035063154206</v>
          </cell>
          <cell r="S292">
            <v>-0.23449616543120166</v>
          </cell>
          <cell r="T292">
            <v>-0.2744761099840265</v>
          </cell>
          <cell r="U292">
            <v>0.13028670455907609</v>
          </cell>
          <cell r="V292">
            <v>-0.18471964632941462</v>
          </cell>
          <cell r="W292">
            <v>-0.15533660192343968</v>
          </cell>
          <cell r="X292">
            <v>-0.21506296311753803</v>
          </cell>
        </row>
        <row r="293">
          <cell r="A293">
            <v>40036</v>
          </cell>
          <cell r="B293">
            <v>9.1781921672632241E-3</v>
          </cell>
          <cell r="C293">
            <v>3.4755628193217092E-4</v>
          </cell>
          <cell r="D293">
            <v>-0.16598860531878767</v>
          </cell>
          <cell r="E293">
            <v>-1.5040720224969606E-2</v>
          </cell>
          <cell r="F293">
            <v>1.594646503944086E-2</v>
          </cell>
          <cell r="G293">
            <v>0.17941340717040988</v>
          </cell>
          <cell r="H293">
            <v>-1.7038885655283584E-2</v>
          </cell>
          <cell r="I293">
            <v>9.9328661131568019E-3</v>
          </cell>
          <cell r="J293">
            <v>0.13642292535662315</v>
          </cell>
          <cell r="K293">
            <v>-1.305807374681891E-2</v>
          </cell>
          <cell r="L293">
            <v>2.1960063965724919E-2</v>
          </cell>
          <cell r="M293">
            <v>0.22317772685746773</v>
          </cell>
          <cell r="N293" t="str">
            <v/>
          </cell>
          <cell r="O293">
            <v>-0.99663869792986515</v>
          </cell>
          <cell r="P293">
            <v>-8739272.2193800006</v>
          </cell>
          <cell r="Q293">
            <v>0.30097230518993645</v>
          </cell>
          <cell r="R293">
            <v>-0.26492834308180613</v>
          </cell>
          <cell r="S293">
            <v>-0.24753949773710049</v>
          </cell>
          <cell r="T293">
            <v>-0.28395005444493404</v>
          </cell>
          <cell r="U293">
            <v>0.14066069313762175</v>
          </cell>
          <cell r="V293">
            <v>-0.19698205003388813</v>
          </cell>
          <cell r="W293">
            <v>-0.16972872498046943</v>
          </cell>
          <cell r="X293">
            <v>-0.22531272883175868</v>
          </cell>
        </row>
        <row r="294">
          <cell r="A294">
            <v>40037</v>
          </cell>
          <cell r="B294">
            <v>-7.4331597596659638E-3</v>
          </cell>
          <cell r="C294">
            <v>-7.0881869191028457E-3</v>
          </cell>
          <cell r="D294">
            <v>-0.1721879452568349</v>
          </cell>
          <cell r="E294">
            <v>1.5990984446189849E-2</v>
          </cell>
          <cell r="F294">
            <v>3.2192449160048153E-2</v>
          </cell>
          <cell r="G294">
            <v>0.19827338862009958</v>
          </cell>
          <cell r="H294">
            <v>1.8003439269317634E-2</v>
          </cell>
          <cell r="I294">
            <v>2.8115131134312854E-2</v>
          </cell>
          <cell r="J294">
            <v>0.15688244647754135</v>
          </cell>
          <cell r="K294">
            <v>1.4002213711296745E-2</v>
          </cell>
          <cell r="L294">
            <v>3.6269767185783452E-2</v>
          </cell>
          <cell r="M294">
            <v>0.24030492279582405</v>
          </cell>
          <cell r="N294" t="str">
            <v/>
          </cell>
          <cell r="O294">
            <v>-0.96489584300502851</v>
          </cell>
          <cell r="P294">
            <v>-8397878.8341700006</v>
          </cell>
          <cell r="Q294">
            <v>0.29130197020255877</v>
          </cell>
          <cell r="R294">
            <v>-0.25317382364919228</v>
          </cell>
          <cell r="S294">
            <v>-0.23399262078205019</v>
          </cell>
          <cell r="T294">
            <v>-0.27392377007930957</v>
          </cell>
          <cell r="U294">
            <v>0.13218197997395853</v>
          </cell>
          <cell r="V294">
            <v>-0.18414100248596876</v>
          </cell>
          <cell r="W294">
            <v>-0.1547809865035964</v>
          </cell>
          <cell r="X294">
            <v>-0.21446539210143967</v>
          </cell>
        </row>
        <row r="295">
          <cell r="A295">
            <v>40038</v>
          </cell>
          <cell r="B295">
            <v>-4.4207671863446766E-3</v>
          </cell>
          <cell r="C295">
            <v>-1.147761888130483E-2</v>
          </cell>
          <cell r="D295">
            <v>-0.17584750962490403</v>
          </cell>
          <cell r="E295">
            <v>6.9176486611441934E-3</v>
          </cell>
          <cell r="F295">
            <v>3.9332793874023109E-2</v>
          </cell>
          <cell r="G295">
            <v>0.2065626229225721</v>
          </cell>
          <cell r="H295">
            <v>5.4461500460152336E-3</v>
          </cell>
          <cell r="I295">
            <v>3.3714400403048961E-2</v>
          </cell>
          <cell r="J295">
            <v>0.16318300186665913</v>
          </cell>
          <cell r="K295">
            <v>8.377567728131266E-3</v>
          </cell>
          <cell r="L295">
            <v>4.4951187344997257E-2</v>
          </cell>
          <cell r="M295">
            <v>0.25069566129008058</v>
          </cell>
          <cell r="N295" t="str">
            <v/>
          </cell>
          <cell r="O295">
            <v>-0.97553064358237684</v>
          </cell>
          <cell r="P295">
            <v>-8452809.2081850003</v>
          </cell>
          <cell r="Q295">
            <v>0.28559342482502514</v>
          </cell>
          <cell r="R295">
            <v>-0.2480075425502517</v>
          </cell>
          <cell r="S295">
            <v>-0.22982082965847439</v>
          </cell>
          <cell r="T295">
            <v>-0.26784101728736276</v>
          </cell>
          <cell r="U295">
            <v>0.12717686702791897</v>
          </cell>
          <cell r="V295">
            <v>-0.17849717658413333</v>
          </cell>
          <cell r="W295">
            <v>-0.15017779693434996</v>
          </cell>
          <cell r="X295">
            <v>-0.20788452272097846</v>
          </cell>
        </row>
        <row r="296">
          <cell r="A296">
            <v>40039</v>
          </cell>
          <cell r="B296">
            <v>1.3370235690161082E-2</v>
          </cell>
          <cell r="C296">
            <v>1.7391583392514232E-3</v>
          </cell>
          <cell r="D296">
            <v>-0.16482839658395576</v>
          </cell>
          <cell r="E296">
            <v>-1.6347727649076105E-2</v>
          </cell>
          <cell r="F296">
            <v>2.2342064423017227E-2</v>
          </cell>
          <cell r="G296">
            <v>0.18683806577147899</v>
          </cell>
          <cell r="H296">
            <v>-1.9594246542774429E-2</v>
          </cell>
          <cell r="I296">
            <v>1.3459545586735455E-2</v>
          </cell>
          <cell r="J296">
            <v>0.1403913073537193</v>
          </cell>
          <cell r="K296">
            <v>-1.3136119899126181E-2</v>
          </cell>
          <cell r="L296">
            <v>3.1224583259298999E-2</v>
          </cell>
          <cell r="M296">
            <v>0.23426637312605703</v>
          </cell>
          <cell r="N296" t="str">
            <v/>
          </cell>
          <cell r="O296">
            <v>-0.96179549435067468</v>
          </cell>
          <cell r="P296">
            <v>-8445502.6006250009</v>
          </cell>
          <cell r="Q296">
            <v>0.30278211191665716</v>
          </cell>
          <cell r="R296">
            <v>-0.26030091043879966</v>
          </cell>
          <cell r="S296">
            <v>-0.24491191020425573</v>
          </cell>
          <cell r="T296">
            <v>-0.27745874546949822</v>
          </cell>
          <cell r="U296">
            <v>0.1422474874045796</v>
          </cell>
          <cell r="V296">
            <v>-0.19192688100428301</v>
          </cell>
          <cell r="W296">
            <v>-0.16682942269874201</v>
          </cell>
          <cell r="X296">
            <v>-0.21828984660446926</v>
          </cell>
        </row>
        <row r="297">
          <cell r="A297">
            <v>40042</v>
          </cell>
          <cell r="B297">
            <v>2.3654091583695042E-2</v>
          </cell>
          <cell r="C297">
            <v>2.5434388133581676E-2</v>
          </cell>
          <cell r="D297">
            <v>-0.14507317098865113</v>
          </cell>
          <cell r="E297">
            <v>-2.8254281876887499E-2</v>
          </cell>
          <cell r="F297">
            <v>-6.5434764397898637E-3</v>
          </cell>
          <cell r="G297">
            <v>0.15330480851895167</v>
          </cell>
          <cell r="H297">
            <v>-2.7850863898150897E-2</v>
          </cell>
          <cell r="I297">
            <v>-1.4766178283682652E-2</v>
          </cell>
          <cell r="J297">
            <v>0.10863042426197644</v>
          </cell>
          <cell r="K297">
            <v>-2.8650750122553172E-2</v>
          </cell>
          <cell r="L297">
            <v>1.6792254041029242E-3</v>
          </cell>
          <cell r="M297">
            <v>0.19890371568495246</v>
          </cell>
          <cell r="N297" t="str">
            <v/>
          </cell>
          <cell r="O297">
            <v>-0.95221857852566116</v>
          </cell>
          <cell r="P297">
            <v>-8559682.2115449999</v>
          </cell>
          <cell r="Q297">
            <v>0.33359823930553345</v>
          </cell>
          <cell r="R297">
            <v>-0.28120057701933887</v>
          </cell>
          <cell r="S297">
            <v>-0.26594176582427176</v>
          </cell>
          <cell r="T297">
            <v>-0.29816009440628766</v>
          </cell>
          <cell r="U297">
            <v>0.16926631408289317</v>
          </cell>
          <cell r="V297">
            <v>-0.21475840668552371</v>
          </cell>
          <cell r="W297">
            <v>-0.19003394305110322</v>
          </cell>
          <cell r="X297">
            <v>-0.24068642887766734</v>
          </cell>
        </row>
        <row r="298">
          <cell r="A298">
            <v>40043</v>
          </cell>
          <cell r="B298">
            <v>-1.1607459133387468E-2</v>
          </cell>
          <cell r="C298">
            <v>1.3531700379350919E-2</v>
          </cell>
          <cell r="D298">
            <v>-0.15499669921843684</v>
          </cell>
          <cell r="E298">
            <v>1.3868144724364484E-2</v>
          </cell>
          <cell r="F298">
            <v>7.2339224063070473E-3</v>
          </cell>
          <cell r="G298">
            <v>0.1692990065147979</v>
          </cell>
          <cell r="H298">
            <v>1.5099736419799158E-2</v>
          </cell>
          <cell r="I298">
            <v>1.1059273610514175E-4</v>
          </cell>
          <cell r="J298">
            <v>0.12537045145530246</v>
          </cell>
          <cell r="K298">
            <v>1.2656773097486711E-2</v>
          </cell>
          <cell r="L298">
            <v>1.4357252076508953E-2</v>
          </cell>
          <cell r="M298">
            <v>0.21407796798011058</v>
          </cell>
          <cell r="N298" t="str">
            <v/>
          </cell>
          <cell r="O298">
            <v>-0.91456771916246982</v>
          </cell>
          <cell r="P298">
            <v>-8125571.2963049999</v>
          </cell>
          <cell r="Q298">
            <v>0.31811855224243701</v>
          </cell>
          <cell r="R298">
            <v>-0.27123216259365335</v>
          </cell>
          <cell r="S298">
            <v>-0.25485767997143505</v>
          </cell>
          <cell r="T298">
            <v>-0.28927706597042657</v>
          </cell>
          <cell r="U298">
            <v>0.15569410312612941</v>
          </cell>
          <cell r="V298">
            <v>-0.20386856262584796</v>
          </cell>
          <cell r="W298">
            <v>-0.17780366908219092</v>
          </cell>
          <cell r="X298">
            <v>-0.23107596929812968</v>
          </cell>
        </row>
        <row r="299">
          <cell r="A299">
            <v>40044</v>
          </cell>
          <cell r="B299">
            <v>-4.5556043783152485E-3</v>
          </cell>
          <cell r="C299">
            <v>8.9144509275413952E-3</v>
          </cell>
          <cell r="D299">
            <v>-0.15884619995516813</v>
          </cell>
          <cell r="E299">
            <v>7.7804369046978739E-3</v>
          </cell>
          <cell r="F299">
            <v>1.5070642387860711E-2</v>
          </cell>
          <cell r="G299">
            <v>0.17839666365771212</v>
          </cell>
          <cell r="H299">
            <v>9.4935412792937143E-3</v>
          </cell>
          <cell r="I299">
            <v>9.6051839321042998E-3</v>
          </cell>
          <cell r="J299">
            <v>0.13605420229069098</v>
          </cell>
          <cell r="K299">
            <v>6.0913931008619235E-3</v>
          </cell>
          <cell r="L299">
            <v>2.0536100843617122E-2</v>
          </cell>
          <cell r="M299">
            <v>0.22147339413817302</v>
          </cell>
          <cell r="N299" t="str">
            <v/>
          </cell>
          <cell r="O299">
            <v>-0.92160375910992953</v>
          </cell>
          <cell r="P299">
            <v>-8150690.1978250006</v>
          </cell>
          <cell r="Q299">
            <v>0.31211372559470285</v>
          </cell>
          <cell r="R299">
            <v>-0.26556203041654014</v>
          </cell>
          <cell r="S299">
            <v>-0.24778364059729507</v>
          </cell>
          <cell r="T299">
            <v>-0.28494777319345443</v>
          </cell>
          <cell r="U299">
            <v>0.15042921800993492</v>
          </cell>
          <cell r="V299">
            <v>-0.19767431220951193</v>
          </cell>
          <cell r="W299">
            <v>-0.16999811427493883</v>
          </cell>
          <cell r="X299">
            <v>-0.22639215076242536</v>
          </cell>
        </row>
        <row r="300">
          <cell r="A300">
            <v>40045</v>
          </cell>
          <cell r="B300">
            <v>-1.3179009481923109E-2</v>
          </cell>
          <cell r="C300">
            <v>-4.3820421876819005E-3</v>
          </cell>
          <cell r="D300">
            <v>-0.16993177386171465</v>
          </cell>
          <cell r="E300">
            <v>1.1901949174540016E-2</v>
          </cell>
          <cell r="F300">
            <v>2.7151961582128736E-2</v>
          </cell>
          <cell r="G300">
            <v>0.19242188085601364</v>
          </cell>
          <cell r="H300">
            <v>1.2540367731779691E-2</v>
          </cell>
          <cell r="I300">
            <v>2.2266004202524003E-2</v>
          </cell>
          <cell r="J300">
            <v>0.15030073975064995</v>
          </cell>
          <cell r="K300">
            <v>1.1270368690150698E-2</v>
          </cell>
          <cell r="L300">
            <v>3.2037918961733469E-2</v>
          </cell>
          <cell r="M300">
            <v>0.23523984963532008</v>
          </cell>
          <cell r="N300" t="str">
            <v/>
          </cell>
          <cell r="O300">
            <v>-0.83297955032513715</v>
          </cell>
          <cell r="P300">
            <v>-7269566.5940100001</v>
          </cell>
          <cell r="Q300">
            <v>0.29482136636372891</v>
          </cell>
          <cell r="R300">
            <v>-0.25682078703070543</v>
          </cell>
          <cell r="S300">
            <v>-0.23835057083652456</v>
          </cell>
          <cell r="T300">
            <v>-0.27688887096463133</v>
          </cell>
          <cell r="U300">
            <v>0.13526770043750069</v>
          </cell>
          <cell r="V300">
            <v>-0.18812507265200162</v>
          </cell>
          <cell r="W300">
            <v>-0.159589585409876</v>
          </cell>
          <cell r="X300">
            <v>-0.21767330507992333</v>
          </cell>
        </row>
        <row r="301">
          <cell r="A301">
            <v>40046</v>
          </cell>
          <cell r="B301">
            <v>-1.1851725964401484E-2</v>
          </cell>
          <cell r="C301">
            <v>-1.6181833388910549E-2</v>
          </cell>
          <cell r="D301">
            <v>-0.17976951500966254</v>
          </cell>
          <cell r="E301">
            <v>2.1579745788294247E-2</v>
          </cell>
          <cell r="F301">
            <v>4.9317639799018931E-2</v>
          </cell>
          <cell r="G301">
            <v>0.21815404191728605</v>
          </cell>
          <cell r="H301">
            <v>2.2574376439947971E-2</v>
          </cell>
          <cell r="I301">
            <v>4.5343021803153194E-2</v>
          </cell>
          <cell r="J301">
            <v>0.17626806166893183</v>
          </cell>
          <cell r="K301">
            <v>2.059453285837962E-2</v>
          </cell>
          <cell r="L301">
            <v>5.3292257794884668E-2</v>
          </cell>
          <cell r="M301">
            <v>0.26067903730661457</v>
          </cell>
          <cell r="N301" t="str">
            <v/>
          </cell>
          <cell r="O301">
            <v>-0.92834103585382299</v>
          </cell>
          <cell r="P301">
            <v>-8005542.8501699995</v>
          </cell>
          <cell r="Q301">
            <v>0.27947549835673402</v>
          </cell>
          <cell r="R301">
            <v>-0.24078316853968351</v>
          </cell>
          <cell r="S301">
            <v>-0.22115680990731679</v>
          </cell>
          <cell r="T301">
            <v>-0.26199673505745247</v>
          </cell>
          <cell r="U301">
            <v>0.12181281875567906</v>
          </cell>
          <cell r="V301">
            <v>-0.17060501810794193</v>
          </cell>
          <cell r="W301">
            <v>-0.14061784434686575</v>
          </cell>
          <cell r="X301">
            <v>-0.20156165225540423</v>
          </cell>
        </row>
        <row r="302">
          <cell r="A302">
            <v>40049</v>
          </cell>
          <cell r="B302">
            <v>3.8274030917081797E-3</v>
          </cell>
          <cell r="C302">
            <v>-1.2416364696344551E-2</v>
          </cell>
          <cell r="D302">
            <v>-0.17663016231549711</v>
          </cell>
          <cell r="E302">
            <v>-2.7148581705410679E-3</v>
          </cell>
          <cell r="F302">
            <v>4.6468891231117637E-2</v>
          </cell>
          <cell r="G302">
            <v>0.21484692646360926</v>
          </cell>
          <cell r="H302">
            <v>-2.1825249109553987E-3</v>
          </cell>
          <cell r="I302">
            <v>4.3061534617574448E-2</v>
          </cell>
          <cell r="J302">
            <v>0.17370082732237813</v>
          </cell>
          <cell r="K302">
            <v>-3.2431738911435325E-3</v>
          </cell>
          <cell r="L302">
            <v>4.9876247844660826E-2</v>
          </cell>
          <cell r="M302">
            <v>0.25659043596770981</v>
          </cell>
          <cell r="N302" t="str">
            <v/>
          </cell>
          <cell r="O302">
            <v>-0.95072338562066927</v>
          </cell>
          <cell r="P302">
            <v>-8230015.6866200007</v>
          </cell>
          <cell r="Q302">
            <v>0.28437256683490952</v>
          </cell>
          <cell r="R302">
            <v>-0.24284433455778587</v>
          </cell>
          <cell r="S302">
            <v>-0.22285665457142201</v>
          </cell>
          <cell r="T302">
            <v>-0.26439020797789281</v>
          </cell>
          <cell r="U302">
            <v>0.12610644860650244</v>
          </cell>
          <cell r="V302">
            <v>-0.17285670785113738</v>
          </cell>
          <cell r="W302">
            <v>-0.14249346730960921</v>
          </cell>
          <cell r="X302">
            <v>-0.20415112665849722</v>
          </cell>
        </row>
        <row r="303">
          <cell r="A303">
            <v>40050</v>
          </cell>
          <cell r="B303">
            <v>-4.4945685874401113E-3</v>
          </cell>
          <cell r="C303">
            <v>-1.6855127081050303E-2</v>
          </cell>
          <cell r="D303">
            <v>-0.1803308545237996</v>
          </cell>
          <cell r="E303">
            <v>5.0335821773639378E-3</v>
          </cell>
          <cell r="F303">
            <v>5.1736378391184501E-2</v>
          </cell>
          <cell r="G303">
            <v>0.22096195830088194</v>
          </cell>
          <cell r="H303">
            <v>5.1599830356721613E-3</v>
          </cell>
          <cell r="I303">
            <v>4.8443714441363195E-2</v>
          </cell>
          <cell r="J303">
            <v>0.17975710368031583</v>
          </cell>
          <cell r="K303">
            <v>4.9080017829943694E-3</v>
          </cell>
          <cell r="L303">
            <v>5.5029042341005807E-2</v>
          </cell>
          <cell r="M303">
            <v>0.26275778406793293</v>
          </cell>
          <cell r="N303" t="str">
            <v/>
          </cell>
          <cell r="O303">
            <v>-0.98666160436406602</v>
          </cell>
          <cell r="P303">
            <v>-8502632.1940150019</v>
          </cell>
          <cell r="Q303">
            <v>0.27859986624144351</v>
          </cell>
          <cell r="R303">
            <v>-0.23903312929472575</v>
          </cell>
          <cell r="S303">
            <v>-0.21884660809272505</v>
          </cell>
          <cell r="T303">
            <v>-0.26077983380706027</v>
          </cell>
          <cell r="U303">
            <v>0.121045085936482</v>
          </cell>
          <cell r="V303">
            <v>-0.1686932141176507</v>
          </cell>
          <cell r="W303">
            <v>-0.13806874814794878</v>
          </cell>
          <cell r="X303">
            <v>-0.20024509896914311</v>
          </cell>
        </row>
        <row r="304">
          <cell r="A304">
            <v>40051</v>
          </cell>
          <cell r="B304">
            <v>3.2281745080489904E-4</v>
          </cell>
          <cell r="C304">
            <v>-1.653775075940267E-2</v>
          </cell>
          <cell r="D304">
            <v>-0.18006625101975349</v>
          </cell>
          <cell r="E304">
            <v>5.1704038522681905E-4</v>
          </cell>
          <cell r="F304">
            <v>5.2280168573425212E-2</v>
          </cell>
          <cell r="G304">
            <v>0.22159324494214916</v>
          </cell>
          <cell r="H304">
            <v>1.4025300235188055E-3</v>
          </cell>
          <cell r="I304">
            <v>4.9914188228836753E-2</v>
          </cell>
          <cell r="J304">
            <v>0.18141174843868701</v>
          </cell>
          <cell r="K304">
            <v>-3.6292216386997077E-4</v>
          </cell>
          <cell r="L304">
            <v>5.4646148918013671E-2</v>
          </cell>
          <cell r="M304">
            <v>0.2622995012804954</v>
          </cell>
          <cell r="N304" t="str">
            <v/>
          </cell>
          <cell r="O304">
            <v>-1.0054468825604406</v>
          </cell>
          <cell r="P304">
            <v>-8667319.9301749989</v>
          </cell>
          <cell r="Q304">
            <v>0.27901262059086318</v>
          </cell>
          <cell r="R304">
            <v>-0.23863967869075142</v>
          </cell>
          <cell r="S304">
            <v>-0.21775101700760158</v>
          </cell>
          <cell r="T304">
            <v>-0.26104811318935139</v>
          </cell>
          <cell r="U304">
            <v>0.12140697885336138</v>
          </cell>
          <cell r="V304">
            <v>-0.1682633949368364</v>
          </cell>
          <cell r="W304">
            <v>-0.13685986368901715</v>
          </cell>
          <cell r="X304">
            <v>-0.20053534774839088</v>
          </cell>
        </row>
        <row r="305">
          <cell r="A305">
            <v>40052</v>
          </cell>
          <cell r="B305">
            <v>-4.7792900814353509E-4</v>
          </cell>
          <cell r="C305">
            <v>-1.7007775896728861E-2</v>
          </cell>
          <cell r="D305">
            <v>-0.18045812114314708</v>
          </cell>
          <cell r="E305">
            <v>2.0048155303142856E-3</v>
          </cell>
          <cell r="F305">
            <v>5.4389796197622742E-2</v>
          </cell>
          <cell r="G305">
            <v>0.22404231405133612</v>
          </cell>
          <cell r="H305">
            <v>-3.4331415195556781E-4</v>
          </cell>
          <cell r="I305">
            <v>4.9553737829678868E-2</v>
          </cell>
          <cell r="J305">
            <v>0.18100615306616152</v>
          </cell>
          <cell r="K305">
            <v>4.3424096814380217E-3</v>
          </cell>
          <cell r="L305">
            <v>5.9225854565566616E-2</v>
          </cell>
          <cell r="M305">
            <v>0.26778092285573019</v>
          </cell>
          <cell r="N305" t="str">
            <v/>
          </cell>
          <cell r="O305">
            <v>-0.92045028799760198</v>
          </cell>
          <cell r="P305">
            <v>-7930816.3841400007</v>
          </cell>
          <cell r="Q305">
            <v>0.27840134335770106</v>
          </cell>
          <cell r="R305">
            <v>-0.23711329169442552</v>
          </cell>
          <cell r="S305">
            <v>-0.21801957415381568</v>
          </cell>
          <cell r="T305">
            <v>-0.257839281361948</v>
          </cell>
          <cell r="U305">
            <v>0.12087102592823262</v>
          </cell>
          <cell r="V305">
            <v>-0.16659591647387484</v>
          </cell>
          <cell r="W305">
            <v>-0.13715619191293349</v>
          </cell>
          <cell r="X305">
            <v>-0.19706374470248611</v>
          </cell>
        </row>
        <row r="306">
          <cell r="A306">
            <v>40053</v>
          </cell>
          <cell r="B306">
            <v>5.4986883953614938E-4</v>
          </cell>
          <cell r="C306">
            <v>-1.6467259103188026E-2</v>
          </cell>
          <cell r="D306">
            <v>-0.1800074806012687</v>
          </cell>
          <cell r="E306">
            <v>-2.0775202026892536E-3</v>
          </cell>
          <cell r="F306">
            <v>5.219928009451269E-2</v>
          </cell>
          <cell r="G306">
            <v>0.22149934141494798</v>
          </cell>
          <cell r="H306">
            <v>-6.5681380909079984E-3</v>
          </cell>
          <cell r="I306">
            <v>4.2660123945784889E-2</v>
          </cell>
          <cell r="J306">
            <v>0.17324914156661109</v>
          </cell>
          <cell r="K306">
            <v>2.3720924738041991E-3</v>
          </cell>
          <cell r="L306">
            <v>6.1738436243240491E-2</v>
          </cell>
          <cell r="M306">
            <v>0.27078821644126871</v>
          </cell>
          <cell r="N306" t="str">
            <v/>
          </cell>
          <cell r="O306">
            <v>-1.0027271193726743</v>
          </cell>
          <cell r="P306">
            <v>-8644495.7162500005</v>
          </cell>
          <cell r="Q306">
            <v>0.27910429642083479</v>
          </cell>
          <cell r="R306">
            <v>-0.23869820424329347</v>
          </cell>
          <cell r="S306">
            <v>-0.22315572957516039</v>
          </cell>
          <cell r="T306">
            <v>-0.25607880750691359</v>
          </cell>
          <cell r="U306">
            <v>0.12148735797852961</v>
          </cell>
          <cell r="V306">
            <v>-0.16832733029440405</v>
          </cell>
          <cell r="W306">
            <v>-0.14282346919533417</v>
          </cell>
          <cell r="X306">
            <v>-0.19515910565435035</v>
          </cell>
        </row>
        <row r="307">
          <cell r="A307">
            <v>40056</v>
          </cell>
          <cell r="B307">
            <v>1.0566402270639704E-2</v>
          </cell>
          <cell r="C307">
            <v>-6.0748565165273938E-3</v>
          </cell>
          <cell r="D307">
            <v>-0.17134310978238632</v>
          </cell>
          <cell r="E307">
            <v>-1.288007861153162E-2</v>
          </cell>
          <cell r="F307">
            <v>3.8646870651898646E-2</v>
          </cell>
          <cell r="G307">
            <v>0.20576633387358934</v>
          </cell>
          <cell r="H307">
            <v>-1.3411692607462413E-2</v>
          </cell>
          <cell r="I307">
            <v>2.8676286869365297E-2</v>
          </cell>
          <cell r="J307">
            <v>0.15751388472795047</v>
          </cell>
          <cell r="K307">
            <v>-1.2358017154615528E-2</v>
          </cell>
          <cell r="L307">
            <v>4.8617454434431995E-2</v>
          </cell>
          <cell r="M307">
            <v>0.25508379386260427</v>
          </cell>
          <cell r="N307" t="str">
            <v/>
          </cell>
          <cell r="O307">
            <v>-1.0012526036919771</v>
          </cell>
          <cell r="P307">
            <v>-8723222.2949949987</v>
          </cell>
          <cell r="Q307">
            <v>0.29261982696292099</v>
          </cell>
          <cell r="R307">
            <v>-0.24850383121974007</v>
          </cell>
          <cell r="S307">
            <v>-0.23357452613396679</v>
          </cell>
          <cell r="T307">
            <v>-0.26527219836542515</v>
          </cell>
          <cell r="U307">
            <v>0.1333374445443678</v>
          </cell>
          <cell r="V307">
            <v>-0.17903933965927454</v>
          </cell>
          <cell r="W307">
            <v>-0.15431965733681741</v>
          </cell>
          <cell r="X307">
            <v>-0.20510534323341001</v>
          </cell>
        </row>
        <row r="308">
          <cell r="A308">
            <v>40057</v>
          </cell>
          <cell r="B308">
            <v>2.1811738840729369E-2</v>
          </cell>
          <cell r="C308">
            <v>2.1811738840729289E-2</v>
          </cell>
          <cell r="D308">
            <v>-0.15326866210438883</v>
          </cell>
          <cell r="E308">
            <v>-2.4753235466407952E-2</v>
          </cell>
          <cell r="F308">
            <v>-2.4753235466408008E-2</v>
          </cell>
          <cell r="G308">
            <v>0.17591971589374888</v>
          </cell>
          <cell r="H308">
            <v>-2.4488333200605238E-2</v>
          </cell>
          <cell r="I308">
            <v>-2.4488333200605283E-2</v>
          </cell>
          <cell r="J308">
            <v>0.12916829903440541</v>
          </cell>
          <cell r="K308">
            <v>-2.5018137732210687E-2</v>
          </cell>
          <cell r="L308">
            <v>-2.5018137732210732E-2</v>
          </cell>
          <cell r="M308">
            <v>0.22368393464228409</v>
          </cell>
          <cell r="N308" t="str">
            <v/>
          </cell>
          <cell r="O308">
            <v>-0.93560810761949265</v>
          </cell>
          <cell r="P308">
            <v>-8329101.3290250013</v>
          </cell>
          <cell r="Q308">
            <v>0.32081411304898499</v>
          </cell>
          <cell r="R308">
            <v>-0.26710579283766134</v>
          </cell>
          <cell r="S308">
            <v>-0.25234300851142999</v>
          </cell>
          <cell r="T308">
            <v>-0.28365371970240338</v>
          </cell>
          <cell r="U308">
            <v>0.15805750490318915</v>
          </cell>
          <cell r="V308">
            <v>-0.19936077219334625</v>
          </cell>
          <cell r="W308">
            <v>-0.17502895934915552</v>
          </cell>
          <cell r="X308">
            <v>-0.22499212723899498</v>
          </cell>
        </row>
        <row r="309">
          <cell r="A309">
            <v>40058</v>
          </cell>
          <cell r="B309">
            <v>9.7609911644791714E-5</v>
          </cell>
          <cell r="C309">
            <v>2.1911477794275047E-2</v>
          </cell>
          <cell r="D309">
            <v>-0.15318601273331001</v>
          </cell>
          <cell r="E309">
            <v>-4.4065145287388585E-3</v>
          </cell>
          <cell r="F309">
            <v>-2.9050674503430796E-2</v>
          </cell>
          <cell r="G309">
            <v>0.17073800858103261</v>
          </cell>
          <cell r="H309">
            <v>-3.9348544838564321E-3</v>
          </cell>
          <cell r="I309">
            <v>-2.832682965676514E-2</v>
          </cell>
          <cell r="J309">
            <v>0.12472518608992123</v>
          </cell>
          <cell r="K309">
            <v>-4.8784308733932965E-3</v>
          </cell>
          <cell r="L309">
            <v>-2.9774519350096451E-2</v>
          </cell>
          <cell r="M309">
            <v>0.21771427715624969</v>
          </cell>
          <cell r="N309" t="str">
            <v/>
          </cell>
          <cell r="O309">
            <v>-0.97807173406763237</v>
          </cell>
          <cell r="P309">
            <v>-8707976.8643050008</v>
          </cell>
          <cell r="Q309">
            <v>0.3209430375978588</v>
          </cell>
          <cell r="R309">
            <v>-0.27033530180955068</v>
          </cell>
          <cell r="S309">
            <v>-0.25528492997677543</v>
          </cell>
          <cell r="T309">
            <v>-0.28714836551224765</v>
          </cell>
          <cell r="U309">
            <v>0.1581705427939224</v>
          </cell>
          <cell r="V309">
            <v>-0.20288880058295455</v>
          </cell>
          <cell r="W309">
            <v>-0.17827510034751226</v>
          </cell>
          <cell r="X309">
            <v>-0.2287729495725952</v>
          </cell>
        </row>
        <row r="310">
          <cell r="A310">
            <v>40059</v>
          </cell>
          <cell r="B310">
            <v>-8.8910704076478834E-3</v>
          </cell>
          <cell r="C310">
            <v>1.2825590894822714E-2</v>
          </cell>
          <cell r="D310">
            <v>-0.16071509551627916</v>
          </cell>
          <cell r="E310">
            <v>1.2204423118690189E-2</v>
          </cell>
          <cell r="F310">
            <v>-1.7200798108263804E-2</v>
          </cell>
          <cell r="G310">
            <v>0.18502619059888836</v>
          </cell>
          <cell r="H310">
            <v>1.2006917295697887E-2</v>
          </cell>
          <cell r="I310">
            <v>-1.6660030262005465E-2</v>
          </cell>
          <cell r="J310">
            <v>0.13822966837969131</v>
          </cell>
          <cell r="K310">
            <v>1.2402223643429827E-2</v>
          </cell>
          <cell r="L310">
            <v>-1.7741565954522143E-2</v>
          </cell>
          <cell r="M310">
            <v>0.23281664195533902</v>
          </cell>
          <cell r="N310" t="str">
            <v/>
          </cell>
          <cell r="O310">
            <v>-0.96333087645620497</v>
          </cell>
          <cell r="P310">
            <v>-8500479.5681500006</v>
          </cell>
          <cell r="Q310">
            <v>0.30919844004608388</v>
          </cell>
          <cell r="R310">
            <v>-0.26143016509806305</v>
          </cell>
          <cell r="S310">
            <v>-0.24634319772214675</v>
          </cell>
          <cell r="T310">
            <v>-0.27830742011674603</v>
          </cell>
          <cell r="U310">
            <v>0.14787316695387775</v>
          </cell>
          <cell r="V310">
            <v>-0.19316051823262226</v>
          </cell>
          <cell r="W310">
            <v>-0.16840871743756924</v>
          </cell>
          <cell r="X310">
            <v>-0.21920801921333177</v>
          </cell>
        </row>
        <row r="311">
          <cell r="A311">
            <v>40060</v>
          </cell>
          <cell r="B311">
            <v>-1.2031596867698223E-2</v>
          </cell>
          <cell r="C311">
            <v>6.3968168788797186E-4</v>
          </cell>
          <cell r="D311">
            <v>-0.17081303314417184</v>
          </cell>
          <cell r="E311">
            <v>1.4116971981383841E-2</v>
          </cell>
          <cell r="F311">
            <v>-3.326649311831853E-3</v>
          </cell>
          <cell r="G311">
            <v>0.20175517212877891</v>
          </cell>
          <cell r="H311">
            <v>1.4289994978862616E-2</v>
          </cell>
          <cell r="I311">
            <v>-2.6081070319345923E-3</v>
          </cell>
          <cell r="J311">
            <v>0.15449496462562951</v>
          </cell>
          <cell r="K311">
            <v>1.3943758473402708E-2</v>
          </cell>
          <cell r="L311">
            <v>-4.0451915917291137E-3</v>
          </cell>
          <cell r="M311">
            <v>0.25000673945275564</v>
          </cell>
          <cell r="N311" t="str">
            <v/>
          </cell>
          <cell r="O311">
            <v>-0.9845575169743106</v>
          </cell>
          <cell r="P311">
            <v>-8583256.5790800005</v>
          </cell>
          <cell r="Q311">
            <v>0.29344669219563002</v>
          </cell>
          <cell r="R311">
            <v>-0.2510037954324571</v>
          </cell>
          <cell r="S311">
            <v>-0.23557344580181061</v>
          </cell>
          <cell r="T311">
            <v>-0.26824431309080699</v>
          </cell>
          <cell r="U311">
            <v>0.1340624197538407</v>
          </cell>
          <cell r="V311">
            <v>-0.18177038787503796</v>
          </cell>
          <cell r="W311">
            <v>-0.15652528218528616</v>
          </cell>
          <cell r="X311">
            <v>-0.20832084441527277</v>
          </cell>
        </row>
        <row r="312">
          <cell r="A312">
            <v>40064</v>
          </cell>
          <cell r="B312">
            <v>-1.2725991934577022E-2</v>
          </cell>
          <cell r="C312">
            <v>-1.2094450830689829E-2</v>
          </cell>
          <cell r="D312">
            <v>-0.18136525979663554</v>
          </cell>
          <cell r="E312">
            <v>1.1845991529877198E-2</v>
          </cell>
          <cell r="F312">
            <v>8.4799347584746387E-3</v>
          </cell>
          <cell r="G312">
            <v>0.21599115371880262</v>
          </cell>
          <cell r="H312">
            <v>1.0327963750324328E-2</v>
          </cell>
          <cell r="I312">
            <v>7.6929202835069876E-3</v>
          </cell>
          <cell r="J312">
            <v>0.16641854677021506</v>
          </cell>
          <cell r="K312">
            <v>1.3366209704280338E-2</v>
          </cell>
          <cell r="L312">
            <v>9.2669492334422898E-3</v>
          </cell>
          <cell r="M312">
            <v>0.26671459166404499</v>
          </cell>
          <cell r="N312" t="str">
            <v/>
          </cell>
          <cell r="O312">
            <v>-0.99683702221844228</v>
          </cell>
          <cell r="P312">
            <v>-8579715.0731100012</v>
          </cell>
          <cell r="Q312">
            <v>0.27698630002294311</v>
          </cell>
          <cell r="R312">
            <v>-0.24213119273723982</v>
          </cell>
          <cell r="S312">
            <v>-0.22767847606026637</v>
          </cell>
          <cell r="T312">
            <v>-0.258463513127279</v>
          </cell>
          <cell r="U312">
            <v>0.11963035054674642</v>
          </cell>
          <cell r="V312">
            <v>-0.17207764682031101</v>
          </cell>
          <cell r="W312">
            <v>-0.14781390587538068</v>
          </cell>
          <cell r="X312">
            <v>-0.19773909480321972</v>
          </cell>
        </row>
        <row r="313">
          <cell r="A313">
            <v>40065</v>
          </cell>
          <cell r="B313">
            <v>-9.3126130674579689E-3</v>
          </cell>
          <cell r="C313">
            <v>-2.129443295729827E-2</v>
          </cell>
          <cell r="D313">
            <v>-0.18898888837572847</v>
          </cell>
          <cell r="E313">
            <v>1.4963503837247982E-2</v>
          </cell>
          <cell r="F313">
            <v>2.3570328132020424E-2</v>
          </cell>
          <cell r="G313">
            <v>0.23418664201353345</v>
          </cell>
          <cell r="H313">
            <v>1.7445628121641309E-2</v>
          </cell>
          <cell r="I313">
            <v>2.527275623158376E-2</v>
          </cell>
          <cell r="J313">
            <v>0.1867674509713535</v>
          </cell>
          <cell r="K313">
            <v>1.2485250615395209E-2</v>
          </cell>
          <cell r="L313">
            <v>2.1867900032457088E-2</v>
          </cell>
          <cell r="M313">
            <v>0.28252984079914856</v>
          </cell>
          <cell r="N313" t="str">
            <v/>
          </cell>
          <cell r="O313">
            <v>-1.0015576709122438</v>
          </cell>
          <cell r="P313">
            <v>-8540067.4654249996</v>
          </cell>
          <cell r="Q313">
            <v>0.26509422071838462</v>
          </cell>
          <cell r="R313">
            <v>-0.23079081993163297</v>
          </cell>
          <cell r="S313">
            <v>-0.21420484196327449</v>
          </cell>
          <cell r="T313">
            <v>-0.24920524424821333</v>
          </cell>
          <cell r="U313">
            <v>0.1092036663135223</v>
          </cell>
          <cell r="V313">
            <v>-0.15968902751156333</v>
          </cell>
          <cell r="W313">
            <v>-0.13294698418684858</v>
          </cell>
          <cell r="X313">
            <v>-0.18772266634290413</v>
          </cell>
        </row>
        <row r="314">
          <cell r="A314">
            <v>40066</v>
          </cell>
          <cell r="B314">
            <v>-1.1079403410709848E-2</v>
          </cell>
          <cell r="C314">
            <v>-3.2137906754871937E-2</v>
          </cell>
          <cell r="D314">
            <v>-0.19797440765198204</v>
          </cell>
          <cell r="E314">
            <v>1.3606406447343788E-2</v>
          </cell>
          <cell r="F314">
            <v>3.7497442044026053E-2</v>
          </cell>
          <cell r="G314">
            <v>0.25097948709665197</v>
          </cell>
          <cell r="H314">
            <v>1.4544423601968361E-2</v>
          </cell>
          <cell r="I314">
            <v>4.0184757505773439E-2</v>
          </cell>
          <cell r="J314">
            <v>0.2040282994953091</v>
          </cell>
          <cell r="K314">
            <v>1.2665263826577313E-2</v>
          </cell>
          <cell r="L314">
            <v>3.4810126582278667E-2</v>
          </cell>
          <cell r="M314">
            <v>0.29877341959832804</v>
          </cell>
          <cell r="N314" t="str">
            <v/>
          </cell>
          <cell r="O314">
            <v>-0.91368470451496597</v>
          </cell>
          <cell r="P314">
            <v>-7684645.1154700005</v>
          </cell>
          <cell r="Q314">
            <v>0.25107773149448787</v>
          </cell>
          <cell r="R314">
            <v>-0.22032464718459477</v>
          </cell>
          <cell r="S314">
            <v>-0.2027759043204127</v>
          </cell>
          <cell r="T314">
            <v>-0.23969623058700618</v>
          </cell>
          <cell r="U314">
            <v>9.6914351429796319E-2</v>
          </cell>
          <cell r="V314">
            <v>-0.14825541487772298</v>
          </cell>
          <cell r="W314">
            <v>-0.120336197839498</v>
          </cell>
          <cell r="X314">
            <v>-0.17743495961178812</v>
          </cell>
        </row>
        <row r="315">
          <cell r="A315">
            <v>40067</v>
          </cell>
          <cell r="B315">
            <v>-1.3224736813474711E-3</v>
          </cell>
          <cell r="C315">
            <v>-3.3417878900362519E-2</v>
          </cell>
          <cell r="D315">
            <v>-0.19903506538962945</v>
          </cell>
          <cell r="E315">
            <v>-9.1733940621252508E-4</v>
          </cell>
          <cell r="F315">
            <v>3.6545704756594355E-2</v>
          </cell>
          <cell r="G315">
            <v>0.24983191431677465</v>
          </cell>
          <cell r="H315">
            <v>-1.9675996815092817E-3</v>
          </cell>
          <cell r="I315">
            <v>3.8138090308194261E-2</v>
          </cell>
          <cell r="J315">
            <v>0.20165925379669392</v>
          </cell>
          <cell r="K315">
            <v>1.3837574549920302E-4</v>
          </cell>
          <cell r="L315">
            <v>3.4953319204994449E-2</v>
          </cell>
          <cell r="M315">
            <v>0.29895313833849935</v>
          </cell>
          <cell r="N315" t="str">
            <v/>
          </cell>
          <cell r="O315">
            <v>-0.91007081017816327</v>
          </cell>
          <cell r="P315">
            <v>-7644101.3953950005</v>
          </cell>
          <cell r="Q315">
            <v>0.24942321412126645</v>
          </cell>
          <cell r="R315">
            <v>-0.22103987410978498</v>
          </cell>
          <cell r="S315">
            <v>-0.20434452219716337</v>
          </cell>
          <cell r="T315">
            <v>-0.2395910229861079</v>
          </cell>
          <cell r="U315">
            <v>9.5463711069337931E-2</v>
          </cell>
          <cell r="V315">
            <v>-0.14903675374968384</v>
          </cell>
          <cell r="W315">
            <v>-0.1220670240564643</v>
          </cell>
          <cell r="X315">
            <v>-0.17732113656110293</v>
          </cell>
        </row>
        <row r="316">
          <cell r="A316">
            <v>40070</v>
          </cell>
          <cell r="B316">
            <v>-6.1103499701642824E-3</v>
          </cell>
          <cell r="C316">
            <v>-3.9324033935185021E-2</v>
          </cell>
          <cell r="D316">
            <v>-0.20392924145392854</v>
          </cell>
          <cell r="E316">
            <v>1.0824057493415529E-2</v>
          </cell>
          <cell r="F316">
            <v>4.7765335059432479E-2</v>
          </cell>
          <cell r="G316">
            <v>0.26336016681444496</v>
          </cell>
          <cell r="H316">
            <v>1.0881488811666378E-2</v>
          </cell>
          <cell r="I316">
            <v>4.9434578322847589E-2</v>
          </cell>
          <cell r="J316">
            <v>0.21473509552231795</v>
          </cell>
          <cell r="K316">
            <v>1.0766449446804311E-2</v>
          </cell>
          <cell r="L316">
            <v>4.6096091796017369E-2</v>
          </cell>
          <cell r="M316">
            <v>0.31293825163618849</v>
          </cell>
          <cell r="N316" t="str">
            <v/>
          </cell>
          <cell r="O316">
            <v>-0.93369175032844121</v>
          </cell>
          <cell r="P316">
            <v>-7794460.2109849993</v>
          </cell>
          <cell r="Q316">
            <v>0.24178880102213807</v>
          </cell>
          <cell r="R316">
            <v>-0.21260836492207114</v>
          </cell>
          <cell r="S316">
            <v>-0.19568660601751076</v>
          </cell>
          <cell r="T316">
            <v>-0.23140411817619166</v>
          </cell>
          <cell r="U316">
            <v>8.87700444150894E-2</v>
          </cell>
          <cell r="V316">
            <v>-0.13982587864748686</v>
          </cell>
          <cell r="W316">
            <v>-0.11251380620134177</v>
          </cell>
          <cell r="X316">
            <v>-0.16846380616693368</v>
          </cell>
        </row>
        <row r="317">
          <cell r="A317">
            <v>40071</v>
          </cell>
          <cell r="B317">
            <v>-5.3488387033334911E-3</v>
          </cell>
          <cell r="C317">
            <v>-4.4462534723834768E-2</v>
          </cell>
          <cell r="D317">
            <v>-0.20818729553783177</v>
          </cell>
          <cell r="E317">
            <v>8.9194823498788267E-3</v>
          </cell>
          <cell r="F317">
            <v>5.7110859472309983E-2</v>
          </cell>
          <cell r="G317">
            <v>0.27462868552388642</v>
          </cell>
          <cell r="H317">
            <v>8.1614843201607869E-3</v>
          </cell>
          <cell r="I317">
            <v>5.799952217886406E-2</v>
          </cell>
          <cell r="J317">
            <v>0.22464913695757227</v>
          </cell>
          <cell r="K317">
            <v>9.6798994367268982E-3</v>
          </cell>
          <cell r="L317">
            <v>5.6222196765755905E-2</v>
          </cell>
          <cell r="M317">
            <v>0.32564736187865884</v>
          </cell>
          <cell r="N317" t="str">
            <v/>
          </cell>
          <cell r="O317">
            <v>-0.9319929107262156</v>
          </cell>
          <cell r="P317">
            <v>-7738554.6429799991</v>
          </cell>
          <cell r="Q317">
            <v>0.23514667302186476</v>
          </cell>
          <cell r="R317">
            <v>-0.20558523913055127</v>
          </cell>
          <cell r="S317">
            <v>-0.18912221486402736</v>
          </cell>
          <cell r="T317">
            <v>-0.22396418733265477</v>
          </cell>
          <cell r="U317">
            <v>8.2946389062491965E-2</v>
          </cell>
          <cell r="V317">
            <v>-0.1321535707542606</v>
          </cell>
          <cell r="W317">
            <v>-0.10527060154629486</v>
          </cell>
          <cell r="X317">
            <v>-0.16041461943263102</v>
          </cell>
        </row>
        <row r="318">
          <cell r="A318">
            <v>40072</v>
          </cell>
          <cell r="B318">
            <v>-1.4764948838279085E-2</v>
          </cell>
          <cell r="C318">
            <v>-5.8570996511696172E-2</v>
          </cell>
          <cell r="D318">
            <v>-0.2198783696087151</v>
          </cell>
          <cell r="E318">
            <v>1.9893174388720958E-2</v>
          </cell>
          <cell r="F318">
            <v>7.814015014800324E-2</v>
          </cell>
          <cell r="G318">
            <v>0.29998509624587921</v>
          </cell>
          <cell r="H318">
            <v>2.0793659157113502E-2</v>
          </cell>
          <cell r="I318">
            <v>7.9999203631440086E-2</v>
          </cell>
          <cell r="J318">
            <v>0.25011407369852101</v>
          </cell>
          <cell r="K318">
            <v>1.8991174357282665E-2</v>
          </cell>
          <cell r="L318">
            <v>7.6281096664566395E-2</v>
          </cell>
          <cell r="M318">
            <v>0.35082296206436814</v>
          </cell>
          <cell r="N318" t="str">
            <v/>
          </cell>
          <cell r="O318">
            <v>-0.95790446156987674</v>
          </cell>
          <cell r="P318">
            <v>-7835961.2841650015</v>
          </cell>
          <cell r="Q318">
            <v>0.21690979558692636</v>
          </cell>
          <cell r="R318">
            <v>-0.18978180775560127</v>
          </cell>
          <cell r="S318">
            <v>-0.17226109858183491</v>
          </cell>
          <cell r="T318">
            <v>-0.20922635590679373</v>
          </cell>
          <cell r="U318">
            <v>6.6956741033385114E-2</v>
          </cell>
          <cell r="V318">
            <v>-0.11488935039464632</v>
          </cell>
          <cell r="W318">
            <v>-8.6665903396999422E-2</v>
          </cell>
          <cell r="X318">
            <v>-0.14446990708245067</v>
          </cell>
        </row>
        <row r="319">
          <cell r="A319">
            <v>40073</v>
          </cell>
          <cell r="B319">
            <v>-3.716350643277924E-5</v>
          </cell>
          <cell r="C319">
            <v>-5.860598331452338E-2</v>
          </cell>
          <cell r="D319">
            <v>-0.21990736166394453</v>
          </cell>
          <cell r="E319">
            <v>-5.2456158173894707E-3</v>
          </cell>
          <cell r="F319">
            <v>7.2484641123024218E-2</v>
          </cell>
          <cell r="G319">
            <v>0.29316587386264126</v>
          </cell>
          <cell r="H319">
            <v>-3.0859304430540355E-3</v>
          </cell>
          <cell r="I319">
            <v>7.6666401210479629E-2</v>
          </cell>
          <cell r="J319">
            <v>0.2462563086212044</v>
          </cell>
          <cell r="K319">
            <v>-7.4127620133088885E-3</v>
          </cell>
          <cell r="L319">
            <v>6.8302881035568808E-2</v>
          </cell>
          <cell r="M319">
            <v>0.34080963292447208</v>
          </cell>
          <cell r="N319" t="str">
            <v/>
          </cell>
          <cell r="O319">
            <v>-1.097204450772628</v>
          </cell>
          <cell r="P319">
            <v>-8975144.7825300004</v>
          </cell>
          <cell r="Q319">
            <v>0.21686457095190992</v>
          </cell>
          <cell r="R319">
            <v>-0.19403190112037516</v>
          </cell>
          <cell r="S319">
            <v>-0.17481544325662135</v>
          </cell>
          <cell r="T319">
            <v>-0.21508817273685366</v>
          </cell>
          <cell r="U319">
            <v>6.6917089179676204E-2</v>
          </cell>
          <cell r="V319">
            <v>-0.11953230081835597</v>
          </cell>
          <cell r="W319">
            <v>-8.9484388890385902E-2</v>
          </cell>
          <cell r="X319">
            <v>-0.15081174805647246</v>
          </cell>
        </row>
        <row r="320">
          <cell r="A320">
            <v>40074</v>
          </cell>
          <cell r="B320">
            <v>-4.2325138789505752E-4</v>
          </cell>
          <cell r="C320">
            <v>-5.9004429638641609E-2</v>
          </cell>
          <cell r="D320">
            <v>-0.22023753695580695</v>
          </cell>
          <cell r="E320">
            <v>2.8890037816677872E-3</v>
          </cell>
          <cell r="F320">
            <v>7.5583053307009207E-2</v>
          </cell>
          <cell r="G320">
            <v>0.29690183496255407</v>
          </cell>
          <cell r="H320">
            <v>3.9313002507452488E-3</v>
          </cell>
          <cell r="I320">
            <v>8.0899100103527299E-2</v>
          </cell>
          <cell r="J320">
            <v>0.25115571635977973</v>
          </cell>
          <cell r="K320">
            <v>1.8385473911840141E-3</v>
          </cell>
          <cell r="L320">
            <v>7.0267006510491115E-2</v>
          </cell>
          <cell r="M320">
            <v>0.34327477497715964</v>
          </cell>
          <cell r="N320" t="str">
            <v/>
          </cell>
          <cell r="O320">
            <v>-1.0767047339797893</v>
          </cell>
          <cell r="P320">
            <v>-8803719.2085049991</v>
          </cell>
          <cell r="Q320">
            <v>0.21634953133337431</v>
          </cell>
          <cell r="R320">
            <v>-0.19170345623480833</v>
          </cell>
          <cell r="S320">
            <v>-0.17157139500178498</v>
          </cell>
          <cell r="T320">
            <v>-0.21364507514452957</v>
          </cell>
          <cell r="U320">
            <v>6.6465515040911916E-2</v>
          </cell>
          <cell r="V320">
            <v>-0.11698862630578388</v>
          </cell>
          <cell r="W320">
            <v>-8.5904878640123195E-2</v>
          </cell>
          <cell r="X320">
            <v>-0.14925047521123769</v>
          </cell>
        </row>
        <row r="321">
          <cell r="A321">
            <v>40077</v>
          </cell>
          <cell r="B321">
            <v>9.3523142424526405E-4</v>
          </cell>
          <cell r="C321">
            <v>-5.8124381011164128E-2</v>
          </cell>
          <cell r="D321">
            <v>-0.21950827859692112</v>
          </cell>
          <cell r="E321">
            <v>-3.2245284148375575E-3</v>
          </cell>
          <cell r="F321">
            <v>7.2114805189102849E-2</v>
          </cell>
          <cell r="G321">
            <v>0.29271993814446229</v>
          </cell>
          <cell r="H321">
            <v>-3.0944127430864153E-3</v>
          </cell>
          <cell r="I321">
            <v>7.7554352154176387E-2</v>
          </cell>
          <cell r="J321">
            <v>0.24728412416749057</v>
          </cell>
          <cell r="K321">
            <v>-3.3559366631063666E-3</v>
          </cell>
          <cell r="L321">
            <v>6.667525822402931E-2</v>
          </cell>
          <cell r="M321">
            <v>0.33876682991118767</v>
          </cell>
          <cell r="N321" t="str">
            <v/>
          </cell>
          <cell r="O321">
            <v>-1.0297081115906002</v>
          </cell>
          <cell r="P321">
            <v>-8427344.4862500001</v>
          </cell>
          <cell r="Q321">
            <v>0.21748709963794322</v>
          </cell>
          <cell r="R321">
            <v>-0.19430983140779423</v>
          </cell>
          <cell r="S321">
            <v>-0.17413489503382873</v>
          </cell>
          <cell r="T321">
            <v>-0.21628403246706629</v>
          </cell>
          <cell r="U321">
            <v>6.7462907103452041E-2</v>
          </cell>
          <cell r="V321">
            <v>-0.11983592157088563</v>
          </cell>
          <cell r="W321">
            <v>-8.873346623205236E-2</v>
          </cell>
          <cell r="X321">
            <v>-0.15210553673259664</v>
          </cell>
        </row>
        <row r="322">
          <cell r="A322">
            <v>40078</v>
          </cell>
          <cell r="B322">
            <v>-7.3025618668216331E-4</v>
          </cell>
          <cell r="C322">
            <v>-5.8812191509015843E-2</v>
          </cell>
          <cell r="D322">
            <v>-0.22007823750513</v>
          </cell>
          <cell r="E322">
            <v>7.9959151043276222E-3</v>
          </cell>
          <cell r="F322">
            <v>8.068734415348755E-2</v>
          </cell>
          <cell r="G322">
            <v>0.30305641702353703</v>
          </cell>
          <cell r="H322">
            <v>7.7009204891045815E-3</v>
          </cell>
          <cell r="I322">
            <v>8.5852512542804238E-2</v>
          </cell>
          <cell r="J322">
            <v>0.25688936003502683</v>
          </cell>
          <cell r="K322">
            <v>8.2939183898118624E-3</v>
          </cell>
          <cell r="L322">
            <v>7.5522175764170862E-2</v>
          </cell>
          <cell r="M322">
            <v>0.34987045274145823</v>
          </cell>
          <cell r="N322" t="str">
            <v/>
          </cell>
          <cell r="O322">
            <v>-0.9903930612950872</v>
          </cell>
          <cell r="P322">
            <v>-8099647.1216799999</v>
          </cell>
          <cell r="Q322">
            <v>0.21659802215122692</v>
          </cell>
          <cell r="R322">
            <v>-0.18786760121933954</v>
          </cell>
          <cell r="S322">
            <v>-0.16777497352575832</v>
          </cell>
          <cell r="T322">
            <v>-0.20978395619155565</v>
          </cell>
          <cell r="U322">
            <v>6.668338571148591E-2</v>
          </cell>
          <cell r="V322">
            <v>-0.1127982043218877</v>
          </cell>
          <cell r="W322">
            <v>-8.1715875111123548E-2</v>
          </cell>
          <cell r="X322">
            <v>-0.14507316925108349</v>
          </cell>
        </row>
        <row r="323">
          <cell r="A323">
            <v>40079</v>
          </cell>
          <cell r="B323">
            <v>1.3451661826638147E-2</v>
          </cell>
          <cell r="C323">
            <v>-4.6151651393840587E-2</v>
          </cell>
          <cell r="D323">
            <v>-0.20958699370481348</v>
          </cell>
          <cell r="E323">
            <v>-1.2545364304160533E-2</v>
          </cell>
          <cell r="F323">
            <v>6.7129727722186616E-2</v>
          </cell>
          <cell r="G323">
            <v>0.28670909956310253</v>
          </cell>
          <cell r="H323">
            <v>-1.1716128653727075E-2</v>
          </cell>
          <cell r="I323">
            <v>7.3130524806879871E-2</v>
          </cell>
          <cell r="J323">
            <v>0.24216348258935572</v>
          </cell>
          <cell r="K323">
            <v>-1.3382564721597719E-2</v>
          </cell>
          <cell r="L323">
            <v>6.1128930637493362E-2</v>
          </cell>
          <cell r="M323">
            <v>0.33180572404187325</v>
          </cell>
          <cell r="N323" t="str">
            <v/>
          </cell>
          <cell r="O323">
            <v>-1.1129519737346816</v>
          </cell>
          <cell r="P323">
            <v>-9224721.6546799988</v>
          </cell>
          <cell r="Q323">
            <v>0.23296328732416183</v>
          </cell>
          <cell r="R323">
            <v>-0.1980560980252547</v>
          </cell>
          <cell r="S323">
            <v>-0.17752542900478196</v>
          </cell>
          <cell r="T323">
            <v>-0.22035907354186701</v>
          </cell>
          <cell r="U323">
            <v>8.1032049892170166E-2</v>
          </cell>
          <cell r="V323">
            <v>-0.12392847405997498</v>
          </cell>
          <cell r="W323">
            <v>-9.247461005899682E-2</v>
          </cell>
          <cell r="X323">
            <v>-0.15651428289581126</v>
          </cell>
        </row>
        <row r="324">
          <cell r="A324">
            <v>40080</v>
          </cell>
          <cell r="B324">
            <v>1.1892379809005345E-2</v>
          </cell>
          <cell r="C324">
            <v>-3.4808124552023534E-2</v>
          </cell>
          <cell r="D324">
            <v>-0.20018710202797341</v>
          </cell>
          <cell r="E324">
            <v>-1.8083423271267773E-2</v>
          </cell>
          <cell r="F324">
            <v>4.7832369170433431E-2</v>
          </cell>
          <cell r="G324">
            <v>0.26344099428871104</v>
          </cell>
          <cell r="H324">
            <v>-1.8949485354686043E-2</v>
          </cell>
          <cell r="I324">
            <v>5.2795253643385331E-2</v>
          </cell>
          <cell r="J324">
            <v>0.21862512386790289</v>
          </cell>
          <cell r="K324">
            <v>-1.7207565841261322E-2</v>
          </cell>
          <cell r="L324">
            <v>4.286948469748153E-2</v>
          </cell>
          <cell r="M324">
            <v>0.30888858935765384</v>
          </cell>
          <cell r="N324" t="str">
            <v/>
          </cell>
          <cell r="O324">
            <v>-1.0678822806935739</v>
          </cell>
          <cell r="P324">
            <v>-8941284.132509999</v>
          </cell>
          <cell r="Q324">
            <v>0.24762615502758067</v>
          </cell>
          <cell r="R324">
            <v>-0.21255798904447609</v>
          </cell>
          <cell r="S324">
            <v>-0.19311089884245747</v>
          </cell>
          <cell r="T324">
            <v>-0.23377479611643737</v>
          </cell>
          <cell r="U324">
            <v>9.3888093615195567E-2</v>
          </cell>
          <cell r="V324">
            <v>-0.13977084627945391</v>
          </cell>
          <cell r="W324">
            <v>-0.10967174914468958</v>
          </cell>
          <cell r="X324">
            <v>-0.17102861890904519</v>
          </cell>
        </row>
        <row r="325">
          <cell r="A325">
            <v>40081</v>
          </cell>
          <cell r="B325">
            <v>3.2556267908494681E-3</v>
          </cell>
          <cell r="C325">
            <v>-3.1665820024004865E-2</v>
          </cell>
          <cell r="D325">
            <v>-0.1975832097296687</v>
          </cell>
          <cell r="E325">
            <v>-5.2508654475320604E-3</v>
          </cell>
          <cell r="F325">
            <v>4.2330342388350761E-2</v>
          </cell>
          <cell r="G325">
            <v>0.25680683562680495</v>
          </cell>
          <cell r="H325">
            <v>-4.667188605100508E-3</v>
          </cell>
          <cell r="I325">
            <v>4.7881659632077023E-2</v>
          </cell>
          <cell r="J325">
            <v>0.21293757057589735</v>
          </cell>
          <cell r="K325">
            <v>-5.8400975790597548E-3</v>
          </cell>
          <cell r="L325">
            <v>3.67790251446245E-2</v>
          </cell>
          <cell r="M325">
            <v>0.30124455227568725</v>
          </cell>
          <cell r="N325" t="str">
            <v/>
          </cell>
          <cell r="O325">
            <v>-1.10419483663792</v>
          </cell>
          <cell r="P325">
            <v>-9275555.2026050016</v>
          </cell>
          <cell r="Q325">
            <v>0.251687960162853</v>
          </cell>
          <cell r="R325">
            <v>-0.21669274109173764</v>
          </cell>
          <cell r="S325">
            <v>-0.19687680246095973</v>
          </cell>
          <cell r="T325">
            <v>-0.23824962607465239</v>
          </cell>
          <cell r="U325">
            <v>9.7449384998960387E-2</v>
          </cell>
          <cell r="V325">
            <v>-0.14428779381968482</v>
          </cell>
          <cell r="W325">
            <v>-0.11382707901188061</v>
          </cell>
          <cell r="X325">
            <v>-0.1758698926648643</v>
          </cell>
        </row>
        <row r="326">
          <cell r="A326">
            <v>40084</v>
          </cell>
          <cell r="B326">
            <v>-1.9456934783273906E-2</v>
          </cell>
          <cell r="C326">
            <v>-5.0506635012212864E-2</v>
          </cell>
          <cell r="D326">
            <v>-0.21319578088696256</v>
          </cell>
          <cell r="E326">
            <v>2.2889037864156192E-2</v>
          </cell>
          <cell r="F326">
            <v>6.6188281062236398E-2</v>
          </cell>
          <cell r="G326">
            <v>0.28557393487539717</v>
          </cell>
          <cell r="H326">
            <v>2.4174947276423494E-2</v>
          </cell>
          <cell r="I326">
            <v>7.3214143505613505E-2</v>
          </cell>
          <cell r="J326">
            <v>0.2422602723941627</v>
          </cell>
          <cell r="K326">
            <v>2.1589357935855726E-2</v>
          </cell>
          <cell r="L326">
            <v>5.9162418618859292E-2</v>
          </cell>
          <cell r="M326">
            <v>0.32933758667684931</v>
          </cell>
          <cell r="N326" t="str">
            <v/>
          </cell>
          <cell r="O326">
            <v>-1.0444947406539526</v>
          </cell>
          <cell r="P326">
            <v>-8602606.4873849992</v>
          </cell>
          <cell r="Q326">
            <v>0.22733394915295513</v>
          </cell>
          <cell r="R326">
            <v>-0.19876359158331802</v>
          </cell>
          <cell r="S326">
            <v>-0.17746134150398085</v>
          </cell>
          <cell r="T326">
            <v>-0.22180392459420617</v>
          </cell>
          <cell r="U326">
            <v>7.6096383887091612E-2</v>
          </cell>
          <cell r="V326">
            <v>-0.12470136473160298</v>
          </cell>
          <cell r="W326">
            <v>-9.2403895369198685E-2</v>
          </cell>
          <cell r="X326">
            <v>-0.15807745279189089</v>
          </cell>
        </row>
        <row r="327">
          <cell r="A327">
            <v>40085</v>
          </cell>
          <cell r="B327">
            <v>-1.0491432346985542E-3</v>
          </cell>
          <cell r="C327">
            <v>-5.1502789552480888E-2</v>
          </cell>
          <cell r="D327">
            <v>-0.21402125121047721</v>
          </cell>
          <cell r="E327">
            <v>-1.4413337612838584E-3</v>
          </cell>
          <cell r="F327">
            <v>6.4651547896856454E-2</v>
          </cell>
          <cell r="G327">
            <v>0.2837209937604348</v>
          </cell>
          <cell r="H327">
            <v>-4.4893461508494171E-3</v>
          </cell>
          <cell r="I327">
            <v>6.8396113721429508E-2</v>
          </cell>
          <cell r="J327">
            <v>0.23668333602193692</v>
          </cell>
          <cell r="K327">
            <v>1.6471160822520404E-3</v>
          </cell>
          <cell r="L327">
            <v>6.09069820722834E-2</v>
          </cell>
          <cell r="M327">
            <v>0.3315271599946068</v>
          </cell>
          <cell r="N327" t="str">
            <v/>
          </cell>
          <cell r="O327">
            <v>-1.0708481928455234</v>
          </cell>
          <cell r="P327">
            <v>-8810363.5646950006</v>
          </cell>
          <cell r="Q327">
            <v>0.22604630004348558</v>
          </cell>
          <cell r="R327">
            <v>-0.19991844066953879</v>
          </cell>
          <cell r="S327">
            <v>-0.1811540022644248</v>
          </cell>
          <cell r="T327">
            <v>-0.22052214532325987</v>
          </cell>
          <cell r="U327">
            <v>7.4967404646052893E-2</v>
          </cell>
          <cell r="V327">
            <v>-0.12596296220582104</v>
          </cell>
          <cell r="W327">
            <v>-9.6478408448048891E-2</v>
          </cell>
          <cell r="X327">
            <v>-0.15669070862437384</v>
          </cell>
        </row>
        <row r="328">
          <cell r="A328">
            <v>40086</v>
          </cell>
          <cell r="B328">
            <v>5.6781935616020086E-3</v>
          </cell>
          <cell r="C328">
            <v>-4.6117038798920373E-2</v>
          </cell>
          <cell r="D328">
            <v>-0.20955831173954464</v>
          </cell>
          <cell r="E328">
            <v>-7.0078441699090721E-3</v>
          </cell>
          <cell r="F328">
            <v>5.7190635753942787E-2</v>
          </cell>
          <cell r="G328">
            <v>0.27472487707852089</v>
          </cell>
          <cell r="H328">
            <v>-1.0032908835444668E-2</v>
          </cell>
          <cell r="I328">
            <v>5.767699291231887E-2</v>
          </cell>
          <cell r="J328">
            <v>0.22427580485331511</v>
          </cell>
          <cell r="K328">
            <v>-3.9614250332367547E-3</v>
          </cell>
          <cell r="L328">
            <v>5.6704278595566704E-2</v>
          </cell>
          <cell r="M328">
            <v>0.32625241497056967</v>
          </cell>
          <cell r="N328" t="str">
            <v/>
          </cell>
          <cell r="O328">
            <v>-1.0326902887005844</v>
          </cell>
          <cell r="P328">
            <v>-8544877.0619600005</v>
          </cell>
          <cell r="Q328">
            <v>0.23300802825061839</v>
          </cell>
          <cell r="R328">
            <v>-0.20552528756054456</v>
          </cell>
          <cell r="S328">
            <v>-0.18936940950997461</v>
          </cell>
          <cell r="T328">
            <v>-0.22360998840962998</v>
          </cell>
          <cell r="U328">
            <v>8.1071277642046136E-2</v>
          </cell>
          <cell r="V328">
            <v>-0.13208807756541152</v>
          </cell>
          <cell r="W328">
            <v>-0.10554335820694549</v>
          </cell>
          <cell r="X328">
            <v>-0.16003141516199038</v>
          </cell>
        </row>
        <row r="329">
          <cell r="A329">
            <v>40087</v>
          </cell>
          <cell r="B329">
            <v>2.827792127176108E-2</v>
          </cell>
          <cell r="C329">
            <v>2.8277921271760986E-2</v>
          </cell>
          <cell r="D329">
            <v>-0.18720626390899764</v>
          </cell>
          <cell r="E329">
            <v>-3.284425679270575E-2</v>
          </cell>
          <cell r="F329">
            <v>-3.284425679270575E-2</v>
          </cell>
          <cell r="G329">
            <v>0.23285748587570376</v>
          </cell>
          <cell r="H329">
            <v>-3.3950117647058763E-2</v>
          </cell>
          <cell r="I329">
            <v>-3.3950117647058797E-2</v>
          </cell>
          <cell r="J329">
            <v>0.18271149724609748</v>
          </cell>
          <cell r="K329">
            <v>-3.1738395938352724E-2</v>
          </cell>
          <cell r="L329">
            <v>-3.1738395938352704E-2</v>
          </cell>
          <cell r="M329">
            <v>0.2841592907100372</v>
          </cell>
          <cell r="N329" t="str">
            <v/>
          </cell>
          <cell r="O329">
            <v>-1.074147587429251</v>
          </cell>
          <cell r="P329">
            <v>-9139242.3532400001</v>
          </cell>
          <cell r="Q329">
            <v>0.26787493220093861</v>
          </cell>
          <cell r="R329">
            <v>-0.23161921903121707</v>
          </cell>
          <cell r="S329">
            <v>-0.21689041342541571</v>
          </cell>
          <cell r="T329">
            <v>-0.24825136200006737</v>
          </cell>
          <cell r="U329">
            <v>0.11164172612036993</v>
          </cell>
          <cell r="V329">
            <v>-0.1605939996193041</v>
          </cell>
          <cell r="W329">
            <v>-0.13591026642601278</v>
          </cell>
          <cell r="X329">
            <v>-0.18669067068335687</v>
          </cell>
        </row>
        <row r="330">
          <cell r="A330">
            <v>40088</v>
          </cell>
          <cell r="B330">
            <v>8.0357598897821524E-3</v>
          </cell>
          <cell r="C330">
            <v>3.6540915747065306E-2</v>
          </cell>
          <cell r="D330">
            <v>-0.18067484860585137</v>
          </cell>
          <cell r="E330">
            <v>-7.5870582881306659E-3</v>
          </cell>
          <cell r="F330">
            <v>-4.0182123790119928E-2</v>
          </cell>
          <cell r="G330">
            <v>0.22350372426940668</v>
          </cell>
          <cell r="H330">
            <v>-6.0598502768826187E-3</v>
          </cell>
          <cell r="I330">
            <v>-3.9804235294117696E-2</v>
          </cell>
          <cell r="J330">
            <v>0.1755444426520385</v>
          </cell>
          <cell r="K330">
            <v>-9.110777821576984E-3</v>
          </cell>
          <cell r="L330">
            <v>-4.056001228612216E-2</v>
          </cell>
          <cell r="M330">
            <v>0.27245960072486408</v>
          </cell>
          <cell r="N330" t="str">
            <v/>
          </cell>
          <cell r="O330">
            <v>-1.0441510438942547</v>
          </cell>
          <cell r="P330">
            <v>-8955410.5965800006</v>
          </cell>
          <cell r="Q330">
            <v>0.27806327072637926</v>
          </cell>
          <cell r="R330">
            <v>-0.23744896880390653</v>
          </cell>
          <cell r="S330">
            <v>-0.22163594027044908</v>
          </cell>
          <cell r="T330">
            <v>-0.25510037681855791</v>
          </cell>
          <cell r="U330">
            <v>0.12057461211493625</v>
          </cell>
          <cell r="V330">
            <v>-0.16696262187159905</v>
          </cell>
          <cell r="W330">
            <v>-0.14114652083726253</v>
          </cell>
          <cell r="X330">
            <v>-0.19410055128297665</v>
          </cell>
        </row>
        <row r="331">
          <cell r="A331">
            <v>40091</v>
          </cell>
          <cell r="B331">
            <v>-1.9565225539927567E-2</v>
          </cell>
          <cell r="C331">
            <v>1.6260758949110832E-2</v>
          </cell>
          <cell r="D331">
            <v>-0.19670512998341316</v>
          </cell>
          <cell r="E331">
            <v>2.0361406064413057E-2</v>
          </cell>
          <cell r="F331">
            <v>-2.063888226472782E-2</v>
          </cell>
          <cell r="G331">
            <v>0.24841598042057766</v>
          </cell>
          <cell r="H331">
            <v>1.8827533208914254E-2</v>
          </cell>
          <cell r="I331">
            <v>-2.1726117647058896E-2</v>
          </cell>
          <cell r="J331">
            <v>0.19767704468462433</v>
          </cell>
          <cell r="K331">
            <v>2.1896487193309007E-2</v>
          </cell>
          <cell r="L331">
            <v>-1.9551646882396745E-2</v>
          </cell>
          <cell r="M331">
            <v>0.30032199607613919</v>
          </cell>
          <cell r="N331" t="str">
            <v/>
          </cell>
          <cell r="O331">
            <v>-0.98015200656719936</v>
          </cell>
          <cell r="P331">
            <v>-8242032.3638600009</v>
          </cell>
          <cell r="Q331">
            <v>0.25305767458032014</v>
          </cell>
          <cell r="R331">
            <v>-0.22192235761288592</v>
          </cell>
          <cell r="S331">
            <v>-0.20698126508726566</v>
          </cell>
          <cell r="T331">
            <v>-0.23878969175926479</v>
          </cell>
          <cell r="U331">
            <v>9.8650317094590712E-2</v>
          </cell>
          <cell r="V331">
            <v>-0.15000080954869266</v>
          </cell>
          <cell r="W331">
            <v>-0.12497642843673451</v>
          </cell>
          <cell r="X331">
            <v>-0.17645418432504956</v>
          </cell>
        </row>
        <row r="332">
          <cell r="A332">
            <v>40092</v>
          </cell>
          <cell r="B332">
            <v>-1.3182345569208876E-2</v>
          </cell>
          <cell r="C332">
            <v>2.8640584362171762E-3</v>
          </cell>
          <cell r="D332">
            <v>-0.20729444055394453</v>
          </cell>
          <cell r="E332">
            <v>1.5683087504976045E-2</v>
          </cell>
          <cell r="F332">
            <v>-5.279476156314411E-3</v>
          </cell>
          <cell r="G332">
            <v>0.26799499748412403</v>
          </cell>
          <cell r="H332">
            <v>1.8421883057409119E-2</v>
          </cell>
          <cell r="I332">
            <v>-3.7044705882353091E-3</v>
          </cell>
          <cell r="J332">
            <v>0.21974051114234805</v>
          </cell>
          <cell r="K332">
            <v>1.2950366143845411E-2</v>
          </cell>
          <cell r="L332">
            <v>-6.854481724393513E-3</v>
          </cell>
          <cell r="M332">
            <v>0.31716164203022124</v>
          </cell>
          <cell r="N332" t="str">
            <v/>
          </cell>
          <cell r="O332">
            <v>-0.88816261183102063</v>
          </cell>
          <cell r="P332">
            <v>-7370047.3803150011</v>
          </cell>
          <cell r="Q332">
            <v>0.2365394352958532</v>
          </cell>
          <cell r="R332">
            <v>-0.20971969786166333</v>
          </cell>
          <cell r="S332">
            <v>-0.19237236669036872</v>
          </cell>
          <cell r="T332">
            <v>-0.22893173955507784</v>
          </cell>
          <cell r="U332">
            <v>8.416752895492885E-2</v>
          </cell>
          <cell r="V332">
            <v>-0.13667019786568602</v>
          </cell>
          <cell r="W332">
            <v>-0.10885684652891947</v>
          </cell>
          <cell r="X332">
            <v>-0.16578896447582703</v>
          </cell>
        </row>
        <row r="333">
          <cell r="A333">
            <v>40093</v>
          </cell>
          <cell r="B333">
            <v>-3.2669105985450309E-3</v>
          </cell>
          <cell r="C333">
            <v>-4.122087851879952E-4</v>
          </cell>
          <cell r="D333">
            <v>-0.20988413874762435</v>
          </cell>
          <cell r="E333">
            <v>6.8569957560526973E-4</v>
          </cell>
          <cell r="F333">
            <v>-4.5973967152690975E-3</v>
          </cell>
          <cell r="G333">
            <v>0.26886446111576845</v>
          </cell>
          <cell r="H333">
            <v>2.4939446268730444E-4</v>
          </cell>
          <cell r="I333">
            <v>-3.4559999999999036E-3</v>
          </cell>
          <cell r="J333">
            <v>0.22004470767174245</v>
          </cell>
          <cell r="K333">
            <v>1.1233885400725675E-3</v>
          </cell>
          <cell r="L333">
            <v>-5.7387934305382915E-3</v>
          </cell>
          <cell r="M333">
            <v>0.31864132632430109</v>
          </cell>
          <cell r="N333" t="str">
            <v/>
          </cell>
          <cell r="O333">
            <v>-0.96202425798471103</v>
          </cell>
          <cell r="P333">
            <v>-7956877.8679950004</v>
          </cell>
          <cell r="Q333">
            <v>0.23249977150916634</v>
          </cell>
          <cell r="R333">
            <v>-0.20917780299387789</v>
          </cell>
          <cell r="S333">
            <v>-0.19217094883070807</v>
          </cell>
          <cell r="T333">
            <v>-0.22806553030768029</v>
          </cell>
          <cell r="U333">
            <v>8.0625650563987739E-2</v>
          </cell>
          <cell r="V333">
            <v>-0.13607821298675515</v>
          </cell>
          <cell r="W333">
            <v>-0.10863460036098205</v>
          </cell>
          <cell r="X333">
            <v>-0.16485182135851717</v>
          </cell>
        </row>
        <row r="334">
          <cell r="A334">
            <v>40094</v>
          </cell>
          <cell r="B334">
            <v>-1.0249938447722234E-2</v>
          </cell>
          <cell r="C334">
            <v>-1.0657922118234464E-2</v>
          </cell>
          <cell r="D334">
            <v>-0.21798277769203023</v>
          </cell>
          <cell r="E334">
            <v>1.1582755922592503E-2</v>
          </cell>
          <cell r="F334">
            <v>6.9321086832910828E-3</v>
          </cell>
          <cell r="G334">
            <v>0.28356140846772426</v>
          </cell>
          <cell r="H334">
            <v>9.5388486137502962E-3</v>
          </cell>
          <cell r="I334">
            <v>6.0498823529411272E-3</v>
          </cell>
          <cell r="J334">
            <v>0.23168252944023027</v>
          </cell>
          <cell r="K334">
            <v>1.363135598032853E-2</v>
          </cell>
          <cell r="L334">
            <v>7.8143350136410383E-3</v>
          </cell>
          <cell r="M334">
            <v>0.33661619565380008</v>
          </cell>
          <cell r="N334" t="str">
            <v/>
          </cell>
          <cell r="O334">
            <v>-0.95718458773501902</v>
          </cell>
          <cell r="P334">
            <v>-7835701.8642000007</v>
          </cell>
          <cell r="Q334">
            <v>0.21986672471436552</v>
          </cell>
          <cell r="R334">
            <v>-0.20001790250778761</v>
          </cell>
          <cell r="S334">
            <v>-0.18446518980581472</v>
          </cell>
          <cell r="T334">
            <v>-0.21754301675781818</v>
          </cell>
          <cell r="U334">
            <v>6.954930416067695E-2</v>
          </cell>
          <cell r="V334">
            <v>-0.12607161779157083</v>
          </cell>
          <cell r="W334">
            <v>-0.10013200075429052</v>
          </cell>
          <cell r="X334">
            <v>-0.1534676192391321</v>
          </cell>
        </row>
        <row r="335">
          <cell r="A335">
            <v>40095</v>
          </cell>
          <cell r="B335">
            <v>-6.7746375360941474E-3</v>
          </cell>
          <cell r="C335">
            <v>-1.736035609508968E-2</v>
          </cell>
          <cell r="D335">
            <v>-0.22328066092014986</v>
          </cell>
          <cell r="E335">
            <v>8.906828241545206E-3</v>
          </cell>
          <cell r="F335">
            <v>1.590068002623013E-2</v>
          </cell>
          <cell r="G335">
            <v>0.29499386947042217</v>
          </cell>
          <cell r="H335">
            <v>1.1794994611423774E-2</v>
          </cell>
          <cell r="I335">
            <v>1.7916235294117566E-2</v>
          </cell>
          <cell r="J335">
            <v>0.24621021823796263</v>
          </cell>
          <cell r="K335">
            <v>6.0237183911652382E-3</v>
          </cell>
          <cell r="L335">
            <v>1.3885124758342693E-2</v>
          </cell>
          <cell r="M335">
            <v>0.34466759521348922</v>
          </cell>
          <cell r="N335" t="str">
            <v/>
          </cell>
          <cell r="O335">
            <v>-0.9847651042302874</v>
          </cell>
          <cell r="P335">
            <v>-7986417.7065999992</v>
          </cell>
          <cell r="Q335">
            <v>0.21160256981208336</v>
          </cell>
          <cell r="R335">
            <v>-0.1928925993691134</v>
          </cell>
          <cell r="S335">
            <v>-0.17484596111414585</v>
          </cell>
          <cell r="T335">
            <v>-0.21282971623756652</v>
          </cell>
          <cell r="U335">
            <v>6.2303495298006606E-2</v>
          </cell>
          <cell r="V335">
            <v>-0.11828768779582888</v>
          </cell>
          <cell r="W335">
            <v>-8.9518062552194744E-2</v>
          </cell>
          <cell r="X335">
            <v>-0.1483683465684259</v>
          </cell>
        </row>
        <row r="336">
          <cell r="A336">
            <v>40098</v>
          </cell>
          <cell r="B336">
            <v>-5.2128235774707042E-3</v>
          </cell>
          <cell r="C336">
            <v>-2.2482683198994602E-2</v>
          </cell>
          <cell r="D336">
            <v>-0.22732956180398278</v>
          </cell>
          <cell r="E336">
            <v>8.309407140114633E-4</v>
          </cell>
          <cell r="F336">
            <v>1.6744833262656078E-2</v>
          </cell>
          <cell r="G336">
            <v>0.29606993260096037</v>
          </cell>
          <cell r="H336">
            <v>-1.81593585419267E-3</v>
          </cell>
          <cell r="I336">
            <v>1.6067764705882226E-2</v>
          </cell>
          <cell r="J336">
            <v>0.2439471804208031</v>
          </cell>
          <cell r="K336">
            <v>3.4883410109505962E-3</v>
          </cell>
          <cell r="L336">
            <v>1.742190181942993E-2</v>
          </cell>
          <cell r="M336">
            <v>0.34935825433196865</v>
          </cell>
          <cell r="N336" t="str">
            <v/>
          </cell>
          <cell r="O336">
            <v>-0.97691940952991063</v>
          </cell>
          <cell r="P336">
            <v>-7881383.4835099997</v>
          </cell>
          <cell r="Q336">
            <v>0.20528669936964294</v>
          </cell>
          <cell r="R336">
            <v>-0.19222194096934919</v>
          </cell>
          <cell r="S336">
            <v>-0.17634438791859064</v>
          </cell>
          <cell r="T336">
            <v>-0.21008379785411646</v>
          </cell>
          <cell r="U336">
            <v>5.6765894591287669E-2</v>
          </cell>
          <cell r="V336">
            <v>-0.1175550371375732</v>
          </cell>
          <cell r="W336">
            <v>-9.1171439347001004E-2</v>
          </cell>
          <cell r="X336">
            <v>-0.14539756494553691</v>
          </cell>
        </row>
        <row r="337">
          <cell r="A337">
            <v>40099</v>
          </cell>
          <cell r="B337">
            <v>-6.661904347138458E-5</v>
          </cell>
          <cell r="C337">
            <v>-2.2547804467616617E-2</v>
          </cell>
          <cell r="D337">
            <v>-0.22738103636949403</v>
          </cell>
          <cell r="E337">
            <v>-3.5546761652422987E-3</v>
          </cell>
          <cell r="F337">
            <v>1.3130634637724015E-2</v>
          </cell>
          <cell r="G337">
            <v>0.29146282370305654</v>
          </cell>
          <cell r="H337">
            <v>-3.3087186403500043E-3</v>
          </cell>
          <cell r="I337">
            <v>1.2705882352941122E-2</v>
          </cell>
          <cell r="J337">
            <v>0.23983130919733409</v>
          </cell>
          <cell r="K337">
            <v>-3.8003063331039297E-3</v>
          </cell>
          <cell r="L337">
            <v>1.3555386922506907E-2</v>
          </cell>
          <cell r="M337">
            <v>0.34423027961240482</v>
          </cell>
          <cell r="N337" t="str">
            <v/>
          </cell>
          <cell r="O337">
            <v>-1.0233099703189898</v>
          </cell>
          <cell r="P337">
            <v>-8255092.0247499999</v>
          </cell>
          <cell r="Q337">
            <v>0.20520640432262205</v>
          </cell>
          <cell r="R337">
            <v>-0.19509333038259113</v>
          </cell>
          <cell r="S337">
            <v>-0.17906963259551323</v>
          </cell>
          <cell r="T337">
            <v>-0.2130857213997529</v>
          </cell>
          <cell r="U337">
            <v>5.6695493858216928E-2</v>
          </cell>
          <cell r="V337">
            <v>-0.12069184321419835</v>
          </cell>
          <cell r="W337">
            <v>-9.4178497346516066E-2</v>
          </cell>
          <cell r="X337">
            <v>-0.14864531599176045</v>
          </cell>
        </row>
        <row r="338">
          <cell r="A338">
            <v>40100</v>
          </cell>
          <cell r="B338">
            <v>-1.4743610829830745E-2</v>
          </cell>
          <cell r="C338">
            <v>-3.6958979243309709E-2</v>
          </cell>
          <cell r="D338">
            <v>-0.23877222968900935</v>
          </cell>
          <cell r="E338">
            <v>1.9777573090961731E-2</v>
          </cell>
          <cell r="F338">
            <v>3.3167899814964041E-2</v>
          </cell>
          <cell r="G338">
            <v>0.3170048240931036</v>
          </cell>
          <cell r="H338">
            <v>2.0044609665427537E-2</v>
          </cell>
          <cell r="I338">
            <v>3.3005176470588093E-2</v>
          </cell>
          <cell r="J338">
            <v>0.26468324384117059</v>
          </cell>
          <cell r="K338">
            <v>1.9510760331388884E-2</v>
          </cell>
          <cell r="L338">
            <v>3.3330623159339989E-2</v>
          </cell>
          <cell r="M338">
            <v>0.37045723442811829</v>
          </cell>
          <cell r="N338" t="str">
            <v/>
          </cell>
          <cell r="O338">
            <v>-0.96690746668289307</v>
          </cell>
          <cell r="P338">
            <v>-7684792.7091100011</v>
          </cell>
          <cell r="Q338">
            <v>0.18743731012766962</v>
          </cell>
          <cell r="R338">
            <v>-0.17917422989283027</v>
          </cell>
          <cell r="S338">
            <v>-0.16261440381839432</v>
          </cell>
          <cell r="T338">
            <v>-0.19773242550863568</v>
          </cell>
          <cell r="U338">
            <v>4.1115986731135479E-2</v>
          </cell>
          <cell r="V338">
            <v>-0.10330126187388833</v>
          </cell>
          <cell r="W338">
            <v>-7.6021658899276034E-2</v>
          </cell>
          <cell r="X338">
            <v>-0.13203473879507033</v>
          </cell>
        </row>
        <row r="339">
          <cell r="A339">
            <v>40101</v>
          </cell>
          <cell r="B339">
            <v>-3.13917300180671E-3</v>
          </cell>
          <cell r="C339">
            <v>-3.9982131615301397E-2</v>
          </cell>
          <cell r="D339">
            <v>-0.24116185535379508</v>
          </cell>
          <cell r="E339">
            <v>1.4991423845753804E-3</v>
          </cell>
          <cell r="F339">
            <v>3.4716765603959421E-2</v>
          </cell>
          <cell r="G339">
            <v>0.31897920184559192</v>
          </cell>
          <cell r="H339">
            <v>-9.3661622787842341E-4</v>
          </cell>
          <cell r="I339">
            <v>3.2037647058823282E-2</v>
          </cell>
          <cell r="J339">
            <v>0.26349872099186311</v>
          </cell>
          <cell r="K339">
            <v>3.9341338567188446E-3</v>
          </cell>
          <cell r="L339">
            <v>3.739588414909556E-2</v>
          </cell>
          <cell r="M339">
            <v>0.37584879663326731</v>
          </cell>
          <cell r="N339" t="str">
            <v/>
          </cell>
          <cell r="O339">
            <v>-1.017083768057889</v>
          </cell>
          <cell r="P339">
            <v>-8058142.1324400008</v>
          </cell>
          <cell r="Q339">
            <v>0.18370973898237897</v>
          </cell>
          <cell r="R339">
            <v>-0.1779436951905109</v>
          </cell>
          <cell r="S339">
            <v>-0.16339871275676965</v>
          </cell>
          <cell r="T339">
            <v>-0.19457619748168142</v>
          </cell>
          <cell r="U339">
            <v>3.7847743533839795E-2</v>
          </cell>
          <cell r="V339">
            <v>-0.10195698278936827</v>
          </cell>
          <cell r="W339">
            <v>-7.6887072007759127E-2</v>
          </cell>
          <cell r="X339">
            <v>-0.12862004727450815</v>
          </cell>
        </row>
        <row r="340">
          <cell r="A340">
            <v>40102</v>
          </cell>
          <cell r="B340">
            <v>9.092592987238194E-3</v>
          </cell>
          <cell r="C340">
            <v>-3.1253079877603174E-2</v>
          </cell>
          <cell r="D340">
            <v>-0.23426204896133607</v>
          </cell>
          <cell r="E340">
            <v>-1.0921296402909175E-2</v>
          </cell>
          <cell r="F340">
            <v>2.3416317113738927E-2</v>
          </cell>
          <cell r="G340">
            <v>0.30457423903296355</v>
          </cell>
          <cell r="H340">
            <v>-1.1476097543181293E-2</v>
          </cell>
          <cell r="I340">
            <v>2.0193882352941062E-2</v>
          </cell>
          <cell r="J340">
            <v>0.24899868642407585</v>
          </cell>
          <cell r="K340">
            <v>-1.0369360857241159E-2</v>
          </cell>
          <cell r="L340">
            <v>2.6638751874536792E-2</v>
          </cell>
          <cell r="M340">
            <v>0.361582123975976</v>
          </cell>
          <cell r="N340" t="str">
            <v/>
          </cell>
          <cell r="O340">
            <v>-1.0332225253425806</v>
          </cell>
          <cell r="P340">
            <v>-8260633.2496500006</v>
          </cell>
          <cell r="Q340">
            <v>0.1944727298539759</v>
          </cell>
          <cell r="R340">
            <v>-0.1869216157552156</v>
          </cell>
          <cell r="S340">
            <v>-0.17299963073392399</v>
          </cell>
          <cell r="T340">
            <v>-0.20292792753300526</v>
          </cell>
          <cell r="U340">
            <v>4.7284470648516708E-2</v>
          </cell>
          <cell r="V340">
            <v>-0.11176477676288843</v>
          </cell>
          <cell r="W340">
            <v>-8.7480806012769752E-2</v>
          </cell>
          <cell r="X340">
            <v>-0.13765570044808451</v>
          </cell>
        </row>
        <row r="341">
          <cell r="A341">
            <v>40105</v>
          </cell>
          <cell r="B341">
            <v>-1.1996460587415703E-2</v>
          </cell>
          <cell r="C341">
            <v>-4.2874614124031818E-2</v>
          </cell>
          <cell r="D341">
            <v>-0.24344819411125984</v>
          </cell>
          <cell r="E341">
            <v>1.0950551896591776E-2</v>
          </cell>
          <cell r="F341">
            <v>3.462329060611169E-2</v>
          </cell>
          <cell r="G341">
            <v>0.31886004694045078</v>
          </cell>
          <cell r="H341">
            <v>1.0011476480595194E-2</v>
          </cell>
          <cell r="I341">
            <v>3.0407529411764722E-2</v>
          </cell>
          <cell r="J341">
            <v>0.26150300739750487</v>
          </cell>
          <cell r="K341">
            <v>1.1883732134253951E-2</v>
          </cell>
          <cell r="L341">
            <v>3.8839051800458657E-2</v>
          </cell>
          <cell r="M341">
            <v>0.37776280121609518</v>
          </cell>
          <cell r="N341" t="str">
            <v/>
          </cell>
          <cell r="O341">
            <v>-1.0457995114448102</v>
          </cell>
          <cell r="P341">
            <v>-8222244.5792149995</v>
          </cell>
          <cell r="Q341">
            <v>0.18014328482753994</v>
          </cell>
          <cell r="R341">
            <v>-0.17801795871254611</v>
          </cell>
          <cell r="S341">
            <v>-0.16472013598757318</v>
          </cell>
          <cell r="T341">
            <v>-0.19345573653211279</v>
          </cell>
          <cell r="U341">
            <v>3.4720763772569274E-2</v>
          </cell>
          <cell r="V341">
            <v>-0.10203811085444969</v>
          </cell>
          <cell r="W341">
            <v>-7.8345141564074905E-2</v>
          </cell>
          <cell r="X341">
            <v>-0.12740783178470871</v>
          </cell>
        </row>
        <row r="342">
          <cell r="A342">
            <v>40106</v>
          </cell>
          <cell r="B342">
            <v>3.624731032633471E-3</v>
          </cell>
          <cell r="C342">
            <v>-3.9405292035725958E-2</v>
          </cell>
          <cell r="D342">
            <v>-0.24070589730266012</v>
          </cell>
          <cell r="E342">
            <v>-1.1874971931863709E-2</v>
          </cell>
          <cell r="F342">
            <v>2.2337168070111657E-2</v>
          </cell>
          <cell r="G342">
            <v>0.30319862090097649</v>
          </cell>
          <cell r="H342">
            <v>-1.4347721244272962E-2</v>
          </cell>
          <cell r="I342">
            <v>1.5623529411764814E-2</v>
          </cell>
          <cell r="J342">
            <v>0.24340331389855341</v>
          </cell>
          <cell r="K342">
            <v>-9.4222921780189785E-3</v>
          </cell>
          <cell r="L342">
            <v>2.90508067284585E-2</v>
          </cell>
          <cell r="M342">
            <v>0.36478111755103138</v>
          </cell>
          <cell r="N342" t="str">
            <v/>
          </cell>
          <cell r="O342">
            <v>-1.0897295702138308</v>
          </cell>
          <cell r="P342">
            <v>-8598912.1220050007</v>
          </cell>
          <cell r="Q342">
            <v>0.18442098681500818</v>
          </cell>
          <cell r="R342">
            <v>-0.18777897238133068</v>
          </cell>
          <cell r="S342">
            <v>-0.17670449863737769</v>
          </cell>
          <cell r="T342">
            <v>-0.20105523223701227</v>
          </cell>
          <cell r="U342">
            <v>3.8471348235125769E-2</v>
          </cell>
          <cell r="V342">
            <v>-0.1127013830839364</v>
          </cell>
          <cell r="W342">
            <v>-9.1568788556343428E-2</v>
          </cell>
          <cell r="X342">
            <v>-0.13562965014588424</v>
          </cell>
        </row>
        <row r="343">
          <cell r="A343">
            <v>40107</v>
          </cell>
          <cell r="B343">
            <v>1.6439187439711345E-2</v>
          </cell>
          <cell r="C343">
            <v>-2.3613895577906385E-2</v>
          </cell>
          <cell r="D343">
            <v>-0.22822371922655105</v>
          </cell>
          <cell r="E343">
            <v>-1.1892784535081913E-2</v>
          </cell>
          <cell r="F343">
            <v>1.0178732408048008E-2</v>
          </cell>
          <cell r="G343">
            <v>0.28769996049618518</v>
          </cell>
          <cell r="H343">
            <v>-1.3489018626633258E-2</v>
          </cell>
          <cell r="I343">
            <v>1.9237647058825136E-3</v>
          </cell>
          <cell r="J343">
            <v>0.2266310234369584</v>
          </cell>
          <cell r="K343">
            <v>-1.0317378450922817E-2</v>
          </cell>
          <cell r="L343">
            <v>1.8433700110213502E-2</v>
          </cell>
          <cell r="M343">
            <v>0.35070015425858392</v>
          </cell>
          <cell r="N343" t="str">
            <v/>
          </cell>
          <cell r="O343">
            <v>-1.0256539002716845</v>
          </cell>
          <cell r="P343">
            <v>-8227315.6107750004</v>
          </cell>
          <cell r="Q343">
            <v>0.20389190542478808</v>
          </cell>
          <cell r="R343">
            <v>-0.19743854205766231</v>
          </cell>
          <cell r="S343">
            <v>-0.18780994699048148</v>
          </cell>
          <cell r="T343">
            <v>-0.20929824776740769</v>
          </cell>
          <cell r="U343">
            <v>5.5542973379532734E-2</v>
          </cell>
          <cell r="V343">
            <v>-0.12325383435319537</v>
          </cell>
          <cell r="W343">
            <v>-0.10382263408852188</v>
          </cell>
          <cell r="X343">
            <v>-0.14454768616708569</v>
          </cell>
        </row>
        <row r="344">
          <cell r="A344">
            <v>40108</v>
          </cell>
          <cell r="B344">
            <v>-7.0307681704283023E-3</v>
          </cell>
          <cell r="C344">
            <v>-3.0478639922925654E-2</v>
          </cell>
          <cell r="D344">
            <v>-0.23364989933610447</v>
          </cell>
          <cell r="E344">
            <v>1.3293146217764118E-2</v>
          </cell>
          <cell r="F344">
            <v>2.3607186004023784E-2</v>
          </cell>
          <cell r="G344">
            <v>0.30481754435566999</v>
          </cell>
          <cell r="H344">
            <v>1.3677217663149702E-2</v>
          </cell>
          <cell r="I344">
            <v>1.5627294117647184E-2</v>
          </cell>
          <cell r="J344">
            <v>0.24340792293687774</v>
          </cell>
          <cell r="K344">
            <v>1.2915300994815204E-2</v>
          </cell>
          <cell r="L344">
            <v>3.1587077890400383E-2</v>
          </cell>
          <cell r="M344">
            <v>0.36814485330457702</v>
          </cell>
          <cell r="N344" t="str">
            <v/>
          </cell>
          <cell r="O344">
            <v>-1.0383782438637486</v>
          </cell>
          <cell r="P344">
            <v>-8270402.8593449993</v>
          </cell>
          <cell r="Q344">
            <v>0.19542762053549123</v>
          </cell>
          <cell r="R344">
            <v>-0.18676997524849293</v>
          </cell>
          <cell r="S344">
            <v>-0.17670144685162525</v>
          </cell>
          <cell r="T344">
            <v>-0.19908609664019583</v>
          </cell>
          <cell r="U344">
            <v>4.8121695439776735E-2</v>
          </cell>
          <cell r="V344">
            <v>-0.11159911937738831</v>
          </cell>
          <cell r="W344">
            <v>-9.1565421190162422E-2</v>
          </cell>
          <cell r="X344">
            <v>-0.1334992620472224</v>
          </cell>
        </row>
        <row r="345">
          <cell r="A345">
            <v>40109</v>
          </cell>
          <cell r="B345">
            <v>3.5531256916716022E-3</v>
          </cell>
          <cell r="C345">
            <v>-2.703380866981131E-2</v>
          </cell>
          <cell r="D345">
            <v>-0.23092696110462041</v>
          </cell>
          <cell r="E345">
            <v>-1.8184420513772559E-2</v>
          </cell>
          <cell r="F345">
            <v>4.9934824928073995E-3</v>
          </cell>
          <cell r="G345">
            <v>0.28109019343535846</v>
          </cell>
          <cell r="H345">
            <v>-2.0405818160251533E-2</v>
          </cell>
          <cell r="I345">
            <v>-5.0974117647057948E-3</v>
          </cell>
          <cell r="J345">
            <v>0.21803516696241165</v>
          </cell>
          <cell r="K345">
            <v>-1.5997390325815132E-2</v>
          </cell>
          <cell r="L345">
            <v>1.5084376750320594E-2</v>
          </cell>
          <cell r="M345">
            <v>0.34625810606400864</v>
          </cell>
          <cell r="N345" t="str">
            <v/>
          </cell>
          <cell r="O345">
            <v>-1.2233371638085651</v>
          </cell>
          <cell r="P345">
            <v>-9778420.6399000008</v>
          </cell>
          <cell r="Q345">
            <v>0.19967512512654984</v>
          </cell>
          <cell r="R345">
            <v>-0.20155809199300001</v>
          </cell>
          <cell r="S345">
            <v>-0.19350152741876914</v>
          </cell>
          <cell r="T345">
            <v>-0.21189862896961487</v>
          </cell>
          <cell r="U345">
            <v>5.1845803563842274E-2</v>
          </cell>
          <cell r="V345">
            <v>-0.1277541745754357</v>
          </cell>
          <cell r="W345">
            <v>-0.11010277201584062</v>
          </cell>
          <cell r="X345">
            <v>-0.14736101256985989</v>
          </cell>
        </row>
        <row r="346">
          <cell r="A346">
            <v>40112</v>
          </cell>
          <cell r="B346">
            <v>1.1044338002119659E-2</v>
          </cell>
          <cell r="C346">
            <v>-1.6288041188125657E-2</v>
          </cell>
          <cell r="D346">
            <v>-0.22243305851474249</v>
          </cell>
          <cell r="E346">
            <v>-1.2359319859805318E-2</v>
          </cell>
          <cell r="F346">
            <v>-7.4275534143409816E-3</v>
          </cell>
          <cell r="G346">
            <v>0.26525678996543101</v>
          </cell>
          <cell r="H346">
            <v>-1.1980126461094805E-2</v>
          </cell>
          <cell r="I346">
            <v>-1.7016470588235189E-2</v>
          </cell>
          <cell r="J346">
            <v>0.2034429516281413</v>
          </cell>
          <cell r="K346">
            <v>-1.2730974179840085E-2</v>
          </cell>
          <cell r="L346">
            <v>2.1613637595532253E-3</v>
          </cell>
          <cell r="M346">
            <v>0.32911892887630745</v>
          </cell>
          <cell r="N346" t="str">
            <v/>
          </cell>
          <cell r="O346">
            <v>-1.1513059877430287</v>
          </cell>
          <cell r="P346">
            <v>-9305026.500655001</v>
          </cell>
          <cell r="Q346">
            <v>0.21292474270118267</v>
          </cell>
          <cell r="R346">
            <v>-0.21142629092353182</v>
          </cell>
          <cell r="S346">
            <v>-0.20316348111097204</v>
          </cell>
          <cell r="T346">
            <v>-0.22193192717529919</v>
          </cell>
          <cell r="U346">
            <v>6.3462744144512584E-2</v>
          </cell>
          <cell r="V346">
            <v>-0.13853453972823782</v>
          </cell>
          <cell r="W346">
            <v>-0.1207638533444686</v>
          </cell>
          <cell r="X346">
            <v>-0.158215937503558</v>
          </cell>
        </row>
        <row r="347">
          <cell r="A347">
            <v>40113</v>
          </cell>
          <cell r="B347">
            <v>1.2922116586607867E-2</v>
          </cell>
          <cell r="C347">
            <v>-3.5764005687183298E-3</v>
          </cell>
          <cell r="D347">
            <v>-0.21238524784297796</v>
          </cell>
          <cell r="E347">
            <v>-1.0886640705491279E-2</v>
          </cell>
          <cell r="F347">
            <v>-1.8233333014489483E-2</v>
          </cell>
          <cell r="G347">
            <v>0.25148239389289406</v>
          </cell>
          <cell r="H347">
            <v>-1.1221539227513904E-2</v>
          </cell>
          <cell r="I347">
            <v>-2.8047058823529425E-2</v>
          </cell>
          <cell r="J347">
            <v>0.189938469338371</v>
          </cell>
          <cell r="K347">
            <v>-1.0558150960149542E-2</v>
          </cell>
          <cell r="L347">
            <v>-8.4196072054495419E-3</v>
          </cell>
          <cell r="M347">
            <v>0.31508589058123904</v>
          </cell>
          <cell r="N347" t="str">
            <v/>
          </cell>
          <cell r="O347">
            <v>-1.1234294129907609</v>
          </cell>
          <cell r="P347">
            <v>-9197887.3097699992</v>
          </cell>
          <cell r="Q347">
            <v>0.22859829763714856</v>
          </cell>
          <cell r="R347">
            <v>-0.22001120956404396</v>
          </cell>
          <cell r="S347">
            <v>-0.21210521336560084</v>
          </cell>
          <cell r="T347">
            <v>-0.23014688734545508</v>
          </cell>
          <cell r="U347">
            <v>7.7204933709861923E-2</v>
          </cell>
          <cell r="V347">
            <v>-0.14791300467440716</v>
          </cell>
          <cell r="W347">
            <v>-0.13063023625441184</v>
          </cell>
          <cell r="X347">
            <v>-0.16710362071124341</v>
          </cell>
        </row>
        <row r="348">
          <cell r="A348">
            <v>40114</v>
          </cell>
          <cell r="B348">
            <v>3.3555036898825663E-2</v>
          </cell>
          <cell r="C348">
            <v>2.9858630077058912E-2</v>
          </cell>
          <cell r="D348">
            <v>-0.18595680577228979</v>
          </cell>
          <cell r="E348">
            <v>-3.3513670470074364E-2</v>
          </cell>
          <cell r="F348">
            <v>-5.1135937570345069E-2</v>
          </cell>
          <cell r="G348">
            <v>0.20954062534486773</v>
          </cell>
          <cell r="H348">
            <v>-3.4980149123656414E-2</v>
          </cell>
          <cell r="I348">
            <v>-6.2046117647058807E-2</v>
          </cell>
          <cell r="J348">
            <v>0.14831424423293926</v>
          </cell>
          <cell r="K348">
            <v>-3.2076219456642539E-2</v>
          </cell>
          <cell r="L348">
            <v>-4.0225757493631331E-2</v>
          </cell>
          <cell r="M348">
            <v>0.27290290695062103</v>
          </cell>
          <cell r="N348" t="str">
            <v/>
          </cell>
          <cell r="O348">
            <v>-1.0935876131283937</v>
          </cell>
          <cell r="P348">
            <v>-9256108.3813200016</v>
          </cell>
          <cell r="Q348">
            <v>0.26982395884819743</v>
          </cell>
          <cell r="R348">
            <v>-0.2461514968570665</v>
          </cell>
          <cell r="S348">
            <v>-0.23966589049582354</v>
          </cell>
          <cell r="T348">
            <v>-0.2548408647363416</v>
          </cell>
          <cell r="U348">
            <v>0.11335058500809336</v>
          </cell>
          <cell r="V348">
            <v>-0.17646956744758491</v>
          </cell>
          <cell r="W348">
            <v>-0.16104092023383043</v>
          </cell>
          <cell r="X348">
            <v>-0.1938197877579525</v>
          </cell>
        </row>
        <row r="349">
          <cell r="A349">
            <v>40115</v>
          </cell>
          <cell r="B349">
            <v>-2.3894808919078244E-2</v>
          </cell>
          <cell r="C349">
            <v>5.2503548977038683E-3</v>
          </cell>
          <cell r="D349">
            <v>-0.20540821235023698</v>
          </cell>
          <cell r="E349">
            <v>2.5585345461943243E-2</v>
          </cell>
          <cell r="F349">
            <v>-2.6858922736659463E-2</v>
          </cell>
          <cell r="G349">
            <v>0.24048714009457095</v>
          </cell>
          <cell r="H349">
            <v>2.4564107504093945E-2</v>
          </cell>
          <cell r="I349">
            <v>-3.9006117647058969E-2</v>
          </cell>
          <cell r="J349">
            <v>0.17652155877675946</v>
          </cell>
          <cell r="K349">
            <v>2.658336568893915E-2</v>
          </cell>
          <cell r="L349">
            <v>-1.4711727826259957E-2</v>
          </cell>
          <cell r="M349">
            <v>0.30674095041260308</v>
          </cell>
          <cell r="N349" t="str">
            <v/>
          </cell>
          <cell r="O349">
            <v>-1.0938985357986766</v>
          </cell>
          <cell r="P349">
            <v>-9036002.2179100011</v>
          </cell>
          <cell r="Q349">
            <v>0.2394817579906523</v>
          </cell>
          <cell r="R349">
            <v>-0.22686402247818571</v>
          </cell>
          <cell r="S349">
            <v>-0.22098896169093352</v>
          </cell>
          <cell r="T349">
            <v>-0.23503202694717407</v>
          </cell>
          <cell r="U349">
            <v>8.6747285519380934E-2</v>
          </cell>
          <cell r="V349">
            <v>-0.15539925683230782</v>
          </cell>
          <cell r="W349">
            <v>-0.14043263920691862</v>
          </cell>
          <cell r="X349">
            <v>-0.17238880436473558</v>
          </cell>
        </row>
        <row r="350">
          <cell r="A350">
            <v>40116</v>
          </cell>
          <cell r="B350">
            <v>2.4572780578387545E-2</v>
          </cell>
          <cell r="C350">
            <v>2.9952151294951435E-2</v>
          </cell>
          <cell r="D350">
            <v>-0.18588288270293063</v>
          </cell>
          <cell r="E350">
            <v>-2.9905942208119374E-2</v>
          </cell>
          <cell r="F350">
            <v>-5.5961623553644035E-2</v>
          </cell>
          <cell r="G350">
            <v>0.20338920337298738</v>
          </cell>
          <cell r="H350">
            <v>-3.0062993606618946E-2</v>
          </cell>
          <cell r="I350">
            <v>-6.7896470588235336E-2</v>
          </cell>
          <cell r="J350">
            <v>0.1411517986772044</v>
          </cell>
          <cell r="K350">
            <v>-2.9752763247773168E-2</v>
          </cell>
          <cell r="L350">
            <v>-4.4026776519052735E-2</v>
          </cell>
          <cell r="M350">
            <v>0.2678617962888068</v>
          </cell>
          <cell r="N350" t="str">
            <v/>
          </cell>
          <cell r="O350">
            <v>-1.0431885885096799</v>
          </cell>
          <cell r="P350">
            <v>-8830339.0797434989</v>
          </cell>
          <cell r="Q350">
            <v>0.26993927126067052</v>
          </cell>
          <cell r="R350">
            <v>-0.24998538234097101</v>
          </cell>
          <cell r="S350">
            <v>-0.24440836555510459</v>
          </cell>
          <cell r="T350">
            <v>-0.25779193794154376</v>
          </cell>
          <cell r="U350">
            <v>0.11345168811060691</v>
          </cell>
          <cell r="V350">
            <v>-0.18065783784641554</v>
          </cell>
          <cell r="W350">
            <v>-0.16627380727889929</v>
          </cell>
          <cell r="X350">
            <v>-0.19701252432967808</v>
          </cell>
        </row>
        <row r="351">
          <cell r="A351">
            <v>40119</v>
          </cell>
          <cell r="B351">
            <v>-6.2259214570863234E-3</v>
          </cell>
          <cell r="C351">
            <v>-6.2259214570863364E-3</v>
          </cell>
          <cell r="D351">
            <v>-0.1909515119320917</v>
          </cell>
          <cell r="E351">
            <v>2.1539571959752202E-3</v>
          </cell>
          <cell r="F351">
            <v>2.1539571959751092E-3</v>
          </cell>
          <cell r="G351">
            <v>0.20598125220715158</v>
          </cell>
          <cell r="H351">
            <v>-6.4622965386320491E-4</v>
          </cell>
          <cell r="I351">
            <v>-6.4622965386318398E-4</v>
          </cell>
          <cell r="J351">
            <v>0.14041435254533985</v>
          </cell>
          <cell r="K351">
            <v>4.9541440458134899E-3</v>
          </cell>
          <cell r="L351">
            <v>4.9541440458134023E-3</v>
          </cell>
          <cell r="M351">
            <v>0.27414296625780521</v>
          </cell>
          <cell r="N351" t="str">
            <v/>
          </cell>
          <cell r="O351">
            <v>-1.0203134897849386</v>
          </cell>
          <cell r="P351">
            <v>-8582935.4431500006</v>
          </cell>
          <cell r="Q351">
            <v>0.26203272910253217</v>
          </cell>
          <cell r="R351">
            <v>-0.24836988295817775</v>
          </cell>
          <cell r="S351">
            <v>-0.24489665127549387</v>
          </cell>
          <cell r="T351">
            <v>-0.25411493229014215</v>
          </cell>
          <cell r="U351">
            <v>0.10651942535417014</v>
          </cell>
          <cell r="V351">
            <v>-0.1788930099002789</v>
          </cell>
          <cell r="W351">
            <v>-0.16681258586783809</v>
          </cell>
          <cell r="X351">
            <v>-0.19303440870822319</v>
          </cell>
        </row>
        <row r="352">
          <cell r="A352">
            <v>40120</v>
          </cell>
          <cell r="B352">
            <v>-1.0503582944254035E-2</v>
          </cell>
          <cell r="C352">
            <v>-1.6664109918911429E-2</v>
          </cell>
          <cell r="D352">
            <v>-0.19944941983243625</v>
          </cell>
          <cell r="E352">
            <v>1.2291944109211306E-2</v>
          </cell>
          <cell r="F352">
            <v>1.4472377626652988E-2</v>
          </cell>
          <cell r="G352">
            <v>0.22080510635603856</v>
          </cell>
          <cell r="H352">
            <v>1.4650608252839186E-2</v>
          </cell>
          <cell r="I352">
            <v>1.3994910941475869E-2</v>
          </cell>
          <cell r="J352">
            <v>0.15712211647039687</v>
          </cell>
          <cell r="K352">
            <v>9.9464242475534523E-3</v>
          </cell>
          <cell r="L352">
            <v>1.4949844311830107E-2</v>
          </cell>
          <cell r="M352">
            <v>0.2868161327522416</v>
          </cell>
          <cell r="N352" t="str">
            <v/>
          </cell>
          <cell r="O352">
            <v>-0.96447267530016967</v>
          </cell>
          <cell r="P352">
            <v>-8027981.6553550009</v>
          </cell>
          <cell r="Q352">
            <v>0.24877686365404039</v>
          </cell>
          <cell r="R352">
            <v>-0.23913088756869971</v>
          </cell>
          <cell r="S352">
            <v>-0.23383392792292401</v>
          </cell>
          <cell r="T352">
            <v>-0.24669604296678471</v>
          </cell>
          <cell r="U352">
            <v>9.4897006790534366E-2</v>
          </cell>
          <cell r="V352">
            <v>-0.16880000867029044</v>
          </cell>
          <cell r="W352">
            <v>-0.15460588346219162</v>
          </cell>
          <cell r="X352">
            <v>-0.18500798658405726</v>
          </cell>
        </row>
        <row r="353">
          <cell r="A353">
            <v>40121</v>
          </cell>
          <cell r="B353">
            <v>9.3465637797969289E-3</v>
          </cell>
          <cell r="C353">
            <v>-7.4732983053051871E-3</v>
          </cell>
          <cell r="D353">
            <v>-0.19196702277594668</v>
          </cell>
          <cell r="E353">
            <v>-7.985789316837355E-3</v>
          </cell>
          <cell r="F353">
            <v>6.3710149511754244E-3</v>
          </cell>
          <cell r="G353">
            <v>0.21105601397975993</v>
          </cell>
          <cell r="H353">
            <v>-1.3108681364641337E-2</v>
          </cell>
          <cell r="I353">
            <v>7.0277474857616262E-4</v>
          </cell>
          <cell r="J353">
            <v>0.14195377134560694</v>
          </cell>
          <cell r="K353">
            <v>-2.8677172319081534E-3</v>
          </cell>
          <cell r="L353">
            <v>1.2039255153774686E-2</v>
          </cell>
          <cell r="M353">
            <v>0.28312590795405068</v>
          </cell>
          <cell r="N353" t="str">
            <v/>
          </cell>
          <cell r="O353">
            <v>-0.98191538986741378</v>
          </cell>
          <cell r="P353">
            <v>-8249560.6375250006</v>
          </cell>
          <cell r="Q353">
            <v>0.26044863625691761</v>
          </cell>
          <cell r="R353">
            <v>-0.2452070279982651</v>
          </cell>
          <cell r="S353">
            <v>-0.24387735483418127</v>
          </cell>
          <cell r="T353">
            <v>-0.24885630570523343</v>
          </cell>
          <cell r="U353">
            <v>0.10513053149681073</v>
          </cell>
          <cell r="V353">
            <v>-0.17543779668120651</v>
          </cell>
          <cell r="W353">
            <v>-0.16568788556342828</v>
          </cell>
          <cell r="X353">
            <v>-0.18734515322479772</v>
          </cell>
        </row>
        <row r="354">
          <cell r="A354">
            <v>40122</v>
          </cell>
          <cell r="B354">
            <v>-1.8422829353590985E-2</v>
          </cell>
          <cell r="C354">
            <v>-2.5758448359509023E-2</v>
          </cell>
          <cell r="D354">
            <v>-0.20685327642741946</v>
          </cell>
          <cell r="E354">
            <v>2.7306832239141432E-2</v>
          </cell>
          <cell r="F354">
            <v>3.3851819426781837E-2</v>
          </cell>
          <cell r="G354">
            <v>0.24412611738570855</v>
          </cell>
          <cell r="H354">
            <v>3.2074877706204395E-2</v>
          </cell>
          <cell r="I354">
            <v>3.2800193868895988E-2</v>
          </cell>
          <cell r="J354">
            <v>0.17858179890765613</v>
          </cell>
          <cell r="K354">
            <v>2.2592196611404103E-2</v>
          </cell>
          <cell r="L354">
            <v>3.4903444984667686E-2</v>
          </cell>
          <cell r="M354">
            <v>0.3121145407437349</v>
          </cell>
          <cell r="N354" t="str">
            <v/>
          </cell>
          <cell r="O354">
            <v>-0.97994098336143964</v>
          </cell>
          <cell r="P354">
            <v>-8081298.0138349999</v>
          </cell>
          <cell r="Q354">
            <v>0.23722760612219007</v>
          </cell>
          <cell r="R354">
            <v>-0.2245960229365308</v>
          </cell>
          <cell r="S354">
            <v>-0.21962481345959595</v>
          </cell>
          <cell r="T354">
            <v>-0.2318863196803097</v>
          </cell>
          <cell r="U354">
            <v>8.4770900301601726E-2</v>
          </cell>
          <cell r="V354">
            <v>-0.15292161492444334</v>
          </cell>
          <cell r="W354">
            <v>-0.13892742652407053</v>
          </cell>
          <cell r="X354">
            <v>-0.16898549514924199</v>
          </cell>
        </row>
        <row r="355">
          <cell r="A355">
            <v>40123</v>
          </cell>
          <cell r="B355">
            <v>-5.4542024971576187E-4</v>
          </cell>
          <cell r="C355">
            <v>-2.6289819429888173E-2</v>
          </cell>
          <cell r="D355">
            <v>-0.20728587471145166</v>
          </cell>
          <cell r="E355">
            <v>-7.7419245855903096E-4</v>
          </cell>
          <cell r="F355">
            <v>3.3051419144914052E-2</v>
          </cell>
          <cell r="G355">
            <v>0.24316292432813214</v>
          </cell>
          <cell r="H355">
            <v>-1.2983407049364962E-3</v>
          </cell>
          <cell r="I355">
            <v>3.145926733712967E-2</v>
          </cell>
          <cell r="J355">
            <v>0.17705159818403704</v>
          </cell>
          <cell r="K355">
            <v>-2.5110944719404911E-4</v>
          </cell>
          <cell r="L355">
            <v>3.4643570952698433E-2</v>
          </cell>
          <cell r="M355">
            <v>0.31178505638675347</v>
          </cell>
          <cell r="N355" t="str">
            <v/>
          </cell>
          <cell r="O355">
            <v>-0.97800933564998316</v>
          </cell>
          <cell r="P355">
            <v>-8060969.2426099991</v>
          </cell>
          <cell r="Q355">
            <v>0.23655279713230382</v>
          </cell>
          <cell r="R355">
            <v>-0.22519633484791002</v>
          </cell>
          <cell r="S355">
            <v>-0.22063800632940378</v>
          </cell>
          <cell r="T355">
            <v>-0.23207920028195694</v>
          </cell>
          <cell r="U355">
            <v>8.417924428627499E-2</v>
          </cell>
          <cell r="V355">
            <v>-0.15357741662197721</v>
          </cell>
          <cell r="W355">
            <v>-0.14004539209611877</v>
          </cell>
          <cell r="X355">
            <v>-0.16919417074216536</v>
          </cell>
        </row>
        <row r="356">
          <cell r="A356">
            <v>40126</v>
          </cell>
          <cell r="B356">
            <v>-2.0742715093592056E-2</v>
          </cell>
          <cell r="C356">
            <v>-4.6487212289184066E-2</v>
          </cell>
          <cell r="D356">
            <v>-0.223728917962978</v>
          </cell>
          <cell r="E356">
            <v>2.3301973858450564E-2</v>
          </cell>
          <cell r="F356">
            <v>5.7123556308264156E-2</v>
          </cell>
          <cell r="G356">
            <v>0.27213107429262129</v>
          </cell>
          <cell r="H356">
            <v>2.0663406153207577E-2</v>
          </cell>
          <cell r="I356">
            <v>5.2772729108606642E-2</v>
          </cell>
          <cell r="J356">
            <v>0.20137349342059596</v>
          </cell>
          <cell r="K356">
            <v>2.5932420892073385E-2</v>
          </cell>
          <cell r="L356">
            <v>6.147438350792167E-2</v>
          </cell>
          <cell r="M356">
            <v>0.34580281858890705</v>
          </cell>
          <cell r="N356" t="str">
            <v/>
          </cell>
          <cell r="O356">
            <v>-0.99644196382397598</v>
          </cell>
          <cell r="P356">
            <v>-8042537.2986900005</v>
          </cell>
          <cell r="Q356">
            <v>0.21090333476320411</v>
          </cell>
          <cell r="R356">
            <v>-0.20714188009710433</v>
          </cell>
          <cell r="S356">
            <v>-0.2045337329138146</v>
          </cell>
          <cell r="T356">
            <v>-0.21216515489189103</v>
          </cell>
          <cell r="U356">
            <v>6.1690423111658843E-2</v>
          </cell>
          <cell r="V356">
            <v>-0.13385409971090034</v>
          </cell>
          <cell r="W356">
            <v>-0.12227580075967848</v>
          </cell>
          <cell r="X356">
            <v>-0.14764936429826303</v>
          </cell>
        </row>
        <row r="357">
          <cell r="A357">
            <v>40127</v>
          </cell>
          <cell r="B357">
            <v>1.9960693433298984E-3</v>
          </cell>
          <cell r="C357">
            <v>-4.4583934645161527E-2</v>
          </cell>
          <cell r="D357">
            <v>-0.22217942705401039</v>
          </cell>
          <cell r="E357">
            <v>-5.3278336154565231E-3</v>
          </cell>
          <cell r="F357">
            <v>5.1491377889273937E-2</v>
          </cell>
          <cell r="G357">
            <v>0.26535337159173822</v>
          </cell>
          <cell r="H357">
            <v>-9.023387146277078E-3</v>
          </cell>
          <cell r="I357">
            <v>4.3273153196817127E-2</v>
          </cell>
          <cell r="J357">
            <v>0.19053303528218657</v>
          </cell>
          <cell r="K357">
            <v>-1.6625751441675986E-3</v>
          </cell>
          <cell r="L357">
            <v>5.9709602581730747E-2</v>
          </cell>
          <cell r="M357">
            <v>0.34356532027377051</v>
          </cell>
          <cell r="N357" t="str">
            <v/>
          </cell>
          <cell r="O357">
            <v>-1.0478129771794791</v>
          </cell>
          <cell r="P357">
            <v>-8474046.9425599985</v>
          </cell>
          <cell r="Q357">
            <v>0.21332038178746093</v>
          </cell>
          <cell r="R357">
            <v>-0.21136609624061065</v>
          </cell>
          <cell r="S357">
            <v>-0.21171153300353707</v>
          </cell>
          <cell r="T357">
            <v>-0.21347498952307686</v>
          </cell>
          <cell r="U357">
            <v>6.3809630817339036E-2</v>
          </cell>
          <cell r="V357">
            <v>-0.13846878095435045</v>
          </cell>
          <cell r="W357">
            <v>-0.1301958460170799</v>
          </cell>
          <cell r="X357">
            <v>-0.14906646127929613</v>
          </cell>
        </row>
        <row r="358">
          <cell r="A358">
            <v>40128</v>
          </cell>
          <cell r="B358">
            <v>-5.944962186314795E-3</v>
          </cell>
          <cell r="C358">
            <v>-5.0263847025893704E-2</v>
          </cell>
          <cell r="D358">
            <v>-0.226803540947912</v>
          </cell>
          <cell r="E358">
            <v>8.3060429561065963E-3</v>
          </cell>
          <cell r="F358">
            <v>6.0225110441998075E-2</v>
          </cell>
          <cell r="G358">
            <v>0.27586345105083354</v>
          </cell>
          <cell r="H358">
            <v>9.8566030723488737E-3</v>
          </cell>
          <cell r="I358">
            <v>5.355628256391598E-2</v>
          </cell>
          <cell r="J358">
            <v>0.20226764685548182</v>
          </cell>
          <cell r="K358">
            <v>6.7795325444314318E-3</v>
          </cell>
          <cell r="L358">
            <v>6.6893938320080171E-2</v>
          </cell>
          <cell r="M358">
            <v>0.35267406508813615</v>
          </cell>
          <cell r="N358" t="str">
            <v/>
          </cell>
          <cell r="O358">
            <v>-1.0392257130334766</v>
          </cell>
          <cell r="P358">
            <v>-8354633.574479999</v>
          </cell>
          <cell r="Q358">
            <v>0.20610723799784947</v>
          </cell>
          <cell r="R358">
            <v>-0.20481566915934313</v>
          </cell>
          <cell r="S358">
            <v>-0.20394168647784261</v>
          </cell>
          <cell r="T358">
            <v>-0.20814271761753922</v>
          </cell>
          <cell r="U358">
            <v>5.748532278869245E-2</v>
          </cell>
          <cell r="V358">
            <v>-0.13131286564093037</v>
          </cell>
          <cell r="W358">
            <v>-0.12162253172059012</v>
          </cell>
          <cell r="X358">
            <v>-0.14329752966039078</v>
          </cell>
        </row>
        <row r="359">
          <cell r="A359">
            <v>40129</v>
          </cell>
          <cell r="B359">
            <v>1.5955058889277989E-2</v>
          </cell>
          <cell r="C359">
            <v>-3.5110750775915411E-2</v>
          </cell>
          <cell r="D359">
            <v>-0.21446714591075466</v>
          </cell>
          <cell r="E359">
            <v>-1.7463105601232209E-2</v>
          </cell>
          <cell r="F359">
            <v>4.1710287377271338E-2</v>
          </cell>
          <cell r="G359">
            <v>0.25358291287238033</v>
          </cell>
          <cell r="H359">
            <v>-2.0739888824995174E-2</v>
          </cell>
          <cell r="I359">
            <v>3.1705642392665156E-2</v>
          </cell>
          <cell r="J359">
            <v>0.17733274952181044</v>
          </cell>
          <cell r="K359">
            <v>-1.4227286718025142E-2</v>
          </cell>
          <cell r="L359">
            <v>5.1714932361877519E-2</v>
          </cell>
          <cell r="M359">
            <v>0.33342918332809068</v>
          </cell>
          <cell r="N359" t="str">
            <v/>
          </cell>
          <cell r="O359">
            <v>-1.1661084277826499</v>
          </cell>
          <cell r="P359">
            <v>-9499466.3695950005</v>
          </cell>
          <cell r="Q359">
            <v>0.22535075000688964</v>
          </cell>
          <cell r="R359">
            <v>-0.21870205710125867</v>
          </cell>
          <cell r="S359">
            <v>-0.22045184739850532</v>
          </cell>
          <cell r="T359">
            <v>-0.21940869821375064</v>
          </cell>
          <cell r="U359">
            <v>7.4357563388333325E-2</v>
          </cell>
          <cell r="V359">
            <v>-0.1464828408026746</v>
          </cell>
          <cell r="W359">
            <v>-0.13983998275908582</v>
          </cell>
          <cell r="X359">
            <v>-0.15548608133795283</v>
          </cell>
        </row>
        <row r="360">
          <cell r="A360">
            <v>40130</v>
          </cell>
          <cell r="B360">
            <v>-9.0128681544026541E-3</v>
          </cell>
          <cell r="C360">
            <v>-4.3807170362772596E-2</v>
          </cell>
          <cell r="D360">
            <v>-0.22154704995561258</v>
          </cell>
          <cell r="E360">
            <v>9.219781922571002E-3</v>
          </cell>
          <cell r="F360">
            <v>5.1314629053388461E-2</v>
          </cell>
          <cell r="G360">
            <v>0.265140673950925</v>
          </cell>
          <cell r="H360">
            <v>1.0303789539617799E-2</v>
          </cell>
          <cell r="I360">
            <v>4.2336120198715355E-2</v>
          </cell>
          <cell r="J360">
            <v>0.18946373839098274</v>
          </cell>
          <cell r="K360">
            <v>8.1563979765123338E-3</v>
          </cell>
          <cell r="L360">
            <v>6.0293137908061567E-2</v>
          </cell>
          <cell r="M360">
            <v>0.34430516242081022</v>
          </cell>
          <cell r="N360" t="str">
            <v/>
          </cell>
          <cell r="O360">
            <v>-1.1436476731626195</v>
          </cell>
          <cell r="P360">
            <v>-9232306.9393349998</v>
          </cell>
          <cell r="Q360">
            <v>0.2143068252541791</v>
          </cell>
          <cell r="R360">
            <v>-0.21149866045117893</v>
          </cell>
          <cell r="S360">
            <v>-0.21241954729810164</v>
          </cell>
          <cell r="T360">
            <v>-0.21304188489937825</v>
          </cell>
          <cell r="U360">
            <v>6.4674520318829032E-2</v>
          </cell>
          <cell r="V360">
            <v>-0.13861359872770296</v>
          </cell>
          <cell r="W360">
            <v>-0.13097707497104139</v>
          </cell>
          <cell r="X360">
            <v>-0.14859788972064125</v>
          </cell>
        </row>
        <row r="361">
          <cell r="A361">
            <v>40133</v>
          </cell>
          <cell r="B361">
            <v>-2.4036081872349867E-2</v>
          </cell>
          <cell r="C361">
            <v>-6.6790299501686912E-2</v>
          </cell>
          <cell r="D361">
            <v>-0.24025800879665171</v>
          </cell>
          <cell r="E361">
            <v>2.2935765501628014E-2</v>
          </cell>
          <cell r="F361">
            <v>7.5427334853788275E-2</v>
          </cell>
          <cell r="G361">
            <v>0.29415764377523512</v>
          </cell>
          <cell r="H361">
            <v>2.8329303450199995E-2</v>
          </cell>
          <cell r="I361">
            <v>7.1864776444928724E-2</v>
          </cell>
          <cell r="J361">
            <v>0.22316041757887017</v>
          </cell>
          <cell r="K361">
            <v>1.7633571968101891E-2</v>
          </cell>
          <cell r="L361">
            <v>7.8989893262647826E-2</v>
          </cell>
          <cell r="M361">
            <v>0.36801006424944838</v>
          </cell>
          <cell r="N361" t="str">
            <v/>
          </cell>
          <cell r="O361">
            <v>-1.0662781647790835</v>
          </cell>
          <cell r="P361">
            <v>-8400286.4791850019</v>
          </cell>
          <cell r="Q361">
            <v>0.18511964698421646</v>
          </cell>
          <cell r="R361">
            <v>-0.19341377862956766</v>
          </cell>
          <cell r="S361">
            <v>-0.1901079416620638</v>
          </cell>
          <cell r="T361">
            <v>-0.19916500234086976</v>
          </cell>
          <cell r="U361">
            <v>3.9083916381040806E-2</v>
          </cell>
          <cell r="V361">
            <v>-0.11885704222183036</v>
          </cell>
          <cell r="W361">
            <v>-0.10635826082271571</v>
          </cell>
          <cell r="X361">
            <v>-0.1335846293352364</v>
          </cell>
        </row>
        <row r="362">
          <cell r="A362">
            <v>40134</v>
          </cell>
          <cell r="B362">
            <v>1.9529712134409094E-3</v>
          </cell>
          <cell r="C362">
            <v>-6.4967767820509836E-2</v>
          </cell>
          <cell r="D362">
            <v>-0.23877425455818924</v>
          </cell>
          <cell r="E362">
            <v>-1.6960133102766894E-3</v>
          </cell>
          <cell r="F362">
            <v>7.3603395779640701E-2</v>
          </cell>
          <cell r="G362">
            <v>0.29196273518579607</v>
          </cell>
          <cell r="H362">
            <v>-8.5536752542551028E-4</v>
          </cell>
          <cell r="I362">
            <v>7.0947938123510301E-2</v>
          </cell>
          <cell r="J362">
            <v>0.22211416587928734</v>
          </cell>
          <cell r="K362">
            <v>-2.5311078851893844E-3</v>
          </cell>
          <cell r="L362">
            <v>7.6258853435771101E-2</v>
          </cell>
          <cell r="M362">
            <v>0.36454748318880825</v>
          </cell>
          <cell r="N362" t="str">
            <v/>
          </cell>
          <cell r="O362">
            <v>-1.0629402664016045</v>
          </cell>
          <cell r="P362">
            <v>-8390388.3428799994</v>
          </cell>
          <cell r="Q362">
            <v>0.18743415153925991</v>
          </cell>
          <cell r="R362">
            <v>-0.1947817595968977</v>
          </cell>
          <cell r="S362">
            <v>-0.19080069702786606</v>
          </cell>
          <cell r="T362">
            <v>-0.20119200211818045</v>
          </cell>
          <cell r="U362">
            <v>4.1113217358082377E-2</v>
          </cell>
          <cell r="V362">
            <v>-0.1203514724064787</v>
          </cell>
          <cell r="W362">
            <v>-0.10712265294577272</v>
          </cell>
          <cell r="X362">
            <v>-0.1357776201117753</v>
          </cell>
        </row>
        <row r="363">
          <cell r="A363">
            <v>40135</v>
          </cell>
          <cell r="B363">
            <v>1.5954516948672782E-3</v>
          </cell>
          <cell r="C363">
            <v>-6.3475969060923565E-2</v>
          </cell>
          <cell r="D363">
            <v>-0.23755975565244747</v>
          </cell>
          <cell r="E363">
            <v>-3.8392765600220313E-3</v>
          </cell>
          <cell r="F363">
            <v>6.9481535427463714E-2</v>
          </cell>
          <cell r="G363">
            <v>0.2870025329401753</v>
          </cell>
          <cell r="H363">
            <v>-3.5790251776311988E-3</v>
          </cell>
          <cell r="I363">
            <v>6.7114988489034078E-2</v>
          </cell>
          <cell r="J363">
            <v>0.2177401885096657</v>
          </cell>
          <cell r="K363">
            <v>-4.0982437039167258E-3</v>
          </cell>
          <cell r="L363">
            <v>7.1848082365893351E-2</v>
          </cell>
          <cell r="M363">
            <v>0.35895523505713434</v>
          </cell>
          <cell r="N363" t="str">
            <v/>
          </cell>
          <cell r="O363">
            <v>-1.064656260196797</v>
          </cell>
          <cell r="P363">
            <v>-8417377.8284000009</v>
          </cell>
          <cell r="Q363">
            <v>0.1893286453688765</v>
          </cell>
          <cell r="R363">
            <v>-0.19787321511297951</v>
          </cell>
          <cell r="S363">
            <v>-0.19369684170692492</v>
          </cell>
          <cell r="T363">
            <v>-0.20446571196613794</v>
          </cell>
          <cell r="U363">
            <v>4.2774263205265006E-2</v>
          </cell>
          <cell r="V363">
            <v>-0.12372868637952639</v>
          </cell>
          <cell r="W363">
            <v>-0.11031828345141637</v>
          </cell>
          <cell r="X363">
            <v>-0.13931941403893622</v>
          </cell>
        </row>
        <row r="364">
          <cell r="A364">
            <v>40136</v>
          </cell>
          <cell r="B364">
            <v>1.7131981301450272E-2</v>
          </cell>
          <cell r="C364">
            <v>-4.7431456874516442E-2</v>
          </cell>
          <cell r="D364">
            <v>-0.22449764364281199</v>
          </cell>
          <cell r="E364">
            <v>-2.1065134338027813E-2</v>
          </cell>
          <cell r="F364">
            <v>4.6952763211643989E-2</v>
          </cell>
          <cell r="G364">
            <v>0.2598916516904084</v>
          </cell>
          <cell r="H364">
            <v>-2.4007690939301489E-2</v>
          </cell>
          <cell r="I364">
            <v>4.1496021648693038E-2</v>
          </cell>
          <cell r="J364">
            <v>0.18850505841955889</v>
          </cell>
          <cell r="K364">
            <v>-1.8135571552632335E-2</v>
          </cell>
          <cell r="L364">
            <v>5.2409504774594939E-2</v>
          </cell>
          <cell r="M364">
            <v>0.33430980515493136</v>
          </cell>
          <cell r="N364" t="str">
            <v/>
          </cell>
          <cell r="O364">
            <v>-1.0436033637643294</v>
          </cell>
          <cell r="P364">
            <v>-8392664.3816650007</v>
          </cell>
          <cell r="Q364">
            <v>0.20970420148261537</v>
          </cell>
          <cell r="R364">
            <v>-0.21477012359275494</v>
          </cell>
          <cell r="S364">
            <v>-0.21305431873460767</v>
          </cell>
          <cell r="T364">
            <v>-0.21889318096934851</v>
          </cell>
          <cell r="U364">
            <v>6.0639052384131142E-2</v>
          </cell>
          <cell r="V364">
            <v>-0.14218745931750176</v>
          </cell>
          <cell r="W364">
            <v>-0.13167748713666194</v>
          </cell>
          <cell r="X364">
            <v>-0.15492834838959457</v>
          </cell>
        </row>
        <row r="365">
          <cell r="A365">
            <v>40137</v>
          </cell>
          <cell r="B365">
            <v>4.8333598251688627E-3</v>
          </cell>
          <cell r="C365">
            <v>-4.2827350347454107E-2</v>
          </cell>
          <cell r="D365">
            <v>-0.2207493617092714</v>
          </cell>
          <cell r="E365">
            <v>-3.1617094511653399E-3</v>
          </cell>
          <cell r="F365">
            <v>4.3642602765274097E-2</v>
          </cell>
          <cell r="G365">
            <v>0.25590824034781456</v>
          </cell>
          <cell r="H365">
            <v>-1.5589613129401475E-3</v>
          </cell>
          <cell r="I365">
            <v>3.9872369643361605E-2</v>
          </cell>
          <cell r="J365">
            <v>0.18665222501324896</v>
          </cell>
          <cell r="K365">
            <v>-4.747837096433765E-3</v>
          </cell>
          <cell r="L365">
            <v>4.7412835887186588E-2</v>
          </cell>
          <cell r="M365">
            <v>0.32797471956388136</v>
          </cell>
          <cell r="N365" t="str">
            <v/>
          </cell>
          <cell r="O365">
            <v>-1.0545819353608552</v>
          </cell>
          <cell r="P365">
            <v>-8522053.9696249999</v>
          </cell>
          <cell r="Q365">
            <v>0.21555113717039931</v>
          </cell>
          <cell r="R365">
            <v>-0.21725279231432915</v>
          </cell>
          <cell r="S365">
            <v>-0.21428113660708581</v>
          </cell>
          <cell r="T365">
            <v>-0.22260174890101958</v>
          </cell>
          <cell r="U365">
            <v>6.5765502568929879E-2</v>
          </cell>
          <cell r="V365">
            <v>-0.1448996133347058</v>
          </cell>
          <cell r="W365">
            <v>-0.13303116834137085</v>
          </cell>
          <cell r="X365">
            <v>-0.158940610926255</v>
          </cell>
        </row>
        <row r="366">
          <cell r="A366">
            <v>40140</v>
          </cell>
          <cell r="B366">
            <v>-1.6250924779354609E-2</v>
          </cell>
          <cell r="C366">
            <v>-5.8382291077813231E-2</v>
          </cell>
          <cell r="D366">
            <v>-0.23341290521639813</v>
          </cell>
          <cell r="E366">
            <v>1.4228889466856964E-2</v>
          </cell>
          <cell r="F366">
            <v>5.8492478002924009E-2</v>
          </cell>
          <cell r="G366">
            <v>0.27377841988023843</v>
          </cell>
          <cell r="H366">
            <v>1.7369553565186418E-2</v>
          </cell>
          <cell r="I366">
            <v>5.7934488468839307E-2</v>
          </cell>
          <cell r="J366">
            <v>0.20726384439886414</v>
          </cell>
          <cell r="K366">
            <v>1.1110835432873776E-2</v>
          </cell>
          <cell r="L366">
            <v>5.9050467537008711E-2</v>
          </cell>
          <cell r="M366">
            <v>0.34272962813197227</v>
          </cell>
          <cell r="N366" t="str">
            <v/>
          </cell>
          <cell r="O366">
            <v>-0.99921883279297397</v>
          </cell>
          <cell r="P366">
            <v>-7943099.9712850004</v>
          </cell>
          <cell r="Q366">
            <v>0.19579730707478427</v>
          </cell>
          <cell r="R366">
            <v>-0.20611516881567882</v>
          </cell>
          <cell r="S366">
            <v>-0.20063355072220523</v>
          </cell>
          <cell r="T366">
            <v>-0.21396420486725498</v>
          </cell>
          <cell r="U366">
            <v>4.8445827554251197E-2</v>
          </cell>
          <cell r="V366">
            <v>-0.1327324844497787</v>
          </cell>
          <cell r="W366">
            <v>-0.11797230678052928</v>
          </cell>
          <cell r="X366">
            <v>-0.14959573846498331</v>
          </cell>
        </row>
        <row r="367">
          <cell r="A367">
            <v>40141</v>
          </cell>
          <cell r="B367">
            <v>-2.8177640048303391E-4</v>
          </cell>
          <cell r="C367">
            <v>-5.8647616726464347E-2</v>
          </cell>
          <cell r="D367">
            <v>-0.23362891136862296</v>
          </cell>
          <cell r="E367">
            <v>-2.7889856570351146E-3</v>
          </cell>
          <cell r="F367">
            <v>5.5540357663694362E-2</v>
          </cell>
          <cell r="G367">
            <v>0.27022587013695154</v>
          </cell>
          <cell r="H367">
            <v>-3.7184939717639694E-3</v>
          </cell>
          <cell r="I367">
            <v>5.400056545094678E-2</v>
          </cell>
          <cell r="J367">
            <v>0.20277464107113841</v>
          </cell>
          <cell r="K367">
            <v>-1.8604568157634999E-3</v>
          </cell>
          <cell r="L367">
            <v>5.7080149876441943E-2</v>
          </cell>
          <cell r="M367">
            <v>0.34023153764358649</v>
          </cell>
          <cell r="N367" t="str">
            <v/>
          </cell>
          <cell r="O367">
            <v>-1.0372483069113958</v>
          </cell>
          <cell r="P367">
            <v>-8243078.4651500005</v>
          </cell>
          <cell r="Q367">
            <v>0.19546035961388952</v>
          </cell>
          <cell r="R367">
            <v>-0.20832930222318968</v>
          </cell>
          <cell r="S367">
            <v>-0.20360599004507507</v>
          </cell>
          <cell r="T367">
            <v>-0.21542659051974378</v>
          </cell>
          <cell r="U367">
            <v>4.8150400262861659E-2</v>
          </cell>
          <cell r="V367">
            <v>-0.1351512811114608</v>
          </cell>
          <cell r="W367">
            <v>-0.12125212144069475</v>
          </cell>
          <cell r="X367">
            <v>-0.15117787886951051</v>
          </cell>
        </row>
        <row r="368">
          <cell r="A368">
            <v>40142</v>
          </cell>
          <cell r="B368">
            <v>-5.3353626869725949E-3</v>
          </cell>
          <cell r="C368">
            <v>-6.3670073107474634E-2</v>
          </cell>
          <cell r="D368">
            <v>-0.23771777907928138</v>
          </cell>
          <cell r="E368">
            <v>3.9211622485360031E-3</v>
          </cell>
          <cell r="F368">
            <v>5.9679302665971545E-2</v>
          </cell>
          <cell r="G368">
            <v>0.27520663186604644</v>
          </cell>
          <cell r="H368">
            <v>-6.0545677498464415E-4</v>
          </cell>
          <cell r="I368">
            <v>5.3362413667756847E-2</v>
          </cell>
          <cell r="J368">
            <v>0.20204641301592208</v>
          </cell>
          <cell r="K368">
            <v>8.4345939035809659E-3</v>
          </cell>
          <cell r="L368">
            <v>6.5996191664186243E-2</v>
          </cell>
          <cell r="M368">
            <v>0.35153584640038216</v>
          </cell>
          <cell r="N368" t="str">
            <v/>
          </cell>
          <cell r="O368">
            <v>-0.9967349097227487</v>
          </cell>
          <cell r="P368">
            <v>-7878740.84638</v>
          </cell>
          <cell r="Q368">
            <v>0.18908214501745069</v>
          </cell>
          <cell r="R368">
            <v>-0.20522503296979511</v>
          </cell>
          <cell r="S368">
            <v>-0.20408817219395947</v>
          </cell>
          <cell r="T368">
            <v>-0.20880903242322979</v>
          </cell>
          <cell r="U368">
            <v>4.2558137726963929E-2</v>
          </cell>
          <cell r="V368">
            <v>-0.13176006896426029</v>
          </cell>
          <cell r="W368">
            <v>-0.12178416529727187</v>
          </cell>
          <cell r="X368">
            <v>-0.1440184089813985</v>
          </cell>
        </row>
        <row r="369">
          <cell r="A369">
            <v>40144</v>
          </cell>
          <cell r="B369">
            <v>1.7548070205563624E-2</v>
          </cell>
          <cell r="C369">
            <v>-4.7239289814794305E-2</v>
          </cell>
          <cell r="D369">
            <v>-0.22434119715011158</v>
          </cell>
          <cell r="E369">
            <v>-2.2679372775808893E-2</v>
          </cell>
          <cell r="F369">
            <v>3.5646440738000496E-2</v>
          </cell>
          <cell r="G369">
            <v>0.24628574529577274</v>
          </cell>
          <cell r="H369">
            <v>-2.5122506729242867E-2</v>
          </cell>
          <cell r="I369">
            <v>2.6899309342057087E-2</v>
          </cell>
          <cell r="J369">
            <v>0.17184799391606731</v>
          </cell>
          <cell r="K369">
            <v>-2.026519390891755E-2</v>
          </cell>
          <cell r="L369">
            <v>4.4393572133943904E-2</v>
          </cell>
          <cell r="M369">
            <v>0.3241467103982254</v>
          </cell>
          <cell r="N369" t="str">
            <v/>
          </cell>
          <cell r="O369">
            <v>-0.97493453504395278</v>
          </cell>
          <cell r="P369">
            <v>-7842015.1327249995</v>
          </cell>
          <cell r="Q369">
            <v>0.20994824197839912</v>
          </cell>
          <cell r="R369">
            <v>-0.22325003071995431</v>
          </cell>
          <cell r="S369">
            <v>-0.2240834724439007</v>
          </cell>
          <cell r="T369">
            <v>-0.22484267080015718</v>
          </cell>
          <cell r="U369">
            <v>6.0853021121178408E-2</v>
          </cell>
          <cell r="V369">
            <v>-0.15145120601906248</v>
          </cell>
          <cell r="W369">
            <v>-0.14384714851431879</v>
          </cell>
          <cell r="X369">
            <v>-0.16136504190585421</v>
          </cell>
        </row>
        <row r="370">
          <cell r="A370">
            <v>40147</v>
          </cell>
          <cell r="B370">
            <v>-6.7139742313745282E-3</v>
          </cell>
          <cell r="C370">
            <v>-5.3636100671643927E-2</v>
          </cell>
          <cell r="D370">
            <v>-0.22954895036478451</v>
          </cell>
          <cell r="E370">
            <v>4.0537454275917373E-3</v>
          </cell>
          <cell r="F370">
            <v>3.9844687761743991E-2</v>
          </cell>
          <cell r="G370">
            <v>0.25133787043723821</v>
          </cell>
          <cell r="H370">
            <v>4.3736479842674102E-3</v>
          </cell>
          <cell r="I370">
            <v>3.1390605436406371E-2</v>
          </cell>
          <cell r="J370">
            <v>0.17697324453252605</v>
          </cell>
          <cell r="K370">
            <v>3.7392014441055338E-3</v>
          </cell>
          <cell r="L370">
            <v>4.8298770087081611E-2</v>
          </cell>
          <cell r="M370">
            <v>0.32909796168995409</v>
          </cell>
          <cell r="N370" t="str">
            <v/>
          </cell>
          <cell r="O370">
            <v>-0.97222952287904019</v>
          </cell>
          <cell r="P370">
            <v>-7767613.252940001</v>
          </cell>
          <cell r="Q370">
            <v>0.20182468066045911</v>
          </cell>
          <cell r="R370">
            <v>-0.2201012840836033</v>
          </cell>
          <cell r="S370">
            <v>-0.22068988668719525</v>
          </cell>
          <cell r="T370">
            <v>-0.22194420139540416</v>
          </cell>
          <cell r="U370">
            <v>5.3730481274095077E-2</v>
          </cell>
          <cell r="V370">
            <v>-0.14801140522537382</v>
          </cell>
          <cell r="W370">
            <v>-0.14010263732119377</v>
          </cell>
          <cell r="X370">
            <v>-0.15822921685947122</v>
          </cell>
        </row>
        <row r="371">
          <cell r="A371">
            <v>40148</v>
          </cell>
          <cell r="B371">
            <v>-1.2113952424546727E-2</v>
          </cell>
          <cell r="C371">
            <v>-1.2113952424546715E-2</v>
          </cell>
          <cell r="D371">
            <v>-0.23888215772550758</v>
          </cell>
          <cell r="E371">
            <v>1.5702908440955232E-2</v>
          </cell>
          <cell r="F371">
            <v>1.5702908440955232E-2</v>
          </cell>
          <cell r="G371">
            <v>0.27098751444541413</v>
          </cell>
          <cell r="H371">
            <v>1.6365003406928192E-2</v>
          </cell>
          <cell r="I371">
            <v>1.6365003406928258E-2</v>
          </cell>
          <cell r="J371">
            <v>0.19623441568916422</v>
          </cell>
          <cell r="K371">
            <v>1.5040813474982258E-2</v>
          </cell>
          <cell r="L371">
            <v>1.5040813474982206E-2</v>
          </cell>
          <cell r="M371">
            <v>0.3490886762217118</v>
          </cell>
          <cell r="N371" t="str">
            <v/>
          </cell>
          <cell r="O371">
            <v>-1.041937390342019</v>
          </cell>
          <cell r="P371">
            <v>-8198958.75</v>
          </cell>
          <cell r="Q371">
            <v>0.18726583365629224</v>
          </cell>
          <cell r="R371">
            <v>-0.20785460595434957</v>
          </cell>
          <cell r="S371">
            <v>-0.2079364740277776</v>
          </cell>
          <cell r="T371">
            <v>-0.21024160925546409</v>
          </cell>
          <cell r="U371">
            <v>4.0965640355645982E-2</v>
          </cell>
          <cell r="V371">
            <v>-0.1346327063288898</v>
          </cell>
          <cell r="W371">
            <v>-0.12603041405134652</v>
          </cell>
          <cell r="X371">
            <v>-0.1455682995215648</v>
          </cell>
        </row>
        <row r="372">
          <cell r="A372">
            <v>40149</v>
          </cell>
          <cell r="B372">
            <v>-6.0087720182786511E-3</v>
          </cell>
          <cell r="C372">
            <v>-1.8049934464466011E-2</v>
          </cell>
          <cell r="D372">
            <v>-0.24345554131877922</v>
          </cell>
          <cell r="E372">
            <v>8.9398421192163902E-3</v>
          </cell>
          <cell r="F372">
            <v>2.4783132082446313E-2</v>
          </cell>
          <cell r="G372">
            <v>0.28234994216005149</v>
          </cell>
          <cell r="H372">
            <v>1.1759221086456469E-2</v>
          </cell>
          <cell r="I372">
            <v>2.8316664186527563E-2</v>
          </cell>
          <cell r="J372">
            <v>0.21030120065448132</v>
          </cell>
          <cell r="K372">
            <v>6.1167850799289927E-3</v>
          </cell>
          <cell r="L372">
            <v>2.1249599978365064E-2</v>
          </cell>
          <cell r="M372">
            <v>0.35734076170792606</v>
          </cell>
          <cell r="N372" t="str">
            <v/>
          </cell>
          <cell r="O372">
            <v>-1.0488760368376659</v>
          </cell>
          <cell r="P372">
            <v>-8203870.3599999994</v>
          </cell>
          <cell r="Q372">
            <v>0.18013182393675997</v>
          </cell>
          <cell r="R372">
            <v>-0.20077295119611704</v>
          </cell>
          <cell r="S372">
            <v>-0.19862242391135188</v>
          </cell>
          <cell r="T372">
            <v>-0.20541082691420909</v>
          </cell>
          <cell r="U372">
            <v>3.4710715143887461E-2</v>
          </cell>
          <cell r="V372">
            <v>-0.12689645934833649</v>
          </cell>
          <cell r="W372">
            <v>-0.11575321246733739</v>
          </cell>
          <cell r="X372">
            <v>-0.14034192444425986</v>
          </cell>
        </row>
        <row r="373">
          <cell r="A373">
            <v>40150</v>
          </cell>
          <cell r="B373">
            <v>1.2277279171750604E-2</v>
          </cell>
          <cell r="C373">
            <v>-5.9942593771673547E-3</v>
          </cell>
          <cell r="D373">
            <v>-0.23416723379370885</v>
          </cell>
          <cell r="E373">
            <v>-1.0995910810110199E-2</v>
          </cell>
          <cell r="F373">
            <v>1.3514708162362332E-2</v>
          </cell>
          <cell r="G373">
            <v>0.26824933656870953</v>
          </cell>
          <cell r="H373">
            <v>-1.2262322301051369E-2</v>
          </cell>
          <cell r="I373">
            <v>1.5707113822730268E-2</v>
          </cell>
          <cell r="J373">
            <v>0.19546009725070657</v>
          </cell>
          <cell r="K373">
            <v>-9.7207357305999446E-3</v>
          </cell>
          <cell r="L373">
            <v>1.1322302501994397E-2</v>
          </cell>
          <cell r="M373">
            <v>0.34414641086699205</v>
          </cell>
          <cell r="N373" t="str">
            <v/>
          </cell>
          <cell r="O373">
            <v>-1.041185555827876</v>
          </cell>
          <cell r="P373">
            <v>-8243893.0800000001</v>
          </cell>
          <cell r="Q373">
            <v>0.19462063179869893</v>
          </cell>
          <cell r="R373">
            <v>-0.20956118054179218</v>
          </cell>
          <cell r="S373">
            <v>-0.20844917403418617</v>
          </cell>
          <cell r="T373">
            <v>-0.213134818280172</v>
          </cell>
          <cell r="U373">
            <v>4.741414745571082E-2</v>
          </cell>
          <cell r="V373">
            <v>-0.13649702800933361</v>
          </cell>
          <cell r="W373">
            <v>-0.12659613156973226</v>
          </cell>
          <cell r="X373">
            <v>-0.14869843341541333</v>
          </cell>
        </row>
        <row r="374">
          <cell r="A374">
            <v>40151</v>
          </cell>
          <cell r="B374">
            <v>-1.5194959699900579E-2</v>
          </cell>
          <cell r="C374">
            <v>-2.1098136547401114E-2</v>
          </cell>
          <cell r="D374">
            <v>-0.24580403181307686</v>
          </cell>
          <cell r="E374">
            <v>1.7859191988178091E-2</v>
          </cell>
          <cell r="F374">
            <v>3.1615261918276349E-2</v>
          </cell>
          <cell r="G374">
            <v>0.2908992449593697</v>
          </cell>
          <cell r="H374">
            <v>2.3815123393722548E-2</v>
          </cell>
          <cell r="I374">
            <v>3.9896304070300426E-2</v>
          </cell>
          <cell r="J374">
            <v>0.22393012697900372</v>
          </cell>
          <cell r="K374">
            <v>1.1877437325905333E-2</v>
          </cell>
          <cell r="L374">
            <v>2.3334219766252273E-2</v>
          </cell>
          <cell r="M374">
            <v>0.36011142561890552</v>
          </cell>
          <cell r="N374" t="str">
            <v/>
          </cell>
          <cell r="O374">
            <v>-1.1776409983459528</v>
          </cell>
          <cell r="P374">
            <v>-9182368.1400000006</v>
          </cell>
          <cell r="Q374">
            <v>0.17646841944184799</v>
          </cell>
          <cell r="R374">
            <v>-0.19544458191017922</v>
          </cell>
          <cell r="S374">
            <v>-0.18959829344140733</v>
          </cell>
          <cell r="T374">
            <v>-0.20378887640035759</v>
          </cell>
          <cell r="U374">
            <v>3.1498731696015581E-2</v>
          </cell>
          <cell r="V374">
            <v>-0.12107556265018993</v>
          </cell>
          <cell r="W374">
            <v>-0.10579591067051086</v>
          </cell>
          <cell r="X374">
            <v>-0.13858715241285979</v>
          </cell>
        </row>
        <row r="375">
          <cell r="A375">
            <v>40154</v>
          </cell>
          <cell r="B375">
            <v>3.221270596818085E-3</v>
          </cell>
          <cell r="C375">
            <v>-1.7944828757490927E-2</v>
          </cell>
          <cell r="D375">
            <v>-0.24337456251651768</v>
          </cell>
          <cell r="E375">
            <v>1.7690640903333943E-4</v>
          </cell>
          <cell r="F375">
            <v>3.1797761269766189E-2</v>
          </cell>
          <cell r="G375">
            <v>0.29112761330921932</v>
          </cell>
          <cell r="H375">
            <v>1.3067218979475805E-3</v>
          </cell>
          <cell r="I375">
            <v>4.1255159342423964E-2</v>
          </cell>
          <cell r="J375">
            <v>0.22552946327748513</v>
          </cell>
          <cell r="K375">
            <v>-9.7119450317121529E-4</v>
          </cell>
          <cell r="L375">
            <v>2.2340363197108415E-2</v>
          </cell>
          <cell r="M375">
            <v>0.35879049287864406</v>
          </cell>
          <cell r="N375" t="str">
            <v/>
          </cell>
          <cell r="O375">
            <v>-1.207189122704901</v>
          </cell>
          <cell r="P375">
            <v>-9443141.8100000005</v>
          </cell>
          <cell r="Q375">
            <v>0.18025814256948092</v>
          </cell>
          <cell r="R375">
            <v>-0.19530225090029663</v>
          </cell>
          <cell r="S375">
            <v>-0.18853932378531302</v>
          </cell>
          <cell r="T375">
            <v>-0.20456215226696128</v>
          </cell>
          <cell r="U375">
            <v>3.4821468231083008E-2</v>
          </cell>
          <cell r="V375">
            <v>-0.12092007528416671</v>
          </cell>
          <cell r="W375">
            <v>-0.10462743460574964</v>
          </cell>
          <cell r="X375">
            <v>-0.13942375183539746</v>
          </cell>
        </row>
        <row r="376">
          <cell r="A376">
            <v>40155</v>
          </cell>
          <cell r="B376">
            <v>8.282586603148033E-3</v>
          </cell>
          <cell r="C376">
            <v>-9.8108717526055322E-3</v>
          </cell>
          <cell r="D376">
            <v>-0.23710774680441604</v>
          </cell>
          <cell r="E376">
            <v>-9.1899655557191595E-3</v>
          </cell>
          <cell r="F376">
            <v>2.2315575383228814E-2</v>
          </cell>
          <cell r="G376">
            <v>0.27926219501486971</v>
          </cell>
          <cell r="H376">
            <v>-9.6616358966064315E-3</v>
          </cell>
          <cell r="I376">
            <v>3.1194931117394686E-2</v>
          </cell>
          <cell r="J376">
            <v>0.21368884382273468</v>
          </cell>
          <cell r="K376">
            <v>-8.7095686217455327E-3</v>
          </cell>
          <cell r="L376">
            <v>1.3436219649062942E-2</v>
          </cell>
          <cell r="M376">
            <v>0.34695601383834207</v>
          </cell>
          <cell r="N376" t="str">
            <v/>
          </cell>
          <cell r="O376">
            <v>-1.1180012716436625</v>
          </cell>
          <cell r="P376">
            <v>-8818050.9399999995</v>
          </cell>
          <cell r="Q376">
            <v>0.1900337328493833</v>
          </cell>
          <cell r="R376">
            <v>-0.2026973954972876</v>
          </cell>
          <cell r="S376">
            <v>-0.19637936138331336</v>
          </cell>
          <cell r="T376">
            <v>-0.21149007278612575</v>
          </cell>
          <cell r="U376">
            <v>4.339246666050367E-2</v>
          </cell>
          <cell r="V376">
            <v>-0.12899878951302945</v>
          </cell>
          <cell r="W376">
            <v>-0.11327819832439934</v>
          </cell>
          <cell r="X376">
            <v>-0.14691899972303135</v>
          </cell>
        </row>
        <row r="377">
          <cell r="A377">
            <v>40156</v>
          </cell>
          <cell r="B377">
            <v>-5.6520671520882667E-3</v>
          </cell>
          <cell r="C377">
            <v>-1.5407487198727532E-2</v>
          </cell>
          <cell r="D377">
            <v>-0.24141966504928536</v>
          </cell>
          <cell r="E377">
            <v>1.1077596949646829E-3</v>
          </cell>
          <cell r="F377">
            <v>2.3448055373173071E-2</v>
          </cell>
          <cell r="G377">
            <v>0.28067931011379921</v>
          </cell>
          <cell r="H377">
            <v>6.0760724267829816E-4</v>
          </cell>
          <cell r="I377">
            <v>3.1821492626154857E-2</v>
          </cell>
          <cell r="J377">
            <v>0.21442628995459923</v>
          </cell>
          <cell r="K377">
            <v>1.616676451228302E-3</v>
          </cell>
          <cell r="L377">
            <v>1.5074618120191285E-2</v>
          </cell>
          <cell r="M377">
            <v>0.34913360590675468</v>
          </cell>
          <cell r="N377" t="str">
            <v/>
          </cell>
          <cell r="O377">
            <v>-1.1477188457945744</v>
          </cell>
          <cell r="P377">
            <v>-9001181.0899999999</v>
          </cell>
          <cell r="Q377">
            <v>0.18330758227806832</v>
          </cell>
          <cell r="R377">
            <v>-0.20181417580732908</v>
          </cell>
          <cell r="S377">
            <v>-0.19589107566292407</v>
          </cell>
          <cell r="T377">
            <v>-0.21021530735523941</v>
          </cell>
          <cell r="U377">
            <v>3.7495142372955481E-2</v>
          </cell>
          <cell r="V377">
            <v>-0.12803392947778658</v>
          </cell>
          <cell r="W377">
            <v>-0.11273941973546042</v>
          </cell>
          <cell r="X377">
            <v>-0.14553984375889339</v>
          </cell>
        </row>
        <row r="378">
          <cell r="A378">
            <v>40157</v>
          </cell>
          <cell r="B378">
            <v>3.0283605123437763E-3</v>
          </cell>
          <cell r="C378">
            <v>-1.242578611221079E-2</v>
          </cell>
          <cell r="D378">
            <v>-0.23912241031748005</v>
          </cell>
          <cell r="E378">
            <v>8.8529704788897767E-4</v>
          </cell>
          <cell r="F378">
            <v>2.4354110915262739E-2</v>
          </cell>
          <cell r="G378">
            <v>0.28181309172633551</v>
          </cell>
          <cell r="H378">
            <v>-4.3986822929318013E-3</v>
          </cell>
          <cell r="I378">
            <v>2.7282837697073736E-2</v>
          </cell>
          <cell r="J378">
            <v>0.20908441453690507</v>
          </cell>
          <cell r="K378">
            <v>6.2564523828025917E-3</v>
          </cell>
          <cell r="L378">
            <v>2.1425384133451741E-2</v>
          </cell>
          <cell r="M378">
            <v>0.35757439607014896</v>
          </cell>
          <cell r="N378" t="str">
            <v/>
          </cell>
          <cell r="O378">
            <v>-1.1400224519519522</v>
          </cell>
          <cell r="P378">
            <v>-8960812.9700000007</v>
          </cell>
          <cell r="Q378">
            <v>0.1868910642341961</v>
          </cell>
          <cell r="R378">
            <v>-0.20110754425350452</v>
          </cell>
          <cell r="S378">
            <v>-0.19942809534999406</v>
          </cell>
          <cell r="T378">
            <v>-0.20527405703304114</v>
          </cell>
          <cell r="U378">
            <v>4.0637051693866333E-2</v>
          </cell>
          <cell r="V378">
            <v>-0.12726198048969395</v>
          </cell>
          <cell r="W378">
            <v>-0.11664219713908652</v>
          </cell>
          <cell r="X378">
            <v>-0.1401939544783688</v>
          </cell>
        </row>
        <row r="379">
          <cell r="A379">
            <v>40158</v>
          </cell>
          <cell r="B379">
            <v>-1.1976024761898747E-2</v>
          </cell>
          <cell r="C379">
            <v>-2.4252999351943583E-2</v>
          </cell>
          <cell r="D379">
            <v>-0.24823469917229168</v>
          </cell>
          <cell r="E379">
            <v>7.8587929907496523E-3</v>
          </cell>
          <cell r="F379">
            <v>3.2404297822169137E-2</v>
          </cell>
          <cell r="G379">
            <v>0.29188659546704554</v>
          </cell>
          <cell r="H379">
            <v>8.5846398987530857E-3</v>
          </cell>
          <cell r="I379">
            <v>3.6101690932872188E-2</v>
          </cell>
          <cell r="J379">
            <v>0.21946396884289898</v>
          </cell>
          <cell r="K379">
            <v>7.1287836499108409E-3</v>
          </cell>
          <cell r="L379">
            <v>2.8706904711466086E-2</v>
          </cell>
          <cell r="M379">
            <v>0.36725225022839125</v>
          </cell>
          <cell r="N379" t="str">
            <v/>
          </cell>
          <cell r="O379">
            <v>-1.1081403674933283</v>
          </cell>
          <cell r="P379">
            <v>-8605617.3100000005</v>
          </cell>
          <cell r="Q379">
            <v>0.17267682745925095</v>
          </cell>
          <cell r="R379">
            <v>-0.1948292138219212</v>
          </cell>
          <cell r="S379">
            <v>-0.19255547383551497</v>
          </cell>
          <cell r="T379">
            <v>-0.19960862772465837</v>
          </cell>
          <cell r="U379">
            <v>2.81743565946313E-2</v>
          </cell>
          <cell r="V379">
            <v>-0.1204033130592056</v>
          </cell>
          <cell r="W379">
            <v>-0.10905888849977197</v>
          </cell>
          <cell r="X379">
            <v>-0.13406458319895975</v>
          </cell>
        </row>
        <row r="380">
          <cell r="A380">
            <v>40161</v>
          </cell>
          <cell r="B380">
            <v>-1.422110059426247E-2</v>
          </cell>
          <cell r="C380">
            <v>-3.8129195602709554E-2</v>
          </cell>
          <cell r="D380">
            <v>-0.25892562913863859</v>
          </cell>
          <cell r="E380">
            <v>1.5034189384763641E-2</v>
          </cell>
          <cell r="F380">
            <v>4.7925659557271572E-2</v>
          </cell>
          <cell r="G380">
            <v>0.31130906320693463</v>
          </cell>
          <cell r="H380">
            <v>1.5753209792086293E-2</v>
          </cell>
          <cell r="I380">
            <v>5.2423618236073111E-2</v>
          </cell>
          <cell r="J380">
            <v>0.23867444057797127</v>
          </cell>
          <cell r="K380">
            <v>1.4310000350520458E-2</v>
          </cell>
          <cell r="L380">
            <v>4.3427700878470032E-2</v>
          </cell>
          <cell r="M380">
            <v>0.38681763040840944</v>
          </cell>
          <cell r="N380" t="str">
            <v/>
          </cell>
          <cell r="O380">
            <v>-1.0716358331967824</v>
          </cell>
          <cell r="P380">
            <v>-8203455.8799999999</v>
          </cell>
          <cell r="Q380">
            <v>0.15600007233139235</v>
          </cell>
          <cell r="R380">
            <v>-0.18272412373544089</v>
          </cell>
          <cell r="S380">
            <v>-0.17983563081937415</v>
          </cell>
          <cell r="T380">
            <v>-0.1881550269068446</v>
          </cell>
          <cell r="U380">
            <v>1.3552585641057879E-2</v>
          </cell>
          <cell r="V380">
            <v>-0.10717928988552705</v>
          </cell>
          <cell r="W380">
            <v>-9.5023706257914342E-2</v>
          </cell>
          <cell r="X380">
            <v>-0.12167304708100868</v>
          </cell>
        </row>
        <row r="381">
          <cell r="A381">
            <v>40162</v>
          </cell>
          <cell r="B381">
            <v>2.3659057051769561E-3</v>
          </cell>
          <cell r="C381">
            <v>-3.5853499978942827E-2</v>
          </cell>
          <cell r="D381">
            <v>-0.25717231705665722</v>
          </cell>
          <cell r="E381">
            <v>-4.5440350294718712E-3</v>
          </cell>
          <cell r="F381">
            <v>4.3163848651960879E-2</v>
          </cell>
          <cell r="G381">
            <v>0.30535042888925834</v>
          </cell>
          <cell r="H381">
            <v>-5.6037417813647478E-3</v>
          </cell>
          <cell r="I381">
            <v>4.6526108034868452E-2</v>
          </cell>
          <cell r="J381">
            <v>0.23173322886179593</v>
          </cell>
          <cell r="K381">
            <v>-3.4751920102981766E-3</v>
          </cell>
          <cell r="L381">
            <v>3.9801589269053306E-2</v>
          </cell>
          <cell r="M381">
            <v>0.38199817285947346</v>
          </cell>
          <cell r="N381" t="str">
            <v/>
          </cell>
          <cell r="O381">
            <v>-1.0684079744113499</v>
          </cell>
          <cell r="P381">
            <v>-8198150.25</v>
          </cell>
          <cell r="Q381">
            <v>0.15873505949770617</v>
          </cell>
          <cell r="R381">
            <v>-0.18643785394592938</v>
          </cell>
          <cell r="S381">
            <v>-0.18443162016253833</v>
          </cell>
          <cell r="T381">
            <v>-0.19097634407093866</v>
          </cell>
          <cell r="U381">
            <v>1.5950555485922946E-2</v>
          </cell>
          <cell r="V381">
            <v>-0.11123629846732519</v>
          </cell>
          <cell r="W381">
            <v>-0.10009495972630156</v>
          </cell>
          <cell r="X381">
            <v>-0.1247254018902223</v>
          </cell>
        </row>
        <row r="382">
          <cell r="A382">
            <v>40163</v>
          </cell>
          <cell r="B382">
            <v>-4.2623101619341259E-3</v>
          </cell>
          <cell r="C382">
            <v>-3.9962991403575843E-2</v>
          </cell>
          <cell r="D382">
            <v>-0.2603384790382326</v>
          </cell>
          <cell r="E382">
            <v>7.0102375205978174E-3</v>
          </cell>
          <cell r="F382">
            <v>5.0476675003912286E-2</v>
          </cell>
          <cell r="G382">
            <v>0.3145012454433862</v>
          </cell>
          <cell r="H382">
            <v>8.1611117971284366E-3</v>
          </cell>
          <cell r="I382">
            <v>5.506692460115481E-2</v>
          </cell>
          <cell r="J382">
            <v>0.24178554144677511</v>
          </cell>
          <cell r="K382">
            <v>5.8519204052129778E-3</v>
          </cell>
          <cell r="L382">
            <v>4.5886425406669762E-2</v>
          </cell>
          <cell r="M382">
            <v>0.39008551616719678</v>
          </cell>
          <cell r="N382" t="str">
            <v/>
          </cell>
          <cell r="O382">
            <v>-1.1912469686934939</v>
          </cell>
          <cell r="P382">
            <v>-9101654.7300000004</v>
          </cell>
          <cell r="Q382">
            <v>0.15379617127861978</v>
          </cell>
          <cell r="R382">
            <v>-0.18073459006432302</v>
          </cell>
          <cell r="S382">
            <v>-0.17777567543648187</v>
          </cell>
          <cell r="T382">
            <v>-0.18624200203050734</v>
          </cell>
          <cell r="U382">
            <v>1.1620259109252684E-2</v>
          </cell>
          <cell r="V382">
            <v>-0.10500585381989547</v>
          </cell>
          <cell r="W382">
            <v>-9.2750734085828457E-2</v>
          </cell>
          <cell r="X382">
            <v>-0.11960336460937915</v>
          </cell>
        </row>
        <row r="383">
          <cell r="A383">
            <v>40164</v>
          </cell>
          <cell r="B383">
            <v>1.2286670191139954E-2</v>
          </cell>
          <cell r="C383">
            <v>-2.8167333307662967E-2</v>
          </cell>
          <cell r="D383">
            <v>-0.25125050187709841</v>
          </cell>
          <cell r="E383">
            <v>-1.0964563657955728E-2</v>
          </cell>
          <cell r="F383">
            <v>3.895865662963427E-2</v>
          </cell>
          <cell r="G383">
            <v>0.30008831285926019</v>
          </cell>
          <cell r="H383">
            <v>-1.1350139556980792E-2</v>
          </cell>
          <cell r="I383">
            <v>4.309176776497714E-2</v>
          </cell>
          <cell r="J383">
            <v>0.22769110225151312</v>
          </cell>
          <cell r="K383">
            <v>-1.0575603281281296E-2</v>
          </cell>
          <cell r="L383">
            <v>3.4825545494291399E-2</v>
          </cell>
          <cell r="M383">
            <v>0.37538452322115745</v>
          </cell>
          <cell r="N383" t="str">
            <v/>
          </cell>
          <cell r="O383">
            <v>-1.2318662967599163</v>
          </cell>
          <cell r="P383">
            <v>-9527968.3599999994</v>
          </cell>
          <cell r="Q383">
            <v>0.16797248430292022</v>
          </cell>
          <cell r="R383">
            <v>-0.18971747780432391</v>
          </cell>
          <cell r="S383">
            <v>-0.18710803626742212</v>
          </cell>
          <cell r="T383">
            <v>-0.19484798378400237</v>
          </cell>
          <cell r="U383">
            <v>2.4049703591603633E-2</v>
          </cell>
          <cell r="V383">
            <v>-0.1148190741091849</v>
          </cell>
          <cell r="W383">
            <v>-0.10304813986692274</v>
          </cell>
          <cell r="X383">
            <v>-0.12891409015544519</v>
          </cell>
        </row>
        <row r="384">
          <cell r="A384">
            <v>40165</v>
          </cell>
          <cell r="B384">
            <v>-6.7131949049943958E-3</v>
          </cell>
          <cell r="C384">
            <v>-3.469143541420916E-2</v>
          </cell>
          <cell r="D384">
            <v>-0.25627700319301427</v>
          </cell>
          <cell r="E384">
            <v>7.6909599645160753E-3</v>
          </cell>
          <cell r="F384">
            <v>4.6949246062560235E-2</v>
          </cell>
          <cell r="G384">
            <v>0.31008724002379595</v>
          </cell>
          <cell r="H384">
            <v>1.0470555551384309E-2</v>
          </cell>
          <cell r="I384">
            <v>5.4013518064551791E-2</v>
          </cell>
          <cell r="J384">
            <v>0.24054571013757764</v>
          </cell>
          <cell r="K384">
            <v>4.8891608719039458E-3</v>
          </cell>
          <cell r="L384">
            <v>3.9884974060568679E-2</v>
          </cell>
          <cell r="M384">
            <v>0.38210899941591259</v>
          </cell>
          <cell r="N384" t="str">
            <v/>
          </cell>
          <cell r="O384">
            <v>-1.2294519225113656</v>
          </cell>
          <cell r="P384">
            <v>-9445280.9800000004</v>
          </cell>
          <cell r="Q384">
            <v>0.16013165737212409</v>
          </cell>
          <cell r="R384">
            <v>-0.1834856273661698</v>
          </cell>
          <cell r="S384">
            <v>-0.17859660580388637</v>
          </cell>
          <cell r="T384">
            <v>-0.19091146605038456</v>
          </cell>
          <cell r="U384">
            <v>1.7175058338991356E-2</v>
          </cell>
          <cell r="V384">
            <v>-0.10801118304680535</v>
          </cell>
          <cell r="W384">
            <v>-9.365655558848196E-2</v>
          </cell>
          <cell r="X384">
            <v>-0.12465521100896637</v>
          </cell>
        </row>
        <row r="385">
          <cell r="A385">
            <v>40168</v>
          </cell>
          <cell r="B385">
            <v>-1.1413021036546169E-2</v>
          </cell>
          <cell r="C385">
            <v>-4.5708522368585025E-2</v>
          </cell>
          <cell r="D385">
            <v>-0.26476512940093555</v>
          </cell>
          <cell r="E385">
            <v>1.2418432379499134E-2</v>
          </cell>
          <cell r="F385">
            <v>5.9950714479555578E-2</v>
          </cell>
          <cell r="G385">
            <v>0.32635646982527611</v>
          </cell>
          <cell r="H385">
            <v>1.3167134179190279E-2</v>
          </cell>
          <cell r="I385">
            <v>6.7891855483588115E-2</v>
          </cell>
          <cell r="J385">
            <v>0.25688014195837816</v>
          </cell>
          <cell r="K385">
            <v>1.165955823710951E-2</v>
          </cell>
          <cell r="L385">
            <v>5.2009573475523041E-2</v>
          </cell>
          <cell r="M385">
            <v>0.39822377978463552</v>
          </cell>
          <cell r="N385" t="str">
            <v/>
          </cell>
          <cell r="O385">
            <v>-1.2167073289222663</v>
          </cell>
          <cell r="P385">
            <v>-9240393.5199999996</v>
          </cell>
          <cell r="Q385">
            <v>0.14689105036137295</v>
          </cell>
          <cell r="R385">
            <v>-0.17334579884272738</v>
          </cell>
          <cell r="S385">
            <v>-0.16778107709726375</v>
          </cell>
          <cell r="T385">
            <v>-0.18147785116982151</v>
          </cell>
          <cell r="U385">
            <v>5.5660180003183068E-3</v>
          </cell>
          <cell r="V385">
            <v>-9.6934080240202669E-2</v>
          </cell>
          <cell r="W385">
            <v>-8.1722609843485894E-2</v>
          </cell>
          <cell r="X385">
            <v>-0.1144490774641751</v>
          </cell>
        </row>
        <row r="386">
          <cell r="A386">
            <v>40169</v>
          </cell>
          <cell r="B386">
            <v>-8.0244640972343875E-3</v>
          </cell>
          <cell r="C386">
            <v>-5.3366200069135061E-2</v>
          </cell>
          <cell r="D386">
            <v>-0.27066499522309251</v>
          </cell>
          <cell r="E386">
            <v>7.8340319722747243E-3</v>
          </cell>
          <cell r="F386">
            <v>6.8254402265824021E-2</v>
          </cell>
          <cell r="G386">
            <v>0.33674718881652077</v>
          </cell>
          <cell r="H386">
            <v>8.1188416532515083E-3</v>
          </cell>
          <cell r="I386">
            <v>7.6561900361056479E-2</v>
          </cell>
          <cell r="J386">
            <v>0.26708455280805454</v>
          </cell>
          <cell r="K386">
            <v>7.5449224942374651E-3</v>
          </cell>
          <cell r="L386">
            <v>5.9946904170591564E-2</v>
          </cell>
          <cell r="M386">
            <v>0.40877326983271023</v>
          </cell>
          <cell r="N386" t="str">
            <v/>
          </cell>
          <cell r="O386">
            <v>-1.2167575286941936</v>
          </cell>
          <cell r="P386">
            <v>-9166414.9299999997</v>
          </cell>
          <cell r="Q386">
            <v>0.13768786430430868</v>
          </cell>
          <cell r="R386">
            <v>-0.16686976340084614</v>
          </cell>
          <cell r="S386">
            <v>-0.1610244234413768</v>
          </cell>
          <cell r="T386">
            <v>-0.17530216499708118</v>
          </cell>
          <cell r="U386">
            <v>-2.503110408524134E-3</v>
          </cell>
          <cell r="V386">
            <v>-8.985943295173271E-2</v>
          </cell>
          <cell r="W386">
            <v>-7.4267261119044026E-2</v>
          </cell>
          <cell r="X386">
            <v>-0.10776766438894181</v>
          </cell>
        </row>
        <row r="387">
          <cell r="A387">
            <v>40170</v>
          </cell>
          <cell r="B387">
            <v>-5.2524123317248053E-3</v>
          </cell>
          <cell r="C387">
            <v>-5.8338311113519392E-2</v>
          </cell>
          <cell r="D387">
            <v>-0.27449576339614135</v>
          </cell>
          <cell r="E387">
            <v>9.1059059329532399E-3</v>
          </cell>
          <cell r="F387">
            <v>7.7981826365319806E-2</v>
          </cell>
          <cell r="G387">
            <v>0.34891948297402364</v>
          </cell>
          <cell r="H387">
            <v>1.2025622651529736E-2</v>
          </cell>
          <cell r="I387">
            <v>8.9508227535812335E-2</v>
          </cell>
          <cell r="J387">
            <v>0.28232203350770657</v>
          </cell>
          <cell r="K387">
            <v>6.1404217500202214E-3</v>
          </cell>
          <cell r="L387">
            <v>6.6455425194827278E-2</v>
          </cell>
          <cell r="M387">
            <v>0.4174237318596381</v>
          </cell>
          <cell r="N387" t="str">
            <v/>
          </cell>
          <cell r="O387">
            <v>-1.2025007799551299</v>
          </cell>
          <cell r="P387">
            <v>-9011296.0999999996</v>
          </cell>
          <cell r="Q387">
            <v>0.13171225853618318</v>
          </cell>
          <cell r="R387">
            <v>-0.15928335783647518</v>
          </cell>
          <cell r="S387">
            <v>-0.15093521974383306</v>
          </cell>
          <cell r="T387">
            <v>-0.17023817247383466</v>
          </cell>
          <cell r="U387">
            <v>-7.742375372271515E-3</v>
          </cell>
          <cell r="V387">
            <v>-8.1571778562426478E-2</v>
          </cell>
          <cell r="W387">
            <v>-6.3134748525094486E-2</v>
          </cell>
          <cell r="X387">
            <v>-0.10228898154928423</v>
          </cell>
        </row>
        <row r="388">
          <cell r="A388">
            <v>40171</v>
          </cell>
          <cell r="B388">
            <v>-6.1119959578103001E-3</v>
          </cell>
          <cell r="C388">
            <v>-6.4093743549618387E-2</v>
          </cell>
          <cell r="D388">
            <v>-0.27893004235763841</v>
          </cell>
          <cell r="E388">
            <v>5.6461156469815865E-3</v>
          </cell>
          <cell r="F388">
            <v>8.4068236422322973E-2</v>
          </cell>
          <cell r="G388">
            <v>0.35653563837336155</v>
          </cell>
          <cell r="H388">
            <v>4.8990183991747902E-3</v>
          </cell>
          <cell r="I388">
            <v>9.4845748388562745E-2</v>
          </cell>
          <cell r="J388">
            <v>0.28860415274352813</v>
          </cell>
          <cell r="K388">
            <v>6.4093623603697115E-3</v>
          </cell>
          <cell r="L388">
            <v>7.3290724456083201E-2</v>
          </cell>
          <cell r="M388">
            <v>0.42650851417531421</v>
          </cell>
          <cell r="N388" t="str">
            <v/>
          </cell>
          <cell r="O388">
            <v>-1.1789363627088982</v>
          </cell>
          <cell r="P388">
            <v>-8780558.2599999998</v>
          </cell>
          <cell r="Q388">
            <v>0.12479523778660573</v>
          </cell>
          <cell r="R388">
            <v>-0.1545365744484779</v>
          </cell>
          <cell r="S388">
            <v>-0.1467756357632668</v>
          </cell>
          <cell r="T388">
            <v>-0.16491992824841684</v>
          </cell>
          <cell r="U388">
            <v>-1.3807049963102669E-2</v>
          </cell>
          <cell r="V388">
            <v>-7.638622661073835E-2</v>
          </cell>
          <cell r="W388">
            <v>-5.854502842057141E-2</v>
          </cell>
          <cell r="X388">
            <v>-9.6535226337136959E-2</v>
          </cell>
        </row>
        <row r="389">
          <cell r="A389">
            <v>40175</v>
          </cell>
          <cell r="B389">
            <v>-1.9594012079355142E-3</v>
          </cell>
          <cell r="C389">
            <v>-6.5927559399021618E-2</v>
          </cell>
          <cell r="D389">
            <v>-0.28034290770364878</v>
          </cell>
          <cell r="E389">
            <v>-9.9720320744423052E-4</v>
          </cell>
          <cell r="F389">
            <v>8.2987200099874148E-2</v>
          </cell>
          <cell r="G389">
            <v>0.35518289668376313</v>
          </cell>
          <cell r="H389">
            <v>-4.7213339914592629E-4</v>
          </cell>
          <cell r="I389">
            <v>9.432883514383561E-2</v>
          </cell>
          <cell r="J389">
            <v>0.28799575968473978</v>
          </cell>
          <cell r="K389">
            <v>-1.5328180544969692E-3</v>
          </cell>
          <cell r="L389">
            <v>7.1645565055912686E-2</v>
          </cell>
          <cell r="M389">
            <v>0.42432193616989267</v>
          </cell>
          <cell r="N389" t="str">
            <v/>
          </cell>
          <cell r="O389">
            <v>-1.1825524821312965</v>
          </cell>
          <cell r="P389">
            <v>-8790183.9600000009</v>
          </cell>
          <cell r="Q389">
            <v>0.12259131263900658</v>
          </cell>
          <cell r="R389">
            <v>-0.15537967328821467</v>
          </cell>
          <cell r="S389">
            <v>-0.147178471482588</v>
          </cell>
          <cell r="T389">
            <v>-0.16619995405934829</v>
          </cell>
          <cell r="U389">
            <v>-1.5739397620662454E-2</v>
          </cell>
          <cell r="V389">
            <v>-7.7307257228001802E-2</v>
          </cell>
          <cell r="W389">
            <v>-5.8989520756446034E-2</v>
          </cell>
          <cell r="X389">
            <v>-9.7920073453809486E-2</v>
          </cell>
        </row>
        <row r="390">
          <cell r="A390">
            <v>40176</v>
          </cell>
          <cell r="B390">
            <v>-1.1117060263455027E-4</v>
          </cell>
          <cell r="C390">
            <v>-6.6031400795147577E-2</v>
          </cell>
          <cell r="D390">
            <v>-0.28042291241628958</v>
          </cell>
          <cell r="E390">
            <v>-1.271009005373247E-3</v>
          </cell>
          <cell r="F390">
            <v>8.1610713615843378E-2</v>
          </cell>
          <cell r="G390">
            <v>0.35346044701815016</v>
          </cell>
          <cell r="H390">
            <v>-4.1510109142954175E-4</v>
          </cell>
          <cell r="I390">
            <v>9.3874578049984558E-2</v>
          </cell>
          <cell r="J390">
            <v>0.28746111123913809</v>
          </cell>
          <cell r="K390">
            <v>-2.1450337211918434E-3</v>
          </cell>
          <cell r="L390">
            <v>6.9346849181702197E-2</v>
          </cell>
          <cell r="M390">
            <v>0.42126671758697509</v>
          </cell>
          <cell r="N390" t="str">
            <v/>
          </cell>
          <cell r="O390">
            <v>-1.1501199649386507</v>
          </cell>
          <cell r="P390">
            <v>-8548152.4900000002</v>
          </cell>
          <cell r="Q390">
            <v>0.12246651348626814</v>
          </cell>
          <cell r="R390">
            <v>-0.15645319332958663</v>
          </cell>
          <cell r="S390">
            <v>-0.14753247862987018</v>
          </cell>
          <cell r="T390">
            <v>-0.16798848327462224</v>
          </cell>
          <cell r="U390">
            <v>-1.5848818464978431E-2</v>
          </cell>
          <cell r="V390">
            <v>-7.8480008013257607E-2</v>
          </cell>
          <cell r="W390">
            <v>-5.9380135233426667E-2</v>
          </cell>
          <cell r="X390">
            <v>-9.9855065315461289E-2</v>
          </cell>
        </row>
        <row r="391">
          <cell r="A391">
            <v>40177</v>
          </cell>
          <cell r="B391">
            <v>-1.9176324191779329E-3</v>
          </cell>
          <cell r="C391">
            <v>-6.7822409259477023E-2</v>
          </cell>
          <cell r="D391">
            <v>-0.28180279676753772</v>
          </cell>
          <cell r="E391">
            <v>-4.6069844308105345E-5</v>
          </cell>
          <cell r="F391">
            <v>8.1560883978665011E-2</v>
          </cell>
          <cell r="G391">
            <v>0.35339809330607896</v>
          </cell>
          <cell r="H391">
            <v>4.2601330307089525E-4</v>
          </cell>
          <cell r="I391">
            <v>9.4340583172124903E-2</v>
          </cell>
          <cell r="J391">
            <v>0.28800958679971234</v>
          </cell>
          <cell r="K391">
            <v>-5.289812158981444E-4</v>
          </cell>
          <cell r="L391">
            <v>6.8781184785205118E-2</v>
          </cell>
          <cell r="M391">
            <v>0.42051489419059029</v>
          </cell>
          <cell r="N391" t="str">
            <v/>
          </cell>
          <cell r="O391">
            <v>-1.2319450552096927</v>
          </cell>
          <cell r="P391">
            <v>-9127803.0800000001</v>
          </cell>
          <cell r="Q391">
            <v>0.12031403531056517</v>
          </cell>
          <cell r="R391">
            <v>-0.15649205539963651</v>
          </cell>
          <cell r="S391">
            <v>-0.14716931612533057</v>
          </cell>
          <cell r="T391">
            <v>-0.16842860173838092</v>
          </cell>
          <cell r="U391">
            <v>-1.7736058676062316E-2</v>
          </cell>
          <cell r="V391">
            <v>-7.8522462295815276E-2</v>
          </cell>
          <cell r="W391">
            <v>-5.8979418657903349E-2</v>
          </cell>
          <cell r="X391">
            <v>-0.10033122507749526</v>
          </cell>
        </row>
        <row r="392">
          <cell r="A392">
            <v>40178</v>
          </cell>
          <cell r="B392">
            <v>9.0942890340883174E-3</v>
          </cell>
          <cell r="C392">
            <v>-5.9344916818182547E-2</v>
          </cell>
          <cell r="D392">
            <v>-0.2752713038178678</v>
          </cell>
          <cell r="E392">
            <v>-1.1870058312978937E-2</v>
          </cell>
          <cell r="F392">
            <v>6.8722693216801245E-2</v>
          </cell>
          <cell r="G392">
            <v>0.33733317901786131</v>
          </cell>
          <cell r="H392">
            <v>-1.265329053543892E-2</v>
          </cell>
          <cell r="I392">
            <v>8.0493573828526399E-2</v>
          </cell>
          <cell r="J392">
            <v>0.27171202728550492</v>
          </cell>
          <cell r="K392">
            <v>-1.1068095461005423E-2</v>
          </cell>
          <cell r="L392">
            <v>5.6951812605076091E-2</v>
          </cell>
          <cell r="M392">
            <v>0.40479249973790887</v>
          </cell>
          <cell r="N392" t="str">
            <v/>
          </cell>
          <cell r="O392">
            <v>-1.073349058298928</v>
          </cell>
          <cell r="P392">
            <v>-8025342.1000000006</v>
          </cell>
          <cell r="Q392">
            <v>0.13050249495662536</v>
          </cell>
          <cell r="R392">
            <v>-0.16650454388950386</v>
          </cell>
          <cell r="S392">
            <v>-0.15796043054593389</v>
          </cell>
          <cell r="T392">
            <v>-0.17763251335698227</v>
          </cell>
          <cell r="U392">
            <v>-8.8030664858995689E-3</v>
          </cell>
          <cell r="V392">
            <v>-8.9460454402464196E-2</v>
          </cell>
          <cell r="W392">
            <v>-7.0886425473452586E-2</v>
          </cell>
          <cell r="X392">
            <v>-0.11028884496162328</v>
          </cell>
        </row>
        <row r="393">
          <cell r="A393">
            <v>40182</v>
          </cell>
          <cell r="B393">
            <v>-2.0987804070802502E-2</v>
          </cell>
          <cell r="C393">
            <v>-2.0987804070802474E-2</v>
          </cell>
          <cell r="D393">
            <v>-2.0987804070802474E-2</v>
          </cell>
          <cell r="E393">
            <v>1.9360190650463682E-2</v>
          </cell>
          <cell r="F393">
            <v>1.9360190650463682E-2</v>
          </cell>
          <cell r="G393">
            <v>1.9360190650463682E-2</v>
          </cell>
          <cell r="H393">
            <v>2.3543311938010358E-2</v>
          </cell>
          <cell r="I393">
            <v>2.3543311938010403E-2</v>
          </cell>
          <cell r="J393">
            <v>2.3543311938010403E-2</v>
          </cell>
          <cell r="K393">
            <v>1.5177069362916901E-2</v>
          </cell>
          <cell r="L393">
            <v>1.5177069362916962E-2</v>
          </cell>
          <cell r="M393">
            <v>1.5177069362916962E-2</v>
          </cell>
          <cell r="N393" t="str">
            <v/>
          </cell>
          <cell r="O393">
            <v>-1.4053137437688019</v>
          </cell>
          <cell r="P393">
            <v>-5196355.0200000005</v>
          </cell>
          <cell r="Q393">
            <v>0.10677573009092245</v>
          </cell>
          <cell r="R393">
            <v>-0.15036791295290952</v>
          </cell>
          <cell r="S393">
            <v>-0.13813603029812882</v>
          </cell>
          <cell r="T393">
            <v>-0.1651513849703935</v>
          </cell>
          <cell r="U393">
            <v>-2.9606113522073763E-2</v>
          </cell>
          <cell r="V393">
            <v>-7.1832235204909334E-2</v>
          </cell>
          <cell r="W393">
            <v>-4.9012014762534251E-2</v>
          </cell>
          <cell r="X393">
            <v>-9.6785637048644846E-2</v>
          </cell>
        </row>
        <row r="394">
          <cell r="A394">
            <v>40183</v>
          </cell>
          <cell r="B394">
            <v>-7.2580523505915377E-3</v>
          </cell>
          <cell r="C394">
            <v>-2.809352584072411E-2</v>
          </cell>
          <cell r="D394">
            <v>-2.809352584072411E-2</v>
          </cell>
          <cell r="E394">
            <v>1.156881985204361E-3</v>
          </cell>
          <cell r="F394">
            <v>2.053947009146162E-2</v>
          </cell>
          <cell r="G394">
            <v>2.053947009146162E-2</v>
          </cell>
          <cell r="H394">
            <v>-2.4786394394025772E-3</v>
          </cell>
          <cell r="I394">
            <v>2.100631711710399E-2</v>
          </cell>
          <cell r="J394">
            <v>2.100631711710399E-2</v>
          </cell>
          <cell r="K394">
            <v>4.8223643447486506E-3</v>
          </cell>
          <cell r="L394">
            <v>2.0072623065819251E-2</v>
          </cell>
          <cell r="M394">
            <v>2.0072623065819251E-2</v>
          </cell>
          <cell r="N394" t="str">
            <v/>
          </cell>
          <cell r="O394">
            <v>-1.4196936240146896</v>
          </cell>
          <cell r="P394">
            <v>-5211425.41</v>
          </cell>
          <cell r="Q394">
            <v>9.874269390155832E-2</v>
          </cell>
          <cell r="R394">
            <v>-0.14938498889735319</v>
          </cell>
          <cell r="S394">
            <v>-0.14027228032483197</v>
          </cell>
          <cell r="T394">
            <v>-0.16112544077601187</v>
          </cell>
          <cell r="U394">
            <v>-3.6649283150824497E-2</v>
          </cell>
          <cell r="V394">
            <v>-7.0758454638570445E-2</v>
          </cell>
          <cell r="W394">
            <v>-5.1369171089141852E-2</v>
          </cell>
          <cell r="X394">
            <v>-9.2430008309083322E-2</v>
          </cell>
        </row>
        <row r="395">
          <cell r="A395">
            <v>40184</v>
          </cell>
          <cell r="B395">
            <v>-1.5392951838774046E-3</v>
          </cell>
          <cell r="C395">
            <v>-2.9589576795576722E-2</v>
          </cell>
          <cell r="D395">
            <v>-2.9589576795576722E-2</v>
          </cell>
          <cell r="E395">
            <v>1.7324983013169426E-3</v>
          </cell>
          <cell r="F395">
            <v>2.2307552989822121E-2</v>
          </cell>
          <cell r="G395">
            <v>2.230755298982201E-2</v>
          </cell>
          <cell r="H395">
            <v>-8.0933432251979851E-4</v>
          </cell>
          <cell r="I395">
            <v>2.0179981661151647E-2</v>
          </cell>
          <cell r="J395">
            <v>2.0179981661151647E-2</v>
          </cell>
          <cell r="K395">
            <v>4.2766575183263008E-3</v>
          </cell>
          <cell r="L395">
            <v>2.4435124318492596E-2</v>
          </cell>
          <cell r="M395">
            <v>2.4435124318492596E-2</v>
          </cell>
          <cell r="N395" t="str">
            <v/>
          </cell>
          <cell r="O395">
            <v>-1.4252559774043552</v>
          </cell>
          <cell r="P395">
            <v>-5223790.3999999994</v>
          </cell>
          <cell r="Q395">
            <v>9.705140456451522E-2</v>
          </cell>
          <cell r="R395">
            <v>-0.14791129983554319</v>
          </cell>
          <cell r="S395">
            <v>-0.14096808747638678</v>
          </cell>
          <cell r="T395">
            <v>-0.15753786158537386</v>
          </cell>
          <cell r="U395">
            <v>-3.8132164269655267E-2</v>
          </cell>
          <cell r="V395">
            <v>-6.9148545239718584E-2</v>
          </cell>
          <cell r="W395">
            <v>-5.213693057837987E-2</v>
          </cell>
          <cell r="X395">
            <v>-8.854864228071091E-2</v>
          </cell>
        </row>
        <row r="396">
          <cell r="A396">
            <v>40185</v>
          </cell>
          <cell r="B396">
            <v>-1.1406690673189461E-2</v>
          </cell>
          <cell r="C396">
            <v>-4.0658748319108429E-2</v>
          </cell>
          <cell r="D396">
            <v>-4.0658748319108429E-2</v>
          </cell>
          <cell r="E396">
            <v>5.5942195366158742E-3</v>
          </cell>
          <cell r="F396">
            <v>2.8026565875187592E-2</v>
          </cell>
          <cell r="G396">
            <v>2.8026565875187703E-2</v>
          </cell>
          <cell r="H396">
            <v>6.3378155141482302E-3</v>
          </cell>
          <cell r="I396">
            <v>2.6645694176147261E-2</v>
          </cell>
          <cell r="J396">
            <v>2.6645694176147261E-2</v>
          </cell>
          <cell r="K396">
            <v>4.8537121948479508E-3</v>
          </cell>
          <cell r="L396">
            <v>2.9407437574227924E-2</v>
          </cell>
          <cell r="M396">
            <v>2.9407437574227924E-2</v>
          </cell>
          <cell r="N396" t="str">
            <v/>
          </cell>
          <cell r="O396">
            <v>-1.4158923252311029</v>
          </cell>
          <cell r="P396">
            <v>-5130276.43</v>
          </cell>
          <cell r="Q396">
            <v>8.453767854005978E-2</v>
          </cell>
          <cell r="R396">
            <v>-0.14314452858215354</v>
          </cell>
          <cell r="S396">
            <v>-0.13552370169404615</v>
          </cell>
          <cell r="T396">
            <v>-0.1534487928304531</v>
          </cell>
          <cell r="U396">
            <v>-4.9103893140321486E-2</v>
          </cell>
          <cell r="V396">
            <v>-6.3941157845811336E-2</v>
          </cell>
          <cell r="W396">
            <v>-4.6129549311711315E-2</v>
          </cell>
          <cell r="X396">
            <v>-8.4124719710738094E-2</v>
          </cell>
        </row>
        <row r="397">
          <cell r="A397">
            <v>40186</v>
          </cell>
          <cell r="B397">
            <v>-3.2472830890488986E-3</v>
          </cell>
          <cell r="C397">
            <v>-4.3774000942318758E-2</v>
          </cell>
          <cell r="D397">
            <v>-4.3774000942318758E-2</v>
          </cell>
          <cell r="E397">
            <v>3.9326056574247037E-3</v>
          </cell>
          <cell r="F397">
            <v>3.2069388964131251E-2</v>
          </cell>
          <cell r="G397">
            <v>3.2069388964131251E-2</v>
          </cell>
          <cell r="H397">
            <v>4.0315036237640097E-3</v>
          </cell>
          <cell r="I397">
            <v>3.078462001254012E-2</v>
          </cell>
          <cell r="J397">
            <v>3.078462001254012E-2</v>
          </cell>
          <cell r="K397">
            <v>3.8339730192691441E-3</v>
          </cell>
          <cell r="L397">
            <v>3.3354157915722382E-2</v>
          </cell>
          <cell r="M397">
            <v>3.3354157915722382E-2</v>
          </cell>
          <cell r="N397" t="str">
            <v/>
          </cell>
          <cell r="O397">
            <v>-1.4075533462645864</v>
          </cell>
          <cell r="P397">
            <v>-5083500.03</v>
          </cell>
          <cell r="Q397">
            <v>8.101587767710039E-2</v>
          </cell>
          <cell r="R397">
            <v>-0.13977485390766042</v>
          </cell>
          <cell r="S397">
            <v>-0.13203856236476763</v>
          </cell>
          <cell r="T397">
            <v>-0.15020313834273535</v>
          </cell>
          <cell r="U397">
            <v>-5.2191721987569273E-2</v>
          </cell>
          <cell r="V397">
            <v>-6.0260007547473404E-2</v>
          </cell>
          <cell r="W397">
            <v>-4.2284017133160101E-2</v>
          </cell>
          <cell r="X397">
            <v>-8.0613278597093552E-2</v>
          </cell>
        </row>
        <row r="398">
          <cell r="A398">
            <v>40189</v>
          </cell>
          <cell r="B398">
            <v>-7.838041128772285E-3</v>
          </cell>
          <cell r="C398">
            <v>-5.1268939651334278E-2</v>
          </cell>
          <cell r="D398">
            <v>-5.1268939651334278E-2</v>
          </cell>
          <cell r="E398">
            <v>1.2401528683114726E-4</v>
          </cell>
          <cell r="F398">
            <v>3.2197381345433262E-2</v>
          </cell>
          <cell r="G398">
            <v>3.2197381345433262E-2</v>
          </cell>
          <cell r="H398">
            <v>-8.790096023008955E-4</v>
          </cell>
          <cell r="I398">
            <v>2.9878550433644957E-2</v>
          </cell>
          <cell r="J398">
            <v>2.9878550433644957E-2</v>
          </cell>
          <cell r="K398">
            <v>1.1245460548037157E-3</v>
          </cell>
          <cell r="L398">
            <v>3.4516212257221568E-2</v>
          </cell>
          <cell r="M398">
            <v>3.4516212257221568E-2</v>
          </cell>
          <cell r="N398" t="str">
            <v/>
          </cell>
          <cell r="O398">
            <v>-1.2671535595411429</v>
          </cell>
          <cell r="P398">
            <v>-4540563.84</v>
          </cell>
          <cell r="Q398">
            <v>7.2542830767011512E-2</v>
          </cell>
          <cell r="R398">
            <v>-0.13966817283942845</v>
          </cell>
          <cell r="S398">
            <v>-0.13280150880287589</v>
          </cell>
          <cell r="T398">
            <v>-0.14924750263457409</v>
          </cell>
          <cell r="U398">
            <v>-5.9620682252821577E-2</v>
          </cell>
          <cell r="V398">
            <v>-6.0143465422762721E-2</v>
          </cell>
          <cell r="W398">
            <v>-4.3125858678377149E-2</v>
          </cell>
          <cell r="X398">
            <v>-7.9579385886700993E-2</v>
          </cell>
        </row>
        <row r="399">
          <cell r="A399">
            <v>40190</v>
          </cell>
          <cell r="B399">
            <v>1.2316902687455122E-2</v>
          </cell>
          <cell r="C399">
            <v>-3.9583511504453606E-2</v>
          </cell>
          <cell r="D399">
            <v>-3.9583511504453606E-2</v>
          </cell>
          <cell r="E399">
            <v>-1.2850263784670357E-2</v>
          </cell>
          <cell r="F399">
            <v>1.8933372717298447E-2</v>
          </cell>
          <cell r="G399">
            <v>1.8933372717298447E-2</v>
          </cell>
          <cell r="H399">
            <v>-1.3168591045217349E-2</v>
          </cell>
          <cell r="I399">
            <v>1.6316500976742976E-2</v>
          </cell>
          <cell r="J399">
            <v>1.6316500976742976E-2</v>
          </cell>
          <cell r="K399">
            <v>-1.2533363562352587E-2</v>
          </cell>
          <cell r="L399">
            <v>2.1550244457853918E-2</v>
          </cell>
          <cell r="M399">
            <v>2.1550244457853918E-2</v>
          </cell>
          <cell r="N399" t="str">
            <v/>
          </cell>
          <cell r="O399">
            <v>-1.295704587491616</v>
          </cell>
          <cell r="P399">
            <v>-4675295.0999999996</v>
          </cell>
          <cell r="Q399">
            <v>8.5753236441696634E-2</v>
          </cell>
          <cell r="R399">
            <v>-0.15072366376078927</v>
          </cell>
          <cell r="S399">
            <v>-0.14422129108848036</v>
          </cell>
          <cell r="T399">
            <v>-0.15991029298563442</v>
          </cell>
          <cell r="U399">
            <v>-4.803812170683408E-2</v>
          </cell>
          <cell r="V399">
            <v>-7.2220869811826405E-2</v>
          </cell>
          <cell r="W399">
            <v>-5.5726542927185152E-2</v>
          </cell>
          <cell r="X399">
            <v>-9.1115352073666833E-2</v>
          </cell>
        </row>
        <row r="400">
          <cell r="A400">
            <v>40191</v>
          </cell>
          <cell r="B400">
            <v>-1.1852699945254262E-2</v>
          </cell>
          <cell r="C400">
            <v>-5.096703996506613E-2</v>
          </cell>
          <cell r="D400">
            <v>-5.096703996506613E-2</v>
          </cell>
          <cell r="E400">
            <v>1.2177195109415395E-2</v>
          </cell>
          <cell r="F400">
            <v>3.1341123200371745E-2</v>
          </cell>
          <cell r="G400">
            <v>3.1341123200371745E-2</v>
          </cell>
          <cell r="H400">
            <v>1.2788006518816531E-2</v>
          </cell>
          <cell r="I400">
            <v>2.9313163016414512E-2</v>
          </cell>
          <cell r="J400">
            <v>2.9313163016414512E-2</v>
          </cell>
          <cell r="K400">
            <v>1.1569513091103455E-2</v>
          </cell>
          <cell r="L400">
            <v>3.3369083384328979E-2</v>
          </cell>
          <cell r="M400">
            <v>3.3369083384328979E-2</v>
          </cell>
          <cell r="N400" t="str">
            <v/>
          </cell>
          <cell r="O400">
            <v>-1.2909544327442981</v>
          </cell>
          <cell r="P400">
            <v>-4602650.9800000004</v>
          </cell>
          <cell r="Q400">
            <v>7.2884129115564411E-2</v>
          </cell>
          <cell r="R400">
            <v>-0.1403818601125949</v>
          </cell>
          <cell r="S400">
            <v>-0.13327758738025541</v>
          </cell>
          <cell r="T400">
            <v>-0.15019086412263039</v>
          </cell>
          <cell r="U400">
            <v>-5.9321440209563647E-2</v>
          </cell>
          <cell r="V400">
            <v>-6.0923122325081347E-2</v>
          </cell>
          <cell r="W400">
            <v>-4.3651167802592483E-2</v>
          </cell>
          <cell r="X400">
            <v>-8.0599999241180109E-2</v>
          </cell>
        </row>
        <row r="401">
          <cell r="A401">
            <v>40192</v>
          </cell>
          <cell r="B401">
            <v>-2.6096645510599015E-3</v>
          </cell>
          <cell r="C401">
            <v>-5.3443697638656751E-2</v>
          </cell>
          <cell r="D401">
            <v>-5.3443697638656751E-2</v>
          </cell>
          <cell r="E401">
            <v>3.0498655296049559E-3</v>
          </cell>
          <cell r="F401">
            <v>3.4486574941284709E-2</v>
          </cell>
          <cell r="G401">
            <v>3.4486574941284598E-2</v>
          </cell>
          <cell r="H401">
            <v>4.4752733226527831E-3</v>
          </cell>
          <cell r="I401">
            <v>3.3919620755517244E-2</v>
          </cell>
          <cell r="J401">
            <v>3.3919620755517244E-2</v>
          </cell>
          <cell r="K401">
            <v>1.6300523886456815E-3</v>
          </cell>
          <cell r="L401">
            <v>3.5053529127052174E-2</v>
          </cell>
          <cell r="M401">
            <v>3.5053529127052174E-2</v>
          </cell>
          <cell r="N401" t="str">
            <v/>
          </cell>
          <cell r="O401">
            <v>-1.2219705707708013</v>
          </cell>
          <cell r="P401">
            <v>-4345271.75</v>
          </cell>
          <cell r="Q401">
            <v>7.0084261436416773E-2</v>
          </cell>
          <cell r="R401">
            <v>-0.1377601403791292</v>
          </cell>
          <cell r="S401">
            <v>-0.12939876768891301</v>
          </cell>
          <cell r="T401">
            <v>-0.14880563071080055</v>
          </cell>
          <cell r="U401">
            <v>-6.1776295700990858E-2</v>
          </cell>
          <cell r="V401">
            <v>-5.8059064126211535E-2</v>
          </cell>
          <cell r="W401">
            <v>-3.937124538670933E-2</v>
          </cell>
          <cell r="X401">
            <v>-7.9101329073822391E-2</v>
          </cell>
        </row>
        <row r="402">
          <cell r="A402">
            <v>40193</v>
          </cell>
          <cell r="B402">
            <v>1.0409359309976707E-2</v>
          </cell>
          <cell r="C402">
            <v>-4.3590652980254552E-2</v>
          </cell>
          <cell r="D402">
            <v>-4.3590652980254552E-2</v>
          </cell>
          <cell r="E402">
            <v>-1.2943848365062349E-2</v>
          </cell>
          <cell r="F402">
            <v>2.109633757955176E-2</v>
          </cell>
          <cell r="G402">
            <v>2.1096337579551871E-2</v>
          </cell>
          <cell r="H402">
            <v>-1.3089078646644001E-2</v>
          </cell>
          <cell r="I402">
            <v>2.0386565525139844E-2</v>
          </cell>
          <cell r="J402">
            <v>2.0386565525139844E-2</v>
          </cell>
          <cell r="K402">
            <v>-1.2798777184269042E-2</v>
          </cell>
          <cell r="L402">
            <v>2.1806109633963677E-2</v>
          </cell>
          <cell r="M402">
            <v>2.1806109633963677E-2</v>
          </cell>
          <cell r="N402" t="str">
            <v/>
          </cell>
          <cell r="O402">
            <v>-1.2144678386552652</v>
          </cell>
          <cell r="P402">
            <v>-4363787.74</v>
          </cell>
          <cell r="Q402">
            <v>8.1223153005659521E-2</v>
          </cell>
          <cell r="R402">
            <v>-0.14892084237637437</v>
          </cell>
          <cell r="S402">
            <v>-0.14079413568849797</v>
          </cell>
          <cell r="T402">
            <v>-0.15969987778383743</v>
          </cell>
          <cell r="U402">
            <v>-5.2009988049805056E-2</v>
          </cell>
          <cell r="V402">
            <v>-7.025140476900682E-2</v>
          </cell>
          <cell r="W402">
            <v>-5.1944990706070393E-2</v>
          </cell>
          <cell r="X402">
            <v>-9.0887705972296007E-2</v>
          </cell>
        </row>
        <row r="403">
          <cell r="A403">
            <v>40197</v>
          </cell>
          <cell r="B403">
            <v>-1.337536944202538E-2</v>
          </cell>
          <cell r="C403">
            <v>-5.6382981334449855E-2</v>
          </cell>
          <cell r="D403">
            <v>-5.6382981334449855E-2</v>
          </cell>
          <cell r="E403">
            <v>1.5228401212036502E-2</v>
          </cell>
          <cell r="F403">
            <v>3.664600228435444E-2</v>
          </cell>
          <cell r="G403">
            <v>3.664600228435444E-2</v>
          </cell>
          <cell r="H403">
            <v>1.7539123825219723E-2</v>
          </cell>
          <cell r="I403">
            <v>3.8283251847476052E-2</v>
          </cell>
          <cell r="J403">
            <v>3.8283251847476052E-2</v>
          </cell>
          <cell r="K403">
            <v>1.2920888770178472E-2</v>
          </cell>
          <cell r="L403">
            <v>3.5008752721232828E-2</v>
          </cell>
          <cell r="M403">
            <v>3.5008752721232828E-2</v>
          </cell>
          <cell r="N403" t="str">
            <v/>
          </cell>
          <cell r="O403">
            <v>-1.206307131934244</v>
          </cell>
          <cell r="P403">
            <v>-4276181.54</v>
          </cell>
          <cell r="Q403">
            <v>6.6761393884937403E-2</v>
          </cell>
          <cell r="R403">
            <v>-0.13596026750087975</v>
          </cell>
          <cell r="S403">
            <v>-0.12572441764298348</v>
          </cell>
          <cell r="T403">
            <v>-0.14884245337111512</v>
          </cell>
          <cell r="U403">
            <v>-6.4689704686988869E-2</v>
          </cell>
          <cell r="V403">
            <v>-5.6092820134501897E-2</v>
          </cell>
          <cell r="W403">
            <v>-3.5316936504944274E-2</v>
          </cell>
          <cell r="X403">
            <v>-7.9141167141562385E-2</v>
          </cell>
        </row>
        <row r="404">
          <cell r="A404">
            <v>40198</v>
          </cell>
          <cell r="B404">
            <v>1.3382010494396388E-2</v>
          </cell>
          <cell r="C404">
            <v>-4.3755488487976391E-2</v>
          </cell>
          <cell r="D404">
            <v>-4.3755488487976391E-2</v>
          </cell>
          <cell r="E404">
            <v>-1.203994749070425E-2</v>
          </cell>
          <cell r="F404">
            <v>2.4164838850402215E-2</v>
          </cell>
          <cell r="G404">
            <v>2.4164838850402326E-2</v>
          </cell>
          <cell r="H404">
            <v>-1.4681653169505864E-2</v>
          </cell>
          <cell r="I404">
            <v>2.3039537252144804E-2</v>
          </cell>
          <cell r="J404">
            <v>2.3039537252144804E-2</v>
          </cell>
          <cell r="K404">
            <v>-9.389884140613397E-3</v>
          </cell>
          <cell r="L404">
            <v>2.5290140448659626E-2</v>
          </cell>
          <cell r="M404">
            <v>2.5290140448659626E-2</v>
          </cell>
          <cell r="N404" t="str">
            <v/>
          </cell>
          <cell r="O404">
            <v>-1.1888658513121471</v>
          </cell>
          <cell r="P404">
            <v>-4271055.33</v>
          </cell>
          <cell r="Q404">
            <v>8.1036806052922739E-2</v>
          </cell>
          <cell r="R404">
            <v>-0.14636326051005133</v>
          </cell>
          <cell r="S404">
            <v>-0.13856022851771699</v>
          </cell>
          <cell r="T404">
            <v>-0.15683472411936905</v>
          </cell>
          <cell r="U404">
            <v>-5.2173372499593085E-2</v>
          </cell>
          <cell r="V404">
            <v>-6.7457413016181245E-2</v>
          </cell>
          <cell r="W404">
            <v>-4.9480078661675142E-2</v>
          </cell>
          <cell r="X404">
            <v>-8.778792489196352E-2</v>
          </cell>
        </row>
        <row r="405">
          <cell r="A405">
            <v>40199</v>
          </cell>
          <cell r="B405">
            <v>1.4662149562379311E-2</v>
          </cell>
          <cell r="C405">
            <v>-2.9734888441982799E-2</v>
          </cell>
          <cell r="D405">
            <v>-2.9734888441982799E-2</v>
          </cell>
          <cell r="E405">
            <v>-1.6429307769112111E-2</v>
          </cell>
          <cell r="F405">
            <v>7.3385195066261177E-3</v>
          </cell>
          <cell r="G405">
            <v>7.3385195066260067E-3</v>
          </cell>
          <cell r="H405">
            <v>-1.7582207358807278E-2</v>
          </cell>
          <cell r="I405">
            <v>5.0522439719193901E-3</v>
          </cell>
          <cell r="J405">
            <v>5.0522439719193901E-3</v>
          </cell>
          <cell r="K405">
            <v>-1.5278938896722162E-2</v>
          </cell>
          <cell r="L405">
            <v>9.6247950413328454E-3</v>
          </cell>
          <cell r="M405">
            <v>9.6247950413328454E-3</v>
          </cell>
          <cell r="N405" t="str">
            <v/>
          </cell>
          <cell r="O405">
            <v>-1.1804272921961034</v>
          </cell>
          <cell r="P405">
            <v>-4303248.5199999996</v>
          </cell>
          <cell r="Q405">
            <v>9.6887129385707649E-2</v>
          </cell>
          <cell r="R405">
            <v>-0.16038792122615309</v>
          </cell>
          <cell r="S405">
            <v>-0.15370624120704202</v>
          </cell>
          <cell r="T405">
            <v>-0.16971739484938708</v>
          </cell>
          <cell r="U405">
            <v>-3.8276196727976552E-2</v>
          </cell>
          <cell r="V405">
            <v>-8.2778442185542422E-2</v>
          </cell>
          <cell r="W405">
            <v>-6.6192317017322755E-2</v>
          </cell>
          <cell r="X405">
            <v>-0.10172555744839129</v>
          </cell>
        </row>
        <row r="406">
          <cell r="A406">
            <v>40200</v>
          </cell>
          <cell r="B406">
            <v>2.1533242791107816E-2</v>
          </cell>
          <cell r="C406">
            <v>-8.8419342230625642E-3</v>
          </cell>
          <cell r="D406">
            <v>-8.8419342230625642E-3</v>
          </cell>
          <cell r="E406">
            <v>-1.9570566747342921E-2</v>
          </cell>
          <cell r="F406">
            <v>-1.2375666226548065E-2</v>
          </cell>
          <cell r="G406">
            <v>-1.2375666226548065E-2</v>
          </cell>
          <cell r="H406">
            <v>-1.7875237549177695E-2</v>
          </cell>
          <cell r="I406">
            <v>-1.291330363841281E-2</v>
          </cell>
          <cell r="J406">
            <v>-1.291330363841281E-2</v>
          </cell>
          <cell r="K406">
            <v>-2.125821786611079E-2</v>
          </cell>
          <cell r="L406">
            <v>-1.1838028814683321E-2</v>
          </cell>
          <cell r="M406">
            <v>-1.1838028814683321E-2</v>
          </cell>
          <cell r="N406" t="str">
            <v/>
          </cell>
          <cell r="O406">
            <v>-1.1668990966667177</v>
          </cell>
          <cell r="P406">
            <v>-4346012.59</v>
          </cell>
          <cell r="Q406">
            <v>0.1205066662572114</v>
          </cell>
          <cell r="R406">
            <v>-0.17681960545567199</v>
          </cell>
          <cell r="S406">
            <v>-0.16883394318185263</v>
          </cell>
          <cell r="T406">
            <v>-0.18736772336012086</v>
          </cell>
          <cell r="U406">
            <v>-1.7567164574132321E-2</v>
          </cell>
          <cell r="V406">
            <v>-0.10072898790485207</v>
          </cell>
          <cell r="W406">
            <v>-8.2884351175885329E-2</v>
          </cell>
          <cell r="X406">
            <v>-0.1208212712517126</v>
          </cell>
        </row>
        <row r="407">
          <cell r="A407">
            <v>40203</v>
          </cell>
          <cell r="B407">
            <v>-1.0476846298702216E-3</v>
          </cell>
          <cell r="C407">
            <v>-9.8803552943490525E-3</v>
          </cell>
          <cell r="D407">
            <v>-9.8803552943490525E-3</v>
          </cell>
          <cell r="E407">
            <v>2.948233673580658E-3</v>
          </cell>
          <cell r="F407">
            <v>-9.4639189088693842E-3</v>
          </cell>
          <cell r="G407">
            <v>-9.4639189088695508E-3</v>
          </cell>
          <cell r="H407">
            <v>1.611872783215915E-3</v>
          </cell>
          <cell r="I407">
            <v>-1.132224545787297E-2</v>
          </cell>
          <cell r="J407">
            <v>-1.132224545787297E-2</v>
          </cell>
          <cell r="K407">
            <v>4.2831403942216149E-3</v>
          </cell>
          <cell r="L407">
            <v>-7.6055923598657982E-3</v>
          </cell>
          <cell r="M407">
            <v>-7.6055923598657982E-3</v>
          </cell>
          <cell r="N407" t="str">
            <v/>
          </cell>
          <cell r="O407">
            <v>-1.157223879044178</v>
          </cell>
          <cell r="P407">
            <v>-4305439.43</v>
          </cell>
          <cell r="Q407">
            <v>0.11933272864530653</v>
          </cell>
          <cell r="R407">
            <v>-0.174392677297045</v>
          </cell>
          <cell r="S407">
            <v>-0.16749420923653457</v>
          </cell>
          <cell r="T407">
            <v>-0.18388710523039631</v>
          </cell>
          <cell r="U407">
            <v>-1.8596444355687858E-2</v>
          </cell>
          <cell r="V407">
            <v>-9.8077726825318234E-2</v>
          </cell>
          <cell r="W407">
            <v>-8.1406077422484291E-2</v>
          </cell>
          <cell r="X407">
            <v>-0.11705562532487035</v>
          </cell>
        </row>
        <row r="408">
          <cell r="A408">
            <v>40204</v>
          </cell>
          <cell r="B408">
            <v>5.5885315612926364E-3</v>
          </cell>
          <cell r="C408">
            <v>-4.3470404104556382E-3</v>
          </cell>
          <cell r="D408">
            <v>-4.3470404104556382E-3</v>
          </cell>
          <cell r="E408">
            <v>-7.0556369632138738E-3</v>
          </cell>
          <cell r="F408">
            <v>-1.6452781896013069E-2</v>
          </cell>
          <cell r="G408">
            <v>-1.645278189601318E-2</v>
          </cell>
          <cell r="H408">
            <v>-9.6153493674691146E-3</v>
          </cell>
          <cell r="I408">
            <v>-2.0828727479640374E-2</v>
          </cell>
          <cell r="J408">
            <v>-2.0828727479640374E-2</v>
          </cell>
          <cell r="K408">
            <v>-4.5055110328084255E-3</v>
          </cell>
          <cell r="L408">
            <v>-1.2076836312385764E-2</v>
          </cell>
          <cell r="M408">
            <v>-1.2076836312385764E-2</v>
          </cell>
          <cell r="N408" t="str">
            <v/>
          </cell>
          <cell r="O408">
            <v>-1.1349056590485207</v>
          </cell>
          <cell r="P408">
            <v>-4246122.97</v>
          </cell>
          <cell r="Q408">
            <v>0.12558815492692865</v>
          </cell>
          <cell r="R408">
            <v>-0.18021786284020802</v>
          </cell>
          <cell r="S408">
            <v>-0.17549904326516641</v>
          </cell>
          <cell r="T408">
            <v>-0.18756411088179792</v>
          </cell>
          <cell r="U408">
            <v>-1.3111839610604803E-2</v>
          </cell>
          <cell r="V408">
            <v>-0.10444136295387541</v>
          </cell>
          <cell r="W408">
            <v>-9.0238678914901005E-2</v>
          </cell>
          <cell r="X408">
            <v>-0.12103374094632524</v>
          </cell>
        </row>
        <row r="409">
          <cell r="A409">
            <v>40205</v>
          </cell>
          <cell r="B409">
            <v>-5.0250972052002761E-3</v>
          </cell>
          <cell r="C409">
            <v>-9.3502933150384493E-3</v>
          </cell>
          <cell r="D409">
            <v>-9.3502933150384493E-3</v>
          </cell>
          <cell r="E409">
            <v>6.7867304031987707E-3</v>
          </cell>
          <cell r="F409">
            <v>-9.7777120879252166E-3</v>
          </cell>
          <cell r="G409">
            <v>-9.7777120879253276E-3</v>
          </cell>
          <cell r="H409">
            <v>1.030462301513867E-2</v>
          </cell>
          <cell r="I409">
            <v>-1.073873664906444E-2</v>
          </cell>
          <cell r="J409">
            <v>-1.073873664906444E-2</v>
          </cell>
          <cell r="K409">
            <v>3.3000023741024194E-3</v>
          </cell>
          <cell r="L409">
            <v>-8.8166875267859934E-3</v>
          </cell>
          <cell r="M409">
            <v>-8.8166875267859934E-3</v>
          </cell>
          <cell r="N409" t="str">
            <v/>
          </cell>
          <cell r="O409">
            <v>-1.1438910505861661</v>
          </cell>
          <cell r="P409">
            <v>-4258124.8499999996</v>
          </cell>
          <cell r="Q409">
            <v>0.11993196503539871</v>
          </cell>
          <cell r="R409">
            <v>-0.17465422248594642</v>
          </cell>
          <cell r="S409">
            <v>-0.16700287173039274</v>
          </cell>
          <cell r="T409">
            <v>-0.18488307051890196</v>
          </cell>
          <cell r="U409">
            <v>-1.8071048547222746E-2</v>
          </cell>
          <cell r="V409">
            <v>-9.8363447923987213E-2</v>
          </cell>
          <cell r="W409">
            <v>-8.086393146736448E-2</v>
          </cell>
          <cell r="X409">
            <v>-0.11813315020469228</v>
          </cell>
        </row>
        <row r="410">
          <cell r="A410">
            <v>40206</v>
          </cell>
          <cell r="B410">
            <v>9.8228097528064596E-3</v>
          </cell>
          <cell r="C410">
            <v>3.8067028540145209E-4</v>
          </cell>
          <cell r="D410">
            <v>3.8067028540145209E-4</v>
          </cell>
          <cell r="E410">
            <v>-1.4346194956296299E-2</v>
          </cell>
          <cell r="F410">
            <v>-2.3983634080381677E-2</v>
          </cell>
          <cell r="G410">
            <v>-2.3983634080381733E-2</v>
          </cell>
          <cell r="H410">
            <v>-1.6827011144734949E-2</v>
          </cell>
          <cell r="I410">
            <v>-2.7385046952525194E-2</v>
          </cell>
          <cell r="J410">
            <v>-2.7385046952525194E-2</v>
          </cell>
          <cell r="K410">
            <v>-1.1870189432562845E-2</v>
          </cell>
          <cell r="L410">
            <v>-2.0582221208238161E-2</v>
          </cell>
          <cell r="M410">
            <v>-2.0582221208238161E-2</v>
          </cell>
          <cell r="N410" t="str">
            <v/>
          </cell>
          <cell r="O410">
            <v>-1.1331738514725989</v>
          </cell>
          <cell r="P410">
            <v>-4259877.75</v>
          </cell>
          <cell r="Q410">
            <v>0.13093284366402802</v>
          </cell>
          <cell r="R410">
            <v>-0.18649479391651902</v>
          </cell>
          <cell r="S410">
            <v>-0.18101972369131758</v>
          </cell>
          <cell r="T410">
            <v>-0.19455866288153156</v>
          </cell>
          <cell r="U410">
            <v>-8.4257472663294974E-3</v>
          </cell>
          <cell r="V410">
            <v>-0.11129850167979249</v>
          </cell>
          <cell r="W410">
            <v>-9.6330244336091053E-2</v>
          </cell>
          <cell r="X410">
            <v>-0.12860107676606003</v>
          </cell>
        </row>
        <row r="411">
          <cell r="A411">
            <v>40207</v>
          </cell>
          <cell r="B411">
            <v>1.6494754223132707E-2</v>
          </cell>
          <cell r="C411">
            <v>1.6881703571331785E-2</v>
          </cell>
          <cell r="D411">
            <v>1.6881703571331785E-2</v>
          </cell>
          <cell r="E411">
            <v>-1.1402998658248897E-2</v>
          </cell>
          <cell r="F411">
            <v>-3.5113147391392041E-2</v>
          </cell>
          <cell r="G411">
            <v>-3.5113147391392152E-2</v>
          </cell>
          <cell r="H411">
            <v>-9.6884420612533117E-3</v>
          </cell>
          <cell r="I411">
            <v>-3.6808170573034205E-2</v>
          </cell>
          <cell r="J411">
            <v>-3.6808170573034205E-2</v>
          </cell>
          <cell r="K411">
            <v>-1.3105646313002853E-2</v>
          </cell>
          <cell r="L411">
            <v>-3.3418124209749878E-2</v>
          </cell>
          <cell r="M411">
            <v>-3.3418124209749878E-2</v>
          </cell>
          <cell r="N411" t="str">
            <v/>
          </cell>
          <cell r="O411">
            <v>-1.1040404284975522</v>
          </cell>
          <cell r="P411">
            <v>-4219165.2300000004</v>
          </cell>
          <cell r="Q411">
            <v>0.14958730296313472</v>
          </cell>
          <cell r="R411">
            <v>-0.19577119268996745</v>
          </cell>
          <cell r="S411">
            <v>-0.18895436664764342</v>
          </cell>
          <cell r="T411">
            <v>-0.20511449217167832</v>
          </cell>
          <cell r="U411">
            <v>7.9300263264987514E-3</v>
          </cell>
          <cell r="V411">
            <v>-0.12143236367272159</v>
          </cell>
          <cell r="W411">
            <v>-0.10508539640634773</v>
          </cell>
          <cell r="X411">
            <v>-0.14002132285149549</v>
          </cell>
        </row>
        <row r="412">
          <cell r="A412">
            <v>40210</v>
          </cell>
          <cell r="B412">
            <v>-1.5501018117515E-2</v>
          </cell>
          <cell r="C412">
            <v>-1.5501018117515031E-2</v>
          </cell>
          <cell r="D412">
            <v>1.1190018609030794E-3</v>
          </cell>
          <cell r="E412">
            <v>1.5259004117779362E-2</v>
          </cell>
          <cell r="F412">
            <v>1.5259004117779362E-2</v>
          </cell>
          <cell r="G412">
            <v>-2.0389934934246234E-2</v>
          </cell>
          <cell r="H412">
            <v>1.1988214975109091E-2</v>
          </cell>
          <cell r="I412">
            <v>1.1988214975109157E-2</v>
          </cell>
          <cell r="J412">
            <v>-2.5261219859595063E-2</v>
          </cell>
          <cell r="K412">
            <v>1.8529793260449481E-2</v>
          </cell>
          <cell r="L412">
            <v>1.8529793260449567E-2</v>
          </cell>
          <cell r="M412">
            <v>-1.550756188205904E-2</v>
          </cell>
          <cell r="N412" t="str">
            <v/>
          </cell>
          <cell r="O412">
            <v>-1.1244526004434221</v>
          </cell>
          <cell r="P412">
            <v>-4230561.1900000004</v>
          </cell>
          <cell r="Q412">
            <v>0.13176752935223801</v>
          </cell>
          <cell r="R412">
            <v>-0.18349946200758693</v>
          </cell>
          <cell r="S412">
            <v>-0.17923137724039184</v>
          </cell>
          <cell r="T412">
            <v>-0.19038542804589209</v>
          </cell>
          <cell r="U412">
            <v>-7.6939152727757421E-3</v>
          </cell>
          <cell r="V412">
            <v>-0.10802629649225592</v>
          </cell>
          <cell r="W412">
            <v>-9.4356967754102405E-2</v>
          </cell>
          <cell r="X412">
            <v>-0.12408609575553875</v>
          </cell>
        </row>
        <row r="413">
          <cell r="A413">
            <v>40211</v>
          </cell>
          <cell r="B413">
            <v>-1.0736444003641902E-2</v>
          </cell>
          <cell r="C413">
            <v>-2.6071036308138784E-2</v>
          </cell>
          <cell r="D413">
            <v>-9.6294562435583764E-3</v>
          </cell>
          <cell r="E413">
            <v>1.1451954922471197E-2</v>
          </cell>
          <cell r="F413">
            <v>2.6885704467569327E-2</v>
          </cell>
          <cell r="G413">
            <v>-9.1714846275141593E-3</v>
          </cell>
          <cell r="H413">
            <v>7.8937485824344643E-3</v>
          </cell>
          <cell r="I413">
            <v>1.9976595512509299E-2</v>
          </cell>
          <cell r="J413">
            <v>-1.7566876995617875E-2</v>
          </cell>
          <cell r="K413">
            <v>1.4987308435342288E-2</v>
          </cell>
          <cell r="L413">
            <v>3.3794813422629355E-2</v>
          </cell>
          <cell r="M413">
            <v>-7.5267005972334822E-4</v>
          </cell>
          <cell r="N413" t="str">
            <v/>
          </cell>
          <cell r="O413">
            <v>-1.0736605169397537</v>
          </cell>
          <cell r="P413">
            <v>-3996095.1500000004</v>
          </cell>
          <cell r="Q413">
            <v>0.11961637064820763</v>
          </cell>
          <cell r="R413">
            <v>-0.17414893465232428</v>
          </cell>
          <cell r="S413">
            <v>-0.17275243608797652</v>
          </cell>
          <cell r="T413">
            <v>-0.17825148474226826</v>
          </cell>
          <cell r="U413">
            <v>-1.8347753985922699E-2</v>
          </cell>
          <cell r="V413">
            <v>-9.781145384765555E-2</v>
          </cell>
          <cell r="W413">
            <v>-8.7208049352119787E-2</v>
          </cell>
          <cell r="X413">
            <v>-0.1109585039098222</v>
          </cell>
        </row>
        <row r="414">
          <cell r="A414">
            <v>40212</v>
          </cell>
          <cell r="B414">
            <v>6.6251471217073834E-3</v>
          </cell>
          <cell r="C414">
            <v>-1.9618613637588211E-2</v>
          </cell>
          <cell r="D414">
            <v>-3.0681056861666667E-3</v>
          </cell>
          <cell r="E414">
            <v>-6.6449847107893367E-3</v>
          </cell>
          <cell r="F414">
            <v>2.0062064661653944E-2</v>
          </cell>
          <cell r="G414">
            <v>-1.5755524963178447E-2</v>
          </cell>
          <cell r="H414">
            <v>-5.4709115726564832E-3</v>
          </cell>
          <cell r="I414">
            <v>1.43963937522813E-2</v>
          </cell>
          <cell r="J414">
            <v>-2.2941681737623565E-2</v>
          </cell>
          <cell r="K414">
            <v>-7.8033646008483434E-3</v>
          </cell>
          <cell r="L414">
            <v>2.5727735571026589E-2</v>
          </cell>
          <cell r="M414">
            <v>-8.5501613016715217E-3</v>
          </cell>
          <cell r="N414" t="str">
            <v/>
          </cell>
          <cell r="O414">
            <v>-1.0802342190372958</v>
          </cell>
          <cell r="P414">
            <v>-4047198.8600000003</v>
          </cell>
          <cell r="Q414">
            <v>0.12703399382362401</v>
          </cell>
          <cell r="R414">
            <v>-0.17963670235494866</v>
          </cell>
          <cell r="S414">
            <v>-0.17727823435883472</v>
          </cell>
          <cell r="T414">
            <v>-0.18466388801703004</v>
          </cell>
          <cell r="U414">
            <v>-1.1844163433724963E-2</v>
          </cell>
          <cell r="V414">
            <v>-0.10380648294308714</v>
          </cell>
          <cell r="W414">
            <v>-9.2201853398346967E-2</v>
          </cell>
          <cell r="X414">
            <v>-0.11789601884909751</v>
          </cell>
        </row>
        <row r="415">
          <cell r="A415">
            <v>40213</v>
          </cell>
          <cell r="B415">
            <v>3.0661161901288991E-2</v>
          </cell>
          <cell r="C415">
            <v>1.0441018774679955E-2</v>
          </cell>
          <cell r="D415">
            <v>2.74989845299487E-2</v>
          </cell>
          <cell r="E415">
            <v>-3.4415943521423076E-2</v>
          </cell>
          <cell r="F415">
            <v>-1.5044333744087646E-2</v>
          </cell>
          <cell r="G415">
            <v>-4.962922722731844E-2</v>
          </cell>
          <cell r="H415">
            <v>-3.4300615385756655E-2</v>
          </cell>
          <cell r="I415">
            <v>-2.0398026798514324E-2</v>
          </cell>
          <cell r="J415">
            <v>-5.645538332179556E-2</v>
          </cell>
          <cell r="K415">
            <v>-3.4529997612836379E-2</v>
          </cell>
          <cell r="L415">
            <v>-9.6906406896609676E-3</v>
          </cell>
          <cell r="M415">
            <v>-4.2784921865171799E-2</v>
          </cell>
          <cell r="N415" t="str">
            <v/>
          </cell>
          <cell r="O415">
            <v>-1.208946597402589</v>
          </cell>
          <cell r="P415">
            <v>-4581904.34</v>
          </cell>
          <cell r="Q415">
            <v>0.16159016557650663</v>
          </cell>
          <cell r="R415">
            <v>-0.20787027927374913</v>
          </cell>
          <cell r="S415">
            <v>-0.20549809721158296</v>
          </cell>
          <cell r="T415">
            <v>-0.21281744201746133</v>
          </cell>
          <cell r="U415">
            <v>1.8453842654937436E-2</v>
          </cell>
          <cell r="V415">
            <v>-0.13464982841038331</v>
          </cell>
          <cell r="W415">
            <v>-0.12333988847283306</v>
          </cell>
          <cell r="X415">
            <v>-0.14835506721251168</v>
          </cell>
        </row>
        <row r="416">
          <cell r="A416">
            <v>40214</v>
          </cell>
          <cell r="B416">
            <v>-3.6385533354374934E-3</v>
          </cell>
          <cell r="C416">
            <v>6.7644752355544568E-3</v>
          </cell>
          <cell r="D416">
            <v>2.3760374672628704E-2</v>
          </cell>
          <cell r="E416">
            <v>4.1784025418689641E-3</v>
          </cell>
          <cell r="F416">
            <v>-1.0928792484575678E-2</v>
          </cell>
          <cell r="G416">
            <v>-4.565819557464712E-2</v>
          </cell>
          <cell r="H416">
            <v>5.6349389260198484E-3</v>
          </cell>
          <cell r="I416">
            <v>-1.4878029507715551E-2</v>
          </cell>
          <cell r="J416">
            <v>-5.1138567032839144E-2</v>
          </cell>
          <cell r="K416">
            <v>2.7376144663656468E-3</v>
          </cell>
          <cell r="L416">
            <v>-6.9795554614358046E-3</v>
          </cell>
          <cell r="M416">
            <v>-4.016443601984665E-2</v>
          </cell>
          <cell r="N416" t="str">
            <v/>
          </cell>
          <cell r="O416">
            <v>-1.1459655656090568</v>
          </cell>
          <cell r="P416">
            <v>-4327105.4000000004</v>
          </cell>
          <cell r="Q416">
            <v>0.15736365780513673</v>
          </cell>
          <cell r="R416">
            <v>-0.20456044243517657</v>
          </cell>
          <cell r="S416">
            <v>-0.2010211275127638</v>
          </cell>
          <cell r="T416">
            <v>-0.21066243965905773</v>
          </cell>
          <cell r="U416">
            <v>1.4748144028756238E-2</v>
          </cell>
          <cell r="V416">
            <v>-0.1310340470538065</v>
          </cell>
          <cell r="W416">
            <v>-0.11839996228549987</v>
          </cell>
          <cell r="X416">
            <v>-0.14602359172430568</v>
          </cell>
        </row>
        <row r="417">
          <cell r="A417">
            <v>40217</v>
          </cell>
          <cell r="B417">
            <v>1.0424381715117711E-2</v>
          </cell>
          <cell r="C417">
            <v>1.7259372422629982E-2</v>
          </cell>
          <cell r="D417">
            <v>3.4432443603028107E-2</v>
          </cell>
          <cell r="E417">
            <v>-8.7572145551255698E-3</v>
          </cell>
          <cell r="F417">
            <v>-1.9590301259085341E-2</v>
          </cell>
          <cell r="G417">
            <v>-5.4015571514925642E-2</v>
          </cell>
          <cell r="H417">
            <v>-1.0904979622393665E-2</v>
          </cell>
          <cell r="I417">
            <v>-2.562076452150619E-2</v>
          </cell>
          <cell r="J417">
            <v>-6.1485881623821292E-2</v>
          </cell>
          <cell r="K417">
            <v>-6.6265327883419066E-3</v>
          </cell>
          <cell r="L417">
            <v>-1.3559837996664492E-2</v>
          </cell>
          <cell r="M417">
            <v>-4.652481785597784E-2</v>
          </cell>
          <cell r="N417" t="str">
            <v/>
          </cell>
          <cell r="O417">
            <v>-1.1562851926024844</v>
          </cell>
          <cell r="P417">
            <v>-4412446.8499999996</v>
          </cell>
          <cell r="Q417">
            <v>0.16942845835730247</v>
          </cell>
          <cell r="R417">
            <v>-0.21152627730640594</v>
          </cell>
          <cell r="S417">
            <v>-0.20973397583596021</v>
          </cell>
          <cell r="T417">
            <v>-0.21589301088372681</v>
          </cell>
          <cell r="U417">
            <v>2.53262660268192E-2</v>
          </cell>
          <cell r="V417">
            <v>-0.13864376834485548</v>
          </cell>
          <cell r="W417">
            <v>-0.12801379273187796</v>
          </cell>
          <cell r="X417">
            <v>-0.151682494394215</v>
          </cell>
        </row>
        <row r="418">
          <cell r="A418">
            <v>40218</v>
          </cell>
          <cell r="B418">
            <v>-1.4250694763922623E-2</v>
          </cell>
          <cell r="C418">
            <v>2.7627196104955676E-3</v>
          </cell>
          <cell r="D418">
            <v>1.9691062595342812E-2</v>
          </cell>
          <cell r="E418">
            <v>1.4360194166588069E-2</v>
          </cell>
          <cell r="F418">
            <v>-5.511427622359677E-3</v>
          </cell>
          <cell r="G418">
            <v>-4.0431051443311161E-2</v>
          </cell>
          <cell r="H418">
            <v>1.4809694460749447E-2</v>
          </cell>
          <cell r="I418">
            <v>-1.119050575517111E-2</v>
          </cell>
          <cell r="J418">
            <v>-4.7586774283570499E-2</v>
          </cell>
          <cell r="K418">
            <v>1.3916189786147221E-2</v>
          </cell>
          <cell r="L418">
            <v>1.6765051045175561E-4</v>
          </cell>
          <cell r="M418">
            <v>-3.3256076264880252E-2</v>
          </cell>
          <cell r="N418" t="str">
            <v/>
          </cell>
          <cell r="O418">
            <v>-1.042440680054451</v>
          </cell>
          <cell r="P418">
            <v>-3920258.88</v>
          </cell>
          <cell r="Q418">
            <v>0.15276329034900793</v>
          </cell>
          <cell r="R418">
            <v>-0.20020364155327341</v>
          </cell>
          <cell r="S418">
            <v>-0.19803037747537955</v>
          </cell>
          <cell r="T418">
            <v>-0.20498122921054018</v>
          </cell>
          <cell r="U418">
            <v>1.0714654376238419E-2</v>
          </cell>
          <cell r="V418">
            <v>-0.12627452561168695</v>
          </cell>
          <cell r="W418">
            <v>-0.11509994342824936</v>
          </cell>
          <cell r="X418">
            <v>-0.13987714698729381</v>
          </cell>
        </row>
        <row r="419">
          <cell r="A419">
            <v>40219</v>
          </cell>
          <cell r="B419">
            <v>-6.0977646293783479E-4</v>
          </cell>
          <cell r="C419">
            <v>2.1512585061655987E-3</v>
          </cell>
          <cell r="D419">
            <v>1.9069278985904159E-2</v>
          </cell>
          <cell r="E419">
            <v>-4.536591034481896E-4</v>
          </cell>
          <cell r="F419">
            <v>-5.9625864164939424E-3</v>
          </cell>
          <cell r="G419">
            <v>-4.0866368632210159E-2</v>
          </cell>
          <cell r="H419">
            <v>1.2938235148618809E-3</v>
          </cell>
          <cell r="I419">
            <v>-9.911160779798478E-3</v>
          </cell>
          <cell r="J419">
            <v>-4.635451965627313E-2</v>
          </cell>
          <cell r="K419">
            <v>-2.1812968681077034E-3</v>
          </cell>
          <cell r="L419">
            <v>-2.0140120531894068E-3</v>
          </cell>
          <cell r="M419">
            <v>-3.5364831757985882E-2</v>
          </cell>
          <cell r="N419" t="str">
            <v/>
          </cell>
          <cell r="O419">
            <v>-1.0042523736592743</v>
          </cell>
          <cell r="P419">
            <v>-3774299.19</v>
          </cell>
          <cell r="Q419">
            <v>0.15206036242721432</v>
          </cell>
          <cell r="R419">
            <v>-0.2005664764521875</v>
          </cell>
          <cell r="S419">
            <v>-0.19699277031955231</v>
          </cell>
          <cell r="T419">
            <v>-0.20671540116535014</v>
          </cell>
          <cell r="U419">
            <v>1.0098344369253498E-2</v>
          </cell>
          <cell r="V419">
            <v>-0.12667089912705776</v>
          </cell>
          <cell r="W419">
            <v>-0.11395503892675429</v>
          </cell>
          <cell r="X419">
            <v>-0.14175333027275838</v>
          </cell>
        </row>
        <row r="420">
          <cell r="A420">
            <v>40220</v>
          </cell>
          <cell r="B420">
            <v>-1.4912145796694962E-2</v>
          </cell>
          <cell r="C420">
            <v>-1.2792967171019742E-2</v>
          </cell>
          <cell r="D420">
            <v>3.8727693207334379E-3</v>
          </cell>
          <cell r="E420">
            <v>1.4811583897397451E-2</v>
          </cell>
          <cell r="F420">
            <v>8.7606821319500261E-3</v>
          </cell>
          <cell r="G420">
            <v>-2.666008038239065E-2</v>
          </cell>
          <cell r="H420">
            <v>1.625070783309969E-2</v>
          </cell>
          <cell r="I420">
            <v>6.1784836751819228E-3</v>
          </cell>
          <cell r="J420">
            <v>-3.0857105578851129E-2</v>
          </cell>
          <cell r="K420">
            <v>1.338384787284133E-2</v>
          </cell>
          <cell r="L420">
            <v>1.1342880588718129E-2</v>
          </cell>
          <cell r="M420">
            <v>-2.2454301413441957E-2</v>
          </cell>
          <cell r="N420" t="str">
            <v/>
          </cell>
          <cell r="O420">
            <v>-1.0289012770931567</v>
          </cell>
          <cell r="P420">
            <v>-3797660.24</v>
          </cell>
          <cell r="Q420">
            <v>0.13488067033610651</v>
          </cell>
          <cell r="R420">
            <v>-0.18872559974776704</v>
          </cell>
          <cell r="S420">
            <v>-0.1839433344421485</v>
          </cell>
          <cell r="T420">
            <v>-0.19609820077467921</v>
          </cell>
          <cell r="U420">
            <v>-4.964389410980985E-3</v>
          </cell>
          <cell r="V420">
            <v>-0.11373551187943953</v>
          </cell>
          <cell r="W420">
            <v>-9.9556181137362754E-2</v>
          </cell>
          <cell r="X420">
            <v>-0.13026668740775627</v>
          </cell>
        </row>
        <row r="421">
          <cell r="A421">
            <v>40221</v>
          </cell>
          <cell r="B421">
            <v>-4.1575660369680802E-3</v>
          </cell>
          <cell r="C421">
            <v>-1.6897345602165492E-2</v>
          </cell>
          <cell r="D421">
            <v>-3.0089801043153841E-4</v>
          </cell>
          <cell r="E421">
            <v>5.4872553147156111E-3</v>
          </cell>
          <cell r="F421">
            <v>1.4296009546254762E-2</v>
          </cell>
          <cell r="G421">
            <v>-2.1319115735444094E-2</v>
          </cell>
          <cell r="H421">
            <v>8.6984813184593154E-3</v>
          </cell>
          <cell r="I421">
            <v>1.4930708418466221E-2</v>
          </cell>
          <cell r="J421">
            <v>-2.2427034216811137E-2</v>
          </cell>
          <cell r="K421">
            <v>2.2924273555727619E-3</v>
          </cell>
          <cell r="L421">
            <v>1.3661310674043303E-2</v>
          </cell>
          <cell r="M421">
            <v>-2.0213348912679785E-2</v>
          </cell>
          <cell r="N421" t="str">
            <v/>
          </cell>
          <cell r="O421">
            <v>-0.92426606423653146</v>
          </cell>
          <cell r="P421">
            <v>-3396955.87</v>
          </cell>
          <cell r="Q421">
            <v>0.13016232900510549</v>
          </cell>
          <cell r="R421">
            <v>-0.18427392998329029</v>
          </cell>
          <cell r="S421">
            <v>-0.17684488078198923</v>
          </cell>
          <cell r="T421">
            <v>-0.19425531429894105</v>
          </cell>
          <cell r="U421">
            <v>-9.1013156711396981E-3</v>
          </cell>
          <cell r="V421">
            <v>-0.1088723523567563</v>
          </cell>
          <cell r="W421">
            <v>-9.1723687400663834E-2</v>
          </cell>
          <cell r="X421">
            <v>-0.12827288696991701</v>
          </cell>
        </row>
        <row r="422">
          <cell r="A422">
            <v>40225</v>
          </cell>
          <cell r="B422">
            <v>-1.6540766612059186E-2</v>
          </cell>
          <cell r="C422">
            <v>-3.3158617164255944E-2</v>
          </cell>
          <cell r="D422">
            <v>-1.6836687538726136E-2</v>
          </cell>
          <cell r="E422">
            <v>1.8082647635847326E-2</v>
          </cell>
          <cell r="F422">
            <v>3.2637166885325697E-2</v>
          </cell>
          <cell r="G422">
            <v>-3.6219741573486619E-3</v>
          </cell>
          <cell r="H422">
            <v>1.6594433672315629E-2</v>
          </cell>
          <cell r="I422">
            <v>3.1772908741312778E-2</v>
          </cell>
          <cell r="J422">
            <v>-6.2047644762731613E-3</v>
          </cell>
          <cell r="K422">
            <v>1.95727252745817E-2</v>
          </cell>
          <cell r="L422">
            <v>3.3501425029338616E-2</v>
          </cell>
          <cell r="M422">
            <v>-1.0362539632452483E-3</v>
          </cell>
          <cell r="N422" t="str">
            <v/>
          </cell>
          <cell r="O422">
            <v>-0.89126270870486191</v>
          </cell>
          <cell r="P422">
            <v>-3220272.38</v>
          </cell>
          <cell r="Q422">
            <v>0.11146857768729079</v>
          </cell>
          <cell r="R422">
            <v>-0.16952344289180354</v>
          </cell>
          <cell r="S422">
            <v>-0.1631850877540989</v>
          </cell>
          <cell r="T422">
            <v>-0.17848469492426011</v>
          </cell>
          <cell r="U422">
            <v>-2.5491539544819863E-2</v>
          </cell>
          <cell r="V422">
            <v>-9.2758405105861974E-2</v>
          </cell>
          <cell r="W422">
            <v>-7.6651356375098789E-2</v>
          </cell>
          <cell r="X422">
            <v>-0.11121081167217506</v>
          </cell>
        </row>
        <row r="423">
          <cell r="A423">
            <v>40226</v>
          </cell>
          <cell r="B423">
            <v>-6.0154001551440605E-3</v>
          </cell>
          <cell r="C423">
            <v>-3.8974554968565722E-2</v>
          </cell>
          <cell r="D423">
            <v>-2.2750808281037593E-2</v>
          </cell>
          <cell r="E423">
            <v>5.8284090202855854E-3</v>
          </cell>
          <cell r="F423">
            <v>3.8655798663482455E-2</v>
          </cell>
          <cell r="G423">
            <v>2.185324516086995E-3</v>
          </cell>
          <cell r="H423">
            <v>6.447730712423127E-3</v>
          </cell>
          <cell r="I423">
            <v>3.8425502613250284E-2</v>
          </cell>
          <cell r="J423">
            <v>2.0295958567295713E-4</v>
          </cell>
          <cell r="K423">
            <v>5.2101231347824843E-3</v>
          </cell>
          <cell r="L423">
            <v>3.8886094713714625E-2</v>
          </cell>
          <cell r="M423">
            <v>4.1684701607898056E-3</v>
          </cell>
          <cell r="N423" t="str">
            <v/>
          </cell>
          <cell r="O423">
            <v>-0.85930050870480035</v>
          </cell>
          <cell r="P423">
            <v>-3085689.1100000003</v>
          </cell>
          <cell r="Q423">
            <v>0.10478264943263293</v>
          </cell>
          <cell r="R423">
            <v>-0.1646830858352184</v>
          </cell>
          <cell r="S423">
            <v>-0.15778953054379741</v>
          </cell>
          <cell r="T423">
            <v>-0.17420449902770707</v>
          </cell>
          <cell r="U423">
            <v>-3.1353597889031137E-2</v>
          </cell>
          <cell r="V423">
            <v>-8.7470630010602735E-2</v>
          </cell>
          <cell r="W423">
            <v>-7.0697852967324337E-2</v>
          </cell>
          <cell r="X423">
            <v>-0.10658011056012362</v>
          </cell>
        </row>
        <row r="424">
          <cell r="A424">
            <v>40227</v>
          </cell>
          <cell r="B424">
            <v>-3.6929184080681963E-3</v>
          </cell>
          <cell r="C424">
            <v>-4.2523543525144203E-2</v>
          </cell>
          <cell r="D424">
            <v>-2.6359709810406251E-2</v>
          </cell>
          <cell r="E424">
            <v>6.8254131095195625E-3</v>
          </cell>
          <cell r="F424">
            <v>4.5745053567958771E-2</v>
          </cell>
          <cell r="G424">
            <v>9.0256533682071538E-3</v>
          </cell>
          <cell r="H424">
            <v>7.2108503368083438E-3</v>
          </cell>
          <cell r="I424">
            <v>4.5913433498519396E-2</v>
          </cell>
          <cell r="J424">
            <v>7.4152734336778714E-3</v>
          </cell>
          <cell r="K424">
            <v>6.440146766549441E-3</v>
          </cell>
          <cell r="L424">
            <v>4.5576673637398146E-2</v>
          </cell>
          <cell r="M424">
            <v>1.0635462486966674E-2</v>
          </cell>
          <cell r="N424" t="str">
            <v/>
          </cell>
          <cell r="O424">
            <v>-0.92660476515277312</v>
          </cell>
          <cell r="P424">
            <v>-3314806.8099999996</v>
          </cell>
          <cell r="Q424">
            <v>0.10070277724962873</v>
          </cell>
          <cell r="R424">
            <v>-0.15898170281867463</v>
          </cell>
          <cell r="S424">
            <v>-0.15171647689645573</v>
          </cell>
          <cell r="T424">
            <v>-0.16888625480228936</v>
          </cell>
          <cell r="U424">
            <v>-3.4930730018295719E-2</v>
          </cell>
          <cell r="V424">
            <v>-8.1242240085855455E-2</v>
          </cell>
          <cell r="W424">
            <v>-6.3996794267397128E-2</v>
          </cell>
          <cell r="X424">
            <v>-0.10082635534797646</v>
          </cell>
        </row>
        <row r="425">
          <cell r="A425">
            <v>40228</v>
          </cell>
          <cell r="B425">
            <v>-9.4776772365926215E-4</v>
          </cell>
          <cell r="C425">
            <v>-4.3431008806754656E-2</v>
          </cell>
          <cell r="D425">
            <v>-2.7282494651902134E-2</v>
          </cell>
          <cell r="E425">
            <v>4.4687582097533429E-3</v>
          </cell>
          <cell r="F425">
            <v>5.0418235361399444E-2</v>
          </cell>
          <cell r="G425">
            <v>1.353474504054808E-2</v>
          </cell>
          <cell r="H425">
            <v>3.705529153160574E-3</v>
          </cell>
          <cell r="I425">
            <v>4.9789096218030293E-2</v>
          </cell>
          <cell r="J425">
            <v>1.1148280098725483E-2</v>
          </cell>
          <cell r="K425">
            <v>5.232233087544811E-3</v>
          </cell>
          <cell r="L425">
            <v>5.1047374504768595E-2</v>
          </cell>
          <cell r="M425">
            <v>1.5923342793237039E-2</v>
          </cell>
          <cell r="N425" t="str">
            <v/>
          </cell>
          <cell r="O425">
            <v>-0.93506318424047541</v>
          </cell>
          <cell r="P425">
            <v>-3341822.95</v>
          </cell>
          <cell r="Q425">
            <v>9.9659566684009437E-2</v>
          </cell>
          <cell r="R425">
            <v>-0.15522339539859276</v>
          </cell>
          <cell r="S425">
            <v>-0.14857313757144985</v>
          </cell>
          <cell r="T425">
            <v>-0.16453767396515273</v>
          </cell>
          <cell r="U425">
            <v>-3.5845391523479764E-2</v>
          </cell>
          <cell r="V425">
            <v>-7.7136533803464524E-2</v>
          </cell>
          <cell r="W425">
            <v>-6.0528407101103299E-2</v>
          </cell>
          <cell r="X425">
            <v>-9.6121669252979935E-2</v>
          </cell>
        </row>
        <row r="426">
          <cell r="A426">
            <v>40231</v>
          </cell>
          <cell r="B426">
            <v>-4.0694900634665273E-4</v>
          </cell>
          <cell r="C426">
            <v>-4.3820283607222787E-2</v>
          </cell>
          <cell r="D426">
            <v>-2.7678341074159563E-2</v>
          </cell>
          <cell r="E426">
            <v>5.2231880427666688E-4</v>
          </cell>
          <cell r="F426">
            <v>5.0966888558083623E-2</v>
          </cell>
          <cell r="G426">
            <v>1.4064133296670445E-2</v>
          </cell>
          <cell r="H426">
            <v>1.0179466868344888E-3</v>
          </cell>
          <cell r="I426">
            <v>5.0857725550400357E-2</v>
          </cell>
          <cell r="J426">
            <v>1.2177575140350339E-2</v>
          </cell>
          <cell r="K426">
            <v>2.7284270618011637E-5</v>
          </cell>
          <cell r="L426">
            <v>5.1076051565766889E-2</v>
          </cell>
          <cell r="M426">
            <v>1.5951061520648846E-2</v>
          </cell>
          <cell r="N426" t="str">
            <v/>
          </cell>
          <cell r="O426">
            <v>-0.9236543207780924</v>
          </cell>
          <cell r="P426">
            <v>-3299674.74</v>
          </cell>
          <cell r="Q426">
            <v>9.9212061316027889E-2</v>
          </cell>
          <cell r="R426">
            <v>-0.15478215269259643</v>
          </cell>
          <cell r="S426">
            <v>-0.14770643041775877</v>
          </cell>
          <cell r="T426">
            <v>-0.16451487898495809</v>
          </cell>
          <cell r="U426">
            <v>-3.6237753283363761E-2</v>
          </cell>
          <cell r="V426">
            <v>-7.6654504861290107E-2</v>
          </cell>
          <cell r="W426">
            <v>-5.9572075105736699E-2</v>
          </cell>
          <cell r="X426">
            <v>-9.6097007591998129E-2</v>
          </cell>
        </row>
        <row r="427">
          <cell r="A427">
            <v>40232</v>
          </cell>
          <cell r="B427">
            <v>1.2522536602945524E-2</v>
          </cell>
          <cell r="C427">
            <v>-3.1846488109700144E-2</v>
          </cell>
          <cell r="D427">
            <v>-1.5502407510423977E-2</v>
          </cell>
          <cell r="E427">
            <v>-1.2915727713531E-2</v>
          </cell>
          <cell r="F427">
            <v>3.7392886389530533E-2</v>
          </cell>
          <cell r="G427">
            <v>9.6675706695292796E-4</v>
          </cell>
          <cell r="H427">
            <v>-1.1343576449188382E-2</v>
          </cell>
          <cell r="I427">
            <v>3.8937240603399204E-2</v>
          </cell>
          <cell r="J427">
            <v>6.9586143659172706E-4</v>
          </cell>
          <cell r="K427">
            <v>-1.4487552415851257E-2</v>
          </cell>
          <cell r="L427">
            <v>3.5848532175661862E-2</v>
          </cell>
          <cell r="M427">
            <v>1.2324172649287313E-3</v>
          </cell>
          <cell r="N427" t="str">
            <v/>
          </cell>
          <cell r="O427">
            <v>-0.97411193069109481</v>
          </cell>
          <cell r="P427">
            <v>-3524504.23</v>
          </cell>
          <cell r="Q427">
            <v>0.11297698458825711</v>
          </cell>
          <cell r="R427">
            <v>-0.16569875626703567</v>
          </cell>
          <cell r="S427">
            <v>-0.15737448768146656</v>
          </cell>
          <cell r="T427">
            <v>-0.17661901346832731</v>
          </cell>
          <cell r="U427">
            <v>-2.416900527231769E-2</v>
          </cell>
          <cell r="V427">
            <v>-8.8580183862017159E-2</v>
          </cell>
          <cell r="W427">
            <v>-7.0239891166726354E-2</v>
          </cell>
          <cell r="X427">
            <v>-0.10919234957335378</v>
          </cell>
        </row>
        <row r="428">
          <cell r="A428">
            <v>40233</v>
          </cell>
          <cell r="B428">
            <v>-7.9981152172996645E-3</v>
          </cell>
          <cell r="C428">
            <v>-3.9589891445832026E-2</v>
          </cell>
          <cell r="D428">
            <v>-2.3376532686309681E-2</v>
          </cell>
          <cell r="E428">
            <v>9.2044352276090535E-3</v>
          </cell>
          <cell r="F428">
            <v>4.6941502017885495E-2</v>
          </cell>
          <cell r="G428">
            <v>1.0180090747365478E-2</v>
          </cell>
          <cell r="H428">
            <v>8.6378930060229502E-3</v>
          </cell>
          <cell r="I428">
            <v>4.791146932770407E-2</v>
          </cell>
          <cell r="J428">
            <v>9.3397652192508396E-3</v>
          </cell>
          <cell r="K428">
            <v>9.7726667731459996E-3</v>
          </cell>
          <cell r="L428">
            <v>4.5971534708066919E-2</v>
          </cell>
          <cell r="M428">
            <v>1.101712804133026E-2</v>
          </cell>
          <cell r="N428" t="str">
            <v/>
          </cell>
          <cell r="O428">
            <v>-0.94218156337653347</v>
          </cell>
          <cell r="P428">
            <v>-3381093.6980000003</v>
          </cell>
          <cell r="Q428">
            <v>0.10407526643131759</v>
          </cell>
          <cell r="R428">
            <v>-0.15801948450878189</v>
          </cell>
          <cell r="S428">
            <v>-0.15009597866191382</v>
          </cell>
          <cell r="T428">
            <v>-0.16857238545960918</v>
          </cell>
          <cell r="U428">
            <v>-3.1973814000761824E-2</v>
          </cell>
          <cell r="V428">
            <v>-8.0191079199215753E-2</v>
          </cell>
          <cell r="W428">
            <v>-6.2208722825356277E-2</v>
          </cell>
          <cell r="X428">
            <v>-0.10048678324676508</v>
          </cell>
        </row>
        <row r="429">
          <cell r="A429">
            <v>40234</v>
          </cell>
          <cell r="B429">
            <v>-1.9381886505508107E-3</v>
          </cell>
          <cell r="C429">
            <v>-4.1451347418105966E-2</v>
          </cell>
          <cell r="D429">
            <v>-2.5269413206518654E-2</v>
          </cell>
          <cell r="E429">
            <v>9.7894947604437732E-4</v>
          </cell>
          <cell r="F429">
            <v>4.7966404852734845E-2</v>
          </cell>
          <cell r="G429">
            <v>1.1169006017913041E-2</v>
          </cell>
          <cell r="H429">
            <v>2.6571488075139202E-4</v>
          </cell>
          <cell r="I429">
            <v>4.8189914998814531E-2</v>
          </cell>
          <cell r="J429">
            <v>9.6079618146036605E-3</v>
          </cell>
          <cell r="K429">
            <v>1.6935068879121453E-3</v>
          </cell>
          <cell r="L429">
            <v>4.7742894706655159E-2</v>
          </cell>
          <cell r="M429">
            <v>1.2729292511465484E-2</v>
          </cell>
          <cell r="N429" t="str">
            <v/>
          </cell>
          <cell r="O429">
            <v>-0.96434714254128273</v>
          </cell>
          <cell r="P429">
            <v>-3453776.5900000003</v>
          </cell>
          <cell r="Q429">
            <v>0.1019353602805666</v>
          </cell>
          <cell r="R429">
            <v>-0.1571952281243022</v>
          </cell>
          <cell r="S429">
            <v>-0.14987014651623376</v>
          </cell>
          <cell r="T429">
            <v>-0.16716435706758459</v>
          </cell>
          <cell r="U429">
            <v>-3.3850031367901545E-2</v>
          </cell>
          <cell r="V429">
            <v>-7.9290632738136857E-2</v>
          </cell>
          <cell r="W429">
            <v>-6.1959537727972025E-2</v>
          </cell>
          <cell r="X429">
            <v>-9.896345141842533E-2</v>
          </cell>
        </row>
        <row r="430">
          <cell r="A430">
            <v>40235</v>
          </cell>
          <cell r="B430">
            <v>-3.1010423965923913E-3</v>
          </cell>
          <cell r="C430">
            <v>-4.4423847428958885E-2</v>
          </cell>
          <cell r="D430">
            <v>-2.8292094081420638E-2</v>
          </cell>
          <cell r="E430">
            <v>-4.0732440068280695E-4</v>
          </cell>
          <cell r="F430">
            <v>4.7539542564942527E-2</v>
          </cell>
          <cell r="G430">
            <v>1.0757132208547793E-2</v>
          </cell>
          <cell r="H430">
            <v>-3.0010625771803197E-3</v>
          </cell>
          <cell r="I430">
            <v>4.5044231471133678E-2</v>
          </cell>
          <cell r="J430">
            <v>6.5780651427784775E-3</v>
          </cell>
          <cell r="K430">
            <v>2.1875203961539071E-3</v>
          </cell>
          <cell r="L430">
            <v>5.0034853658751377E-2</v>
          </cell>
          <cell r="M430">
            <v>1.4944658494616903E-2</v>
          </cell>
          <cell r="N430" t="str">
            <v/>
          </cell>
          <cell r="O430">
            <v>-0.94756572358592506</v>
          </cell>
          <cell r="P430">
            <v>-3382910.53</v>
          </cell>
          <cell r="Q430">
            <v>9.8518212010032302E-2</v>
          </cell>
          <cell r="R430">
            <v>-0.15753852307289906</v>
          </cell>
          <cell r="S430">
            <v>-0.15242143940526776</v>
          </cell>
          <cell r="T430">
            <v>-0.165342512112026</v>
          </cell>
          <cell r="U430">
            <v>-3.684610338209604E-2</v>
          </cell>
          <cell r="V430">
            <v>-7.9665660129359828E-2</v>
          </cell>
          <cell r="W430">
            <v>-6.477465585517761E-2</v>
          </cell>
          <cell r="X430">
            <v>-9.6992415590723025E-2</v>
          </cell>
        </row>
        <row r="431">
          <cell r="A431">
            <v>40238</v>
          </cell>
          <cell r="B431">
            <v>-1.0821391523313899E-2</v>
          </cell>
          <cell r="C431">
            <v>-1.082139152331385E-2</v>
          </cell>
          <cell r="D431">
            <v>-3.8807325777664992E-2</v>
          </cell>
          <cell r="E431">
            <v>1.9298128645697687E-2</v>
          </cell>
          <cell r="F431">
            <v>1.9298128645697687E-2</v>
          </cell>
          <cell r="G431">
            <v>3.0262853375464749E-2</v>
          </cell>
          <cell r="H431">
            <v>2.2438897930378822E-2</v>
          </cell>
          <cell r="I431">
            <v>2.2438897930378898E-2</v>
          </cell>
          <cell r="J431">
            <v>2.9164567605475478E-2</v>
          </cell>
          <cell r="K431">
            <v>1.6157359361016425E-2</v>
          </cell>
          <cell r="L431">
            <v>1.6157359361016477E-2</v>
          </cell>
          <cell r="M431">
            <v>3.134348407345855E-2</v>
          </cell>
          <cell r="N431" t="str">
            <v/>
          </cell>
          <cell r="O431">
            <v>-0.95827967772405087</v>
          </cell>
          <cell r="P431">
            <v>-3384138.77</v>
          </cell>
          <cell r="Q431">
            <v>8.6630716342380953E-2</v>
          </cell>
          <cell r="R431">
            <v>-0.14128059311211538</v>
          </cell>
          <cell r="S431">
            <v>-0.13340271059610509</v>
          </cell>
          <cell r="T431">
            <v>-0.15185665113685676</v>
          </cell>
          <cell r="U431">
            <v>-4.7268768794603733E-2</v>
          </cell>
          <cell r="V431">
            <v>-6.1904929641482975E-2</v>
          </cell>
          <cell r="W431">
            <v>-4.3789229816008413E-2</v>
          </cell>
          <cell r="X431">
            <v>-8.240219754369893E-2</v>
          </cell>
        </row>
        <row r="432">
          <cell r="A432">
            <v>40239</v>
          </cell>
          <cell r="B432">
            <v>-4.396242071183794E-3</v>
          </cell>
          <cell r="C432">
            <v>-1.517006013781419E-2</v>
          </cell>
          <cell r="D432">
            <v>-4.3032961450594875E-2</v>
          </cell>
          <cell r="E432">
            <v>6.9428002170444092E-3</v>
          </cell>
          <cell r="F432">
            <v>2.6374911914492039E-2</v>
          </cell>
          <cell r="G432">
            <v>3.7415762537492681E-2</v>
          </cell>
          <cell r="H432">
            <v>8.8602780634165993E-3</v>
          </cell>
          <cell r="I432">
            <v>3.1497990868895265E-2</v>
          </cell>
          <cell r="J432">
            <v>3.828325184747583E-2</v>
          </cell>
          <cell r="K432">
            <v>5.0134691759510597E-3</v>
          </cell>
          <cell r="L432">
            <v>2.1251832960088812E-2</v>
          </cell>
          <cell r="M432">
            <v>3.6514092840678858E-2</v>
          </cell>
          <cell r="N432" t="str">
            <v/>
          </cell>
          <cell r="O432">
            <v>-0.96564749575701181</v>
          </cell>
          <cell r="P432">
            <v>-3395166.14</v>
          </cell>
          <cell r="Q432">
            <v>8.1853624671355929E-2</v>
          </cell>
          <cell r="R432">
            <v>-0.13531867582759394</v>
          </cell>
          <cell r="S432">
            <v>-0.12572441764298348</v>
          </cell>
          <cell r="T432">
            <v>-0.14760451060054347</v>
          </cell>
          <cell r="U432">
            <v>-5.1457205915759641E-2</v>
          </cell>
          <cell r="V432">
            <v>-5.5391922983389574E-2</v>
          </cell>
          <cell r="W432">
            <v>-3.5316936504944496E-2</v>
          </cell>
          <cell r="X432">
            <v>-7.7801849245163757E-2</v>
          </cell>
        </row>
        <row r="433">
          <cell r="A433">
            <v>40240</v>
          </cell>
          <cell r="B433">
            <v>-1.6243927401935353E-3</v>
          </cell>
          <cell r="C433">
            <v>-1.6769810742451541E-2</v>
          </cell>
          <cell r="D433">
            <v>-4.4587451760619068E-2</v>
          </cell>
          <cell r="E433">
            <v>1.1845038669666685E-3</v>
          </cell>
          <cell r="F433">
            <v>2.7590656966612337E-2</v>
          </cell>
          <cell r="G433">
            <v>3.8644585519870489E-2</v>
          </cell>
          <cell r="H433">
            <v>1.5323931862607765E-3</v>
          </cell>
          <cell r="I433">
            <v>3.3078651361744482E-2</v>
          </cell>
          <cell r="J433">
            <v>3.9874310028015447E-2</v>
          </cell>
          <cell r="K433">
            <v>8.3312419516092288E-4</v>
          </cell>
          <cell r="L433">
            <v>2.2102662571480192E-2</v>
          </cell>
          <cell r="M433">
            <v>3.7377637810049658E-2</v>
          </cell>
          <cell r="N433" t="str">
            <v/>
          </cell>
          <cell r="O433">
            <v>-0.98151976353889347</v>
          </cell>
          <cell r="P433">
            <v>-3445366.47</v>
          </cell>
          <cell r="Q433">
            <v>8.0096269497487604E-2</v>
          </cell>
          <cell r="R433">
            <v>-0.1342944574554179</v>
          </cell>
          <cell r="S433">
            <v>-0.12438468369766542</v>
          </cell>
          <cell r="T433">
            <v>-0.1468943592944788</v>
          </cell>
          <cell r="U433">
            <v>-5.2998011944233037E-2</v>
          </cell>
          <cell r="V433">
            <v>-5.4273031063395427E-2</v>
          </cell>
          <cell r="W433">
            <v>-3.3838662751543569E-2</v>
          </cell>
          <cell r="X433">
            <v>-7.7033543653037273E-2</v>
          </cell>
        </row>
        <row r="434">
          <cell r="A434">
            <v>40241</v>
          </cell>
          <cell r="B434">
            <v>-5.1373632956414096E-3</v>
          </cell>
          <cell r="C434">
            <v>-2.182102142790987E-2</v>
          </cell>
          <cell r="D434">
            <v>-4.9495753118139252E-2</v>
          </cell>
          <cell r="E434">
            <v>3.4823859233896748E-3</v>
          </cell>
          <cell r="F434">
            <v>3.1169124205439602E-2</v>
          </cell>
          <cell r="G434">
            <v>4.2261546803889827E-2</v>
          </cell>
          <cell r="H434">
            <v>4.949131984985246E-3</v>
          </cell>
          <cell r="I434">
            <v>3.8191493958204425E-2</v>
          </cell>
          <cell r="J434">
            <v>4.5020785236139504E-2</v>
          </cell>
          <cell r="K434">
            <v>1.9998890092429735E-3</v>
          </cell>
          <cell r="L434">
            <v>2.4146754452674779E-2</v>
          </cell>
          <cell r="M434">
            <v>3.9452277946340431E-2</v>
          </cell>
          <cell r="N434" t="str">
            <v/>
          </cell>
          <cell r="O434">
            <v>-1.0144499985855633</v>
          </cell>
          <cell r="P434">
            <v>-3542665.44</v>
          </cell>
          <cell r="Q434">
            <v>7.4547422566811905E-2</v>
          </cell>
          <cell r="R434">
            <v>-0.13127973666026027</v>
          </cell>
          <cell r="S434">
            <v>-0.12005114792921057</v>
          </cell>
          <cell r="T434">
            <v>-0.1451882426999086</v>
          </cell>
          <cell r="U434">
            <v>-5.7863105198570186E-2</v>
          </cell>
          <cell r="V434">
            <v>-5.0979644779400646E-2</v>
          </cell>
          <cell r="W434">
            <v>-2.9057002774711127E-2</v>
          </cell>
          <cell r="X434">
            <v>-7.5187713181089078E-2</v>
          </cell>
        </row>
        <row r="435">
          <cell r="A435">
            <v>40242</v>
          </cell>
          <cell r="B435">
            <v>-1.7023242385234606E-2</v>
          </cell>
          <cell r="C435">
            <v>-3.8472799276283776E-2</v>
          </cell>
          <cell r="D435">
            <v>-6.5676417301004042E-2</v>
          </cell>
          <cell r="E435">
            <v>1.8447717722995804E-2</v>
          </cell>
          <cell r="F435">
            <v>5.019184113345021E-2</v>
          </cell>
          <cell r="G435">
            <v>6.1488893612861029E-2</v>
          </cell>
          <cell r="H435">
            <v>2.0791498895397525E-2</v>
          </cell>
          <cell r="I435">
            <v>5.9777051258047553E-2</v>
          </cell>
          <cell r="J435">
            <v>6.6748333738044119E-2</v>
          </cell>
          <cell r="K435">
            <v>1.6071794871794946E-2</v>
          </cell>
          <cell r="L435">
            <v>4.0606631008852867E-2</v>
          </cell>
          <cell r="M435">
            <v>5.6158141736514011E-2</v>
          </cell>
          <cell r="N435" t="str">
            <v/>
          </cell>
          <cell r="O435">
            <v>-0.95928509877209422</v>
          </cell>
          <cell r="P435">
            <v>-3292990.23</v>
          </cell>
          <cell r="Q435">
            <v>5.6255141338027892E-2</v>
          </cell>
          <cell r="R435">
            <v>-0.11525383046192217</v>
          </cell>
          <cell r="S435">
            <v>-0.10175569234337445</v>
          </cell>
          <cell r="T435">
            <v>-0.13144988348258291</v>
          </cell>
          <cell r="U435">
            <v>-7.3901329918847125E-2</v>
          </cell>
          <cell r="V435">
            <v>-3.3472385152913842E-2</v>
          </cell>
          <cell r="W435">
            <v>-8.8696425204076723E-3</v>
          </cell>
          <cell r="X435">
            <v>-6.0324319812419924E-2</v>
          </cell>
        </row>
        <row r="436">
          <cell r="A436">
            <v>40245</v>
          </cell>
          <cell r="B436">
            <v>-3.4957757785935135E-3</v>
          </cell>
          <cell r="C436">
            <v>-4.1834082775032533E-2</v>
          </cell>
          <cell r="D436">
            <v>-6.8942603050771933E-2</v>
          </cell>
          <cell r="E436">
            <v>1.4436781200988236E-3</v>
          </cell>
          <cell r="F436">
            <v>5.1707980116400987E-2</v>
          </cell>
          <cell r="G436">
            <v>6.3021341903297889E-2</v>
          </cell>
          <cell r="H436">
            <v>1.6817628952142186E-3</v>
          </cell>
          <cell r="I436">
            <v>6.1559344980052888E-2</v>
          </cell>
          <cell r="J436">
            <v>6.8542351504256249E-2</v>
          </cell>
          <cell r="K436">
            <v>1.2012072637709464E-3</v>
          </cell>
          <cell r="L436">
            <v>4.1856615252749085E-2</v>
          </cell>
          <cell r="M436">
            <v>5.7426806568058764E-2</v>
          </cell>
          <cell r="N436" t="str">
            <v/>
          </cell>
          <cell r="O436">
            <v>-1.071382752169854</v>
          </cell>
          <cell r="P436">
            <v>-3664937.21</v>
          </cell>
          <cell r="Q436">
            <v>5.2562710198923668E-2</v>
          </cell>
          <cell r="R436">
            <v>-0.11397654177511884</v>
          </cell>
          <cell r="S436">
            <v>-0.10024505839592024</v>
          </cell>
          <cell r="T436">
            <v>-0.13040657477367301</v>
          </cell>
          <cell r="U436">
            <v>-7.7138763218304485E-2</v>
          </cell>
          <cell r="V436">
            <v>-3.2077030382887783E-2</v>
          </cell>
          <cell r="W436">
            <v>-7.2027962608781637E-3</v>
          </cell>
          <cell r="X436">
            <v>-5.9195574559789632E-2</v>
          </cell>
        </row>
        <row r="437">
          <cell r="A437">
            <v>40246</v>
          </cell>
          <cell r="B437">
            <v>-2.654233268752543E-3</v>
          </cell>
          <cell r="C437">
            <v>-4.4377278629515904E-2</v>
          </cell>
          <cell r="D437">
            <v>-7.141384656887273E-2</v>
          </cell>
          <cell r="E437">
            <v>2.5933470141850101E-3</v>
          </cell>
          <cell r="F437">
            <v>5.4435423866430077E-2</v>
          </cell>
          <cell r="G437">
            <v>6.577812512633785E-2</v>
          </cell>
          <cell r="H437">
            <v>3.9175250738564329E-3</v>
          </cell>
          <cell r="I437">
            <v>6.5718030331398669E-2</v>
          </cell>
          <cell r="J437">
            <v>7.2728392958751664E-2</v>
          </cell>
          <cell r="K437">
            <v>1.2441271953703289E-3</v>
          </cell>
          <cell r="L437">
            <v>4.3152817401461485E-2</v>
          </cell>
          <cell r="M437">
            <v>5.8742380015223583E-2</v>
          </cell>
          <cell r="N437" t="str">
            <v/>
          </cell>
          <cell r="O437">
            <v>-1.1088527784084181</v>
          </cell>
          <cell r="P437">
            <v>-3727441.98</v>
          </cell>
          <cell r="Q437">
            <v>4.9768963236065389E-2</v>
          </cell>
          <cell r="R437">
            <v>-0.11167877548523342</v>
          </cell>
          <cell r="S437">
            <v>-9.672024585186012E-2</v>
          </cell>
          <cell r="T437">
            <v>-0.1293246899444338</v>
          </cell>
          <cell r="U437">
            <v>-7.9588252215412658E-2</v>
          </cell>
          <cell r="V437">
            <v>-2.9566870239670195E-2</v>
          </cell>
          <cell r="W437">
            <v>-3.3134883219756439E-3</v>
          </cell>
          <cell r="X437">
            <v>-5.8025094188574822E-2</v>
          </cell>
        </row>
        <row r="438">
          <cell r="A438">
            <v>40247</v>
          </cell>
          <cell r="B438">
            <v>-7.6149460279608073E-3</v>
          </cell>
          <cell r="C438">
            <v>-5.1654294075845097E-2</v>
          </cell>
          <cell r="D438">
            <v>-7.8484980009562499E-2</v>
          </cell>
          <cell r="E438">
            <v>7.600519840531117E-3</v>
          </cell>
          <cell r="F438">
            <v>6.2449681226085629E-2</v>
          </cell>
          <cell r="G438">
            <v>7.3878592911964747E-2</v>
          </cell>
          <cell r="H438">
            <v>7.9869182117951881E-3</v>
          </cell>
          <cell r="I438">
            <v>7.4229833076491003E-2</v>
          </cell>
          <cell r="J438">
            <v>8.129618689678364E-2</v>
          </cell>
          <cell r="K438">
            <v>7.2057629992729275E-3</v>
          </cell>
          <cell r="L438">
            <v>5.0669529375680256E-2</v>
          </cell>
          <cell r="M438">
            <v>6.6371426682899415E-2</v>
          </cell>
          <cell r="N438" t="str">
            <v/>
          </cell>
          <cell r="O438">
            <v>-1.0495958752378247</v>
          </cell>
          <cell r="P438">
            <v>-3500979.91</v>
          </cell>
          <cell r="Q438">
            <v>4.1775029239194517E-2</v>
          </cell>
          <cell r="R438">
            <v>-0.10492707239354404</v>
          </cell>
          <cell r="S438">
            <v>-8.9505824333108497E-2</v>
          </cell>
          <cell r="T438">
            <v>-0.12305081001085483</v>
          </cell>
          <cell r="U438">
            <v>-8.6597137998293272E-2</v>
          </cell>
          <cell r="V438">
            <v>-2.2191073983018117E-2</v>
          </cell>
          <cell r="W438">
            <v>4.6469653295961866E-3</v>
          </cell>
          <cell r="X438">
            <v>-5.1237446266035214E-2</v>
          </cell>
        </row>
        <row r="439">
          <cell r="A439">
            <v>40248</v>
          </cell>
          <cell r="B439">
            <v>-5.8114564744554259E-3</v>
          </cell>
          <cell r="C439">
            <v>-5.7165563868560088E-2</v>
          </cell>
          <cell r="D439">
            <v>-8.3840324438793856E-2</v>
          </cell>
          <cell r="E439">
            <v>3.6620238216940049E-3</v>
          </cell>
          <cell r="F439">
            <v>6.6340397268086937E-2</v>
          </cell>
          <cell r="G439">
            <v>7.7811161900815495E-2</v>
          </cell>
          <cell r="H439">
            <v>3.6903213696756016E-3</v>
          </cell>
          <cell r="I439">
            <v>7.8194086385436234E-2</v>
          </cell>
          <cell r="J439">
            <v>8.5286517322237465E-2</v>
          </cell>
          <cell r="K439">
            <v>3.6330917270682474E-3</v>
          </cell>
          <cell r="L439">
            <v>5.4486708150737639E-2</v>
          </cell>
          <cell r="M439">
            <v>7.0245651891162941E-2</v>
          </cell>
          <cell r="N439" t="str">
            <v/>
          </cell>
          <cell r="O439">
            <v>-1.0990030699442475</v>
          </cell>
          <cell r="P439">
            <v>-3644156.31</v>
          </cell>
          <cell r="Q439">
            <v>3.5720799000596326E-2</v>
          </cell>
          <cell r="R439">
            <v>-0.10164929401049583</v>
          </cell>
          <cell r="S439">
            <v>-8.6145808219679876E-2</v>
          </cell>
          <cell r="T439">
            <v>-0.11986477316364619</v>
          </cell>
          <cell r="U439">
            <v>-9.1905338974459294E-2</v>
          </cell>
          <cell r="V439">
            <v>-1.8610314402878858E-2</v>
          </cell>
          <cell r="W439">
            <v>8.3544354947315824E-3</v>
          </cell>
          <cell r="X439">
            <v>-4.779050488111225E-2</v>
          </cell>
        </row>
        <row r="440">
          <cell r="A440">
            <v>40249</v>
          </cell>
          <cell r="B440">
            <v>-2.6774088668112201E-3</v>
          </cell>
          <cell r="C440">
            <v>-5.968991714779337E-2</v>
          </cell>
          <cell r="D440">
            <v>-8.6293258477556312E-2</v>
          </cell>
          <cell r="E440">
            <v>3.5303515115470141E-4</v>
          </cell>
          <cell r="F440">
            <v>6.6716852911418822E-2</v>
          </cell>
          <cell r="G440">
            <v>7.8191667127273323E-2</v>
          </cell>
          <cell r="H440">
            <v>-9.1501390887923555E-4</v>
          </cell>
          <cell r="I440">
            <v>7.7207523799922129E-2</v>
          </cell>
          <cell r="J440">
            <v>8.4293465063768558E-2</v>
          </cell>
          <cell r="K440">
            <v>1.6495929808622799E-3</v>
          </cell>
          <cell r="L440">
            <v>5.6226182022915516E-2</v>
          </cell>
          <cell r="M440">
            <v>7.2011121606320838E-2</v>
          </cell>
          <cell r="N440" t="str">
            <v/>
          </cell>
          <cell r="O440">
            <v>-1.1450080319944616</v>
          </cell>
          <cell r="P440">
            <v>-3786383.94</v>
          </cell>
          <cell r="Q440">
            <v>3.2947750949811283E-2</v>
          </cell>
          <cell r="R440">
            <v>-0.10133214463321694</v>
          </cell>
          <cell r="S440">
            <v>-8.6981997515846454E-2</v>
          </cell>
          <cell r="T440">
            <v>-0.1184129082712474</v>
          </cell>
          <cell r="U440">
            <v>-9.4336679671793044E-2</v>
          </cell>
          <cell r="V440">
            <v>-1.826384934688241E-2</v>
          </cell>
          <cell r="W440">
            <v>7.4317771611738248E-3</v>
          </cell>
          <cell r="X440">
            <v>-4.6219746781653748E-2</v>
          </cell>
        </row>
        <row r="441">
          <cell r="A441">
            <v>40252</v>
          </cell>
          <cell r="B441">
            <v>3.2088642099751346E-3</v>
          </cell>
          <cell r="C441">
            <v>-5.6672589776650129E-2</v>
          </cell>
          <cell r="D441">
            <v>-8.3361297616271868E-2</v>
          </cell>
          <cell r="E441">
            <v>-2.6264250333303263E-3</v>
          </cell>
          <cell r="F441">
            <v>6.3915201065456784E-2</v>
          </cell>
          <cell r="G441">
            <v>7.5359877542002129E-2</v>
          </cell>
          <cell r="H441">
            <v>-3.1987966909000297E-3</v>
          </cell>
          <cell r="I441">
            <v>7.3761755937378215E-2</v>
          </cell>
          <cell r="J441">
            <v>8.0825030715758084E-2</v>
          </cell>
          <cell r="K441">
            <v>-2.0426835332258346E-3</v>
          </cell>
          <cell r="L441">
            <v>5.4068646193535352E-2</v>
          </cell>
          <cell r="M441">
            <v>6.9821342140780729E-2</v>
          </cell>
          <cell r="N441" t="str">
            <v/>
          </cell>
          <cell r="O441">
            <v>-1.1489273990312832</v>
          </cell>
          <cell r="P441">
            <v>-3811721.1999999997</v>
          </cell>
          <cell r="Q441">
            <v>3.6262340018608619E-2</v>
          </cell>
          <cell r="R441">
            <v>-0.10369242838520154</v>
          </cell>
          <cell r="S441">
            <v>-8.9902556480924933E-2</v>
          </cell>
          <cell r="T441">
            <v>-0.12021371170662609</v>
          </cell>
          <cell r="U441">
            <v>-9.1430529056904519E-2</v>
          </cell>
          <cell r="V441">
            <v>-2.0842305749083079E-2</v>
          </cell>
          <cell r="W441">
            <v>4.2092077260831307E-3</v>
          </cell>
          <cell r="X441">
            <v>-4.8168017999218771E-2</v>
          </cell>
        </row>
        <row r="442">
          <cell r="A442">
            <v>40253</v>
          </cell>
          <cell r="B442">
            <v>-1.3422551174894373E-2</v>
          </cell>
          <cell r="C442">
            <v>-6.9334450215053578E-2</v>
          </cell>
          <cell r="D442">
            <v>-9.5664927507906228E-2</v>
          </cell>
          <cell r="E442">
            <v>9.3376059084462337E-3</v>
          </cell>
          <cell r="F442">
            <v>7.3849621933011478E-2</v>
          </cell>
          <cell r="G442">
            <v>8.5401164288244402E-2</v>
          </cell>
          <cell r="H442">
            <v>7.7627775654052046E-3</v>
          </cell>
          <cell r="I442">
            <v>8.209712960695903E-2</v>
          </cell>
          <cell r="J442">
            <v>8.9215235016326888E-2</v>
          </cell>
          <cell r="K442">
            <v>1.0941856687586998E-2</v>
          </cell>
          <cell r="L442">
            <v>6.5602114259063926E-2</v>
          </cell>
          <cell r="M442">
            <v>8.1527173947807174E-2</v>
          </cell>
          <cell r="N442" t="str">
            <v/>
          </cell>
          <cell r="O442">
            <v>-1.1664511525291972</v>
          </cell>
          <cell r="P442">
            <v>-3817130.1300000004</v>
          </cell>
          <cell r="Q442">
            <v>2.2353055729093185E-2</v>
          </cell>
          <cell r="R442">
            <v>-9.5323061508706064E-2</v>
          </cell>
          <cell r="S442">
            <v>-8.2837672464042389E-2</v>
          </cell>
          <cell r="T442">
            <v>-0.11058721622441592</v>
          </cell>
          <cell r="U442">
            <v>-0.10362584927658491</v>
          </cell>
          <cell r="V442">
            <v>-1.1699317077945137E-2</v>
          </cell>
          <cell r="W442">
            <v>1.2004660434792536E-2</v>
          </cell>
          <cell r="X442">
            <v>-3.775320886150435E-2</v>
          </cell>
        </row>
        <row r="443">
          <cell r="A443">
            <v>40254</v>
          </cell>
          <cell r="B443">
            <v>-9.3252579623399733E-3</v>
          </cell>
          <cell r="C443">
            <v>-7.8013146543461143E-2</v>
          </cell>
          <cell r="D443">
            <v>-0.10409808534328646</v>
          </cell>
          <cell r="E443">
            <v>7.1879717942522348E-3</v>
          </cell>
          <cell r="F443">
            <v>8.1568422726734369E-2</v>
          </cell>
          <cell r="G443">
            <v>9.320299724259673E-2</v>
          </cell>
          <cell r="H443">
            <v>6.5550205801027748E-3</v>
          </cell>
          <cell r="I443">
            <v>8.9190298561202752E-2</v>
          </cell>
          <cell r="J443">
            <v>9.6355063298020349E-2</v>
          </cell>
          <cell r="K443">
            <v>7.8307207930083909E-3</v>
          </cell>
          <cell r="L443">
            <v>7.3946546892265985E-2</v>
          </cell>
          <cell r="M443">
            <v>8.9996311277043883E-2</v>
          </cell>
          <cell r="N443" t="str">
            <v/>
          </cell>
          <cell r="O443">
            <v>-1.1562909387064195</v>
          </cell>
          <cell r="P443">
            <v>-3748055.1700000004</v>
          </cell>
          <cell r="Q443">
            <v>1.2819349755832876E-2</v>
          </cell>
          <cell r="R443">
            <v>-8.8820269191920209E-2</v>
          </cell>
          <cell r="S443">
            <v>-7.6825654531749166E-2</v>
          </cell>
          <cell r="T443">
            <v>-0.10362247304493699</v>
          </cell>
          <cell r="U443">
            <v>-0.11198476946285418</v>
          </cell>
          <cell r="V443">
            <v>-4.5954396448611989E-3</v>
          </cell>
          <cell r="W443">
            <v>1.8638371811102505E-2</v>
          </cell>
          <cell r="X443">
            <v>-3.0218122906130573E-2</v>
          </cell>
        </row>
        <row r="444">
          <cell r="A444">
            <v>40255</v>
          </cell>
          <cell r="B444">
            <v>2.4703401507412243E-3</v>
          </cell>
          <cell r="C444">
            <v>-7.5735525400911774E-2</v>
          </cell>
          <cell r="D444">
            <v>-0.10188490287238394</v>
          </cell>
          <cell r="E444">
            <v>-3.9877292890232452E-3</v>
          </cell>
          <cell r="F444">
            <v>7.7255420649344431E-2</v>
          </cell>
          <cell r="G444">
            <v>8.8843599631644343E-2</v>
          </cell>
          <cell r="H444">
            <v>-3.4545111949303882E-3</v>
          </cell>
          <cell r="I444">
            <v>8.5427678481413638E-2</v>
          </cell>
          <cell r="J444">
            <v>9.2567692458238815E-2</v>
          </cell>
          <cell r="K444">
            <v>-4.5285159573948894E-3</v>
          </cell>
          <cell r="L444">
            <v>6.9083162817275223E-2</v>
          </cell>
          <cell r="M444">
            <v>8.5060245587924133E-2</v>
          </cell>
          <cell r="N444" t="str">
            <v/>
          </cell>
          <cell r="O444">
            <v>-1.1504524244643339</v>
          </cell>
          <cell r="P444">
            <v>-3738484.6700000004</v>
          </cell>
          <cell r="Q444">
            <v>1.5321358060982337E-2</v>
          </cell>
          <cell r="R444">
            <v>-9.2453807292027901E-2</v>
          </cell>
          <cell r="S444">
            <v>-8.0014770643041744E-2</v>
          </cell>
          <cell r="T444">
            <v>-0.10768173297960315</v>
          </cell>
          <cell r="U444">
            <v>-0.10979106978438846</v>
          </cell>
          <cell r="V444">
            <v>-8.5648435646167309E-3</v>
          </cell>
          <cell r="W444">
            <v>1.5119474152095469E-2</v>
          </cell>
          <cell r="X444">
            <v>-3.4609795611742489E-2</v>
          </cell>
        </row>
        <row r="445">
          <cell r="A445">
            <v>40256</v>
          </cell>
          <cell r="B445">
            <v>7.5194624163844228E-3</v>
          </cell>
          <cell r="C445">
            <v>-6.878555342136472E-2</v>
          </cell>
          <cell r="D445">
            <v>-9.5131560153945416E-2</v>
          </cell>
          <cell r="E445">
            <v>-9.9597002919112887E-3</v>
          </cell>
          <cell r="F445">
            <v>6.6526279521839982E-2</v>
          </cell>
          <cell r="G445">
            <v>7.7999043714547245E-2</v>
          </cell>
          <cell r="H445">
            <v>-1.1301740209249617E-2</v>
          </cell>
          <cell r="I445">
            <v>7.3160456843287758E-2</v>
          </cell>
          <cell r="J445">
            <v>8.021977623705645E-2</v>
          </cell>
          <cell r="K445">
            <v>-8.5971428009982524E-3</v>
          </cell>
          <cell r="L445">
            <v>5.9892102200392205E-2</v>
          </cell>
          <cell r="M445">
            <v>7.5731827708918509E-2</v>
          </cell>
          <cell r="N445" t="str">
            <v/>
          </cell>
          <cell r="O445">
            <v>-1.1716187957393409</v>
          </cell>
          <cell r="P445">
            <v>-3836336.8100000005</v>
          </cell>
          <cell r="Q445">
            <v>2.2956028853474253E-2</v>
          </cell>
          <cell r="R445">
            <v>-0.10149269537246441</v>
          </cell>
          <cell r="S445">
            <v>-9.0412204701580956E-2</v>
          </cell>
          <cell r="T445">
            <v>-0.11535312054511671</v>
          </cell>
          <cell r="U445">
            <v>-0.1030971771909025</v>
          </cell>
          <cell r="V445">
            <v>-1.843924058157731E-2</v>
          </cell>
          <cell r="W445">
            <v>3.6468575738783926E-3</v>
          </cell>
          <cell r="X445">
            <v>-4.2909393057553147E-2</v>
          </cell>
        </row>
        <row r="446">
          <cell r="A446">
            <v>40259</v>
          </cell>
          <cell r="B446">
            <v>-1.0166378980796366E-2</v>
          </cell>
          <cell r="C446">
            <v>-7.825263239767577E-2</v>
          </cell>
          <cell r="D446">
            <v>-0.10433079564118242</v>
          </cell>
          <cell r="E446">
            <v>1.1619453264289259E-2</v>
          </cell>
          <cell r="F446">
            <v>7.8918731781880247E-2</v>
          </cell>
          <cell r="G446">
            <v>9.0524803221937011E-2</v>
          </cell>
          <cell r="H446">
            <v>1.3383615555726997E-2</v>
          </cell>
          <cell r="I446">
            <v>8.7523223827286722E-2</v>
          </cell>
          <cell r="J446">
            <v>9.4677022437906544E-2</v>
          </cell>
          <cell r="K446">
            <v>9.8332061484793492E-3</v>
          </cell>
          <cell r="L446">
            <v>7.0314239736473771E-2</v>
          </cell>
          <cell r="M446">
            <v>8.6309720531260847E-2</v>
          </cell>
          <cell r="N446" t="str">
            <v/>
          </cell>
          <cell r="O446">
            <v>-1.140702805096256</v>
          </cell>
          <cell r="P446">
            <v>-3696551.78</v>
          </cell>
          <cell r="Q446">
            <v>1.2556270183459395E-2</v>
          </cell>
          <cell r="R446">
            <v>-9.1052531738722298E-2</v>
          </cell>
          <cell r="S446">
            <v>-7.8238631335125652E-2</v>
          </cell>
          <cell r="T446">
            <v>-0.10665420541082782</v>
          </cell>
          <cell r="U446">
            <v>-0.11221543119652588</v>
          </cell>
          <cell r="V446">
            <v>-7.034041211454678E-3</v>
          </cell>
          <cell r="W446">
            <v>1.7079281269360758E-2</v>
          </cell>
          <cell r="X446">
            <v>-3.3498123816714798E-2</v>
          </cell>
        </row>
        <row r="447">
          <cell r="A447">
            <v>40260</v>
          </cell>
          <cell r="B447">
            <v>-5.5397329397033094E-3</v>
          </cell>
          <cell r="C447">
            <v>-8.3358866652067154E-2</v>
          </cell>
          <cell r="D447">
            <v>-0.10929256383564678</v>
          </cell>
          <cell r="E447">
            <v>9.1328461907709269E-3</v>
          </cell>
          <cell r="F447">
            <v>8.8772330611585626E-2</v>
          </cell>
          <cell r="G447">
            <v>0.10048439851698365</v>
          </cell>
          <cell r="H447">
            <v>1.0892597007018967E-2</v>
          </cell>
          <cell r="I447">
            <v>9.936917604021156E-2</v>
          </cell>
          <cell r="J447">
            <v>0.10660089809616613</v>
          </cell>
          <cell r="K447">
            <v>7.3448013252832463E-3</v>
          </cell>
          <cell r="L447">
            <v>7.8175485182959692E-2</v>
          </cell>
          <cell r="M447">
            <v>9.4288449606287017E-2</v>
          </cell>
          <cell r="N447" t="str">
            <v/>
          </cell>
          <cell r="O447">
            <v>-1.0824287610148988</v>
          </cell>
          <cell r="P447">
            <v>-3487976.95</v>
          </cell>
          <cell r="Q447">
            <v>6.9469788602209981E-3</v>
          </cell>
          <cell r="R447">
            <v>-8.2751254315601375E-2</v>
          </cell>
          <cell r="S447">
            <v>-6.8198256209620833E-2</v>
          </cell>
          <cell r="T447">
            <v>-0.10009275803479301</v>
          </cell>
          <cell r="U447">
            <v>-0.11713352061568683</v>
          </cell>
          <cell r="V447">
            <v>2.0345641628325417E-3</v>
          </cell>
          <cell r="W447">
            <v>2.8157916004416528E-2</v>
          </cell>
          <cell r="X447">
            <v>-2.6399359555635105E-2</v>
          </cell>
        </row>
        <row r="448">
          <cell r="A448">
            <v>40261</v>
          </cell>
          <cell r="B448">
            <v>1.1284445291162334E-2</v>
          </cell>
          <cell r="C448">
            <v>-7.301507993117351E-2</v>
          </cell>
          <cell r="D448">
            <v>-9.924142450181872E-2</v>
          </cell>
          <cell r="E448">
            <v>-7.7940684604008714E-3</v>
          </cell>
          <cell r="F448">
            <v>8.0286364529008725E-2</v>
          </cell>
          <cell r="G448">
            <v>9.190714777533926E-2</v>
          </cell>
          <cell r="H448">
            <v>-9.5732486162512752E-3</v>
          </cell>
          <cell r="I448">
            <v>8.8844641596935281E-2</v>
          </cell>
          <cell r="J448">
            <v>9.6007132579724486E-2</v>
          </cell>
          <cell r="K448">
            <v>-5.9799149679084732E-3</v>
          </cell>
          <cell r="L448">
            <v>7.1728087461082168E-2</v>
          </cell>
          <cell r="M448">
            <v>8.7744697727276888E-2</v>
          </cell>
          <cell r="N448" t="str">
            <v/>
          </cell>
          <cell r="O448">
            <v>-1.1282975152420385</v>
          </cell>
          <cell r="P448">
            <v>-3677448.9099999997</v>
          </cell>
          <cell r="Q448">
            <v>1.8309816954270364E-2</v>
          </cell>
          <cell r="R448">
            <v>-8.9900353834682423E-2</v>
          </cell>
          <cell r="S448">
            <v>-7.7118625963982668E-2</v>
          </cell>
          <cell r="T448">
            <v>-0.10547412682074997</v>
          </cell>
          <cell r="U448">
            <v>-0.10717086212967353</v>
          </cell>
          <cell r="V448">
            <v>-5.7753618299405396E-3</v>
          </cell>
          <cell r="W448">
            <v>1.8315104657739445E-2</v>
          </cell>
          <cell r="X448">
            <v>-3.2221408598193668E-2</v>
          </cell>
        </row>
        <row r="449">
          <cell r="A449">
            <v>40262</v>
          </cell>
          <cell r="B449">
            <v>2.9454938329092802E-3</v>
          </cell>
          <cell r="C449">
            <v>-7.0284651565910905E-2</v>
          </cell>
          <cell r="D449">
            <v>-9.6588245672748707E-2</v>
          </cell>
          <cell r="E449">
            <v>-6.7746604457102899E-3</v>
          </cell>
          <cell r="F449">
            <v>7.2967791225193923E-2</v>
          </cell>
          <cell r="G449">
            <v>8.4509847610917399E-2</v>
          </cell>
          <cell r="H449">
            <v>-6.6995803668566589E-3</v>
          </cell>
          <cell r="I449">
            <v>8.1549839413535441E-2</v>
          </cell>
          <cell r="J449">
            <v>8.8664344712358512E-2</v>
          </cell>
          <cell r="K449">
            <v>-6.8509396274421437E-3</v>
          </cell>
          <cell r="L449">
            <v>6.4385743036852405E-2</v>
          </cell>
          <cell r="M449">
            <v>8.0292624473077057E-2</v>
          </cell>
          <cell r="N449" t="str">
            <v/>
          </cell>
          <cell r="O449">
            <v>-1.1237321740410109</v>
          </cell>
          <cell r="P449">
            <v>-3673523.1900000004</v>
          </cell>
          <cell r="Q449">
            <v>2.1309242240100001E-2</v>
          </cell>
          <cell r="R449">
            <v>-9.6065969909213567E-2</v>
          </cell>
          <cell r="S449">
            <v>-8.3301543898412045E-2</v>
          </cell>
          <cell r="T449">
            <v>-0.11160246957308595</v>
          </cell>
          <cell r="U449">
            <v>-0.10454103941023485</v>
          </cell>
          <cell r="V449">
            <v>-1.2510896160301876E-2</v>
          </cell>
          <cell r="W449">
            <v>1.1492820775300894E-2</v>
          </cell>
          <cell r="X449">
            <v>-3.8851601300618377E-2</v>
          </cell>
        </row>
        <row r="450">
          <cell r="A450">
            <v>40263</v>
          </cell>
          <cell r="B450">
            <v>-8.5322507953840114E-4</v>
          </cell>
          <cell r="C450">
            <v>-7.1077908018026714E-2</v>
          </cell>
          <cell r="D450">
            <v>-9.7359059238690593E-2</v>
          </cell>
          <cell r="E450">
            <v>4.3664044505975497E-4</v>
          </cell>
          <cell r="F450">
            <v>7.3436292359089439E-2</v>
          </cell>
          <cell r="G450">
            <v>8.4983388473449883E-2</v>
          </cell>
          <cell r="H450">
            <v>-1.6312616310611581E-4</v>
          </cell>
          <cell r="I450">
            <v>8.1373410338023922E-2</v>
          </cell>
          <cell r="J450">
            <v>8.8486755074895118E-2</v>
          </cell>
          <cell r="K450">
            <v>1.0460787835485719E-3</v>
          </cell>
          <cell r="L450">
            <v>6.5499174380154956E-2</v>
          </cell>
          <cell r="M450">
            <v>8.142269566756255E-2</v>
          </cell>
          <cell r="N450" t="str">
            <v/>
          </cell>
          <cell r="O450">
            <v>-1.1658318152621114</v>
          </cell>
          <cell r="P450">
            <v>-3807846.87</v>
          </cell>
          <cell r="Q450">
            <v>2.0437835580656261E-2</v>
          </cell>
          <cell r="R450">
            <v>-9.5671275752010065E-2</v>
          </cell>
          <cell r="S450">
            <v>-8.3451081400281235E-2</v>
          </cell>
          <cell r="T450">
            <v>-0.11067313576514937</v>
          </cell>
          <cell r="U450">
            <v>-0.10530506745310741</v>
          </cell>
          <cell r="V450">
            <v>-1.2079718478509638E-2</v>
          </cell>
          <cell r="W450">
            <v>1.1327819832438468E-2</v>
          </cell>
          <cell r="X450">
            <v>-3.7846164352897116E-2</v>
          </cell>
        </row>
        <row r="451">
          <cell r="A451">
            <v>40266</v>
          </cell>
          <cell r="B451">
            <v>-8.511798622219291E-3</v>
          </cell>
          <cell r="C451">
            <v>-7.8984705800707933E-2</v>
          </cell>
          <cell r="D451">
            <v>-0.1050421571546214</v>
          </cell>
          <cell r="E451">
            <v>6.7448154249496461E-3</v>
          </cell>
          <cell r="F451">
            <v>8.067642202149361E-2</v>
          </cell>
          <cell r="G451">
            <v>9.2301401167839803E-2</v>
          </cell>
          <cell r="H451">
            <v>5.1942516947910671E-3</v>
          </cell>
          <cell r="I451">
            <v>8.6990336007374269E-2</v>
          </cell>
          <cell r="J451">
            <v>9.414062924720068E-2</v>
          </cell>
          <cell r="K451">
            <v>8.3184800782358272E-3</v>
          </cell>
          <cell r="L451">
            <v>7.4362508035612951E-2</v>
          </cell>
          <cell r="M451">
            <v>9.0418488817625375E-2</v>
          </cell>
          <cell r="N451" t="str">
            <v/>
          </cell>
          <cell r="O451">
            <v>-1.156373915202985</v>
          </cell>
          <cell r="P451">
            <v>-3744313.17</v>
          </cell>
          <cell r="Q451">
            <v>1.1752074217700414E-2</v>
          </cell>
          <cell r="R451">
            <v>-8.9571745423477234E-2</v>
          </cell>
          <cell r="S451">
            <v>-7.8690295626485662E-2</v>
          </cell>
          <cell r="T451">
            <v>-0.10327528796197183</v>
          </cell>
          <cell r="U451">
            <v>-0.11292053054726658</v>
          </cell>
          <cell r="V451">
            <v>-5.4163785250829211E-3</v>
          </cell>
          <cell r="W451">
            <v>1.6580911074592475E-2</v>
          </cell>
          <cell r="X451">
            <v>-2.9842506838868466E-2</v>
          </cell>
        </row>
        <row r="452">
          <cell r="A452">
            <v>40267</v>
          </cell>
          <cell r="B452">
            <v>-2.0101926428431507E-3</v>
          </cell>
          <cell r="C452">
            <v>-8.0836123969053375E-2</v>
          </cell>
          <cell r="D452">
            <v>-0.10684119482596399</v>
          </cell>
          <cell r="E452">
            <v>1.5308718575079983E-3</v>
          </cell>
          <cell r="F452">
            <v>8.2330799143038869E-2</v>
          </cell>
          <cell r="G452">
            <v>9.3973574642804092E-2</v>
          </cell>
          <cell r="H452">
            <v>2.5936427596623718E-3</v>
          </cell>
          <cell r="I452">
            <v>8.9809600622182906E-2</v>
          </cell>
          <cell r="J452">
            <v>9.6978439168300179E-2</v>
          </cell>
          <cell r="K452">
            <v>4.5560937264738912E-4</v>
          </cell>
          <cell r="L452">
            <v>7.4851997663894831E-2</v>
          </cell>
          <cell r="M452">
            <v>9.091529370123852E-2</v>
          </cell>
          <cell r="N452" t="str">
            <v/>
          </cell>
          <cell r="O452">
            <v>-1.1937102041047858</v>
          </cell>
          <cell r="P452">
            <v>-3857317.11</v>
          </cell>
          <cell r="Q452">
            <v>9.7182576417267352E-3</v>
          </cell>
          <cell r="R452">
            <v>-8.8177996430265915E-2</v>
          </cell>
          <cell r="S452">
            <v>-7.6300747382330503E-2</v>
          </cell>
          <cell r="T452">
            <v>-0.10286673177848282</v>
          </cell>
          <cell r="U452">
            <v>-0.11470373117037769</v>
          </cell>
          <cell r="V452">
            <v>-3.893798449028596E-3</v>
          </cell>
          <cell r="W452">
            <v>1.9217558794212053E-2</v>
          </cell>
          <cell r="X452">
            <v>-2.9400493992040255E-2</v>
          </cell>
        </row>
        <row r="453">
          <cell r="A453">
            <v>40268</v>
          </cell>
          <cell r="B453">
            <v>5.2842699314566786E-3</v>
          </cell>
          <cell r="C453">
            <v>-7.5979013936861906E-2</v>
          </cell>
          <cell r="D453">
            <v>-0.10212150260776709</v>
          </cell>
          <cell r="E453">
            <v>-5.8141193902051524E-3</v>
          </cell>
          <cell r="F453">
            <v>7.6037998657125128E-2</v>
          </cell>
          <cell r="G453">
            <v>8.7613081670101289E-2</v>
          </cell>
          <cell r="H453">
            <v>-7.7277607995374156E-3</v>
          </cell>
          <cell r="I453">
            <v>8.1387812711535279E-2</v>
          </cell>
          <cell r="J453">
            <v>8.8501252188157631E-2</v>
          </cell>
          <cell r="K453">
            <v>-3.8738478136799816E-3</v>
          </cell>
          <cell r="L453">
            <v>7.0688184602714976E-2</v>
          </cell>
          <cell r="M453">
            <v>8.6689253875823935E-2</v>
          </cell>
          <cell r="N453" t="str">
            <v/>
          </cell>
          <cell r="O453">
            <v>-1.1546704345311025</v>
          </cell>
          <cell r="P453">
            <v>-3751187.69</v>
          </cell>
          <cell r="Q453">
            <v>1.5053881469825559E-2</v>
          </cell>
          <cell r="R453">
            <v>-9.3479438421636418E-2</v>
          </cell>
          <cell r="S453">
            <v>-8.3438874257271367E-2</v>
          </cell>
          <cell r="T453">
            <v>-0.10634208952816226</v>
          </cell>
          <cell r="U453">
            <v>-0.11002558671657059</v>
          </cell>
          <cell r="V453">
            <v>-9.6852788301696746E-3</v>
          </cell>
          <cell r="W453">
            <v>1.1341289297161827E-2</v>
          </cell>
          <cell r="X453">
            <v>-3.316044876634805E-2</v>
          </cell>
        </row>
        <row r="454">
          <cell r="A454">
            <v>40269</v>
          </cell>
          <cell r="B454">
            <v>-8.3118044449496629E-3</v>
          </cell>
          <cell r="C454">
            <v>-8.3118044449496109E-3</v>
          </cell>
          <cell r="D454">
            <v>-0.10958449309341656</v>
          </cell>
          <cell r="E454">
            <v>8.926232845993809E-3</v>
          </cell>
          <cell r="F454">
            <v>8.9262328459936979E-3</v>
          </cell>
          <cell r="G454">
            <v>9.7321369283437598E-2</v>
          </cell>
          <cell r="H454">
            <v>7.8711842736135101E-3</v>
          </cell>
          <cell r="I454">
            <v>7.8711842736134408E-3</v>
          </cell>
          <cell r="J454">
            <v>9.7069046126189606E-2</v>
          </cell>
          <cell r="K454">
            <v>9.9812814183740124E-3</v>
          </cell>
          <cell r="L454">
            <v>9.9812814183739551E-3</v>
          </cell>
          <cell r="M454">
            <v>9.7535805133081244E-2</v>
          </cell>
          <cell r="N454" t="str">
            <v/>
          </cell>
          <cell r="O454">
            <v>-1.1149684302344294</v>
          </cell>
          <cell r="P454">
            <v>-3592100.37</v>
          </cell>
          <cell r="Q454">
            <v>6.6169521059613601E-3</v>
          </cell>
          <cell r="R454">
            <v>-8.5387624809306839E-2</v>
          </cell>
          <cell r="S454">
            <v>-7.6224452738519743E-2</v>
          </cell>
          <cell r="T454">
            <v>-9.742223843198683E-2</v>
          </cell>
          <cell r="U454">
            <v>-0.11742288000079126</v>
          </cell>
          <cell r="V454">
            <v>-8.4549903819230998E-4</v>
          </cell>
          <cell r="W454">
            <v>1.9301742948733658E-2</v>
          </cell>
          <cell r="X454">
            <v>-2.3510151119070621E-2</v>
          </cell>
        </row>
        <row r="455">
          <cell r="A455">
            <v>40273</v>
          </cell>
          <cell r="B455">
            <v>-1.8851664889709664E-2</v>
          </cell>
          <cell r="C455">
            <v>-2.7006777982634289E-2</v>
          </cell>
          <cell r="D455">
            <v>-0.12637030784222048</v>
          </cell>
          <cell r="E455">
            <v>1.7262547765233949E-2</v>
          </cell>
          <cell r="F455">
            <v>2.6342870132095242E-2</v>
          </cell>
          <cell r="G455">
            <v>0.1162639318345049</v>
          </cell>
          <cell r="H455">
            <v>1.9993392798149979E-2</v>
          </cell>
          <cell r="I455">
            <v>2.8021948750732273E-2</v>
          </cell>
          <cell r="J455">
            <v>0.1190031784920822</v>
          </cell>
          <cell r="K455">
            <v>1.453740813341077E-2</v>
          </cell>
          <cell r="L455">
            <v>2.4663791513458211E-2</v>
          </cell>
          <cell r="M455">
            <v>0.11349113107333264</v>
          </cell>
          <cell r="N455" t="str">
            <v/>
          </cell>
          <cell r="O455">
            <v>-1.0404982186203786</v>
          </cell>
          <cell r="P455">
            <v>-3288985.09</v>
          </cell>
          <cell r="Q455">
            <v>-1.2359453347441152E-2</v>
          </cell>
          <cell r="R455">
            <v>-6.9599084995903393E-2</v>
          </cell>
          <cell r="S455">
            <v>-5.7755045364795032E-2</v>
          </cell>
          <cell r="T455">
            <v>-8.4301097139932168E-2</v>
          </cell>
          <cell r="U455">
            <v>-0.1340609281063414</v>
          </cell>
          <cell r="V455">
            <v>1.6402453259509286E-2</v>
          </cell>
          <cell r="W455">
            <v>3.9681043075346478E-2</v>
          </cell>
          <cell r="X455">
            <v>-9.31451964775587E-3</v>
          </cell>
        </row>
        <row r="456">
          <cell r="A456">
            <v>40274</v>
          </cell>
          <cell r="B456">
            <v>-6.186996859174323E-3</v>
          </cell>
          <cell r="C456">
            <v>-3.3026683991253636E-2</v>
          </cell>
          <cell r="D456">
            <v>-0.13177545200368213</v>
          </cell>
          <cell r="E456">
            <v>4.5489231748319092E-3</v>
          </cell>
          <cell r="F456">
            <v>3.101162499936283E-2</v>
          </cell>
          <cell r="G456">
            <v>0.12134173070325582</v>
          </cell>
          <cell r="H456">
            <v>5.5157537441053658E-3</v>
          </cell>
          <cell r="I456">
            <v>3.3692264663576443E-2</v>
          </cell>
          <cell r="J456">
            <v>0.12517532446351565</v>
          </cell>
          <cell r="K456">
            <v>3.5789239866418454E-3</v>
          </cell>
          <cell r="L456">
            <v>2.8330985335149217E-2</v>
          </cell>
          <cell r="M456">
            <v>0.11747623119124406</v>
          </cell>
          <cell r="N456" t="str">
            <v/>
          </cell>
          <cell r="O456">
            <v>-0.96091647518551238</v>
          </cell>
          <cell r="P456">
            <v>-3018636.9099999997</v>
          </cell>
          <cell r="Q456">
            <v>-1.8469982307573796E-2</v>
          </cell>
          <cell r="R456">
            <v>-6.5366762711756454E-2</v>
          </cell>
          <cell r="S456">
            <v>-5.2557854228401535E-2</v>
          </cell>
          <cell r="T456">
            <v>-8.1023880371944523E-2</v>
          </cell>
          <cell r="U456">
            <v>-0.13941849042438381</v>
          </cell>
          <cell r="V456">
            <v>2.1025989934097433E-2</v>
          </cell>
          <cell r="W456">
            <v>4.5415667681364624E-2</v>
          </cell>
          <cell r="X456">
            <v>-5.7689316189053486E-3</v>
          </cell>
        </row>
        <row r="457">
          <cell r="A457">
            <v>40275</v>
          </cell>
          <cell r="B457">
            <v>4.0693134136775158E-4</v>
          </cell>
          <cell r="C457">
            <v>-3.2633192242703446E-2</v>
          </cell>
          <cell r="D457">
            <v>-0.13142214422375764</v>
          </cell>
          <cell r="E457">
            <v>-4.8256871391219036E-3</v>
          </cell>
          <cell r="F457">
            <v>2.603628546031822E-2</v>
          </cell>
          <cell r="G457">
            <v>0.11593048633484049</v>
          </cell>
          <cell r="H457">
            <v>-2.84421252677534E-3</v>
          </cell>
          <cell r="I457">
            <v>3.0752224175589538E-2</v>
          </cell>
          <cell r="J457">
            <v>0.12197508671085799</v>
          </cell>
          <cell r="K457">
            <v>-6.8174923152952756E-3</v>
          </cell>
          <cell r="L457">
            <v>2.1320346745046903E-2</v>
          </cell>
          <cell r="M457">
            <v>0.10985784557257272</v>
          </cell>
          <cell r="N457" t="str">
            <v/>
          </cell>
          <cell r="O457">
            <v>-1.2087915401721734</v>
          </cell>
          <cell r="P457">
            <v>-3798860.47</v>
          </cell>
          <cell r="Q457">
            <v>-1.8070566980881497E-2</v>
          </cell>
          <cell r="R457">
            <v>-6.9877010304734255E-2</v>
          </cell>
          <cell r="S457">
            <v>-5.5252581047800065E-2</v>
          </cell>
          <cell r="T457">
            <v>-8.7288993005448678E-2</v>
          </cell>
          <cell r="U457">
            <v>-0.13906829283633593</v>
          </cell>
          <cell r="V457">
            <v>1.6098837945763167E-2</v>
          </cell>
          <cell r="W457">
            <v>4.2442283343657961E-2</v>
          </cell>
          <cell r="X457">
            <v>-1.2547094287221228E-2</v>
          </cell>
        </row>
        <row r="458">
          <cell r="A458">
            <v>40276</v>
          </cell>
          <cell r="B458">
            <v>-1.9254284096747417E-3</v>
          </cell>
          <cell r="C458">
            <v>-3.4495787776935627E-2</v>
          </cell>
          <cell r="D458">
            <v>-0.13309452870328353</v>
          </cell>
          <cell r="E458">
            <v>4.3090822284241881E-4</v>
          </cell>
          <cell r="F458">
            <v>2.6478412932657736E-2</v>
          </cell>
          <cell r="G458">
            <v>0.11641134995752278</v>
          </cell>
          <cell r="H458">
            <v>3.5532929334706104E-4</v>
          </cell>
          <cell r="I458">
            <v>3.1118480635021761E-2</v>
          </cell>
          <cell r="J458">
            <v>0.1223737573255721</v>
          </cell>
          <cell r="K458">
            <v>5.0718512256980083E-4</v>
          </cell>
          <cell r="L458">
            <v>2.183834523029371E-2</v>
          </cell>
          <cell r="M458">
            <v>0.11042074896001441</v>
          </cell>
          <cell r="N458" t="str">
            <v/>
          </cell>
          <cell r="O458">
            <v>-1.1698471770335443</v>
          </cell>
          <cell r="P458">
            <v>-3669391.52</v>
          </cell>
          <cell r="Q458">
            <v>-1.9961201807512263E-2</v>
          </cell>
          <cell r="R458">
            <v>-6.9476212660219749E-2</v>
          </cell>
          <cell r="S458">
            <v>-5.4916884615032191E-2</v>
          </cell>
          <cell r="T458">
            <v>-8.6826079561495351E-2</v>
          </cell>
          <cell r="U458">
            <v>-0.14072595520409859</v>
          </cell>
          <cell r="V458">
            <v>1.6536683290254706E-2</v>
          </cell>
          <cell r="W458">
            <v>4.2812693623553555E-2</v>
          </cell>
          <cell r="X458">
            <v>-1.2046272864205454E-2</v>
          </cell>
        </row>
        <row r="459">
          <cell r="A459">
            <v>40277</v>
          </cell>
          <cell r="B459">
            <v>-7.8642579576434727E-3</v>
          </cell>
          <cell r="C459">
            <v>-4.2088761961049159E-2</v>
          </cell>
          <cell r="D459">
            <v>-0.13991209695445339</v>
          </cell>
          <cell r="E459">
            <v>6.7204600254897606E-3</v>
          </cell>
          <cell r="F459">
            <v>3.3376820073800051E-2</v>
          </cell>
          <cell r="G459">
            <v>0.12391414780691545</v>
          </cell>
          <cell r="H459">
            <v>4.756492143553716E-3</v>
          </cell>
          <cell r="I459">
            <v>3.6022987587235322E-2</v>
          </cell>
          <cell r="J459">
            <v>0.12771231928442206</v>
          </cell>
          <cell r="K459">
            <v>8.7022642784724009E-3</v>
          </cell>
          <cell r="L459">
            <v>3.073065256036478E-2</v>
          </cell>
          <cell r="M459">
            <v>0.12008392377776378</v>
          </cell>
          <cell r="N459" t="str">
            <v/>
          </cell>
          <cell r="O459">
            <v>-1.0900834254677845</v>
          </cell>
          <cell r="P459">
            <v>-3382431.83</v>
          </cell>
          <cell r="Q459">
            <v>-2.7668479724996864E-2</v>
          </cell>
          <cell r="R459">
            <v>-6.3222664744635448E-2</v>
          </cell>
          <cell r="S459">
            <v>-5.0421604201698389E-2</v>
          </cell>
          <cell r="T459">
            <v>-7.8879398773630705E-2</v>
          </cell>
          <cell r="U459">
            <v>-0.14748350794868126</v>
          </cell>
          <cell r="V459">
            <v>2.3368277434750784E-2</v>
          </cell>
          <cell r="W459">
            <v>4.7772824007972003E-2</v>
          </cell>
          <cell r="X459">
            <v>-3.4488384357679314E-3</v>
          </cell>
        </row>
        <row r="460">
          <cell r="A460">
            <v>40280</v>
          </cell>
          <cell r="B460">
            <v>-4.0602261893277689E-3</v>
          </cell>
          <cell r="C460">
            <v>-4.5978098256786337E-2</v>
          </cell>
          <cell r="D460">
            <v>-0.14340424838352295</v>
          </cell>
          <cell r="E460">
            <v>2.4556847420045269E-3</v>
          </cell>
          <cell r="F460">
            <v>3.5914467763596525E-2</v>
          </cell>
          <cell r="G460">
            <v>0.12667412663100786</v>
          </cell>
          <cell r="H460">
            <v>3.0049332326332243E-3</v>
          </cell>
          <cell r="I460">
            <v>3.9136167492408225E-2</v>
          </cell>
          <cell r="J460">
            <v>0.13110101950948971</v>
          </cell>
          <cell r="K460">
            <v>1.9036161091609623E-3</v>
          </cell>
          <cell r="L460">
            <v>3.2692768034784825E-2</v>
          </cell>
          <cell r="M460">
            <v>0.12221613357867933</v>
          </cell>
          <cell r="N460" t="str">
            <v/>
          </cell>
          <cell r="O460">
            <v>-1.0239506756494337</v>
          </cell>
          <cell r="P460">
            <v>-3164289.8499999996</v>
          </cell>
          <cell r="Q460">
            <v>-3.1616365628326371E-2</v>
          </cell>
          <cell r="R460">
            <v>-6.0922234935793185E-2</v>
          </cell>
          <cell r="S460">
            <v>-4.7568184523173573E-2</v>
          </cell>
          <cell r="T460">
            <v>-7.7125938758656143E-2</v>
          </cell>
          <cell r="U460">
            <v>-0.15094491773654184</v>
          </cell>
          <cell r="V460">
            <v>2.5881347299098856E-2</v>
          </cell>
          <cell r="W460">
            <v>5.0921311387083446E-2</v>
          </cell>
          <cell r="X460">
            <v>-1.5517875910111556E-3</v>
          </cell>
        </row>
        <row r="461">
          <cell r="A461">
            <v>40281</v>
          </cell>
          <cell r="B461">
            <v>-5.4223205373762013E-3</v>
          </cell>
          <cell r="C461">
            <v>-5.1151110807715283E-2</v>
          </cell>
          <cell r="D461">
            <v>-0.14804898511974218</v>
          </cell>
          <cell r="E461">
            <v>2.3623696582473208E-3</v>
          </cell>
          <cell r="F461">
            <v>3.8361680670780607E-2</v>
          </cell>
          <cell r="G461">
            <v>0.12933574740249321</v>
          </cell>
          <cell r="H461">
            <v>2.8709667083213291E-3</v>
          </cell>
          <cell r="I461">
            <v>4.2119492834691519E-2</v>
          </cell>
          <cell r="J461">
            <v>0.1343483728802497</v>
          </cell>
          <cell r="K461">
            <v>1.8505992597602546E-3</v>
          </cell>
          <cell r="L461">
            <v>3.4603868506869695E-2</v>
          </cell>
          <cell r="M461">
            <v>0.12429290592477105</v>
          </cell>
          <cell r="N461" t="str">
            <v/>
          </cell>
          <cell r="O461">
            <v>-1.0367806707600746</v>
          </cell>
          <cell r="P461">
            <v>-3186514.34</v>
          </cell>
          <cell r="Q461">
            <v>-3.6867252097038894E-2</v>
          </cell>
          <cell r="R461">
            <v>-5.8703786116870771E-2</v>
          </cell>
          <cell r="S461">
            <v>-4.4833784488993556E-2</v>
          </cell>
          <cell r="T461">
            <v>-7.5418068704071084E-2</v>
          </cell>
          <cell r="U461">
            <v>-0.15554876654646266</v>
          </cell>
          <cell r="V461">
            <v>2.8304858266920085E-2</v>
          </cell>
          <cell r="W461">
            <v>5.3938471485141193E-2</v>
          </cell>
          <cell r="X461">
            <v>2.9593993178167466E-4</v>
          </cell>
        </row>
        <row r="462">
          <cell r="A462">
            <v>40282</v>
          </cell>
          <cell r="B462">
            <v>-1.0170617838674855E-2</v>
          </cell>
          <cell r="C462">
            <v>-6.0801490246341183E-2</v>
          </cell>
          <cell r="D462">
            <v>-0.1567138533093605</v>
          </cell>
          <cell r="E462">
            <v>1.7672062043750936E-2</v>
          </cell>
          <cell r="F462">
            <v>5.6711672715448191E-2</v>
          </cell>
          <cell r="G462">
            <v>0.14929343879881585</v>
          </cell>
          <cell r="H462">
            <v>2.1767746800176256E-2</v>
          </cell>
          <cell r="I462">
            <v>6.4804086090245239E-2</v>
          </cell>
          <cell r="J462">
            <v>0.15904058104429897</v>
          </cell>
          <cell r="K462">
            <v>1.3546625196760852E-2</v>
          </cell>
          <cell r="L462">
            <v>4.8619259340651144E-2</v>
          </cell>
          <cell r="M462">
            <v>0.13952328053271112</v>
          </cell>
          <cell r="N462" t="str">
            <v/>
          </cell>
          <cell r="O462">
            <v>-0.98475410614966186</v>
          </cell>
          <cell r="P462">
            <v>-2995738.96</v>
          </cell>
          <cell r="Q462">
            <v>-4.6662907203872672E-2</v>
          </cell>
          <cell r="R462">
            <v>-4.2069141023580281E-2</v>
          </cell>
          <cell r="S462">
            <v>-2.4041968157667348E-2</v>
          </cell>
          <cell r="T462">
            <v>-6.2893103817107776E-2</v>
          </cell>
          <cell r="U462">
            <v>-0.1641373573253162</v>
          </cell>
          <cell r="V462">
            <v>4.6477125522103702E-2</v>
          </cell>
          <cell r="W462">
            <v>7.6880337275394561E-2</v>
          </cell>
          <cell r="X462">
            <v>1.3846574115879084E-2</v>
          </cell>
        </row>
        <row r="463">
          <cell r="A463">
            <v>40283</v>
          </cell>
          <cell r="B463">
            <v>-3.0756570254124975E-3</v>
          </cell>
          <cell r="C463">
            <v>-6.3690142741121947E-2</v>
          </cell>
          <cell r="D463">
            <v>-0.15930751227086259</v>
          </cell>
          <cell r="E463">
            <v>9.9872240571996507E-4</v>
          </cell>
          <cell r="F463">
            <v>5.7767034339375134E-2</v>
          </cell>
          <cell r="G463">
            <v>0.15044126390689128</v>
          </cell>
          <cell r="H463">
            <v>2.5203330842186499E-3</v>
          </cell>
          <cell r="I463">
            <v>6.7487747056629743E-2</v>
          </cell>
          <cell r="J463">
            <v>0.16196174936665697</v>
          </cell>
          <cell r="K463">
            <v>-5.4637344625052585E-4</v>
          </cell>
          <cell r="L463">
            <v>4.8046321622120525E-2</v>
          </cell>
          <cell r="M463">
            <v>0.13890067527084371</v>
          </cell>
          <cell r="N463" t="str">
            <v/>
          </cell>
          <cell r="O463">
            <v>-0.99913596455771403</v>
          </cell>
          <cell r="P463">
            <v>-3030114</v>
          </cell>
          <cell r="Q463">
            <v>-4.9595045130917392E-2</v>
          </cell>
          <cell r="R463">
            <v>-4.1112434011589927E-2</v>
          </cell>
          <cell r="S463">
            <v>-2.1582228841206086E-2</v>
          </cell>
          <cell r="T463">
            <v>-6.3405114141480312E-2</v>
          </cell>
          <cell r="U463">
            <v>-0.16670818413453847</v>
          </cell>
          <cell r="V463">
            <v>4.7522265674436071E-2</v>
          </cell>
          <cell r="W463">
            <v>7.9594434417174398E-2</v>
          </cell>
          <cell r="X463">
            <v>1.3292635269210207E-2</v>
          </cell>
        </row>
        <row r="464">
          <cell r="A464">
            <v>40284</v>
          </cell>
          <cell r="B464">
            <v>1.5125199872751662E-2</v>
          </cell>
          <cell r="C464">
            <v>-4.9528269007253711E-2</v>
          </cell>
          <cell r="D464">
            <v>-0.14659187036243848</v>
          </cell>
          <cell r="E464">
            <v>-1.4413535991497972E-2</v>
          </cell>
          <cell r="F464">
            <v>4.2520871119304471E-2</v>
          </cell>
          <cell r="G464">
            <v>0.13385933734346489</v>
          </cell>
          <cell r="H464">
            <v>-1.3240592005739234E-2</v>
          </cell>
          <cell r="I464">
            <v>5.3353577326727075E-2</v>
          </cell>
          <cell r="J464">
            <v>0.14657668791701806</v>
          </cell>
          <cell r="K464">
            <v>-1.5608238274163544E-2</v>
          </cell>
          <cell r="L464">
            <v>3.1688164911881866E-2</v>
          </cell>
          <cell r="M464">
            <v>0.12112444216061058</v>
          </cell>
          <cell r="N464" t="str">
            <v/>
          </cell>
          <cell r="O464">
            <v>-0.98782523911169051</v>
          </cell>
          <cell r="P464">
            <v>-3041259.2399999998</v>
          </cell>
          <cell r="Q464">
            <v>-3.521998022846895E-2</v>
          </cell>
          <cell r="R464">
            <v>-5.4933394455763729E-2</v>
          </cell>
          <cell r="S464">
            <v>-3.4537059360284394E-2</v>
          </cell>
          <cell r="T464">
            <v>-7.8023710286323156E-2</v>
          </cell>
          <cell r="U464">
            <v>-0.1541044788672451</v>
          </cell>
          <cell r="V464">
            <v>3.2423765796242066E-2</v>
          </cell>
          <cell r="W464">
            <v>6.5299964979389724E-2</v>
          </cell>
          <cell r="X464">
            <v>-2.5230776235267705E-3</v>
          </cell>
        </row>
        <row r="465">
          <cell r="A465">
            <v>40287</v>
          </cell>
          <cell r="B465">
            <v>-9.4204116384756465E-4</v>
          </cell>
          <cell r="C465">
            <v>-5.0423652502922356E-2</v>
          </cell>
          <cell r="D465">
            <v>-0.14739581595011919</v>
          </cell>
          <cell r="E465">
            <v>-2.966024112565635E-3</v>
          </cell>
          <cell r="F465">
            <v>3.9428729077711444E-2</v>
          </cell>
          <cell r="G465">
            <v>0.13049628320864648</v>
          </cell>
          <cell r="H465">
            <v>-4.5075230749777985E-3</v>
          </cell>
          <cell r="I465">
            <v>4.8605561770816319E-2</v>
          </cell>
          <cell r="J465">
            <v>0.14140846703900056</v>
          </cell>
          <cell r="K465">
            <v>-1.3921537302872761E-3</v>
          </cell>
          <cell r="L465">
            <v>3.0251896384606569E-2</v>
          </cell>
          <cell r="M465">
            <v>0.11956366458634049</v>
          </cell>
          <cell r="N465" t="str">
            <v/>
          </cell>
          <cell r="O465">
            <v>-1.0609886488161007</v>
          </cell>
          <cell r="P465">
            <v>-3263424.27</v>
          </cell>
          <cell r="Q465">
            <v>-3.6128842721151355E-2</v>
          </cell>
          <cell r="R465">
            <v>-5.7736484795788523E-2</v>
          </cell>
          <cell r="S465">
            <v>-3.8888905843253885E-2</v>
          </cell>
          <cell r="T465">
            <v>-7.9307243017284423E-2</v>
          </cell>
          <cell r="U465">
            <v>-0.15490134726846638</v>
          </cell>
          <cell r="V465">
            <v>2.9361572012504666E-2</v>
          </cell>
          <cell r="W465">
            <v>6.0498100805472133E-2</v>
          </cell>
          <cell r="X465">
            <v>-3.9117188418885673E-3</v>
          </cell>
        </row>
        <row r="466">
          <cell r="A466">
            <v>40288</v>
          </cell>
          <cell r="B466">
            <v>-1.103499158244123E-2</v>
          </cell>
          <cell r="C466">
            <v>-6.0902219504437971E-2</v>
          </cell>
          <cell r="D466">
            <v>-0.15680429594426382</v>
          </cell>
          <cell r="E466">
            <v>1.3972154116571156E-2</v>
          </cell>
          <cell r="F466">
            <v>5.3951787473577095E-2</v>
          </cell>
          <cell r="G466">
            <v>0.14629175150584861</v>
          </cell>
          <cell r="H466">
            <v>1.4276007036394938E-2</v>
          </cell>
          <cell r="I466">
            <v>6.3575462149059403E-2</v>
          </cell>
          <cell r="J466">
            <v>0.1577032223458501</v>
          </cell>
          <cell r="K466">
            <v>1.3662888137245897E-2</v>
          </cell>
          <cell r="L466">
            <v>4.4328112798094788E-2</v>
          </cell>
          <cell r="M466">
            <v>0.13486013769810867</v>
          </cell>
          <cell r="N466" t="str">
            <v/>
          </cell>
          <cell r="O466">
            <v>-1.1404673464422506</v>
          </cell>
          <cell r="P466">
            <v>-3432739.8699999996</v>
          </cell>
          <cell r="Q466">
            <v>-4.6765152828281309E-2</v>
          </cell>
          <cell r="R466">
            <v>-4.4571033742933142E-2</v>
          </cell>
          <cell r="S466">
            <v>-2.5168077100314878E-2</v>
          </cell>
          <cell r="T466">
            <v>-6.6727920869857127E-2</v>
          </cell>
          <cell r="U466">
            <v>-0.16422700378769128</v>
          </cell>
          <cell r="V466">
            <v>4.3743970538339338E-2</v>
          </cell>
          <cell r="W466">
            <v>7.5637779154654528E-2</v>
          </cell>
          <cell r="X466">
            <v>9.6977239183961839E-3</v>
          </cell>
        </row>
        <row r="467">
          <cell r="A467">
            <v>40289</v>
          </cell>
          <cell r="B467">
            <v>-1.8578726474172886E-3</v>
          </cell>
          <cell r="C467">
            <v>-6.2646943584070969E-2</v>
          </cell>
          <cell r="D467">
            <v>-0.15837084617924879</v>
          </cell>
          <cell r="E467">
            <v>4.6456230682045963E-3</v>
          </cell>
          <cell r="F467">
            <v>5.8848050210239866E-2</v>
          </cell>
          <cell r="G467">
            <v>0.15161699090953684</v>
          </cell>
          <cell r="H467">
            <v>6.4583789875715036E-3</v>
          </cell>
          <cell r="I467">
            <v>7.0444435565499397E-2</v>
          </cell>
          <cell r="J467">
            <v>0.16518010851089215</v>
          </cell>
          <cell r="K467">
            <v>2.7994573937614631E-3</v>
          </cell>
          <cell r="L467">
            <v>4.7251664854980335E-2</v>
          </cell>
          <cell r="M467">
            <v>0.13803713030147291</v>
          </cell>
          <cell r="N467" t="str">
            <v/>
          </cell>
          <cell r="O467">
            <v>-1.2100809310859997</v>
          </cell>
          <cell r="P467">
            <v>-3635413.8200000003</v>
          </cell>
          <cell r="Q467">
            <v>-4.8536141777406727E-2</v>
          </cell>
          <cell r="R467">
            <v>-4.0132470897258465E-2</v>
          </cell>
          <cell r="S467">
            <v>-1.8872243093045693E-2</v>
          </cell>
          <cell r="T467">
            <v>-6.4115265447545089E-2</v>
          </cell>
          <cell r="U467">
            <v>-0.16577976357680413</v>
          </cell>
          <cell r="V467">
            <v>4.8592811605171704E-2</v>
          </cell>
          <cell r="W467">
            <v>8.2584655585784983E-2</v>
          </cell>
          <cell r="X467">
            <v>1.2524329677083834E-2</v>
          </cell>
        </row>
        <row r="468">
          <cell r="A468">
            <v>40290</v>
          </cell>
          <cell r="B468">
            <v>-1.0563929694074941E-2</v>
          </cell>
          <cell r="C468">
            <v>-7.2549075370575089E-2</v>
          </cell>
          <cell r="D468">
            <v>-0.16726175738869498</v>
          </cell>
          <cell r="E468">
            <v>1.0745571098989437E-2</v>
          </cell>
          <cell r="F468">
            <v>7.0225977216800239E-2</v>
          </cell>
          <cell r="G468">
            <v>0.16399177316415958</v>
          </cell>
          <cell r="H468">
            <v>1.119153449686308E-2</v>
          </cell>
          <cell r="I468">
            <v>8.2424351393105999E-2</v>
          </cell>
          <cell r="J468">
            <v>0.17822026189035056</v>
          </cell>
          <cell r="K468">
            <v>1.0289731252904073E-2</v>
          </cell>
          <cell r="L468">
            <v>5.802760304049448E-2</v>
          </cell>
          <cell r="M468">
            <v>0.14974722652810124</v>
          </cell>
          <cell r="N468" t="str">
            <v/>
          </cell>
          <cell r="O468">
            <v>-1.1460311308404183</v>
          </cell>
          <cell r="P468">
            <v>-3406123.88</v>
          </cell>
          <cell r="Q468">
            <v>-5.8587339082123435E-2</v>
          </cell>
          <cell r="R468">
            <v>-2.9818146117673638E-2</v>
          </cell>
          <cell r="S468">
            <v>-7.8919179557915831E-3</v>
          </cell>
          <cell r="T468">
            <v>-5.4485263045304877E-2</v>
          </cell>
          <cell r="U468">
            <v>-0.17459240750375338</v>
          </cell>
          <cell r="V468">
            <v>5.9860540216164271E-2</v>
          </cell>
          <cell r="W468">
            <v>9.4700439104548062E-2</v>
          </cell>
          <cell r="X468">
            <v>2.2942932916487857E-2</v>
          </cell>
        </row>
        <row r="469">
          <cell r="A469">
            <v>40291</v>
          </cell>
          <cell r="B469">
            <v>-6.3551302102693276E-3</v>
          </cell>
          <cell r="C469">
            <v>-7.8443146760229787E-2</v>
          </cell>
          <cell r="D469">
            <v>-0.17255391735156067</v>
          </cell>
          <cell r="E469">
            <v>1.0278857840349875E-2</v>
          </cell>
          <cell r="F469">
            <v>8.1226677893661225E-2</v>
          </cell>
          <cell r="G469">
            <v>0.17595627912785083</v>
          </cell>
          <cell r="H469">
            <v>1.0372480320894844E-2</v>
          </cell>
          <cell r="I469">
            <v>9.3651776676788367E-2</v>
          </cell>
          <cell r="J469">
            <v>0.19044132837048777</v>
          </cell>
          <cell r="K469">
            <v>1.0183076546470111E-2</v>
          </cell>
          <cell r="L469">
            <v>6.8801579110534083E-2</v>
          </cell>
          <cell r="M469">
            <v>0.16145519054492863</v>
          </cell>
          <cell r="N469" t="str">
            <v/>
          </cell>
          <cell r="O469">
            <v>-1.2229494355186858</v>
          </cell>
          <cell r="P469">
            <v>-3611315.91</v>
          </cell>
          <cell r="Q469">
            <v>-6.4570139123852677E-2</v>
          </cell>
          <cell r="R469">
            <v>-1.9845784762330121E-2</v>
          </cell>
          <cell r="S469">
            <v>2.3987036014128105E-3</v>
          </cell>
          <cell r="T469">
            <v>-4.4857014103079629E-2</v>
          </cell>
          <cell r="U469">
            <v>-0.17983798023061193</v>
          </cell>
          <cell r="V469">
            <v>7.0754696039642573E-2</v>
          </cell>
          <cell r="W469">
            <v>0.10605519786643502</v>
          </cell>
          <cell r="X469">
            <v>3.3359639105047023E-2</v>
          </cell>
        </row>
        <row r="470">
          <cell r="A470">
            <v>40294</v>
          </cell>
          <cell r="B470">
            <v>-5.9350948152989168E-4</v>
          </cell>
          <cell r="C470">
            <v>-7.8990099490396481E-2</v>
          </cell>
          <cell r="D470">
            <v>-0.17304501444706732</v>
          </cell>
          <cell r="E470">
            <v>-3.6808401685953784E-3</v>
          </cell>
          <cell r="F470">
            <v>7.7246855306313256E-2</v>
          </cell>
          <cell r="G470">
            <v>0.17162777201912505</v>
          </cell>
          <cell r="H470">
            <v>-4.1222299010847379E-3</v>
          </cell>
          <cell r="I470">
            <v>8.914349262159682E-2</v>
          </cell>
          <cell r="J470">
            <v>0.18553405553119195</v>
          </cell>
          <cell r="K470">
            <v>-3.2291878932071832E-3</v>
          </cell>
          <cell r="L470">
            <v>6.5350217991029691E-2</v>
          </cell>
          <cell r="M470">
            <v>0.15770463350511843</v>
          </cell>
          <cell r="N470" t="str">
            <v/>
          </cell>
          <cell r="O470">
            <v>-1.0967485118507581</v>
          </cell>
          <cell r="P470">
            <v>-3236701.33</v>
          </cell>
          <cell r="Q470">
            <v>-6.5125325615588925E-2</v>
          </cell>
          <cell r="R470">
            <v>-2.3453575769195045E-2</v>
          </cell>
          <cell r="S470">
            <v>-1.7334143073814978E-3</v>
          </cell>
          <cell r="T470">
            <v>-4.7941350269419702E-2</v>
          </cell>
          <cell r="U470">
            <v>-0.18032475416573579</v>
          </cell>
          <cell r="V470">
            <v>6.6813419143747721E-2</v>
          </cell>
          <cell r="W470">
            <v>0.1014957840575399</v>
          </cell>
          <cell r="X470">
            <v>3.0022726669120203E-2</v>
          </cell>
        </row>
        <row r="471">
          <cell r="A471">
            <v>40295</v>
          </cell>
          <cell r="B471">
            <v>2.9498634654610376E-2</v>
          </cell>
          <cell r="C471">
            <v>-5.1821564921984531E-2</v>
          </cell>
          <cell r="D471">
            <v>-0.14865097145243267</v>
          </cell>
          <cell r="E471">
            <v>-2.5632741114679503E-2</v>
          </cell>
          <cell r="F471">
            <v>4.9634065547644046E-2</v>
          </cell>
          <cell r="G471">
            <v>0.14159574065619007</v>
          </cell>
          <cell r="H471">
            <v>-2.3787177974314355E-2</v>
          </cell>
          <cell r="I471">
            <v>6.3235842523040597E-2</v>
          </cell>
          <cell r="J471">
            <v>0.1573335459576608</v>
          </cell>
          <cell r="K471">
            <v>-2.7519522616767361E-2</v>
          </cell>
          <cell r="L471">
            <v>3.6032288572247495E-2</v>
          </cell>
          <cell r="M471">
            <v>0.12584515465983803</v>
          </cell>
          <cell r="N471" t="str">
            <v/>
          </cell>
          <cell r="O471">
            <v>-1.2154372694862501</v>
          </cell>
          <cell r="P471">
            <v>-3694250.83</v>
          </cell>
          <cell r="Q471">
            <v>-3.7547799148075267E-2</v>
          </cell>
          <cell r="R471">
            <v>-4.8485137447969229E-2</v>
          </cell>
          <cell r="S471">
            <v>-2.5479359247063016E-2</v>
          </cell>
          <cell r="T471">
            <v>-7.4141549813169449E-2</v>
          </cell>
          <cell r="U471">
            <v>-0.15614545355344278</v>
          </cell>
          <cell r="V471">
            <v>3.9468066953169956E-2</v>
          </cell>
          <cell r="W471">
            <v>7.5294307804206317E-2</v>
          </cell>
          <cell r="X471">
            <v>1.6769929467650435E-3</v>
          </cell>
        </row>
        <row r="472">
          <cell r="A472">
            <v>40296</v>
          </cell>
          <cell r="B472">
            <v>2.4038947168618708E-3</v>
          </cell>
          <cell r="C472">
            <v>-4.9542243791258156E-2</v>
          </cell>
          <cell r="D472">
            <v>-0.14660441802050173</v>
          </cell>
          <cell r="E472">
            <v>3.3205178739132979E-3</v>
          </cell>
          <cell r="F472">
            <v>5.3119394223363203E-2</v>
          </cell>
          <cell r="G472">
            <v>0.14538642971782223</v>
          </cell>
          <cell r="H472">
            <v>1.7192353943280205E-3</v>
          </cell>
          <cell r="I472">
            <v>6.5063795216024456E-2</v>
          </cell>
          <cell r="J472">
            <v>0.1593232747529143</v>
          </cell>
          <cell r="K472">
            <v>4.9638459294948341E-3</v>
          </cell>
          <cell r="L472">
            <v>4.1174993230701951E-2</v>
          </cell>
          <cell r="M472">
            <v>0.13143367654803773</v>
          </cell>
          <cell r="N472" t="str">
            <v/>
          </cell>
          <cell r="O472">
            <v>-1.1141860950375897</v>
          </cell>
          <cell r="P472">
            <v>-3394754.16</v>
          </cell>
          <cell r="Q472">
            <v>-3.5234165387215244E-2</v>
          </cell>
          <cell r="R472">
            <v>-4.5325615339571024E-2</v>
          </cell>
          <cell r="S472">
            <v>-2.3803928868977309E-2</v>
          </cell>
          <cell r="T472">
            <v>-6.9545731113921261E-2</v>
          </cell>
          <cell r="U472">
            <v>-0.15411691606744005</v>
          </cell>
          <cell r="V472">
            <v>4.2919639248850006E-2</v>
          </cell>
          <cell r="W472">
            <v>7.7142991837502839E-2</v>
          </cell>
          <cell r="X472">
            <v>6.6491632108722776E-3</v>
          </cell>
        </row>
        <row r="473">
          <cell r="A473">
            <v>40297</v>
          </cell>
          <cell r="B473">
            <v>-2.2405473570094758E-2</v>
          </cell>
          <cell r="C473">
            <v>-7.0837699927484676E-2</v>
          </cell>
          <cell r="D473">
            <v>-0.16572515017737899</v>
          </cell>
          <cell r="E473">
            <v>1.8945676472177375E-2</v>
          </cell>
          <cell r="F473">
            <v>7.3071453552894572E-2</v>
          </cell>
          <cell r="G473">
            <v>0.1670865504508785</v>
          </cell>
          <cell r="H473">
            <v>2.1298811730759044E-2</v>
          </cell>
          <cell r="I473">
            <v>8.7748388471578398E-2</v>
          </cell>
          <cell r="J473">
            <v>0.18401548291696379</v>
          </cell>
          <cell r="K473">
            <v>1.6538550690770808E-2</v>
          </cell>
          <cell r="L473">
            <v>5.8394518634210746E-2</v>
          </cell>
          <cell r="M473">
            <v>0.15014594976087259</v>
          </cell>
          <cell r="N473" t="str">
            <v/>
          </cell>
          <cell r="O473">
            <v>-1.1445902637144836</v>
          </cell>
          <cell r="P473">
            <v>-3408205.12</v>
          </cell>
          <cell r="Q473">
            <v>-5.6850200795962369E-2</v>
          </cell>
          <cell r="R473">
            <v>-2.7238663311519473E-2</v>
          </cell>
          <cell r="S473">
            <v>-3.0121125376509905E-3</v>
          </cell>
          <cell r="T473">
            <v>-5.4157366022504871E-2</v>
          </cell>
          <cell r="U473">
            <v>-0.17306932714788126</v>
          </cell>
          <cell r="V473">
            <v>6.2678457320538561E-2</v>
          </cell>
          <cell r="W473">
            <v>0.10008485762775643</v>
          </cell>
          <cell r="X473">
            <v>2.3297681424457206E-2</v>
          </cell>
        </row>
        <row r="474">
          <cell r="A474">
            <v>40298</v>
          </cell>
          <cell r="B474">
            <v>2.9179105155256312E-2</v>
          </cell>
          <cell r="C474">
            <v>-4.3725575467368882E-2</v>
          </cell>
          <cell r="D474">
            <v>-0.14138175660601904</v>
          </cell>
          <cell r="E474">
            <v>-2.420420451775529E-2</v>
          </cell>
          <cell r="F474">
            <v>4.7098612628935221E-2</v>
          </cell>
          <cell r="G474">
            <v>0.13883814889384394</v>
          </cell>
          <cell r="H474">
            <v>-2.8641831705898606E-2</v>
          </cell>
          <cell r="I474">
            <v>5.6593282190612992E-2</v>
          </cell>
          <cell r="J474">
            <v>0.15010311071807791</v>
          </cell>
          <cell r="K474">
            <v>-1.9643502683462648E-2</v>
          </cell>
          <cell r="L474">
            <v>3.760394306725745E-2</v>
          </cell>
          <cell r="M474">
            <v>0.12755305471037115</v>
          </cell>
          <cell r="N474" t="str">
            <v/>
          </cell>
          <cell r="O474">
            <v>-1.2949775410093858</v>
          </cell>
          <cell r="P474">
            <v>-3970068.72</v>
          </cell>
          <cell r="Q474">
            <v>-2.9329933627828875E-2</v>
          </cell>
          <cell r="R474">
            <v>-5.0783577651692502E-2</v>
          </cell>
          <cell r="S474">
            <v>-3.1567671823166998E-2</v>
          </cell>
          <cell r="T474">
            <v>-7.2737028341175125E-2</v>
          </cell>
          <cell r="U474">
            <v>-0.14894023008862245</v>
          </cell>
          <cell r="V474">
            <v>3.695717060293946E-2</v>
          </cell>
          <cell r="W474">
            <v>6.8576412273374743E-2</v>
          </cell>
          <cell r="X474">
            <v>3.1965306734147436E-3</v>
          </cell>
        </row>
        <row r="475">
          <cell r="A475">
            <v>40301</v>
          </cell>
          <cell r="B475">
            <v>-1.8085017098463531E-2</v>
          </cell>
          <cell r="C475">
            <v>-1.8085017098463552E-2</v>
          </cell>
          <cell r="D475">
            <v>-0.15690988221885194</v>
          </cell>
          <cell r="E475">
            <v>1.9230362758631436E-2</v>
          </cell>
          <cell r="F475">
            <v>1.9230362758631547E-2</v>
          </cell>
          <cell r="G475">
            <v>0.16073841962044089</v>
          </cell>
          <cell r="H475">
            <v>2.2657586825196273E-2</v>
          </cell>
          <cell r="I475">
            <v>2.2657586825196363E-2</v>
          </cell>
          <cell r="J475">
            <v>0.17616167180710129</v>
          </cell>
          <cell r="K475">
            <v>1.580313869206678E-2</v>
          </cell>
          <cell r="L475">
            <v>1.5803138692066732E-2</v>
          </cell>
          <cell r="M475">
            <v>0.14537193201662268</v>
          </cell>
          <cell r="N475" t="str">
            <v/>
          </cell>
          <cell r="O475">
            <v>-1.1380194696123367</v>
          </cell>
          <cell r="P475">
            <v>-3425779.1899999995</v>
          </cell>
          <cell r="Q475">
            <v>-4.6884518375136297E-2</v>
          </cell>
          <cell r="R475">
            <v>-3.252980151348428E-2</v>
          </cell>
          <cell r="S475">
            <v>-9.6253322631733029E-3</v>
          </cell>
          <cell r="T475">
            <v>-5.8083362996032784E-2</v>
          </cell>
          <cell r="U475">
            <v>-0.16433166057928417</v>
          </cell>
          <cell r="V475">
            <v>5.6898233158798162E-2</v>
          </cell>
          <cell r="W475">
            <v>9.2787775113815529E-2</v>
          </cell>
          <cell r="X475">
            <v>1.9050184583046859E-2</v>
          </cell>
        </row>
        <row r="476">
          <cell r="A476">
            <v>40302</v>
          </cell>
          <cell r="B476">
            <v>2.94775641045232E-2</v>
          </cell>
          <cell r="C476">
            <v>1.0859444755208392E-2</v>
          </cell>
          <cell r="D476">
            <v>-0.13205763922606806</v>
          </cell>
          <cell r="E476">
            <v>-3.0033823868186205E-2</v>
          </cell>
          <cell r="F476">
            <v>-1.1381022437568722E-2</v>
          </cell>
          <cell r="G476">
            <v>0.12587700636852373</v>
          </cell>
          <cell r="H476">
            <v>-3.1532433756621236E-2</v>
          </cell>
          <cell r="I476">
            <v>-9.589295787075236E-3</v>
          </cell>
          <cell r="J476">
            <v>0.13907443180376711</v>
          </cell>
          <cell r="K476">
            <v>-2.8525101642664689E-2</v>
          </cell>
          <cell r="L476">
            <v>-1.3172749088062208E-2</v>
          </cell>
          <cell r="M476">
            <v>0.11270008123719344</v>
          </cell>
          <cell r="N476" t="str">
            <v/>
          </cell>
          <cell r="O476">
            <v>-1.1967336050937938</v>
          </cell>
          <cell r="P476">
            <v>-3708720.0100000002</v>
          </cell>
          <cell r="Q476">
            <v>-1.878899566652581E-2</v>
          </cell>
          <cell r="R476">
            <v>-6.1586631052547469E-2</v>
          </cell>
          <cell r="S476">
            <v>-4.0854255867820544E-2</v>
          </cell>
          <cell r="T476">
            <v>-8.4951630805487843E-2</v>
          </cell>
          <cell r="U476">
            <v>-0.13969819353388946</v>
          </cell>
          <cell r="V476">
            <v>2.5155537777509673E-2</v>
          </cell>
          <cell r="W476">
            <v>5.8329516984993779E-2</v>
          </cell>
          <cell r="X476">
            <v>-1.0018325511160664E-2</v>
          </cell>
        </row>
        <row r="477">
          <cell r="A477">
            <v>40303</v>
          </cell>
          <cell r="B477">
            <v>8.4995700775385864E-3</v>
          </cell>
          <cell r="C477">
            <v>1.9451315444446893E-2</v>
          </cell>
          <cell r="D477">
            <v>-0.12468050230740579</v>
          </cell>
          <cell r="E477">
            <v>-1.2873863365386318E-2</v>
          </cell>
          <cell r="F477">
            <v>-2.4108368075135389E-2</v>
          </cell>
          <cell r="G477">
            <v>0.11138261962230511</v>
          </cell>
          <cell r="H477">
            <v>-1.5663877310763949E-2</v>
          </cell>
          <cell r="I477">
            <v>-2.5102967545133748E-2</v>
          </cell>
          <cell r="J477">
            <v>0.12123210965616482</v>
          </cell>
          <cell r="K477">
            <v>-1.0073718077696154E-2</v>
          </cell>
          <cell r="L477">
            <v>-2.3113768605137031E-2</v>
          </cell>
          <cell r="M477">
            <v>0.10149105431378036</v>
          </cell>
          <cell r="N477" t="str">
            <v/>
          </cell>
          <cell r="O477">
            <v>-1.2608805371145033</v>
          </cell>
          <cell r="P477">
            <v>-3940725.8199999994</v>
          </cell>
          <cell r="Q477">
            <v>-1.0449123974341501E-2</v>
          </cell>
          <cell r="R477">
            <v>-7.3667636544628823E-2</v>
          </cell>
          <cell r="S477">
            <v>-5.5878197127048335E-2</v>
          </cell>
          <cell r="T477">
            <v>-9.4169570104209011E-2</v>
          </cell>
          <cell r="U477">
            <v>-0.1323859980419978</v>
          </cell>
          <cell r="V477">
            <v>1.1957825455892968E-2</v>
          </cell>
          <cell r="W477">
            <v>4.1751973276580756E-2</v>
          </cell>
          <cell r="X477">
            <v>-1.9991121802046874E-2</v>
          </cell>
        </row>
        <row r="478">
          <cell r="A478">
            <v>40304</v>
          </cell>
          <cell r="B478">
            <v>3.6257214667838725E-2</v>
          </cell>
          <cell r="C478">
            <v>5.6413780631926924E-2</v>
          </cell>
          <cell r="D478">
            <v>-9.2943855376620532E-2</v>
          </cell>
          <cell r="E478">
            <v>-3.5556986195246831E-2</v>
          </cell>
          <cell r="F478">
            <v>-5.8808133359544768E-2</v>
          </cell>
          <cell r="G478">
            <v>7.186520315875744E-2</v>
          </cell>
          <cell r="H478">
            <v>-3.7621982952286401E-2</v>
          </cell>
          <cell r="I478">
            <v>-6.1780527080385284E-2</v>
          </cell>
          <cell r="J478">
            <v>7.9049134341124594E-2</v>
          </cell>
          <cell r="K478">
            <v>-3.3496194318190613E-2</v>
          </cell>
          <cell r="L478">
            <v>-5.5835739638704251E-2</v>
          </cell>
          <cell r="M478">
            <v>6.459529591873725E-2</v>
          </cell>
          <cell r="N478" t="str">
            <v/>
          </cell>
          <cell r="O478">
            <v>-1.062135528374039</v>
          </cell>
          <cell r="P478">
            <v>-3439931.4</v>
          </cell>
          <cell r="Q478">
            <v>2.5429234562468706E-2</v>
          </cell>
          <cell r="R478">
            <v>-0.10660522360422187</v>
          </cell>
          <cell r="S478">
            <v>-9.1397931499616392E-2</v>
          </cell>
          <cell r="T478">
            <v>-0.12451144220332855</v>
          </cell>
          <cell r="U478">
            <v>-0.10092873092418375</v>
          </cell>
          <cell r="V478">
            <v>-2.4024344974014178E-2</v>
          </cell>
          <cell r="W478">
            <v>2.5591982974586536E-3</v>
          </cell>
          <cell r="X478">
            <v>-5.2817689619717556E-2</v>
          </cell>
        </row>
        <row r="479">
          <cell r="A479">
            <v>40305</v>
          </cell>
          <cell r="B479">
            <v>1.6527016371203525E-2</v>
          </cell>
          <cell r="C479">
            <v>7.3873148479195683E-2</v>
          </cell>
          <cell r="D479">
            <v>-7.7952923624829196E-2</v>
          </cell>
          <cell r="E479">
            <v>-2.5508450444562625E-2</v>
          </cell>
          <cell r="F479">
            <v>-8.2816479448568125E-2</v>
          </cell>
          <cell r="G479">
            <v>4.4523582740731316E-2</v>
          </cell>
          <cell r="H479">
            <v>-2.8606647678417908E-2</v>
          </cell>
          <cell r="I479">
            <v>-8.8619840987227638E-2</v>
          </cell>
          <cell r="J479">
            <v>4.8181155927326191E-2</v>
          </cell>
          <cell r="K479">
            <v>-2.2429760540925908E-2</v>
          </cell>
          <cell r="L479">
            <v>-7.7013117909908613E-2</v>
          </cell>
          <cell r="M479">
            <v>4.0716678358283742E-2</v>
          </cell>
          <cell r="N479" t="str">
            <v/>
          </cell>
          <cell r="O479">
            <v>-1.063403924223872</v>
          </cell>
          <cell r="P479">
            <v>-3500959.04</v>
          </cell>
          <cell r="Q479">
            <v>4.2376520309593158E-2</v>
          </cell>
          <cell r="R479">
            <v>-0.12939433998534466</v>
          </cell>
          <cell r="S479">
            <v>-0.11738999075308865</v>
          </cell>
          <cell r="T479">
            <v>-0.14414844091102852</v>
          </cell>
          <cell r="U479">
            <v>-8.6069765341289073E-2</v>
          </cell>
          <cell r="V479">
            <v>-4.8919971605344115E-2</v>
          </cell>
          <cell r="W479">
            <v>-2.6120659464993867E-2</v>
          </cell>
          <cell r="X479">
            <v>-7.4062762030148277E-2</v>
          </cell>
        </row>
        <row r="480">
          <cell r="A480">
            <v>40308</v>
          </cell>
          <cell r="B480">
            <v>-4.5548215755158238E-2</v>
          </cell>
          <cell r="C480">
            <v>2.4960142618594139E-2</v>
          </cell>
          <cell r="D480">
            <v>-0.11995052279597829</v>
          </cell>
          <cell r="E480">
            <v>5.4464432528342321E-2</v>
          </cell>
          <cell r="F480">
            <v>-3.2862599477387289E-2</v>
          </cell>
          <cell r="G480">
            <v>0.10141296693717616</v>
          </cell>
          <cell r="H480">
            <v>5.6100909024898775E-2</v>
          </cell>
          <cell r="I480">
            <v>-3.7490585599354365E-2</v>
          </cell>
          <cell r="J480">
            <v>0.10698507159761839</v>
          </cell>
          <cell r="K480">
            <v>5.2848535012794649E-2</v>
          </cell>
          <cell r="L480">
            <v>-2.8234613355420213E-2</v>
          </cell>
          <cell r="M480">
            <v>9.5717030172900897E-2</v>
          </cell>
          <cell r="N480" t="str">
            <v/>
          </cell>
          <cell r="O480">
            <v>-1.0532244868594587</v>
          </cell>
          <cell r="P480">
            <v>-3300363.83</v>
          </cell>
          <cell r="Q480">
            <v>-5.1018703355792949E-3</v>
          </cell>
          <cell r="R480">
            <v>-8.1977296756683526E-2</v>
          </cell>
          <cell r="S480">
            <v>-6.7874766919862606E-2</v>
          </cell>
          <cell r="T480">
            <v>-9.8917939824760048E-2</v>
          </cell>
          <cell r="U480">
            <v>-0.12769765685468637</v>
          </cell>
          <cell r="V480">
            <v>2.8800624302105504E-3</v>
          </cell>
          <cell r="W480">
            <v>2.8514856819588985E-2</v>
          </cell>
          <cell r="X480">
            <v>-2.5128335489648101E-2</v>
          </cell>
        </row>
        <row r="481">
          <cell r="A481">
            <v>40309</v>
          </cell>
          <cell r="B481">
            <v>-1.7940022742005167E-3</v>
          </cell>
          <cell r="C481">
            <v>2.3121361791771378E-2</v>
          </cell>
          <cell r="D481">
            <v>-0.12152933355949136</v>
          </cell>
          <cell r="E481">
            <v>-4.9697374920011361E-3</v>
          </cell>
          <cell r="F481">
            <v>-3.7669018476681027E-2</v>
          </cell>
          <cell r="G481">
            <v>9.5939233621212372E-2</v>
          </cell>
          <cell r="H481">
            <v>-8.2210348485444174E-3</v>
          </cell>
          <cell r="I481">
            <v>-4.5403409037194198E-2</v>
          </cell>
          <cell r="J481">
            <v>9.7884508747196008E-2</v>
          </cell>
          <cell r="K481">
            <v>-1.7494084314091361E-3</v>
          </cell>
          <cell r="L481">
            <v>-2.9934627916167855E-2</v>
          </cell>
          <cell r="M481">
            <v>9.3800173561877864E-2</v>
          </cell>
          <cell r="N481" t="str">
            <v/>
          </cell>
          <cell r="O481">
            <v>-1.1256606889092733</v>
          </cell>
          <cell r="P481">
            <v>-3521002.9000000004</v>
          </cell>
          <cell r="Q481">
            <v>-6.8867198427952081E-3</v>
          </cell>
          <cell r="R481">
            <v>-8.6539628603500063E-2</v>
          </cell>
          <cell r="S481">
            <v>-7.5537800944222022E-2</v>
          </cell>
          <cell r="T481">
            <v>-0.10049430037822216</v>
          </cell>
          <cell r="U481">
            <v>-0.12926256924207957</v>
          </cell>
          <cell r="V481">
            <v>-2.1039882160293066E-3</v>
          </cell>
          <cell r="W481">
            <v>2.0059400339429434E-2</v>
          </cell>
          <cell r="X481">
            <v>-2.6833784199084332E-2</v>
          </cell>
        </row>
        <row r="482">
          <cell r="A482">
            <v>40310</v>
          </cell>
          <cell r="B482">
            <v>-2.0206330145435734E-2</v>
          </cell>
          <cell r="C482">
            <v>2.4478337765589941E-3</v>
          </cell>
          <cell r="D482">
            <v>-0.13928000186866918</v>
          </cell>
          <cell r="E482">
            <v>3.3689937220747534E-2</v>
          </cell>
          <cell r="F482">
            <v>-5.2481481235800431E-3</v>
          </cell>
          <cell r="G482">
            <v>0.13286135759966511</v>
          </cell>
          <cell r="H482">
            <v>4.7173392753982038E-2</v>
          </cell>
          <cell r="I482">
            <v>-3.7184913009336018E-4</v>
          </cell>
          <cell r="J482">
            <v>0.14967544587684012</v>
          </cell>
          <cell r="K482">
            <v>2.0421490519289751E-2</v>
          </cell>
          <cell r="L482">
            <v>-1.0124447117066726E-2</v>
          </cell>
          <cell r="M482">
            <v>0.1161372034362691</v>
          </cell>
          <cell r="N482" t="str">
            <v/>
          </cell>
          <cell r="O482">
            <v>-1.0775558667218414</v>
          </cell>
          <cell r="P482">
            <v>-3302238.54</v>
          </cell>
          <cell r="Q482">
            <v>-2.6953894653468313E-2</v>
          </cell>
          <cell r="R482">
            <v>-5.5765206037511228E-2</v>
          </cell>
          <cell r="S482">
            <v>-3.1927782541953831E-2</v>
          </cell>
          <cell r="T482">
            <v>-8.2125053261349001E-2</v>
          </cell>
          <cell r="U482">
            <v>-0.14685697723796254</v>
          </cell>
          <cell r="V482">
            <v>3.1515065773807027E-2</v>
          </cell>
          <cell r="W482">
            <v>6.8179063064032874E-2</v>
          </cell>
          <cell r="X482">
            <v>-6.9602795494129177E-3</v>
          </cell>
        </row>
        <row r="483">
          <cell r="A483">
            <v>40311</v>
          </cell>
          <cell r="B483">
            <v>1.1813466791367307E-2</v>
          </cell>
          <cell r="C483">
            <v>1.4290217970956531E-2</v>
          </cell>
          <cell r="D483">
            <v>-0.1291119147540789</v>
          </cell>
          <cell r="E483">
            <v>-9.8294140009056452E-3</v>
          </cell>
          <cell r="F483">
            <v>-1.502597590384086E-2</v>
          </cell>
          <cell r="G483">
            <v>0.12172599431019004</v>
          </cell>
          <cell r="H483">
            <v>-8.6250650189934677E-3</v>
          </cell>
          <cell r="I483">
            <v>-8.9937069261625258E-3</v>
          </cell>
          <cell r="J483">
            <v>0.139759420405412</v>
          </cell>
          <cell r="K483">
            <v>-1.1045628647569505E-2</v>
          </cell>
          <cell r="L483">
            <v>-2.1058244881519195E-2</v>
          </cell>
          <cell r="M483">
            <v>0.10380876636737524</v>
          </cell>
          <cell r="N483" t="str">
            <v/>
          </cell>
          <cell r="O483">
            <v>-1.1136202687365069</v>
          </cell>
          <cell r="P483">
            <v>-3453190.97</v>
          </cell>
          <cell r="Q483">
            <v>-1.545884680148768E-2</v>
          </cell>
          <cell r="R483">
            <v>-6.5046480741428381E-2</v>
          </cell>
          <cell r="S483">
            <v>-4.0277468360610746E-2</v>
          </cell>
          <cell r="T483">
            <v>-9.2263559067931822E-2</v>
          </cell>
          <cell r="U483">
            <v>-0.13677840047027645</v>
          </cell>
          <cell r="V483">
            <v>2.1375877144144795E-2</v>
          </cell>
          <cell r="W483">
            <v>5.8965949193177991E-2</v>
          </cell>
          <cell r="X483">
            <v>-1.7929027533796327E-2</v>
          </cell>
        </row>
        <row r="484">
          <cell r="A484">
            <v>40312</v>
          </cell>
          <cell r="B484">
            <v>2.3378861757075903E-2</v>
          </cell>
          <cell r="C484">
            <v>3.8003168758453887E-2</v>
          </cell>
          <cell r="D484">
            <v>-0.10875154260323006</v>
          </cell>
          <cell r="E484">
            <v>-2.2880305950860991E-2</v>
          </cell>
          <cell r="F484">
            <v>-3.7562482928811813E-2</v>
          </cell>
          <cell r="G484">
            <v>9.6060560367339232E-2</v>
          </cell>
          <cell r="H484">
            <v>-2.2322635215705919E-2</v>
          </cell>
          <cell r="I484">
            <v>-3.1115578902918717E-2</v>
          </cell>
          <cell r="J484">
            <v>0.11431698663003753</v>
          </cell>
          <cell r="K484">
            <v>-2.3444849454202648E-2</v>
          </cell>
          <cell r="L484">
            <v>-4.400938695470491E-2</v>
          </cell>
          <cell r="M484">
            <v>7.7930136013663054E-2</v>
          </cell>
          <cell r="N484" t="str">
            <v/>
          </cell>
          <cell r="O484">
            <v>-1.0022886233654584</v>
          </cell>
          <cell r="P484">
            <v>-3180830.28</v>
          </cell>
          <cell r="Q484">
            <v>7.5586047132922829E-3</v>
          </cell>
          <cell r="R484">
            <v>-8.6438503311898729E-2</v>
          </cell>
          <cell r="S484">
            <v>-6.1701004342690546E-2</v>
          </cell>
          <cell r="T484">
            <v>-0.11354530326967793</v>
          </cell>
          <cell r="U484">
            <v>-0.11659726202914922</v>
          </cell>
          <cell r="V484">
            <v>-1.9935154157422197E-3</v>
          </cell>
          <cell r="W484">
            <v>3.5327038603484961E-2</v>
          </cell>
          <cell r="X484">
            <v>-4.0953533636608919E-2</v>
          </cell>
        </row>
        <row r="485">
          <cell r="A485">
            <v>40315</v>
          </cell>
          <cell r="B485">
            <v>-7.2978209772177403E-4</v>
          </cell>
          <cell r="C485">
            <v>3.7245652628515424E-2</v>
          </cell>
          <cell r="D485">
            <v>-0.10940195977206035</v>
          </cell>
          <cell r="E485">
            <v>2.2911279064581347E-3</v>
          </cell>
          <cell r="F485">
            <v>-3.5357415475227638E-2</v>
          </cell>
          <cell r="G485">
            <v>9.8571775304364895E-2</v>
          </cell>
          <cell r="H485">
            <v>2.5336711561541421E-3</v>
          </cell>
          <cell r="I485">
            <v>-2.8660744391537984E-2</v>
          </cell>
          <cell r="J485">
            <v>0.11714029943787452</v>
          </cell>
          <cell r="K485">
            <v>2.0453133839453078E-3</v>
          </cell>
          <cell r="L485">
            <v>-4.2054086558917292E-2</v>
          </cell>
          <cell r="M485">
            <v>8.013484094780976E-2</v>
          </cell>
          <cell r="N485" t="str">
            <v/>
          </cell>
          <cell r="O485">
            <v>-1.0278422338019231</v>
          </cell>
          <cell r="P485">
            <v>-3259539.37</v>
          </cell>
          <cell r="Q485">
            <v>6.8233064811669131E-3</v>
          </cell>
          <cell r="R485">
            <v>-8.4345417072570927E-2</v>
          </cell>
          <cell r="S485">
            <v>-5.9323663241545255E-2</v>
          </cell>
          <cell r="T485">
            <v>-0.11173222561419427</v>
          </cell>
          <cell r="U485">
            <v>-0.11724195353239875</v>
          </cell>
          <cell r="V485">
            <v>2.9304509191496741E-4</v>
          </cell>
          <cell r="W485">
            <v>3.7950216858380958E-2</v>
          </cell>
          <cell r="X485">
            <v>-3.8991983063130453E-2</v>
          </cell>
        </row>
        <row r="486">
          <cell r="A486">
            <v>40316</v>
          </cell>
          <cell r="B486">
            <v>1.3381924943724848E-2</v>
          </cell>
          <cell r="C486">
            <v>5.1125996100195081E-2</v>
          </cell>
          <cell r="D486">
            <v>-9.748404364270169E-2</v>
          </cell>
          <cell r="E486">
            <v>-1.7665161592581358E-2</v>
          </cell>
          <cell r="F486">
            <v>-5.2397982609943106E-2</v>
          </cell>
          <cell r="G486">
            <v>7.916532737256432E-2</v>
          </cell>
          <cell r="H486">
            <v>-1.8540867771008145E-2</v>
          </cell>
          <cell r="I486">
            <v>-4.6670217090563959E-2</v>
          </cell>
          <cell r="J486">
            <v>9.6427548864332469E-2</v>
          </cell>
          <cell r="K486">
            <v>-1.6777211891507715E-2</v>
          </cell>
          <cell r="L486">
            <v>-5.8125748129322252E-2</v>
          </cell>
          <cell r="M486">
            <v>6.2013189849828398E-2</v>
          </cell>
          <cell r="N486" t="str">
            <v/>
          </cell>
          <cell r="O486">
            <v>-1.0343823371123715</v>
          </cell>
          <cell r="P486">
            <v>-3324296.3</v>
          </cell>
          <cell r="Q486">
            <v>2.0296540400090768E-2</v>
          </cell>
          <cell r="R486">
            <v>-0.10052060324297163</v>
          </cell>
          <cell r="S486">
            <v>-7.6764618816700159E-2</v>
          </cell>
          <cell r="T486">
            <v>-0.12663488228146291</v>
          </cell>
          <cell r="U486">
            <v>-0.10542895161110022</v>
          </cell>
          <cell r="V486">
            <v>-1.7377293189568932E-2</v>
          </cell>
          <cell r="W486">
            <v>1.8705719134720411E-2</v>
          </cell>
          <cell r="X486">
            <v>-5.5115018192717913E-2</v>
          </cell>
        </row>
        <row r="487">
          <cell r="A487">
            <v>40317</v>
          </cell>
          <cell r="B487">
            <v>8.2317654679691966E-3</v>
          </cell>
          <cell r="C487">
            <v>5.9778618777377224E-2</v>
          </cell>
          <cell r="D487">
            <v>-9.0054743958868588E-2</v>
          </cell>
          <cell r="E487">
            <v>-1.0364519764939795E-2</v>
          </cell>
          <cell r="F487">
            <v>-6.2219422448479222E-2</v>
          </cell>
          <cell r="G487">
            <v>6.7980297007373736E-2</v>
          </cell>
          <cell r="H487">
            <v>-1.2184197565143849E-2</v>
          </cell>
          <cell r="I487">
            <v>-5.8285775510268256E-2</v>
          </cell>
          <cell r="J487">
            <v>8.3068458993103E-2</v>
          </cell>
          <cell r="K487">
            <v>-8.5227101616003678E-3</v>
          </cell>
          <cell r="L487">
            <v>-6.6153069386690189E-2</v>
          </cell>
          <cell r="M487">
            <v>5.2961959244941736E-2</v>
          </cell>
          <cell r="N487" t="str">
            <v/>
          </cell>
          <cell r="O487">
            <v>-0.99794221883512735</v>
          </cell>
          <cell r="P487">
            <v>-3233657.2399999998</v>
          </cell>
          <cell r="Q487">
            <v>2.8695382228444588E-2</v>
          </cell>
          <cell r="R487">
            <v>-0.10984327522881598</v>
          </cell>
          <cell r="S487">
            <v>-8.8013501100168368E-2</v>
          </cell>
          <cell r="T487">
            <v>-0.13407832004502995</v>
          </cell>
          <cell r="U487">
            <v>-9.806505254632758E-2</v>
          </cell>
          <cell r="V487">
            <v>-2.7561705655784308E-2</v>
          </cell>
          <cell r="W487">
            <v>6.2936073920409896E-3</v>
          </cell>
          <cell r="X487">
            <v>-6.3167999028710398E-2</v>
          </cell>
        </row>
        <row r="488">
          <cell r="A488">
            <v>40318</v>
          </cell>
          <cell r="B488">
            <v>3.5999150140910451E-2</v>
          </cell>
          <cell r="C488">
            <v>9.7929748390870763E-2</v>
          </cell>
          <cell r="D488">
            <v>-5.7297488066634705E-2</v>
          </cell>
          <cell r="E488">
            <v>-4.6898052149832559E-2</v>
          </cell>
          <cell r="F488">
            <v>-0.10619950487959051</v>
          </cell>
          <cell r="G488">
            <v>1.789410134332825E-2</v>
          </cell>
          <cell r="H488">
            <v>-5.0954199111890426E-2</v>
          </cell>
          <cell r="I488">
            <v>-0.10627006961141761</v>
          </cell>
          <cell r="J488">
            <v>2.7881573081760092E-2</v>
          </cell>
          <cell r="K488">
            <v>-4.2807733741565955E-2</v>
          </cell>
          <cell r="L488">
            <v>-0.10612894014776342</v>
          </cell>
          <cell r="M488">
            <v>7.8870440535865338E-3</v>
          </cell>
          <cell r="N488" t="str">
            <v/>
          </cell>
          <cell r="O488">
            <v>-1.0337446457395034</v>
          </cell>
          <cell r="P488">
            <v>-3470577.14</v>
          </cell>
          <cell r="Q488">
            <v>6.5727541742547579E-2</v>
          </cell>
          <cell r="R488">
            <v>-0.15158989172865911</v>
          </cell>
          <cell r="S488">
            <v>-0.13448304275246625</v>
          </cell>
          <cell r="T488">
            <v>-0.17114646476159179</v>
          </cell>
          <cell r="U488">
            <v>-6.5596160955608607E-2</v>
          </cell>
          <cell r="V488">
            <v>-7.3167167496433594E-2</v>
          </cell>
          <cell r="W488">
            <v>-4.4981277444035572E-2</v>
          </cell>
          <cell r="X488">
            <v>-0.10327165388686788</v>
          </cell>
        </row>
        <row r="489">
          <cell r="A489">
            <v>40319</v>
          </cell>
          <cell r="B489">
            <v>-1.807092935628769E-2</v>
          </cell>
          <cell r="C489">
            <v>7.8089137469532499E-2</v>
          </cell>
          <cell r="D489">
            <v>-7.4332998563777508E-2</v>
          </cell>
          <cell r="E489">
            <v>1.7061750544831833E-2</v>
          </cell>
          <cell r="F489">
            <v>-9.0949703794998893E-2</v>
          </cell>
          <cell r="G489">
            <v>3.5261156581503972E-2</v>
          </cell>
          <cell r="H489">
            <v>1.4484679665738137E-2</v>
          </cell>
          <cell r="I489">
            <v>-9.332467786205656E-2</v>
          </cell>
          <cell r="J489">
            <v>4.2770108402164331E-2</v>
          </cell>
          <cell r="K489">
            <v>1.9638414541269637E-2</v>
          </cell>
          <cell r="L489">
            <v>-8.8574729727941226E-2</v>
          </cell>
          <cell r="M489">
            <v>2.7680347635485658E-2</v>
          </cell>
          <cell r="N489" t="str">
            <v/>
          </cell>
          <cell r="O489">
            <v>-0.95473214031897691</v>
          </cell>
          <cell r="P489">
            <v>-3147236.7600000002</v>
          </cell>
          <cell r="Q489">
            <v>4.6468854622667921E-2</v>
          </cell>
          <cell r="R489">
            <v>-0.13711453010161967</v>
          </cell>
          <cell r="S489">
            <v>-0.12194630688147146</v>
          </cell>
          <cell r="T489">
            <v>-0.15486909544258309</v>
          </cell>
          <cell r="U489">
            <v>-8.2481706721223902E-2</v>
          </cell>
          <cell r="V489">
            <v>-5.7353776911497789E-2</v>
          </cell>
          <cell r="W489">
            <v>-3.1148137173029999E-2</v>
          </cell>
          <cell r="X489">
            <v>-8.5661330894991172E-2</v>
          </cell>
        </row>
        <row r="490">
          <cell r="A490">
            <v>40322</v>
          </cell>
          <cell r="B490">
            <v>1.0405705251227172E-2</v>
          </cell>
          <cell r="C490">
            <v>8.9307415268590207E-2</v>
          </cell>
          <cell r="D490">
            <v>-6.4700780586044893E-2</v>
          </cell>
          <cell r="E490">
            <v>-1.2560473458975818E-2</v>
          </cell>
          <cell r="F490">
            <v>-0.10236780591335587</v>
          </cell>
          <cell r="G490">
            <v>2.2257786301153493E-2</v>
          </cell>
          <cell r="H490">
            <v>-1.2428836569140535E-2</v>
          </cell>
          <cell r="I490">
            <v>-0.10459359726218187</v>
          </cell>
          <cell r="J490">
            <v>2.9809689145648965E-2</v>
          </cell>
          <cell r="K490">
            <v>-1.2691424315167274E-2</v>
          </cell>
          <cell r="L490">
            <v>-0.10014201456452987</v>
          </cell>
          <cell r="M490">
            <v>1.4637620283285191E-2</v>
          </cell>
          <cell r="N490" t="str">
            <v/>
          </cell>
          <cell r="O490">
            <v>-1.0145847152304235</v>
          </cell>
          <cell r="P490">
            <v>-3379432.37</v>
          </cell>
          <cell r="Q490">
            <v>5.7358101078460733E-2</v>
          </cell>
          <cell r="R490">
            <v>-0.14795278014441415</v>
          </cell>
          <cell r="S490">
            <v>-0.1328594927321719</v>
          </cell>
          <cell r="T490">
            <v>-0.16559501035418234</v>
          </cell>
          <cell r="U490">
            <v>-7.293428179875594E-2</v>
          </cell>
          <cell r="V490">
            <v>-6.9193859777804678E-2</v>
          </cell>
          <cell r="W490">
            <v>-4.3189838635813715E-2</v>
          </cell>
          <cell r="X490">
            <v>-9.7265590912368083E-2</v>
          </cell>
        </row>
        <row r="491">
          <cell r="A491">
            <v>40323</v>
          </cell>
          <cell r="B491">
            <v>4.1981868676375742E-6</v>
          </cell>
          <cell r="C491">
            <v>8.93119883846758E-2</v>
          </cell>
          <cell r="D491">
            <v>-6.4696854025144579E-2</v>
          </cell>
          <cell r="E491">
            <v>1.489903399540804E-4</v>
          </cell>
          <cell r="F491">
            <v>-0.10223406738760515</v>
          </cell>
          <cell r="G491">
            <v>2.2410092836255169E-2</v>
          </cell>
          <cell r="H491">
            <v>-1.8300708800530272E-3</v>
          </cell>
          <cell r="I491">
            <v>-0.10623225444564544</v>
          </cell>
          <cell r="J491">
            <v>2.7925064421546963E-2</v>
          </cell>
          <cell r="K491">
            <v>2.1182611765595757E-3</v>
          </cell>
          <cell r="L491">
            <v>-9.8235880329564873E-2</v>
          </cell>
          <cell r="M491">
            <v>1.678688776260806E-2</v>
          </cell>
          <cell r="N491" t="str">
            <v/>
          </cell>
          <cell r="O491">
            <v>-0.92673910096406276</v>
          </cell>
          <cell r="P491">
            <v>-3086844.55</v>
          </cell>
          <cell r="Q491">
            <v>5.7362540065355239E-2</v>
          </cell>
          <cell r="R491">
            <v>-0.14782583333947097</v>
          </cell>
          <cell r="S491">
            <v>-0.1344464213234372</v>
          </cell>
          <cell r="T491">
            <v>-0.16382752265908807</v>
          </cell>
          <cell r="U491">
            <v>-7.2930389803632312E-2</v>
          </cell>
          <cell r="V491">
            <v>-6.9055178654541582E-2</v>
          </cell>
          <cell r="W491">
            <v>-4.4940869049865162E-2</v>
          </cell>
          <cell r="X491">
            <v>-9.5353363660853341E-2</v>
          </cell>
        </row>
        <row r="492">
          <cell r="A492">
            <v>40324</v>
          </cell>
          <cell r="B492">
            <v>1.98789302488655E-3</v>
          </cell>
          <cell r="C492">
            <v>9.1477424088310944E-2</v>
          </cell>
          <cell r="D492">
            <v>-6.283757142510682E-2</v>
          </cell>
          <cell r="E492">
            <v>2.5052307023720743E-3</v>
          </cell>
          <cell r="F492">
            <v>-9.9984956609680875E-2</v>
          </cell>
          <cell r="G492">
            <v>2.4971465991243669E-2</v>
          </cell>
          <cell r="H492">
            <v>4.1146314460796668E-3</v>
          </cell>
          <cell r="I492">
            <v>-0.10255472957429579</v>
          </cell>
          <cell r="J492">
            <v>3.215459721582925E-2</v>
          </cell>
          <cell r="K492">
            <v>9.1010128546567103E-4</v>
          </cell>
          <cell r="L492">
            <v>-9.7415183645065961E-2</v>
          </cell>
          <cell r="M492">
            <v>1.7712266816205524E-2</v>
          </cell>
          <cell r="N492" t="str">
            <v/>
          </cell>
          <cell r="O492">
            <v>-0.95159822836787389</v>
          </cell>
          <cell r="P492">
            <v>-3175964.34</v>
          </cell>
          <cell r="Q492">
            <v>5.9464463683527313E-2</v>
          </cell>
          <cell r="R492">
            <v>-0.14569094045338471</v>
          </cell>
          <cell r="S492">
            <v>-0.13088498735034793</v>
          </cell>
          <cell r="T492">
            <v>-0.16306652101258901</v>
          </cell>
          <cell r="U492">
            <v>-7.108747459193876E-2</v>
          </cell>
          <cell r="V492">
            <v>-6.672294710589266E-2</v>
          </cell>
          <cell r="W492">
            <v>-4.1011152716792232E-2</v>
          </cell>
          <cell r="X492">
            <v>-9.4530043594228785E-2</v>
          </cell>
        </row>
        <row r="493">
          <cell r="A493">
            <v>40325</v>
          </cell>
          <cell r="B493">
            <v>-3.3813532263682916E-2</v>
          </cell>
          <cell r="C493">
            <v>5.4570716993819435E-2</v>
          </cell>
          <cell r="D493">
            <v>-9.452634344003541E-2</v>
          </cell>
          <cell r="E493">
            <v>4.1470078995208937E-2</v>
          </cell>
          <cell r="F493">
            <v>-6.2661261663407908E-2</v>
          </cell>
          <cell r="G493">
            <v>6.7477113653735543E-2</v>
          </cell>
          <cell r="H493">
            <v>4.35304734382298E-2</v>
          </cell>
          <cell r="I493">
            <v>-6.3488512067764735E-2</v>
          </cell>
          <cell r="J493">
            <v>7.7084775494079771E-2</v>
          </cell>
          <cell r="K493">
            <v>3.9421416958584019E-2</v>
          </cell>
          <cell r="L493">
            <v>-6.183401125905108E-2</v>
          </cell>
          <cell r="M493">
            <v>5.7831926430232938E-2</v>
          </cell>
          <cell r="N493" t="str">
            <v/>
          </cell>
          <cell r="O493">
            <v>-1.0128973199364837</v>
          </cell>
          <cell r="P493">
            <v>-3265944.62</v>
          </cell>
          <cell r="Q493">
            <v>2.3640227858538809E-2</v>
          </cell>
          <cell r="R493">
            <v>-0.11026267626766395</v>
          </cell>
          <cell r="S493">
            <v>-9.3051999377435468E-2</v>
          </cell>
          <cell r="T493">
            <v>-0.130073417370828</v>
          </cell>
          <cell r="U493">
            <v>-0.1024972882399634</v>
          </cell>
          <cell r="V493">
            <v>-2.8019873997958245E-2</v>
          </cell>
          <cell r="W493">
            <v>7.3408582742806594E-4</v>
          </cell>
          <cell r="X493">
            <v>-5.8835134899285935E-2</v>
          </cell>
        </row>
        <row r="494">
          <cell r="A494">
            <v>40326</v>
          </cell>
          <cell r="B494">
            <v>1.0170025230501764E-2</v>
          </cell>
          <cell r="C494">
            <v>6.5295727792994862E-2</v>
          </cell>
          <cell r="D494">
            <v>-8.5317653507265945E-2</v>
          </cell>
          <cell r="E494">
            <v>-1.2839343053683172E-2</v>
          </cell>
          <cell r="F494">
            <v>-7.4696075282417951E-2</v>
          </cell>
          <cell r="G494">
            <v>5.3771408789579755E-2</v>
          </cell>
          <cell r="H494">
            <v>-1.3200487236949256E-2</v>
          </cell>
          <cell r="I494">
            <v>-7.5850920011470535E-2</v>
          </cell>
          <cell r="J494">
            <v>6.2866731662057918E-2</v>
          </cell>
          <cell r="K494">
            <v>-1.2478835765540566E-2</v>
          </cell>
          <cell r="L494">
            <v>-7.3541230553365367E-2</v>
          </cell>
          <cell r="M494">
            <v>4.463141555276473E-2</v>
          </cell>
          <cell r="N494" t="str">
            <v/>
          </cell>
          <cell r="O494">
            <v>-1.0246634852566368</v>
          </cell>
          <cell r="P494">
            <v>-3337574.03</v>
          </cell>
          <cell r="Q494">
            <v>3.4050674802816649E-2</v>
          </cell>
          <cell r="R494">
            <v>-0.12168631899472937</v>
          </cell>
          <cell r="S494">
            <v>-0.10502415488423023</v>
          </cell>
          <cell r="T494">
            <v>-0.14092908832353535</v>
          </cell>
          <cell r="U494">
            <v>-9.3369663016920179E-2</v>
          </cell>
          <cell r="V494">
            <v>-4.0499460277060639E-2</v>
          </cell>
          <cell r="W494">
            <v>-1.2476091700116987E-2</v>
          </cell>
          <cell r="X494">
            <v>-7.057977667917481E-2</v>
          </cell>
        </row>
        <row r="495">
          <cell r="A495">
            <v>40330</v>
          </cell>
          <cell r="B495">
            <v>2.1366060820661417E-2</v>
          </cell>
          <cell r="C495">
            <v>2.1366060820661392E-2</v>
          </cell>
          <cell r="D495">
            <v>-6.5774494860516897E-2</v>
          </cell>
          <cell r="E495">
            <v>-2.8272924029109525E-2</v>
          </cell>
          <cell r="F495">
            <v>-2.8272924029109581E-2</v>
          </cell>
          <cell r="G495">
            <v>2.3978209804824235E-2</v>
          </cell>
          <cell r="H495">
            <v>-3.1207482703239066E-2</v>
          </cell>
          <cell r="I495">
            <v>-3.1207482703239031E-2</v>
          </cell>
          <cell r="J495">
            <v>2.9697336517866102E-2</v>
          </cell>
          <cell r="K495">
            <v>-2.5338365354980075E-2</v>
          </cell>
          <cell r="L495">
            <v>-2.533836535498013E-2</v>
          </cell>
          <cell r="M495">
            <v>1.8162163084198601E-2</v>
          </cell>
          <cell r="N495" t="str">
            <v/>
          </cell>
          <cell r="O495">
            <v>-0.98351950600906668</v>
          </cell>
          <cell r="P495">
            <v>-3272005.67</v>
          </cell>
          <cell r="Q495">
            <v>5.6144264412299583E-2</v>
          </cell>
          <cell r="R495">
            <v>-0.14651881497151897</v>
          </cell>
          <cell r="S495">
            <v>-0.1329540980904973</v>
          </cell>
          <cell r="T495">
            <v>-0.16269654094942942</v>
          </cell>
          <cell r="U495">
            <v>-7.3998544095082996E-2</v>
          </cell>
          <cell r="V495">
            <v>-6.7627346142536848E-2</v>
          </cell>
          <cell r="W495">
            <v>-4.3294226987420581E-2</v>
          </cell>
          <cell r="X495">
            <v>-9.4129765865985093E-2</v>
          </cell>
        </row>
        <row r="496">
          <cell r="A496">
            <v>40331</v>
          </cell>
          <cell r="B496">
            <v>-2.4494640103017211E-2</v>
          </cell>
          <cell r="C496">
            <v>-3.6519332525770665E-3</v>
          </cell>
          <cell r="D496">
            <v>-8.8658012383967977E-2</v>
          </cell>
          <cell r="E496">
            <v>2.989286516550016E-2</v>
          </cell>
          <cell r="F496">
            <v>7.7478243055384421E-4</v>
          </cell>
          <cell r="G496">
            <v>5.4587852362930178E-2</v>
          </cell>
          <cell r="H496">
            <v>3.0586636913037542E-2</v>
          </cell>
          <cell r="I496">
            <v>-1.5753777326152907E-3</v>
          </cell>
          <cell r="J496">
            <v>6.1192315080260018E-2</v>
          </cell>
          <cell r="K496">
            <v>2.9203271101431522E-2</v>
          </cell>
          <cell r="L496">
            <v>3.1249425937229791E-3</v>
          </cell>
          <cell r="M496">
            <v>4.7895828757966497E-2</v>
          </cell>
          <cell r="N496" t="str">
            <v/>
          </cell>
          <cell r="O496">
            <v>-0.98238693224508788</v>
          </cell>
          <cell r="P496">
            <v>-3172042.86</v>
          </cell>
          <cell r="Q496">
            <v>3.0274390758654457E-2</v>
          </cell>
          <cell r="R496">
            <v>-0.1210058169861713</v>
          </cell>
          <cell r="S496">
            <v>-0.10643407990185405</v>
          </cell>
          <cell r="T496">
            <v>-0.13824454104060913</v>
          </cell>
          <cell r="U496">
            <v>-9.6680616492343829E-2</v>
          </cell>
          <cell r="V496">
            <v>-3.9756056116776128E-2</v>
          </cell>
          <cell r="W496">
            <v>-1.4031814875677839E-2</v>
          </cell>
          <cell r="X496">
            <v>-6.7675391835852139E-2</v>
          </cell>
        </row>
        <row r="497">
          <cell r="A497">
            <v>40332</v>
          </cell>
          <cell r="B497">
            <v>-5.7552235896452218E-3</v>
          </cell>
          <cell r="C497">
            <v>-9.3861391498192281E-3</v>
          </cell>
          <cell r="D497">
            <v>-9.3902989289329941E-2</v>
          </cell>
          <cell r="E497">
            <v>8.895747194347603E-3</v>
          </cell>
          <cell r="F497">
            <v>9.677421893534488E-3</v>
          </cell>
          <cell r="G497">
            <v>6.3969199291780798E-2</v>
          </cell>
          <cell r="H497">
            <v>1.0375647624154171E-2</v>
          </cell>
          <cell r="I497">
            <v>8.783924327310233E-3</v>
          </cell>
          <cell r="J497">
            <v>7.2202872602993073E-2</v>
          </cell>
          <cell r="K497">
            <v>7.4227811012085544E-3</v>
          </cell>
          <cell r="L497">
            <v>1.0570919459758743E-2</v>
          </cell>
          <cell r="M497">
            <v>5.5674130111706521E-2</v>
          </cell>
          <cell r="N497" t="str">
            <v/>
          </cell>
          <cell r="O497">
            <v>-0.99896397344910681</v>
          </cell>
          <cell r="P497">
            <v>-3206910.3699999996</v>
          </cell>
          <cell r="Q497">
            <v>2.4344931281153004E-2</v>
          </cell>
          <cell r="R497">
            <v>-0.11318650694877819</v>
          </cell>
          <cell r="S497">
            <v>-9.7162754785962591E-2</v>
          </cell>
          <cell r="T497">
            <v>-0.13184791890598202</v>
          </cell>
          <cell r="U497">
            <v>-0.1018794215172909</v>
          </cell>
          <cell r="V497">
            <v>-3.1213968747087706E-2</v>
          </cell>
          <cell r="W497">
            <v>-3.8017564182011299E-3</v>
          </cell>
          <cell r="X497">
            <v>-6.0754950354179549E-2</v>
          </cell>
        </row>
        <row r="498">
          <cell r="A498">
            <v>40333</v>
          </cell>
          <cell r="B498">
            <v>3.8688429462797901E-2</v>
          </cell>
          <cell r="C498">
            <v>2.8939155330552913E-2</v>
          </cell>
          <cell r="D498">
            <v>-5.8847519003998205E-2</v>
          </cell>
          <cell r="E498">
            <v>-4.551222281012679E-2</v>
          </cell>
          <cell r="F498">
            <v>-3.6275241898038435E-2</v>
          </cell>
          <cell r="G498">
            <v>1.5545596030501097E-2</v>
          </cell>
          <cell r="H498">
            <v>-5.003735139721259E-2</v>
          </cell>
          <cell r="I498">
            <v>-4.1692951378114462E-2</v>
          </cell>
          <cell r="J498">
            <v>1.8552680697456303E-2</v>
          </cell>
          <cell r="K498">
            <v>-4.0995096019454391E-2</v>
          </cell>
          <cell r="L498">
            <v>-3.0857532417962408E-2</v>
          </cell>
          <cell r="M498">
            <v>1.239666778252313E-2</v>
          </cell>
          <cell r="N498" t="str">
            <v/>
          </cell>
          <cell r="O498">
            <v>-0.94797864732657211</v>
          </cell>
          <cell r="P498">
            <v>-3161576.01</v>
          </cell>
          <cell r="Q498">
            <v>6.3975227900598286E-2</v>
          </cell>
          <cell r="R498">
            <v>-0.15354736023555227</v>
          </cell>
          <cell r="S498">
            <v>-0.14233833927922879</v>
          </cell>
          <cell r="T498">
            <v>-0.1674378968299205</v>
          </cell>
          <cell r="U498">
            <v>-6.7132546867575416E-2</v>
          </cell>
          <cell r="V498">
            <v>-7.5305574456808744E-2</v>
          </cell>
          <cell r="W498">
            <v>-5.3648877993589528E-2</v>
          </cell>
          <cell r="X498">
            <v>-9.9259391350207116E-2</v>
          </cell>
        </row>
        <row r="499">
          <cell r="A499">
            <v>40336</v>
          </cell>
          <cell r="B499">
            <v>1.8605798319774318E-2</v>
          </cell>
          <cell r="C499">
            <v>4.8083389737952009E-2</v>
          </cell>
          <cell r="D499">
            <v>-4.1336625754431422E-2</v>
          </cell>
          <cell r="E499">
            <v>-2.1805702615370959E-2</v>
          </cell>
          <cell r="F499">
            <v>-5.7289937376280131E-2</v>
          </cell>
          <cell r="G499">
            <v>-6.5990892288896319E-3</v>
          </cell>
          <cell r="H499">
            <v>-2.442035895757131E-2</v>
          </cell>
          <cell r="I499">
            <v>-6.5095153497031655E-2</v>
          </cell>
          <cell r="J499">
            <v>-6.3207413823721526E-3</v>
          </cell>
          <cell r="K499">
            <v>-1.9220279226892241E-2</v>
          </cell>
          <cell r="L499">
            <v>-4.9484721255528608E-2</v>
          </cell>
          <cell r="M499">
            <v>-7.0618788606322536E-3</v>
          </cell>
          <cell r="N499" t="str">
            <v/>
          </cell>
          <cell r="O499">
            <v>-0.9465862716995237</v>
          </cell>
          <cell r="P499">
            <v>-3215958.9499999997</v>
          </cell>
          <cell r="Q499">
            <v>8.3771336408152708E-2</v>
          </cell>
          <cell r="R499">
            <v>-0.17200485477625149</v>
          </cell>
          <cell r="S499">
            <v>-0.16328274489817673</v>
          </cell>
          <cell r="T499">
            <v>-0.1834399729265781</v>
          </cell>
          <cell r="U499">
            <v>-4.9775803175512001E-2</v>
          </cell>
          <cell r="V499">
            <v>-9.5469186110294868E-2</v>
          </cell>
          <cell r="W499">
            <v>-7.6759112092886439E-2</v>
          </cell>
          <cell r="X499">
            <v>-0.11657187735945707</v>
          </cell>
        </row>
        <row r="500">
          <cell r="A500">
            <v>40337</v>
          </cell>
          <cell r="B500">
            <v>-5.6954122049578228E-3</v>
          </cell>
          <cell r="C500">
            <v>4.2114122808224908E-2</v>
          </cell>
          <cell r="D500">
            <v>-4.6796608836555675E-2</v>
          </cell>
          <cell r="E500">
            <v>3.9113151924341505E-3</v>
          </cell>
          <cell r="F500">
            <v>-5.3602701186279356E-2</v>
          </cell>
          <cell r="G500">
            <v>-2.7135851544126677E-3</v>
          </cell>
          <cell r="H500">
            <v>-1.2619769269767761E-3</v>
          </cell>
          <cell r="I500">
            <v>-6.6274981842237235E-2</v>
          </cell>
          <cell r="J500">
            <v>-7.5747416795630684E-3</v>
          </cell>
          <cell r="K500">
            <v>8.9996456832407857E-3</v>
          </cell>
          <cell r="L500">
            <v>-4.0930420530321476E-2</v>
          </cell>
          <cell r="M500">
            <v>1.87421241500485E-3</v>
          </cell>
          <cell r="N500" t="str">
            <v/>
          </cell>
          <cell r="O500">
            <v>-0.93469707543299019</v>
          </cell>
          <cell r="P500">
            <v>-3148830.09</v>
          </cell>
          <cell r="Q500">
            <v>7.7598811911390175E-2</v>
          </cell>
          <cell r="R500">
            <v>-0.16876630478547616</v>
          </cell>
          <cell r="S500">
            <v>-0.16433866276851861</v>
          </cell>
          <cell r="T500">
            <v>-0.17609122200381977</v>
          </cell>
          <cell r="U500">
            <v>-5.5187721663552458E-2</v>
          </cell>
          <cell r="V500">
            <v>-9.1931280995903197E-2</v>
          </cell>
          <cell r="W500">
            <v>-7.7924220791466769E-2</v>
          </cell>
          <cell r="X500">
            <v>-0.10862133726908152</v>
          </cell>
        </row>
        <row r="501">
          <cell r="A501">
            <v>40338</v>
          </cell>
          <cell r="B501">
            <v>-2.3624925547918595E-3</v>
          </cell>
          <cell r="C501">
            <v>3.9652135951847134E-2</v>
          </cell>
          <cell r="D501">
            <v>-4.9048544751381651E-2</v>
          </cell>
          <cell r="E501">
            <v>8.9229258348177964E-4</v>
          </cell>
          <cell r="F501">
            <v>-5.2758237895520643E-2</v>
          </cell>
          <cell r="G501">
            <v>-1.8237138828388622E-3</v>
          </cell>
          <cell r="H501">
            <v>1.0371511940021054E-3</v>
          </cell>
          <cell r="I501">
            <v>-6.5306567824785167E-2</v>
          </cell>
          <cell r="J501">
            <v>-6.5454466379381016E-3</v>
          </cell>
          <cell r="K501">
            <v>7.5126203509005461E-4</v>
          </cell>
          <cell r="L501">
            <v>-4.020990796625612E-2</v>
          </cell>
          <cell r="M501">
            <v>2.6268824747279762E-3</v>
          </cell>
          <cell r="N501" t="str">
            <v/>
          </cell>
          <cell r="O501">
            <v>-0.94507129196979744</v>
          </cell>
          <cell r="P501">
            <v>-3176200.21</v>
          </cell>
          <cell r="Q501">
            <v>7.5052992741196922E-2</v>
          </cell>
          <cell r="R501">
            <v>-0.16802460112409612</v>
          </cell>
          <cell r="S501">
            <v>-0.16347195561482752</v>
          </cell>
          <cell r="T501">
            <v>-0.17547225061853378</v>
          </cell>
          <cell r="U501">
            <v>-5.7419833636798256E-2</v>
          </cell>
          <cell r="V501">
            <v>-9.1121018012644051E-2</v>
          </cell>
          <cell r="W501">
            <v>-7.696788879610017E-2</v>
          </cell>
          <cell r="X501">
            <v>-0.10795167832088248</v>
          </cell>
        </row>
        <row r="502">
          <cell r="A502">
            <v>40339</v>
          </cell>
          <cell r="B502">
            <v>-2.7120670320965091E-2</v>
          </cell>
          <cell r="C502">
            <v>1.1456073124209931E-2</v>
          </cell>
          <cell r="D502">
            <v>-7.4838985660421464E-2</v>
          </cell>
          <cell r="E502">
            <v>3.482548658953033E-2</v>
          </cell>
          <cell r="F502">
            <v>-1.9770082612308115E-2</v>
          </cell>
          <cell r="G502">
            <v>3.2938260983321532E-2</v>
          </cell>
          <cell r="H502">
            <v>3.4858141409866705E-2</v>
          </cell>
          <cell r="I502">
            <v>-3.2724891991147809E-2</v>
          </cell>
          <cell r="J502">
            <v>2.8084532667432605E-2</v>
          </cell>
          <cell r="K502">
            <v>3.4793685629767555E-2</v>
          </cell>
          <cell r="L502">
            <v>-6.8152732334684218E-3</v>
          </cell>
          <cell r="M502">
            <v>3.7511967027507476E-2</v>
          </cell>
          <cell r="N502" t="str">
            <v/>
          </cell>
          <cell r="O502">
            <v>-0.92761083271298383</v>
          </cell>
          <cell r="P502">
            <v>-3032326.01</v>
          </cell>
          <cell r="Q502">
            <v>4.5896834947495968E-2</v>
          </cell>
          <cell r="R502">
            <v>-0.13905065302772412</v>
          </cell>
          <cell r="S502">
            <v>-0.13431214275032988</v>
          </cell>
          <cell r="T502">
            <v>-0.14678389131353531</v>
          </cell>
          <cell r="U502">
            <v>-8.2983239579815127E-2</v>
          </cell>
          <cell r="V502">
            <v>-5.9468865213937461E-2</v>
          </cell>
          <cell r="W502">
            <v>-4.4792704937906769E-2</v>
          </cell>
          <cell r="X502">
            <v>-7.6914029449817622E-2</v>
          </cell>
        </row>
        <row r="503">
          <cell r="A503">
            <v>40340</v>
          </cell>
          <cell r="B503">
            <v>-1.0069443899563822E-2</v>
          </cell>
          <cell r="C503">
            <v>1.2712729390125244E-3</v>
          </cell>
          <cell r="D503">
            <v>-8.4154842592377377E-2</v>
          </cell>
          <cell r="E503">
            <v>1.1372081680375068E-2</v>
          </cell>
          <cell r="F503">
            <v>-8.6228279262279273E-3</v>
          </cell>
          <cell r="G503">
            <v>4.4684919258008549E-2</v>
          </cell>
          <cell r="H503">
            <v>1.4643982712062766E-2</v>
          </cell>
          <cell r="I503">
            <v>-1.8560132031657517E-2</v>
          </cell>
          <cell r="J503">
            <v>4.313978479035363E-2</v>
          </cell>
          <cell r="K503">
            <v>8.185536077601252E-3</v>
          </cell>
          <cell r="L503">
            <v>1.3144761792016624E-3</v>
          </cell>
          <cell r="M503">
            <v>4.6004558664554329E-2</v>
          </cell>
          <cell r="N503" t="str">
            <v/>
          </cell>
          <cell r="O503">
            <v>-1.0665770001342145</v>
          </cell>
          <cell r="P503">
            <v>-3451218.3699999996</v>
          </cell>
          <cell r="Q503">
            <v>3.5365235443260756E-2</v>
          </cell>
          <cell r="R503">
            <v>-0.12925986673128986</v>
          </cell>
          <cell r="S503">
            <v>-0.12163502473472299</v>
          </cell>
          <cell r="T503">
            <v>-0.13979986007389167</v>
          </cell>
          <cell r="U503">
            <v>-9.221708840382592E-2</v>
          </cell>
          <cell r="V503">
            <v>-4.877306832621453E-2</v>
          </cell>
          <cell r="W503">
            <v>-3.0804665822581234E-2</v>
          </cell>
          <cell r="X503">
            <v>-6.9358075935151531E-2</v>
          </cell>
        </row>
        <row r="504">
          <cell r="A504">
            <v>40343</v>
          </cell>
          <cell r="B504">
            <v>-3.9919727232031587E-3</v>
          </cell>
          <cell r="C504">
            <v>-2.7257746710869224E-3</v>
          </cell>
          <cell r="D504">
            <v>-8.7810871479426345E-2</v>
          </cell>
          <cell r="E504">
            <v>4.0608462653590749E-3</v>
          </cell>
          <cell r="F504">
            <v>-4.5969976394498735E-3</v>
          </cell>
          <cell r="G504">
            <v>4.8927224110854484E-2</v>
          </cell>
          <cell r="H504">
            <v>5.0552428601209724E-3</v>
          </cell>
          <cell r="I504">
            <v>-1.3598715146472484E-2</v>
          </cell>
          <cell r="J504">
            <v>4.8413109739523064E-2</v>
          </cell>
          <cell r="K504">
            <v>3.0861869691157745E-3</v>
          </cell>
          <cell r="L504">
            <v>4.4047198675727373E-3</v>
          </cell>
          <cell r="M504">
            <v>4.9232724303140518E-2</v>
          </cell>
          <cell r="N504" t="str">
            <v/>
          </cell>
          <cell r="O504">
            <v>-0.99928781759842011</v>
          </cell>
          <cell r="P504">
            <v>-3220474.6900000004</v>
          </cell>
          <cell r="Q504">
            <v>3.1232085664818499E-2</v>
          </cell>
          <cell r="R504">
            <v>-0.12572392491300732</v>
          </cell>
          <cell r="S504">
            <v>-0.11719467646493287</v>
          </cell>
          <cell r="T504">
            <v>-0.13714512161122028</v>
          </cell>
          <cell r="U504">
            <v>-9.584093302550778E-2</v>
          </cell>
          <cell r="V504">
            <v>-4.4910281993218115E-2</v>
          </cell>
          <cell r="W504">
            <v>-2.5905148029418346E-2</v>
          </cell>
          <cell r="X504">
            <v>-6.6485940956189871E-2</v>
          </cell>
        </row>
        <row r="505">
          <cell r="A505">
            <v>40344</v>
          </cell>
          <cell r="B505">
            <v>-2.1196033078420509E-2</v>
          </cell>
          <cell r="C505">
            <v>-2.3864032139414793E-2</v>
          </cell>
          <cell r="D505">
            <v>-0.10714566242132406</v>
          </cell>
          <cell r="E505">
            <v>2.5526133467059786E-2</v>
          </cell>
          <cell r="F505">
            <v>2.0811792252317773E-2</v>
          </cell>
          <cell r="G505">
            <v>7.5702280430740787E-2</v>
          </cell>
          <cell r="H505">
            <v>2.5408348457350273E-2</v>
          </cell>
          <cell r="I505">
            <v>1.1464112417863825E-2</v>
          </cell>
          <cell r="J505">
            <v>7.5051555359038957E-2</v>
          </cell>
          <cell r="K505">
            <v>2.5641807241402494E-2</v>
          </cell>
          <cell r="L505">
            <v>3.0159472086771721E-2</v>
          </cell>
          <cell r="M505">
            <v>7.6136947571093128E-2</v>
          </cell>
          <cell r="N505" t="str">
            <v/>
          </cell>
          <cell r="O505">
            <v>-1.0141658586741802</v>
          </cell>
          <cell r="P505">
            <v>-3198595.48</v>
          </cell>
          <cell r="Q505">
            <v>9.3740562655384441E-3</v>
          </cell>
          <cell r="R505">
            <v>-0.10340703713327959</v>
          </cell>
          <cell r="S505">
            <v>-9.4764051184550113E-2</v>
          </cell>
          <cell r="T505">
            <v>-0.11501996314227148</v>
          </cell>
          <cell r="U505">
            <v>-0.11500551851725294</v>
          </cell>
          <cell r="V505">
            <v>-2.0530534378360499E-2</v>
          </cell>
          <cell r="W505">
            <v>-1.1550066000388659E-3</v>
          </cell>
          <cell r="X505">
            <v>-4.2548953397049338E-2</v>
          </cell>
        </row>
        <row r="506">
          <cell r="A506">
            <v>40345</v>
          </cell>
          <cell r="B506">
            <v>8.5089886382744913E-4</v>
          </cell>
          <cell r="C506">
            <v>-2.3033439153421154E-2</v>
          </cell>
          <cell r="D506">
            <v>-0.106385933679915</v>
          </cell>
          <cell r="E506">
            <v>-3.373700800461843E-3</v>
          </cell>
          <cell r="F506">
            <v>1.736787869167522E-2</v>
          </cell>
          <cell r="G506">
            <v>7.2073182786192902E-2</v>
          </cell>
          <cell r="H506">
            <v>-3.8836915297092225E-3</v>
          </cell>
          <cell r="I506">
            <v>7.5358978118615916E-3</v>
          </cell>
          <cell r="J506">
            <v>7.0876386739490371E-2</v>
          </cell>
          <cell r="K506">
            <v>-2.8729653956271486E-3</v>
          </cell>
          <cell r="L506">
            <v>2.7199859571488849E-2</v>
          </cell>
          <cell r="M506">
            <v>7.3045243359765477E-2</v>
          </cell>
          <cell r="N506" t="str">
            <v/>
          </cell>
          <cell r="O506">
            <v>-1.0084007910517105</v>
          </cell>
          <cell r="P506">
            <v>-3183141.1</v>
          </cell>
          <cell r="Q506">
            <v>1.0232931503191711E-2</v>
          </cell>
          <cell r="R506">
            <v>-0.10643187352979155</v>
          </cell>
          <cell r="S506">
            <v>-9.8279708371353025E-2</v>
          </cell>
          <cell r="T506">
            <v>-0.11756248016398463</v>
          </cell>
          <cell r="U506">
            <v>-0.11425247771846581</v>
          </cell>
          <cell r="V506">
            <v>-2.3834971298556162E-2</v>
          </cell>
          <cell r="W506">
            <v>-5.0342124403988109E-3</v>
          </cell>
          <cell r="X506">
            <v>-4.5299677121946713E-2</v>
          </cell>
        </row>
        <row r="507">
          <cell r="A507">
            <v>40346</v>
          </cell>
          <cell r="B507">
            <v>-2.0425592153969739E-3</v>
          </cell>
          <cell r="C507">
            <v>-2.5028951205413041E-2</v>
          </cell>
          <cell r="D507">
            <v>-0.10821119332608542</v>
          </cell>
          <cell r="E507">
            <v>-6.8093014342585079E-4</v>
          </cell>
          <cell r="F507">
            <v>1.6675122236120776E-2</v>
          </cell>
          <cell r="G507">
            <v>7.1343175840075324E-2</v>
          </cell>
          <cell r="H507">
            <v>-4.0274407475473378E-4</v>
          </cell>
          <cell r="I507">
            <v>7.1301186989152221E-3</v>
          </cell>
          <cell r="J507">
            <v>7.0445097619936226E-2</v>
          </cell>
          <cell r="K507">
            <v>-9.5379082175044096E-4</v>
          </cell>
          <cell r="L507">
            <v>2.622012577332633E-2</v>
          </cell>
          <cell r="M507">
            <v>7.2021782655325994E-2</v>
          </cell>
          <cell r="N507" t="str">
            <v/>
          </cell>
          <cell r="O507">
            <v>-1.0224608078888699</v>
          </cell>
          <cell r="P507">
            <v>-3220877.42</v>
          </cell>
          <cell r="Q507">
            <v>8.1694709192523529E-3</v>
          </cell>
          <cell r="R507">
            <v>-0.1070403310023097</v>
          </cell>
          <cell r="S507">
            <v>-9.8642870875892519E-2</v>
          </cell>
          <cell r="T507">
            <v>-0.11840414097117236</v>
          </cell>
          <cell r="U507">
            <v>-0.11606166948261698</v>
          </cell>
          <cell r="V507">
            <v>-2.4499671491557184E-2</v>
          </cell>
          <cell r="W507">
            <v>-5.4349290159221297E-3</v>
          </cell>
          <cell r="X507">
            <v>-4.6210261527429908E-2</v>
          </cell>
        </row>
        <row r="508">
          <cell r="A508">
            <v>40347</v>
          </cell>
          <cell r="B508">
            <v>-1.1257531802581133E-3</v>
          </cell>
          <cell r="C508">
            <v>-2.6126527964253077E-2</v>
          </cell>
          <cell r="D508">
            <v>-0.10921512741131711</v>
          </cell>
          <cell r="E508">
            <v>4.465806669462502E-4</v>
          </cell>
          <cell r="F508">
            <v>1.7129149690276568E-2</v>
          </cell>
          <cell r="G508">
            <v>7.1821616990070281E-2</v>
          </cell>
          <cell r="H508">
            <v>1.6150111391753563E-3</v>
          </cell>
          <cell r="I508">
            <v>8.7566450592129197E-3</v>
          </cell>
          <cell r="J508">
            <v>7.2173878376468048E-2</v>
          </cell>
          <cell r="K508">
            <v>-7.0011436527282311E-4</v>
          </cell>
          <cell r="L508">
            <v>2.5501654321340217E-2</v>
          </cell>
          <cell r="M508">
            <v>7.1271244805403589E-2</v>
          </cell>
          <cell r="N508" t="str">
            <v/>
          </cell>
          <cell r="O508">
            <v>-1.0505021432947834</v>
          </cell>
          <cell r="P508">
            <v>-3305455.46</v>
          </cell>
          <cell r="Q508">
            <v>7.0345209311257761E-3</v>
          </cell>
          <cell r="R508">
            <v>-0.10664155247777263</v>
          </cell>
          <cell r="S508">
            <v>-9.7187169071981994E-2</v>
          </cell>
          <cell r="T508">
            <v>-0.1190213588964435</v>
          </cell>
          <cell r="U508">
            <v>-0.11705676586934899</v>
          </cell>
          <cell r="V508">
            <v>-2.4064031904245553E-2</v>
          </cell>
          <cell r="W508">
            <v>-3.8286953476481811E-3</v>
          </cell>
          <cell r="X508">
            <v>-4.6878023424784421E-2</v>
          </cell>
        </row>
        <row r="509">
          <cell r="A509">
            <v>40350</v>
          </cell>
          <cell r="B509">
            <v>8.6282541967323354E-3</v>
          </cell>
          <cell r="C509">
            <v>-1.7723700092074246E-2</v>
          </cell>
          <cell r="D509">
            <v>-0.10152920909601804</v>
          </cell>
          <cell r="E509">
            <v>-8.0628085882090694E-3</v>
          </cell>
          <cell r="F509">
            <v>8.9282320468360155E-3</v>
          </cell>
          <cell r="G509">
            <v>6.3179724451574604E-2</v>
          </cell>
          <cell r="H509">
            <v>-1.0336982939583725E-2</v>
          </cell>
          <cell r="I509">
            <v>-1.6708551709558872E-3</v>
          </cell>
          <cell r="J509">
            <v>6.1090835287423095E-2</v>
          </cell>
          <cell r="K509">
            <v>-5.8257683266887718E-3</v>
          </cell>
          <cell r="L509">
            <v>1.9527319264627918E-2</v>
          </cell>
          <cell r="M509">
            <v>6.503026671812373E-2</v>
          </cell>
          <cell r="N509" t="str">
            <v/>
          </cell>
          <cell r="O509">
            <v>-1.0434166249395866</v>
          </cell>
          <cell r="P509">
            <v>-3311718.87</v>
          </cell>
          <cell r="Q509">
            <v>1.5723470762604164E-2</v>
          </cell>
          <cell r="R509">
            <v>-0.11384453064080391</v>
          </cell>
          <cell r="S509">
            <v>-0.10651952990292224</v>
          </cell>
          <cell r="T509">
            <v>-0.12415373636027394</v>
          </cell>
          <cell r="U509">
            <v>-0.10943850720398474</v>
          </cell>
          <cell r="V509">
            <v>-3.1932816809350117E-2</v>
          </cell>
          <cell r="W509">
            <v>-1.4126101128742463E-2</v>
          </cell>
          <cell r="X509">
            <v>-5.2430691247387307E-2</v>
          </cell>
        </row>
        <row r="510">
          <cell r="A510">
            <v>40351</v>
          </cell>
          <cell r="B510">
            <v>1.8659489056637397E-2</v>
          </cell>
          <cell r="C510">
            <v>6.0507377665186546E-4</v>
          </cell>
          <cell r="D510">
            <v>-8.4764203205436872E-2</v>
          </cell>
          <cell r="E510">
            <v>-2.1569759505231212E-2</v>
          </cell>
          <cell r="F510">
            <v>-1.28341072764524E-2</v>
          </cell>
          <cell r="G510">
            <v>4.0247193484316046E-2</v>
          </cell>
          <cell r="H510">
            <v>-2.135101255921831E-2</v>
          </cell>
          <cell r="I510">
            <v>-2.2986193280434497E-2</v>
          </cell>
          <cell r="J510">
            <v>3.8435471536729882E-2</v>
          </cell>
          <cell r="K510">
            <v>-2.1783958229895813E-2</v>
          </cell>
          <cell r="L510">
            <v>-2.682021272470303E-3</v>
          </cell>
          <cell r="M510">
            <v>4.1829691874361474E-2</v>
          </cell>
          <cell r="N510" t="str">
            <v/>
          </cell>
          <cell r="O510">
            <v>-1.0600689241317793</v>
          </cell>
          <cell r="P510">
            <v>-3427859.29</v>
          </cell>
          <cell r="Q510">
            <v>3.4676351749868717E-2</v>
          </cell>
          <cell r="R510">
            <v>-0.13295869099912705</v>
          </cell>
          <cell r="S510">
            <v>-0.12559624264138125</v>
          </cell>
          <cell r="T510">
            <v>-0.14323313478321198</v>
          </cell>
          <cell r="U510">
            <v>-9.2821084774894813E-2</v>
          </cell>
          <cell r="V510">
            <v>-5.2813793135679021E-2</v>
          </cell>
          <cell r="W510">
            <v>-3.5175507125348227E-2</v>
          </cell>
          <cell r="X510">
            <v>-7.3072501489185426E-2</v>
          </cell>
        </row>
        <row r="511">
          <cell r="A511">
            <v>40352</v>
          </cell>
          <cell r="B511">
            <v>9.6440547588715045E-5</v>
          </cell>
          <cell r="C511">
            <v>7.0157267788695243E-4</v>
          </cell>
          <cell r="D511">
            <v>-8.4675937364021236E-2</v>
          </cell>
          <cell r="E511">
            <v>-1.7287429600147952E-3</v>
          </cell>
          <cell r="F511">
            <v>-1.4540663363864892E-2</v>
          </cell>
          <cell r="G511">
            <v>3.8448873471904843E-2</v>
          </cell>
          <cell r="H511">
            <v>-2.5198763096724859E-3</v>
          </cell>
          <cell r="I511">
            <v>-2.5448147226210027E-2</v>
          </cell>
          <cell r="J511">
            <v>3.581874259288087E-2</v>
          </cell>
          <cell r="K511">
            <v>-9.5371611596038904E-4</v>
          </cell>
          <cell r="L511">
            <v>-3.6331795015197565E-3</v>
          </cell>
          <cell r="M511">
            <v>4.0836082107134741E-2</v>
          </cell>
          <cell r="N511" t="str">
            <v/>
          </cell>
          <cell r="O511">
            <v>-1.0599616241963756</v>
          </cell>
          <cell r="P511">
            <v>-3427845.4899999998</v>
          </cell>
          <cell r="Q511">
            <v>3.4776136503808619E-2</v>
          </cell>
          <cell r="R511">
            <v>-0.13445758255810436</v>
          </cell>
          <cell r="S511">
            <v>-0.12779963195463784</v>
          </cell>
          <cell r="T511">
            <v>-0.1440502471501901</v>
          </cell>
          <cell r="U511">
            <v>-9.2733595943549574E-2</v>
          </cell>
          <cell r="V511">
            <v>-5.4451234622618805E-2</v>
          </cell>
          <cell r="W511">
            <v>-3.7606745507934747E-2</v>
          </cell>
          <cell r="X511">
            <v>-7.3956527182842069E-2</v>
          </cell>
        </row>
        <row r="512">
          <cell r="A512">
            <v>40353</v>
          </cell>
          <cell r="B512">
            <v>1.8394005861622244E-2</v>
          </cell>
          <cell r="C512">
            <v>1.9108483271458754E-2</v>
          </cell>
          <cell r="D512">
            <v>-6.7839461190611128E-2</v>
          </cell>
          <cell r="E512">
            <v>-1.7982111101614184E-2</v>
          </cell>
          <cell r="F512">
            <v>-3.2261302641378942E-2</v>
          </cell>
          <cell r="G512">
            <v>1.9775370455787034E-2</v>
          </cell>
          <cell r="H512">
            <v>-1.7179846046186113E-2</v>
          </cell>
          <cell r="I512">
            <v>-4.2190798020889209E-2</v>
          </cell>
          <cell r="J512">
            <v>1.802353606338114E-2</v>
          </cell>
          <cell r="K512">
            <v>-1.876681095321299E-2</v>
          </cell>
          <cell r="L512">
            <v>-2.2331807261868675E-2</v>
          </cell>
          <cell r="M512">
            <v>2.1302908120947261E-2</v>
          </cell>
          <cell r="N512" t="str">
            <v/>
          </cell>
          <cell r="O512">
            <v>-1.0435073851556194</v>
          </cell>
          <cell r="P512">
            <v>-3437197.8</v>
          </cell>
          <cell r="Q512">
            <v>5.3809814824126612E-2</v>
          </cell>
          <cell r="R512">
            <v>-0.15002186247170424</v>
          </cell>
          <cell r="S512">
            <v>-0.14278389999908403</v>
          </cell>
          <cell r="T512">
            <v>-0.16011369434737188</v>
          </cell>
          <cell r="U512">
            <v>-7.6045332389282239E-2</v>
          </cell>
          <cell r="V512">
            <v>-7.145419757362903E-2</v>
          </cell>
          <cell r="W512">
            <v>-5.4140513455996464E-2</v>
          </cell>
          <cell r="X512">
            <v>-9.1335409971658454E-2</v>
          </cell>
        </row>
        <row r="513">
          <cell r="A513">
            <v>40354</v>
          </cell>
          <cell r="B513">
            <v>-1.2990404888890842E-2</v>
          </cell>
          <cell r="C513">
            <v>5.8698514480590713E-3</v>
          </cell>
          <cell r="D513">
            <v>-7.9948604011191748E-2</v>
          </cell>
          <cell r="E513">
            <v>1.3765310991590729E-2</v>
          </cell>
          <cell r="F513">
            <v>-1.8940078513640546E-2</v>
          </cell>
          <cell r="G513">
            <v>3.3812895571675661E-2</v>
          </cell>
          <cell r="H513">
            <v>1.8861476022642321E-2</v>
          </cell>
          <cell r="I513">
            <v>-2.4125102723493885E-2</v>
          </cell>
          <cell r="J513">
            <v>3.7224962579326171E-2</v>
          </cell>
          <cell r="K513">
            <v>8.7726623631488743E-3</v>
          </cell>
          <cell r="L513">
            <v>-1.3755054303787206E-2</v>
          </cell>
          <cell r="M513">
            <v>3.0262453704394288E-2</v>
          </cell>
          <cell r="N513" t="str">
            <v/>
          </cell>
          <cell r="O513">
            <v>-0.98565193473209811</v>
          </cell>
          <cell r="P513">
            <v>-3204125.6699999995</v>
          </cell>
          <cell r="Q513">
            <v>4.0120398653674227E-2</v>
          </cell>
          <cell r="R513">
            <v>-0.13832164907257416</v>
          </cell>
          <cell r="S513">
            <v>-0.12661553908269374</v>
          </cell>
          <cell r="T513">
            <v>-0.15274565536444895</v>
          </cell>
          <cell r="U513">
            <v>-8.8047877620526016E-2</v>
          </cell>
          <cell r="V513">
            <v>-5.8672475833293825E-2</v>
          </cell>
          <cell r="W513">
            <v>-3.6300207429757814E-2</v>
          </cell>
          <cell r="X513">
            <v>-8.3364002321990816E-2</v>
          </cell>
        </row>
        <row r="514">
          <cell r="A514">
            <v>40357</v>
          </cell>
          <cell r="B514">
            <v>1.1518152864500974E-3</v>
          </cell>
          <cell r="C514">
            <v>7.0284277191361433E-3</v>
          </cell>
          <cell r="D514">
            <v>-7.8888874748972104E-2</v>
          </cell>
          <cell r="E514">
            <v>-4.2960120420740822E-3</v>
          </cell>
          <cell r="F514">
            <v>-2.3154723750342221E-2</v>
          </cell>
          <cell r="G514">
            <v>2.9371622923048291E-2</v>
          </cell>
          <cell r="H514">
            <v>-5.0945532307434017E-3</v>
          </cell>
          <cell r="I514">
            <v>-2.9096749334215244E-2</v>
          </cell>
          <cell r="J514">
            <v>3.1940764795209908E-2</v>
          </cell>
          <cell r="K514">
            <v>-3.5058672571865314E-3</v>
          </cell>
          <cell r="L514">
            <v>-1.7212698166469198E-2</v>
          </cell>
          <cell r="M514">
            <v>2.6650490301643348E-2</v>
          </cell>
          <cell r="N514" t="str">
            <v/>
          </cell>
          <cell r="O514">
            <v>-1.0586360415493958</v>
          </cell>
          <cell r="P514">
            <v>-3445375.1</v>
          </cell>
          <cell r="Q514">
            <v>4.1318425228592082E-2</v>
          </cell>
          <cell r="R514">
            <v>-0.14202342964455295</v>
          </cell>
          <cell r="S514">
            <v>-0.13106504270974106</v>
          </cell>
          <cell r="T514">
            <v>-0.15571601662981571</v>
          </cell>
          <cell r="U514">
            <v>-8.6997477225458808E-2</v>
          </cell>
          <cell r="V514">
            <v>-6.2716430212649721E-2</v>
          </cell>
          <cell r="W514">
            <v>-4.1209827321463277E-2</v>
          </cell>
          <cell r="X514">
            <v>-8.6577606453008604E-2</v>
          </cell>
        </row>
        <row r="515">
          <cell r="A515">
            <v>40358</v>
          </cell>
          <cell r="B515">
            <v>3.3405251872711712E-2</v>
          </cell>
          <cell r="C515">
            <v>4.0668465990074676E-2</v>
          </cell>
          <cell r="D515">
            <v>-4.8118925607204655E-2</v>
          </cell>
          <cell r="E515">
            <v>-3.8421339426721435E-2</v>
          </cell>
          <cell r="F515">
            <v>-6.0686427676519827E-2</v>
          </cell>
          <cell r="G515">
            <v>-1.0178213597513253E-2</v>
          </cell>
          <cell r="H515">
            <v>-3.9816668422716375E-2</v>
          </cell>
          <cell r="I515">
            <v>-6.7754882136512262E-2</v>
          </cell>
          <cell r="J515">
            <v>-9.1476784685252666E-3</v>
          </cell>
          <cell r="K515">
            <v>-3.7042883014604414E-2</v>
          </cell>
          <cell r="L515">
            <v>-5.3617973216527393E-2</v>
          </cell>
          <cell r="M515">
            <v>-1.1379603707486696E-2</v>
          </cell>
          <cell r="N515" t="str">
            <v/>
          </cell>
          <cell r="O515">
            <v>-1.0078697302441753</v>
          </cell>
          <cell r="P515">
            <v>-3390589.99</v>
          </cell>
          <cell r="Q515">
            <v>7.6103929503048784E-2</v>
          </cell>
          <cell r="R515">
            <v>-0.17498803867435397</v>
          </cell>
          <cell r="S515">
            <v>-0.16566313778507447</v>
          </cell>
          <cell r="T515">
            <v>-0.18699072945690165</v>
          </cell>
          <cell r="U515">
            <v>-5.6498397991754046E-2</v>
          </cell>
          <cell r="V515">
            <v>-9.8728120386538665E-2</v>
          </cell>
          <cell r="W515">
            <v>-7.9385657713963553E-2</v>
          </cell>
          <cell r="X515">
            <v>-0.12041340532008982</v>
          </cell>
        </row>
        <row r="516">
          <cell r="A516">
            <v>40359</v>
          </cell>
          <cell r="B516">
            <v>7.6193361283996806E-3</v>
          </cell>
          <cell r="C516">
            <v>4.8597668830679064E-2</v>
          </cell>
          <cell r="D516">
            <v>-4.0866223747143771E-2</v>
          </cell>
          <cell r="E516">
            <v>-9.8938842805140759E-3</v>
          </cell>
          <cell r="F516">
            <v>-6.9979887464204582E-2</v>
          </cell>
          <cell r="G516">
            <v>-1.9971395810511217E-2</v>
          </cell>
          <cell r="H516">
            <v>-1.0446500093272302E-2</v>
          </cell>
          <cell r="I516">
            <v>-7.7493580847225796E-2</v>
          </cell>
          <cell r="J516">
            <v>-1.9498617337822877E-2</v>
          </cell>
          <cell r="K516">
            <v>-9.3495233576328263E-3</v>
          </cell>
          <cell r="L516">
            <v>-6.2466194081183368E-2</v>
          </cell>
          <cell r="M516">
            <v>-2.0622733194455733E-2</v>
          </cell>
          <cell r="N516" t="str">
            <v/>
          </cell>
          <cell r="O516">
            <v>-0.992506123894215</v>
          </cell>
          <cell r="P516">
            <v>-3364538.81</v>
          </cell>
          <cell r="Q516">
            <v>8.4303127051024163E-2</v>
          </cell>
          <cell r="R516">
            <v>-0.18315061154974988</v>
          </cell>
          <cell r="S516">
            <v>-0.1743790378940232</v>
          </cell>
          <cell r="T516">
            <v>-0.19459197862181643</v>
          </cell>
          <cell r="U516">
            <v>-4.9309542148369689E-2</v>
          </cell>
          <cell r="V516">
            <v>-0.1076452000687157</v>
          </cell>
          <cell r="W516">
            <v>-8.9002855526522429E-2</v>
          </cell>
          <cell r="X516">
            <v>-0.12863712073211031</v>
          </cell>
        </row>
        <row r="517">
          <cell r="A517">
            <v>40360</v>
          </cell>
          <cell r="B517">
            <v>-1.3079277430375912E-4</v>
          </cell>
          <cell r="C517">
            <v>-1.3079277430372294E-4</v>
          </cell>
          <cell r="D517">
            <v>-4.0991671514668315E-2</v>
          </cell>
          <cell r="E517">
            <v>-5.6473837881438893E-3</v>
          </cell>
          <cell r="F517">
            <v>-5.6473837881439448E-3</v>
          </cell>
          <cell r="G517">
            <v>-2.5505993461728216E-2</v>
          </cell>
          <cell r="H517">
            <v>-7.7068940662459885E-3</v>
          </cell>
          <cell r="I517">
            <v>-7.7068940662460284E-3</v>
          </cell>
          <cell r="J517">
            <v>-2.7055237625808082E-2</v>
          </cell>
          <cell r="K517">
            <v>-3.5878735100418144E-3</v>
          </cell>
          <cell r="L517">
            <v>-3.5878735100418613E-3</v>
          </cell>
          <cell r="M517">
            <v>-2.4136614946364543E-2</v>
          </cell>
          <cell r="N517" t="str">
            <v/>
          </cell>
          <cell r="O517">
            <v>-0.97960223469470387</v>
          </cell>
          <cell r="P517">
            <v>-3320361.0300000003</v>
          </cell>
          <cell r="Q517">
            <v>8.4161308036851068E-2</v>
          </cell>
          <cell r="R517">
            <v>-0.18776367354343904</v>
          </cell>
          <cell r="S517">
            <v>-0.18074201118784605</v>
          </cell>
          <cell r="T517">
            <v>-0.19748168072649441</v>
          </cell>
          <cell r="U517">
            <v>-4.9433885590856153E-2</v>
          </cell>
          <cell r="V517">
            <v>-0.11268467009911998</v>
          </cell>
          <cell r="W517">
            <v>-9.6023814013632136E-2</v>
          </cell>
          <cell r="X517">
            <v>-0.13176346052426935</v>
          </cell>
        </row>
        <row r="518">
          <cell r="A518">
            <v>40361</v>
          </cell>
          <cell r="B518">
            <v>6.8091356173310491E-3</v>
          </cell>
          <cell r="C518">
            <v>6.6774522572892181E-3</v>
          </cell>
          <cell r="D518">
            <v>-3.4461653747861809E-2</v>
          </cell>
          <cell r="E518">
            <v>-8.6145009323838062E-3</v>
          </cell>
          <cell r="F518">
            <v>-1.4213235327619145E-2</v>
          </cell>
          <cell r="G518">
            <v>-3.3900772989654548E-2</v>
          </cell>
          <cell r="H518">
            <v>-9.5659559250815176E-3</v>
          </cell>
          <cell r="I518">
            <v>-1.7199126182370517E-2</v>
          </cell>
          <cell r="J518">
            <v>-3.6362384340218434E-2</v>
          </cell>
          <cell r="K518">
            <v>-7.6669791140914099E-3</v>
          </cell>
          <cell r="L518">
            <v>-1.1227344472867773E-2</v>
          </cell>
          <cell r="M518">
            <v>-3.1618539137777346E-2</v>
          </cell>
          <cell r="N518" t="str">
            <v/>
          </cell>
          <cell r="O518">
            <v>-0.92281620280826926</v>
          </cell>
          <cell r="P518">
            <v>-3149183.0100000002</v>
          </cell>
          <cell r="Q518">
            <v>9.1543509414336866E-2</v>
          </cell>
          <cell r="R518">
            <v>-0.19476068413501513</v>
          </cell>
          <cell r="S518">
            <v>-0.18857899700009395</v>
          </cell>
          <cell r="T518">
            <v>-0.20363457191904011</v>
          </cell>
          <cell r="U518">
            <v>-4.2961352004604936E-2</v>
          </cell>
          <cell r="V518">
            <v>-0.12032844883586957</v>
          </cell>
          <cell r="W518">
            <v>-0.10467121036610094</v>
          </cell>
          <cell r="X518">
            <v>-0.13842021193852083</v>
          </cell>
        </row>
        <row r="519">
          <cell r="A519">
            <v>40365</v>
          </cell>
          <cell r="B519">
            <v>2.1945251491334813E-3</v>
          </cell>
          <cell r="C519">
            <v>8.8866312433335537E-3</v>
          </cell>
          <cell r="D519">
            <v>-3.2342755564558678E-2</v>
          </cell>
          <cell r="E519">
            <v>-7.0359385231556493E-3</v>
          </cell>
          <cell r="F519">
            <v>-2.1149170400794559E-2</v>
          </cell>
          <cell r="G519">
            <v>-4.0698187758167581E-2</v>
          </cell>
          <cell r="H519">
            <v>-1.48899520091469E-2</v>
          </cell>
          <cell r="I519">
            <v>-3.1832984028062672E-2</v>
          </cell>
          <cell r="J519">
            <v>-5.0710902191601348E-2</v>
          </cell>
          <cell r="K519">
            <v>7.7063993940568241E-4</v>
          </cell>
          <cell r="L519">
            <v>-1.0465356773526446E-2</v>
          </cell>
          <cell r="M519">
            <v>-3.0872265707456936E-2</v>
          </cell>
          <cell r="N519" t="str">
            <v/>
          </cell>
          <cell r="O519">
            <v>-0.88988896035888232</v>
          </cell>
          <cell r="P519">
            <v>-3043480.5700000003</v>
          </cell>
          <cell r="Q519">
            <v>9.3938929097120205E-2</v>
          </cell>
          <cell r="R519">
            <v>-0.20042629845786908</v>
          </cell>
          <cell r="S519">
            <v>-0.20066101679397641</v>
          </cell>
          <cell r="T519">
            <v>-0.20302086091379912</v>
          </cell>
          <cell r="U519">
            <v>-4.0861106622886223E-2</v>
          </cell>
          <cell r="V519">
            <v>-0.12651776379042934</v>
          </cell>
          <cell r="W519">
            <v>-0.11800261307615723</v>
          </cell>
          <cell r="X519">
            <v>-0.13775624414285603</v>
          </cell>
        </row>
        <row r="520">
          <cell r="A520">
            <v>40366</v>
          </cell>
          <cell r="B520">
            <v>-2.7956513107595563E-2</v>
          </cell>
          <cell r="C520">
            <v>-1.9318321087098633E-2</v>
          </cell>
          <cell r="D520">
            <v>-5.9395078002277946E-2</v>
          </cell>
          <cell r="E520">
            <v>3.6131030501187933E-2</v>
          </cell>
          <cell r="F520">
            <v>1.4217718779567234E-2</v>
          </cell>
          <cell r="G520">
            <v>-6.0376247202130751E-3</v>
          </cell>
          <cell r="H520">
            <v>3.6731888899494143E-2</v>
          </cell>
          <cell r="I520">
            <v>3.7296192387732408E-3</v>
          </cell>
          <cell r="J520">
            <v>-1.5841720517402291E-2</v>
          </cell>
          <cell r="K520">
            <v>3.5543146806066926E-2</v>
          </cell>
          <cell r="L520">
            <v>2.4705818320361228E-2</v>
          </cell>
          <cell r="M520">
            <v>3.573583626333976E-3</v>
          </cell>
          <cell r="N520" t="str">
            <v/>
          </cell>
          <cell r="O520">
            <v>-0.88695647468335737</v>
          </cell>
          <cell r="P520">
            <v>-2948646.5500000003</v>
          </cell>
          <cell r="Q520">
            <v>6.3356211086907477E-2</v>
          </cell>
          <cell r="R520">
            <v>-0.17153687665950257</v>
          </cell>
          <cell r="S520">
            <v>-0.17129978606981822</v>
          </cell>
          <cell r="T520">
            <v>-0.17469371437188541</v>
          </cell>
          <cell r="U520">
            <v>-6.7675285667588292E-2</v>
          </cell>
          <cell r="V520">
            <v>-9.4957950471695529E-2</v>
          </cell>
          <cell r="W520">
            <v>-8.5605183050026512E-2</v>
          </cell>
          <cell r="X520">
            <v>-0.10710938774581102</v>
          </cell>
        </row>
        <row r="521">
          <cell r="A521">
            <v>40367</v>
          </cell>
          <cell r="B521">
            <v>-6.610356437953005E-3</v>
          </cell>
          <cell r="C521">
            <v>-2.580097653688318E-2</v>
          </cell>
          <cell r="D521">
            <v>-6.5612811803975934E-2</v>
          </cell>
          <cell r="E521">
            <v>1.2078357821084795E-2</v>
          </cell>
          <cell r="F521">
            <v>2.6467803295471382E-2</v>
          </cell>
          <cell r="G521">
            <v>5.9678085091114941E-3</v>
          </cell>
          <cell r="H521">
            <v>1.4167028790702054E-2</v>
          </cell>
          <cell r="I521">
            <v>1.7949485652609454E-2</v>
          </cell>
          <cell r="J521">
            <v>-1.8991218373645147E-3</v>
          </cell>
          <cell r="K521">
            <v>1.0032442906221573E-2</v>
          </cell>
          <cell r="L521">
            <v>3.4986120938333309E-2</v>
          </cell>
          <cell r="M521">
            <v>1.3641878306257293E-2</v>
          </cell>
          <cell r="N521" t="str">
            <v/>
          </cell>
          <cell r="O521">
            <v>-0.89052630070032934</v>
          </cell>
          <cell r="P521">
            <v>-2940944.2199999997</v>
          </cell>
          <cell r="Q521">
            <v>5.6327047511111727E-2</v>
          </cell>
          <cell r="R521">
            <v>-0.16153040261422258</v>
          </cell>
          <cell r="S521">
            <v>-0.1595595662802084</v>
          </cell>
          <cell r="T521">
            <v>-0.16641387618117565</v>
          </cell>
          <cell r="U521">
            <v>-7.3838284345238314E-2</v>
          </cell>
          <cell r="V521">
            <v>-8.4026528754364671E-2</v>
          </cell>
          <cell r="W521">
            <v>-7.2650925352227502E-2</v>
          </cell>
          <cell r="X521">
            <v>-9.8151513656869693E-2</v>
          </cell>
        </row>
        <row r="522">
          <cell r="A522">
            <v>40368</v>
          </cell>
          <cell r="B522">
            <v>-7.5117424145516197E-3</v>
          </cell>
          <cell r="C522">
            <v>-3.3118908661645907E-2</v>
          </cell>
          <cell r="D522">
            <v>-7.263168767716166E-2</v>
          </cell>
          <cell r="E522">
            <v>1.2135075138313134E-2</v>
          </cell>
          <cell r="F522">
            <v>3.8924067215521108E-2</v>
          </cell>
          <cell r="G522">
            <v>1.8175303452093727E-2</v>
          </cell>
          <cell r="H522">
            <v>1.4793404334896036E-2</v>
          </cell>
          <cell r="I522">
            <v>3.3008423986367941E-2</v>
          </cell>
          <cell r="J522">
            <v>1.2866188020310254E-2</v>
          </cell>
          <cell r="K522">
            <v>9.5205040019352791E-3</v>
          </cell>
          <cell r="L522">
            <v>4.4839710444674274E-2</v>
          </cell>
          <cell r="M522">
            <v>2.3292259865201226E-2</v>
          </cell>
          <cell r="N522" t="str">
            <v/>
          </cell>
          <cell r="O522">
            <v>-0.86198235514406751</v>
          </cell>
          <cell r="P522">
            <v>-2825294.93</v>
          </cell>
          <cell r="Q522">
            <v>4.8392190824684489E-2</v>
          </cell>
          <cell r="R522">
            <v>-0.151355511048755</v>
          </cell>
          <cell r="S522">
            <v>-0.14712659112479609</v>
          </cell>
          <cell r="T522">
            <v>-0.15847771615340078</v>
          </cell>
          <cell r="U522">
            <v>-8.0795372587456171E-2</v>
          </cell>
          <cell r="V522">
            <v>-7.2911121856097383E-2</v>
          </cell>
          <cell r="W522">
            <v>-5.8932275531371259E-2</v>
          </cell>
          <cell r="X522">
            <v>-8.9565461533500645E-2</v>
          </cell>
        </row>
        <row r="523">
          <cell r="A523">
            <v>40371</v>
          </cell>
          <cell r="B523">
            <v>2.5853537204166763E-3</v>
          </cell>
          <cell r="C523">
            <v>-3.0619179034953814E-2</v>
          </cell>
          <cell r="D523">
            <v>-7.0234112560701334E-2</v>
          </cell>
          <cell r="E523">
            <v>-8.2967271432261569E-3</v>
          </cell>
          <cell r="F523">
            <v>3.0304397707303199E-2</v>
          </cell>
          <cell r="G523">
            <v>9.7277807753801682E-3</v>
          </cell>
          <cell r="H523">
            <v>-1.2416492823839763E-2</v>
          </cell>
          <cell r="I523">
            <v>2.0182082302975246E-2</v>
          </cell>
          <cell r="J523">
            <v>2.8994226524625688E-4</v>
          </cell>
          <cell r="K523">
            <v>-4.2236118027759641E-3</v>
          </cell>
          <cell r="L523">
            <v>4.0426713111631152E-2</v>
          </cell>
          <cell r="M523">
            <v>1.8970270598745342E-2</v>
          </cell>
          <cell r="N523" t="str">
            <v/>
          </cell>
          <cell r="O523">
            <v>-0.8583756714888594</v>
          </cell>
          <cell r="P523">
            <v>-2820747.23</v>
          </cell>
          <cell r="Q523">
            <v>5.1102655475688818E-2</v>
          </cell>
          <cell r="R523">
            <v>-0.15839648281518603</v>
          </cell>
          <cell r="S523">
            <v>-0.15771628768573875</v>
          </cell>
          <cell r="T523">
            <v>-0.16203197960375426</v>
          </cell>
          <cell r="U523">
            <v>-7.8418903484151037E-2</v>
          </cell>
          <cell r="V523">
            <v>-8.0602925315577001E-2</v>
          </cell>
          <cell r="W523">
            <v>-7.0617036178983184E-2</v>
          </cell>
          <cell r="X523">
            <v>-9.3410783595822666E-2</v>
          </cell>
        </row>
        <row r="524">
          <cell r="A524">
            <v>40372</v>
          </cell>
          <cell r="B524">
            <v>-1.8253249150244549E-2</v>
          </cell>
          <cell r="C524">
            <v>-4.8313528681497409E-2</v>
          </cell>
          <cell r="D524">
            <v>-8.7205360955528999E-2</v>
          </cell>
          <cell r="E524">
            <v>2.723548477016835E-2</v>
          </cell>
          <cell r="F524">
            <v>5.8365237439697792E-2</v>
          </cell>
          <cell r="G524">
            <v>3.7228206370703898E-2</v>
          </cell>
          <cell r="H524">
            <v>3.4196023869824711E-2</v>
          </cell>
          <cell r="I524">
            <v>5.5068253140975187E-2</v>
          </cell>
          <cell r="J524">
            <v>3.4495881007694074E-2</v>
          </cell>
          <cell r="K524">
            <v>2.0410383892662382E-2</v>
          </cell>
          <cell r="L524">
            <v>6.1662221738420397E-2</v>
          </cell>
          <cell r="M524">
            <v>3.976784499687569E-2</v>
          </cell>
          <cell r="N524" t="str">
            <v/>
          </cell>
          <cell r="O524">
            <v>-0.95936243174952496</v>
          </cell>
          <cell r="P524">
            <v>-3095059.13</v>
          </cell>
          <cell r="Q524">
            <v>3.1916616822807553E-2</v>
          </cell>
          <cell r="R524">
            <v>-0.13547500304037896</v>
          </cell>
          <cell r="S524">
            <v>-0.12891353375427572</v>
          </cell>
          <cell r="T524">
            <v>-0.14492873061769251</v>
          </cell>
          <cell r="U524">
            <v>-9.5240752851010413E-2</v>
          </cell>
          <cell r="V524">
            <v>-5.5562700290272105E-2</v>
          </cell>
          <cell r="W524">
            <v>-3.883583416395131E-2</v>
          </cell>
          <cell r="X524">
            <v>-7.490694965606548E-2</v>
          </cell>
        </row>
        <row r="525">
          <cell r="A525">
            <v>40373</v>
          </cell>
          <cell r="B525">
            <v>1.6102753508825162E-3</v>
          </cell>
          <cell r="C525">
            <v>-4.6781051414964914E-2</v>
          </cell>
          <cell r="D525">
            <v>-8.5735510247858082E-2</v>
          </cell>
          <cell r="E525">
            <v>-2.8597667570596785E-3</v>
          </cell>
          <cell r="F525">
            <v>5.533855971684043E-2</v>
          </cell>
          <cell r="G525">
            <v>3.426197562664024E-2</v>
          </cell>
          <cell r="H525">
            <v>-4.0990067791265329E-3</v>
          </cell>
          <cell r="I525">
            <v>5.0743521218909127E-2</v>
          </cell>
          <cell r="J525">
            <v>3.0255475378464958E-2</v>
          </cell>
          <cell r="K525">
            <v>-1.6282236367214876E-3</v>
          </cell>
          <cell r="L525">
            <v>5.9933598214771733E-2</v>
          </cell>
          <cell r="M525">
            <v>3.8074870414948947E-2</v>
          </cell>
          <cell r="N525" t="str">
            <v/>
          </cell>
          <cell r="O525">
            <v>-0.96849073532110608</v>
          </cell>
          <cell r="P525">
            <v>-3129539.8400000003</v>
          </cell>
          <cell r="Q525">
            <v>3.3578286715043371E-2</v>
          </cell>
          <cell r="R525">
            <v>-0.13794734288733124</v>
          </cell>
          <cell r="S525">
            <v>-0.13248412308462232</v>
          </cell>
          <cell r="T525">
            <v>-0.1463209778695822</v>
          </cell>
          <cell r="U525">
            <v>-9.3783841336843476E-2</v>
          </cell>
          <cell r="V525">
            <v>-5.8263570684109145E-2</v>
          </cell>
          <cell r="W525">
            <v>-4.2775652595566815E-2</v>
          </cell>
          <cell r="X525">
            <v>-7.6413208026802182E-2</v>
          </cell>
        </row>
        <row r="526">
          <cell r="A526">
            <v>40374</v>
          </cell>
          <cell r="B526">
            <v>1.7302046990441309E-3</v>
          </cell>
          <cell r="C526">
            <v>-4.5131787510905186E-2</v>
          </cell>
          <cell r="D526">
            <v>-8.4153645531519716E-2</v>
          </cell>
          <cell r="E526">
            <v>-4.4020914600754191E-3</v>
          </cell>
          <cell r="F526">
            <v>5.0692862855622467E-2</v>
          </cell>
          <cell r="G526">
            <v>2.9709059816253491E-2</v>
          </cell>
          <cell r="H526">
            <v>-8.6292719821294221E-3</v>
          </cell>
          <cell r="I526">
            <v>4.1676369590850859E-2</v>
          </cell>
          <cell r="J526">
            <v>2.1365120670346238E-2</v>
          </cell>
          <cell r="K526">
            <v>-2.1156239858350663E-4</v>
          </cell>
          <cell r="L526">
            <v>5.9709356120394075E-2</v>
          </cell>
          <cell r="M526">
            <v>3.7855252805454542E-2</v>
          </cell>
          <cell r="N526" t="str">
            <v/>
          </cell>
          <cell r="O526">
            <v>-1.0416804497468763</v>
          </cell>
          <cell r="P526">
            <v>-3361937.39</v>
          </cell>
          <cell r="Q526">
            <v>3.5366588723547698E-2</v>
          </cell>
          <cell r="R526">
            <v>-0.14174217752734219</v>
          </cell>
          <cell r="S526">
            <v>-0.13997015353534059</v>
          </cell>
          <cell r="T526">
            <v>-0.14650158425112458</v>
          </cell>
          <cell r="U526">
            <v>-9.2215901880774775E-2</v>
          </cell>
          <cell r="V526">
            <v>-6.240918057724254E-2</v>
          </cell>
          <cell r="W526">
            <v>-5.1035801837235995E-2</v>
          </cell>
          <cell r="X526">
            <v>-7.6608604263812108E-2</v>
          </cell>
        </row>
        <row r="527">
          <cell r="A527">
            <v>40375</v>
          </cell>
          <cell r="B527">
            <v>3.26317152193141E-2</v>
          </cell>
          <cell r="C527">
            <v>-1.3972799928985591E-2</v>
          </cell>
          <cell r="D527">
            <v>-5.4268008107857257E-2</v>
          </cell>
          <cell r="E527">
            <v>-3.4872831790503378E-2</v>
          </cell>
          <cell r="F527">
            <v>1.4052227385775828E-2</v>
          </cell>
          <cell r="G527">
            <v>-6.1998110198761003E-3</v>
          </cell>
          <cell r="H527">
            <v>-3.8177934225653874E-2</v>
          </cell>
          <cell r="I527">
            <v>1.907317668193409E-3</v>
          </cell>
          <cell r="J527">
            <v>-1.7628489726983276E-2</v>
          </cell>
          <cell r="K527">
            <v>-3.1623972010329772E-2</v>
          </cell>
          <cell r="L527">
            <v>2.6197137103358248E-2</v>
          </cell>
          <cell r="M527">
            <v>5.0341473399611036E-3</v>
          </cell>
          <cell r="N527" t="str">
            <v/>
          </cell>
          <cell r="O527">
            <v>-1.0892917456121356</v>
          </cell>
          <cell r="P527">
            <v>-3630657.72</v>
          </cell>
          <cell r="Q527">
            <v>6.915237639436711E-2</v>
          </cell>
          <cell r="R527">
            <v>-0.17167205820331488</v>
          </cell>
          <cell r="S527">
            <v>-0.17280431644576755</v>
          </cell>
          <cell r="T527">
            <v>-0.17349259426162777</v>
          </cell>
          <cell r="U527">
            <v>-6.2593349710326374E-2</v>
          </cell>
          <cell r="V527">
            <v>-9.510562751129259E-2</v>
          </cell>
          <cell r="W527">
            <v>-8.7265294577194341E-2</v>
          </cell>
          <cell r="X527">
            <v>-0.10580990791715261</v>
          </cell>
        </row>
        <row r="528">
          <cell r="A528">
            <v>40378</v>
          </cell>
          <cell r="B528">
            <v>-2.2463485740186083E-3</v>
          </cell>
          <cell r="C528">
            <v>-1.6187760723808675E-2</v>
          </cell>
          <cell r="D528">
            <v>-5.6392451819248013E-2</v>
          </cell>
          <cell r="E528">
            <v>6.1749157389987541E-3</v>
          </cell>
          <cell r="F528">
            <v>2.0313914444827219E-2</v>
          </cell>
          <cell r="G528">
            <v>-6.3178591522827787E-5</v>
          </cell>
          <cell r="H528">
            <v>4.416110502374E-3</v>
          </cell>
          <cell r="I528">
            <v>6.331851096153196E-3</v>
          </cell>
          <cell r="J528">
            <v>-1.3290228583233699E-2</v>
          </cell>
          <cell r="K528">
            <v>7.8920905129434143E-3</v>
          </cell>
          <cell r="L528">
            <v>3.4295977793501242E-2</v>
          </cell>
          <cell r="M528">
            <v>1.2965967799366984E-2</v>
          </cell>
          <cell r="N528" t="str">
            <v/>
          </cell>
          <cell r="O528">
            <v>-1.084338891100429</v>
          </cell>
          <cell r="P528">
            <v>-3606007.78</v>
          </cell>
          <cell r="Q528">
            <v>6.6750687478245085E-2</v>
          </cell>
          <cell r="R528">
            <v>-0.1665572029584621</v>
          </cell>
          <cell r="S528">
            <v>-0.16915132890010531</v>
          </cell>
          <cell r="T528">
            <v>-0.1669697230059225</v>
          </cell>
          <cell r="U528">
            <v>-6.4699091802480124E-2</v>
          </cell>
          <cell r="V528">
            <v>-8.9517981008480629E-2</v>
          </cell>
          <cell r="W528">
            <v>-8.3234557258695552E-2</v>
          </cell>
          <cell r="X528">
            <v>-9.875287877465766E-2</v>
          </cell>
        </row>
        <row r="529">
          <cell r="A529">
            <v>40379</v>
          </cell>
          <cell r="B529">
            <v>-1.073962519206214E-2</v>
          </cell>
          <cell r="C529">
            <v>-2.675353543299841E-2</v>
          </cell>
          <cell r="D529">
            <v>-6.6526443215110032E-2</v>
          </cell>
          <cell r="E529">
            <v>1.6613712230785449E-2</v>
          </cell>
          <cell r="F529">
            <v>3.7265116204480031E-2</v>
          </cell>
          <cell r="G529">
            <v>1.6549484008324011E-2</v>
          </cell>
          <cell r="H529">
            <v>1.8218549127640003E-2</v>
          </cell>
          <cell r="I529">
            <v>2.4665757364057406E-2</v>
          </cell>
          <cell r="J529">
            <v>4.6861918620451082E-3</v>
          </cell>
          <cell r="K529">
            <v>1.5052265101730709E-2</v>
          </cell>
          <cell r="L529">
            <v>4.9864475044902656E-2</v>
          </cell>
          <cell r="M529">
            <v>2.8213400085714158E-2</v>
          </cell>
          <cell r="N529" t="str">
            <v/>
          </cell>
          <cell r="O529">
            <v>-1.013518543065818</v>
          </cell>
          <cell r="P529">
            <v>-3334190.61</v>
          </cell>
          <cell r="Q529">
            <v>5.5294184921354184E-2</v>
          </cell>
          <cell r="R529">
            <v>-0.15271062416759307</v>
          </cell>
          <cell r="S529">
            <v>-0.15401447156803738</v>
          </cell>
          <cell r="T529">
            <v>-0.15443073043883959</v>
          </cell>
          <cell r="U529">
            <v>-7.4743872998316863E-2</v>
          </cell>
          <cell r="V529">
            <v>-7.4391494753651033E-2</v>
          </cell>
          <cell r="W529">
            <v>-6.6532421001590403E-2</v>
          </cell>
          <cell r="X529">
            <v>-8.5187068183802284E-2</v>
          </cell>
        </row>
        <row r="530">
          <cell r="A530">
            <v>40380</v>
          </cell>
          <cell r="B530">
            <v>1.6479828881819616E-2</v>
          </cell>
          <cell r="C530">
            <v>-1.071460023709836E-2</v>
          </cell>
          <cell r="D530">
            <v>-5.1142958733591648E-2</v>
          </cell>
          <cell r="E530">
            <v>-1.6373378488446E-2</v>
          </cell>
          <cell r="F530">
            <v>2.0281581864001974E-2</v>
          </cell>
          <cell r="G530">
            <v>-9.4865445578795615E-5</v>
          </cell>
          <cell r="H530">
            <v>-1.8552721763284093E-2</v>
          </cell>
          <cell r="I530">
            <v>5.6554186673172246E-3</v>
          </cell>
          <cell r="J530">
            <v>-1.3953471514984828E-2</v>
          </cell>
          <cell r="K530">
            <v>-1.4246343542175983E-2</v>
          </cell>
          <cell r="L530">
            <v>3.4907745060686723E-2</v>
          </cell>
          <cell r="M530">
            <v>1.3565118753424255E-2</v>
          </cell>
          <cell r="N530" t="str">
            <v/>
          </cell>
          <cell r="O530">
            <v>-1.0665342573309373</v>
          </cell>
          <cell r="P530">
            <v>-3566585.9899999998</v>
          </cell>
          <cell r="Q530">
            <v>7.2685252508837284E-2</v>
          </cell>
          <cell r="R530">
            <v>-0.16658361380733622</v>
          </cell>
          <cell r="S530">
            <v>-0.16970980569280036</v>
          </cell>
          <cell r="T530">
            <v>-0.16647700074171468</v>
          </cell>
          <cell r="U530">
            <v>-5.9495810353474066E-2</v>
          </cell>
          <cell r="V530">
            <v>-8.9546833142174265E-2</v>
          </cell>
          <cell r="W530">
            <v>-8.3850785269794281E-2</v>
          </cell>
          <cell r="X530">
            <v>-9.8219807487281097E-2</v>
          </cell>
        </row>
        <row r="531">
          <cell r="A531">
            <v>40381</v>
          </cell>
          <cell r="B531">
            <v>-2.4296475158368597E-2</v>
          </cell>
          <cell r="C531">
            <v>-3.475074837697445E-2</v>
          </cell>
          <cell r="D531">
            <v>-7.4196840265564057E-2</v>
          </cell>
          <cell r="E531">
            <v>3.1866361002063304E-2</v>
          </cell>
          <cell r="F531">
            <v>5.2794243075436786E-2</v>
          </cell>
          <cell r="G531">
            <v>3.1768472539948966E-2</v>
          </cell>
          <cell r="H531">
            <v>3.7284933490647543E-2</v>
          </cell>
          <cell r="I531">
            <v>4.3151214066837529E-2</v>
          </cell>
          <cell r="J531">
            <v>2.2811207718262949E-2</v>
          </cell>
          <cell r="K531">
            <v>2.6600947915154612E-2</v>
          </cell>
          <cell r="L531">
            <v>6.2437272084036044E-2</v>
          </cell>
          <cell r="M531">
            <v>4.0526911686001421E-2</v>
          </cell>
          <cell r="N531" t="str">
            <v/>
          </cell>
          <cell r="O531">
            <v>-0.93131520390224032</v>
          </cell>
          <cell r="P531">
            <v>-3038516.73</v>
          </cell>
          <cell r="Q531">
            <v>4.6622781918507883E-2</v>
          </cell>
          <cell r="R531">
            <v>-0.14002566637988578</v>
          </cell>
          <cell r="S531">
            <v>-0.13875249102011955</v>
          </cell>
          <cell r="T531">
            <v>-0.14430449885236163</v>
          </cell>
          <cell r="U531">
            <v>-8.2346747033562484E-2</v>
          </cell>
          <cell r="V531">
            <v>-6.0534003851611007E-2</v>
          </cell>
          <cell r="W531">
            <v>-4.9692222731069546E-2</v>
          </cell>
          <cell r="X531">
            <v>-7.4231599555332206E-2</v>
          </cell>
        </row>
        <row r="532">
          <cell r="A532">
            <v>40382</v>
          </cell>
          <cell r="B532">
            <v>-1.65491769912967E-2</v>
          </cell>
          <cell r="C532">
            <v>-5.0724829082800516E-2</v>
          </cell>
          <cell r="D532">
            <v>-8.9518120615110885E-2</v>
          </cell>
          <cell r="E532">
            <v>1.8122285121237036E-2</v>
          </cell>
          <cell r="F532">
            <v>7.1873280522446792E-2</v>
          </cell>
          <cell r="G532">
            <v>5.0466474978421161E-2</v>
          </cell>
          <cell r="H532">
            <v>2.3875752539766221E-2</v>
          </cell>
          <cell r="I532">
            <v>6.8057234315453963E-2</v>
          </cell>
          <cell r="J532">
            <v>4.723159500864349E-2</v>
          </cell>
          <cell r="K532">
            <v>1.2473258415914601E-2</v>
          </cell>
          <cell r="L532">
            <v>7.5689326729439621E-2</v>
          </cell>
          <cell r="M532">
            <v>5.3505672744174504E-2</v>
          </cell>
          <cell r="N532" t="str">
            <v/>
          </cell>
          <cell r="O532">
            <v>-0.94516116173097653</v>
          </cell>
          <cell r="P532">
            <v>-3032509.04</v>
          </cell>
          <cell r="Q532">
            <v>2.9302036257415232E-2</v>
          </cell>
          <cell r="R532">
            <v>-0.12444096630907631</v>
          </cell>
          <cell r="S532">
            <v>-0.11818955862022595</v>
          </cell>
          <cell r="T532">
            <v>-0.13363118774121152</v>
          </cell>
          <cell r="U532">
            <v>-9.753315313354316E-2</v>
          </cell>
          <cell r="V532">
            <v>-4.3508733207702877E-2</v>
          </cell>
          <cell r="W532">
            <v>-2.7002909404381326E-2</v>
          </cell>
          <cell r="X532">
            <v>-6.2684251063297891E-2</v>
          </cell>
        </row>
        <row r="533">
          <cell r="A533">
            <v>40385</v>
          </cell>
          <cell r="B533">
            <v>-1.4422783679677621E-2</v>
          </cell>
          <cell r="C533">
            <v>-6.4416019525428303E-2</v>
          </cell>
          <cell r="D533">
            <v>-0.10264980380574551</v>
          </cell>
          <cell r="E533">
            <v>1.9236007402367861E-2</v>
          </cell>
          <cell r="F533">
            <v>9.2491842880976893E-2</v>
          </cell>
          <cell r="G533">
            <v>7.0673255867045315E-2</v>
          </cell>
          <cell r="H533">
            <v>2.2388033874489982E-2</v>
          </cell>
          <cell r="I533">
            <v>9.196893585720245E-2</v>
          </cell>
          <cell r="J533">
            <v>7.0677051432133098E-2</v>
          </cell>
          <cell r="K533">
            <v>1.6106344782641242E-2</v>
          </cell>
          <cell r="L533">
            <v>9.3014749904751337E-2</v>
          </cell>
          <cell r="M533">
            <v>7.0473798339860672E-2</v>
          </cell>
          <cell r="N533" t="str">
            <v/>
          </cell>
          <cell r="O533">
            <v>-0.94921933979587114</v>
          </cell>
          <cell r="P533">
            <v>-3001474.0300000003</v>
          </cell>
          <cell r="Q533">
            <v>1.4456635647422722E-2</v>
          </cell>
          <cell r="R533">
            <v>-0.1075987062557876</v>
          </cell>
          <cell r="S533">
            <v>-9.8447556587736629E-2</v>
          </cell>
          <cell r="T533">
            <v>-0.11967715294204406</v>
          </cell>
          <cell r="U533">
            <v>-0.1105492372439788</v>
          </cell>
          <cell r="V533">
            <v>-2.510966011938609E-2</v>
          </cell>
          <cell r="W533">
            <v>-5.2194175803464971E-3</v>
          </cell>
          <cell r="X533">
            <v>-4.7587520440723785E-2</v>
          </cell>
        </row>
        <row r="534">
          <cell r="A534">
            <v>40386</v>
          </cell>
          <cell r="B534">
            <v>5.025744282887378E-3</v>
          </cell>
          <cell r="C534">
            <v>-5.9714013684397216E-2</v>
          </cell>
          <cell r="D534">
            <v>-9.8139951187474317E-2</v>
          </cell>
          <cell r="E534">
            <v>-5.8797954018947607E-3</v>
          </cell>
          <cell r="F534">
            <v>8.606821436659795E-2</v>
          </cell>
          <cell r="G534">
            <v>6.437791618026667E-2</v>
          </cell>
          <cell r="H534">
            <v>-4.5697960178459002E-3</v>
          </cell>
          <cell r="I534">
            <v>8.6978860562510807E-2</v>
          </cell>
          <cell r="J534">
            <v>6.5784275706099571E-2</v>
          </cell>
          <cell r="K534">
            <v>-7.1885413575169255E-3</v>
          </cell>
          <cell r="L534">
            <v>8.5157568170685094E-2</v>
          </cell>
          <cell r="M534">
            <v>6.2778653168356291E-2</v>
          </cell>
          <cell r="N534" t="str">
            <v/>
          </cell>
          <cell r="O534">
            <v>-0.95184938108000972</v>
          </cell>
          <cell r="P534">
            <v>-3024962.37</v>
          </cell>
          <cell r="Q534">
            <v>1.9555035284264832E-2</v>
          </cell>
          <cell r="R534">
            <v>-0.11284584327938973</v>
          </cell>
          <cell r="S534">
            <v>-0.10256746735352129</v>
          </cell>
          <cell r="T534">
            <v>-0.12600539013608725</v>
          </cell>
          <cell r="U534">
            <v>-0.1060790851581479</v>
          </cell>
          <cell r="V534">
            <v>-3.084181585716772E-2</v>
          </cell>
          <cell r="W534">
            <v>-9.7653619245182677E-3</v>
          </cell>
          <cell r="X534">
            <v>-5.4433976939450845E-2</v>
          </cell>
        </row>
        <row r="535">
          <cell r="A535">
            <v>40387</v>
          </cell>
          <cell r="B535">
            <v>9.948917770609543E-3</v>
          </cell>
          <cell r="C535">
            <v>-5.0359185725686761E-2</v>
          </cell>
          <cell r="D535">
            <v>-8.9167419721240537E-2</v>
          </cell>
          <cell r="E535">
            <v>-1.3499498953365441E-2</v>
          </cell>
          <cell r="F535">
            <v>7.1406837643472554E-2</v>
          </cell>
          <cell r="G535">
            <v>5.0009347614805799E-2</v>
          </cell>
          <cell r="H535">
            <v>-1.7098086156943207E-2</v>
          </cell>
          <cell r="I535">
            <v>6.8393602353836958E-2</v>
          </cell>
          <cell r="J535">
            <v>4.7561404335361379E-2</v>
          </cell>
          <cell r="K535">
            <v>-9.8948720006419456E-3</v>
          </cell>
          <cell r="L535">
            <v>7.442007293310815E-2</v>
          </cell>
          <cell r="M535">
            <v>5.2262594430240616E-2</v>
          </cell>
          <cell r="N535" t="str">
            <v/>
          </cell>
          <cell r="O535">
            <v>-1.0488881907128287</v>
          </cell>
          <cell r="P535">
            <v>-3366612.87</v>
          </cell>
          <cell r="Q535">
            <v>2.9698504492918998E-2</v>
          </cell>
          <cell r="R535">
            <v>-0.12482197988951338</v>
          </cell>
          <cell r="S535">
            <v>-0.11791184611675454</v>
          </cell>
          <cell r="T535">
            <v>-0.13465345492994174</v>
          </cell>
          <cell r="U535">
            <v>-9.7185539482958272E-2</v>
          </cell>
          <cell r="V535">
            <v>-4.3924965749649436E-2</v>
          </cell>
          <cell r="W535">
            <v>-2.6696479081922297E-2</v>
          </cell>
          <cell r="X535">
            <v>-6.3790231705791012E-2</v>
          </cell>
        </row>
        <row r="536">
          <cell r="A536">
            <v>40388</v>
          </cell>
          <cell r="B536">
            <v>2.5067284224275744E-3</v>
          </cell>
          <cell r="C536">
            <v>-4.7978694105448083E-2</v>
          </cell>
          <cell r="D536">
            <v>-8.6884209804182655E-2</v>
          </cell>
          <cell r="E536">
            <v>-2.5387295737021587E-3</v>
          </cell>
          <cell r="F536">
            <v>6.8686825419280284E-2</v>
          </cell>
          <cell r="G536">
            <v>4.7343657831352415E-2</v>
          </cell>
          <cell r="H536">
            <v>-4.1516745087194604E-4</v>
          </cell>
          <cell r="I536">
            <v>6.7950040105419829E-2</v>
          </cell>
          <cell r="J536">
            <v>4.712649093749155E-2</v>
          </cell>
          <cell r="K536">
            <v>-4.6503805409435755E-3</v>
          </cell>
          <cell r="L536">
            <v>6.9423610733140739E-2</v>
          </cell>
          <cell r="M536">
            <v>4.7369172937139492E-2</v>
          </cell>
          <cell r="N536" t="str">
            <v/>
          </cell>
          <cell r="O536">
            <v>-0.99841658484127216</v>
          </cell>
          <cell r="P536">
            <v>-3212671.28</v>
          </cell>
          <cell r="Q536">
            <v>3.2279679000662531E-2</v>
          </cell>
          <cell r="R536">
            <v>-0.12704382021142202</v>
          </cell>
          <cell r="S536">
            <v>-0.11827806040704658</v>
          </cell>
          <cell r="T536">
            <v>-0.13867764566430829</v>
          </cell>
          <cell r="U536">
            <v>-9.4922428814601556E-2</v>
          </cell>
          <cell r="V536">
            <v>-4.6352181713779084E-2</v>
          </cell>
          <cell r="W536">
            <v>-2.7100563023626623E-2</v>
          </cell>
          <cell r="X536">
            <v>-6.8143963394507678E-2</v>
          </cell>
        </row>
        <row r="537">
          <cell r="A537">
            <v>40389</v>
          </cell>
          <cell r="B537">
            <v>-6.0981732828108712E-3</v>
          </cell>
          <cell r="C537">
            <v>-5.3784284997721032E-2</v>
          </cell>
          <cell r="D537">
            <v>-9.2452548120067535E-2</v>
          </cell>
          <cell r="E537">
            <v>1.4995154260988297E-3</v>
          </cell>
          <cell r="F537">
            <v>7.0289337799665175E-2</v>
          </cell>
          <cell r="G537">
            <v>4.8914165802697251E-2</v>
          </cell>
          <cell r="H537">
            <v>7.1992246988799051E-4</v>
          </cell>
          <cell r="I537">
            <v>6.8718881336009563E-2</v>
          </cell>
          <cell r="J537">
            <v>4.7880340827132439E-2</v>
          </cell>
          <cell r="K537">
            <v>2.2780341725482833E-3</v>
          </cell>
          <cell r="L537">
            <v>7.1859794263320786E-2</v>
          </cell>
          <cell r="M537">
            <v>4.9755115704364083E-2</v>
          </cell>
          <cell r="N537" t="str">
            <v/>
          </cell>
          <cell r="O537">
            <v>-0.99778151037177332</v>
          </cell>
          <cell r="P537">
            <v>-3190990.8000000003</v>
          </cell>
          <cell r="Q537">
            <v>2.5984658641792002E-2</v>
          </cell>
          <cell r="R537">
            <v>-0.12573480895352074</v>
          </cell>
          <cell r="S537">
            <v>-0.11764328897054044</v>
          </cell>
          <cell r="T537">
            <v>-0.13671552390755182</v>
          </cell>
          <cell r="U537">
            <v>-0.10044174867807576</v>
          </cell>
          <cell r="V537">
            <v>-4.4922172099193358E-2</v>
          </cell>
          <cell r="W537">
            <v>-2.6400150858005955E-2</v>
          </cell>
          <cell r="X537">
            <v>-6.6021163499224933E-2</v>
          </cell>
        </row>
        <row r="538">
          <cell r="A538">
            <v>40392</v>
          </cell>
          <cell r="B538">
            <v>-1.7563206529686178E-2</v>
          </cell>
          <cell r="C538">
            <v>-1.7563206529686126E-2</v>
          </cell>
          <cell r="D538">
            <v>-0.10839199145292522</v>
          </cell>
          <cell r="E538">
            <v>1.9312296564305331E-2</v>
          </cell>
          <cell r="F538">
            <v>1.9312296564305442E-2</v>
          </cell>
          <cell r="G538">
            <v>6.9171107243179764E-2</v>
          </cell>
          <cell r="H538">
            <v>1.6850668216153331E-2</v>
          </cell>
          <cell r="I538">
            <v>1.6850668216153331E-2</v>
          </cell>
          <cell r="J538">
            <v>6.5537824780640186E-2</v>
          </cell>
          <cell r="K538">
            <v>2.1773924912457596E-2</v>
          </cell>
          <cell r="L538">
            <v>2.1773924912457554E-2</v>
          </cell>
          <cell r="M538">
            <v>7.2612404770179051E-2</v>
          </cell>
          <cell r="N538" t="str">
            <v/>
          </cell>
          <cell r="O538">
            <v>-0.94610805578611901</v>
          </cell>
          <cell r="P538">
            <v>-2972593.06</v>
          </cell>
          <cell r="Q538">
            <v>7.9650781857767416E-3</v>
          </cell>
          <cell r="R538">
            <v>-0.10885074030818209</v>
          </cell>
          <cell r="S538">
            <v>-0.10277498878468672</v>
          </cell>
          <cell r="T538">
            <v>-0.11791843254702461</v>
          </cell>
          <cell r="U538">
            <v>-0.116240876031526</v>
          </cell>
          <cell r="V538">
            <v>-2.6477425844780411E-2</v>
          </cell>
          <cell r="W538">
            <v>-9.9943428248172594E-3</v>
          </cell>
          <cell r="X538">
            <v>-4.568477844343255E-2</v>
          </cell>
        </row>
        <row r="539">
          <cell r="A539">
            <v>40393</v>
          </cell>
          <cell r="B539">
            <v>5.9989934552950874E-3</v>
          </cell>
          <cell r="C539">
            <v>-1.1669574635416624E-2</v>
          </cell>
          <cell r="D539">
            <v>-0.10304324084496264</v>
          </cell>
          <cell r="E539">
            <v>-8.912621155735323E-3</v>
          </cell>
          <cell r="F539">
            <v>1.0227552225645087E-2</v>
          </cell>
          <cell r="G539">
            <v>5.9641990213663343E-2</v>
          </cell>
          <cell r="H539">
            <v>-9.3231292517006303E-3</v>
          </cell>
          <cell r="I539">
            <v>7.3704380066959008E-3</v>
          </cell>
          <cell r="J539">
            <v>5.560367791763432E-2</v>
          </cell>
          <cell r="K539">
            <v>-8.504091028363003E-3</v>
          </cell>
          <cell r="L539">
            <v>1.3084666444594273E-2</v>
          </cell>
          <cell r="M539">
            <v>6.3490811241862177E-2</v>
          </cell>
          <cell r="N539" t="str">
            <v/>
          </cell>
          <cell r="O539">
            <v>-0.99815663953954537</v>
          </cell>
          <cell r="P539">
            <v>-3154938.9899999998</v>
          </cell>
          <cell r="Q539">
            <v>1.4011854092979226E-2</v>
          </cell>
          <cell r="R539">
            <v>-0.11679321605302928</v>
          </cell>
          <cell r="S539">
            <v>-0.11113993353210561</v>
          </cell>
          <cell r="T539">
            <v>-0.1254197344910859</v>
          </cell>
          <cell r="U539">
            <v>-0.11093921083078184</v>
          </cell>
          <cell r="V539">
            <v>-3.5154063734782137E-2</v>
          </cell>
          <cell r="W539">
            <v>-1.9224293526576286E-2</v>
          </cell>
          <cell r="X539">
            <v>-5.3800361957301979E-2</v>
          </cell>
        </row>
        <row r="540">
          <cell r="A540">
            <v>40394</v>
          </cell>
          <cell r="B540">
            <v>-9.2996651425019672E-3</v>
          </cell>
          <cell r="C540">
            <v>-2.0860716641453725E-2</v>
          </cell>
          <cell r="D540">
            <v>-0.11138463835240819</v>
          </cell>
          <cell r="E540">
            <v>1.0436919174533488E-2</v>
          </cell>
          <cell r="F540">
            <v>2.0771215536111054E-2</v>
          </cell>
          <cell r="G540">
            <v>7.0701388019465128E-2</v>
          </cell>
          <cell r="H540">
            <v>1.1172186953879523E-2</v>
          </cell>
          <cell r="I540">
            <v>1.8624968871918224E-2</v>
          </cell>
          <cell r="J540">
            <v>6.7397079556532846E-2</v>
          </cell>
          <cell r="K540">
            <v>9.7057986182118271E-3</v>
          </cell>
          <cell r="L540">
            <v>2.2917462200303884E-2</v>
          </cell>
          <cell r="M540">
            <v>7.3812838888094534E-2</v>
          </cell>
          <cell r="N540" t="str">
            <v/>
          </cell>
          <cell r="O540">
            <v>-0.91744696483396326</v>
          </cell>
          <cell r="P540">
            <v>-2872867.15</v>
          </cell>
          <cell r="Q540">
            <v>4.5818833993869212E-3</v>
          </cell>
          <cell r="R540">
            <v>-0.10757525823457503</v>
          </cell>
          <cell r="S540">
            <v>-0.1012094226936886</v>
          </cell>
          <cell r="T540">
            <v>-0.11693123455859411</v>
          </cell>
          <cell r="U540">
            <v>-0.11920717846138407</v>
          </cell>
          <cell r="V540">
            <v>-2.5084044682105011E-2</v>
          </cell>
          <cell r="W540">
            <v>-8.2668839740319688E-3</v>
          </cell>
          <cell r="X540">
            <v>-4.4616738817834567E-2</v>
          </cell>
        </row>
        <row r="541">
          <cell r="A541">
            <v>40395</v>
          </cell>
          <cell r="B541">
            <v>1.902556201446322E-3</v>
          </cell>
          <cell r="C541">
            <v>-1.8997849125820254E-2</v>
          </cell>
          <cell r="D541">
            <v>-0.10969399768540511</v>
          </cell>
          <cell r="E541">
            <v>-7.4188705430807689E-3</v>
          </cell>
          <cell r="F541">
            <v>1.3198246033945482E-2</v>
          </cell>
          <cell r="G541">
            <v>6.2757993031451909E-2</v>
          </cell>
          <cell r="H541">
            <v>-1.1850071134381196E-2</v>
          </cell>
          <cell r="I541">
            <v>6.5541905315291693E-3</v>
          </cell>
          <cell r="J541">
            <v>5.4748348235157174E-2</v>
          </cell>
          <cell r="K541">
            <v>-3.0062647061742439E-3</v>
          </cell>
          <cell r="L541">
            <v>1.9842301536361795E-2</v>
          </cell>
          <cell r="M541">
            <v>7.0584673249508567E-2</v>
          </cell>
          <cell r="N541" t="str">
            <v/>
          </cell>
          <cell r="O541">
            <v>-0.98400107770577638</v>
          </cell>
          <cell r="P541">
            <v>-3059380.55</v>
          </cell>
          <cell r="Q541">
            <v>6.4931568915089777E-3</v>
          </cell>
          <cell r="R541">
            <v>-0.114196041863175</v>
          </cell>
          <cell r="S541">
            <v>-0.11186015496967994</v>
          </cell>
          <cell r="T541">
            <v>-0.1195859730212655</v>
          </cell>
          <cell r="U541">
            <v>-0.1175314206165764</v>
          </cell>
          <cell r="V541">
            <v>-3.2316819944992359E-2</v>
          </cell>
          <cell r="W541">
            <v>-2.0018991945261244E-2</v>
          </cell>
          <cell r="X541">
            <v>-4.7488873796796227E-2</v>
          </cell>
        </row>
        <row r="542">
          <cell r="A542">
            <v>40396</v>
          </cell>
          <cell r="B542">
            <v>6.9110093991832395E-3</v>
          </cell>
          <cell r="C542">
            <v>-1.2218134040509754E-2</v>
          </cell>
          <cell r="D542">
            <v>-0.10354108453525956</v>
          </cell>
          <cell r="E542">
            <v>-4.899415830648346E-3</v>
          </cell>
          <cell r="F542">
            <v>8.2341665077416692E-3</v>
          </cell>
          <cell r="G542">
            <v>5.7551099696245611E-2</v>
          </cell>
          <cell r="H542">
            <v>-6.6489590169848808E-3</v>
          </cell>
          <cell r="I542">
            <v>-1.3834702968940071E-4</v>
          </cell>
          <cell r="J542">
            <v>4.7735369694509089E-2</v>
          </cell>
          <cell r="K542">
            <v>-3.1726684471849865E-3</v>
          </cell>
          <cell r="L542">
            <v>1.6606680045172739E-2</v>
          </cell>
          <cell r="M542">
            <v>6.7188063036649925E-2</v>
          </cell>
          <cell r="N542" t="str">
            <v/>
          </cell>
          <cell r="O542">
            <v>-1.0645127728927299</v>
          </cell>
          <cell r="P542">
            <v>-3332782.21</v>
          </cell>
          <cell r="Q542">
            <v>1.3449040558999981E-2</v>
          </cell>
          <cell r="R542">
            <v>-0.11853596379852149</v>
          </cell>
          <cell r="S542">
            <v>-0.1177653604006379</v>
          </cell>
          <cell r="T542">
            <v>-0.12237923482512003</v>
          </cell>
          <cell r="U542">
            <v>-0.11143267196997364</v>
          </cell>
          <cell r="V542">
            <v>-3.7057902236406037E-2</v>
          </cell>
          <cell r="W542">
            <v>-2.6534845505240767E-2</v>
          </cell>
          <cell r="X542">
            <v>-5.0510875792493803E-2</v>
          </cell>
        </row>
        <row r="543">
          <cell r="A543">
            <v>40399</v>
          </cell>
          <cell r="B543">
            <v>-7.7466489924434001E-3</v>
          </cell>
          <cell r="C543">
            <v>-1.9870133437198678E-2</v>
          </cell>
          <cell r="D543">
            <v>-0.11048563708951142</v>
          </cell>
          <cell r="E543">
            <v>1.055689028606932E-2</v>
          </cell>
          <cell r="F543">
            <v>1.887798398623064E-2</v>
          </cell>
          <cell r="G543">
            <v>6.871555062765089E-2</v>
          </cell>
          <cell r="H543">
            <v>1.3611772193933995E-2</v>
          </cell>
          <cell r="I543">
            <v>1.3471542015992766E-2</v>
          </cell>
          <cell r="J543">
            <v>6.1996904866317815E-2</v>
          </cell>
          <cell r="K543">
            <v>7.5523268359347267E-3</v>
          </cell>
          <cell r="L543">
            <v>2.4284425956468514E-2</v>
          </cell>
          <cell r="M543">
            <v>7.5247816084110797E-2</v>
          </cell>
          <cell r="N543" t="str">
            <v/>
          </cell>
          <cell r="O543">
            <v>-0.98833923026932635</v>
          </cell>
          <cell r="P543">
            <v>-3070111.2899999996</v>
          </cell>
          <cell r="Q543">
            <v>5.5982065700608263E-3</v>
          </cell>
          <cell r="R543">
            <v>-0.10923044467722665</v>
          </cell>
          <cell r="S543">
            <v>-0.10575658346481398</v>
          </cell>
          <cell r="T543">
            <v>-0.11575115596851615</v>
          </cell>
          <cell r="U543">
            <v>-0.11831609116637554</v>
          </cell>
          <cell r="V543">
            <v>-2.689222815847836E-2</v>
          </cell>
          <cell r="W543">
            <v>-1.3284259583525415E-2</v>
          </cell>
          <cell r="X543">
            <v>-4.3340023599313215E-2</v>
          </cell>
        </row>
        <row r="544">
          <cell r="A544">
            <v>40400</v>
          </cell>
          <cell r="B544">
            <v>1.3145577599117275E-2</v>
          </cell>
          <cell r="C544">
            <v>-6.9857602190850354E-3</v>
          </cell>
          <cell r="D544">
            <v>-9.8792457006342316E-2</v>
          </cell>
          <cell r="E544">
            <v>-1.528613770434728E-2</v>
          </cell>
          <cell r="F544">
            <v>3.3032748190893746E-3</v>
          </cell>
          <cell r="G544">
            <v>5.2379017553979335E-2</v>
          </cell>
          <cell r="H544">
            <v>-1.9937001532302951E-2</v>
          </cell>
          <cell r="I544">
            <v>-6.7340416701254791E-3</v>
          </cell>
          <cell r="J544">
            <v>4.0823870946697038E-2</v>
          </cell>
          <cell r="K544">
            <v>-1.0684370835712947E-2</v>
          </cell>
          <cell r="L544">
            <v>1.3340591308304228E-2</v>
          </cell>
          <cell r="M544">
            <v>6.3759469676777591E-2</v>
          </cell>
          <cell r="N544" t="str">
            <v/>
          </cell>
          <cell r="O544">
            <v>-1.0641365825645634</v>
          </cell>
          <cell r="P544">
            <v>-3339776</v>
          </cell>
          <cell r="Q544">
            <v>1.8817375828060534E-2</v>
          </cell>
          <cell r="R544">
            <v>-0.12284687076273071</v>
          </cell>
          <cell r="S544">
            <v>-0.12358511583052778</v>
          </cell>
          <cell r="T544">
            <v>-0.12519879852919902</v>
          </cell>
          <cell r="U544">
            <v>-0.10672584692491016</v>
          </cell>
          <cell r="V544">
            <v>-4.1767287560018462E-2</v>
          </cell>
          <cell r="W544">
            <v>-3.2956412812156111E-2</v>
          </cell>
          <cell r="X544">
            <v>-5.3561333550862567E-2</v>
          </cell>
        </row>
        <row r="545">
          <cell r="A545">
            <v>40401</v>
          </cell>
          <cell r="B545">
            <v>3.2486660939547905E-2</v>
          </cell>
          <cell r="C545">
            <v>2.5273956696820532E-2</v>
          </cell>
          <cell r="D545">
            <v>-6.9515233120944209E-2</v>
          </cell>
          <cell r="E545">
            <v>-3.5971894226435763E-2</v>
          </cell>
          <cell r="F545">
            <v>-3.2787444459739579E-2</v>
          </cell>
          <cell r="G545">
            <v>1.4522950848407268E-2</v>
          </cell>
          <cell r="H545">
            <v>-4.0093181651989468E-2</v>
          </cell>
          <cell r="I545">
            <v>-4.6557234166182515E-2</v>
          </cell>
          <cell r="J545">
            <v>-9.0606957889571849E-4</v>
          </cell>
          <cell r="K545">
            <v>-3.193225095209469E-2</v>
          </cell>
          <cell r="L545">
            <v>-1.9017654753296642E-2</v>
          </cell>
          <cell r="M545">
            <v>2.9791235338391564E-2</v>
          </cell>
          <cell r="N545" t="str">
            <v/>
          </cell>
          <cell r="O545">
            <v>-1.0245995556194021</v>
          </cell>
          <cell r="P545">
            <v>-3321396.92</v>
          </cell>
          <cell r="Q545">
            <v>5.1915350475906674E-2</v>
          </cell>
          <cell r="R545">
            <v>-0.15439973034804089</v>
          </cell>
          <cell r="S545">
            <v>-0.15872337698404171</v>
          </cell>
          <cell r="T545">
            <v>-0.15313317002775861</v>
          </cell>
          <cell r="U545">
            <v>-7.7706352387897804E-2</v>
          </cell>
          <cell r="V545">
            <v>-7.6236733336220164E-2</v>
          </cell>
          <cell r="W545">
            <v>-7.1728267018669856E-2</v>
          </cell>
          <cell r="X545">
            <v>-8.3783250558682298E-2</v>
          </cell>
        </row>
        <row r="546">
          <cell r="A546">
            <v>40402</v>
          </cell>
          <cell r="B546">
            <v>4.071442556895408E-3</v>
          </cell>
          <cell r="C546">
            <v>2.9448300716592657E-2</v>
          </cell>
          <cell r="D546">
            <v>-6.5726817842529872E-2</v>
          </cell>
          <cell r="E546">
            <v>-5.2824786015790437E-3</v>
          </cell>
          <cell r="F546">
            <v>-3.7896724087559563E-2</v>
          </cell>
          <cell r="G546">
            <v>9.1637550697396541E-3</v>
          </cell>
          <cell r="H546">
            <v>-5.3107553678894727E-3</v>
          </cell>
          <cell r="I546">
            <v>-5.1620735452809874E-2</v>
          </cell>
          <cell r="J546">
            <v>-6.2120130329054168E-3</v>
          </cell>
          <cell r="K546">
            <v>-5.2549956622473084E-3</v>
          </cell>
          <cell r="L546">
            <v>-2.4172712722309253E-2</v>
          </cell>
          <cell r="M546">
            <v>2.4379686863668093E-2</v>
          </cell>
          <cell r="N546" t="str">
            <v/>
          </cell>
          <cell r="O546">
            <v>-1.0262538082177659</v>
          </cell>
          <cell r="P546">
            <v>-3340459.8299999996</v>
          </cell>
          <cell r="Q546">
            <v>5.6198163400085877E-2</v>
          </cell>
          <cell r="R546">
            <v>-0.15886659567796679</v>
          </cell>
          <cell r="S546">
            <v>-0.16319119132560367</v>
          </cell>
          <cell r="T546">
            <v>-0.15758345154576381</v>
          </cell>
          <cell r="U546">
            <v>-7.3951286781055448E-2</v>
          </cell>
          <cell r="V546">
            <v>-8.1116493025296332E-2</v>
          </cell>
          <cell r="W546">
            <v>-7.665809110746058E-2</v>
          </cell>
          <cell r="X546">
            <v>-8.8597965602674744E-2</v>
          </cell>
        </row>
        <row r="547">
          <cell r="A547">
            <v>40403</v>
          </cell>
          <cell r="B547">
            <v>4.9633445090371455E-3</v>
          </cell>
          <cell r="C547">
            <v>3.4557807287291853E-2</v>
          </cell>
          <cell r="D547">
            <v>-6.1089698173927953E-2</v>
          </cell>
          <cell r="E547">
            <v>-7.4129521230805739E-3</v>
          </cell>
          <cell r="F547">
            <v>-4.5028749609357599E-2</v>
          </cell>
          <cell r="G547">
            <v>1.6828724690594044E-3</v>
          </cell>
          <cell r="H547">
            <v>-1.2104170997399756E-2</v>
          </cell>
          <cell r="I547">
            <v>-6.3100080241277334E-2</v>
          </cell>
          <cell r="J547">
            <v>-1.8240992762316832E-2</v>
          </cell>
          <cell r="K547">
            <v>-2.8536876263188754E-3</v>
          </cell>
          <cell r="L547">
            <v>-2.6957418977437864E-2</v>
          </cell>
          <cell r="M547">
            <v>2.1456427226612895E-2</v>
          </cell>
          <cell r="N547" t="str">
            <v/>
          </cell>
          <cell r="O547">
            <v>-1.0121181163499873</v>
          </cell>
          <cell r="P547">
            <v>-3310986.7600000002</v>
          </cell>
          <cell r="Q547">
            <v>6.1440438754852833E-2</v>
          </cell>
          <cell r="R547">
            <v>-0.16510187733332982</v>
          </cell>
          <cell r="S547">
            <v>-0.173320068237929</v>
          </cell>
          <cell r="T547">
            <v>-0.15998744522629393</v>
          </cell>
          <cell r="U547">
            <v>-6.9354987985199346E-2</v>
          </cell>
          <cell r="V547">
            <v>-8.792813246918818E-2</v>
          </cell>
          <cell r="W547">
            <v>-8.7834379461761425E-2</v>
          </cell>
          <cell r="X547">
            <v>-9.1198822310836203E-2</v>
          </cell>
        </row>
        <row r="548">
          <cell r="A548">
            <v>40406</v>
          </cell>
          <cell r="B548">
            <v>-4.3455903486561585E-3</v>
          </cell>
          <cell r="C548">
            <v>3.0062042864817284E-2</v>
          </cell>
          <cell r="D548">
            <v>-6.516981771979713E-2</v>
          </cell>
          <cell r="E548">
            <v>4.8057402304080288E-3</v>
          </cell>
          <cell r="F548">
            <v>-4.0439405852472243E-2</v>
          </cell>
          <cell r="G548">
            <v>6.4967001473945629E-3</v>
          </cell>
          <cell r="H548">
            <v>9.2548840093913658E-3</v>
          </cell>
          <cell r="I548">
            <v>-5.4429180155502355E-2</v>
          </cell>
          <cell r="J548">
            <v>-9.154927025156856E-3</v>
          </cell>
          <cell r="K548">
            <v>5.2185529996242642E-4</v>
          </cell>
          <cell r="L548">
            <v>-2.6449631549442132E-2</v>
          </cell>
          <cell r="M548">
            <v>2.1989479676841839E-2</v>
          </cell>
          <cell r="N548" t="str">
            <v/>
          </cell>
          <cell r="O548">
            <v>-0.99008018931383557</v>
          </cell>
          <cell r="P548">
            <v>-3224657.9</v>
          </cell>
          <cell r="Q548">
            <v>5.6827853428526476E-2</v>
          </cell>
          <cell r="R548">
            <v>-0.16108957383693845</v>
          </cell>
          <cell r="S548">
            <v>-0.16566924135657946</v>
          </cell>
          <cell r="T548">
            <v>-0.15954908022255032</v>
          </cell>
          <cell r="U548">
            <v>-7.3399189967435774E-2</v>
          </cell>
          <cell r="V548">
            <v>-8.3544952002371997E-2</v>
          </cell>
          <cell r="W548">
            <v>-7.9392392446325566E-2</v>
          </cell>
          <cell r="X548">
            <v>-9.0724559599647092E-2</v>
          </cell>
        </row>
        <row r="549">
          <cell r="A549">
            <v>40407</v>
          </cell>
          <cell r="B549">
            <v>-1.2611263175630031E-2</v>
          </cell>
          <cell r="C549">
            <v>1.7071659355021973E-2</v>
          </cell>
          <cell r="D549">
            <v>-7.6959207173054933E-2</v>
          </cell>
          <cell r="E549">
            <v>1.7764137798357504E-2</v>
          </cell>
          <cell r="F549">
            <v>-2.3393639232161589E-2</v>
          </cell>
          <cell r="G549">
            <v>2.4376246222405085E-2</v>
          </cell>
          <cell r="H549">
            <v>1.8248589017195272E-2</v>
          </cell>
          <cell r="I549">
            <v>-3.7173846877507688E-2</v>
          </cell>
          <cell r="J549">
            <v>8.926597491274002E-3</v>
          </cell>
          <cell r="K549">
            <v>1.7293609563747765E-2</v>
          </cell>
          <cell r="L549">
            <v>-9.6134315868154907E-3</v>
          </cell>
          <cell r="M549">
            <v>3.9663366716630843E-2</v>
          </cell>
          <cell r="N549" t="str">
            <v/>
          </cell>
          <cell r="O549">
            <v>-0.96296910362338972</v>
          </cell>
          <cell r="P549">
            <v>-3096352.07</v>
          </cell>
          <cell r="Q549">
            <v>4.3499919237603102E-2</v>
          </cell>
          <cell r="R549">
            <v>-0.14618705342609906</v>
          </cell>
          <cell r="S549">
            <v>-0.1504438822376909</v>
          </cell>
          <cell r="T549">
            <v>-0.14501465015842652</v>
          </cell>
          <cell r="U549">
            <v>-8.5084796641508365E-2</v>
          </cell>
          <cell r="V549">
            <v>-6.7264918243741811E-2</v>
          </cell>
          <cell r="W549">
            <v>-6.259260256997512E-2</v>
          </cell>
          <cell r="X549">
            <v>-7.499990514745869E-2</v>
          </cell>
        </row>
        <row r="550">
          <cell r="A550">
            <v>40408</v>
          </cell>
          <cell r="B550">
            <v>-2.5974715914082419E-3</v>
          </cell>
          <cell r="C550">
            <v>1.4429844613420784E-2</v>
          </cell>
          <cell r="D550">
            <v>-7.935677941013386E-2</v>
          </cell>
          <cell r="E550">
            <v>2.7475716737279665E-3</v>
          </cell>
          <cell r="F550">
            <v>-2.0710343258933228E-2</v>
          </cell>
          <cell r="G550">
            <v>2.7190793379765488E-2</v>
          </cell>
          <cell r="H550">
            <v>2.8629930311084846E-3</v>
          </cell>
          <cell r="I550">
            <v>-3.4417282310949093E-2</v>
          </cell>
          <cell r="J550">
            <v>1.1815147308791296E-2</v>
          </cell>
          <cell r="K550">
            <v>2.6353622546396453E-3</v>
          </cell>
          <cell r="L550">
            <v>-7.003404206917363E-3</v>
          </cell>
          <cell r="M550">
            <v>4.2403256310807436E-2</v>
          </cell>
          <cell r="N550" t="str">
            <v/>
          </cell>
          <cell r="O550">
            <v>-0.94892414881610743</v>
          </cell>
          <cell r="P550">
            <v>-3043174.39</v>
          </cell>
          <cell r="Q550">
            <v>4.0789457841746701E-2</v>
          </cell>
          <cell r="R550">
            <v>-0.14384114115943036</v>
          </cell>
          <cell r="S550">
            <v>-0.14801160899300192</v>
          </cell>
          <cell r="T550">
            <v>-0.14276145403918428</v>
          </cell>
          <cell r="U550">
            <v>-8.746126289077949E-2</v>
          </cell>
          <cell r="V550">
            <v>-6.4702161754015997E-2</v>
          </cell>
          <cell r="W550">
            <v>-5.9908811723823563E-2</v>
          </cell>
          <cell r="X550">
            <v>-7.2562194811946257E-2</v>
          </cell>
        </row>
        <row r="551">
          <cell r="A551">
            <v>40409</v>
          </cell>
          <cell r="B551">
            <v>1.7161535470195281E-2</v>
          </cell>
          <cell r="C551">
            <v>3.1839018373778671E-2</v>
          </cell>
          <cell r="D551">
            <v>-6.3557128124586026E-2</v>
          </cell>
          <cell r="E551">
            <v>-2.1832732058317372E-2</v>
          </cell>
          <cell r="F551">
            <v>-4.2090911942042619E-2</v>
          </cell>
          <cell r="G551">
            <v>4.7644120151346669E-3</v>
          </cell>
          <cell r="H551">
            <v>-2.718347141777434E-2</v>
          </cell>
          <cell r="I551">
            <v>-6.0665172518746258E-2</v>
          </cell>
          <cell r="J551">
            <v>-1.5689500828148351E-2</v>
          </cell>
          <cell r="K551">
            <v>-1.6629711751663008E-2</v>
          </cell>
          <cell r="L551">
            <v>-2.3516651365338981E-2</v>
          </cell>
          <cell r="M551">
            <v>2.5068390629363835E-2</v>
          </cell>
          <cell r="N551" t="str">
            <v/>
          </cell>
          <cell r="O551">
            <v>-0.99917798398014168</v>
          </cell>
          <cell r="P551">
            <v>-3259967.3600000003</v>
          </cell>
          <cell r="Q551">
            <v>5.8651003039503102E-2</v>
          </cell>
          <cell r="R551">
            <v>-0.1625334281238513</v>
          </cell>
          <cell r="S551">
            <v>-0.17117161106821621</v>
          </cell>
          <cell r="T551">
            <v>-0.15701708396092739</v>
          </cell>
          <cell r="U551">
            <v>-7.1800696985952372E-2</v>
          </cell>
          <cell r="V551">
            <v>-8.5122268851164029E-2</v>
          </cell>
          <cell r="W551">
            <v>-8.5463753670430465E-2</v>
          </cell>
          <cell r="X551">
            <v>-8.7985218179818636E-2</v>
          </cell>
        </row>
        <row r="552">
          <cell r="A552">
            <v>40410</v>
          </cell>
          <cell r="B552">
            <v>5.3206305531471249E-4</v>
          </cell>
          <cell r="C552">
            <v>3.2388021794487631E-2</v>
          </cell>
          <cell r="D552">
            <v>-6.3058881469048256E-2</v>
          </cell>
          <cell r="E552">
            <v>-7.0853737031240094E-4</v>
          </cell>
          <cell r="F552">
            <v>-4.2769626328293453E-2</v>
          </cell>
          <cell r="G552">
            <v>4.0524988808618989E-3</v>
          </cell>
          <cell r="H552">
            <v>-2.6878948996274439E-4</v>
          </cell>
          <cell r="I552">
            <v>-6.0917655847929186E-2</v>
          </cell>
          <cell r="J552">
            <v>-1.5954073145185821E-2</v>
          </cell>
          <cell r="K552">
            <v>-1.1315558476891715E-3</v>
          </cell>
          <cell r="L552">
            <v>-2.462159680865772E-2</v>
          </cell>
          <cell r="M552">
            <v>2.3908468497665814E-2</v>
          </cell>
          <cell r="N552" t="str">
            <v/>
          </cell>
          <cell r="O552">
            <v>-1.0267174165367903</v>
          </cell>
          <cell r="P552">
            <v>-3351621.54</v>
          </cell>
          <cell r="Q552">
            <v>5.9214272126692391E-2</v>
          </cell>
          <cell r="R552">
            <v>-0.16312680448641292</v>
          </cell>
          <cell r="S552">
            <v>-0.17139439142814383</v>
          </cell>
          <cell r="T552">
            <v>-0.15797096620907347</v>
          </cell>
          <cell r="U552">
            <v>-7.1306836428849718E-2</v>
          </cell>
          <cell r="V552">
            <v>-8.5770493912949552E-2</v>
          </cell>
          <cell r="W552">
            <v>-8.5709571401633822E-2</v>
          </cell>
          <cell r="X552">
            <v>-8.9017213839366227E-2</v>
          </cell>
        </row>
        <row r="553">
          <cell r="A553">
            <v>40413</v>
          </cell>
          <cell r="B553">
            <v>3.60781260150655E-3</v>
          </cell>
          <cell r="C553">
            <v>3.6112684309162146E-2</v>
          </cell>
          <cell r="D553">
            <v>-5.9678573494742704E-2</v>
          </cell>
          <cell r="E553">
            <v>-9.8827955873672657E-3</v>
          </cell>
          <cell r="F553">
            <v>-5.2229738441310236E-2</v>
          </cell>
          <cell r="G553">
            <v>-5.8703467245629914E-3</v>
          </cell>
          <cell r="H553">
            <v>-1.3247886857079812E-2</v>
          </cell>
          <cell r="I553">
            <v>-7.335851249273706E-2</v>
          </cell>
          <cell r="J553">
            <v>-2.8990602246328656E-2</v>
          </cell>
          <cell r="K553">
            <v>-6.6429270527478693E-3</v>
          </cell>
          <cell r="L553">
            <v>-3.1100964389883412E-2</v>
          </cell>
          <cell r="M553">
            <v>1.7106719232744982E-2</v>
          </cell>
          <cell r="N553" t="str">
            <v/>
          </cell>
          <cell r="O553">
            <v>-1.0634617190231106</v>
          </cell>
          <cell r="P553">
            <v>-3484237.56</v>
          </cell>
          <cell r="Q553">
            <v>6.3035718725366507E-2</v>
          </cell>
          <cell r="R553">
            <v>-0.17139745121022054</v>
          </cell>
          <cell r="S553">
            <v>-0.1823716647796455</v>
          </cell>
          <cell r="T553">
            <v>-0.16356450365684239</v>
          </cell>
          <cell r="U553">
            <v>-6.7956285530384797E-2</v>
          </cell>
          <cell r="V553">
            <v>-9.4805637241547558E-2</v>
          </cell>
          <cell r="W553">
            <v>-9.7821987554216006E-2</v>
          </cell>
          <cell r="X553">
            <v>-9.5068806034140252E-2</v>
          </cell>
        </row>
        <row r="554">
          <cell r="A554">
            <v>40414</v>
          </cell>
          <cell r="B554">
            <v>1.4543355226752337E-2</v>
          </cell>
          <cell r="C554">
            <v>5.1181239132014333E-2</v>
          </cell>
          <cell r="D554">
            <v>-4.6003144961750175E-2</v>
          </cell>
          <cell r="E554">
            <v>-1.3774929869387775E-2</v>
          </cell>
          <cell r="F554">
            <v>-6.5285207326572448E-2</v>
          </cell>
          <cell r="G554">
            <v>-1.9564412979510948E-2</v>
          </cell>
          <cell r="H554">
            <v>-1.1727468852409923E-2</v>
          </cell>
          <cell r="I554">
            <v>-8.4225671674829306E-2</v>
          </cell>
          <cell r="J554">
            <v>-4.0378084713882156E-2</v>
          </cell>
          <cell r="K554">
            <v>-1.5733092952077518E-2</v>
          </cell>
          <cell r="L554">
            <v>-4.634474297831559E-2</v>
          </cell>
          <cell r="M554">
            <v>1.1044846768737404E-3</v>
          </cell>
          <cell r="N554" t="str">
            <v/>
          </cell>
          <cell r="O554">
            <v>-1.0436080426339496</v>
          </cell>
          <cell r="P554">
            <v>-3469482.6500000004</v>
          </cell>
          <cell r="Q554">
            <v>7.8495824801515512E-2</v>
          </cell>
          <cell r="R554">
            <v>-0.18281139320939577</v>
          </cell>
          <cell r="S554">
            <v>-0.19196037561378998</v>
          </cell>
          <cell r="T554">
            <v>-0.17672422106922636</v>
          </cell>
          <cell r="U554">
            <v>-5.4401242703991382E-2</v>
          </cell>
          <cell r="V554">
            <v>-0.10727462610671035</v>
          </cell>
          <cell r="W554">
            <v>-0.10840225209450305</v>
          </cell>
          <cell r="X554">
            <v>-0.10930617262403952</v>
          </cell>
        </row>
        <row r="555">
          <cell r="A555">
            <v>40415</v>
          </cell>
          <cell r="B555">
            <v>-1.0868195887335742E-2</v>
          </cell>
          <cell r="C555">
            <v>3.9756795512035259E-2</v>
          </cell>
          <cell r="D555">
            <v>-5.6371369658208104E-2</v>
          </cell>
          <cell r="E555">
            <v>1.035120137775114E-2</v>
          </cell>
          <cell r="F555">
            <v>-5.5609786276846707E-2</v>
          </cell>
          <cell r="G555">
            <v>-9.4157267803481881E-3</v>
          </cell>
          <cell r="H555">
            <v>1.5605644016073852E-2</v>
          </cell>
          <cell r="I555">
            <v>-6.9934423507927557E-2</v>
          </cell>
          <cell r="J555">
            <v>-2.5402566713903951E-2</v>
          </cell>
          <cell r="K555">
            <v>5.3054747984624057E-3</v>
          </cell>
          <cell r="L555">
            <v>-4.1285149045765857E-2</v>
          </cell>
          <cell r="M555">
            <v>6.4158192909546941E-3</v>
          </cell>
          <cell r="N555" t="str">
            <v/>
          </cell>
          <cell r="O555">
            <v>-1.0548925181530795</v>
          </cell>
          <cell r="P555">
            <v>-3468456.05</v>
          </cell>
          <cell r="Q555">
            <v>6.6774520913898794E-2</v>
          </cell>
          <cell r="R555">
            <v>-0.17435250937690228</v>
          </cell>
          <cell r="S555">
            <v>-0.17935039688473675</v>
          </cell>
          <cell r="T555">
            <v>-0.17235635217192458</v>
          </cell>
          <cell r="U555">
            <v>-6.4678195229105673E-2</v>
          </cell>
          <cell r="V555">
            <v>-9.8033845986512769E-2</v>
          </cell>
          <cell r="W555">
            <v>-9.4488295035156655E-2</v>
          </cell>
          <cell r="X555">
            <v>-0.10458061896975035</v>
          </cell>
        </row>
        <row r="556">
          <cell r="A556">
            <v>40416</v>
          </cell>
          <cell r="B556">
            <v>6.8980222777641608E-3</v>
          </cell>
          <cell r="C556">
            <v>4.6929061050933862E-2</v>
          </cell>
          <cell r="D556">
            <v>-4.986219834417438E-2</v>
          </cell>
          <cell r="E556">
            <v>-7.7480737611872463E-3</v>
          </cell>
          <cell r="F556">
            <v>-6.2926991312117153E-2</v>
          </cell>
          <cell r="G556">
            <v>-1.7090846795926096E-2</v>
          </cell>
          <cell r="H556">
            <v>-8.4341112945690855E-3</v>
          </cell>
          <cell r="I556">
            <v>-7.7778700091309272E-2</v>
          </cell>
          <cell r="J556">
            <v>-3.3622429933640174E-2</v>
          </cell>
          <cell r="K556">
            <v>-7.0825370863930306E-3</v>
          </cell>
          <cell r="L556">
            <v>-4.8075282532925034E-2</v>
          </cell>
          <cell r="M556">
            <v>-7.1215807350610838E-4</v>
          </cell>
          <cell r="N556" t="str">
            <v/>
          </cell>
          <cell r="O556">
            <v>-1.0440919697280917</v>
          </cell>
          <cell r="P556">
            <v>-3456893.04</v>
          </cell>
          <cell r="Q556">
            <v>7.4133155324514144E-2</v>
          </cell>
          <cell r="R556">
            <v>-0.18074968703498917</v>
          </cell>
          <cell r="S556">
            <v>-0.18627184697125476</v>
          </cell>
          <cell r="T556">
            <v>-0.17821816900198451</v>
          </cell>
          <cell r="U556">
            <v>-5.8226324582917433E-2</v>
          </cell>
          <cell r="V556">
            <v>-0.10502234627790363</v>
          </cell>
          <cell r="W556">
            <v>-0.10212548153336509</v>
          </cell>
          <cell r="X556">
            <v>-0.11092245994377226</v>
          </cell>
        </row>
        <row r="557">
          <cell r="A557">
            <v>40417</v>
          </cell>
          <cell r="B557">
            <v>-1.5296608933298457E-2</v>
          </cell>
          <cell r="C557">
            <v>3.091459662313234E-2</v>
          </cell>
          <cell r="D557">
            <v>-6.4396084728847391E-2</v>
          </cell>
          <cell r="E557">
            <v>2.4713753524447046E-2</v>
          </cell>
          <cell r="F557">
            <v>-3.9768399940992738E-2</v>
          </cell>
          <cell r="G557">
            <v>7.200527753282282E-3</v>
          </cell>
          <cell r="H557">
            <v>2.8401590159015909E-2</v>
          </cell>
          <cell r="I557">
            <v>-5.158614869538769E-2</v>
          </cell>
          <cell r="J557">
            <v>-6.1757702497496902E-3</v>
          </cell>
          <cell r="K557">
            <v>2.1140990434491292E-2</v>
          </cell>
          <cell r="L557">
            <v>-2.7950651186597786E-2</v>
          </cell>
          <cell r="M557">
            <v>2.0413776633965375E-2</v>
          </cell>
          <cell r="N557" t="str">
            <v/>
          </cell>
          <cell r="O557">
            <v>-1.0045251409616673</v>
          </cell>
          <cell r="P557">
            <v>-3274443.5</v>
          </cell>
          <cell r="Q557">
            <v>5.7702560505225042E-2</v>
          </cell>
          <cell r="R557">
            <v>-0.16050293672554583</v>
          </cell>
          <cell r="S557">
            <v>-0.16316067346807928</v>
          </cell>
          <cell r="T557">
            <v>-0.16084488717361678</v>
          </cell>
          <cell r="U557">
            <v>-7.263226819944768E-2</v>
          </cell>
          <cell r="V557">
            <v>-8.2904089133927772E-2</v>
          </cell>
          <cell r="W557">
            <v>-7.6624417445651849E-2</v>
          </cell>
          <cell r="X557">
            <v>-9.2126480173922554E-2</v>
          </cell>
        </row>
        <row r="558">
          <cell r="A558">
            <v>40420</v>
          </cell>
          <cell r="B558">
            <v>2.0836916629011906E-2</v>
          </cell>
          <cell r="C558">
            <v>5.2395678124599998E-2</v>
          </cell>
          <cell r="D558">
            <v>-4.4900983948565343E-2</v>
          </cell>
          <cell r="E558">
            <v>-2.0479222505670691E-2</v>
          </cell>
          <cell r="F558">
            <v>-5.9433196535577493E-2</v>
          </cell>
          <cell r="G558">
            <v>-1.342615596240615E-2</v>
          </cell>
          <cell r="H558">
            <v>-2.4232986765762479E-2</v>
          </cell>
          <cell r="I558">
            <v>-7.4569049002518151E-2</v>
          </cell>
          <cell r="J558">
            <v>-3.025909965678153E-2</v>
          </cell>
          <cell r="K558">
            <v>-1.6816731477670079E-2</v>
          </cell>
          <cell r="L558">
            <v>-4.4297344068636835E-2</v>
          </cell>
          <cell r="M558">
            <v>3.2537521561968319E-3</v>
          </cell>
          <cell r="N558" t="str">
            <v/>
          </cell>
          <cell r="O558">
            <v>-1.0645694789362912</v>
          </cell>
          <cell r="P558">
            <v>-3543303.7600000002</v>
          </cell>
          <cell r="Q558">
            <v>7.9741820576764821E-2</v>
          </cell>
          <cell r="R558">
            <v>-0.17769518387720051</v>
          </cell>
          <cell r="S558">
            <v>-0.18343978979299691</v>
          </cell>
          <cell r="T558">
            <v>-0.17495673337413198</v>
          </cell>
          <cell r="U558">
            <v>-5.330878408748374E-2</v>
          </cell>
          <cell r="V558">
            <v>-0.10168550035159485</v>
          </cell>
          <cell r="W558">
            <v>-9.9000565717519584E-2</v>
          </cell>
          <cell r="X558">
            <v>-0.10739394537252489</v>
          </cell>
        </row>
        <row r="559">
          <cell r="A559">
            <v>40421</v>
          </cell>
          <cell r="B559">
            <v>-1.0813537594959325E-3</v>
          </cell>
          <cell r="C559">
            <v>5.1257666101582666E-2</v>
          </cell>
          <cell r="D559">
            <v>-4.5933783860263366E-2</v>
          </cell>
          <cell r="E559">
            <v>4.2815339985668999E-4</v>
          </cell>
          <cell r="F559">
            <v>-5.9030489660881758E-2</v>
          </cell>
          <cell r="G559">
            <v>-1.300375101687179E-2</v>
          </cell>
          <cell r="H559">
            <v>5.7181725766915334E-4</v>
          </cell>
          <cell r="I559">
            <v>-7.4039871613956532E-2</v>
          </cell>
          <cell r="J559">
            <v>-2.970458507449758E-2</v>
          </cell>
          <cell r="K559">
            <v>2.8904006817957512E-4</v>
          </cell>
          <cell r="L559">
            <v>-4.4021107707806983E-2</v>
          </cell>
          <cell r="M559">
            <v>3.5437326891214482E-3</v>
          </cell>
          <cell r="N559" t="str">
            <v/>
          </cell>
          <cell r="O559">
            <v>-0.99400586676954539</v>
          </cell>
          <cell r="P559">
            <v>-3300977.99</v>
          </cell>
          <cell r="Q559">
            <v>7.8574237699799099E-2</v>
          </cell>
          <cell r="R559">
            <v>-0.17734311127445901</v>
          </cell>
          <cell r="S559">
            <v>-0.18297286657287459</v>
          </cell>
          <cell r="T559">
            <v>-0.17471826281209524</v>
          </cell>
          <cell r="U559">
            <v>-5.433249219289249E-2</v>
          </cell>
          <cell r="V559">
            <v>-0.10130088394442982</v>
          </cell>
          <cell r="W559">
            <v>-9.8485358691846714E-2</v>
          </cell>
          <cell r="X559">
            <v>-0.1071359464576378</v>
          </cell>
        </row>
        <row r="560">
          <cell r="A560">
            <v>40422</v>
          </cell>
          <cell r="B560">
            <v>-2.9296992617489793E-2</v>
          </cell>
          <cell r="C560">
            <v>-2.9296992617489748E-2</v>
          </cell>
          <cell r="D560">
            <v>-7.3885054751105628E-2</v>
          </cell>
          <cell r="E560">
            <v>3.589560506424494E-2</v>
          </cell>
          <cell r="F560">
            <v>3.589560506424494E-2</v>
          </cell>
          <cell r="G560">
            <v>2.2425076536517707E-2</v>
          </cell>
          <cell r="H560">
            <v>3.8155393114473683E-2</v>
          </cell>
          <cell r="I560">
            <v>3.8155393114473579E-2</v>
          </cell>
          <cell r="J560">
            <v>7.3174179191561883E-3</v>
          </cell>
          <cell r="K560">
            <v>3.3635817014016411E-2</v>
          </cell>
          <cell r="L560">
            <v>3.36358170140163E-2</v>
          </cell>
          <cell r="M560">
            <v>3.7298746047415676E-2</v>
          </cell>
          <cell r="N560" t="str">
            <v/>
          </cell>
          <cell r="O560">
            <v>-1.0068231504449972</v>
          </cell>
          <cell r="P560">
            <v>-3253147.55</v>
          </cell>
          <cell r="Q560">
            <v>4.6975256220493478E-2</v>
          </cell>
          <cell r="R560">
            <v>-0.14781334449338646</v>
          </cell>
          <cell r="S560">
            <v>-0.15179887511177115</v>
          </cell>
          <cell r="T560">
            <v>-0.14695923731503335</v>
          </cell>
          <cell r="U560">
            <v>-8.2037706187717219E-2</v>
          </cell>
          <cell r="V560">
            <v>-6.9041535402913023E-2</v>
          </cell>
          <cell r="W560">
            <v>-6.4087713154280523E-2</v>
          </cell>
          <cell r="X560">
            <v>-7.7103734534294088E-2</v>
          </cell>
        </row>
        <row r="561">
          <cell r="A561">
            <v>40423</v>
          </cell>
          <cell r="B561">
            <v>-1.3173387825053746E-2</v>
          </cell>
          <cell r="C561">
            <v>-4.2084439796685524E-2</v>
          </cell>
          <cell r="D561">
            <v>-8.6085126095447717E-2</v>
          </cell>
          <cell r="E561">
            <v>1.2823786775346235E-2</v>
          </cell>
          <cell r="F561">
            <v>4.9179709425107077E-2</v>
          </cell>
          <cell r="G561">
            <v>3.5536437711789048E-2</v>
          </cell>
          <cell r="H561">
            <v>1.1693339473835702E-2</v>
          </cell>
          <cell r="I561">
            <v>5.0294896552754542E-2</v>
          </cell>
          <cell r="J561">
            <v>1.9096322444792424E-2</v>
          </cell>
          <cell r="K561">
            <v>1.395917696149988E-2</v>
          </cell>
          <cell r="L561">
            <v>4.8064522297459611E-2</v>
          </cell>
          <cell r="M561">
            <v>5.1778582805433571E-2</v>
          </cell>
          <cell r="N561" t="str">
            <v/>
          </cell>
          <cell r="O561">
            <v>-0.99956996574770507</v>
          </cell>
          <cell r="P561">
            <v>-3187165.5300000003</v>
          </cell>
          <cell r="Q561">
            <v>3.3183045127065824E-2</v>
          </cell>
          <cell r="R561">
            <v>-0.13688508453037418</v>
          </cell>
          <cell r="S561">
            <v>-0.14188057141636379</v>
          </cell>
          <cell r="T561">
            <v>-0.13505149035334096</v>
          </cell>
          <cell r="U561">
            <v>-9.4130379492882388E-2</v>
          </cell>
          <cell r="V561">
            <v>-5.7103122556216301E-2</v>
          </cell>
          <cell r="W561">
            <v>-5.3143773066459676E-2</v>
          </cell>
          <cell r="X561">
            <v>-6.4220862247550858E-2</v>
          </cell>
        </row>
        <row r="562">
          <cell r="A562">
            <v>40424</v>
          </cell>
          <cell r="B562">
            <v>-1.4568262568317723E-2</v>
          </cell>
          <cell r="C562">
            <v>-5.6039605196004483E-2</v>
          </cell>
          <cell r="D562">
            <v>-9.9399277943580167E-2</v>
          </cell>
          <cell r="E562">
            <v>1.5441674565668917E-2</v>
          </cell>
          <cell r="F562">
            <v>6.5380801058952609E-2</v>
          </cell>
          <cell r="G562">
            <v>5.1526854383826537E-2</v>
          </cell>
          <cell r="H562">
            <v>1.7571998605904936E-2</v>
          </cell>
          <cell r="I562">
            <v>6.8750677010768424E-2</v>
          </cell>
          <cell r="J562">
            <v>3.7003881602075017E-2</v>
          </cell>
          <cell r="K562">
            <v>1.330681700693913E-2</v>
          </cell>
          <cell r="L562">
            <v>6.2010925107136794E-2</v>
          </cell>
          <cell r="M562">
            <v>6.5774407938643087E-2</v>
          </cell>
          <cell r="N562" t="str">
            <v/>
          </cell>
          <cell r="O562">
            <v>-1.0311708337610308</v>
          </cell>
          <cell r="P562">
            <v>-3236039.15</v>
          </cell>
          <cell r="Q562">
            <v>1.8131363244520804E-2</v>
          </cell>
          <cell r="R562">
            <v>-0.12355714489291736</v>
          </cell>
          <cell r="S562">
            <v>-0.12680169801359231</v>
          </cell>
          <cell r="T562">
            <v>-0.12354177881504824</v>
          </cell>
          <cell r="U562">
            <v>-0.10732732597709238</v>
          </cell>
          <cell r="V562">
            <v>-4.2543215825743941E-2</v>
          </cell>
          <cell r="W562">
            <v>-3.6505616766791205E-2</v>
          </cell>
          <cell r="X562">
            <v>-5.1768620502567808E-2</v>
          </cell>
        </row>
        <row r="563">
          <cell r="A563">
            <v>40428</v>
          </cell>
          <cell r="B563">
            <v>1.5144974089134065E-2</v>
          </cell>
          <cell r="C563">
            <v>-4.1743349475529157E-2</v>
          </cell>
          <cell r="D563">
            <v>-8.5759703343380234E-2</v>
          </cell>
          <cell r="E563">
            <v>-1.8155664199957289E-2</v>
          </cell>
          <cell r="F563">
            <v>4.6038104989844841E-2</v>
          </cell>
          <cell r="G563">
            <v>3.2435685918396295E-2</v>
          </cell>
          <cell r="H563">
            <v>-2.1843447140605397E-2</v>
          </cell>
          <cell r="I563">
            <v>4.5405478090997597E-2</v>
          </cell>
          <cell r="J563">
            <v>1.4352142129697487E-2</v>
          </cell>
          <cell r="K563">
            <v>-1.4444477788114279E-2</v>
          </cell>
          <cell r="L563">
            <v>4.6670731888692085E-2</v>
          </cell>
          <cell r="M563">
            <v>5.0379853176032663E-2</v>
          </cell>
          <cell r="N563" t="str">
            <v/>
          </cell>
          <cell r="O563">
            <v>-1.0923236587102299</v>
          </cell>
          <cell r="P563">
            <v>-3479930.25</v>
          </cell>
          <cell r="Q563">
            <v>3.3550936360193795E-2</v>
          </cell>
          <cell r="R563">
            <v>-0.13946954706069337</v>
          </cell>
          <cell r="S563">
            <v>-0.14587535896629877</v>
          </cell>
          <cell r="T563">
            <v>-0.13620176012316443</v>
          </cell>
          <cell r="U563">
            <v>-9.3807821458937402E-2</v>
          </cell>
          <cell r="V563">
            <v>-5.9926479685182721E-2</v>
          </cell>
          <cell r="W563">
            <v>-5.7551655397215962E-2</v>
          </cell>
          <cell r="X563">
            <v>-6.5465327601711421E-2</v>
          </cell>
        </row>
        <row r="564">
          <cell r="A564">
            <v>40429</v>
          </cell>
          <cell r="B564">
            <v>-8.8101627324967593E-3</v>
          </cell>
          <cell r="C564">
            <v>-5.0185746506147044E-2</v>
          </cell>
          <cell r="D564">
            <v>-9.3814309133531171E-2</v>
          </cell>
          <cell r="E564">
            <v>7.3611361018446342E-3</v>
          </cell>
          <cell r="F564">
            <v>5.3738133848390768E-2</v>
          </cell>
          <cell r="G564">
            <v>4.0035585518843009E-2</v>
          </cell>
          <cell r="H564">
            <v>7.9856508394758798E-3</v>
          </cell>
          <cell r="I564">
            <v>5.3753721224707451E-2</v>
          </cell>
          <cell r="J564">
            <v>2.245240416501959E-2</v>
          </cell>
          <cell r="K564">
            <v>6.7373763004312812E-3</v>
          </cell>
          <cell r="L564">
            <v>5.3722546472074084E-2</v>
          </cell>
          <cell r="M564">
            <v>5.7456657505271291E-2</v>
          </cell>
          <cell r="N564" t="str">
            <v/>
          </cell>
          <cell r="O564">
            <v>-1.0190140617190429</v>
          </cell>
          <cell r="P564">
            <v>-3217744.31</v>
          </cell>
          <cell r="Q564">
            <v>2.4445184418536048E-2</v>
          </cell>
          <cell r="R564">
            <v>-0.13313506527682517</v>
          </cell>
          <cell r="S564">
            <v>-0.13905461780961104</v>
          </cell>
          <cell r="T564">
            <v>-0.13038202633346396</v>
          </cell>
          <cell r="U564">
            <v>-0.10179152201879993</v>
          </cell>
          <cell r="V564">
            <v>-5.3006470556405172E-2</v>
          </cell>
          <cell r="W564">
            <v>-5.0025591982976181E-2</v>
          </cell>
          <cell r="X564">
            <v>-5.9169015847963857E-2</v>
          </cell>
        </row>
        <row r="565">
          <cell r="A565">
            <v>40430</v>
          </cell>
          <cell r="B565">
            <v>-2.7265562766789277E-4</v>
          </cell>
          <cell r="C565">
            <v>-5.0444718707601255E-2</v>
          </cell>
          <cell r="D565">
            <v>-9.4061385761857963E-2</v>
          </cell>
          <cell r="E565">
            <v>1.5312626156269715E-3</v>
          </cell>
          <cell r="F565">
            <v>5.5351683659413231E-2</v>
          </cell>
          <cell r="G565">
            <v>4.1628153129869672E-2</v>
          </cell>
          <cell r="H565">
            <v>6.0259754990935261E-4</v>
          </cell>
          <cell r="I565">
            <v>5.4388710635325355E-2</v>
          </cell>
          <cell r="J565">
            <v>2.3068531478668275E-2</v>
          </cell>
          <cell r="K565">
            <v>2.459955156227463E-3</v>
          </cell>
          <cell r="L565">
            <v>5.6314656683501108E-2</v>
          </cell>
          <cell r="M565">
            <v>6.0057953462388403E-2</v>
          </cell>
          <cell r="N565" t="str">
            <v/>
          </cell>
          <cell r="O565">
            <v>-1.0279918898177696</v>
          </cell>
          <cell r="P565">
            <v>-3245207.48</v>
          </cell>
          <cell r="Q565">
            <v>2.4165863673767163E-2</v>
          </cell>
          <cell r="R565">
            <v>-0.13180766740948568</v>
          </cell>
          <cell r="S565">
            <v>-0.13853581423169736</v>
          </cell>
          <cell r="T565">
            <v>-0.12824280511519492</v>
          </cell>
          <cell r="U565">
            <v>-0.10203642361514054</v>
          </cell>
          <cell r="V565">
            <v>-5.1556374767527502E-2</v>
          </cell>
          <cell r="W565">
            <v>-4.9453139732228535E-2</v>
          </cell>
          <cell r="X565">
            <v>-5.6854613817360566E-2</v>
          </cell>
        </row>
        <row r="566">
          <cell r="A566">
            <v>40431</v>
          </cell>
          <cell r="B566">
            <v>-9.1771575317548832E-3</v>
          </cell>
          <cell r="C566">
            <v>-5.9158937109131338E-2</v>
          </cell>
          <cell r="D566">
            <v>-0.10237532713882114</v>
          </cell>
          <cell r="E566">
            <v>3.4874372002910992E-3</v>
          </cell>
          <cell r="F566">
            <v>5.9032156380396716E-2</v>
          </cell>
          <cell r="G566">
            <v>4.5260765899965305E-2</v>
          </cell>
          <cell r="H566">
            <v>2.9792902133327147E-3</v>
          </cell>
          <cell r="I566">
            <v>5.7530040601969645E-2</v>
          </cell>
          <cell r="J566">
            <v>2.6116549542071432E-2</v>
          </cell>
          <cell r="K566">
            <v>3.9946576984656312E-3</v>
          </cell>
          <cell r="L566">
            <v>6.0534272158823788E-2</v>
          </cell>
          <cell r="M566">
            <v>6.4292522127006535E-2</v>
          </cell>
          <cell r="N566" t="str">
            <v/>
          </cell>
          <cell r="O566">
            <v>-0.9321325446429668</v>
          </cell>
          <cell r="P566">
            <v>-2906758.9299999997</v>
          </cell>
          <cell r="Q566">
            <v>1.4766932204187233E-2</v>
          </cell>
          <cell r="R566">
            <v>-0.12877990117180205</v>
          </cell>
          <cell r="S566">
            <v>-0.13596926241390117</v>
          </cell>
          <cell r="T566">
            <v>-0.12476043352545563</v>
          </cell>
          <cell r="U566">
            <v>-0.11027717681340232</v>
          </cell>
          <cell r="V566">
            <v>-4.8248737186512791E-2</v>
          </cell>
          <cell r="W566">
            <v>-4.6621184774118585E-2</v>
          </cell>
          <cell r="X566">
            <v>-5.30870708396739E-2</v>
          </cell>
        </row>
        <row r="567">
          <cell r="A567">
            <v>40434</v>
          </cell>
          <cell r="B567">
            <v>-1.7553623074377807E-2</v>
          </cell>
          <cell r="C567">
            <v>-7.5674106500014604E-2</v>
          </cell>
          <cell r="D567">
            <v>-0.11813189230848797</v>
          </cell>
          <cell r="E567">
            <v>2.0091138250349916E-2</v>
          </cell>
          <cell r="F567">
            <v>8.0309317845801642E-2</v>
          </cell>
          <cell r="G567">
            <v>6.6261244455328105E-2</v>
          </cell>
          <cell r="H567">
            <v>2.5024459333929036E-2</v>
          </cell>
          <cell r="I567">
            <v>8.3994158097421945E-2</v>
          </cell>
          <cell r="J567">
            <v>5.1794561407958684E-2</v>
          </cell>
          <cell r="K567">
            <v>1.5171792046478927E-2</v>
          </cell>
          <cell r="L567">
            <v>7.6624477594181339E-2</v>
          </cell>
          <cell r="M567">
            <v>8.0439746949340085E-2</v>
          </cell>
          <cell r="N567" t="str">
            <v/>
          </cell>
          <cell r="O567">
            <v>-0.93853196318230669</v>
          </cell>
          <cell r="P567">
            <v>-2875121.1999999997</v>
          </cell>
          <cell r="Q567">
            <v>-3.0459040320677255E-3</v>
          </cell>
          <cell r="R567">
            <v>-0.11127609771976121</v>
          </cell>
          <cell r="S567">
            <v>-0.11434736035791315</v>
          </cell>
          <cell r="T567">
            <v>-0.11148148083205345</v>
          </cell>
          <cell r="U567">
            <v>-0.12589503589229112</v>
          </cell>
          <cell r="V567">
            <v>-2.9126970985381861E-2</v>
          </cell>
          <cell r="W567">
            <v>-2.2763395382669027E-2</v>
          </cell>
          <cell r="X567">
            <v>-3.8720704792331251E-2</v>
          </cell>
        </row>
        <row r="568">
          <cell r="A568">
            <v>40435</v>
          </cell>
          <cell r="B568">
            <v>-3.2243946256854047E-3</v>
          </cell>
          <cell r="C568">
            <v>-7.8654497943397739E-2</v>
          </cell>
          <cell r="D568">
            <v>-0.12097538309549183</v>
          </cell>
          <cell r="E568">
            <v>-2.385336250804726E-3</v>
          </cell>
          <cell r="F568">
            <v>7.773241686786192E-2</v>
          </cell>
          <cell r="G568">
            <v>6.3717852856100654E-2</v>
          </cell>
          <cell r="H568">
            <v>-4.5898114455837566E-3</v>
          </cell>
          <cell r="I568">
            <v>7.9018829303640459E-2</v>
          </cell>
          <cell r="J568">
            <v>4.6967022691605687E-2</v>
          </cell>
          <cell r="K568">
            <v>-1.6577104256156443E-4</v>
          </cell>
          <cell r="L568">
            <v>7.6446004432083381E-2</v>
          </cell>
          <cell r="M568">
            <v>8.0260641326063364E-2</v>
          </cell>
          <cell r="N568" t="str">
            <v/>
          </cell>
          <cell r="O568">
            <v>-0.93220285279800208</v>
          </cell>
          <cell r="P568">
            <v>-2846484.4499999997</v>
          </cell>
          <cell r="Q568">
            <v>-6.260477461161762E-3</v>
          </cell>
          <cell r="R568">
            <v>-0.11339600306082687</v>
          </cell>
          <cell r="S568">
            <v>-0.11841233898015391</v>
          </cell>
          <cell r="T568">
            <v>-0.11162877147331118</v>
          </cell>
          <cell r="U568">
            <v>-0.12871349524084486</v>
          </cell>
          <cell r="V568">
            <v>-3.1442829616418977E-2</v>
          </cell>
          <cell r="W568">
            <v>-2.7248727135585127E-2</v>
          </cell>
          <cell r="X568">
            <v>-3.8880057063290674E-2</v>
          </cell>
        </row>
        <row r="569">
          <cell r="A569">
            <v>40436</v>
          </cell>
          <cell r="B569">
            <v>-2.8731265351198778E-3</v>
          </cell>
          <cell r="C569">
            <v>-8.1301640153369825E-2</v>
          </cell>
          <cell r="D569">
            <v>-0.12350093204734369</v>
          </cell>
          <cell r="E569">
            <v>4.229111080660708E-3</v>
          </cell>
          <cell r="F569">
            <v>8.2290266974025195E-2</v>
          </cell>
          <cell r="G569">
            <v>6.8216433814310973E-2</v>
          </cell>
          <cell r="H569">
            <v>5.1302288871348635E-3</v>
          </cell>
          <cell r="I569">
            <v>8.4554442871496382E-2</v>
          </cell>
          <cell r="J569">
            <v>5.2338203155295693E-2</v>
          </cell>
          <cell r="K569">
            <v>3.3258395030780208E-3</v>
          </cell>
          <cell r="L569">
            <v>8.0026091076554007E-2</v>
          </cell>
          <cell r="M569">
            <v>8.3853414840605822E-2</v>
          </cell>
          <cell r="N569" t="str">
            <v/>
          </cell>
          <cell r="O569">
            <v>-0.987217714995553</v>
          </cell>
          <cell r="P569">
            <v>-3005773.81</v>
          </cell>
          <cell r="Q569">
            <v>-9.1156168523653935E-3</v>
          </cell>
          <cell r="R569">
            <v>-0.10964645627321334</v>
          </cell>
          <cell r="S569">
            <v>-0.11388959249504826</v>
          </cell>
          <cell r="T569">
            <v>-0.10867419134807921</v>
          </cell>
          <cell r="U569">
            <v>-0.13121681161736021</v>
          </cell>
          <cell r="V569">
            <v>-2.7346693754896401E-2</v>
          </cell>
          <cell r="W569">
            <v>-2.2258290455538843E-2</v>
          </cell>
          <cell r="X569">
            <v>-3.5683526389875708E-2</v>
          </cell>
        </row>
        <row r="570">
          <cell r="A570">
            <v>40437</v>
          </cell>
          <cell r="B570">
            <v>1.8437130473054719E-3</v>
          </cell>
          <cell r="C570">
            <v>-7.9607824000782479E-2</v>
          </cell>
          <cell r="D570">
            <v>-0.12188491927980827</v>
          </cell>
          <cell r="E570">
            <v>-4.5333082135557978E-3</v>
          </cell>
          <cell r="F570">
            <v>7.7383911617300294E-2</v>
          </cell>
          <cell r="G570">
            <v>6.3373879481045226E-2</v>
          </cell>
          <cell r="H570">
            <v>-7.1670145131182694E-3</v>
          </cell>
          <cell r="I570">
            <v>7.6781425439169437E-2</v>
          </cell>
          <cell r="J570">
            <v>4.4796079980572889E-2</v>
          </cell>
          <cell r="K570">
            <v>-1.8885592653503384E-3</v>
          </cell>
          <cell r="L570">
            <v>7.798639779543115E-2</v>
          </cell>
          <cell r="M570">
            <v>8.1806493431726857E-2</v>
          </cell>
          <cell r="N570" t="str">
            <v/>
          </cell>
          <cell r="O570">
            <v>-0.93734180564070124</v>
          </cell>
          <cell r="P570">
            <v>-2859201.83</v>
          </cell>
          <cell r="Q570">
            <v>-7.2887103867849135E-3</v>
          </cell>
          <cell r="R570">
            <v>-0.11368270330595853</v>
          </cell>
          <cell r="S570">
            <v>-0.12024035864586147</v>
          </cell>
          <cell r="T570">
            <v>-0.11035751296245466</v>
          </cell>
          <cell r="U570">
            <v>-0.12961502471765951</v>
          </cell>
          <cell r="V570">
            <v>-3.1756030977039496E-2</v>
          </cell>
          <cell r="W570">
            <v>-2.926577947792508E-2</v>
          </cell>
          <cell r="X570">
            <v>-3.7504695200842098E-2</v>
          </cell>
        </row>
        <row r="571">
          <cell r="A571">
            <v>40438</v>
          </cell>
          <cell r="B571">
            <v>-2.0866450100660971E-3</v>
          </cell>
          <cell r="C571">
            <v>-8.1528355742135128E-2</v>
          </cell>
          <cell r="D571">
            <v>-0.12371723373125676</v>
          </cell>
          <cell r="E571">
            <v>4.0165669707723506E-3</v>
          </cell>
          <cell r="F571">
            <v>8.171129625154383E-2</v>
          </cell>
          <cell r="G571">
            <v>6.7644991882950922E-2</v>
          </cell>
          <cell r="H571">
            <v>5.5987817272969654E-3</v>
          </cell>
          <cell r="I571">
            <v>8.2810089608210902E-2</v>
          </cell>
          <cell r="J571">
            <v>5.0645665181919597E-2</v>
          </cell>
          <cell r="K571">
            <v>2.4361208126709171E-3</v>
          </cell>
          <cell r="L571">
            <v>8.0612502894876759E-2</v>
          </cell>
          <cell r="M571">
            <v>8.444190474565838E-2</v>
          </cell>
          <cell r="N571" t="str">
            <v/>
          </cell>
          <cell r="O571">
            <v>-0.9693243088109883</v>
          </cell>
          <cell r="P571">
            <v>-2950562.4</v>
          </cell>
          <cell r="Q571">
            <v>-9.3601464456926076E-3</v>
          </cell>
          <cell r="R571">
            <v>-0.11012275052643306</v>
          </cell>
          <cell r="S571">
            <v>-0.11531477644143462</v>
          </cell>
          <cell r="T571">
            <v>-0.1081902363839462</v>
          </cell>
          <cell r="U571">
            <v>-0.13143120918316886</v>
          </cell>
          <cell r="V571">
            <v>-2.7867014231412357E-2</v>
          </cell>
          <cell r="W571">
            <v>-2.3830850462004283E-2</v>
          </cell>
          <cell r="X571">
            <v>-3.5159940356722874E-2</v>
          </cell>
        </row>
        <row r="572">
          <cell r="A572">
            <v>40441</v>
          </cell>
          <cell r="B572">
            <v>-1.6576049562250922E-2</v>
          </cell>
          <cell r="C572">
            <v>-9.6752987238875598E-2</v>
          </cell>
          <cell r="D572">
            <v>-0.13824254029547378</v>
          </cell>
          <cell r="E572">
            <v>2.2830673407848945E-2</v>
          </cell>
          <cell r="F572">
            <v>0.10640749357784385</v>
          </cell>
          <cell r="G572">
            <v>9.2020046008156164E-2</v>
          </cell>
          <cell r="H572">
            <v>2.8483119517335884E-2</v>
          </cell>
          <cell r="I572">
            <v>0.11365189880509874</v>
          </cell>
          <cell r="J572">
            <v>8.0571331233667109E-2</v>
          </cell>
          <cell r="K572">
            <v>1.7166732206055919E-2</v>
          </cell>
          <cell r="L572">
            <v>9.9163088350588957E-2</v>
          </cell>
          <cell r="M572">
            <v>0.10305822851745239</v>
          </cell>
          <cell r="N572" t="str">
            <v/>
          </cell>
          <cell r="O572">
            <v>-0.95080468228043524</v>
          </cell>
          <cell r="P572">
            <v>-2846005.88</v>
          </cell>
          <cell r="Q572">
            <v>-2.5781041756549827E-2</v>
          </cell>
          <cell r="R572">
            <v>-8.9806253670627112E-2</v>
          </cell>
          <cell r="S572">
            <v>-9.0116181483595015E-2</v>
          </cell>
          <cell r="T572">
            <v>-9.2880776993203296E-2</v>
          </cell>
          <cell r="U572">
            <v>-0.14582864850797295</v>
          </cell>
          <cell r="V572">
            <v>-5.6725635243326522E-3</v>
          </cell>
          <cell r="W572">
            <v>3.9734920934224593E-3</v>
          </cell>
          <cell r="X572">
            <v>-1.8596789431151617E-2</v>
          </cell>
        </row>
        <row r="573">
          <cell r="A573">
            <v>40442</v>
          </cell>
          <cell r="B573">
            <v>6.3436593889395054E-3</v>
          </cell>
          <cell r="C573">
            <v>-9.1023095845842006E-2</v>
          </cell>
          <cell r="D573">
            <v>-0.13277584449523061</v>
          </cell>
          <cell r="E573">
            <v>-6.7249987880249051E-3</v>
          </cell>
          <cell r="F573">
            <v>9.8966904524471211E-2</v>
          </cell>
          <cell r="G573">
            <v>8.4676212522252436E-2</v>
          </cell>
          <cell r="H573">
            <v>-7.9289480392287972E-3</v>
          </cell>
          <cell r="I573">
            <v>0.10482181076568464</v>
          </cell>
          <cell r="J573">
            <v>7.2003537295635134E-2</v>
          </cell>
          <cell r="K573">
            <v>-5.5051794692373875E-3</v>
          </cell>
          <cell r="L573">
            <v>9.311199828325778E-2</v>
          </cell>
          <cell r="M573">
            <v>9.6985695004444761E-2</v>
          </cell>
          <cell r="N573" t="str">
            <v/>
          </cell>
          <cell r="O573">
            <v>-0.95029354491331286</v>
          </cell>
          <cell r="P573">
            <v>-2862600.51</v>
          </cell>
          <cell r="Q573">
            <v>-1.9600928515206006E-2</v>
          </cell>
          <cell r="R573">
            <v>-9.5927305511560035E-2</v>
          </cell>
          <cell r="S573">
            <v>-9.7330603002346749E-2</v>
          </cell>
          <cell r="T573">
            <v>-9.7874631115850819E-2</v>
          </cell>
          <cell r="U573">
            <v>-0.14041007639431746</v>
          </cell>
          <cell r="V573">
            <v>-1.2359414329531471E-2</v>
          </cell>
          <cell r="W573">
            <v>-3.9869615581493711E-3</v>
          </cell>
          <cell r="X573">
            <v>-2.3999590237018809E-2</v>
          </cell>
        </row>
        <row r="574">
          <cell r="A574">
            <v>40443</v>
          </cell>
          <cell r="B574">
            <v>1.0163947112347279E-2</v>
          </cell>
          <cell r="C574">
            <v>-8.1784302665673936E-2</v>
          </cell>
          <cell r="D574">
            <v>-0.12396142404413002</v>
          </cell>
          <cell r="E574">
            <v>-9.8190051532407452E-3</v>
          </cell>
          <cell r="F574">
            <v>8.8176142825704518E-2</v>
          </cell>
          <cell r="G574">
            <v>7.4025771201898793E-2</v>
          </cell>
          <cell r="H574">
            <v>-1.1924242014442966E-2</v>
          </cell>
          <cell r="I574">
            <v>9.1647648111279567E-2</v>
          </cell>
          <cell r="J574">
            <v>5.922070767658294E-2</v>
          </cell>
          <cell r="K574">
            <v>-7.6912162306625696E-3</v>
          </cell>
          <cell r="L574">
            <v>8.4704637540129468E-2</v>
          </cell>
          <cell r="M574">
            <v>8.8548540822221966E-2</v>
          </cell>
          <cell r="N574" t="str">
            <v/>
          </cell>
          <cell r="O574">
            <v>-0.97149634315380828</v>
          </cell>
          <cell r="P574">
            <v>-2956346.27</v>
          </cell>
          <cell r="Q574">
            <v>-9.6362042036400863E-3</v>
          </cell>
          <cell r="R574">
            <v>-0.10480439995764623</v>
          </cell>
          <cell r="S574">
            <v>-0.10809425135117812</v>
          </cell>
          <cell r="T574">
            <v>-0.10481307239510507</v>
          </cell>
          <cell r="U574">
            <v>-0.13167324987248263</v>
          </cell>
          <cell r="V574">
            <v>-2.2057062329779553E-2</v>
          </cell>
          <cell r="W574">
            <v>-1.5863662078070662E-2</v>
          </cell>
          <cell r="X574">
            <v>-3.1506220429721177E-2</v>
          </cell>
        </row>
        <row r="575">
          <cell r="A575">
            <v>40444</v>
          </cell>
          <cell r="B575">
            <v>1.0437251129678721E-2</v>
          </cell>
          <cell r="C575">
            <v>-7.2200654841382605E-2</v>
          </cell>
          <cell r="D575">
            <v>-0.11481798942759258</v>
          </cell>
          <cell r="E575">
            <v>-9.9705890323383839E-3</v>
          </cell>
          <cell r="F575">
            <v>7.732638571079431E-2</v>
          </cell>
          <cell r="G575">
            <v>6.3317101627104355E-2</v>
          </cell>
          <cell r="H575">
            <v>-1.1975761059615338E-2</v>
          </cell>
          <cell r="I575">
            <v>7.8574336716207949E-2</v>
          </cell>
          <cell r="J575">
            <v>4.6535733572051541E-2</v>
          </cell>
          <cell r="K575">
            <v>-7.9525822387107332E-3</v>
          </cell>
          <cell r="L575">
            <v>7.6078434705380671E-2</v>
          </cell>
          <cell r="M575">
            <v>7.9891769030504545E-2</v>
          </cell>
          <cell r="N575" t="str">
            <v/>
          </cell>
          <cell r="O575">
            <v>-1.0153846018761095</v>
          </cell>
          <cell r="P575">
            <v>-3122293.0799999996</v>
          </cell>
          <cell r="Q575">
            <v>7.0047144282825435E-4</v>
          </cell>
          <cell r="R575">
            <v>-0.11373002738922611</v>
          </cell>
          <cell r="S575">
            <v>-0.11877550148469374</v>
          </cell>
          <cell r="T575">
            <v>-0.11193212005590181</v>
          </cell>
          <cell r="U575">
            <v>-0.12261030551878405</v>
          </cell>
          <cell r="V575">
            <v>-3.1807729458367073E-2</v>
          </cell>
          <cell r="W575">
            <v>-2.7649443711108446E-2</v>
          </cell>
          <cell r="X575">
            <v>-3.9208246859433582E-2</v>
          </cell>
        </row>
        <row r="576">
          <cell r="A576">
            <v>40445</v>
          </cell>
          <cell r="B576">
            <v>-2.1953554199719207E-2</v>
          </cell>
          <cell r="C576">
            <v>-9.2569148051786287E-2</v>
          </cell>
          <cell r="D576">
            <v>-0.13425088067331037</v>
          </cell>
          <cell r="E576">
            <v>2.9620904579318541E-2</v>
          </cell>
          <cell r="F576">
            <v>0.10923776778271566</v>
          </cell>
          <cell r="G576">
            <v>9.4813516031958311E-2</v>
          </cell>
          <cell r="H576">
            <v>3.4222546985873833E-2</v>
          </cell>
          <cell r="I576">
            <v>0.11548589763223616</v>
          </cell>
          <cell r="J576">
            <v>8.2350851886617171E-2</v>
          </cell>
          <cell r="K576">
            <v>2.5008588927983293E-2</v>
          </cell>
          <cell r="L576">
            <v>0.10298963793319516</v>
          </cell>
          <cell r="M576">
            <v>0.10689833836890106</v>
          </cell>
          <cell r="N576" t="str">
            <v/>
          </cell>
          <cell r="O576">
            <v>-1.0063386121409663</v>
          </cell>
          <cell r="P576">
            <v>-3026248.07</v>
          </cell>
          <cell r="Q576">
            <v>-2.1268460594676464E-2</v>
          </cell>
          <cell r="R576">
            <v>-8.7477909099007101E-2</v>
          </cell>
          <cell r="S576">
            <v>-8.8617754679150451E-2</v>
          </cell>
          <cell r="T576">
            <v>-8.9722795506234299E-2</v>
          </cell>
          <cell r="U576">
            <v>-0.14187212773085256</v>
          </cell>
          <cell r="V576">
            <v>-3.1289985982195789E-3</v>
          </cell>
          <cell r="W576">
            <v>5.6268688882288309E-3</v>
          </cell>
          <cell r="X576">
            <v>-1.5180200859744808E-2</v>
          </cell>
        </row>
        <row r="577">
          <cell r="A577">
            <v>40448</v>
          </cell>
          <cell r="B577">
            <v>2.814117411211028E-3</v>
          </cell>
          <cell r="C577">
            <v>-9.0015531091848677E-2</v>
          </cell>
          <cell r="D577">
            <v>-0.13181456100287248</v>
          </cell>
          <cell r="E577">
            <v>-4.367635407310777E-3</v>
          </cell>
          <cell r="F577">
            <v>0.10439302163302144</v>
          </cell>
          <cell r="G577">
            <v>9.0031769754934654E-2</v>
          </cell>
          <cell r="H577">
            <v>-4.048366087483447E-3</v>
          </cell>
          <cell r="I577">
            <v>0.11097000235319565</v>
          </cell>
          <cell r="J577">
            <v>7.7969099403080611E-2</v>
          </cell>
          <cell r="K577">
            <v>-4.6905218711232322E-3</v>
          </cell>
          <cell r="L577">
            <v>9.7816040912847235E-2</v>
          </cell>
          <cell r="M577">
            <v>0.10170640750367177</v>
          </cell>
          <cell r="N577" t="str">
            <v/>
          </cell>
          <cell r="O577">
            <v>-1.0722654113903807</v>
          </cell>
          <cell r="P577">
            <v>-3233616.54</v>
          </cell>
          <cell r="Q577">
            <v>-1.8514195128734534E-2</v>
          </cell>
          <cell r="R577">
            <v>-9.1463472893179576E-2</v>
          </cell>
          <cell r="S577">
            <v>-9.2307363653841956E-2</v>
          </cell>
          <cell r="T577">
            <v>-9.3992470642697223E-2</v>
          </cell>
          <cell r="U577">
            <v>-0.1394572551444544</v>
          </cell>
          <cell r="V577">
            <v>-7.4829676804633039E-3</v>
          </cell>
          <cell r="W577">
            <v>1.5557231755594092E-3</v>
          </cell>
          <cell r="X577">
            <v>-1.9799519666727439E-2</v>
          </cell>
        </row>
        <row r="578">
          <cell r="A578">
            <v>40449</v>
          </cell>
          <cell r="B578">
            <v>-1.0005693873777463E-2</v>
          </cell>
          <cell r="C578">
            <v>-9.9120557117635566E-2</v>
          </cell>
          <cell r="D578">
            <v>-0.14050135873114888</v>
          </cell>
          <cell r="E578">
            <v>9.88893231682475E-3</v>
          </cell>
          <cell r="F578">
            <v>0.1153142894751239</v>
          </cell>
          <cell r="G578">
            <v>0.10081102014922982</v>
          </cell>
          <cell r="H578">
            <v>1.1165652422418732E-2</v>
          </cell>
          <cell r="I578">
            <v>0.12337470725120503</v>
          </cell>
          <cell r="J578">
            <v>9.000532768912306E-2</v>
          </cell>
          <cell r="K578">
            <v>8.5969146327538326E-3</v>
          </cell>
          <cell r="L578">
            <v>0.10725387169904277</v>
          </cell>
          <cell r="M578">
            <v>0.11117768343933876</v>
          </cell>
          <cell r="N578" t="str">
            <v/>
          </cell>
          <cell r="O578">
            <v>-1.070687380910661</v>
          </cell>
          <cell r="P578">
            <v>-3196408.1900000004</v>
          </cell>
          <cell r="Q578">
            <v>-2.8334641633734559E-2</v>
          </cell>
          <cell r="R578">
            <v>-8.2479016669257166E-2</v>
          </cell>
          <cell r="S578">
            <v>-8.2172383170011964E-2</v>
          </cell>
          <cell r="T578">
            <v>-8.6203601256180318E-2</v>
          </cell>
          <cell r="U578">
            <v>-0.14806758241477913</v>
          </cell>
          <cell r="V578">
            <v>2.3319660754403948E-3</v>
          </cell>
          <cell r="W578">
            <v>1.2738746262221934E-2</v>
          </cell>
          <cell r="X578">
            <v>-1.1372819814318036E-2</v>
          </cell>
        </row>
        <row r="579">
          <cell r="A579">
            <v>40450</v>
          </cell>
          <cell r="B579">
            <v>-4.5572973722918312E-4</v>
          </cell>
          <cell r="C579">
            <v>-9.9531114669415555E-2</v>
          </cell>
          <cell r="D579">
            <v>-0.14089305782108319</v>
          </cell>
          <cell r="E579">
            <v>1.5694529104015587E-3</v>
          </cell>
          <cell r="F579">
            <v>0.11706472273275315</v>
          </cell>
          <cell r="G579">
            <v>0.10253869120860504</v>
          </cell>
          <cell r="H579">
            <v>3.3017346575738189E-3</v>
          </cell>
          <cell r="I579">
            <v>0.12708379245557833</v>
          </cell>
          <cell r="J579">
            <v>9.3604236056494372E-2</v>
          </cell>
          <cell r="K579">
            <v>-1.8804963742887653E-4</v>
          </cell>
          <cell r="L579">
            <v>0.10704565300992797</v>
          </cell>
          <cell r="M579">
            <v>0.11096872687884884</v>
          </cell>
          <cell r="N579" t="str">
            <v/>
          </cell>
          <cell r="O579">
            <v>-1.0616027992157435</v>
          </cell>
          <cell r="P579">
            <v>-3167836.49</v>
          </cell>
          <cell r="Q579">
            <v>-2.8777458432177494E-2</v>
          </cell>
          <cell r="R579">
            <v>-8.1039010691614233E-2</v>
          </cell>
          <cell r="S579">
            <v>-7.9141959917845894E-2</v>
          </cell>
          <cell r="T579">
            <v>-8.6375440337647991E-2</v>
          </cell>
          <cell r="U579">
            <v>-0.1484558333515823</v>
          </cell>
          <cell r="V579">
            <v>3.9050788967860406E-3</v>
          </cell>
          <cell r="W579">
            <v>1.6082540879823748E-2</v>
          </cell>
          <cell r="X579">
            <v>-1.1558730797104344E-2</v>
          </cell>
        </row>
        <row r="580">
          <cell r="A580">
            <v>40451</v>
          </cell>
          <cell r="B580">
            <v>4.2405902820000783E-4</v>
          </cell>
          <cell r="C580">
            <v>-9.9149262708977837E-2</v>
          </cell>
          <cell r="D580">
            <v>-0.14052874576606289</v>
          </cell>
          <cell r="E580">
            <v>-1.6859909645073889E-3</v>
          </cell>
          <cell r="F580">
            <v>0.11518136170345572</v>
          </cell>
          <cell r="G580">
            <v>0.10067982093720751</v>
          </cell>
          <cell r="H580">
            <v>-2.207168990932663E-3</v>
          </cell>
          <cell r="I580">
            <v>0.12459612805868758</v>
          </cell>
          <cell r="J580">
            <v>9.1190466698317874E-2</v>
          </cell>
          <cell r="K580">
            <v>-1.1553793271545862E-3</v>
          </cell>
          <cell r="L580">
            <v>0.10576659534822386</v>
          </cell>
          <cell r="M580">
            <v>0.10968513657869772</v>
          </cell>
          <cell r="N580" t="str">
            <v/>
          </cell>
          <cell r="O580">
            <v>-1.0039882403415437</v>
          </cell>
          <cell r="P580">
            <v>-2997190.0100000002</v>
          </cell>
          <cell r="Q580">
            <v>-2.8365602745034191E-2</v>
          </cell>
          <cell r="R580">
            <v>-8.2588370616322959E-2</v>
          </cell>
          <cell r="S580">
            <v>-8.1174449228966217E-2</v>
          </cell>
          <cell r="T580">
            <v>-8.7431023266662633E-2</v>
          </cell>
          <cell r="U580">
            <v>-0.14809472835980397</v>
          </cell>
          <cell r="V580">
            <v>2.2125040045430922E-3</v>
          </cell>
          <cell r="W580">
            <v>1.3839875003365698E-2</v>
          </cell>
          <cell r="X580">
            <v>-1.2700755405647857E-2</v>
          </cell>
        </row>
        <row r="581">
          <cell r="A581">
            <v>40452</v>
          </cell>
          <cell r="B581">
            <v>-6.3625069263930226E-3</v>
          </cell>
          <cell r="C581">
            <v>-6.3625069263930634E-3</v>
          </cell>
          <cell r="D581">
            <v>-0.14599713757416199</v>
          </cell>
          <cell r="E581">
            <v>4.1190138600950554E-3</v>
          </cell>
          <cell r="F581">
            <v>4.1190138600951665E-3</v>
          </cell>
          <cell r="G581">
            <v>0.10521353637517472</v>
          </cell>
          <cell r="H581">
            <v>4.6698862088893726E-3</v>
          </cell>
          <cell r="I581">
            <v>4.6698862088894177E-3</v>
          </cell>
          <cell r="J581">
            <v>9.6286202010023914E-2</v>
          </cell>
          <cell r="K581">
            <v>3.5681415113009802E-3</v>
          </cell>
          <cell r="L581">
            <v>3.5681415113009152E-3</v>
          </cell>
          <cell r="M581">
            <v>0.11364465017899783</v>
          </cell>
          <cell r="N581" t="str">
            <v/>
          </cell>
          <cell r="O581">
            <v>-1.0447272269314698</v>
          </cell>
          <cell r="P581">
            <v>-3098964.02</v>
          </cell>
          <cell r="Q581">
            <v>-3.4547633327490668E-2</v>
          </cell>
          <cell r="R581">
            <v>-7.8809539399479211E-2</v>
          </cell>
          <cell r="S581">
            <v>-7.6883638461045289E-2</v>
          </cell>
          <cell r="T581">
            <v>-8.4174848018854997E-2</v>
          </cell>
          <cell r="U581">
            <v>-0.15351498155124543</v>
          </cell>
          <cell r="V581">
            <v>6.3406311992983966E-3</v>
          </cell>
          <cell r="W581">
            <v>1.857439185366605E-2</v>
          </cell>
          <cell r="X581">
            <v>-9.1779319869347287E-3</v>
          </cell>
        </row>
        <row r="582">
          <cell r="A582">
            <v>40455</v>
          </cell>
          <cell r="B582">
            <v>7.9959374438662821E-3</v>
          </cell>
          <cell r="C582">
            <v>1.5825563101035112E-3</v>
          </cell>
          <cell r="D582">
            <v>-0.1391685841093222</v>
          </cell>
          <cell r="E582">
            <v>-1.1573564630080635E-2</v>
          </cell>
          <cell r="F582">
            <v>-7.502222443107609E-3</v>
          </cell>
          <cell r="G582">
            <v>9.2422276081896682E-2</v>
          </cell>
          <cell r="H582">
            <v>-1.4466880892873743E-2</v>
          </cell>
          <cell r="I582">
            <v>-9.8645533715515654E-3</v>
          </cell>
          <cell r="J582">
            <v>8.0426360101043981E-2</v>
          </cell>
          <cell r="K582">
            <v>-8.6770720051464519E-3</v>
          </cell>
          <cell r="L582">
            <v>-5.1398915146636526E-3</v>
          </cell>
          <cell r="M582">
            <v>0.10398147536124847</v>
          </cell>
          <cell r="N582" t="str">
            <v/>
          </cell>
          <cell r="O582">
            <v>-1.0651851087132076</v>
          </cell>
          <cell r="P582">
            <v>-3184912.38</v>
          </cell>
          <cell r="Q582">
            <v>-2.6827936598544655E-2</v>
          </cell>
          <cell r="R582">
            <v>-8.9470996731853103E-2</v>
          </cell>
          <cell r="S582">
            <v>-9.0238252913692363E-2</v>
          </cell>
          <cell r="T582">
            <v>-9.2121528806719533E-2</v>
          </cell>
          <cell r="U582">
            <v>-0.1467465402965592</v>
          </cell>
          <cell r="V582">
            <v>-5.3063171357627947E-3</v>
          </cell>
          <cell r="W582">
            <v>3.8387974461877583E-3</v>
          </cell>
          <cell r="X582">
            <v>-1.7775366415372251E-2</v>
          </cell>
        </row>
        <row r="583">
          <cell r="A583">
            <v>40456</v>
          </cell>
          <cell r="B583">
            <v>-1.894660923289207E-2</v>
          </cell>
          <cell r="C583">
            <v>-1.7394036998785056E-2</v>
          </cell>
          <cell r="D583">
            <v>-0.15547842056159999</v>
          </cell>
          <cell r="E583">
            <v>2.5609137464182252E-2</v>
          </cell>
          <cell r="F583">
            <v>1.7914789575242174E-2</v>
          </cell>
          <cell r="G583">
            <v>0.12039826831901279</v>
          </cell>
          <cell r="H583">
            <v>2.9761026205267976E-2</v>
          </cell>
          <cell r="I583">
            <v>1.9602893602322258E-2</v>
          </cell>
          <cell r="J583">
            <v>0.11258095731687345</v>
          </cell>
          <cell r="K583">
            <v>2.1476966339876818E-2</v>
          </cell>
          <cell r="L583">
            <v>1.622668554816209E-2</v>
          </cell>
          <cell r="M583">
            <v>0.12769164834742952</v>
          </cell>
          <cell r="N583" t="str">
            <v/>
          </cell>
          <cell r="O583">
            <v>-0.98735225225709267</v>
          </cell>
          <cell r="P583">
            <v>-2896257.47</v>
          </cell>
          <cell r="Q583">
            <v>-4.526624740017926E-2</v>
          </cell>
          <cell r="R583">
            <v>-6.615313432203429E-2</v>
          </cell>
          <cell r="S583">
            <v>-6.3162809718106505E-2</v>
          </cell>
          <cell r="T583">
            <v>-7.262305344020259E-2</v>
          </cell>
          <cell r="U583">
            <v>-0.16291280017417353</v>
          </cell>
          <cell r="V583">
            <v>2.0166930123461269E-2</v>
          </cell>
          <cell r="W583">
            <v>3.3714070202848445E-2</v>
          </cell>
          <cell r="X583">
            <v>3.3198389783226645E-3</v>
          </cell>
        </row>
        <row r="584">
          <cell r="A584">
            <v>40457</v>
          </cell>
          <cell r="B584">
            <v>6.7651514347804005E-3</v>
          </cell>
          <cell r="C584">
            <v>-1.074655885836362E-2</v>
          </cell>
          <cell r="D584">
            <v>-0.14976510418675926</v>
          </cell>
          <cell r="E584">
            <v>-5.925251760599326E-3</v>
          </cell>
          <cell r="F584">
            <v>1.1883388176171517E-2</v>
          </cell>
          <cell r="G584">
            <v>0.11375962650708304</v>
          </cell>
          <cell r="H584">
            <v>-5.7495602319369635E-3</v>
          </cell>
          <cell r="I584">
            <v>1.3740625352898439E-2</v>
          </cell>
          <cell r="J584">
            <v>0.10618410608987405</v>
          </cell>
          <cell r="K584">
            <v>-6.1015269889050216E-3</v>
          </cell>
          <cell r="L584">
            <v>1.0026150999444594E-2</v>
          </cell>
          <cell r="M584">
            <v>0.12081100731987493</v>
          </cell>
          <cell r="N584" t="str">
            <v/>
          </cell>
          <cell r="O584">
            <v>-1.0483105348906911</v>
          </cell>
          <cell r="P584">
            <v>-3095873.2399999998</v>
          </cell>
          <cell r="Q584">
            <v>-3.8807328983945344E-2</v>
          </cell>
          <cell r="R584">
            <v>-7.1686412107022868E-2</v>
          </cell>
          <cell r="S584">
            <v>-6.8549211571150792E-2</v>
          </cell>
          <cell r="T584">
            <v>-7.8281468908525498E-2</v>
          </cell>
          <cell r="U584">
            <v>-0.15724977850323552</v>
          </cell>
          <cell r="V584">
            <v>1.4122184224641954E-2</v>
          </cell>
          <cell r="W584">
            <v>2.7770668893616568E-2</v>
          </cell>
          <cell r="X584">
            <v>-2.8019440977073984E-3</v>
          </cell>
        </row>
        <row r="585">
          <cell r="A585">
            <v>40458</v>
          </cell>
          <cell r="B585">
            <v>-4.0323717055023266E-3</v>
          </cell>
          <cell r="C585">
            <v>-1.4735596443993915E-2</v>
          </cell>
          <cell r="D585">
            <v>-0.15319356732366729</v>
          </cell>
          <cell r="E585">
            <v>-1.0502275963872876E-3</v>
          </cell>
          <cell r="F585">
            <v>1.0820680317582987E-2</v>
          </cell>
          <cell r="G585">
            <v>0.11258992541158341</v>
          </cell>
          <cell r="H585">
            <v>-1.507134315154861E-3</v>
          </cell>
          <cell r="I585">
            <v>1.2212782069762618E-2</v>
          </cell>
          <cell r="J585">
            <v>0.10451693806470708</v>
          </cell>
          <cell r="K585">
            <v>-5.916405564844895E-4</v>
          </cell>
          <cell r="L585">
            <v>9.428578565403356E-3</v>
          </cell>
          <cell r="M585">
            <v>0.12014789007179028</v>
          </cell>
          <cell r="N585" t="str">
            <v/>
          </cell>
          <cell r="O585">
            <v>-1.045043164062577</v>
          </cell>
          <cell r="P585">
            <v>-3073779.23</v>
          </cell>
          <cell r="Q585">
            <v>-4.2683215114086681E-2</v>
          </cell>
          <cell r="R585">
            <v>-7.2661352655129408E-2</v>
          </cell>
          <cell r="S585">
            <v>-6.9953033017269961E-2</v>
          </cell>
          <cell r="T585">
            <v>-7.8826794973182568E-2</v>
          </cell>
          <cell r="U585">
            <v>-0.16064806065120485</v>
          </cell>
          <cell r="V585">
            <v>1.3057125120660595E-2</v>
          </cell>
          <cell r="W585">
            <v>2.6221680450417395E-2</v>
          </cell>
          <cell r="X585">
            <v>-3.3919269104266681E-3</v>
          </cell>
        </row>
        <row r="586">
          <cell r="A586">
            <v>40459</v>
          </cell>
          <cell r="B586">
            <v>-6.161560100261163E-3</v>
          </cell>
          <cell r="C586">
            <v>-2.080636228115218E-2</v>
          </cell>
          <cell r="D586">
            <v>-0.15841121605189024</v>
          </cell>
          <cell r="E586">
            <v>1.1537143780024683E-2</v>
          </cell>
          <cell r="F586">
            <v>2.2482663842229189E-2</v>
          </cell>
          <cell r="G586">
            <v>0.12542603534926378</v>
          </cell>
          <cell r="H586">
            <v>1.4027661564207313E-2</v>
          </cell>
          <cell r="I586">
            <v>2.6411760407601959E-2</v>
          </cell>
          <cell r="J586">
            <v>0.12001072786381317</v>
          </cell>
          <cell r="K586">
            <v>9.0397566556135924E-3</v>
          </cell>
          <cell r="L586">
            <v>1.855356727685642E-2</v>
          </cell>
          <cell r="M586">
            <v>0.13027375441633815</v>
          </cell>
          <cell r="N586" t="str">
            <v/>
          </cell>
          <cell r="O586">
            <v>-0.96085372464754948</v>
          </cell>
          <cell r="P586">
            <v>-2808739.82</v>
          </cell>
          <cell r="Q586">
            <v>-4.8581780019150034E-2</v>
          </cell>
          <cell r="R586">
            <v>-6.1962513347938009E-2</v>
          </cell>
          <cell r="S586">
            <v>-5.6906648925618808E-2</v>
          </cell>
          <cell r="T586">
            <v>-7.0499613362068558E-2</v>
          </cell>
          <cell r="U586">
            <v>-0.16581977807077319</v>
          </cell>
          <cell r="V586">
            <v>2.4744910830556188E-2</v>
          </cell>
          <cell r="W586">
            <v>4.0617170873627817E-2</v>
          </cell>
          <cell r="X586">
            <v>5.6171675513230213E-3</v>
          </cell>
        </row>
        <row r="587">
          <cell r="A587">
            <v>40462</v>
          </cell>
          <cell r="B587">
            <v>-3.1491759284920382E-3</v>
          </cell>
          <cell r="C587">
            <v>-2.3890015314388946E-2</v>
          </cell>
          <cell r="D587">
            <v>-0.16106152719198852</v>
          </cell>
          <cell r="E587">
            <v>4.3526207852395693E-4</v>
          </cell>
          <cell r="F587">
            <v>2.2927711771748016E-2</v>
          </cell>
          <cell r="G587">
            <v>0.12591589062463493</v>
          </cell>
          <cell r="H587">
            <v>-5.2745688120897942E-4</v>
          </cell>
          <cell r="I587">
            <v>2.5870372461621161E-2</v>
          </cell>
          <cell r="J587">
            <v>0.11941997049837338</v>
          </cell>
          <cell r="K587">
            <v>1.4054084645204763E-3</v>
          </cell>
          <cell r="L587">
            <v>1.9985051081874872E-2</v>
          </cell>
          <cell r="M587">
            <v>0.13186225071802027</v>
          </cell>
          <cell r="N587" t="str">
            <v/>
          </cell>
          <cell r="O587">
            <v>-0.9385120482723629</v>
          </cell>
          <cell r="P587">
            <v>-2734791.73</v>
          </cell>
          <cell r="Q587">
            <v>-5.1577963375442515E-2</v>
          </cell>
          <cell r="R587">
            <v>-6.1554221201764459E-2</v>
          </cell>
          <cell r="S587">
            <v>-5.7404090003265518E-2</v>
          </cell>
          <cell r="T587">
            <v>-6.9193285650912539E-2</v>
          </cell>
          <cell r="U587">
            <v>-0.16844675834569689</v>
          </cell>
          <cell r="V587">
            <v>2.519094343040118E-2</v>
          </cell>
          <cell r="W587">
            <v>4.0068290186146216E-2</v>
          </cell>
          <cell r="X587">
            <v>7.0304704306667354E-3</v>
          </cell>
        </row>
        <row r="588">
          <cell r="A588">
            <v>40463</v>
          </cell>
          <cell r="B588">
            <v>-4.5696972047198038E-3</v>
          </cell>
          <cell r="C588">
            <v>-2.8350542382905797E-2</v>
          </cell>
          <cell r="D588">
            <v>-0.16489522198611117</v>
          </cell>
          <cell r="E588">
            <v>3.9941916629964158E-3</v>
          </cell>
          <cell r="F588">
            <v>2.7013481109954829E-2</v>
          </cell>
          <cell r="G588">
            <v>0.13041301448820297</v>
          </cell>
          <cell r="H588">
            <v>3.7362359850679947E-3</v>
          </cell>
          <cell r="I588">
            <v>2.9703266263227279E-2</v>
          </cell>
          <cell r="J588">
            <v>0.12360238767455312</v>
          </cell>
          <cell r="K588">
            <v>4.2536357471177622E-3</v>
          </cell>
          <cell r="L588">
            <v>2.4323695956682378E-2</v>
          </cell>
          <cell r="M588">
            <v>0.13667678044848741</v>
          </cell>
          <cell r="N588" t="str">
            <v/>
          </cell>
          <cell r="O588">
            <v>-0.88245022263220241</v>
          </cell>
          <cell r="P588">
            <v>-2559678.85</v>
          </cell>
          <cell r="Q588">
            <v>-5.591196490510042E-2</v>
          </cell>
          <cell r="R588">
            <v>-5.7805888895914315E-2</v>
          </cell>
          <cell r="S588">
            <v>-5.3882329244957949E-2</v>
          </cell>
          <cell r="T588">
            <v>-6.5233972937100093E-2</v>
          </cell>
          <cell r="U588">
            <v>-0.17224670486966021</v>
          </cell>
          <cell r="V588">
            <v>2.9285752549630395E-2</v>
          </cell>
          <cell r="W588">
            <v>4.395423075886784E-2</v>
          </cell>
          <cell r="X588">
            <v>1.1314011238127364E-2</v>
          </cell>
        </row>
        <row r="589">
          <cell r="A589">
            <v>40464</v>
          </cell>
          <cell r="B589">
            <v>-7.3419210281990476E-3</v>
          </cell>
          <cell r="C589">
            <v>-3.5484315967822977E-2</v>
          </cell>
          <cell r="D589">
            <v>-0.17102649531656089</v>
          </cell>
          <cell r="E589">
            <v>1.150642749732067E-2</v>
          </cell>
          <cell r="F589">
            <v>3.8830737269117122E-2</v>
          </cell>
          <cell r="G589">
            <v>0.1434200298814392</v>
          </cell>
          <cell r="H589">
            <v>1.5089300402230735E-2</v>
          </cell>
          <cell r="I589">
            <v>4.5240768173031354E-2</v>
          </cell>
          <cell r="J589">
            <v>0.14055676163483821</v>
          </cell>
          <cell r="K589">
            <v>7.904737965627396E-3</v>
          </cell>
          <cell r="L589">
            <v>3.2420706365202889E-2</v>
          </cell>
          <cell r="M589">
            <v>0.14566191254954575</v>
          </cell>
          <cell r="N589" t="str">
            <v/>
          </cell>
          <cell r="O589">
            <v>-0.93053810883264965</v>
          </cell>
          <cell r="P589">
            <v>-2679347.9</v>
          </cell>
          <cell r="Q589">
            <v>-6.2843384702434779E-2</v>
          </cell>
          <cell r="R589">
            <v>-4.6964600668092604E-2</v>
          </cell>
          <cell r="S589">
            <v>-3.9606075495076221E-2</v>
          </cell>
          <cell r="T589">
            <v>-5.7844892433997264E-2</v>
          </cell>
          <cell r="U589">
            <v>-0.17832400419333871</v>
          </cell>
          <cell r="V589">
            <v>4.1129154435367798E-2</v>
          </cell>
          <cell r="W589">
            <v>5.970676975296807E-2</v>
          </cell>
          <cell r="X589">
            <v>1.9308183497932285E-2</v>
          </cell>
        </row>
        <row r="590">
          <cell r="A590">
            <v>40465</v>
          </cell>
          <cell r="B590">
            <v>2.5192115887750139E-3</v>
          </cell>
          <cell r="C590">
            <v>-3.3054496879053819E-2</v>
          </cell>
          <cell r="D590">
            <v>-0.16893813565677485</v>
          </cell>
          <cell r="E590">
            <v>-3.9418537774994489E-3</v>
          </cell>
          <cell r="F590">
            <v>3.4735818403230478E-2</v>
          </cell>
          <cell r="G590">
            <v>0.13891283531738252</v>
          </cell>
          <cell r="H590">
            <v>-2.5135129123384108E-3</v>
          </cell>
          <cell r="I590">
            <v>4.2613542005725868E-2</v>
          </cell>
          <cell r="J590">
            <v>0.13768995748721413</v>
          </cell>
          <cell r="K590">
            <v>-5.3879310344827252E-3</v>
          </cell>
          <cell r="L590">
            <v>2.6858094800735088E-2</v>
          </cell>
          <cell r="M590">
            <v>0.13948916517589516</v>
          </cell>
          <cell r="N590" t="str">
            <v/>
          </cell>
          <cell r="O590">
            <v>-0.93799969134696026</v>
          </cell>
          <cell r="P590">
            <v>-2707636.4</v>
          </cell>
          <cell r="Q590">
            <v>-6.0482488896679953E-2</v>
          </cell>
          <cell r="R590">
            <v>-5.0721326857039783E-2</v>
          </cell>
          <cell r="S590">
            <v>-4.2020038025250672E-2</v>
          </cell>
          <cell r="T590">
            <v>-6.2921159177348529E-2</v>
          </cell>
          <cell r="U590">
            <v>-0.17625402850248428</v>
          </cell>
          <cell r="V590">
            <v>3.7025175545091882E-2</v>
          </cell>
          <cell r="W590">
            <v>5.7043183103901551E-2</v>
          </cell>
          <cell r="X590">
            <v>1.3816221302361598E-2</v>
          </cell>
        </row>
        <row r="591">
          <cell r="A591">
            <v>40466</v>
          </cell>
          <cell r="B591">
            <v>5.6212017949421598E-4</v>
          </cell>
          <cell r="C591">
            <v>-3.251095729927822E-2</v>
          </cell>
          <cell r="D591">
            <v>-0.16847097901241936</v>
          </cell>
          <cell r="E591">
            <v>-1.341072115162989E-4</v>
          </cell>
          <cell r="F591">
            <v>3.4597052867968436E-2</v>
          </cell>
          <cell r="G591">
            <v>0.13876009889287788</v>
          </cell>
          <cell r="H591">
            <v>-2.1662397900020793E-3</v>
          </cell>
          <cell r="I591">
            <v>4.0354991065438162E-2</v>
          </cell>
          <cell r="J591">
            <v>0.13522544823261962</v>
          </cell>
          <cell r="K591">
            <v>1.9292050963946677E-3</v>
          </cell>
          <cell r="L591">
            <v>2.8839114670498711E-2</v>
          </cell>
          <cell r="M591">
            <v>0.14168747348063904</v>
          </cell>
          <cell r="N591" t="str">
            <v/>
          </cell>
          <cell r="O591">
            <v>-1.0781324909181416</v>
          </cell>
          <cell r="P591">
            <v>-3071298.01</v>
          </cell>
          <cell r="Q591">
            <v>-5.9954367144700482E-2</v>
          </cell>
          <cell r="R591">
            <v>-5.0848631972846836E-2</v>
          </cell>
          <cell r="S591">
            <v>-4.4095252336905033E-2</v>
          </cell>
          <cell r="T591">
            <v>-6.1113341901909868E-2</v>
          </cell>
          <cell r="U591">
            <v>-0.17579098426912843</v>
          </cell>
          <cell r="V591">
            <v>3.6886102990527414E-2</v>
          </cell>
          <cell r="W591">
            <v>5.4753374100911412E-2</v>
          </cell>
          <cell r="X591">
            <v>1.5772080723305715E-2</v>
          </cell>
        </row>
        <row r="592">
          <cell r="A592">
            <v>40469</v>
          </cell>
          <cell r="B592">
            <v>-7.0210347616624456E-3</v>
          </cell>
          <cell r="C592">
            <v>-3.930373149960753E-2</v>
          </cell>
          <cell r="D592">
            <v>-0.17430917317410433</v>
          </cell>
          <cell r="E592">
            <v>6.7824852700912874E-3</v>
          </cell>
          <cell r="F592">
            <v>4.1614192139525108E-2</v>
          </cell>
          <cell r="G592">
            <v>0.14648372248978658</v>
          </cell>
          <cell r="H592">
            <v>9.9160994547102897E-3</v>
          </cell>
          <cell r="I592">
            <v>5.067125462504718E-2</v>
          </cell>
          <cell r="J592">
            <v>0.14648245668081228</v>
          </cell>
          <cell r="K592">
            <v>3.6137962976797683E-3</v>
          </cell>
          <cell r="L592">
            <v>3.2557129654003036E-2</v>
          </cell>
          <cell r="M592">
            <v>0.14581329944541066</v>
          </cell>
          <cell r="N592" t="str">
            <v/>
          </cell>
          <cell r="O592">
            <v>-0.99089422030685936</v>
          </cell>
          <cell r="P592">
            <v>-2802686.8600000003</v>
          </cell>
          <cell r="Q592">
            <v>-6.6554460210526578E-2</v>
          </cell>
          <cell r="R592">
            <v>-4.4411026800115661E-2</v>
          </cell>
          <cell r="S592">
            <v>-3.4616405789848037E-2</v>
          </cell>
          <cell r="T592">
            <v>-5.7720396772934168E-2</v>
          </cell>
          <cell r="U592">
            <v>-0.18157778441945049</v>
          </cell>
          <cell r="V592">
            <v>4.3918767710823037E-2</v>
          </cell>
          <cell r="W592">
            <v>6.5212413458687335E-2</v>
          </cell>
          <cell r="X592">
            <v>1.9442874107910013E-2</v>
          </cell>
        </row>
        <row r="593">
          <cell r="A593">
            <v>40470</v>
          </cell>
          <cell r="B593">
            <v>1.7436900721580845E-2</v>
          </cell>
          <cell r="C593">
            <v>-2.2552166042173027E-2</v>
          </cell>
          <cell r="D593">
            <v>-0.15991168420002111</v>
          </cell>
          <cell r="E593">
            <v>-1.9489037931923581E-2</v>
          </cell>
          <cell r="F593">
            <v>2.1314133638488109E-2</v>
          </cell>
          <cell r="G593">
            <v>0.12413985773385017</v>
          </cell>
          <cell r="H593">
            <v>-2.2492049542572119E-2</v>
          </cell>
          <cell r="I593">
            <v>2.7039504713064266E-2</v>
          </cell>
          <cell r="J593">
            <v>0.12069571646545763</v>
          </cell>
          <cell r="K593">
            <v>-1.6433344560583325E-2</v>
          </cell>
          <cell r="L593">
            <v>1.5588762563911951E-2</v>
          </cell>
          <cell r="M593">
            <v>0.1269837546935253</v>
          </cell>
          <cell r="N593" t="str">
            <v/>
          </cell>
          <cell r="O593">
            <v>-1.0966991470038316</v>
          </cell>
          <cell r="P593">
            <v>-3156793.89</v>
          </cell>
          <cell r="Q593">
            <v>-5.0278063004215001E-2</v>
          </cell>
          <cell r="R593">
            <v>-6.3034536546136111E-2</v>
          </cell>
          <cell r="S593">
            <v>-5.6329861418409122E-2</v>
          </cell>
          <cell r="T593">
            <v>-7.3205202165174232E-2</v>
          </cell>
          <cell r="U593">
            <v>-0.16730703749803622</v>
          </cell>
          <cell r="V593">
            <v>2.3573795249059781E-2</v>
          </cell>
          <cell r="W593">
            <v>4.1253603081811807E-2</v>
          </cell>
          <cell r="X593">
            <v>2.6900180978632893E-3</v>
          </cell>
        </row>
        <row r="594">
          <cell r="A594">
            <v>40471</v>
          </cell>
          <cell r="B594">
            <v>-1.0568121826069603E-2</v>
          </cell>
          <cell r="C594">
            <v>-3.2881953830067201E-2</v>
          </cell>
          <cell r="D594">
            <v>-0.16878983986605289</v>
          </cell>
          <cell r="E594">
            <v>1.1652973020437996E-2</v>
          </cell>
          <cell r="F594">
            <v>3.3215479683169513E-2</v>
          </cell>
          <cell r="G594">
            <v>0.13723942916722165</v>
          </cell>
          <cell r="H594">
            <v>1.1499940171852295E-2</v>
          </cell>
          <cell r="I594">
            <v>3.8850397571393414E-2</v>
          </cell>
          <cell r="J594">
            <v>0.13358365015566154</v>
          </cell>
          <cell r="K594">
            <v>1.1807731311204923E-2</v>
          </cell>
          <cell r="L594">
            <v>2.7580561794945613E-2</v>
          </cell>
          <cell r="M594">
            <v>0.14029087606103929</v>
          </cell>
          <cell r="N594" t="str">
            <v/>
          </cell>
          <cell r="O594">
            <v>-1.0604907297686528</v>
          </cell>
          <cell r="P594">
            <v>-3019867.04</v>
          </cell>
          <cell r="Q594">
            <v>-6.0314840135277215E-2</v>
          </cell>
          <cell r="R594">
            <v>-5.2116103279426063E-2</v>
          </cell>
          <cell r="S594">
            <v>-4.5477711282757238E-2</v>
          </cell>
          <cell r="T594">
            <v>-6.2261858211718257E-2</v>
          </cell>
          <cell r="U594">
            <v>-0.17610703816946771</v>
          </cell>
          <cell r="V594">
            <v>3.5501473069524447E-2</v>
          </cell>
          <cell r="W594">
            <v>5.3227957220978173E-2</v>
          </cell>
          <cell r="X594">
            <v>1.4529512419990009E-2</v>
          </cell>
        </row>
        <row r="595">
          <cell r="A595">
            <v>40472</v>
          </cell>
          <cell r="B595">
            <v>1.7727515436730388E-3</v>
          </cell>
          <cell r="C595">
            <v>-3.1167493820805525E-2</v>
          </cell>
          <cell r="D595">
            <v>-0.16731631077155884</v>
          </cell>
          <cell r="E595">
            <v>-2.5785018998728537E-3</v>
          </cell>
          <cell r="F595">
            <v>3.0551331605828347E-2</v>
          </cell>
          <cell r="G595">
            <v>0.13430705513850372</v>
          </cell>
          <cell r="H595">
            <v>-5.6654144352968746E-3</v>
          </cell>
          <cell r="I595">
            <v>3.2964879532878522E-2</v>
          </cell>
          <cell r="J595">
            <v>0.12716142898045302</v>
          </cell>
          <cell r="K595">
            <v>5.4226588605304029E-4</v>
          </cell>
          <cell r="L595">
            <v>2.8137783678778172E-2</v>
          </cell>
          <cell r="M595">
            <v>0.1409092169033046</v>
          </cell>
          <cell r="N595" t="str">
            <v/>
          </cell>
          <cell r="O595">
            <v>-1.0181749382673131</v>
          </cell>
          <cell r="P595">
            <v>-2904579.2199999997</v>
          </cell>
          <cell r="Q595">
            <v>-5.8649011817560437E-2</v>
          </cell>
          <cell r="R595">
            <v>-5.4560223707978972E-2</v>
          </cell>
          <cell r="S595">
            <v>-5.0885475636068489E-2</v>
          </cell>
          <cell r="T595">
            <v>-6.175335480737576E-2</v>
          </cell>
          <cell r="U595">
            <v>-0.17464648064956134</v>
          </cell>
          <cell r="V595">
            <v>3.2831430553893481E-2</v>
          </cell>
          <cell r="W595">
            <v>4.726098434848014E-2</v>
          </cell>
          <cell r="X595">
            <v>1.5079657164969396E-2</v>
          </cell>
        </row>
        <row r="596">
          <cell r="A596">
            <v>40473</v>
          </cell>
          <cell r="B596">
            <v>-9.8877127824682897E-3</v>
          </cell>
          <cell r="C596">
            <v>-4.0747031376224263E-2</v>
          </cell>
          <cell r="D596">
            <v>-0.17554964792929573</v>
          </cell>
          <cell r="E596">
            <v>6.5150585776034831E-3</v>
          </cell>
          <cell r="F596">
            <v>3.7265433898467482E-2</v>
          </cell>
          <cell r="G596">
            <v>0.14169713204772005</v>
          </cell>
          <cell r="H596">
            <v>7.6108590592372473E-3</v>
          </cell>
          <cell r="I596">
            <v>4.0826629644145296E-2</v>
          </cell>
          <cell r="J596">
            <v>0.1357400957534316</v>
          </cell>
          <cell r="K596">
            <v>5.4141133244749425E-3</v>
          </cell>
          <cell r="L596">
            <v>3.3704238152789667E-2</v>
          </cell>
          <cell r="M596">
            <v>0.14708622869655708</v>
          </cell>
          <cell r="N596" t="str">
            <v/>
          </cell>
          <cell r="O596">
            <v>-1.0593559751039663</v>
          </cell>
          <cell r="P596">
            <v>-2991762.56</v>
          </cell>
          <cell r="Q596">
            <v>-6.7956820016201069E-2</v>
          </cell>
          <cell r="R596">
            <v>-4.8400628183840166E-2</v>
          </cell>
          <cell r="S596">
            <v>-4.3661898760059659E-2</v>
          </cell>
          <cell r="T596">
            <v>-5.6673581143994456E-2</v>
          </cell>
          <cell r="U596">
            <v>-0.18280733919289782</v>
          </cell>
          <cell r="V596">
            <v>3.9560387824742138E-2</v>
          </cell>
          <cell r="W596">
            <v>5.5231540098594323E-2</v>
          </cell>
          <cell r="X596">
            <v>2.0575413462229797E-2</v>
          </cell>
        </row>
        <row r="597">
          <cell r="A597">
            <v>40476</v>
          </cell>
          <cell r="B597">
            <v>-7.7370446364233647E-3</v>
          </cell>
          <cell r="C597">
            <v>-4.8168814412087979E-2</v>
          </cell>
          <cell r="D597">
            <v>-0.18192845710378169</v>
          </cell>
          <cell r="E597">
            <v>5.1947632860436244E-3</v>
          </cell>
          <cell r="F597">
            <v>4.2653782292365383E-2</v>
          </cell>
          <cell r="G597">
            <v>0.14762797839306274</v>
          </cell>
          <cell r="H597">
            <v>6.3535118230846318E-3</v>
          </cell>
          <cell r="I597">
            <v>4.7439533941370682E-2</v>
          </cell>
          <cell r="J597">
            <v>0.1429560338797522</v>
          </cell>
          <cell r="K597">
            <v>4.0280307818134639E-3</v>
          </cell>
          <cell r="L597">
            <v>3.7868030643360084E-2</v>
          </cell>
          <cell r="M597">
            <v>0.15170672733514112</v>
          </cell>
          <cell r="N597" t="str">
            <v/>
          </cell>
          <cell r="O597">
            <v>-1.0337515589527058</v>
          </cell>
          <cell r="P597">
            <v>-2896548.34</v>
          </cell>
          <cell r="Q597">
            <v>-7.5168079702809698E-2</v>
          </cell>
          <cell r="R597">
            <v>-4.3457294704107419E-2</v>
          </cell>
          <cell r="S597">
            <v>-3.7585793326965433E-2</v>
          </cell>
          <cell r="T597">
            <v>-5.2873833291544603E-2</v>
          </cell>
          <cell r="U597">
            <v>-0.18912999528611996</v>
          </cell>
          <cell r="V597">
            <v>4.4960657961039319E-2</v>
          </cell>
          <cell r="W597">
            <v>6.1935966164702538E-2</v>
          </cell>
          <cell r="X597">
            <v>2.468632264281756E-2</v>
          </cell>
        </row>
        <row r="598">
          <cell r="A598">
            <v>40477</v>
          </cell>
          <cell r="B598">
            <v>3.9806032644765224E-3</v>
          </cell>
          <cell r="C598">
            <v>-4.4379952087506225E-2</v>
          </cell>
          <cell r="D598">
            <v>-0.17867203884955374</v>
          </cell>
          <cell r="E598">
            <v>-1.3081000149401945E-3</v>
          </cell>
          <cell r="F598">
            <v>4.1289886864171232E-2</v>
          </cell>
          <cell r="G598">
            <v>0.14612676621738108</v>
          </cell>
          <cell r="H598">
            <v>-1.3476618859021882E-3</v>
          </cell>
          <cell r="I598">
            <v>4.6027939603690671E-2</v>
          </cell>
          <cell r="J598">
            <v>0.1414157155956306</v>
          </cell>
          <cell r="K598">
            <v>-1.2681732935664483E-3</v>
          </cell>
          <cell r="L598">
            <v>3.6551834124651794E-2</v>
          </cell>
          <cell r="M598">
            <v>0.150246163621514</v>
          </cell>
          <cell r="N598" t="str">
            <v/>
          </cell>
          <cell r="O598">
            <v>-1.0527992748357264</v>
          </cell>
          <cell r="P598">
            <v>-2961827.64</v>
          </cell>
          <cell r="Q598">
            <v>-7.148669074178271E-2</v>
          </cell>
          <cell r="R598">
            <v>-4.4708548231195855E-2</v>
          </cell>
          <cell r="S598">
            <v>-3.888280227174945E-2</v>
          </cell>
          <cell r="T598">
            <v>-5.4074953401802239E-2</v>
          </cell>
          <cell r="U598">
            <v>-0.18590224349828988</v>
          </cell>
          <cell r="V598">
            <v>4.3593744908748677E-2</v>
          </cell>
          <cell r="W598">
            <v>6.0504835537833701E-2</v>
          </cell>
          <cell r="X598">
            <v>2.3386842814159037E-2</v>
          </cell>
        </row>
        <row r="599">
          <cell r="A599">
            <v>40478</v>
          </cell>
          <cell r="B599">
            <v>3.2425298002780097E-3</v>
          </cell>
          <cell r="C599">
            <v>-4.1281325604406782E-2</v>
          </cell>
          <cell r="D599">
            <v>-0.17600885845972181</v>
          </cell>
          <cell r="E599">
            <v>-2.1496288106102046E-3</v>
          </cell>
          <cell r="F599">
            <v>3.9051500123170935E-2</v>
          </cell>
          <cell r="G599">
            <v>0.1436630191001087</v>
          </cell>
          <cell r="H599">
            <v>-3.6864632814286478E-3</v>
          </cell>
          <cell r="I599">
            <v>4.2171796012993257E-2</v>
          </cell>
          <cell r="J599">
            <v>0.13720792847124175</v>
          </cell>
          <cell r="K599">
            <v>-5.987446752504465E-4</v>
          </cell>
          <cell r="L599">
            <v>3.5931204233348613E-2</v>
          </cell>
          <cell r="M599">
            <v>0.14955745985581825</v>
          </cell>
          <cell r="N599" t="str">
            <v/>
          </cell>
          <cell r="O599">
            <v>-1.034906898607773</v>
          </cell>
          <cell r="P599">
            <v>-2921064.41</v>
          </cell>
          <cell r="Q599">
            <v>-6.847595866655809E-2</v>
          </cell>
          <cell r="R599">
            <v>-4.6762070258447697E-2</v>
          </cell>
          <cell r="S599">
            <v>-4.2425925530324204E-2</v>
          </cell>
          <cell r="T599">
            <v>-5.4641320986638986E-2</v>
          </cell>
          <cell r="U599">
            <v>-0.1832625072624936</v>
          </cell>
          <cell r="V599">
            <v>4.135040572812021E-2</v>
          </cell>
          <cell r="W599">
            <v>5.6595323401845921E-2</v>
          </cell>
          <cell r="X599">
            <v>2.2774095391302707E-2</v>
          </cell>
        </row>
        <row r="600">
          <cell r="A600">
            <v>40479</v>
          </cell>
          <cell r="B600">
            <v>3.5409684849744545E-3</v>
          </cell>
          <cell r="C600">
            <v>-3.78865329924154E-2</v>
          </cell>
          <cell r="D600">
            <v>-0.17309113179562952</v>
          </cell>
          <cell r="E600">
            <v>-2.8658501442768713E-3</v>
          </cell>
          <cell r="F600">
            <v>3.6073734231632071E-2</v>
          </cell>
          <cell r="G600">
            <v>0.14038545227181642</v>
          </cell>
          <cell r="H600">
            <v>-4.5032268345152129E-3</v>
          </cell>
          <cell r="I600">
            <v>3.7478660015012544E-2</v>
          </cell>
          <cell r="J600">
            <v>0.13208682321132659</v>
          </cell>
          <cell r="K600">
            <v>-1.2186096720883887E-3</v>
          </cell>
          <cell r="L600">
            <v>3.4668808448251598E-2</v>
          </cell>
          <cell r="M600">
            <v>0.14815659801661663</v>
          </cell>
          <cell r="N600" t="str">
            <v/>
          </cell>
          <cell r="O600">
            <v>-1.0484687929555661</v>
          </cell>
          <cell r="P600">
            <v>-2969969</v>
          </cell>
          <cell r="Q600">
            <v>-6.5177461393200242E-2</v>
          </cell>
          <cell r="R600">
            <v>-4.949390731692771E-2</v>
          </cell>
          <cell r="S600">
            <v>-4.6738098798512095E-2</v>
          </cell>
          <cell r="T600">
            <v>-5.5793344216477414E-2</v>
          </cell>
          <cell r="U600">
            <v>-0.18037046554021297</v>
          </cell>
          <cell r="V600">
            <v>3.8366051517621402E-2</v>
          </cell>
          <cell r="W600">
            <v>5.1837234988279413E-2</v>
          </cell>
          <cell r="X600">
            <v>2.1527732986297288E-2</v>
          </cell>
        </row>
        <row r="601">
          <cell r="A601">
            <v>40480</v>
          </cell>
          <cell r="B601">
            <v>2.4197004902810257E-3</v>
          </cell>
          <cell r="C601">
            <v>-3.5558506564591141E-2</v>
          </cell>
          <cell r="D601">
            <v>-0.1710902600018176</v>
          </cell>
          <cell r="E601">
            <v>3.6039020339146965E-3</v>
          </cell>
          <cell r="F601">
            <v>3.9807642469714799E-2</v>
          </cell>
          <cell r="G601">
            <v>0.14449528972270564</v>
          </cell>
          <cell r="H601">
            <v>3.3198660528489031E-3</v>
          </cell>
          <cell r="I601">
            <v>4.0922950198951424E-2</v>
          </cell>
          <cell r="J601">
            <v>0.13584519982458332</v>
          </cell>
          <cell r="K601">
            <v>3.8887093719011056E-3</v>
          </cell>
          <cell r="L601">
            <v>3.8692334740478174E-2</v>
          </cell>
          <cell r="M601">
            <v>0.15262144533973387</v>
          </cell>
          <cell r="N601" t="str">
            <v/>
          </cell>
          <cell r="O601">
            <v>-1.0178779814538665</v>
          </cell>
          <cell r="P601">
            <v>-2890389.31</v>
          </cell>
          <cell r="Q601">
            <v>-6.2915470838207588E-2</v>
          </cell>
          <cell r="R601">
            <v>-4.6068376476258832E-2</v>
          </cell>
          <cell r="S601">
            <v>-4.3573396973239142E-2</v>
          </cell>
          <cell r="T601">
            <v>-5.2121598945120584E-2</v>
          </cell>
          <cell r="U601">
            <v>-0.17838720755383175</v>
          </cell>
          <cell r="V601">
            <v>4.2108221042633787E-2</v>
          </cell>
          <cell r="W601">
            <v>5.5329193717839287E-2</v>
          </cell>
          <cell r="X601">
            <v>2.5500157455218053E-2</v>
          </cell>
        </row>
        <row r="602">
          <cell r="A602">
            <v>40483</v>
          </cell>
          <cell r="B602">
            <v>1.4504180993998206E-3</v>
          </cell>
          <cell r="C602">
            <v>1.4504180993997196E-3</v>
          </cell>
          <cell r="D602">
            <v>-0.16988799431215551</v>
          </cell>
          <cell r="E602">
            <v>-3.5800896337538912E-3</v>
          </cell>
          <cell r="F602">
            <v>-3.5800896337539467E-3</v>
          </cell>
          <cell r="G602">
            <v>0.14039789400008917</v>
          </cell>
          <cell r="H602">
            <v>-6.8124020816913615E-3</v>
          </cell>
          <cell r="I602">
            <v>-6.8124020816913156E-3</v>
          </cell>
          <cell r="J602">
            <v>0.12810736562081915</v>
          </cell>
          <cell r="K602">
            <v>-3.477771858166306E-4</v>
          </cell>
          <cell r="L602">
            <v>-3.4777718581657791E-4</v>
          </cell>
          <cell r="M602">
            <v>0.15222058989716181</v>
          </cell>
          <cell r="N602" t="str">
            <v/>
          </cell>
          <cell r="O602">
            <v>-1.0444761635361597</v>
          </cell>
          <cell r="P602">
            <v>-2970219.93</v>
          </cell>
          <cell r="Q602">
            <v>-6.1556306476443834E-2</v>
          </cell>
          <cell r="R602">
            <v>-4.9483537192946181E-2</v>
          </cell>
          <cell r="S602">
            <v>-5.0088959554683621E-2</v>
          </cell>
          <cell r="T602">
            <v>-5.2451249427935775E-2</v>
          </cell>
          <cell r="U602">
            <v>-0.17719552548896944</v>
          </cell>
          <cell r="V602">
            <v>3.837738020322945E-2</v>
          </cell>
          <cell r="W602">
            <v>4.8139866921686369E-2</v>
          </cell>
          <cell r="X602">
            <v>2.5143511896403847E-2</v>
          </cell>
        </row>
        <row r="603">
          <cell r="A603">
            <v>40484</v>
          </cell>
          <cell r="B603">
            <v>-1.4954827658492733E-2</v>
          </cell>
          <cell r="C603">
            <v>-1.3526100311802347E-2</v>
          </cell>
          <cell r="D603">
            <v>-0.18230217629446299</v>
          </cell>
          <cell r="E603">
            <v>1.5084257748249952E-2</v>
          </cell>
          <cell r="F603">
            <v>1.1450165119698763E-2</v>
          </cell>
          <cell r="G603">
            <v>0.15759994976874792</v>
          </cell>
          <cell r="H603">
            <v>2.0529197080292001E-2</v>
          </cell>
          <cell r="I603">
            <v>1.3576941853675528E-2</v>
          </cell>
          <cell r="J603">
            <v>0.15126650405737818</v>
          </cell>
          <cell r="K603">
            <v>9.6745301524089628E-3</v>
          </cell>
          <cell r="L603">
            <v>9.3233883857219979E-3</v>
          </cell>
          <cell r="M603">
            <v>0.16336778273634844</v>
          </cell>
          <cell r="N603" t="str">
            <v/>
          </cell>
          <cell r="O603">
            <v>-1.081433633780376</v>
          </cell>
          <cell r="P603">
            <v>-3029326.5700000003</v>
          </cell>
          <cell r="Q603">
            <v>-7.559057018028803E-2</v>
          </cell>
          <cell r="R603">
            <v>-3.5145701874009783E-2</v>
          </cell>
          <cell r="S603">
            <v>-3.0588048596636441E-2</v>
          </cell>
          <cell r="T603">
            <v>-4.328416046964878E-2</v>
          </cell>
          <cell r="U603">
            <v>-0.18950042460191863</v>
          </cell>
          <cell r="V603">
            <v>5.404053224616745E-2</v>
          </cell>
          <cell r="W603">
            <v>6.9657336817432913E-2</v>
          </cell>
          <cell r="X603">
            <v>3.5061293712792096E-2</v>
          </cell>
        </row>
        <row r="604">
          <cell r="A604">
            <v>40485</v>
          </cell>
          <cell r="B604">
            <v>-4.3178142964660051E-3</v>
          </cell>
          <cell r="C604">
            <v>-1.7785511418966671E-2</v>
          </cell>
          <cell r="D604">
            <v>-0.18583284364784791</v>
          </cell>
          <cell r="E604">
            <v>2.5337434741485865E-3</v>
          </cell>
          <cell r="F604">
            <v>1.4012920374997351E-2</v>
          </cell>
          <cell r="G604">
            <v>0.16053301108714924</v>
          </cell>
          <cell r="H604">
            <v>3.2299294200608896E-3</v>
          </cell>
          <cell r="I604">
            <v>1.6850723837664061E-2</v>
          </cell>
          <cell r="J604">
            <v>0.15498501360916372</v>
          </cell>
          <cell r="K604">
            <v>1.8346236180757562E-3</v>
          </cell>
          <cell r="L604">
            <v>1.117511691233064E-2</v>
          </cell>
          <cell r="M604">
            <v>0.16550212474706494</v>
          </cell>
          <cell r="N604" t="str">
            <v/>
          </cell>
          <cell r="O604">
            <v>-1.0348070229860622</v>
          </cell>
          <cell r="P604">
            <v>-2886199.36</v>
          </cell>
          <cell r="Q604">
            <v>-7.9581998432151635E-2</v>
          </cell>
          <cell r="R604">
            <v>-3.2701008592628811E-2</v>
          </cell>
          <cell r="S604">
            <v>-2.7456916414640098E-2</v>
          </cell>
          <cell r="T604">
            <v>-4.1528946994659255E-2</v>
          </cell>
          <cell r="U604">
            <v>-0.19300001125585209</v>
          </cell>
          <cell r="V604">
            <v>5.6711200566234243E-2</v>
          </cell>
          <cell r="W604">
            <v>7.3112254519003494E-2</v>
          </cell>
          <cell r="X604">
            <v>3.6960241608393618E-2</v>
          </cell>
        </row>
        <row r="605">
          <cell r="A605">
            <v>40486</v>
          </cell>
          <cell r="B605">
            <v>-1.2854355468481389E-2</v>
          </cell>
          <cell r="C605">
            <v>-3.0411245601479897E-2</v>
          </cell>
          <cell r="D605">
            <v>-0.19629843768636113</v>
          </cell>
          <cell r="E605">
            <v>2.2831436302826802E-2</v>
          </cell>
          <cell r="F605">
            <v>3.7164291776782266E-2</v>
          </cell>
          <cell r="G605">
            <v>0.1870296466071133</v>
          </cell>
          <cell r="H605">
            <v>2.5684071796159127E-2</v>
          </cell>
          <cell r="I605">
            <v>4.2967590834686931E-2</v>
          </cell>
          <cell r="J605">
            <v>0.18464973162218934</v>
          </cell>
          <cell r="K605">
            <v>1.9962789302198778E-2</v>
          </cell>
          <cell r="L605">
            <v>3.1360992718877601E-2</v>
          </cell>
          <cell r="M605">
            <v>0.18876879809465552</v>
          </cell>
          <cell r="N605" t="str">
            <v/>
          </cell>
          <cell r="O605">
            <v>-0.93421873460521587</v>
          </cell>
          <cell r="P605">
            <v>-2572152.7999999998</v>
          </cell>
          <cell r="Q605">
            <v>-9.141337860389398E-2</v>
          </cell>
          <cell r="R605">
            <v>-1.0616183284522851E-2</v>
          </cell>
          <cell r="S605">
            <v>-2.4780500309757869E-3</v>
          </cell>
          <cell r="T605">
            <v>-2.2395191311257112E-2</v>
          </cell>
          <cell r="U605">
            <v>-0.20337347597422983</v>
          </cell>
          <cell r="V605">
            <v>8.0837435032445892E-2</v>
          </cell>
          <cell r="W605">
            <v>0.10067414670940766</v>
          </cell>
          <cell r="X605">
            <v>5.7660860426379079E-2</v>
          </cell>
        </row>
        <row r="606">
          <cell r="A606">
            <v>40487</v>
          </cell>
          <cell r="B606">
            <v>-5.7846823546984973E-3</v>
          </cell>
          <cell r="C606">
            <v>-3.6020008560363137E-2</v>
          </cell>
          <cell r="D606">
            <v>-0.20094759593232048</v>
          </cell>
          <cell r="E606">
            <v>4.7331715466032431E-3</v>
          </cell>
          <cell r="F606">
            <v>4.2073368291773106E-2</v>
          </cell>
          <cell r="G606">
            <v>0.19264806155540848</v>
          </cell>
          <cell r="H606">
            <v>4.2984106588346031E-3</v>
          </cell>
          <cell r="I606">
            <v>4.7450693843949843E-2</v>
          </cell>
          <cell r="J606">
            <v>0.1897418426555797</v>
          </cell>
          <cell r="K606">
            <v>5.1728250907127965E-3</v>
          </cell>
          <cell r="L606">
            <v>3.6696042739596368E-2</v>
          </cell>
          <cell r="M606">
            <v>0.19491809116049597</v>
          </cell>
          <cell r="N606" t="str">
            <v/>
          </cell>
          <cell r="O606">
            <v>-0.97032829718270663</v>
          </cell>
          <cell r="P606">
            <v>-2656117.84</v>
          </cell>
          <cell r="Q606">
            <v>-9.666926360039918E-2</v>
          </cell>
          <cell r="R606">
            <v>-5.9332599545753872E-3</v>
          </cell>
          <cell r="S606">
            <v>1.8097089511925901E-3</v>
          </cell>
          <cell r="T606">
            <v>-1.7338212628070448E-2</v>
          </cell>
          <cell r="U606">
            <v>-0.20798170737104649</v>
          </cell>
          <cell r="V606">
            <v>8.5953224026445119E-2</v>
          </cell>
          <cell r="W606">
            <v>0.10540529619352701</v>
          </cell>
          <cell r="X606">
            <v>6.3131955062657452E-2</v>
          </cell>
        </row>
        <row r="607">
          <cell r="A607">
            <v>40490</v>
          </cell>
          <cell r="B607">
            <v>-1.8039414740302915E-3</v>
          </cell>
          <cell r="C607">
            <v>-3.7758972047056472E-2</v>
          </cell>
          <cell r="D607">
            <v>-0.20238903970394173</v>
          </cell>
          <cell r="E607">
            <v>-4.0366677136327578E-4</v>
          </cell>
          <cell r="F607">
            <v>4.1652717899671066E-2</v>
          </cell>
          <cell r="G607">
            <v>0.19216662916302774</v>
          </cell>
          <cell r="H607">
            <v>3.0767356139769651E-4</v>
          </cell>
          <cell r="I607">
            <v>4.7772966729313193E-2</v>
          </cell>
          <cell r="J607">
            <v>0.19010789476545331</v>
          </cell>
          <cell r="K607">
            <v>-1.1223865256516112E-3</v>
          </cell>
          <cell r="L607">
            <v>3.5532469070028938E-2</v>
          </cell>
          <cell r="M607">
            <v>0.19357693119572006</v>
          </cell>
          <cell r="N607" t="str">
            <v/>
          </cell>
          <cell r="O607">
            <v>-1.0473313124916586</v>
          </cell>
          <cell r="P607">
            <v>-2853037.92</v>
          </cell>
          <cell r="Q607">
            <v>-9.8298819380556735E-2</v>
          </cell>
          <cell r="R607">
            <v>-6.3345316660491369E-3</v>
          </cell>
          <cell r="S607">
            <v>2.1179393121883994E-3</v>
          </cell>
          <cell r="T607">
            <v>-1.8441138977489446E-2</v>
          </cell>
          <cell r="U607">
            <v>-0.20941046201731051</v>
          </cell>
          <cell r="V607">
            <v>8.551486079465076E-2</v>
          </cell>
          <cell r="W607">
            <v>0.10574540017779466</v>
          </cell>
          <cell r="X607">
            <v>6.1938710081305359E-2</v>
          </cell>
        </row>
        <row r="608">
          <cell r="A608">
            <v>40491</v>
          </cell>
          <cell r="B608">
            <v>8.3871536354380351E-3</v>
          </cell>
          <cell r="C608">
            <v>-2.9688508711293249E-2</v>
          </cell>
          <cell r="D608">
            <v>-0.19569935403862937</v>
          </cell>
          <cell r="E608">
            <v>-1.2505389655254606E-2</v>
          </cell>
          <cell r="F608">
            <v>2.86264447768807E-2</v>
          </cell>
          <cell r="G608">
            <v>0.17725812093135263</v>
          </cell>
          <cell r="H608">
            <v>-1.4562796349251355E-2</v>
          </cell>
          <cell r="I608">
            <v>3.2514462394583221E-2</v>
          </cell>
          <cell r="J608">
            <v>0.17277659586034777</v>
          </cell>
          <cell r="K608">
            <v>-1.0423663413030805E-2</v>
          </cell>
          <cell r="L608">
            <v>2.4738427159178178E-2</v>
          </cell>
          <cell r="M608">
            <v>0.18113548700737758</v>
          </cell>
          <cell r="N608" t="str">
            <v/>
          </cell>
          <cell r="O608">
            <v>-1.0161332337616635</v>
          </cell>
          <cell r="P608">
            <v>-2791337.95</v>
          </cell>
          <cell r="Q608">
            <v>-9.0736113045445599E-2</v>
          </cell>
          <cell r="R608">
            <v>-1.8760705534536237E-2</v>
          </cell>
          <cell r="S608">
            <v>-1.2475700155946456E-2</v>
          </cell>
          <cell r="T608">
            <v>-2.8672578164866014E-2</v>
          </cell>
          <cell r="U608">
            <v>-0.20277966609967968</v>
          </cell>
          <cell r="V608">
            <v>7.1940074483844096E-2</v>
          </cell>
          <cell r="W608">
            <v>8.9642655100883983E-2</v>
          </cell>
          <cell r="X608">
            <v>5.0869418402149646E-2</v>
          </cell>
        </row>
        <row r="609">
          <cell r="A609">
            <v>40492</v>
          </cell>
          <cell r="B609">
            <v>-8.3335376956774516E-3</v>
          </cell>
          <cell r="C609">
            <v>-3.7774636100496695E-2</v>
          </cell>
          <cell r="D609">
            <v>-0.20240202379040617</v>
          </cell>
          <cell r="E609">
            <v>9.5263992854182078E-3</v>
          </cell>
          <cell r="F609">
            <v>3.8425551005365488E-2</v>
          </cell>
          <cell r="G609">
            <v>0.18847315185334579</v>
          </cell>
          <cell r="H609">
            <v>1.2386082345197126E-2</v>
          </cell>
          <cell r="I609">
            <v>4.5303271548409407E-2</v>
          </cell>
          <cell r="J609">
            <v>0.18730270334919408</v>
          </cell>
          <cell r="K609">
            <v>6.6450160574349623E-3</v>
          </cell>
          <cell r="L609">
            <v>3.1547830462321569E-2</v>
          </cell>
          <cell r="M609">
            <v>0.18898415128454782</v>
          </cell>
          <cell r="N609" t="str">
            <v/>
          </cell>
          <cell r="O609">
            <v>-0.96735275935323406</v>
          </cell>
          <cell r="P609">
            <v>-2635125.1100000003</v>
          </cell>
          <cell r="Q609">
            <v>-9.8313497922699611E-2</v>
          </cell>
          <cell r="R609">
            <v>-9.4130282209161642E-3</v>
          </cell>
          <cell r="S609">
            <v>-2.4414286019491804E-4</v>
          </cell>
          <cell r="T609">
            <v>-2.2218091849744659E-2</v>
          </cell>
          <cell r="U609">
            <v>-0.20942333180399852</v>
          </cell>
          <cell r="V609">
            <v>8.215180364341812E-2</v>
          </cell>
          <cell r="W609">
            <v>0.1031390587538028</v>
          </cell>
          <cell r="X609">
            <v>5.7852462561699181E-2</v>
          </cell>
        </row>
        <row r="610">
          <cell r="A610">
            <v>40493</v>
          </cell>
          <cell r="B610">
            <v>2.9922811547223585E-3</v>
          </cell>
          <cell r="C610">
            <v>-3.4895387277504408E-2</v>
          </cell>
          <cell r="D610">
            <v>-0.20001538639714955</v>
          </cell>
          <cell r="E610">
            <v>-2.5391343598381022E-3</v>
          </cell>
          <cell r="F610">
            <v>3.5788849008673962E-2</v>
          </cell>
          <cell r="G610">
            <v>0.18545545883772996</v>
          </cell>
          <cell r="H610">
            <v>-4.475010454918652E-3</v>
          </cell>
          <cell r="I610">
            <v>4.0625528479669715E-2</v>
          </cell>
          <cell r="J610">
            <v>0.18198951133855323</v>
          </cell>
          <cell r="K610">
            <v>-5.7744382475839794E-4</v>
          </cell>
          <cell r="L610">
            <v>3.0952169537678209E-2</v>
          </cell>
          <cell r="M610">
            <v>0.1882975797286528</v>
          </cell>
          <cell r="N610" t="str">
            <v/>
          </cell>
          <cell r="O610">
            <v>-1.0339132986508728</v>
          </cell>
          <cell r="P610">
            <v>-2824893.1399999997</v>
          </cell>
          <cell r="Q610">
            <v>-9.5615398395066276E-2</v>
          </cell>
          <cell r="R610">
            <v>-1.1928261637368376E-2</v>
          </cell>
          <cell r="S610">
            <v>-4.7180607732616453E-3</v>
          </cell>
          <cell r="T610">
            <v>-2.2782705974566553E-2</v>
          </cell>
          <cell r="U610">
            <v>-0.20705770413839253</v>
          </cell>
          <cell r="V610">
            <v>7.9404074816226355E-2</v>
          </cell>
          <cell r="W610">
            <v>9.8202499932650511E-2</v>
          </cell>
          <cell r="X610">
            <v>5.7241612189687485E-2</v>
          </cell>
        </row>
        <row r="611">
          <cell r="A611">
            <v>40494</v>
          </cell>
          <cell r="B611">
            <v>1.7951589166494961E-2</v>
          </cell>
          <cell r="C611">
            <v>-1.7570225767220893E-2</v>
          </cell>
          <cell r="D611">
            <v>-0.185654391274234</v>
          </cell>
          <cell r="E611">
            <v>-1.5449144104088264E-2</v>
          </cell>
          <cell r="F611">
            <v>1.9786797818931112E-2</v>
          </cell>
          <cell r="G611">
            <v>0.16714118662516775</v>
          </cell>
          <cell r="H611">
            <v>-1.6766268769298178E-2</v>
          </cell>
          <cell r="I611">
            <v>2.31781211809865E-2</v>
          </cell>
          <cell r="J611">
            <v>0.16217195750895952</v>
          </cell>
          <cell r="K611">
            <v>-1.4119660941525978E-2</v>
          </cell>
          <cell r="L611">
            <v>1.6395474456875725E-2</v>
          </cell>
          <cell r="M611">
            <v>0.17151922080524828</v>
          </cell>
          <cell r="N611" t="str">
            <v/>
          </cell>
          <cell r="O611">
            <v>-1.0326182207382397</v>
          </cell>
          <cell r="P611">
            <v>-2872156.3200000003</v>
          </cell>
          <cell r="Q611">
            <v>-7.9380257578550273E-2</v>
          </cell>
          <cell r="R611">
            <v>-2.719312430850962E-2</v>
          </cell>
          <cell r="S611">
            <v>-2.1405225267565497E-2</v>
          </cell>
          <cell r="T611">
            <v>-3.6580682832401124E-2</v>
          </cell>
          <cell r="U611">
            <v>-0.19282312981034766</v>
          </cell>
          <cell r="V611">
            <v>6.2728205717850427E-2</v>
          </cell>
          <cell r="W611">
            <v>7.9789741655664548E-2</v>
          </cell>
          <cell r="X611">
            <v>4.2313719092296864E-2</v>
          </cell>
        </row>
        <row r="612">
          <cell r="A612">
            <v>40497</v>
          </cell>
          <cell r="B612">
            <v>-5.7526718591372557E-4</v>
          </cell>
          <cell r="C612">
            <v>-1.8135385378801661E-2</v>
          </cell>
          <cell r="D612">
            <v>-0.18612285758092684</v>
          </cell>
          <cell r="E612">
            <v>-4.2928920743801058E-3</v>
          </cell>
          <cell r="F612">
            <v>1.5408963157016897E-2</v>
          </cell>
          <cell r="G612">
            <v>0.16213077547542198</v>
          </cell>
          <cell r="H612">
            <v>-8.3982249277279545E-3</v>
          </cell>
          <cell r="I612">
            <v>1.458524117817861E-2</v>
          </cell>
          <cell r="J612">
            <v>0.15241177600510136</v>
          </cell>
          <cell r="K612">
            <v>-1.6016336663398649E-4</v>
          </cell>
          <cell r="L612">
            <v>1.6232685135855185E-2</v>
          </cell>
          <cell r="M612">
            <v>0.17133158634276779</v>
          </cell>
          <cell r="N612" t="str">
            <v/>
          </cell>
          <cell r="O612">
            <v>-1.0676510435733544</v>
          </cell>
          <cell r="P612">
            <v>-2967884.29</v>
          </cell>
          <cell r="Q612">
            <v>-7.9909859907069669E-2</v>
          </cell>
          <cell r="R612">
            <v>-3.1369279235068048E-2</v>
          </cell>
          <cell r="S612">
            <v>-2.9623684298867747E-2</v>
          </cell>
          <cell r="T612">
            <v>-3.6734987313718825E-2</v>
          </cell>
          <cell r="U612">
            <v>-0.19328747217699627</v>
          </cell>
          <cell r="V612">
            <v>5.8166028226304123E-2</v>
          </cell>
          <cell r="W612">
            <v>7.0721424530587162E-2</v>
          </cell>
          <cell r="X612">
            <v>4.2146778617958347E-2</v>
          </cell>
        </row>
        <row r="613">
          <cell r="A613">
            <v>40498</v>
          </cell>
          <cell r="B613">
            <v>1.7157459234951145E-2</v>
          </cell>
          <cell r="C613">
            <v>-1.2890832791975226E-3</v>
          </cell>
          <cell r="D613">
            <v>-0.17215879368761311</v>
          </cell>
          <cell r="E613">
            <v>-1.437305954738044E-2</v>
          </cell>
          <cell r="F613">
            <v>8.1442966461725552E-4</v>
          </cell>
          <cell r="G613">
            <v>0.14542740063767035</v>
          </cell>
          <cell r="H613">
            <v>-1.0997892882976319E-2</v>
          </cell>
          <cell r="I613">
            <v>3.4269413750522837E-3</v>
          </cell>
          <cell r="J613">
            <v>0.13973767473551679</v>
          </cell>
          <cell r="K613">
            <v>-1.7742754632284322E-2</v>
          </cell>
          <cell r="L613">
            <v>-1.7980820458177726E-3</v>
          </cell>
          <cell r="M613">
            <v>0.1505489374132436</v>
          </cell>
          <cell r="N613" t="str">
            <v/>
          </cell>
          <cell r="O613">
            <v>-1.0354664433897292</v>
          </cell>
          <cell r="P613">
            <v>-2927950.45</v>
          </cell>
          <cell r="Q613">
            <v>-6.412345083594484E-2</v>
          </cell>
          <cell r="R613">
            <v>-4.5291466264044455E-2</v>
          </cell>
          <cell r="S613">
            <v>-4.0295779075126048E-2</v>
          </cell>
          <cell r="T613">
            <v>-5.3825962079675826E-2</v>
          </cell>
          <cell r="U613">
            <v>-0.17944633486654882</v>
          </cell>
          <cell r="V613">
            <v>4.2956944891592297E-2</v>
          </cell>
          <cell r="W613">
            <v>5.8945744996091953E-2</v>
          </cell>
          <cell r="X613">
            <v>2.365622403411427E-2</v>
          </cell>
        </row>
        <row r="614">
          <cell r="A614">
            <v>40499</v>
          </cell>
          <cell r="B614">
            <v>-1.7628973374708317E-3</v>
          </cell>
          <cell r="C614">
            <v>-3.0497080951876754E-3</v>
          </cell>
          <cell r="D614">
            <v>-0.17361819274606982</v>
          </cell>
          <cell r="E614">
            <v>3.8046405060581101E-3</v>
          </cell>
          <cell r="F614">
            <v>4.6221687827668889E-3</v>
          </cell>
          <cell r="G614">
            <v>0.14978534012288525</v>
          </cell>
          <cell r="H614">
            <v>3.4820159441350507E-3</v>
          </cell>
          <cell r="I614">
            <v>6.920889983695E-3</v>
          </cell>
          <cell r="J614">
            <v>0.1437062594910774</v>
          </cell>
          <cell r="K614">
            <v>4.1289538253978372E-3</v>
          </cell>
          <cell r="L614">
            <v>2.3234475818387779E-3</v>
          </cell>
          <cell r="M614">
            <v>0.15529950084968358</v>
          </cell>
          <cell r="N614" t="str">
            <v/>
          </cell>
          <cell r="O614">
            <v>-1.0361356640215931</v>
          </cell>
          <cell r="P614">
            <v>-2924662.6100000003</v>
          </cell>
          <cell r="Q614">
            <v>-6.5773305112667546E-2</v>
          </cell>
          <cell r="R614">
            <v>-4.1659143505113239E-2</v>
          </cell>
          <cell r="S614">
            <v>-3.695407367621184E-2</v>
          </cell>
          <cell r="T614">
            <v>-4.9919253166312516E-2</v>
          </cell>
          <cell r="U614">
            <v>-0.18089288673806447</v>
          </cell>
          <cell r="V614">
            <v>4.6925021130201472E-2</v>
          </cell>
          <cell r="W614">
            <v>6.2633010964142422E-2</v>
          </cell>
          <cell r="X614">
            <v>2.7882853316232303E-2</v>
          </cell>
        </row>
        <row r="615">
          <cell r="A615">
            <v>40500</v>
          </cell>
          <cell r="B615">
            <v>-1.2925932115026025E-2</v>
          </cell>
          <cell r="C615">
            <v>-1.5936219890404613E-2</v>
          </cell>
          <cell r="D615">
            <v>-0.18429994788772663</v>
          </cell>
          <cell r="E615">
            <v>1.6478080161515418E-2</v>
          </cell>
          <cell r="F615">
            <v>2.1176413412004713E-2</v>
          </cell>
          <cell r="G615">
            <v>0.16873159512596536</v>
          </cell>
          <cell r="H615">
            <v>1.8525325761800954E-2</v>
          </cell>
          <cell r="I615">
            <v>2.5574427487005558E-2</v>
          </cell>
          <cell r="J615">
            <v>0.16489379052396047</v>
          </cell>
          <cell r="K615">
            <v>1.4421444285313591E-2</v>
          </cell>
          <cell r="L615">
            <v>1.6778399337003869E-2</v>
          </cell>
          <cell r="M615">
            <v>0.17196058823403804</v>
          </cell>
          <cell r="N615" t="str">
            <v/>
          </cell>
          <cell r="O615">
            <v>-1.0112614984326826</v>
          </cell>
          <cell r="P615">
            <v>-2820473.95</v>
          </cell>
          <cell r="Q615">
            <v>-7.7849055950826362E-2</v>
          </cell>
          <cell r="R615">
            <v>-2.586752604973519E-2</v>
          </cell>
          <cell r="S615">
            <v>-1.9113334167488283E-2</v>
          </cell>
          <cell r="T615">
            <v>-3.6217716609301287E-2</v>
          </cell>
          <cell r="U615">
            <v>-0.19148060967902314</v>
          </cell>
          <cell r="V615">
            <v>6.4176335551481056E-2</v>
          </cell>
          <cell r="W615">
            <v>8.2318633657496587E-2</v>
          </cell>
          <cell r="X615">
            <v>4.2706408617161573E-2</v>
          </cell>
        </row>
        <row r="616">
          <cell r="A616">
            <v>40501</v>
          </cell>
          <cell r="B616">
            <v>-5.1868655004832977E-3</v>
          </cell>
          <cell r="C616">
            <v>-2.1040426361730313E-2</v>
          </cell>
          <cell r="D616">
            <v>-0.18853087434677018</v>
          </cell>
          <cell r="E616">
            <v>5.0128417960504379E-3</v>
          </cell>
          <cell r="F616">
            <v>2.6295409218297205E-2</v>
          </cell>
          <cell r="G616">
            <v>0.17459026171437753</v>
          </cell>
          <cell r="H616">
            <v>4.9033333955584447E-3</v>
          </cell>
          <cell r="I616">
            <v>3.0603160826933262E-2</v>
          </cell>
          <cell r="J616">
            <v>0.1706056531493152</v>
          </cell>
          <cell r="K616">
            <v>5.1232975405988319E-3</v>
          </cell>
          <cell r="L616">
            <v>2.1987657609661149E-2</v>
          </cell>
          <cell r="M616">
            <v>0.17796489103341617</v>
          </cell>
          <cell r="N616" t="str">
            <v/>
          </cell>
          <cell r="O616">
            <v>-0.93028849924352974</v>
          </cell>
          <cell r="P616">
            <v>-2581151.38</v>
          </cell>
          <cell r="Q616">
            <v>-8.2632128868753152E-2</v>
          </cell>
          <cell r="R616">
            <v>-2.0984354069427336E-2</v>
          </cell>
          <cell r="S616">
            <v>-1.4303719821653793E-2</v>
          </cell>
          <cell r="T616">
            <v>-3.1279973207133049E-2</v>
          </cell>
          <cell r="U616">
            <v>-0.19567429101115086</v>
          </cell>
          <cell r="V616">
            <v>6.9510883164701331E-2</v>
          </cell>
          <cell r="W616">
            <v>8.7625602758544474E-2</v>
          </cell>
          <cell r="X616">
            <v>4.8048503795996567E-2</v>
          </cell>
        </row>
        <row r="617">
          <cell r="A617">
            <v>40504</v>
          </cell>
          <cell r="B617">
            <v>-4.965135635631928E-3</v>
          </cell>
          <cell r="C617">
            <v>-2.5901093426644706E-2</v>
          </cell>
          <cell r="D617">
            <v>-0.19255992861976612</v>
          </cell>
          <cell r="E617">
            <v>3.9172807261294018E-3</v>
          </cell>
          <cell r="F617">
            <v>3.0315696444143003E-2</v>
          </cell>
          <cell r="G617">
            <v>0.17919146150769061</v>
          </cell>
          <cell r="H617">
            <v>4.123966686275027E-3</v>
          </cell>
          <cell r="I617">
            <v>3.4853333928953401E-2</v>
          </cell>
          <cell r="J617">
            <v>0.17543319186566841</v>
          </cell>
          <cell r="K617">
            <v>3.708852373556875E-3</v>
          </cell>
          <cell r="L617">
            <v>2.5778058959332606E-2</v>
          </cell>
          <cell r="M617">
            <v>0.18233378891549212</v>
          </cell>
          <cell r="N617" t="str">
            <v/>
          </cell>
          <cell r="O617">
            <v>-1.0215146078786284</v>
          </cell>
          <cell r="P617">
            <v>-2820165.27</v>
          </cell>
          <cell r="Q617">
            <v>-8.7186984776690735E-2</v>
          </cell>
          <cell r="R617">
            <v>-1.7149274949044391E-2</v>
          </cell>
          <cell r="S617">
            <v>-1.0238741199412926E-2</v>
          </cell>
          <cell r="T617">
            <v>-2.7687133636450256E-2</v>
          </cell>
          <cell r="U617">
            <v>-0.19966787725150636</v>
          </cell>
          <cell r="V617">
            <v>7.370045753370813E-2</v>
          </cell>
          <cell r="W617">
            <v>9.2110934511460574E-2</v>
          </cell>
          <cell r="X617">
            <v>5.1935560976902995E-2</v>
          </cell>
        </row>
        <row r="618">
          <cell r="A618">
            <v>40505</v>
          </cell>
          <cell r="B618">
            <v>8.2197822916664255E-3</v>
          </cell>
          <cell r="C618">
            <v>-1.7894212484061311E-2</v>
          </cell>
          <cell r="D618">
            <v>-0.18592294701945289</v>
          </cell>
          <cell r="E618">
            <v>-1.1732230585063119E-2</v>
          </cell>
          <cell r="F618">
            <v>1.8227795118050505E-2</v>
          </cell>
          <cell r="G618">
            <v>0.16535691537734487</v>
          </cell>
          <cell r="H618">
            <v>-1.0144239367048686E-2</v>
          </cell>
          <cell r="I618">
            <v>2.4355533999789847E-2</v>
          </cell>
          <cell r="J618">
            <v>0.16350931620740905</v>
          </cell>
          <cell r="K618">
            <v>-1.3334271096515598E-2</v>
          </cell>
          <cell r="L618">
            <v>1.2100056236311163E-2</v>
          </cell>
          <cell r="M618">
            <v>0.16656822964752238</v>
          </cell>
          <cell r="N618" t="str">
            <v/>
          </cell>
          <cell r="O618">
            <v>-1.0020090174512137</v>
          </cell>
          <cell r="P618">
            <v>-2789097.05</v>
          </cell>
          <cell r="Q618">
            <v>-7.9683860518555472E-2</v>
          </cell>
          <cell r="R618">
            <v>-2.8680306286038681E-2</v>
          </cell>
          <cell r="S618">
            <v>-2.0279116324917523E-2</v>
          </cell>
          <cell r="T618">
            <v>-4.065221698717203E-2</v>
          </cell>
          <cell r="U618">
            <v>-0.19308932144148638</v>
          </cell>
          <cell r="V618">
            <v>6.1103556186634878E-2</v>
          </cell>
          <cell r="W618">
            <v>8.1032299776405026E-2</v>
          </cell>
          <cell r="X618">
            <v>3.7908767030771617E-2</v>
          </cell>
        </row>
        <row r="619">
          <cell r="A619">
            <v>40506</v>
          </cell>
          <cell r="B619">
            <v>-1.7101073132352422E-2</v>
          </cell>
          <cell r="C619">
            <v>-3.4689275380077933E-2</v>
          </cell>
          <cell r="D619">
            <v>-0.19984453823784321</v>
          </cell>
          <cell r="E619">
            <v>2.1141256919619655E-2</v>
          </cell>
          <cell r="F619">
            <v>3.9754410537339191E-2</v>
          </cell>
          <cell r="G619">
            <v>0.18999402532839271</v>
          </cell>
          <cell r="H619">
            <v>2.3091156021829491E-2</v>
          </cell>
          <cell r="I619">
            <v>4.8009087457203448E-2</v>
          </cell>
          <cell r="J619">
            <v>0.19037609136080635</v>
          </cell>
          <cell r="K619">
            <v>1.9167746569746489E-2</v>
          </cell>
          <cell r="L619">
            <v>3.1499733617474934E-2</v>
          </cell>
          <cell r="M619">
            <v>0.18892871382972376</v>
          </cell>
          <cell r="N619" t="str">
            <v/>
          </cell>
          <cell r="O619">
            <v>-0.91904199018259025</v>
          </cell>
          <cell r="P619">
            <v>-2514327.2999999998</v>
          </cell>
          <cell r="Q619">
            <v>-9.5422254124711947E-2</v>
          </cell>
          <cell r="R619">
            <v>-8.1453870901455616E-3</v>
          </cell>
          <cell r="S619">
            <v>2.3437714578684599E-3</v>
          </cell>
          <cell r="T619">
            <v>-2.2263681810134051E-2</v>
          </cell>
          <cell r="U619">
            <v>-0.20688835996679167</v>
          </cell>
          <cell r="V619">
            <v>8.3536619086298503E-2</v>
          </cell>
          <cell r="W619">
            <v>0.10599458527517913</v>
          </cell>
          <cell r="X619">
            <v>5.7803139239735346E-2</v>
          </cell>
        </row>
        <row r="620">
          <cell r="A620">
            <v>40508</v>
          </cell>
          <cell r="B620">
            <v>4.5813822530100324E-3</v>
          </cell>
          <cell r="C620">
            <v>-3.026681795766395E-2</v>
          </cell>
          <cell r="D620">
            <v>-0.19617872020567695</v>
          </cell>
          <cell r="E620">
            <v>-5.4271840941616523E-3</v>
          </cell>
          <cell r="F620">
            <v>3.4111471938636506E-2</v>
          </cell>
          <cell r="G620">
            <v>0.1835357086819831</v>
          </cell>
          <cell r="H620">
            <v>-5.1363241943095167E-3</v>
          </cell>
          <cell r="I620">
            <v>4.2626173025440695E-2</v>
          </cell>
          <cell r="J620">
            <v>0.18426193384242229</v>
          </cell>
          <cell r="K620">
            <v>-5.722699263276421E-3</v>
          </cell>
          <cell r="L620">
            <v>2.5596770851832318E-2</v>
          </cell>
          <cell r="M620">
            <v>0.18212483235500221</v>
          </cell>
          <cell r="N620" t="str">
            <v/>
          </cell>
          <cell r="O620">
            <v>-0.99962696453751854</v>
          </cell>
          <cell r="P620">
            <v>-2747346.17</v>
          </cell>
          <cell r="Q620">
            <v>-9.1278037693291014E-2</v>
          </cell>
          <cell r="R620">
            <v>-1.352836466905083E-2</v>
          </cell>
          <cell r="S620">
            <v>-2.8045911064860096E-3</v>
          </cell>
          <cell r="T620">
            <v>-2.7858972717917818E-2</v>
          </cell>
          <cell r="U620">
            <v>-0.20325481237448784</v>
          </cell>
          <cell r="V620">
            <v>7.7656066381751598E-2</v>
          </cell>
          <cell r="W620">
            <v>0.10031383852805487</v>
          </cell>
          <cell r="X620">
            <v>5.1749649994116576E-2</v>
          </cell>
        </row>
        <row r="621">
          <cell r="A621">
            <v>40511</v>
          </cell>
          <cell r="B621">
            <v>-1.5798661879732391E-3</v>
          </cell>
          <cell r="C621">
            <v>-3.1798866623328315E-2</v>
          </cell>
          <cell r="D621">
            <v>-0.19744865026679737</v>
          </cell>
          <cell r="E621">
            <v>-1.5032122816508453E-3</v>
          </cell>
          <cell r="F621">
            <v>3.2556982873422236E-2</v>
          </cell>
          <cell r="G621">
            <v>0.18175660326891996</v>
          </cell>
          <cell r="H621">
            <v>-9.2729175720250015E-4</v>
          </cell>
          <cell r="I621">
            <v>4.1659354369350643E-2</v>
          </cell>
          <cell r="J621">
            <v>0.18316377751280144</v>
          </cell>
          <cell r="K621">
            <v>-2.0886956113943807E-3</v>
          </cell>
          <cell r="L621">
            <v>2.3454611377493828E-2</v>
          </cell>
          <cell r="M621">
            <v>0.17965573340554197</v>
          </cell>
          <cell r="N621" t="str">
            <v/>
          </cell>
          <cell r="O621">
            <v>-0.94853573221781906</v>
          </cell>
          <cell r="P621">
            <v>-2602801.94</v>
          </cell>
          <cell r="Q621">
            <v>-9.2713696795808098E-2</v>
          </cell>
          <cell r="R621">
            <v>-1.5011240946780524E-2</v>
          </cell>
          <cell r="S621">
            <v>-3.7292821894732153E-3</v>
          </cell>
          <cell r="T621">
            <v>-2.9889479415258324E-2</v>
          </cell>
          <cell r="U621">
            <v>-0.20451356315684777</v>
          </cell>
          <cell r="V621">
            <v>7.6036120547370967E-2</v>
          </cell>
          <cell r="W621">
            <v>9.9293526575251922E-2</v>
          </cell>
          <cell r="X621">
            <v>4.95528651158883E-2</v>
          </cell>
        </row>
        <row r="622">
          <cell r="A622">
            <v>40512</v>
          </cell>
          <cell r="B622">
            <v>2.0292138457028508E-3</v>
          </cell>
          <cell r="C622">
            <v>-2.9834179478055223E-2</v>
          </cell>
          <cell r="D622">
            <v>-0.19582010195603128</v>
          </cell>
          <cell r="E622">
            <v>-5.9504263126212154E-3</v>
          </cell>
          <cell r="F622">
            <v>2.641282863325134E-2</v>
          </cell>
          <cell r="G622">
            <v>0.17472464768171481</v>
          </cell>
          <cell r="H622">
            <v>-6.7053652111318026E-3</v>
          </cell>
          <cell r="I622">
            <v>3.4674647972712247E-2</v>
          </cell>
          <cell r="J622">
            <v>0.17523023227999568</v>
          </cell>
          <cell r="K622">
            <v>-5.1820589059294667E-3</v>
          </cell>
          <cell r="L622">
            <v>1.8151009293790432E-2</v>
          </cell>
          <cell r="M622">
            <v>0.17354268790631711</v>
          </cell>
          <cell r="N622" t="str">
            <v/>
          </cell>
          <cell r="O622">
            <v>-0.98489582451765678</v>
          </cell>
          <cell r="P622">
            <v>-2708069.5</v>
          </cell>
          <cell r="Q622">
            <v>-9.0872618867329669E-2</v>
          </cell>
          <cell r="R622">
            <v>-2.08723439762869E-2</v>
          </cell>
          <cell r="S622">
            <v>-1.0409641201549302E-2</v>
          </cell>
          <cell r="T622">
            <v>-3.4916649278190381E-2</v>
          </cell>
          <cell r="U622">
            <v>-0.2028993510651369</v>
          </cell>
          <cell r="V622">
            <v>6.9633246902335078E-2</v>
          </cell>
          <cell r="W622">
            <v>9.192236200533177E-2</v>
          </cell>
          <cell r="X622">
            <v>4.4114020343970717E-2</v>
          </cell>
        </row>
        <row r="623">
          <cell r="A623">
            <v>40513</v>
          </cell>
          <cell r="B623">
            <v>-1.7353724556744162E-2</v>
          </cell>
          <cell r="C623">
            <v>-1.735372455674411E-2</v>
          </cell>
          <cell r="D623">
            <v>-0.20977561840075687</v>
          </cell>
          <cell r="E623">
            <v>2.1876106177425969E-2</v>
          </cell>
          <cell r="F623">
            <v>2.1876106177425969E-2</v>
          </cell>
          <cell r="G623">
            <v>0.20042304880363937</v>
          </cell>
          <cell r="H623">
            <v>2.2225580233512045E-2</v>
          </cell>
          <cell r="I623">
            <v>2.2225580233512066E-2</v>
          </cell>
          <cell r="J623">
            <v>0.20135040610038368</v>
          </cell>
          <cell r="K623">
            <v>2.1526632121339775E-2</v>
          </cell>
          <cell r="L623">
            <v>2.1526632121339873E-2</v>
          </cell>
          <cell r="M623">
            <v>0.1988051096275647</v>
          </cell>
          <cell r="N623" t="str">
            <v/>
          </cell>
          <cell r="O623">
            <v>-0.90953406684566418</v>
          </cell>
          <cell r="P623">
            <v>-2457455.67</v>
          </cell>
          <cell r="Q623">
            <v>-0.10664936502650013</v>
          </cell>
          <cell r="R623">
            <v>5.4715658814208368E-4</v>
          </cell>
          <cell r="S623">
            <v>1.1584578716235638E-2</v>
          </cell>
          <cell r="T623">
            <v>-1.4141655020771915E-2</v>
          </cell>
          <cell r="U623">
            <v>-0.21673201617075455</v>
          </cell>
          <cell r="V623">
            <v>9.3032657382475348E-2</v>
          </cell>
          <cell r="W623">
            <v>0.11619097007084722</v>
          </cell>
          <cell r="X623">
            <v>6.6590278752648446E-2</v>
          </cell>
        </row>
        <row r="624">
          <cell r="A624">
            <v>40514</v>
          </cell>
          <cell r="B624">
            <v>-8.6474396344768337E-3</v>
          </cell>
          <cell r="C624">
            <v>-2.5851098905683156E-2</v>
          </cell>
          <cell r="D624">
            <v>-0.21660903603832804</v>
          </cell>
          <cell r="E624">
            <v>1.2470580836310141E-2</v>
          </cell>
          <cell r="F624">
            <v>3.4619494764205339E-2</v>
          </cell>
          <cell r="G624">
            <v>0.21539302147151496</v>
          </cell>
          <cell r="H624">
            <v>1.0848545733740014E-2</v>
          </cell>
          <cell r="I624">
            <v>3.3315241190874145E-2</v>
          </cell>
          <cell r="J624">
            <v>0.21438331092321072</v>
          </cell>
          <cell r="K624">
            <v>1.4093725766404268E-2</v>
          </cell>
          <cell r="L624">
            <v>3.5923748337536532E-2</v>
          </cell>
          <cell r="M624">
            <v>0.21570074009001972</v>
          </cell>
          <cell r="N624" t="str">
            <v/>
          </cell>
          <cell r="O624">
            <v>-0.85565055155687941</v>
          </cell>
          <cell r="P624">
            <v>-2291876.91</v>
          </cell>
          <cell r="Q624">
            <v>-0.11437456071485497</v>
          </cell>
          <cell r="R624">
            <v>1.3024560784914874E-2</v>
          </cell>
          <cell r="S624">
            <v>2.2558800281984759E-2</v>
          </cell>
          <cell r="T624">
            <v>-2.4723786211355847E-4</v>
          </cell>
          <cell r="U624">
            <v>-0.22350527877853632</v>
          </cell>
          <cell r="V624">
            <v>0.1066634094930905</v>
          </cell>
          <cell r="W624">
            <v>0.12830001885724829</v>
          </cell>
          <cell r="X624">
            <v>8.1622509646500863E-2</v>
          </cell>
        </row>
        <row r="625">
          <cell r="A625">
            <v>40515</v>
          </cell>
          <cell r="B625">
            <v>-3.9372903487558631E-3</v>
          </cell>
          <cell r="C625">
            <v>-2.9686605972212954E-2</v>
          </cell>
          <cell r="D625">
            <v>-0.21969347372003689</v>
          </cell>
          <cell r="E625">
            <v>6.3180953582486765E-3</v>
          </cell>
          <cell r="F625">
            <v>4.115631939162856E-2</v>
          </cell>
          <cell r="G625">
            <v>0.22307199047892201</v>
          </cell>
          <cell r="H625">
            <v>6.9657294467707085E-3</v>
          </cell>
          <cell r="I625">
            <v>4.0513035594234248E-2</v>
          </cell>
          <cell r="J625">
            <v>0.2228423765117753</v>
          </cell>
          <cell r="K625">
            <v>5.672092044338297E-3</v>
          </cell>
          <cell r="L625">
            <v>4.1799603189022871E-2</v>
          </cell>
          <cell r="M625">
            <v>0.22259630658618046</v>
          </cell>
          <cell r="N625" t="str">
            <v/>
          </cell>
          <cell r="O625">
            <v>-0.85797952314858872</v>
          </cell>
          <cell r="P625">
            <v>-2289066.7599999998</v>
          </cell>
          <cell r="Q625">
            <v>-0.11786152520956505</v>
          </cell>
          <cell r="R625">
            <v>1.9424946560201883E-2</v>
          </cell>
          <cell r="S625">
            <v>2.9681668228163538E-2</v>
          </cell>
          <cell r="T625">
            <v>5.4234518263138742E-3</v>
          </cell>
          <cell r="U625">
            <v>-0.22656256395026153</v>
          </cell>
          <cell r="V625">
            <v>0.11365541444375249</v>
          </cell>
          <cell r="W625">
            <v>0.13615945152339415</v>
          </cell>
          <cell r="X625">
            <v>8.7757572078444035E-2</v>
          </cell>
        </row>
        <row r="626">
          <cell r="A626">
            <v>40518</v>
          </cell>
          <cell r="B626">
            <v>-2.7021856081674081E-3</v>
          </cell>
          <cell r="C626">
            <v>-3.2308572860966889E-2</v>
          </cell>
          <cell r="D626">
            <v>-0.2218020067853097</v>
          </cell>
          <cell r="E626">
            <v>2.8335597115876077E-3</v>
          </cell>
          <cell r="F626">
            <v>4.4106497991721616E-2</v>
          </cell>
          <cell r="G626">
            <v>0.22653763799551441</v>
          </cell>
          <cell r="H626">
            <v>5.909846681861038E-3</v>
          </cell>
          <cell r="I626">
            <v>4.666230810507388E-2</v>
          </cell>
          <cell r="J626">
            <v>0.2300691874730425</v>
          </cell>
          <cell r="K626">
            <v>-2.3892820643395135E-4</v>
          </cell>
          <cell r="L626">
            <v>4.1550687878369352E-2</v>
          </cell>
          <cell r="M626">
            <v>0.22230419384345512</v>
          </cell>
          <cell r="N626" t="str">
            <v/>
          </cell>
          <cell r="O626">
            <v>-0.818268051094447</v>
          </cell>
          <cell r="P626">
            <v>-2177218.41</v>
          </cell>
          <cell r="Q626">
            <v>-0.12024522710055452</v>
          </cell>
          <cell r="R626">
            <v>2.2313548017762308E-2</v>
          </cell>
          <cell r="S626">
            <v>3.5766929018514748E-2</v>
          </cell>
          <cell r="T626">
            <v>5.1832278042625024E-3</v>
          </cell>
          <cell r="U626">
            <v>-0.22865253545877295</v>
          </cell>
          <cell r="V626">
            <v>0.11681102355871165</v>
          </cell>
          <cell r="W626">
            <v>0.14287397968804472</v>
          </cell>
          <cell r="X626">
            <v>8.7497676112712419E-2</v>
          </cell>
        </row>
        <row r="627">
          <cell r="A627">
            <v>40519</v>
          </cell>
          <cell r="B627">
            <v>-9.0571720654076992E-5</v>
          </cell>
          <cell r="C627">
            <v>-3.2396218338585081E-2</v>
          </cell>
          <cell r="D627">
            <v>-0.22187248951656469</v>
          </cell>
          <cell r="E627">
            <v>2.3930807205880811E-3</v>
          </cell>
          <cell r="F627">
            <v>4.660512912230641E-2</v>
          </cell>
          <cell r="G627">
            <v>0.22947284157007708</v>
          </cell>
          <cell r="H627">
            <v>4.7171896039152434E-3</v>
          </cell>
          <cell r="I627">
            <v>5.1599612663677075E-2</v>
          </cell>
          <cell r="J627">
            <v>0.23587165705628688</v>
          </cell>
          <cell r="K627">
            <v>5.7565803819216729E-5</v>
          </cell>
          <cell r="L627">
            <v>4.1610645580935746E-2</v>
          </cell>
          <cell r="M627">
            <v>0.22237455676688556</v>
          </cell>
          <cell r="N627" t="str">
            <v/>
          </cell>
          <cell r="O627">
            <v>-0.81260041962421459</v>
          </cell>
          <cell r="P627">
            <v>-2161942.35</v>
          </cell>
          <cell r="Q627">
            <v>-0.12032490800408968</v>
          </cell>
          <cell r="R627">
            <v>2.4760026859919515E-2</v>
          </cell>
          <cell r="S627">
            <v>4.0652838008160108E-2</v>
          </cell>
          <cell r="T627">
            <v>5.2410919847567516E-3</v>
          </cell>
          <cell r="U627">
            <v>-0.22872239772585856</v>
          </cell>
          <cell r="V627">
            <v>0.11948364248773014</v>
          </cell>
          <cell r="W627">
            <v>0.14826513294361443</v>
          </cell>
          <cell r="X627">
            <v>8.7560278790589585E-2</v>
          </cell>
        </row>
        <row r="628">
          <cell r="A628">
            <v>40520</v>
          </cell>
          <cell r="B628">
            <v>-6.1451820399373259E-4</v>
          </cell>
          <cell r="C628">
            <v>-3.2990828476669232E-2</v>
          </cell>
          <cell r="D628">
            <v>-0.22235066303678508</v>
          </cell>
          <cell r="E628">
            <v>-4.6365120334290744E-5</v>
          </cell>
          <cell r="F628">
            <v>4.6556603149552123E-2</v>
          </cell>
          <cell r="G628">
            <v>0.22941583691382994</v>
          </cell>
          <cell r="H628">
            <v>-4.2228986680275382E-4</v>
          </cell>
          <cell r="I628">
            <v>5.1155532803315529E-2</v>
          </cell>
          <cell r="J628">
            <v>0.2353497609788433</v>
          </cell>
          <cell r="K628">
            <v>3.3316471593796581E-4</v>
          </cell>
          <cell r="L628">
            <v>4.1957673495788717E-2</v>
          </cell>
          <cell r="M628">
            <v>0.22278180883886045</v>
          </cell>
          <cell r="N628" t="str">
            <v/>
          </cell>
          <cell r="O628">
            <v>-0.8193407902240768</v>
          </cell>
          <cell r="P628">
            <v>-2178535.69</v>
          </cell>
          <cell r="Q628">
            <v>-0.12086548436172107</v>
          </cell>
          <cell r="R628">
            <v>2.4712513737960462E-2</v>
          </cell>
          <cell r="S628">
            <v>4.0213380859809744E-2</v>
          </cell>
          <cell r="T628">
            <v>5.5760028476170564E-3</v>
          </cell>
          <cell r="U628">
            <v>-0.22919636185278869</v>
          </cell>
          <cell r="V628">
            <v>0.11943173749393399</v>
          </cell>
          <cell r="W628">
            <v>0.14778023221356951</v>
          </cell>
          <cell r="X628">
            <v>8.7922615501938139E-2</v>
          </cell>
        </row>
        <row r="629">
          <cell r="A629">
            <v>40521</v>
          </cell>
          <cell r="B629">
            <v>-2.8095651221701902E-3</v>
          </cell>
          <cell r="C629">
            <v>-3.5707703717799966E-2</v>
          </cell>
          <cell r="D629">
            <v>-0.22453551949119577</v>
          </cell>
          <cell r="E629">
            <v>3.9712572440930849E-3</v>
          </cell>
          <cell r="F629">
            <v>5.0712748641163152E-2</v>
          </cell>
          <cell r="G629">
            <v>0.2342981634621768</v>
          </cell>
          <cell r="H629">
            <v>4.7498342398798474E-3</v>
          </cell>
          <cell r="I629">
            <v>5.6148347344463945E-2</v>
          </cell>
          <cell r="J629">
            <v>0.24121746757176821</v>
          </cell>
          <cell r="K629">
            <v>3.1858073763558906E-3</v>
          </cell>
          <cell r="L629">
            <v>4.527714993786236E-2</v>
          </cell>
          <cell r="M629">
            <v>0.22667735614513318</v>
          </cell>
          <cell r="N629" t="str">
            <v/>
          </cell>
          <cell r="O629">
            <v>-0.80320127112056605</v>
          </cell>
          <cell r="P629">
            <v>-2129622.34</v>
          </cell>
          <cell r="Q629">
            <v>-0.12333547003455436</v>
          </cell>
          <cell r="R629">
            <v>2.8781910731255245E-2</v>
          </cell>
          <cell r="S629">
            <v>4.5154221992999011E-2</v>
          </cell>
          <cell r="T629">
            <v>8.7795742949756672E-3</v>
          </cell>
          <cell r="U629">
            <v>-0.23136198487056903</v>
          </cell>
          <cell r="V629">
            <v>0.12387728889072447</v>
          </cell>
          <cell r="W629">
            <v>0.15323199806039489</v>
          </cell>
          <cell r="X629">
            <v>9.1388527395308783E-2</v>
          </cell>
        </row>
        <row r="630">
          <cell r="A630">
            <v>40522</v>
          </cell>
          <cell r="B630">
            <v>-6.6933315426939734E-3</v>
          </cell>
          <cell r="C630">
            <v>-4.2162031760882512E-2</v>
          </cell>
          <cell r="D630">
            <v>-0.2297259603588242</v>
          </cell>
          <cell r="E630">
            <v>9.5686083527364296E-3</v>
          </cell>
          <cell r="F630">
            <v>6.0766607424137642E-2</v>
          </cell>
          <cell r="G630">
            <v>0.24610867917884827</v>
          </cell>
          <cell r="H630">
            <v>1.2000946059981345E-2</v>
          </cell>
          <cell r="I630">
            <v>6.8823126692283187E-2</v>
          </cell>
          <cell r="J630">
            <v>0.25611325144880359</v>
          </cell>
          <cell r="K630">
            <v>7.1109736002280266E-3</v>
          </cell>
          <cell r="L630">
            <v>5.2710088155992096E-2</v>
          </cell>
          <cell r="M630">
            <v>0.23540022644067871</v>
          </cell>
          <cell r="N630" t="str">
            <v/>
          </cell>
          <cell r="O630">
            <v>-0.82347772323684343</v>
          </cell>
          <cell r="P630">
            <v>-2168769.58</v>
          </cell>
          <cell r="Q630">
            <v>-0.12920327638533313</v>
          </cell>
          <cell r="R630">
            <v>3.8625921915422579E-2</v>
          </cell>
          <cell r="S630">
            <v>5.7697061435498576E-2</v>
          </cell>
          <cell r="T630">
            <v>1.5952979216236507E-2</v>
          </cell>
          <cell r="U630">
            <v>-0.23650673394214861</v>
          </cell>
          <cell r="V630">
            <v>0.13463123050465509</v>
          </cell>
          <cell r="W630">
            <v>0.16707187306376214</v>
          </cell>
          <cell r="X630">
            <v>9.914936240120853E-2</v>
          </cell>
        </row>
        <row r="631">
          <cell r="A631">
            <v>40525</v>
          </cell>
          <cell r="B631">
            <v>7.3224781641534255E-5</v>
          </cell>
          <cell r="C631">
            <v>-4.2091894284810305E-2</v>
          </cell>
          <cell r="D631">
            <v>-0.22966955721046733</v>
          </cell>
          <cell r="E631">
            <v>-3.9128508638818227E-3</v>
          </cell>
          <cell r="F631">
            <v>5.6615985887901177E-2</v>
          </cell>
          <cell r="G631">
            <v>0.24123284175703263</v>
          </cell>
          <cell r="H631">
            <v>-5.9495128151120773E-3</v>
          </cell>
          <cell r="I631">
            <v>6.2464149802939239E-2</v>
          </cell>
          <cell r="J631">
            <v>0.248639989562077</v>
          </cell>
          <cell r="K631">
            <v>-1.8450152658184775E-3</v>
          </cell>
          <cell r="L631">
            <v>5.0767821972863114E-2</v>
          </cell>
          <cell r="M631">
            <v>0.23312089416350013</v>
          </cell>
          <cell r="N631" t="str">
            <v/>
          </cell>
          <cell r="O631">
            <v>-0.80946451424123789</v>
          </cell>
          <cell r="P631">
            <v>-2132019.5</v>
          </cell>
          <cell r="Q631">
            <v>-0.12913951248539235</v>
          </cell>
          <cell r="R631">
            <v>3.4561933579605686E-2</v>
          </cell>
          <cell r="S631">
            <v>5.1404279213981718E-2</v>
          </cell>
          <cell r="T631">
            <v>1.4078530460228889E-2</v>
          </cell>
          <cell r="U631">
            <v>-0.23645082731445677</v>
          </cell>
          <cell r="V631">
            <v>0.13019158771418771</v>
          </cell>
          <cell r="W631">
            <v>0.16012836399881247</v>
          </cell>
          <cell r="X631">
            <v>9.7121415048163628E-2</v>
          </cell>
        </row>
        <row r="632">
          <cell r="A632">
            <v>40526</v>
          </cell>
          <cell r="B632">
            <v>3.0994917668623894E-3</v>
          </cell>
          <cell r="C632">
            <v>-3.9122865997735401E-2</v>
          </cell>
          <cell r="D632">
            <v>-0.22728192434527783</v>
          </cell>
          <cell r="E632">
            <v>-4.0370383929921871E-4</v>
          </cell>
          <cell r="F632">
            <v>5.6189425957733463E-2</v>
          </cell>
          <cell r="G632">
            <v>0.24073175129335111</v>
          </cell>
          <cell r="H632">
            <v>-4.9343871636266527E-4</v>
          </cell>
          <cell r="I632">
            <v>6.1939888856679115E-2</v>
          </cell>
          <cell r="J632">
            <v>0.24802386224842832</v>
          </cell>
          <cell r="K632">
            <v>-3.1297010357415319E-4</v>
          </cell>
          <cell r="L632">
            <v>5.0438963058787811E-2</v>
          </cell>
          <cell r="M632">
            <v>0.23273496418953443</v>
          </cell>
          <cell r="N632" t="str">
            <v/>
          </cell>
          <cell r="O632">
            <v>-0.82331237547845393</v>
          </cell>
          <cell r="P632">
            <v>-2175214.11</v>
          </cell>
          <cell r="Q632">
            <v>-0.12644028757425518</v>
          </cell>
          <cell r="R632">
            <v>3.4144276955026864E-2</v>
          </cell>
          <cell r="S632">
            <v>5.0885475636068156E-2</v>
          </cell>
          <cell r="T632">
            <v>1.3761154197518444E-2</v>
          </cell>
          <cell r="U632">
            <v>-0.23408421294012338</v>
          </cell>
          <cell r="V632">
            <v>0.12973532503108376</v>
          </cell>
          <cell r="W632">
            <v>0.15955591174806494</v>
          </cell>
          <cell r="X632">
            <v>9.6778048845262532E-2</v>
          </cell>
        </row>
        <row r="633">
          <cell r="A633">
            <v>40527</v>
          </cell>
          <cell r="B633">
            <v>4.5657999552170501E-3</v>
          </cell>
          <cell r="C633">
            <v>-3.4735693222338715E-2</v>
          </cell>
          <cell r="D633">
            <v>-0.22375384819005806</v>
          </cell>
          <cell r="E633">
            <v>-4.9839373116296048E-3</v>
          </cell>
          <cell r="F633">
            <v>5.0925444069553905E-2</v>
          </cell>
          <cell r="G633">
            <v>0.23454802202435654</v>
          </cell>
          <cell r="H633">
            <v>-4.1788756240000247E-3</v>
          </cell>
          <cell r="I633">
            <v>5.7502174140982687E-2</v>
          </cell>
          <cell r="J633">
            <v>0.24280852575230805</v>
          </cell>
          <cell r="K633">
            <v>-5.7978133664504357E-3</v>
          </cell>
          <cell r="L633">
            <v>4.4348713998125122E-2</v>
          </cell>
          <cell r="M633">
            <v>0.22558779693686559</v>
          </cell>
          <cell r="N633" t="str">
            <v/>
          </cell>
          <cell r="O633">
            <v>-0.86405170602535708</v>
          </cell>
          <cell r="P633">
            <v>-2293271.58</v>
          </cell>
          <cell r="Q633">
            <v>-0.12245178867838225</v>
          </cell>
          <cell r="R633">
            <v>2.899016670750254E-2</v>
          </cell>
          <cell r="S633">
            <v>4.6493955938317066E-2</v>
          </cell>
          <cell r="T633">
            <v>7.8835562273238402E-3</v>
          </cell>
          <cell r="U633">
            <v>-0.23058719467386535</v>
          </cell>
          <cell r="V633">
            <v>0.12410479499239524</v>
          </cell>
          <cell r="W633">
            <v>0.15471027181379582</v>
          </cell>
          <cell r="X633">
            <v>9.0419134413638025E-2</v>
          </cell>
        </row>
        <row r="634">
          <cell r="A634">
            <v>40528</v>
          </cell>
          <cell r="B634">
            <v>-4.6778017396150364E-3</v>
          </cell>
          <cell r="C634">
            <v>-3.9251008275771548E-2</v>
          </cell>
          <cell r="D634">
            <v>-0.22738497378936406</v>
          </cell>
          <cell r="E634">
            <v>9.7555050467033055E-3</v>
          </cell>
          <cell r="F634">
            <v>6.1177752542883268E-2</v>
          </cell>
          <cell r="G634">
            <v>0.24659166148361278</v>
          </cell>
          <cell r="H634">
            <v>1.0728700074654712E-2</v>
          </cell>
          <cell r="I634">
            <v>6.8847797795636545E-2</v>
          </cell>
          <cell r="J634">
            <v>0.25614224567532839</v>
          </cell>
          <cell r="K634">
            <v>8.7700527316600212E-3</v>
          </cell>
          <cell r="L634">
            <v>5.3507707290129991E-2</v>
          </cell>
          <cell r="M634">
            <v>0.2363362665432811</v>
          </cell>
          <cell r="N634" t="str">
            <v/>
          </cell>
          <cell r="O634">
            <v>-0.83277988846903628</v>
          </cell>
          <cell r="P634">
            <v>-2199934.12</v>
          </cell>
          <cell r="Q634">
            <v>-0.12655678522789859</v>
          </cell>
          <cell r="R634">
            <v>3.9028485471825691E-2</v>
          </cell>
          <cell r="S634">
            <v>5.7721475721518312E-2</v>
          </cell>
          <cell r="T634">
            <v>1.6722748162810497E-2</v>
          </cell>
          <cell r="U634">
            <v>-0.23418635523310205</v>
          </cell>
          <cell r="V634">
            <v>0.13507100499296687</v>
          </cell>
          <cell r="W634">
            <v>0.16709881199320908</v>
          </cell>
          <cell r="X634">
            <v>9.9982167722056703E-2</v>
          </cell>
        </row>
        <row r="635">
          <cell r="A635">
            <v>40529</v>
          </cell>
          <cell r="B635">
            <v>-5.8595390545659667E-3</v>
          </cell>
          <cell r="C635">
            <v>-4.4880554514414528E-2</v>
          </cell>
          <cell r="D635">
            <v>-0.23191214170958974</v>
          </cell>
          <cell r="E635">
            <v>4.0112129595695212E-3</v>
          </cell>
          <cell r="F635">
            <v>6.543436249629031E-2</v>
          </cell>
          <cell r="G635">
            <v>0.25159200611144716</v>
          </cell>
          <cell r="H635">
            <v>3.8171793266414933E-3</v>
          </cell>
          <cell r="I635">
            <v>7.292778151270829E-2</v>
          </cell>
          <cell r="J635">
            <v>0.26093716588684135</v>
          </cell>
          <cell r="K635">
            <v>4.2080719097402439E-3</v>
          </cell>
          <cell r="L635">
            <v>5.7940943479872331E-2</v>
          </cell>
          <cell r="M635">
            <v>0.24153885845751488</v>
          </cell>
          <cell r="N635" t="str">
            <v/>
          </cell>
          <cell r="O635">
            <v>-0.85259443108589772</v>
          </cell>
          <cell r="P635">
            <v>-2239080.4</v>
          </cell>
          <cell r="Q635">
            <v>-0.13167475985680133</v>
          </cell>
          <cell r="R635">
            <v>4.3196249998112224E-2</v>
          </cell>
          <cell r="S635">
            <v>6.1758988271987336E-2</v>
          </cell>
          <cell r="T635">
            <v>2.100119059934813E-2</v>
          </cell>
          <cell r="U635">
            <v>-0.23867367019313313</v>
          </cell>
          <cell r="V635">
            <v>0.13962401651822631</v>
          </cell>
          <cell r="W635">
            <v>0.17155383745049746</v>
          </cell>
          <cell r="X635">
            <v>0.10461097178326306</v>
          </cell>
        </row>
        <row r="636">
          <cell r="A636">
            <v>40532</v>
          </cell>
          <cell r="B636">
            <v>-1.6883581329449338E-3</v>
          </cell>
          <cell r="C636">
            <v>-4.6493138198134054E-2</v>
          </cell>
          <cell r="D636">
            <v>-0.23320894909195067</v>
          </cell>
          <cell r="E636">
            <v>3.4602371437271184E-3</v>
          </cell>
          <cell r="F636">
            <v>6.9121018051603089E-2</v>
          </cell>
          <cell r="G636">
            <v>0.255922811259786</v>
          </cell>
          <cell r="H636">
            <v>3.5784705415706965E-3</v>
          </cell>
          <cell r="I636">
            <v>7.6767221972084299E-2</v>
          </cell>
          <cell r="J636">
            <v>0.26544939238973897</v>
          </cell>
          <cell r="K636">
            <v>3.3403288463585809E-3</v>
          </cell>
          <cell r="L636">
            <v>6.147481413112188E-2</v>
          </cell>
          <cell r="M636">
            <v>0.24568600652029549</v>
          </cell>
          <cell r="N636" t="str">
            <v/>
          </cell>
          <cell r="O636">
            <v>-0.88613883355385237</v>
          </cell>
          <cell r="P636">
            <v>-2316091.88</v>
          </cell>
          <cell r="Q636">
            <v>-0.1331408038380385</v>
          </cell>
          <cell r="R636">
            <v>4.6805956410552518E-2</v>
          </cell>
          <cell r="S636">
            <v>6.5558461533766543E-2</v>
          </cell>
          <cell r="T636">
            <v>2.4411670328473578E-2</v>
          </cell>
          <cell r="U636">
            <v>-0.2399590616938877</v>
          </cell>
          <cell r="V636">
            <v>0.14356738587006612</v>
          </cell>
          <cell r="W636">
            <v>0.17574620834567822</v>
          </cell>
          <cell r="X636">
            <v>0.10830073567631482</v>
          </cell>
        </row>
        <row r="637">
          <cell r="A637">
            <v>40533</v>
          </cell>
          <cell r="B637">
            <v>-6.2786162228941397E-3</v>
          </cell>
          <cell r="C637">
            <v>-5.2479841849284115E-2</v>
          </cell>
          <cell r="D637">
            <v>-0.23802333582375201</v>
          </cell>
          <cell r="E637">
            <v>9.2784779193442191E-3</v>
          </cell>
          <cell r="F637">
            <v>7.9040833810701816E-2</v>
          </cell>
          <cell r="G637">
            <v>0.26757586333246075</v>
          </cell>
          <cell r="H637">
            <v>1.0536746868904986E-2</v>
          </cell>
          <cell r="I637">
            <v>8.8112845626738157E-2</v>
          </cell>
          <cell r="J637">
            <v>0.27878311231275932</v>
          </cell>
          <cell r="K637">
            <v>8.0020813970008032E-3</v>
          </cell>
          <cell r="L637">
            <v>6.9968821994665475E-2</v>
          </cell>
          <cell r="M637">
            <v>0.25565408733957562</v>
          </cell>
          <cell r="N637" t="str">
            <v/>
          </cell>
          <cell r="O637">
            <v>-0.93934618207787401</v>
          </cell>
          <cell r="P637">
            <v>-2439696.7599999998</v>
          </cell>
          <cell r="Q637">
            <v>-0.13858348005002596</v>
          </cell>
          <cell r="R637">
            <v>5.651872236294575E-2</v>
          </cell>
          <cell r="S637">
            <v>7.6785981316967789E-2</v>
          </cell>
          <cell r="T637">
            <v>3.260909589847949E-2</v>
          </cell>
          <cell r="U637">
            <v>-0.24473106705920011</v>
          </cell>
          <cell r="V637">
            <v>0.15417795060914363</v>
          </cell>
          <cell r="W637">
            <v>0.18813474852509149</v>
          </cell>
          <cell r="X637">
            <v>0.11716944837555254</v>
          </cell>
        </row>
        <row r="638">
          <cell r="A638">
            <v>40534</v>
          </cell>
          <cell r="B638">
            <v>-1.6691197609895148E-3</v>
          </cell>
          <cell r="C638">
            <v>-5.4061366469189354E-2</v>
          </cell>
          <cell r="D638">
            <v>-0.2392951661313415</v>
          </cell>
          <cell r="E638">
            <v>1.1473820988152639E-3</v>
          </cell>
          <cell r="F638">
            <v>8.0278905947307022E-2</v>
          </cell>
          <cell r="G638">
            <v>0.26903025718693874</v>
          </cell>
          <cell r="H638">
            <v>1.7004971119888136E-4</v>
          </cell>
          <cell r="I638">
            <v>8.8297878901888893E-2</v>
          </cell>
          <cell r="J638">
            <v>0.27900056901169412</v>
          </cell>
          <cell r="K638">
            <v>2.1412876253613668E-3</v>
          </cell>
          <cell r="L638">
            <v>7.2259932992725151E-2</v>
          </cell>
          <cell r="M638">
            <v>0.25834280389853048</v>
          </cell>
          <cell r="N638" t="str">
            <v/>
          </cell>
          <cell r="O638">
            <v>-0.91112464235377688</v>
          </cell>
          <cell r="P638">
            <v>-2362436.89</v>
          </cell>
          <cell r="Q638">
            <v>-0.14002128738591724</v>
          </cell>
          <cell r="R638">
            <v>5.7730953032048227E-2</v>
          </cell>
          <cell r="S638">
            <v>7.6969088462113699E-2</v>
          </cell>
          <cell r="T638">
            <v>3.4820208977362599E-2</v>
          </cell>
          <cell r="U638">
            <v>-0.24599170136003301</v>
          </cell>
          <cell r="V638">
            <v>0.1555022337285199</v>
          </cell>
          <cell r="W638">
            <v>0.18833679049594365</v>
          </cell>
          <cell r="X638">
            <v>0.11956162949079108</v>
          </cell>
        </row>
        <row r="639">
          <cell r="A639">
            <v>40535</v>
          </cell>
          <cell r="B639">
            <v>1.4121594155335571E-3</v>
          </cell>
          <cell r="C639">
            <v>-5.2725550321331749E-2</v>
          </cell>
          <cell r="D639">
            <v>-0.23822092963775188</v>
          </cell>
          <cell r="E639">
            <v>-2.3495779806197437E-3</v>
          </cell>
          <cell r="F639">
            <v>7.7740706416965399E-2</v>
          </cell>
          <cell r="G639">
            <v>0.26604857163791218</v>
          </cell>
          <cell r="H639">
            <v>-2.0317485505727075E-3</v>
          </cell>
          <cell r="I639">
            <v>8.6086731263838479E-2</v>
          </cell>
          <cell r="J639">
            <v>0.27640196145942286</v>
          </cell>
          <cell r="K639">
            <v>-2.6721612311259232E-3</v>
          </cell>
          <cell r="L639">
            <v>6.939468157009232E-2</v>
          </cell>
          <cell r="M639">
            <v>0.25498030904248647</v>
          </cell>
          <cell r="N639" t="str">
            <v/>
          </cell>
          <cell r="O639">
            <v>-0.89370316297685126</v>
          </cell>
          <cell r="P639">
            <v>-2320547.62</v>
          </cell>
          <cell r="Q639">
            <v>-0.13880686034974077</v>
          </cell>
          <cell r="R639">
            <v>5.5245731675384269E-2</v>
          </cell>
          <cell r="S639">
            <v>7.4780958077619086E-2</v>
          </cell>
          <cell r="T639">
            <v>3.2055002533747601E-2</v>
          </cell>
          <cell r="U639">
            <v>-0.24492692144171813</v>
          </cell>
          <cell r="V639">
            <v>0.15278729112359435</v>
          </cell>
          <cell r="W639">
            <v>0.18592238894426116</v>
          </cell>
          <cell r="X639">
            <v>0.11656998030860954</v>
          </cell>
        </row>
        <row r="640">
          <cell r="A640">
            <v>40539</v>
          </cell>
          <cell r="B640">
            <v>-2.6252101467920067E-3</v>
          </cell>
          <cell r="C640">
            <v>-5.5212344818424963E-2</v>
          </cell>
          <cell r="D640">
            <v>-0.2402207597828806</v>
          </cell>
          <cell r="E640">
            <v>2.4850650916037331E-3</v>
          </cell>
          <cell r="F640">
            <v>8.0418962224282464E-2</v>
          </cell>
          <cell r="G640">
            <v>0.26919478474756442</v>
          </cell>
          <cell r="H640">
            <v>4.3046047344972773E-3</v>
          </cell>
          <cell r="I640">
            <v>9.0761905349311389E-2</v>
          </cell>
          <cell r="J640">
            <v>0.28189636738584256</v>
          </cell>
          <cell r="K640">
            <v>6.3712447883217636E-4</v>
          </cell>
          <cell r="L640">
            <v>7.0076019099253539E-2</v>
          </cell>
          <cell r="M640">
            <v>0.25577988771782967</v>
          </cell>
          <cell r="N640" t="str">
            <v/>
          </cell>
          <cell r="O640">
            <v>-0.89796090713137477</v>
          </cell>
          <cell r="P640">
            <v>-2325463.1</v>
          </cell>
          <cell r="Q640">
            <v>-0.14106767331829828</v>
          </cell>
          <cell r="R640">
            <v>5.7868086006234609E-2</v>
          </cell>
          <cell r="S640">
            <v>7.9407465278307443E-2</v>
          </cell>
          <cell r="T640">
            <v>3.271255003936302E-2</v>
          </cell>
          <cell r="U640">
            <v>-0.24690914694911881</v>
          </cell>
          <cell r="V640">
            <v>0.15565204257880993</v>
          </cell>
          <cell r="W640">
            <v>0.19102731607445689</v>
          </cell>
          <cell r="X640">
            <v>0.11728137437539332</v>
          </cell>
        </row>
        <row r="641">
          <cell r="A641">
            <v>40540</v>
          </cell>
          <cell r="B641">
            <v>2.5919589253024576E-3</v>
          </cell>
          <cell r="C641">
            <v>-5.2763494023061464E-2</v>
          </cell>
          <cell r="D641">
            <v>-0.23825144319994029</v>
          </cell>
          <cell r="E641">
            <v>-2.3247297146231638E-3</v>
          </cell>
          <cell r="F641">
            <v>7.7907280158557191E-2</v>
          </cell>
          <cell r="G641">
            <v>0.26624424991781703</v>
          </cell>
          <cell r="H641">
            <v>-3.6076076415688467E-3</v>
          </cell>
          <cell r="I641">
            <v>8.6826864364440981E-2</v>
          </cell>
          <cell r="J641">
            <v>0.27727178825516208</v>
          </cell>
          <cell r="K641">
            <v>-1.017052178681938E-3</v>
          </cell>
          <cell r="L641">
            <v>6.89876959526734E-2</v>
          </cell>
          <cell r="M641">
            <v>0.25450269404708115</v>
          </cell>
          <cell r="N641" t="str">
            <v/>
          </cell>
          <cell r="O641">
            <v>-0.90258730553909716</v>
          </cell>
          <cell r="P641">
            <v>-2343521.5999999996</v>
          </cell>
          <cell r="Q641">
            <v>-0.1388413560079248</v>
          </cell>
          <cell r="R641">
            <v>5.5408828632544482E-2</v>
          </cell>
          <cell r="S641">
            <v>7.5513386658202952E-2</v>
          </cell>
          <cell r="T641">
            <v>3.1662227490393269E-2</v>
          </cell>
          <cell r="U641">
            <v>-0.24495716639098986</v>
          </cell>
          <cell r="V641">
            <v>0.15296546393566213</v>
          </cell>
          <cell r="W641">
            <v>0.18673055682766937</v>
          </cell>
          <cell r="X641">
            <v>0.11614504091938405</v>
          </cell>
        </row>
        <row r="642">
          <cell r="A642">
            <v>40541</v>
          </cell>
          <cell r="B642">
            <v>-4.9040871016981444E-3</v>
          </cell>
          <cell r="C642">
            <v>-5.7408824354280519E-2</v>
          </cell>
          <cell r="D642">
            <v>-0.24198712447208059</v>
          </cell>
          <cell r="E642">
            <v>2.1803840534240226E-3</v>
          </cell>
          <cell r="F642">
            <v>8.025753200328456E-2</v>
          </cell>
          <cell r="G642">
            <v>0.26900514868807779</v>
          </cell>
          <cell r="H642">
            <v>1.4896955629772346E-3</v>
          </cell>
          <cell r="I642">
            <v>8.844590552200926E-2</v>
          </cell>
          <cell r="J642">
            <v>0.27917453437084183</v>
          </cell>
          <cell r="K642">
            <v>2.8825986899132902E-3</v>
          </cell>
          <cell r="L642">
            <v>7.2069158484559859E-2</v>
          </cell>
          <cell r="M642">
            <v>0.25811892186943397</v>
          </cell>
          <cell r="N642" t="str">
            <v/>
          </cell>
          <cell r="O642">
            <v>-0.91363730510684094</v>
          </cell>
          <cell r="P642">
            <v>-2360542.65</v>
          </cell>
          <cell r="Q642">
            <v>-0.14306455300644216</v>
          </cell>
          <cell r="R642">
            <v>5.7710025212337701E-2</v>
          </cell>
          <cell r="S642">
            <v>7.7115574178230339E-2</v>
          </cell>
          <cell r="T642">
            <v>3.4636095675790068E-2</v>
          </cell>
          <cell r="U642">
            <v>-0.2486599622125214</v>
          </cell>
          <cell r="V642">
            <v>0.15547937144737611</v>
          </cell>
          <cell r="W642">
            <v>0.18849842407262507</v>
          </cell>
          <cell r="X642">
            <v>0.11936243915209133</v>
          </cell>
        </row>
        <row r="643">
          <cell r="A643">
            <v>40542</v>
          </cell>
          <cell r="B643">
            <v>-9.7976708111634464E-4</v>
          </cell>
          <cell r="C643">
            <v>-5.8332344159128913E-2</v>
          </cell>
          <cell r="D643">
            <v>-0.24272980053458515</v>
          </cell>
          <cell r="E643">
            <v>-4.5548273212481227E-4</v>
          </cell>
          <cell r="F643">
            <v>7.9765493351209193E-2</v>
          </cell>
          <cell r="G643">
            <v>0.26842713875587298</v>
          </cell>
          <cell r="H643">
            <v>-6.119916361142652E-4</v>
          </cell>
          <cell r="I643">
            <v>8.7779785731467053E-2</v>
          </cell>
          <cell r="J643">
            <v>0.27839169025467658</v>
          </cell>
          <cell r="K643">
            <v>-2.9658302460452773E-4</v>
          </cell>
          <cell r="L643">
            <v>7.1751200970951334E-2</v>
          </cell>
          <cell r="M643">
            <v>0.25774578515427371</v>
          </cell>
          <cell r="N643" t="str">
            <v/>
          </cell>
          <cell r="O643">
            <v>-0.93327718042373742</v>
          </cell>
          <cell r="P643">
            <v>-2400589.1800000002</v>
          </cell>
          <cell r="Q643">
            <v>-0.14390415014804814</v>
          </cell>
          <cell r="R643">
            <v>5.7228256560258206E-2</v>
          </cell>
          <cell r="S643">
            <v>7.6456388455704793E-2</v>
          </cell>
          <cell r="T643">
            <v>3.4329240173169406E-2</v>
          </cell>
          <cell r="U643">
            <v>-0.24939610044827032</v>
          </cell>
          <cell r="V643">
            <v>0.15495307054635532</v>
          </cell>
          <cell r="W643">
            <v>0.18777107297755768</v>
          </cell>
          <cell r="X643">
            <v>0.11903045525425893</v>
          </cell>
        </row>
        <row r="644">
          <cell r="A644">
            <v>40543</v>
          </cell>
          <cell r="B644">
            <v>1.5143541908988801E-3</v>
          </cell>
          <cell r="C644">
            <v>-5.6906325798072421E-2</v>
          </cell>
          <cell r="D644">
            <v>-0.24158302523438191</v>
          </cell>
          <cell r="E644">
            <v>-5.0592005287720676E-3</v>
          </cell>
          <cell r="F644">
            <v>7.4302743196297039E-2</v>
          </cell>
          <cell r="G644">
            <v>0.26200991150477049</v>
          </cell>
          <cell r="H644">
            <v>-7.6971054347518188E-3</v>
          </cell>
          <cell r="I644">
            <v>7.9407030030900216E-2</v>
          </cell>
          <cell r="J644">
            <v>0.26855177462787583</v>
          </cell>
          <cell r="K644">
            <v>-2.3818444121591347E-3</v>
          </cell>
          <cell r="L644">
            <v>6.9198456361693861E-2</v>
          </cell>
          <cell r="M644">
            <v>0.25475003038398736</v>
          </cell>
          <cell r="N644" t="str">
            <v/>
          </cell>
          <cell r="O644">
            <v>-0.92450629840105802</v>
          </cell>
          <cell r="P644">
            <v>-2381653.56</v>
          </cell>
          <cell r="Q644">
            <v>-0.14260771781001369</v>
          </cell>
          <cell r="R644">
            <v>5.1879526805635789E-2</v>
          </cell>
          <cell r="S644">
            <v>6.8170790137849213E-2</v>
          </cell>
          <cell r="T644">
            <v>3.1865628852130179E-2</v>
          </cell>
          <cell r="U644">
            <v>-0.2482594202872791</v>
          </cell>
          <cell r="V644">
            <v>0.14910993136114037</v>
          </cell>
          <cell r="W644">
            <v>0.17862867379650127</v>
          </cell>
          <cell r="X644">
            <v>0.11636509881737567</v>
          </cell>
        </row>
        <row r="645">
          <cell r="A645">
            <v>40546</v>
          </cell>
          <cell r="B645">
            <v>-9.971772703503962E-3</v>
          </cell>
          <cell r="C645">
            <v>-9.9717727035039117E-3</v>
          </cell>
          <cell r="D645">
            <v>-9.9717727035039117E-3</v>
          </cell>
          <cell r="E645">
            <v>1.5711263077784032E-2</v>
          </cell>
          <cell r="F645">
            <v>1.5711263077784143E-2</v>
          </cell>
          <cell r="G645">
            <v>1.5711263077784032E-2</v>
          </cell>
          <cell r="H645">
            <v>1.902775595331626E-2</v>
          </cell>
          <cell r="I645">
            <v>1.9027755953316294E-2</v>
          </cell>
          <cell r="J645">
            <v>1.9027755953316294E-2</v>
          </cell>
          <cell r="K645">
            <v>1.2394770202252013E-2</v>
          </cell>
          <cell r="L645">
            <v>1.2394770202251992E-2</v>
          </cell>
          <cell r="M645">
            <v>1.2394770202251992E-2</v>
          </cell>
          <cell r="N645" t="str">
            <v/>
          </cell>
          <cell r="O645">
            <v>-0.82853823082649125</v>
          </cell>
          <cell r="P645">
            <v>-2440888.2599999998</v>
          </cell>
          <cell r="Q645">
            <v>-0.15115743876575072</v>
          </cell>
          <cell r="R645">
            <v>6.8405882777414106E-2</v>
          </cell>
          <cell r="S645">
            <v>8.8495683249053325E-2</v>
          </cell>
          <cell r="T645">
            <v>4.4655366201354685E-2</v>
          </cell>
          <cell r="U645">
            <v>-0.25575560648017459</v>
          </cell>
          <cell r="V645">
            <v>0.16716389979804958</v>
          </cell>
          <cell r="W645">
            <v>0.20105533256108199</v>
          </cell>
          <cell r="X645">
            <v>0.13020218767903136</v>
          </cell>
        </row>
        <row r="646">
          <cell r="A646">
            <v>40547</v>
          </cell>
          <cell r="B646">
            <v>1.1089570318461804E-2</v>
          </cell>
          <cell r="C646">
            <v>1.0072149403625996E-3</v>
          </cell>
          <cell r="D646">
            <v>1.0072149403625996E-3</v>
          </cell>
          <cell r="E646">
            <v>-1.2029281773259237E-2</v>
          </cell>
          <cell r="F646">
            <v>3.4929860939482138E-3</v>
          </cell>
          <cell r="G646">
            <v>3.4929860939483248E-3</v>
          </cell>
          <cell r="H646">
            <v>-1.5910843204598023E-2</v>
          </cell>
          <cell r="I646">
            <v>2.8141651072097762E-3</v>
          </cell>
          <cell r="J646">
            <v>2.8141651072097762E-3</v>
          </cell>
          <cell r="K646">
            <v>-8.1222892132508506E-3</v>
          </cell>
          <cell r="L646">
            <v>4.1718070806866514E-3</v>
          </cell>
          <cell r="M646">
            <v>4.1718070806866514E-3</v>
          </cell>
          <cell r="N646" t="str">
            <v/>
          </cell>
          <cell r="O646">
            <v>-0.88828423783784793</v>
          </cell>
          <cell r="P646">
            <v>-2645921.36</v>
          </cell>
          <cell r="Q646">
            <v>-0.1417441394936404</v>
          </cell>
          <cell r="R646">
            <v>5.5553727365276862E-2</v>
          </cell>
          <cell r="S646">
            <v>7.1176799103995769E-2</v>
          </cell>
          <cell r="T646">
            <v>3.6170373188892713E-2</v>
          </cell>
          <cell r="U646">
            <v>-0.24750225594411557</v>
          </cell>
          <cell r="V646">
            <v>0.15312375637180264</v>
          </cell>
          <cell r="W646">
            <v>0.18194552948465637</v>
          </cell>
          <cell r="X646">
            <v>0.12102235864125332</v>
          </cell>
        </row>
        <row r="647">
          <cell r="A647">
            <v>40548</v>
          </cell>
          <cell r="B647">
            <v>-5.3170628933299127E-3</v>
          </cell>
          <cell r="C647">
            <v>-4.3152033781522769E-3</v>
          </cell>
          <cell r="D647">
            <v>-4.3152033781522769E-3</v>
          </cell>
          <cell r="E647">
            <v>8.7937302814888874E-3</v>
          </cell>
          <cell r="F647">
            <v>1.2317432753024549E-2</v>
          </cell>
          <cell r="G647">
            <v>1.2317432753024438E-2</v>
          </cell>
          <cell r="H647">
            <v>1.1809116809116758E-2</v>
          </cell>
          <cell r="I647">
            <v>1.4656514720797764E-2</v>
          </cell>
          <cell r="J647">
            <v>1.4656514720797764E-2</v>
          </cell>
          <cell r="K647">
            <v>5.7824205615226321E-3</v>
          </cell>
          <cell r="L647">
            <v>9.9783507852513331E-3</v>
          </cell>
          <cell r="M647">
            <v>9.9783507852513331E-3</v>
          </cell>
          <cell r="N647" t="str">
            <v/>
          </cell>
          <cell r="O647">
            <v>-0.87504948360765045</v>
          </cell>
          <cell r="P647">
            <v>-2592640.2399999998</v>
          </cell>
          <cell r="Q647">
            <v>-0.14630753988252165</v>
          </cell>
          <cell r="R647">
            <v>6.4835982141347337E-2</v>
          </cell>
          <cell r="S647">
            <v>8.3826451047830597E-2</v>
          </cell>
          <cell r="T647">
            <v>4.2161946060060851E-2</v>
          </cell>
          <cell r="U647">
            <v>-0.25150333377634959</v>
          </cell>
          <cell r="V647">
            <v>0.1632640156665135</v>
          </cell>
          <cell r="W647">
            <v>0.19590326230435395</v>
          </cell>
          <cell r="X647">
            <v>0.12750458137778709</v>
          </cell>
        </row>
        <row r="648">
          <cell r="A648">
            <v>40549</v>
          </cell>
          <cell r="B648">
            <v>4.5459340285300374E-3</v>
          </cell>
          <cell r="C648">
            <v>2.1111402050100203E-4</v>
          </cell>
          <cell r="D648">
            <v>2.1111402050100203E-4</v>
          </cell>
          <cell r="E648">
            <v>-3.4720202254008292E-3</v>
          </cell>
          <cell r="F648">
            <v>8.8026461519802313E-3</v>
          </cell>
          <cell r="G648">
            <v>8.8026461519801202E-3</v>
          </cell>
          <cell r="H648">
            <v>-4.5699643807458976E-3</v>
          </cell>
          <cell r="I648">
            <v>1.001957058983205E-2</v>
          </cell>
          <cell r="J648">
            <v>1.001957058983205E-2</v>
          </cell>
          <cell r="K648">
            <v>-2.368990453372266E-3</v>
          </cell>
          <cell r="L648">
            <v>7.5857217141284128E-3</v>
          </cell>
          <cell r="M648">
            <v>7.5857217141284128E-3</v>
          </cell>
          <cell r="N648" t="str">
            <v/>
          </cell>
          <cell r="O648">
            <v>-0.97263518593932341</v>
          </cell>
          <cell r="P648">
            <v>-2894872.37</v>
          </cell>
          <cell r="Q648">
            <v>-0.142426710278174</v>
          </cell>
          <cell r="R648">
            <v>6.1138850074617945E-2</v>
          </cell>
          <cell r="S648">
            <v>7.8873402771631795E-2</v>
          </cell>
          <cell r="T648">
            <v>3.9693074358976732E-2</v>
          </cell>
          <cell r="U648">
            <v>-0.24810071731112215</v>
          </cell>
          <cell r="V648">
            <v>0.15922513947663841</v>
          </cell>
          <cell r="W648">
            <v>0.19043802699280521</v>
          </cell>
          <cell r="X648">
            <v>0.1248335337883697</v>
          </cell>
        </row>
        <row r="649">
          <cell r="A649">
            <v>40550</v>
          </cell>
          <cell r="B649">
            <v>1.8980325756641023E-3</v>
          </cell>
          <cell r="C649">
            <v>2.1095472974532736E-3</v>
          </cell>
          <cell r="D649">
            <v>2.1095472974532736E-3</v>
          </cell>
          <cell r="E649">
            <v>-2.9933688651732071E-3</v>
          </cell>
          <cell r="F649">
            <v>5.7829277198843121E-3</v>
          </cell>
          <cell r="G649">
            <v>5.7829277198844231E-3</v>
          </cell>
          <cell r="H649">
            <v>-4.5258852348651572E-3</v>
          </cell>
          <cell r="I649">
            <v>5.4483379283747357E-3</v>
          </cell>
          <cell r="J649">
            <v>5.4483379283747357E-3</v>
          </cell>
          <cell r="K649">
            <v>-1.45715066330718E-3</v>
          </cell>
          <cell r="L649">
            <v>6.1175175113938884E-3</v>
          </cell>
          <cell r="M649">
            <v>6.1175175113938884E-3</v>
          </cell>
          <cell r="N649" t="str">
            <v/>
          </cell>
          <cell r="O649">
            <v>-0.88313822342147041</v>
          </cell>
          <cell r="P649">
            <v>-2633489.8600000003</v>
          </cell>
          <cell r="Q649">
            <v>-0.14079900823826252</v>
          </cell>
          <cell r="R649">
            <v>5.7962470079178985E-2</v>
          </cell>
          <cell r="S649">
            <v>7.3990545567738986E-2</v>
          </cell>
          <cell r="T649">
            <v>3.817808490603869E-2</v>
          </cell>
          <cell r="U649">
            <v>-0.24667358797896022</v>
          </cell>
          <cell r="V649">
            <v>0.15575515103640303</v>
          </cell>
          <cell r="W649">
            <v>0.1850502411034165</v>
          </cell>
          <cell r="X649">
            <v>0.12319448185849979</v>
          </cell>
        </row>
        <row r="650">
          <cell r="A650">
            <v>40553</v>
          </cell>
          <cell r="B650">
            <v>-2.6212086056877208E-3</v>
          </cell>
          <cell r="C650">
            <v>-5.1719087176460565E-4</v>
          </cell>
          <cell r="D650">
            <v>-5.1719087176460565E-4</v>
          </cell>
          <cell r="E650">
            <v>3.2038728797467719E-3</v>
          </cell>
          <cell r="F650">
            <v>9.00532836491863E-3</v>
          </cell>
          <cell r="G650">
            <v>9.005328364918519E-3</v>
          </cell>
          <cell r="H650">
            <v>4.7823097163577112E-3</v>
          </cell>
          <cell r="I650">
            <v>1.0256703284145408E-2</v>
          </cell>
          <cell r="J650">
            <v>1.0256703284145408E-2</v>
          </cell>
          <cell r="K650">
            <v>1.6264858784544008E-3</v>
          </cell>
          <cell r="L650">
            <v>7.7539534456918524E-3</v>
          </cell>
          <cell r="M650">
            <v>7.7539534456918524E-3</v>
          </cell>
          <cell r="N650" t="str">
            <v/>
          </cell>
          <cell r="O650">
            <v>-0.84626383046106823</v>
          </cell>
          <cell r="P650">
            <v>-2516916.9</v>
          </cell>
          <cell r="Q650">
            <v>-0.14305115327188378</v>
          </cell>
          <cell r="R650">
            <v>6.1352047344855665E-2</v>
          </cell>
          <cell r="S650">
            <v>7.912670098908392E-2</v>
          </cell>
          <cell r="T650">
            <v>3.9866666900459258E-2</v>
          </cell>
          <cell r="U650">
            <v>-0.24864821365304157</v>
          </cell>
          <cell r="V650">
            <v>0.15945804362043625</v>
          </cell>
          <cell r="W650">
            <v>0.19071751838581741</v>
          </cell>
          <cell r="X650">
            <v>0.12502134182200075</v>
          </cell>
        </row>
        <row r="651">
          <cell r="A651">
            <v>40554</v>
          </cell>
          <cell r="B651">
            <v>-2.6267121281918254E-3</v>
          </cell>
          <cell r="C651">
            <v>-3.1425444884209952E-3</v>
          </cell>
          <cell r="D651">
            <v>-3.1425444884209952E-3</v>
          </cell>
          <cell r="E651">
            <v>4.1862945984529887E-3</v>
          </cell>
          <cell r="F651">
            <v>1.3229321920862791E-2</v>
          </cell>
          <cell r="G651">
            <v>1.3229321920862791E-2</v>
          </cell>
          <cell r="H651">
            <v>4.0157803198483666E-3</v>
          </cell>
          <cell r="I651">
            <v>1.4313672271188738E-2</v>
          </cell>
          <cell r="J651">
            <v>1.4313672271188738E-2</v>
          </cell>
          <cell r="K651">
            <v>4.357232348065997E-3</v>
          </cell>
          <cell r="L651">
            <v>1.2144971570536844E-2</v>
          </cell>
          <cell r="M651">
            <v>1.2144971570536844E-2</v>
          </cell>
          <cell r="N651" t="str">
            <v/>
          </cell>
          <cell r="O651">
            <v>-0.86864582347023667</v>
          </cell>
          <cell r="P651">
            <v>-2576698.27</v>
          </cell>
          <cell r="Q651">
            <v>-0.14530211120082459</v>
          </cell>
          <cell r="R651">
            <v>6.5795179687712535E-2</v>
          </cell>
          <cell r="S651">
            <v>8.3460236757538775E-2</v>
          </cell>
          <cell r="T651">
            <v>4.4397607579153675E-2</v>
          </cell>
          <cell r="U651">
            <v>-0.25062179850277777</v>
          </cell>
          <cell r="V651">
            <v>0.16431187656557733</v>
          </cell>
          <cell r="W651">
            <v>0.19549917836264985</v>
          </cell>
          <cell r="X651">
            <v>0.12992332120485228</v>
          </cell>
        </row>
        <row r="652">
          <cell r="A652">
            <v>40555</v>
          </cell>
          <cell r="B652">
            <v>-6.2589838634543602E-3</v>
          </cell>
          <cell r="C652">
            <v>-9.3818592166321491E-3</v>
          </cell>
          <cell r="D652">
            <v>-9.3818592166321491E-3</v>
          </cell>
          <cell r="E652">
            <v>8.4839131547493896E-3</v>
          </cell>
          <cell r="F652">
            <v>2.1825471493884918E-2</v>
          </cell>
          <cell r="G652">
            <v>2.1825471493885029E-2</v>
          </cell>
          <cell r="H652">
            <v>8.3937750862615821E-3</v>
          </cell>
          <cell r="I652">
            <v>2.2827593103152966E-2</v>
          </cell>
          <cell r="J652">
            <v>2.2827593103152966E-2</v>
          </cell>
          <cell r="K652">
            <v>8.5742443600879941E-3</v>
          </cell>
          <cell r="L652">
            <v>2.0823349884616871E-2</v>
          </cell>
          <cell r="M652">
            <v>2.0823349884616871E-2</v>
          </cell>
          <cell r="N652" t="str">
            <v/>
          </cell>
          <cell r="O652">
            <v>-0.81740407112615387</v>
          </cell>
          <cell r="P652">
            <v>-2409521.7000000002</v>
          </cell>
          <cell r="Q652">
            <v>-0.15065165149494719</v>
          </cell>
          <cell r="R652">
            <v>7.4837293432933549E-2</v>
          </cell>
          <cell r="S652">
            <v>9.2554558299789091E-2</v>
          </cell>
          <cell r="T652">
            <v>5.3352527875628608E-2</v>
          </cell>
          <cell r="U652">
            <v>-0.25531214457357332</v>
          </cell>
          <cell r="V652">
            <v>0.17418979741140306</v>
          </cell>
          <cell r="W652">
            <v>0.2055339295816363</v>
          </cell>
          <cell r="X652">
            <v>0.13961155986902485</v>
          </cell>
        </row>
        <row r="653">
          <cell r="A653">
            <v>40556</v>
          </cell>
          <cell r="B653">
            <v>-1.046912342702547E-3</v>
          </cell>
          <cell r="C653">
            <v>-1.0418949575123349E-2</v>
          </cell>
          <cell r="D653">
            <v>-1.0418949575123349E-2</v>
          </cell>
          <cell r="E653">
            <v>-8.148491475170605E-4</v>
          </cell>
          <cell r="F653">
            <v>2.0992837879526993E-2</v>
          </cell>
          <cell r="G653">
            <v>2.0992837879526993E-2</v>
          </cell>
          <cell r="H653">
            <v>-8.8546249354061327E-4</v>
          </cell>
          <cell r="I653">
            <v>2.1921917632101717E-2</v>
          </cell>
          <cell r="J653">
            <v>2.1921917632101717E-2</v>
          </cell>
          <cell r="K653">
            <v>-7.4409716210986426E-4</v>
          </cell>
          <cell r="L653">
            <v>2.0063758126952269E-2</v>
          </cell>
          <cell r="M653">
            <v>2.0063758126952269E-2</v>
          </cell>
          <cell r="N653" t="str">
            <v/>
          </cell>
          <cell r="O653">
            <v>-0.8581076175860366</v>
          </cell>
          <cell r="P653">
            <v>-2520283.6800000002</v>
          </cell>
          <cell r="Q653">
            <v>-0.15154084476425123</v>
          </cell>
          <cell r="R653">
            <v>7.3961463180660214E-2</v>
          </cell>
          <cell r="S653">
            <v>9.1587142216267736E-2</v>
          </cell>
          <cell r="T653">
            <v>5.256873124893513E-2</v>
          </cell>
          <cell r="U653">
            <v>-0.25609176748088003</v>
          </cell>
          <cell r="V653">
            <v>0.17323300985595913</v>
          </cell>
          <cell r="W653">
            <v>0.20446647450230104</v>
          </cell>
          <cell r="X653">
            <v>0.13876357814141871</v>
          </cell>
        </row>
        <row r="654">
          <cell r="A654">
            <v>40557</v>
          </cell>
          <cell r="B654">
            <v>-6.1272080869715397E-3</v>
          </cell>
          <cell r="C654">
            <v>-1.6482318590000489E-2</v>
          </cell>
          <cell r="D654">
            <v>-1.6482318590000489E-2</v>
          </cell>
          <cell r="E654">
            <v>7.4868118730779809E-3</v>
          </cell>
          <cell r="F654">
            <v>2.8636819180490991E-2</v>
          </cell>
          <cell r="G654">
            <v>2.8636819180491102E-2</v>
          </cell>
          <cell r="H654">
            <v>8.6527923777146055E-3</v>
          </cell>
          <cell r="I654">
            <v>3.0764395811608392E-2</v>
          </cell>
          <cell r="J654">
            <v>3.0764395811608392E-2</v>
          </cell>
          <cell r="K654">
            <v>6.3187074053650504E-3</v>
          </cell>
          <cell r="L654">
            <v>2.6509242549373591E-2</v>
          </cell>
          <cell r="M654">
            <v>2.6509242549373591E-2</v>
          </cell>
          <cell r="N654" t="str">
            <v/>
          </cell>
          <cell r="O654">
            <v>-0.87051811928147693</v>
          </cell>
          <cell r="P654">
            <v>-2541027.13</v>
          </cell>
          <cell r="Q654">
            <v>-0.15673953056167678</v>
          </cell>
          <cell r="R654">
            <v>8.2002010614429466E-2</v>
          </cell>
          <cell r="S654">
            <v>0.10103241912004801</v>
          </cell>
          <cell r="T654">
            <v>5.9219605085733429E-2</v>
          </cell>
          <cell r="U654">
            <v>-0.26064984801913593</v>
          </cell>
          <cell r="V654">
            <v>0.1820167846840357</v>
          </cell>
          <cell r="W654">
            <v>0.21488847283208745</v>
          </cell>
          <cell r="X654">
            <v>0.14595909199558088</v>
          </cell>
        </row>
        <row r="655">
          <cell r="A655">
            <v>40561</v>
          </cell>
          <cell r="B655">
            <v>-3.80647215586299E-3</v>
          </cell>
          <cell r="C655">
            <v>-2.0226051259086497E-2</v>
          </cell>
          <cell r="D655">
            <v>-2.0226051259086497E-2</v>
          </cell>
          <cell r="E655">
            <v>2.4223257177533597E-3</v>
          </cell>
          <cell r="F655">
            <v>3.1128512601819924E-2</v>
          </cell>
          <cell r="G655">
            <v>3.1128512601819924E-2</v>
          </cell>
          <cell r="H655">
            <v>-1.3858746116010775E-5</v>
          </cell>
          <cell r="I655">
            <v>3.0750110709541367E-2</v>
          </cell>
          <cell r="J655">
            <v>3.0750110709541367E-2</v>
          </cell>
          <cell r="K655">
            <v>4.868608812827544E-3</v>
          </cell>
          <cell r="L655">
            <v>3.1506914494098481E-2</v>
          </cell>
          <cell r="M655">
            <v>3.1506914494098481E-2</v>
          </cell>
          <cell r="N655" t="str">
            <v/>
          </cell>
          <cell r="O655">
            <v>-0.840827281732763</v>
          </cell>
          <cell r="P655">
            <v>-2444993.12</v>
          </cell>
          <cell r="Q655">
            <v>-0.15994937805873366</v>
          </cell>
          <cell r="R655">
            <v>8.4622971911401557E-2</v>
          </cell>
          <cell r="S655">
            <v>0.10101716019128593</v>
          </cell>
          <cell r="T655">
            <v>6.4376530989773473E-2</v>
          </cell>
          <cell r="U655">
            <v>-0.26346416378608417</v>
          </cell>
          <cell r="V655">
            <v>0.18488001434039192</v>
          </cell>
          <cell r="W655">
            <v>0.21487163600118309</v>
          </cell>
          <cell r="X655">
            <v>0.15153831853001054</v>
          </cell>
        </row>
        <row r="656">
          <cell r="A656">
            <v>40562</v>
          </cell>
          <cell r="B656">
            <v>1.7792398233979524E-2</v>
          </cell>
          <cell r="C656">
            <v>-2.7935229838094155E-3</v>
          </cell>
          <cell r="D656">
            <v>-2.7935229838094155E-3</v>
          </cell>
          <cell r="E656">
            <v>-2.0551896570610406E-2</v>
          </cell>
          <cell r="F656">
            <v>9.9368660598200265E-3</v>
          </cell>
          <cell r="G656">
            <v>9.9368660598200265E-3</v>
          </cell>
          <cell r="H656">
            <v>-2.5564197373454039E-2</v>
          </cell>
          <cell r="I656">
            <v>4.3998114366530228E-3</v>
          </cell>
          <cell r="J656">
            <v>4.3998114366530228E-3</v>
          </cell>
          <cell r="K656">
            <v>-1.5543273230480213E-2</v>
          </cell>
          <cell r="L656">
            <v>1.547392068298703E-2</v>
          </cell>
          <cell r="M656">
            <v>1.547392068298703E-2</v>
          </cell>
          <cell r="N656" t="str">
            <v/>
          </cell>
          <cell r="O656">
            <v>-0.92686570150044367</v>
          </cell>
          <cell r="P656">
            <v>-2743259.33</v>
          </cell>
          <cell r="Q656">
            <v>-0.14500286285645236</v>
          </cell>
          <cell r="R656">
            <v>6.2331912774570286E-2</v>
          </cell>
          <cell r="S656">
            <v>7.2870540196596112E-2</v>
          </cell>
          <cell r="T656">
            <v>4.7832635748488839E-2</v>
          </cell>
          <cell r="U656">
            <v>-0.25035942487456897</v>
          </cell>
          <cell r="V656">
            <v>0.16052848283708476</v>
          </cell>
          <cell r="W656">
            <v>0.18381441771503781</v>
          </cell>
          <cell r="X656">
            <v>0.13363964380973092</v>
          </cell>
        </row>
        <row r="657">
          <cell r="A657">
            <v>40563</v>
          </cell>
          <cell r="B657">
            <v>3.9676139531552336E-3</v>
          </cell>
          <cell r="C657">
            <v>1.1630073485768833E-3</v>
          </cell>
          <cell r="D657">
            <v>1.1630073485768833E-3</v>
          </cell>
          <cell r="E657">
            <v>-8.4924418269444191E-3</v>
          </cell>
          <cell r="F657">
            <v>1.3600359759205483E-3</v>
          </cell>
          <cell r="G657">
            <v>1.3600359759204927E-3</v>
          </cell>
          <cell r="H657">
            <v>-1.1187438665358302E-2</v>
          </cell>
          <cell r="I657">
            <v>-6.8368498492920038E-3</v>
          </cell>
          <cell r="J657">
            <v>-6.8368498492920038E-3</v>
          </cell>
          <cell r="K657">
            <v>-5.8268349007665277E-3</v>
          </cell>
          <cell r="L657">
            <v>9.5569218011331003E-3</v>
          </cell>
          <cell r="M657">
            <v>9.5569218011331003E-3</v>
          </cell>
          <cell r="N657" t="str">
            <v/>
          </cell>
          <cell r="O657">
            <v>-0.89068530133205615</v>
          </cell>
          <cell r="P657">
            <v>-2583772.7000000002</v>
          </cell>
          <cell r="Q657">
            <v>-0.14161056428521379</v>
          </cell>
          <cell r="R657">
            <v>5.3310120804425765E-2</v>
          </cell>
          <cell r="S657">
            <v>6.0867866832276851E-2</v>
          </cell>
          <cell r="T657">
            <v>4.1727087976347388E-2</v>
          </cell>
          <cell r="U657">
            <v>-0.24738514046884996</v>
          </cell>
          <cell r="V657">
            <v>0.15067276220807879</v>
          </cell>
          <cell r="W657">
            <v>0.17057056652568403</v>
          </cell>
          <cell r="X657">
            <v>0.12703411276828791</v>
          </cell>
        </row>
        <row r="658">
          <cell r="A658">
            <v>40564</v>
          </cell>
          <cell r="B658">
            <v>-6.4868138352921394E-4</v>
          </cell>
          <cell r="C658">
            <v>5.1357154383180337E-4</v>
          </cell>
          <cell r="D658">
            <v>5.1357154383180337E-4</v>
          </cell>
          <cell r="E658">
            <v>-3.1521516803546534E-3</v>
          </cell>
          <cell r="F658">
            <v>-1.7964027441209618E-3</v>
          </cell>
          <cell r="G658">
            <v>-1.7964027441209618E-3</v>
          </cell>
          <cell r="H658">
            <v>-6.2913164299152214E-3</v>
          </cell>
          <cell r="I658">
            <v>-1.3085153493421542E-2</v>
          </cell>
          <cell r="J658">
            <v>-1.3085153493421542E-2</v>
          </cell>
          <cell r="K658">
            <v>-6.3962511235385346E-5</v>
          </cell>
          <cell r="L658">
            <v>9.4923480051796183E-3</v>
          </cell>
          <cell r="M658">
            <v>9.4923480051796183E-3</v>
          </cell>
          <cell r="N658" t="str">
            <v/>
          </cell>
          <cell r="O658">
            <v>-0.88446414957690245</v>
          </cell>
          <cell r="P658">
            <v>-2564016.63</v>
          </cell>
          <cell r="Q658">
            <v>-0.14216738553198016</v>
          </cell>
          <cell r="R658">
            <v>4.9989927537197554E-2</v>
          </cell>
          <cell r="S658">
            <v>5.4193611391705865E-2</v>
          </cell>
          <cell r="T658">
            <v>4.1660456495778542E-2</v>
          </cell>
          <cell r="U658">
            <v>-0.24787334771719527</v>
          </cell>
          <cell r="V658">
            <v>0.14704566712714628</v>
          </cell>
          <cell r="W658">
            <v>0.16320613668812589</v>
          </cell>
          <cell r="X658">
            <v>0.12696202483618735</v>
          </cell>
        </row>
        <row r="659">
          <cell r="A659">
            <v>40567</v>
          </cell>
          <cell r="B659">
            <v>-7.8310468817406904E-3</v>
          </cell>
          <cell r="C659">
            <v>-7.321497140745814E-3</v>
          </cell>
          <cell r="D659">
            <v>-7.321497140745814E-3</v>
          </cell>
          <cell r="E659">
            <v>7.6880830003636103E-3</v>
          </cell>
          <cell r="F659">
            <v>5.8778693628439571E-3</v>
          </cell>
          <cell r="G659">
            <v>5.8778693628438461E-3</v>
          </cell>
          <cell r="H659">
            <v>7.9001838261901561E-3</v>
          </cell>
          <cell r="I659">
            <v>-5.2883447852234422E-3</v>
          </cell>
          <cell r="J659">
            <v>-5.2883447852234422E-3</v>
          </cell>
          <cell r="K659">
            <v>7.4807258526074132E-3</v>
          </cell>
          <cell r="L659">
            <v>1.7044083510911356E-2</v>
          </cell>
          <cell r="M659">
            <v>1.7044083510911356E-2</v>
          </cell>
          <cell r="N659" t="str">
            <v/>
          </cell>
          <cell r="O659">
            <v>-0.85558956563481148</v>
          </cell>
          <cell r="P659">
            <v>-2460362.83</v>
          </cell>
          <cell r="Q659">
            <v>-0.14888511295256546</v>
          </cell>
          <cell r="R659">
            <v>5.8062337249649376E-2</v>
          </cell>
          <cell r="S659">
            <v>6.2521934710095595E-2</v>
          </cell>
          <cell r="T659">
            <v>4.9452832802325375E-2</v>
          </cell>
          <cell r="U659">
            <v>-0.25376328679222859</v>
          </cell>
          <cell r="V659">
            <v>0.15586424942122723</v>
          </cell>
          <cell r="W659">
            <v>0.1723956789957144</v>
          </cell>
          <cell r="X659">
            <v>0.13539251879028624</v>
          </cell>
        </row>
        <row r="660">
          <cell r="A660">
            <v>40568</v>
          </cell>
          <cell r="B660">
            <v>2.5098648599986364E-4</v>
          </cell>
          <cell r="C660">
            <v>-7.0723482515855363E-3</v>
          </cell>
          <cell r="D660">
            <v>-7.0723482515855363E-3</v>
          </cell>
          <cell r="E660">
            <v>7.9530664020888153E-5</v>
          </cell>
          <cell r="F660">
            <v>5.9578674977179835E-3</v>
          </cell>
          <cell r="G660">
            <v>5.9578674977180945E-3</v>
          </cell>
          <cell r="H660">
            <v>8.8176836203632876E-4</v>
          </cell>
          <cell r="I660">
            <v>-4.4112395183062425E-3</v>
          </cell>
          <cell r="J660">
            <v>-4.4112395183062425E-3</v>
          </cell>
          <cell r="K660">
            <v>-7.0509136112711945E-4</v>
          </cell>
          <cell r="L660">
            <v>1.632697451374221E-2</v>
          </cell>
          <cell r="M660">
            <v>1.632697451374221E-2</v>
          </cell>
          <cell r="N660" t="str">
            <v/>
          </cell>
          <cell r="O660">
            <v>-0.87735268976532643</v>
          </cell>
          <cell r="P660">
            <v>-2523596.08</v>
          </cell>
          <cell r="Q660">
            <v>-0.1486714946178832</v>
          </cell>
          <cell r="R660">
            <v>5.8146485649906321E-2</v>
          </cell>
          <cell r="S660">
            <v>6.3458832936092557E-2</v>
          </cell>
          <cell r="T660">
            <v>4.8712872676005992E-2</v>
          </cell>
          <cell r="U660">
            <v>-0.2535759914618565</v>
          </cell>
          <cell r="V660">
            <v>0.15595617607250167</v>
          </cell>
          <cell r="W660">
            <v>0.17342946041324092</v>
          </cell>
          <cell r="X660">
            <v>0.13459196333379886</v>
          </cell>
        </row>
        <row r="661">
          <cell r="A661">
            <v>40569</v>
          </cell>
          <cell r="B661">
            <v>-7.0552999853163928E-3</v>
          </cell>
          <cell r="C661">
            <v>-1.4077750698386349E-2</v>
          </cell>
          <cell r="D661">
            <v>-1.4077750698386349E-2</v>
          </cell>
          <cell r="E661">
            <v>1.3268736582990659E-2</v>
          </cell>
          <cell r="F661">
            <v>1.9305657455132241E-2</v>
          </cell>
          <cell r="G661">
            <v>1.9305657455132241E-2</v>
          </cell>
          <cell r="H661">
            <v>1.7668615178881502E-2</v>
          </cell>
          <cell r="I661">
            <v>1.3179435167064435E-2</v>
          </cell>
          <cell r="J661">
            <v>1.3179435167064435E-2</v>
          </cell>
          <cell r="K661">
            <v>8.9586377787661108E-3</v>
          </cell>
          <cell r="L661">
            <v>2.5431879743200048E-2</v>
          </cell>
          <cell r="M661">
            <v>2.5431879743200048E-2</v>
          </cell>
          <cell r="N661" t="str">
            <v/>
          </cell>
          <cell r="O661">
            <v>-0.83171134893340104</v>
          </cell>
          <cell r="P661">
            <v>-2374976.6500000004</v>
          </cell>
          <cell r="Q661">
            <v>-0.15467787260940513</v>
          </cell>
          <cell r="R661">
            <v>7.2186752634212148E-2</v>
          </cell>
          <cell r="S661">
            <v>8.2248677813822724E-2</v>
          </cell>
          <cell r="T661">
            <v>5.8107911436239501E-2</v>
          </cell>
          <cell r="U661">
            <v>-0.25884223675833551</v>
          </cell>
          <cell r="V661">
            <v>0.17129425407428878</v>
          </cell>
          <cell r="W661">
            <v>0.19416233398884497</v>
          </cell>
          <cell r="X661">
            <v>0.14475636176000539</v>
          </cell>
        </row>
        <row r="662">
          <cell r="A662">
            <v>40570</v>
          </cell>
          <cell r="B662">
            <v>-3.0945468073799599E-3</v>
          </cell>
          <cell r="C662">
            <v>-1.7128733247287586E-2</v>
          </cell>
          <cell r="D662">
            <v>-1.7128733247287586E-2</v>
          </cell>
          <cell r="E662">
            <v>3.8895348536618357E-3</v>
          </cell>
          <cell r="F662">
            <v>2.3270282336338655E-2</v>
          </cell>
          <cell r="G662">
            <v>2.3270282336338655E-2</v>
          </cell>
          <cell r="H662">
            <v>2.2812637467993758E-3</v>
          </cell>
          <cell r="I662">
            <v>1.5490764681513669E-2</v>
          </cell>
          <cell r="J662">
            <v>1.5490764681513669E-2</v>
          </cell>
          <cell r="K662">
            <v>5.4785894206549786E-3</v>
          </cell>
          <cell r="L662">
            <v>3.104979999116364E-2</v>
          </cell>
          <cell r="M662">
            <v>3.104979999116364E-2</v>
          </cell>
          <cell r="N662" t="str">
            <v/>
          </cell>
          <cell r="O662">
            <v>-0.86257763812317667</v>
          </cell>
          <cell r="P662">
            <v>-2455285.11</v>
          </cell>
          <cell r="Q662">
            <v>-0.15729376149992935</v>
          </cell>
          <cell r="R662">
            <v>7.6357060378217323E-2</v>
          </cell>
          <cell r="S662">
            <v>8.471757248754086E-2</v>
          </cell>
          <cell r="T662">
            <v>6.3904850245745548E-2</v>
          </cell>
          <cell r="U662">
            <v>-0.26113578414833993</v>
          </cell>
          <cell r="V662">
            <v>0.17585004389940462</v>
          </cell>
          <cell r="W662">
            <v>0.19688653322916694</v>
          </cell>
          <cell r="X662">
            <v>0.15102801185277137</v>
          </cell>
        </row>
        <row r="663">
          <cell r="A663">
            <v>40571</v>
          </cell>
          <cell r="B663">
            <v>1.6085795486335576E-2</v>
          </cell>
          <cell r="C663">
            <v>-1.3184670609078797E-3</v>
          </cell>
          <cell r="D663">
            <v>-1.3184670609078797E-3</v>
          </cell>
          <cell r="E663">
            <v>-2.1844124114629659E-2</v>
          </cell>
          <cell r="F663">
            <v>9.1783928617139576E-4</v>
          </cell>
          <cell r="G663">
            <v>9.1783928617150679E-4</v>
          </cell>
          <cell r="H663">
            <v>-2.5152136665569452E-2</v>
          </cell>
          <cell r="I663">
            <v>-1.0050997814379459E-2</v>
          </cell>
          <cell r="J663">
            <v>-1.0050997814379459E-2</v>
          </cell>
          <cell r="K663">
            <v>-1.8586031057477172E-2</v>
          </cell>
          <cell r="L663">
            <v>1.188667638672225E-2</v>
          </cell>
          <cell r="M663">
            <v>1.188667638672225E-2</v>
          </cell>
          <cell r="N663" t="str">
            <v/>
          </cell>
          <cell r="O663">
            <v>-0.92585925101213407</v>
          </cell>
          <cell r="P663">
            <v>-2678971.5300000003</v>
          </cell>
          <cell r="Q663">
            <v>-0.14373816129235806</v>
          </cell>
          <cell r="R663">
            <v>5.2844983159657577E-2</v>
          </cell>
          <cell r="S663">
            <v>5.7434607860789466E-2</v>
          </cell>
          <cell r="T663">
            <v>4.4131081656877624E-2</v>
          </cell>
          <cell r="U663">
            <v>-0.24925056547997837</v>
          </cell>
          <cell r="V663">
            <v>0.15016462960027321</v>
          </cell>
          <cell r="W663">
            <v>0.16678227957220737</v>
          </cell>
          <cell r="X663">
            <v>0.12963496947644959</v>
          </cell>
        </row>
        <row r="664">
          <cell r="A664">
            <v>40574</v>
          </cell>
          <cell r="B664">
            <v>-8.7808055167928802E-3</v>
          </cell>
          <cell r="C664">
            <v>-1.0087695374858541E-2</v>
          </cell>
          <cell r="D664">
            <v>-1.0087695374858541E-2</v>
          </cell>
          <cell r="E664">
            <v>8.4252939801334747E-3</v>
          </cell>
          <cell r="F664">
            <v>9.3508663321176244E-3</v>
          </cell>
          <cell r="G664">
            <v>9.3508663321175689E-3</v>
          </cell>
          <cell r="H664">
            <v>7.5498489164409245E-3</v>
          </cell>
          <cell r="I664">
            <v>-2.5770324128965294E-3</v>
          </cell>
          <cell r="J664">
            <v>-2.5770324128965294E-3</v>
          </cell>
          <cell r="K664">
            <v>9.2817594198859113E-3</v>
          </cell>
          <cell r="L664">
            <v>2.1278765077131778E-2</v>
          </cell>
          <cell r="M664">
            <v>2.1278765077131778E-2</v>
          </cell>
          <cell r="N664" t="str">
            <v/>
          </cell>
          <cell r="O664">
            <v>-0.89657316754662075</v>
          </cell>
          <cell r="P664">
            <v>-2570836.6799999997</v>
          </cell>
          <cell r="Q664">
            <v>-0.15125682996950129</v>
          </cell>
          <cell r="R664">
            <v>6.1715511658286371E-2</v>
          </cell>
          <cell r="S664">
            <v>6.5418079389154338E-2</v>
          </cell>
          <cell r="T664">
            <v>5.3822455159642013E-2</v>
          </cell>
          <cell r="U664">
            <v>-0.25584275025634085</v>
          </cell>
          <cell r="V664">
            <v>0.15985510473020681</v>
          </cell>
          <cell r="W664">
            <v>0.17559130950135815</v>
          </cell>
          <cell r="X664">
            <v>0.14011996949542027</v>
          </cell>
        </row>
        <row r="665">
          <cell r="A665">
            <v>40575</v>
          </cell>
          <cell r="B665">
            <v>-1.3752258969099956E-2</v>
          </cell>
          <cell r="C665">
            <v>-1.3752258969099929E-2</v>
          </cell>
          <cell r="D665">
            <v>-2.3701225744762078E-2</v>
          </cell>
          <cell r="E665">
            <v>1.8598183381290934E-2</v>
          </cell>
          <cell r="F665">
            <v>1.8598183381291045E-2</v>
          </cell>
          <cell r="G665">
            <v>2.8122958840227197E-2</v>
          </cell>
          <cell r="H665">
            <v>2.2597267933305226E-2</v>
          </cell>
          <cell r="I665">
            <v>2.2597267933305298E-2</v>
          </cell>
          <cell r="J665">
            <v>1.9962001628501813E-2</v>
          </cell>
          <cell r="K665">
            <v>1.4599098829276697E-2</v>
          </cell>
          <cell r="L665">
            <v>1.4599098829276791E-2</v>
          </cell>
          <cell r="M665">
            <v>3.6188514700734586E-2</v>
          </cell>
          <cell r="N665" t="str">
            <v/>
          </cell>
          <cell r="O665">
            <v>-0.89504668089051009</v>
          </cell>
          <cell r="P665">
            <v>-2531165.0100000002</v>
          </cell>
          <cell r="Q665">
            <v>-0.16292896584201555</v>
          </cell>
          <cell r="R665">
            <v>8.1461491442868406E-2</v>
          </cell>
          <cell r="S665">
            <v>8.9493617190098629E-2</v>
          </cell>
          <cell r="T665">
            <v>6.9207313331028697E-2</v>
          </cell>
          <cell r="U665">
            <v>-0.26607659346854884</v>
          </cell>
          <cell r="V665">
            <v>0.18142630266370552</v>
          </cell>
          <cell r="W665">
            <v>0.20215646130222553</v>
          </cell>
          <cell r="X665">
            <v>0.15676469360731593</v>
          </cell>
        </row>
        <row r="666">
          <cell r="A666">
            <v>40576</v>
          </cell>
          <cell r="B666">
            <v>3.9109611010240547E-3</v>
          </cell>
          <cell r="C666">
            <v>-9.8950824179553365E-3</v>
          </cell>
          <cell r="D666">
            <v>-1.9882959215672513E-2</v>
          </cell>
          <cell r="E666">
            <v>-3.0141789002045005E-3</v>
          </cell>
          <cell r="F666">
            <v>1.552794622915632E-2</v>
          </cell>
          <cell r="G666">
            <v>2.5024012310875143E-2</v>
          </cell>
          <cell r="H666">
            <v>-3.3753312306374142E-3</v>
          </cell>
          <cell r="I666">
            <v>1.914566343848545E-2</v>
          </cell>
          <cell r="J666">
            <v>1.6519292030341637E-2</v>
          </cell>
          <cell r="K666">
            <v>-2.6501795759056456E-3</v>
          </cell>
          <cell r="L666">
            <v>1.191022901982719E-2</v>
          </cell>
          <cell r="M666">
            <v>3.3442429062286783E-2</v>
          </cell>
          <cell r="N666" t="str">
            <v/>
          </cell>
          <cell r="O666">
            <v>-0.96747325215745972</v>
          </cell>
          <cell r="P666">
            <v>-2746685.5</v>
          </cell>
          <cell r="Q666">
            <v>-0.15965521358862977</v>
          </cell>
          <cell r="R666">
            <v>7.8201773033977684E-2</v>
          </cell>
          <cell r="S666">
            <v>8.581621535841677E-2</v>
          </cell>
          <cell r="T666">
            <v>6.6373721946829889E-2</v>
          </cell>
          <cell r="U666">
            <v>-0.26320624757447331</v>
          </cell>
          <cell r="V666">
            <v>0.17786527243007</v>
          </cell>
          <cell r="W666">
            <v>0.19809878505427969</v>
          </cell>
          <cell r="X666">
            <v>0.15369905944218898</v>
          </cell>
        </row>
        <row r="667">
          <cell r="A667">
            <v>40577</v>
          </cell>
          <cell r="B667">
            <v>-4.7814818548354149E-3</v>
          </cell>
          <cell r="C667">
            <v>-1.4629251115757191E-2</v>
          </cell>
          <cell r="D667">
            <v>-2.4569371061797796E-2</v>
          </cell>
          <cell r="E667">
            <v>3.7112193891912781E-3</v>
          </cell>
          <cell r="F667">
            <v>1.9296793233467779E-2</v>
          </cell>
          <cell r="G667">
            <v>2.8828101299749997E-2</v>
          </cell>
          <cell r="H667">
            <v>3.1675365447150993E-3</v>
          </cell>
          <cell r="I667">
            <v>2.2373844571814683E-2</v>
          </cell>
          <cell r="J667">
            <v>1.973915403625548E-2</v>
          </cell>
          <cell r="K667">
            <v>4.2587897144472676E-3</v>
          </cell>
          <cell r="L667">
            <v>1.6219741895120876E-2</v>
          </cell>
          <cell r="M667">
            <v>3.784364304965071E-2</v>
          </cell>
          <cell r="N667" t="str">
            <v/>
          </cell>
          <cell r="O667">
            <v>-0.92672711130002239</v>
          </cell>
          <cell r="P667">
            <v>-2618425.88</v>
          </cell>
          <cell r="Q667">
            <v>-0.16367330693666127</v>
          </cell>
          <cell r="R667">
            <v>8.220321635952188E-2</v>
          </cell>
          <cell r="S667">
            <v>8.9255577901408811E-2</v>
          </cell>
          <cell r="T667">
            <v>7.0915183385613867E-2</v>
          </cell>
          <cell r="U667">
            <v>-0.26672921353245205</v>
          </cell>
          <cell r="V667">
            <v>0.18223658886696747</v>
          </cell>
          <cell r="W667">
            <v>0.2018938067401177</v>
          </cell>
          <cell r="X667">
            <v>0.15861242113010876</v>
          </cell>
        </row>
        <row r="668">
          <cell r="A668">
            <v>40578</v>
          </cell>
          <cell r="B668">
            <v>-5.1677125547991065E-3</v>
          </cell>
          <cell r="C668">
            <v>-1.9721363905898071E-2</v>
          </cell>
          <cell r="D668">
            <v>-2.9610116169297318E-2</v>
          </cell>
          <cell r="E668">
            <v>3.5411056241414496E-3</v>
          </cell>
          <cell r="F668">
            <v>2.2906230840656128E-2</v>
          </cell>
          <cell r="G668">
            <v>3.2471290275537301E-2</v>
          </cell>
          <cell r="H668">
            <v>1.8659434501463363E-3</v>
          </cell>
          <cell r="I668">
            <v>2.4281536350694299E-2</v>
          </cell>
          <cell r="J668">
            <v>2.1641929631587065E-2</v>
          </cell>
          <cell r="K668">
            <v>5.2264123757253568E-3</v>
          </cell>
          <cell r="L668">
            <v>2.1530925330617956E-2</v>
          </cell>
          <cell r="M668">
            <v>4.3267841909753191E-2</v>
          </cell>
          <cell r="N668" t="str">
            <v/>
          </cell>
          <cell r="O668">
            <v>-0.87920763582882633</v>
          </cell>
          <cell r="P668">
            <v>-2471324.2999999998</v>
          </cell>
          <cell r="Q668">
            <v>-0.16799520288831826</v>
          </cell>
          <cell r="R668">
            <v>8.6035412255436539E-2</v>
          </cell>
          <cell r="S668">
            <v>9.1288067212529134E-2</v>
          </cell>
          <cell r="T668">
            <v>7.6512227753412487E-2</v>
          </cell>
          <cell r="U668">
            <v>-0.27051854618174775</v>
          </cell>
          <cell r="V668">
            <v>0.1864230135008702</v>
          </cell>
          <cell r="W668">
            <v>0.20413647261657575</v>
          </cell>
          <cell r="X668">
            <v>0.16466780742657217</v>
          </cell>
        </row>
        <row r="669">
          <cell r="A669">
            <v>40581</v>
          </cell>
          <cell r="B669">
            <v>-6.8949436719232546E-3</v>
          </cell>
          <cell r="C669">
            <v>-2.6480329884556619E-2</v>
          </cell>
          <cell r="D669">
            <v>-3.6300899758114125E-2</v>
          </cell>
          <cell r="E669">
            <v>8.6067479035236705E-3</v>
          </cell>
          <cell r="F669">
            <v>3.1710126898445545E-2</v>
          </cell>
          <cell r="G669">
            <v>4.1357510388564611E-2</v>
          </cell>
          <cell r="H669">
            <v>1.027992952823059E-2</v>
          </cell>
          <cell r="I669">
            <v>3.4811078361447034E-2</v>
          </cell>
          <cell r="J669">
            <v>3.2144336671285245E-2</v>
          </cell>
          <cell r="K669">
            <v>6.9290610096166324E-3</v>
          </cell>
          <cell r="L669">
            <v>2.8609175435444056E-2</v>
          </cell>
          <cell r="M669">
            <v>5.0496708435717075E-2</v>
          </cell>
          <cell r="N669" t="str">
            <v/>
          </cell>
          <cell r="O669">
            <v>-0.81998045921649731</v>
          </cell>
          <cell r="P669">
            <v>-2281946.85</v>
          </cell>
          <cell r="Q669">
            <v>-0.17373182909917317</v>
          </cell>
          <cell r="R669">
            <v>9.5382645263018428E-2</v>
          </cell>
          <cell r="S669">
            <v>0.10250643163847295</v>
          </cell>
          <cell r="T669">
            <v>8.3971446657114202E-2</v>
          </cell>
          <cell r="U669">
            <v>-0.2755482797155373</v>
          </cell>
          <cell r="V669">
            <v>0.19663425728501105</v>
          </cell>
          <cell r="W669">
            <v>0.21651491069744622</v>
          </cell>
          <cell r="X669">
            <v>0.17273786172016736</v>
          </cell>
        </row>
        <row r="670">
          <cell r="A670">
            <v>40582</v>
          </cell>
          <cell r="B670">
            <v>-3.2382827860952205E-3</v>
          </cell>
          <cell r="C670">
            <v>-2.9632861874216543E-2</v>
          </cell>
          <cell r="D670">
            <v>-3.9421629965402882E-2</v>
          </cell>
          <cell r="E670">
            <v>5.3956975147209096E-3</v>
          </cell>
          <cell r="F670">
            <v>3.727692266606375E-2</v>
          </cell>
          <cell r="G670">
            <v>4.6976360519304095E-2</v>
          </cell>
          <cell r="H670">
            <v>6.6765209014964999E-3</v>
          </cell>
          <cell r="I670">
            <v>4.1720016155227357E-2</v>
          </cell>
          <cell r="J670">
            <v>3.9035469908432319E-2</v>
          </cell>
          <cell r="K670">
            <v>4.1071515229946015E-3</v>
          </cell>
          <cell r="L670">
            <v>3.2833829176900142E-2</v>
          </cell>
          <cell r="M670">
            <v>5.4811257591669715E-2</v>
          </cell>
          <cell r="N670" t="str">
            <v/>
          </cell>
          <cell r="O670">
            <v>-0.84591897926692272</v>
          </cell>
          <cell r="P670">
            <v>-2346485.14</v>
          </cell>
          <cell r="Q670">
            <v>-0.17640751909369967</v>
          </cell>
          <cell r="R670">
            <v>0.1012929986797324</v>
          </cell>
          <cell r="S670">
            <v>0.10986733887334155</v>
          </cell>
          <cell r="T670">
            <v>8.8423481635134804E-2</v>
          </cell>
          <cell r="U670">
            <v>-0.27789425925069156</v>
          </cell>
          <cell r="V670">
            <v>0.20309093377307375</v>
          </cell>
          <cell r="W670">
            <v>0.22463699792569991</v>
          </cell>
          <cell r="X670">
            <v>0.17755447381500478</v>
          </cell>
        </row>
        <row r="671">
          <cell r="A671">
            <v>40583</v>
          </cell>
          <cell r="B671">
            <v>2.4941905714528862E-3</v>
          </cell>
          <cell r="C671">
            <v>-2.7212581307455519E-2</v>
          </cell>
          <cell r="D671">
            <v>-3.702576445172101E-2</v>
          </cell>
          <cell r="E671">
            <v>-4.21708065509796E-3</v>
          </cell>
          <cell r="F671">
            <v>3.2902642221509293E-2</v>
          </cell>
          <cell r="G671">
            <v>4.2561176763013187E-2</v>
          </cell>
          <cell r="H671">
            <v>-5.3921326008172414E-3</v>
          </cell>
          <cell r="I671">
            <v>3.6102923695192857E-2</v>
          </cell>
          <cell r="J671">
            <v>3.3432852877733454E-2</v>
          </cell>
          <cell r="K671">
            <v>-3.0319189211394518E-3</v>
          </cell>
          <cell r="L671">
            <v>2.9702360747825729E-2</v>
          </cell>
          <cell r="M671">
            <v>5.1613155381546649E-2</v>
          </cell>
          <cell r="N671" t="str">
            <v/>
          </cell>
          <cell r="O671">
            <v>-0.9150207301336547</v>
          </cell>
          <cell r="P671">
            <v>-2544515.88</v>
          </cell>
          <cell r="Q671">
            <v>-0.17435332249310376</v>
          </cell>
          <cell r="R671">
            <v>9.6648757279405251E-2</v>
          </cell>
          <cell r="S671">
            <v>0.10388278701282028</v>
          </cell>
          <cell r="T671">
            <v>8.5123469886952741E-2</v>
          </cell>
          <cell r="U671">
            <v>-0.27609318992052267</v>
          </cell>
          <cell r="V671">
            <v>0.19801740226993547</v>
          </cell>
          <cell r="W671">
            <v>0.21803359284501767</v>
          </cell>
          <cell r="X671">
            <v>0.17398422412517278</v>
          </cell>
        </row>
        <row r="672">
          <cell r="A672">
            <v>40584</v>
          </cell>
          <cell r="B672">
            <v>-2.6720156237511755E-3</v>
          </cell>
          <cell r="C672">
            <v>-2.9811884488790574E-2</v>
          </cell>
          <cell r="D672">
            <v>-3.9598846654375852E-2</v>
          </cell>
          <cell r="E672">
            <v>4.5059871104735638E-3</v>
          </cell>
          <cell r="F672">
            <v>3.7556888213733486E-2</v>
          </cell>
          <cell r="G672">
            <v>4.7258943987387392E-2</v>
          </cell>
          <cell r="H672">
            <v>4.304470069142371E-3</v>
          </cell>
          <cell r="I672">
            <v>4.0562797718789678E-2</v>
          </cell>
          <cell r="J672">
            <v>3.7881233661414049E-2</v>
          </cell>
          <cell r="K672">
            <v>4.7087567686357719E-3</v>
          </cell>
          <cell r="L672">
            <v>3.4550978708677293E-2</v>
          </cell>
          <cell r="M672">
            <v>5.6564945944935774E-2</v>
          </cell>
          <cell r="N672" t="str">
            <v/>
          </cell>
          <cell r="O672">
            <v>-0.89159669915874573</v>
          </cell>
          <cell r="P672">
            <v>-2472732.37</v>
          </cell>
          <cell r="Q672">
            <v>-0.17655946331510042</v>
          </cell>
          <cell r="R672">
            <v>0.10159024244442305</v>
          </cell>
          <cell r="S672">
            <v>0.10863441742935831</v>
          </cell>
          <cell r="T672">
            <v>9.0233052370588318E-2</v>
          </cell>
          <cell r="U672">
            <v>-0.27802748022719492</v>
          </cell>
          <cell r="V672">
            <v>0.20341565324268673</v>
          </cell>
          <cell r="W672">
            <v>0.22327658198862887</v>
          </cell>
          <cell r="X672">
            <v>0.17951223028679375</v>
          </cell>
        </row>
        <row r="673">
          <cell r="A673">
            <v>40585</v>
          </cell>
          <cell r="B673">
            <v>-7.4651201110387307E-3</v>
          </cell>
          <cell r="C673">
            <v>-3.7054455301384071E-2</v>
          </cell>
          <cell r="D673">
            <v>-4.6768356618881013E-2</v>
          </cell>
          <cell r="E673">
            <v>9.992610712070471E-3</v>
          </cell>
          <cell r="F673">
            <v>4.792479028928065E-2</v>
          </cell>
          <cell r="G673">
            <v>5.7723794929387395E-2</v>
          </cell>
          <cell r="H673">
            <v>1.1671630780072368E-2</v>
          </cell>
          <cell r="I673">
            <v>5.2707862497242575E-2</v>
          </cell>
          <cell r="J673">
            <v>4.9995000214276164E-2</v>
          </cell>
          <cell r="K673">
            <v>8.303833788224111E-3</v>
          </cell>
          <cell r="L673">
            <v>4.3141718081318725E-2</v>
          </cell>
          <cell r="M673">
            <v>6.5338485642526534E-2</v>
          </cell>
          <cell r="N673" t="str">
            <v/>
          </cell>
          <cell r="O673">
            <v>-0.82814379984102715</v>
          </cell>
          <cell r="P673">
            <v>-2279555.29</v>
          </cell>
          <cell r="Q673">
            <v>-0.18270654582575141</v>
          </cell>
          <cell r="R673">
            <v>0.1125980049013855</v>
          </cell>
          <cell r="S673">
            <v>0.12157398901967453</v>
          </cell>
          <cell r="T673">
            <v>9.9286166427902112E-2</v>
          </cell>
          <cell r="U673">
            <v>-0.28341709180416819</v>
          </cell>
          <cell r="V673">
            <v>0.21544091739035287</v>
          </cell>
          <cell r="W673">
            <v>0.23755421459550918</v>
          </cell>
          <cell r="X673">
            <v>0.18930670379827297</v>
          </cell>
        </row>
        <row r="674">
          <cell r="A674">
            <v>40588</v>
          </cell>
          <cell r="B674">
            <v>-2.7932606010133039E-3</v>
          </cell>
          <cell r="C674">
            <v>-3.9744213152311914E-2</v>
          </cell>
          <cell r="D674">
            <v>-4.9430981011976627E-2</v>
          </cell>
          <cell r="E674">
            <v>4.1746485099902753E-3</v>
          </cell>
          <cell r="F674">
            <v>5.2299507953643687E-2</v>
          </cell>
          <cell r="G674">
            <v>6.2139419993870515E-2</v>
          </cell>
          <cell r="H674">
            <v>4.6175111696425868E-3</v>
          </cell>
          <cell r="I674">
            <v>5.7568752810694068E-2</v>
          </cell>
          <cell r="J674">
            <v>5.4843363855834326E-2</v>
          </cell>
          <cell r="K674">
            <v>3.7277245726754587E-3</v>
          </cell>
          <cell r="L674">
            <v>4.7030263096593306E-2</v>
          </cell>
          <cell r="M674">
            <v>6.9309774093673004E-2</v>
          </cell>
          <cell r="N674" t="str">
            <v/>
          </cell>
          <cell r="O674">
            <v>-0.80948003545621405</v>
          </cell>
          <cell r="P674">
            <v>-2221938.0499999998</v>
          </cell>
          <cell r="Q674">
            <v>-0.18498945943076239</v>
          </cell>
          <cell r="R674">
            <v>0.11724271050476531</v>
          </cell>
          <cell r="S674">
            <v>0.1267528694415534</v>
          </cell>
          <cell r="T674">
            <v>0.10338400248289759</v>
          </cell>
          <cell r="U674">
            <v>-0.28541869460899105</v>
          </cell>
          <cell r="V674">
            <v>0.22051495600511761</v>
          </cell>
          <cell r="W674">
            <v>0.24326863500444218</v>
          </cell>
          <cell r="X674">
            <v>0.19374011162246951</v>
          </cell>
        </row>
        <row r="675">
          <cell r="A675">
            <v>40589</v>
          </cell>
          <cell r="B675">
            <v>4.0530493846676644E-3</v>
          </cell>
          <cell r="C675">
            <v>-3.5852249026305238E-2</v>
          </cell>
          <cell r="D675">
            <v>-4.5578277834482983E-2</v>
          </cell>
          <cell r="E675">
            <v>-5.967248243121781E-3</v>
          </cell>
          <cell r="F675">
            <v>4.602017556356941E-2</v>
          </cell>
          <cell r="G675">
            <v>5.580137040596167E-2</v>
          </cell>
          <cell r="H675">
            <v>-7.0826708846703076E-3</v>
          </cell>
          <cell r="I675">
            <v>5.0078341396624593E-2</v>
          </cell>
          <cell r="J675">
            <v>4.7372255474764868E-2</v>
          </cell>
          <cell r="K675">
            <v>-4.8405987340706062E-3</v>
          </cell>
          <cell r="L675">
            <v>4.1962009730514227E-2</v>
          </cell>
          <cell r="M675">
            <v>6.4133674554865738E-2</v>
          </cell>
          <cell r="N675" t="str">
            <v/>
          </cell>
          <cell r="O675">
            <v>-0.86974666103030185</v>
          </cell>
          <cell r="P675">
            <v>-2397069.8600000003</v>
          </cell>
          <cell r="Q675">
            <v>-0.1816861814608105</v>
          </cell>
          <cell r="R675">
            <v>0.11057584590336522</v>
          </cell>
          <cell r="S675">
            <v>0.11877244969894107</v>
          </cell>
          <cell r="T675">
            <v>9.8042963277285011E-2</v>
          </cell>
          <cell r="U675">
            <v>-0.28252246128888092</v>
          </cell>
          <cell r="V675">
            <v>0.21323184027819231</v>
          </cell>
          <cell r="W675">
            <v>0.23446297244147241</v>
          </cell>
          <cell r="X675">
            <v>0.18796169474934055</v>
          </cell>
        </row>
        <row r="676">
          <cell r="A676">
            <v>40590</v>
          </cell>
          <cell r="B676">
            <v>-2.5068832284162097E-3</v>
          </cell>
          <cell r="C676">
            <v>-3.8269254852936418E-2</v>
          </cell>
          <cell r="D676">
            <v>-4.797090164261586E-2</v>
          </cell>
          <cell r="E676">
            <v>8.9998665834467584E-3</v>
          </cell>
          <cell r="F676">
            <v>5.5434217587235102E-2</v>
          </cell>
          <cell r="G676">
            <v>6.5303441878235668E-2</v>
          </cell>
          <cell r="H676">
            <v>1.0229244181605909E-2</v>
          </cell>
          <cell r="I676">
            <v>6.0819849160586248E-2</v>
          </cell>
          <cell r="J676">
            <v>5.8086082025055497E-2</v>
          </cell>
          <cell r="K676">
            <v>7.760912785544959E-3</v>
          </cell>
          <cell r="L676">
            <v>5.0048586013883956E-2</v>
          </cell>
          <cell r="M676">
            <v>7.2392323195247466E-2</v>
          </cell>
          <cell r="N676" t="str">
            <v/>
          </cell>
          <cell r="O676">
            <v>-0.84351674723758352</v>
          </cell>
          <cell r="P676">
            <v>-2318932.75</v>
          </cell>
          <cell r="Q676">
            <v>-0.18373759864808759</v>
          </cell>
          <cell r="R676">
            <v>0.12057088034729402</v>
          </cell>
          <cell r="S676">
            <v>0.13021664627056495</v>
          </cell>
          <cell r="T676">
            <v>0.10656477895006122</v>
          </cell>
          <cell r="U676">
            <v>-0.28432109369744119</v>
          </cell>
          <cell r="V676">
            <v>0.22415076497548569</v>
          </cell>
          <cell r="W676">
            <v>0.24709059561972713</v>
          </cell>
          <cell r="X676">
            <v>0.19718136185485835</v>
          </cell>
        </row>
        <row r="677">
          <cell r="A677">
            <v>40591</v>
          </cell>
          <cell r="B677">
            <v>-5.5944226707467471E-3</v>
          </cell>
          <cell r="C677">
            <v>-4.3649583136741277E-2</v>
          </cell>
          <cell r="D677">
            <v>-5.3296954813677022E-2</v>
          </cell>
          <cell r="E677">
            <v>5.5274605476776095E-3</v>
          </cell>
          <cell r="F677">
            <v>6.1268088585617497E-2</v>
          </cell>
          <cell r="G677">
            <v>7.1191864624522871E-2</v>
          </cell>
          <cell r="H677">
            <v>6.8422502200645198E-3</v>
          </cell>
          <cell r="I677">
            <v>6.8078244006954058E-2</v>
          </cell>
          <cell r="J677">
            <v>6.532577175263854E-2</v>
          </cell>
          <cell r="K677">
            <v>4.1991839321792179E-3</v>
          </cell>
          <cell r="L677">
            <v>5.4457933164280936E-2</v>
          </cell>
          <cell r="M677">
            <v>7.6895495807801195E-2</v>
          </cell>
          <cell r="N677" t="str">
            <v/>
          </cell>
          <cell r="O677">
            <v>-0.81420078367422399</v>
          </cell>
          <cell r="P677">
            <v>-2225778.37</v>
          </cell>
          <cell r="Q677">
            <v>-0.18830411553148885</v>
          </cell>
          <cell r="R677">
            <v>0.12676479167929</v>
          </cell>
          <cell r="S677">
            <v>0.13794987136723025</v>
          </cell>
          <cell r="T677">
            <v>0.11121144798974369</v>
          </cell>
          <cell r="U677">
            <v>-0.28832490399583544</v>
          </cell>
          <cell r="V677">
            <v>0.23091721003329702</v>
          </cell>
          <cell r="W677">
            <v>0.25562350152204649</v>
          </cell>
          <cell r="X677">
            <v>0.20220854659346355</v>
          </cell>
        </row>
        <row r="678">
          <cell r="A678">
            <v>40592</v>
          </cell>
          <cell r="B678">
            <v>-3.959635730929085E-3</v>
          </cell>
          <cell r="C678">
            <v>-4.7436382418641898E-2</v>
          </cell>
          <cell r="D678">
            <v>-5.7045554017976174E-2</v>
          </cell>
          <cell r="E678">
            <v>5.9143795555760548E-4</v>
          </cell>
          <cell r="F678">
            <v>6.1895762814229149E-2</v>
          </cell>
          <cell r="G678">
            <v>7.1825408150946402E-2</v>
          </cell>
          <cell r="H678">
            <v>9.6813988414494543E-4</v>
          </cell>
          <cell r="I678">
            <v>6.9112293154364846E-2</v>
          </cell>
          <cell r="J678">
            <v>6.6357156121879868E-2</v>
          </cell>
          <cell r="K678">
            <v>2.0987021184266477E-4</v>
          </cell>
          <cell r="L678">
            <v>5.4679232474093453E-2</v>
          </cell>
          <cell r="M678">
            <v>7.7121504093638826E-2</v>
          </cell>
          <cell r="N678" t="str">
            <v/>
          </cell>
          <cell r="O678">
            <v>-0.80278527167204261</v>
          </cell>
          <cell r="P678">
            <v>-2185854.9500000002</v>
          </cell>
          <cell r="Q678">
            <v>-0.19151813555827846</v>
          </cell>
          <cell r="R678">
            <v>0.12743120314407519</v>
          </cell>
          <cell r="S678">
            <v>0.13905156602385849</v>
          </cell>
          <cell r="T678">
            <v>0.11144465817173543</v>
          </cell>
          <cell r="U678">
            <v>-0.2911428781347859</v>
          </cell>
          <cell r="V678">
            <v>0.23164522119145969</v>
          </cell>
          <cell r="W678">
            <v>0.25683912071333981</v>
          </cell>
          <cell r="X678">
            <v>0.20246085435581618</v>
          </cell>
        </row>
        <row r="679">
          <cell r="A679">
            <v>40596</v>
          </cell>
          <cell r="B679">
            <v>1.7440415652743728E-2</v>
          </cell>
          <cell r="C679">
            <v>-3.0823276992341886E-2</v>
          </cell>
          <cell r="D679">
            <v>-4.0600036538447015E-2</v>
          </cell>
          <cell r="E679">
            <v>-2.5992833460294795E-2</v>
          </cell>
          <cell r="F679">
            <v>3.4294083099206119E-2</v>
          </cell>
          <cell r="G679">
            <v>4.3965628818366298E-2</v>
          </cell>
          <cell r="H679">
            <v>-2.6176116771737246E-2</v>
          </cell>
          <cell r="I679">
            <v>4.1127084926656288E-2</v>
          </cell>
          <cell r="J679">
            <v>3.8444066682855826E-2</v>
          </cell>
          <cell r="K679">
            <v>-2.5807041955769262E-2</v>
          </cell>
          <cell r="L679">
            <v>2.7461081271755949E-2</v>
          </cell>
          <cell r="M679">
            <v>4.932418424603302E-2</v>
          </cell>
          <cell r="N679" t="str">
            <v/>
          </cell>
          <cell r="O679">
            <v>-0.84795190110606833</v>
          </cell>
          <cell r="P679">
            <v>-2349229.84</v>
          </cell>
          <cell r="Q679">
            <v>-0.17741787579470969</v>
          </cell>
          <cell r="R679">
            <v>9.8126071642811397E-2</v>
          </cell>
          <cell r="S679">
            <v>0.10923561922258784</v>
          </cell>
          <cell r="T679">
            <v>8.2761559246781857E-2</v>
          </cell>
          <cell r="U679">
            <v>-0.27878011529104896</v>
          </cell>
          <cell r="V679">
            <v>0.19963127207486209</v>
          </cell>
          <cell r="W679">
            <v>0.22393995312625981</v>
          </cell>
          <cell r="X679">
            <v>0.17142889663728544</v>
          </cell>
        </row>
        <row r="680">
          <cell r="A680">
            <v>40597</v>
          </cell>
          <cell r="B680">
            <v>1.2483906468996839E-2</v>
          </cell>
          <cell r="C680">
            <v>-1.8724165430385464E-2</v>
          </cell>
          <cell r="D680">
            <v>-2.8622977128234028E-2</v>
          </cell>
          <cell r="E680">
            <v>-1.3963065875655545E-2</v>
          </cell>
          <cell r="F680">
            <v>1.9852166682091221E-2</v>
          </cell>
          <cell r="G680">
            <v>2.9388667971255389E-2</v>
          </cell>
          <cell r="H680">
            <v>-1.6328675465167759E-2</v>
          </cell>
          <cell r="I680">
            <v>2.4126858638892745E-2</v>
          </cell>
          <cell r="J680">
            <v>2.1487650529262492E-2</v>
          </cell>
          <cell r="K680">
            <v>-1.1565991902834021E-2</v>
          </cell>
          <cell r="L680">
            <v>1.5577474725289697E-2</v>
          </cell>
          <cell r="M680">
            <v>3.71877092275954E-2</v>
          </cell>
          <cell r="N680" t="str">
            <v/>
          </cell>
          <cell r="O680">
            <v>-0.85496835309401287</v>
          </cell>
          <cell r="P680">
            <v>-2398330.19</v>
          </cell>
          <cell r="Q680">
            <v>-0.1671488374930622</v>
          </cell>
          <cell r="R680">
            <v>8.2792864964688073E-2</v>
          </cell>
          <cell r="S680">
            <v>9.1123270781897858E-2</v>
          </cell>
          <cell r="T680">
            <v>7.0238347819833624E-2</v>
          </cell>
          <cell r="U680">
            <v>-0.26977647370676172</v>
          </cell>
          <cell r="V680">
            <v>0.18288074159638423</v>
          </cell>
          <cell r="W680">
            <v>0.20395463484280851</v>
          </cell>
          <cell r="X680">
            <v>0.15788015950403289</v>
          </cell>
        </row>
        <row r="681">
          <cell r="A681">
            <v>40598</v>
          </cell>
          <cell r="B681">
            <v>-1.1025998714289463E-3</v>
          </cell>
          <cell r="C681">
            <v>-1.9806120039418174E-2</v>
          </cell>
          <cell r="D681">
            <v>-2.9694017308761422E-2</v>
          </cell>
          <cell r="E681">
            <v>3.4079670643349935E-3</v>
          </cell>
          <cell r="F681">
            <v>2.3327789276634481E-2</v>
          </cell>
          <cell r="G681">
            <v>3.2896790648101026E-2</v>
          </cell>
          <cell r="H681">
            <v>5.7476729616037902E-3</v>
          </cell>
          <cell r="I681">
            <v>3.0013204893543755E-2</v>
          </cell>
          <cell r="J681">
            <v>2.7358827478821679E-2</v>
          </cell>
          <cell r="K681">
            <v>1.0485649405757992E-3</v>
          </cell>
          <cell r="L681">
            <v>1.6642373659725207E-2</v>
          </cell>
          <cell r="M681">
            <v>3.8275267896287657E-2</v>
          </cell>
          <cell r="N681" t="str">
            <v/>
          </cell>
          <cell r="O681">
            <v>-0.82103200153766542</v>
          </cell>
          <cell r="P681">
            <v>-2300585.84</v>
          </cell>
          <cell r="Q681">
            <v>-0.16806713907776172</v>
          </cell>
          <cell r="R681">
            <v>8.64829873859847E-2</v>
          </cell>
          <cell r="S681">
            <v>9.739469050314753E-2</v>
          </cell>
          <cell r="T681">
            <v>7.1360562229417335E-2</v>
          </cell>
          <cell r="U681">
            <v>-0.27058161807296699</v>
          </cell>
          <cell r="V681">
            <v>0.18691196020478085</v>
          </cell>
          <cell r="W681">
            <v>0.21087457234449203</v>
          </cell>
          <cell r="X681">
            <v>0.15909427204467708</v>
          </cell>
        </row>
        <row r="682">
          <cell r="A682">
            <v>40599</v>
          </cell>
          <cell r="B682">
            <v>-1.2207395604095206E-2</v>
          </cell>
          <cell r="C682">
            <v>-3.1771734500810056E-2</v>
          </cell>
          <cell r="D682">
            <v>-4.1538926296493695E-2</v>
          </cell>
          <cell r="E682">
            <v>1.9981878274335951E-2</v>
          </cell>
          <cell r="F682">
            <v>4.3775800596705383E-2</v>
          </cell>
          <cell r="G682">
            <v>5.3536008588783712E-2</v>
          </cell>
          <cell r="H682">
            <v>2.2233593165568735E-2</v>
          </cell>
          <cell r="I682">
            <v>5.2914099446310425E-2</v>
          </cell>
          <cell r="J682">
            <v>5.0200705684041669E-2</v>
          </cell>
          <cell r="K682">
            <v>1.7700548937967155E-2</v>
          </cell>
          <cell r="L682">
            <v>3.4637501747100341E-2</v>
          </cell>
          <cell r="M682">
            <v>5.6653310086766773E-2</v>
          </cell>
          <cell r="N682" t="str">
            <v/>
          </cell>
          <cell r="O682">
            <v>-0.77114109426433708</v>
          </cell>
          <cell r="P682">
            <v>-2134330.19</v>
          </cell>
          <cell r="Q682">
            <v>-0.17822287262708625</v>
          </cell>
          <cell r="R682">
            <v>0.10819295818706842</v>
          </cell>
          <cell r="S682">
            <v>0.12179371759384994</v>
          </cell>
          <cell r="T682">
            <v>9.0324232291367101E-2</v>
          </cell>
          <cell r="U682">
            <v>-0.27948591682204926</v>
          </cell>
          <cell r="V682">
            <v>0.21062869051594624</v>
          </cell>
          <cell r="W682">
            <v>0.23779666496053165</v>
          </cell>
          <cell r="X682">
            <v>0.1796108769307212</v>
          </cell>
        </row>
        <row r="683">
          <cell r="A683">
            <v>40602</v>
          </cell>
          <cell r="B683">
            <v>-6.0147266539095278E-3</v>
          </cell>
          <cell r="C683">
            <v>-3.7595362856376657E-2</v>
          </cell>
          <cell r="D683">
            <v>-4.7303807663232944E-2</v>
          </cell>
          <cell r="E683">
            <v>2.5263350189301814E-3</v>
          </cell>
          <cell r="F683">
            <v>4.6412727953664801E-2</v>
          </cell>
          <cell r="G683">
            <v>5.6197593500985521E-2</v>
          </cell>
          <cell r="H683">
            <v>1.8308640699047348E-3</v>
          </cell>
          <cell r="I683">
            <v>5.4841842039682787E-2</v>
          </cell>
          <cell r="J683">
            <v>5.2123480422267221E-2</v>
          </cell>
          <cell r="K683">
            <v>3.2340912782459793E-3</v>
          </cell>
          <cell r="L683">
            <v>3.7983613867646815E-2</v>
          </cell>
          <cell r="M683">
            <v>6.0070623341048179E-2</v>
          </cell>
          <cell r="N683" t="str">
            <v/>
          </cell>
          <cell r="O683">
            <v>-0.77200903194646575</v>
          </cell>
          <cell r="P683">
            <v>-2123840.8899999997</v>
          </cell>
          <cell r="Q683">
            <v>-0.18316563741866931</v>
          </cell>
          <cell r="R683">
            <v>0.11099262486506833</v>
          </cell>
          <cell r="S683">
            <v>0.12384756940523745</v>
          </cell>
          <cell r="T683">
            <v>9.3850440381480826E-2</v>
          </cell>
          <cell r="U683">
            <v>-0.28381961208265694</v>
          </cell>
          <cell r="V683">
            <v>0.2136871441717183</v>
          </cell>
          <cell r="W683">
            <v>0.24006290240025585</v>
          </cell>
          <cell r="X683">
            <v>0.18342584617952706</v>
          </cell>
        </row>
        <row r="684">
          <cell r="A684">
            <v>40603</v>
          </cell>
          <cell r="B684">
            <v>1.8570643600430016E-2</v>
          </cell>
          <cell r="C684">
            <v>1.8570643600430037E-2</v>
          </cell>
          <cell r="D684">
            <v>-2.961162621586011E-2</v>
          </cell>
          <cell r="E684">
            <v>-1.9056972843449982E-2</v>
          </cell>
          <cell r="F684">
            <v>-1.9056972843449982E-2</v>
          </cell>
          <cell r="G684">
            <v>3.6069664644319932E-2</v>
          </cell>
          <cell r="H684">
            <v>-1.9855590766281433E-2</v>
          </cell>
          <cell r="I684">
            <v>-1.9855590766281406E-2</v>
          </cell>
          <cell r="J684">
            <v>3.1232947159407054E-2</v>
          </cell>
          <cell r="K684">
            <v>-1.8258354920618579E-2</v>
          </cell>
          <cell r="L684">
            <v>-1.8258354920618558E-2</v>
          </cell>
          <cell r="M684">
            <v>4.0715477659166055E-2</v>
          </cell>
          <cell r="N684" t="str">
            <v/>
          </cell>
          <cell r="O684">
            <v>-0.87106337912199028</v>
          </cell>
          <cell r="P684">
            <v>-2440846.7199999997</v>
          </cell>
          <cell r="Q684">
            <v>-0.16799649759058699</v>
          </cell>
          <cell r="R684">
            <v>8.9820468583741597E-2</v>
          </cell>
          <cell r="S684">
            <v>0.10153291198344694</v>
          </cell>
          <cell r="T684">
            <v>7.3878530810920884E-2</v>
          </cell>
          <cell r="U684">
            <v>-0.27051968134502624</v>
          </cell>
          <cell r="V684">
            <v>0.19055794122479353</v>
          </cell>
          <cell r="W684">
            <v>0.21544072088574917</v>
          </cell>
          <cell r="X684">
            <v>0.16181843705774801</v>
          </cell>
        </row>
        <row r="685">
          <cell r="A685">
            <v>40604</v>
          </cell>
          <cell r="B685">
            <v>-3.5157554873257576E-3</v>
          </cell>
          <cell r="C685">
            <v>1.4989598270962912E-2</v>
          </cell>
          <cell r="D685">
            <v>-3.3023274465828756E-2</v>
          </cell>
          <cell r="E685">
            <v>4.2594143428191789E-3</v>
          </cell>
          <cell r="F685">
            <v>-1.4878730044091015E-2</v>
          </cell>
          <cell r="G685">
            <v>4.0482714634065831E-2</v>
          </cell>
          <cell r="H685">
            <v>4.7984884207377164E-3</v>
          </cell>
          <cell r="I685">
            <v>-1.5152379167922558E-2</v>
          </cell>
          <cell r="J685">
            <v>3.6181306515434608E-2</v>
          </cell>
          <cell r="K685">
            <v>3.7212173066812036E-3</v>
          </cell>
          <cell r="L685">
            <v>-1.4605080920259472E-2</v>
          </cell>
          <cell r="M685">
            <v>4.4588206105962369E-2</v>
          </cell>
          <cell r="N685" t="str">
            <v/>
          </cell>
          <cell r="O685">
            <v>-0.86062147482312823</v>
          </cell>
          <cell r="P685">
            <v>-2403108.4299999997</v>
          </cell>
          <cell r="Q685">
            <v>-0.17092161846965714</v>
          </cell>
          <cell r="R685">
            <v>9.4462465518725169E-2</v>
          </cell>
          <cell r="S685">
            <v>0.10681860490666106</v>
          </cell>
          <cell r="T685">
            <v>7.7874666185047792E-2</v>
          </cell>
          <cell r="U685">
            <v>-0.27308435577823365</v>
          </cell>
          <cell r="V685">
            <v>0.19562902079560374</v>
          </cell>
          <cell r="W685">
            <v>0.2212729991110125</v>
          </cell>
          <cell r="X685">
            <v>0.16614181593294863</v>
          </cell>
        </row>
        <row r="686">
          <cell r="A686">
            <v>40605</v>
          </cell>
          <cell r="B686">
            <v>-1.4762387384318185E-2</v>
          </cell>
          <cell r="C686">
            <v>5.9286302334093932E-6</v>
          </cell>
          <cell r="D686">
            <v>-4.7298159479783775E-2</v>
          </cell>
          <cell r="E686">
            <v>2.0688021662330858E-2</v>
          </cell>
          <cell r="F686">
            <v>5.5014801287798232E-3</v>
          </cell>
          <cell r="G686">
            <v>6.2008243573696165E-2</v>
          </cell>
          <cell r="H686">
            <v>2.2206965388125579E-2</v>
          </cell>
          <cell r="I686">
            <v>6.7180978604732822E-3</v>
          </cell>
          <cell r="J686">
            <v>5.9191748925045529E-2</v>
          </cell>
          <cell r="K686">
            <v>1.9169921573156928E-2</v>
          </cell>
          <cell r="L686">
            <v>4.2848623970863642E-3</v>
          </cell>
          <cell r="M686">
            <v>6.4612880093258385E-2</v>
          </cell>
          <cell r="N686" t="str">
            <v/>
          </cell>
          <cell r="O686">
            <v>-0.7991151933512961</v>
          </cell>
          <cell r="P686">
            <v>-2198424.52</v>
          </cell>
          <cell r="Q686">
            <v>-0.18316079470977165</v>
          </cell>
          <cell r="R686">
            <v>0.11710472871398458</v>
          </cell>
          <cell r="S686">
            <v>0.13139768735675683</v>
          </cell>
          <cell r="T686">
            <v>9.8537439001507909E-2</v>
          </cell>
          <cell r="U686">
            <v>-0.28381536611395664</v>
          </cell>
          <cell r="V686">
            <v>0.22036421987793453</v>
          </cell>
          <cell r="W686">
            <v>0.24839376633172305</v>
          </cell>
          <cell r="X686">
            <v>0.18849666308756197</v>
          </cell>
        </row>
        <row r="687">
          <cell r="A687">
            <v>40606</v>
          </cell>
          <cell r="B687">
            <v>3.4720593564977358E-3</v>
          </cell>
          <cell r="C687">
            <v>3.4780085712871056E-3</v>
          </cell>
          <cell r="D687">
            <v>-4.3990322140453064E-2</v>
          </cell>
          <cell r="E687">
            <v>-5.5958961733264534E-3</v>
          </cell>
          <cell r="F687">
            <v>-1.2520175614694207E-4</v>
          </cell>
          <cell r="G687">
            <v>5.6065355707440867E-2</v>
          </cell>
          <cell r="H687">
            <v>-4.6529443022336834E-3</v>
          </cell>
          <cell r="I687">
            <v>2.0338946230777921E-3</v>
          </cell>
          <cell r="J687">
            <v>5.426338871191172E-2</v>
          </cell>
          <cell r="K687">
            <v>-6.5411326790073172E-3</v>
          </cell>
          <cell r="L687">
            <v>-2.2842981353716763E-3</v>
          </cell>
          <cell r="M687">
            <v>5.7649105992788163E-2</v>
          </cell>
          <cell r="N687" t="str">
            <v/>
          </cell>
          <cell r="O687">
            <v>-0.81474971294999199</v>
          </cell>
          <cell r="P687">
            <v>-2249218.63</v>
          </cell>
          <cell r="Q687">
            <v>-0.18032468050428963</v>
          </cell>
          <cell r="R687">
            <v>0.11085352663736914</v>
          </cell>
          <cell r="S687">
            <v>0.12613335693380989</v>
          </cell>
          <cell r="T687">
            <v>9.1351759860142101E-2</v>
          </cell>
          <cell r="U687">
            <v>-0.28132873055489271</v>
          </cell>
          <cell r="V687">
            <v>0.21353518840985508</v>
          </cell>
          <cell r="W687">
            <v>0.24258505966972566</v>
          </cell>
          <cell r="X687">
            <v>0.18072254872574867</v>
          </cell>
        </row>
        <row r="688">
          <cell r="A688">
            <v>40609</v>
          </cell>
          <cell r="B688">
            <v>1.2597693221852469E-2</v>
          </cell>
          <cell r="C688">
            <v>1.6119516678143819E-2</v>
          </cell>
          <cell r="D688">
            <v>-3.1946805501656406E-2</v>
          </cell>
          <cell r="E688">
            <v>-1.312509617299018E-2</v>
          </cell>
          <cell r="F688">
            <v>-1.3248654644046676E-2</v>
          </cell>
          <cell r="G688">
            <v>4.2204396348817674E-2</v>
          </cell>
          <cell r="H688">
            <v>-1.5422429866019126E-2</v>
          </cell>
          <cell r="I688">
            <v>-1.3419902840120623E-2</v>
          </cell>
          <cell r="J688">
            <v>3.8004085539190546E-2</v>
          </cell>
          <cell r="K688">
            <v>-1.0817819437370551E-2</v>
          </cell>
          <cell r="L688">
            <v>-1.3077406447972728E-2</v>
          </cell>
          <cell r="M688">
            <v>4.6207648936061663E-2</v>
          </cell>
          <cell r="N688" t="str">
            <v/>
          </cell>
          <cell r="O688">
            <v>-0.8611641386517056</v>
          </cell>
          <cell r="P688">
            <v>-2407300.6100000003</v>
          </cell>
          <cell r="Q688">
            <v>-0.16999866228775873</v>
          </cell>
          <cell r="R688">
            <v>9.6273467266148272E-2</v>
          </cell>
          <cell r="S688">
            <v>0.10876564421671353</v>
          </cell>
          <cell r="T688">
            <v>7.95457135793185E-2</v>
          </cell>
          <cell r="U688">
            <v>-0.2722751303750639</v>
          </cell>
          <cell r="V688">
            <v>0.19760742235266804</v>
          </cell>
          <cell r="W688">
            <v>0.22342137873440615</v>
          </cell>
          <cell r="X688">
            <v>0.16794970538800147</v>
          </cell>
        </row>
        <row r="689">
          <cell r="A689">
            <v>40610</v>
          </cell>
          <cell r="B689">
            <v>-8.9845765194850775E-3</v>
          </cell>
          <cell r="C689">
            <v>6.9901131276068895E-3</v>
          </cell>
          <cell r="D689">
            <v>-4.0644353502558683E-2</v>
          </cell>
          <cell r="E689">
            <v>1.2437660622153235E-2</v>
          </cell>
          <cell r="F689">
            <v>-9.7577629205619631E-4</v>
          </cell>
          <cell r="G689">
            <v>5.5166980929520326E-2</v>
          </cell>
          <cell r="H689">
            <v>1.5306192663706935E-2</v>
          </cell>
          <cell r="I689">
            <v>1.6808822051872507E-3</v>
          </cell>
          <cell r="J689">
            <v>5.3891976058168423E-2</v>
          </cell>
          <cell r="K689">
            <v>9.5701240607732243E-3</v>
          </cell>
          <cell r="L689">
            <v>-3.6324347892996434E-3</v>
          </cell>
          <cell r="M689">
            <v>5.621998592970967E-2</v>
          </cell>
          <cell r="N689" t="str">
            <v/>
          </cell>
          <cell r="O689">
            <v>-0.81848649810592744</v>
          </cell>
          <cell r="P689">
            <v>-2267442.71</v>
          </cell>
          <cell r="Q689">
            <v>-0.17745587281770925</v>
          </cell>
          <cell r="R689">
            <v>0.10990854460107591</v>
          </cell>
          <cell r="S689">
            <v>0.1257366247859939</v>
          </cell>
          <cell r="T689">
            <v>8.987709998754867E-2</v>
          </cell>
          <cell r="U689">
            <v>-0.27881343015134141</v>
          </cell>
          <cell r="V689">
            <v>0.21250285703046234</v>
          </cell>
          <cell r="W689">
            <v>0.24214730206621304</v>
          </cell>
          <cell r="X689">
            <v>0.17912712896530825</v>
          </cell>
        </row>
        <row r="690">
          <cell r="A690">
            <v>40611</v>
          </cell>
          <cell r="B690">
            <v>1.6713465363565945E-3</v>
          </cell>
          <cell r="C690">
            <v>8.6731425653281402E-3</v>
          </cell>
          <cell r="D690">
            <v>-3.9040937765650985E-2</v>
          </cell>
          <cell r="E690">
            <v>-3.2414481810559836E-3</v>
          </cell>
          <cell r="F690">
            <v>-4.2140615448251206E-3</v>
          </cell>
          <cell r="G690">
            <v>5.1746711838476012E-2</v>
          </cell>
          <cell r="H690">
            <v>-4.1260254067741241E-3</v>
          </cell>
          <cell r="I690">
            <v>-2.4520785642712095E-3</v>
          </cell>
          <cell r="J690">
            <v>4.9543590988956998E-2</v>
          </cell>
          <cell r="K690">
            <v>-2.3521537813043819E-3</v>
          </cell>
          <cell r="L690">
            <v>-5.9760445253790317E-3</v>
          </cell>
          <cell r="M690">
            <v>5.3735594095915884E-2</v>
          </cell>
          <cell r="N690" t="str">
            <v/>
          </cell>
          <cell r="O690">
            <v>-0.86788084798301457</v>
          </cell>
          <cell r="P690">
            <v>-2401132.98</v>
          </cell>
          <cell r="Q690">
            <v>-0.17608111653974257</v>
          </cell>
          <cell r="R690">
            <v>0.10631083356804027</v>
          </cell>
          <cell r="S690">
            <v>0.12109180687079069</v>
          </cell>
          <cell r="T690">
            <v>8.731354144565584E-2</v>
          </cell>
          <cell r="U690">
            <v>-0.27760807747575789</v>
          </cell>
          <cell r="V690">
            <v>0.20857259185001586</v>
          </cell>
          <cell r="W690">
            <v>0.23702217073893195</v>
          </cell>
          <cell r="X690">
            <v>0.17635364063027392</v>
          </cell>
        </row>
        <row r="691">
          <cell r="A691">
            <v>40612</v>
          </cell>
          <cell r="B691">
            <v>1.2530030804232602E-2</v>
          </cell>
          <cell r="C691">
            <v>2.131184811307385E-2</v>
          </cell>
          <cell r="D691">
            <v>-2.7000091114248059E-2</v>
          </cell>
          <cell r="E691">
            <v>-2.274649612640145E-2</v>
          </cell>
          <cell r="F691">
            <v>-2.6864702536620877E-2</v>
          </cell>
          <cell r="G691">
            <v>2.7823159331686664E-2</v>
          </cell>
          <cell r="H691">
            <v>-2.6312350962009564E-2</v>
          </cell>
          <cell r="I691">
            <v>-2.8699909574511295E-2</v>
          </cell>
          <cell r="J691">
            <v>2.1927631672927772E-2</v>
          </cell>
          <cell r="K691">
            <v>-1.9167999793580297E-2</v>
          </cell>
          <cell r="L691">
            <v>-2.5029495498730459E-2</v>
          </cell>
          <cell r="M691">
            <v>3.3537590445797072E-2</v>
          </cell>
          <cell r="N691" t="str">
            <v/>
          </cell>
          <cell r="O691">
            <v>-0.94368092099417933</v>
          </cell>
          <cell r="P691">
            <v>-2643657.7599999998</v>
          </cell>
          <cell r="Q691">
            <v>-0.16575738754979652</v>
          </cell>
          <cell r="R691">
            <v>8.1146138477688812E-2</v>
          </cell>
          <cell r="S691">
            <v>9.1593245787773059E-2</v>
          </cell>
          <cell r="T691">
            <v>6.6471915707668527E-2</v>
          </cell>
          <cell r="U691">
            <v>-0.26855648443380031</v>
          </cell>
          <cell r="V691">
            <v>0.18108180007102459</v>
          </cell>
          <cell r="W691">
            <v>0.20447320923466217</v>
          </cell>
          <cell r="X691">
            <v>0.15380529428949541</v>
          </cell>
        </row>
        <row r="692">
          <cell r="A692">
            <v>40613</v>
          </cell>
          <cell r="B692">
            <v>-6.8822501932918889E-3</v>
          </cell>
          <cell r="C692">
            <v>1.4282924448986378E-2</v>
          </cell>
          <cell r="D692">
            <v>-3.3696519925250024E-2</v>
          </cell>
          <cell r="E692">
            <v>6.6403596305717461E-3</v>
          </cell>
          <cell r="F692">
            <v>-2.040273419226063E-2</v>
          </cell>
          <cell r="G692">
            <v>3.4648274746279517E-2</v>
          </cell>
          <cell r="H692">
            <v>4.291425536078702E-3</v>
          </cell>
          <cell r="I692">
            <v>-2.453164756326387E-2</v>
          </cell>
          <cell r="J692">
            <v>2.6313158007513326E-2</v>
          </cell>
          <cell r="K692">
            <v>8.9804508311273883E-3</v>
          </cell>
          <cell r="L692">
            <v>-1.627382082125739E-2</v>
          </cell>
          <cell r="M692">
            <v>4.2819223958917352E-2</v>
          </cell>
          <cell r="N692" t="str">
            <v/>
          </cell>
          <cell r="O692">
            <v>-0.84493846426551567</v>
          </cell>
          <cell r="P692">
            <v>-2350698.9500000002</v>
          </cell>
          <cell r="Q692">
            <v>-0.17149885393058428</v>
          </cell>
          <cell r="R692">
            <v>8.8325337650384528E-2</v>
          </cell>
          <cell r="S692">
            <v>9.627773691775765E-2</v>
          </cell>
          <cell r="T692">
            <v>7.6049314309459382E-2</v>
          </cell>
          <cell r="U692">
            <v>-0.27359046171018786</v>
          </cell>
          <cell r="V692">
            <v>0.18892460797661914</v>
          </cell>
          <cell r="W692">
            <v>0.20964211632229435</v>
          </cell>
          <cell r="X692">
            <v>0.16416698600355661</v>
          </cell>
        </row>
        <row r="693">
          <cell r="A693">
            <v>40616</v>
          </cell>
          <cell r="B693">
            <v>-1.7905422831534356E-3</v>
          </cell>
          <cell r="C693">
            <v>1.2466807985680006E-2</v>
          </cell>
          <cell r="D693">
            <v>-3.5426727164682204E-2</v>
          </cell>
          <cell r="E693">
            <v>-5.7172185912987006E-3</v>
          </cell>
          <cell r="F693">
            <v>-2.600330589232186E-2</v>
          </cell>
          <cell r="G693">
            <v>2.8732964394444949E-2</v>
          </cell>
          <cell r="H693">
            <v>-5.7624051778132979E-3</v>
          </cell>
          <cell r="I693">
            <v>-3.0152691448138369E-2</v>
          </cell>
          <cell r="J693">
            <v>2.0399125751752845E-2</v>
          </cell>
          <cell r="K693">
            <v>-5.6724113207055884E-3</v>
          </cell>
          <cell r="L693">
            <v>-2.185392033650535E-2</v>
          </cell>
          <cell r="M693">
            <v>3.6903924387483356E-2</v>
          </cell>
          <cell r="N693" t="str">
            <v/>
          </cell>
          <cell r="O693">
            <v>-0.90592776250030249</v>
          </cell>
          <cell r="P693">
            <v>-2515850.73</v>
          </cell>
          <cell r="Q693">
            <v>-0.17298232026426263</v>
          </cell>
          <cell r="R693">
            <v>8.2103143796588229E-2</v>
          </cell>
          <cell r="S693">
            <v>8.9960540410221279E-2</v>
          </cell>
          <cell r="T693">
            <v>6.9945519997332894E-2</v>
          </cell>
          <cell r="U693">
            <v>-0.27489112870338173</v>
          </cell>
          <cell r="V693">
            <v>0.18212726610424279</v>
          </cell>
          <cell r="W693">
            <v>0.20267166832789774</v>
          </cell>
          <cell r="X693">
            <v>0.15756335201295824</v>
          </cell>
        </row>
        <row r="694">
          <cell r="A694">
            <v>40617</v>
          </cell>
          <cell r="B694">
            <v>7.503462890236917E-3</v>
          </cell>
          <cell r="C694">
            <v>2.0063815106997174E-2</v>
          </cell>
          <cell r="D694">
            <v>-2.8189087407048063E-2</v>
          </cell>
          <cell r="E694">
            <v>-8.6565971864843716E-3</v>
          </cell>
          <cell r="F694">
            <v>-3.4434802934179554E-2</v>
          </cell>
          <cell r="G694">
            <v>1.9827637509224338E-2</v>
          </cell>
          <cell r="H694">
            <v>-8.4949111730201581E-3</v>
          </cell>
          <cell r="I694">
            <v>-3.8391458185679128E-2</v>
          </cell>
          <cell r="J694">
            <v>1.1730925817464266E-2</v>
          </cell>
          <cell r="K694">
            <v>-8.8169114260944828E-3</v>
          </cell>
          <cell r="L694">
            <v>-3.0478147682679979E-2</v>
          </cell>
          <cell r="M694">
            <v>2.7761634328789198E-2</v>
          </cell>
          <cell r="N694" t="str">
            <v/>
          </cell>
          <cell r="O694">
            <v>-0.88882210265444717</v>
          </cell>
          <cell r="P694">
            <v>-2486922.83</v>
          </cell>
          <cell r="Q694">
            <v>-0.16677682379479575</v>
          </cell>
          <cell r="R694">
            <v>7.2735812766512753E-2</v>
          </cell>
          <cell r="S694">
            <v>8.0701422437339465E-2</v>
          </cell>
          <cell r="T694">
            <v>6.0511905116769737E-2</v>
          </cell>
          <cell r="U694">
            <v>-0.26945030119622604</v>
          </cell>
          <cell r="V694">
            <v>0.17189406653841832</v>
          </cell>
          <cell r="W694">
            <v>0.19245507933514427</v>
          </cell>
          <cell r="X694">
            <v>0.14735721846816685</v>
          </cell>
        </row>
        <row r="695">
          <cell r="A695">
            <v>40618</v>
          </cell>
          <cell r="B695">
            <v>1.1676966133230205E-2</v>
          </cell>
          <cell r="C695">
            <v>3.1975065729735075E-2</v>
          </cell>
          <cell r="D695">
            <v>-1.6841284292796743E-2</v>
          </cell>
          <cell r="E695">
            <v>-1.2633550938519589E-2</v>
          </cell>
          <cell r="F695">
            <v>-4.6633320035772308E-2</v>
          </cell>
          <cell r="G695">
            <v>6.9435931022414632E-3</v>
          </cell>
          <cell r="H695">
            <v>-1.1798227159643229E-2</v>
          </cell>
          <cell r="I695">
            <v>-4.9736734200657717E-2</v>
          </cell>
          <cell r="J695">
            <v>-2.057054697662819E-4</v>
          </cell>
          <cell r="K695">
            <v>-1.3462056741692872E-2</v>
          </cell>
          <cell r="L695">
            <v>-4.3529905870886898E-2</v>
          </cell>
          <cell r="M695">
            <v>1.3925848890520065E-2</v>
          </cell>
          <cell r="N695" t="str">
            <v/>
          </cell>
          <cell r="O695">
            <v>-0.89753867904081164</v>
          </cell>
          <cell r="P695">
            <v>-2540722.8200000003</v>
          </cell>
          <cell r="Q695">
            <v>-0.15704730498482511</v>
          </cell>
          <cell r="R695">
            <v>5.9183350232352883E-2</v>
          </cell>
          <cell r="S695">
            <v>6.7951061563674253E-2</v>
          </cell>
          <cell r="T695">
            <v>4.6235233674847054E-2</v>
          </cell>
          <cell r="U695">
            <v>-0.2609196971046529</v>
          </cell>
          <cell r="V695">
            <v>0.15708888315425629</v>
          </cell>
          <cell r="W695">
            <v>0.17838622343147792</v>
          </cell>
          <cell r="X695">
            <v>0.13191143049015741</v>
          </cell>
        </row>
        <row r="696">
          <cell r="A696">
            <v>40619</v>
          </cell>
          <cell r="B696">
            <v>-8.0505039220757791E-3</v>
          </cell>
          <cell r="C696">
            <v>2.3667146415593532E-2</v>
          </cell>
          <cell r="D696">
            <v>-2.4756207389620477E-2</v>
          </cell>
          <cell r="E696">
            <v>7.324009108423013E-3</v>
          </cell>
          <cell r="F696">
            <v>-3.965085378804728E-2</v>
          </cell>
          <cell r="G696">
            <v>1.431845714979052E-2</v>
          </cell>
          <cell r="H696">
            <v>4.6721894708567869E-3</v>
          </cell>
          <cell r="I696">
            <v>-4.5296924175648012E-2</v>
          </cell>
          <cell r="J696">
            <v>4.465522906160535E-3</v>
          </cell>
          <cell r="K696">
            <v>9.9586202735520157E-3</v>
          </cell>
          <cell r="L696">
            <v>-3.4004783400446548E-2</v>
          </cell>
          <cell r="M696">
            <v>2.4023151405159648E-2</v>
          </cell>
          <cell r="N696" t="str">
            <v/>
          </cell>
          <cell r="O696">
            <v>-0.84244686525683721</v>
          </cell>
          <cell r="P696">
            <v>-2365516.14</v>
          </cell>
          <cell r="Q696">
            <v>-0.16383349896216903</v>
          </cell>
          <cell r="R696">
            <v>6.6940818736944685E-2</v>
          </cell>
          <cell r="S696">
            <v>7.2940731268902326E-2</v>
          </cell>
          <cell r="T696">
            <v>5.6654293083825857E-2</v>
          </cell>
          <cell r="U696">
            <v>-0.26686966598184081</v>
          </cell>
          <cell r="V696">
            <v>0.16556341267373309</v>
          </cell>
          <cell r="W696">
            <v>0.18389186713719718</v>
          </cell>
          <cell r="X696">
            <v>0.14318370660970192</v>
          </cell>
        </row>
        <row r="697">
          <cell r="A697">
            <v>40620</v>
          </cell>
          <cell r="B697">
            <v>-5.5518659065751323E-3</v>
          </cell>
          <cell r="C697">
            <v>1.7983883685727786E-2</v>
          </cell>
          <cell r="D697">
            <v>-3.0170630152413058E-2</v>
          </cell>
          <cell r="E697">
            <v>8.536772801473802E-3</v>
          </cell>
          <cell r="F697">
            <v>-3.1452571316746558E-2</v>
          </cell>
          <cell r="G697">
            <v>2.2977463366819828E-2</v>
          </cell>
          <cell r="H697">
            <v>1.1687306941844965E-2</v>
          </cell>
          <cell r="I697">
            <v>-3.4139016290165247E-2</v>
          </cell>
          <cell r="J697">
            <v>1.6205019784865771E-2</v>
          </cell>
          <cell r="K697">
            <v>5.4230672855291873E-3</v>
          </cell>
          <cell r="L697">
            <v>-2.8766126343327869E-2</v>
          </cell>
          <cell r="M697">
            <v>2.9576497857169315E-2</v>
          </cell>
          <cell r="N697" t="str">
            <v/>
          </cell>
          <cell r="O697">
            <v>-0.86918403564919289</v>
          </cell>
          <cell r="P697">
            <v>-2427002.0699999998</v>
          </cell>
          <cell r="Q697">
            <v>-0.16847578325150114</v>
          </cell>
          <cell r="R697">
            <v>7.6049050099120441E-2</v>
          </cell>
          <cell r="S697">
            <v>8.5480518925649784E-2</v>
          </cell>
          <cell r="T697">
            <v>6.2384600412762614E-2</v>
          </cell>
          <cell r="U697">
            <v>-0.27093990728835227</v>
          </cell>
          <cell r="V697">
            <v>0.17551356271343921</v>
          </cell>
          <cell r="W697">
            <v>0.19772837477438365</v>
          </cell>
          <cell r="X697">
            <v>0.14938326877036689</v>
          </cell>
        </row>
        <row r="698">
          <cell r="A698">
            <v>40623</v>
          </cell>
          <cell r="B698">
            <v>-1.5284261695245245E-2</v>
          </cell>
          <cell r="C698">
            <v>2.4247516059330287E-3</v>
          </cell>
          <cell r="D698">
            <v>-4.4993756040898392E-2</v>
          </cell>
          <cell r="E698">
            <v>2.0083006496612876E-2</v>
          </cell>
          <cell r="F698">
            <v>-1.2001227014223126E-2</v>
          </cell>
          <cell r="G698">
            <v>4.3521926409504141E-2</v>
          </cell>
          <cell r="H698">
            <v>2.3202984646613512E-2</v>
          </cell>
          <cell r="I698">
            <v>-1.172815871438293E-2</v>
          </cell>
          <cell r="J698">
            <v>3.9784009256745634E-2</v>
          </cell>
          <cell r="K698">
            <v>1.6980288143342171E-2</v>
          </cell>
          <cell r="L698">
            <v>-1.2274295314063322E-2</v>
          </cell>
          <cell r="M698">
            <v>4.705900345639713E-2</v>
          </cell>
          <cell r="N698" t="str">
            <v/>
          </cell>
          <cell r="O698">
            <v>-0.81973275643136678</v>
          </cell>
          <cell r="P698">
            <v>-2253832.54</v>
          </cell>
          <cell r="Q698">
            <v>-0.18118501698621903</v>
          </cell>
          <cell r="R698">
            <v>9.7659350162935255E-2</v>
          </cell>
          <cell r="S698">
            <v>0.11066690674047974</v>
          </cell>
          <cell r="T698">
            <v>8.0424197046820689E-2</v>
          </cell>
          <cell r="U698">
            <v>-0.28208305253691679</v>
          </cell>
          <cell r="V698">
            <v>0.19912140923026977</v>
          </cell>
          <cell r="W698">
            <v>0.22551924786508715</v>
          </cell>
          <cell r="X698">
            <v>0.1689001278612241</v>
          </cell>
        </row>
        <row r="699">
          <cell r="A699">
            <v>40624</v>
          </cell>
          <cell r="B699">
            <v>3.9898319474389069E-3</v>
          </cell>
          <cell r="C699">
            <v>6.4242579047939508E-3</v>
          </cell>
          <cell r="D699">
            <v>-4.1183441618746652E-2</v>
          </cell>
          <cell r="E699">
            <v>-5.6859091489752656E-3</v>
          </cell>
          <cell r="F699">
            <v>-1.7618898276719253E-2</v>
          </cell>
          <cell r="G699">
            <v>3.7588555540976065E-2</v>
          </cell>
          <cell r="H699">
            <v>-5.3525306369181782E-3</v>
          </cell>
          <cell r="I699">
            <v>-1.7017914022467773E-2</v>
          </cell>
          <cell r="J699">
            <v>3.4218533491421343E-2</v>
          </cell>
          <cell r="K699">
            <v>-6.0194719937939137E-3</v>
          </cell>
          <cell r="L699">
            <v>-1.8219882530970732E-2</v>
          </cell>
          <cell r="M699">
            <v>4.0756261109241576E-2</v>
          </cell>
          <cell r="N699" t="str">
            <v/>
          </cell>
          <cell r="O699">
            <v>-0.84440889074312686</v>
          </cell>
          <cell r="P699">
            <v>-2330969.81</v>
          </cell>
          <cell r="Q699">
            <v>-0.17791808280794896</v>
          </cell>
          <cell r="R699">
            <v>9.1418158821385598E-2</v>
          </cell>
          <cell r="S699">
            <v>0.10472202809474007</v>
          </cell>
          <cell r="T699">
            <v>7.3920613851280015E-2</v>
          </cell>
          <cell r="U699">
            <v>-0.27921868456432075</v>
          </cell>
          <cell r="V699">
            <v>0.19230331383879529</v>
          </cell>
          <cell r="W699">
            <v>0.21895961854475621</v>
          </cell>
          <cell r="X699">
            <v>0.16186396627802124</v>
          </cell>
        </row>
        <row r="700">
          <cell r="A700">
            <v>40625</v>
          </cell>
          <cell r="B700">
            <v>1.3069960888755334E-3</v>
          </cell>
          <cell r="C700">
            <v>7.7396504736251259E-3</v>
          </cell>
          <cell r="D700">
            <v>-3.9930272126993183E-2</v>
          </cell>
          <cell r="E700">
            <v>2.7983291954083445E-3</v>
          </cell>
          <cell r="F700">
            <v>-1.4869872558749442E-2</v>
          </cell>
          <cell r="G700">
            <v>4.0492069888767857E-2</v>
          </cell>
          <cell r="H700">
            <v>3.2514530707860897E-3</v>
          </cell>
          <cell r="I700">
            <v>-1.3821793900488433E-2</v>
          </cell>
          <cell r="J700">
            <v>3.7581246518005873E-2</v>
          </cell>
          <cell r="K700">
            <v>2.3446505719575341E-3</v>
          </cell>
          <cell r="L700">
            <v>-1.5917951217010451E-2</v>
          </cell>
          <cell r="M700">
            <v>4.3196470872119752E-2</v>
          </cell>
          <cell r="N700" t="str">
            <v/>
          </cell>
          <cell r="O700">
            <v>-0.79046320198053932</v>
          </cell>
          <cell r="P700">
            <v>-2183807.89</v>
          </cell>
          <cell r="Q700">
            <v>-0.17684362495744355</v>
          </cell>
          <cell r="R700">
            <v>9.4472306119614213E-2</v>
          </cell>
          <cell r="S700">
            <v>0.10831397992535385</v>
          </cell>
          <cell r="T700">
            <v>7.6438582432783342E-2</v>
          </cell>
          <cell r="U700">
            <v>-0.27827662620411164</v>
          </cell>
          <cell r="V700">
            <v>0.19563977101169261</v>
          </cell>
          <cell r="W700">
            <v>0.22292300853963787</v>
          </cell>
          <cell r="X700">
            <v>0.16458813129109195</v>
          </cell>
        </row>
        <row r="701">
          <cell r="A701">
            <v>40626</v>
          </cell>
          <cell r="B701">
            <v>-7.3071637182281291E-3</v>
          </cell>
          <cell r="C701">
            <v>3.7593186226425601E-4</v>
          </cell>
          <cell r="D701">
            <v>-4.6945658809475987E-2</v>
          </cell>
          <cell r="E701">
            <v>8.892857094591422E-3</v>
          </cell>
          <cell r="F701">
            <v>-6.1092511158378771E-3</v>
          </cell>
          <cell r="G701">
            <v>4.9745017174344319E-2</v>
          </cell>
          <cell r="H701">
            <v>7.2418075331318827E-3</v>
          </cell>
          <cell r="I701">
            <v>-6.6800811385464565E-3</v>
          </cell>
          <cell r="J701">
            <v>4.5095210205276404E-2</v>
          </cell>
          <cell r="K701">
            <v>1.0547423496564554E-2</v>
          </cell>
          <cell r="L701">
            <v>-5.5384210931292976E-3</v>
          </cell>
          <cell r="M701">
            <v>5.4199505840529572E-2</v>
          </cell>
          <cell r="N701" t="str">
            <v/>
          </cell>
          <cell r="O701">
            <v>-0.76013920135643498</v>
          </cell>
          <cell r="P701">
            <v>-2084633.05</v>
          </cell>
          <cell r="Q701">
            <v>-0.1828585633555827</v>
          </cell>
          <cell r="R701">
            <v>0.10420529193192385</v>
          </cell>
          <cell r="S701">
            <v>0.11634017645425265</v>
          </cell>
          <cell r="T701">
            <v>8.779223602974362E-2</v>
          </cell>
          <cell r="U701">
            <v>-0.28355037705571018</v>
          </cell>
          <cell r="V701">
            <v>0.20627242463190965</v>
          </cell>
          <cell r="W701">
            <v>0.23177918159532074</v>
          </cell>
          <cell r="X701">
            <v>0.17687153551089185</v>
          </cell>
        </row>
        <row r="702">
          <cell r="A702">
            <v>40627</v>
          </cell>
          <cell r="B702">
            <v>-3.1632780956545579E-3</v>
          </cell>
          <cell r="C702">
            <v>-2.7885354104156823E-3</v>
          </cell>
          <cell r="D702">
            <v>-4.9960434730932479E-2</v>
          </cell>
          <cell r="E702">
            <v>7.0033837164737989E-3</v>
          </cell>
          <cell r="F702">
            <v>8.513471708514464E-4</v>
          </cell>
          <cell r="G702">
            <v>5.7096784334072614E-2</v>
          </cell>
          <cell r="H702">
            <v>8.277770032176196E-3</v>
          </cell>
          <cell r="I702">
            <v>1.5423927181685837E-3</v>
          </cell>
          <cell r="J702">
            <v>5.3746268017084375E-2</v>
          </cell>
          <cell r="K702">
            <v>5.7304604195245381E-3</v>
          </cell>
          <cell r="L702">
            <v>1.603016235343091E-4</v>
          </cell>
          <cell r="M702">
            <v>6.0240554383031109E-2</v>
          </cell>
          <cell r="N702" t="str">
            <v/>
          </cell>
          <cell r="O702">
            <v>-0.69014787482930495</v>
          </cell>
          <cell r="P702">
            <v>-1886678.1499999997</v>
          </cell>
          <cell r="Q702">
            <v>-0.18544340896317169</v>
          </cell>
          <cell r="R702">
            <v>0.11193846529308416</v>
          </cell>
          <cell r="S702">
            <v>0.12558098371261983</v>
          </cell>
          <cell r="T702">
            <v>9.4025786382978094E-2</v>
          </cell>
          <cell r="U702">
            <v>-0.28581670645460977</v>
          </cell>
          <cell r="V702">
            <v>0.21472041328820812</v>
          </cell>
          <cell r="W702">
            <v>0.24197556639098883</v>
          </cell>
          <cell r="X702">
            <v>0.18361555126400209</v>
          </cell>
        </row>
        <row r="703">
          <cell r="A703">
            <v>40630</v>
          </cell>
          <cell r="B703">
            <v>-1.7480626666400779E-3</v>
          </cell>
          <cell r="C703">
            <v>-4.5317235424101598E-3</v>
          </cell>
          <cell r="D703">
            <v>-5.1621163426810335E-2</v>
          </cell>
          <cell r="E703">
            <v>-3.5899852313993064E-3</v>
          </cell>
          <cell r="F703">
            <v>-2.7416943843179831E-3</v>
          </cell>
          <cell r="G703">
            <v>5.3301822490153583E-2</v>
          </cell>
          <cell r="H703">
            <v>-2.4998169873680074E-3</v>
          </cell>
          <cell r="I703">
            <v>-9.6127996871753218E-4</v>
          </cell>
          <cell r="J703">
            <v>5.1112095195919638E-2</v>
          </cell>
          <cell r="K703">
            <v>-4.6816599457626309E-3</v>
          </cell>
          <cell r="L703">
            <v>-4.522108799918434E-3</v>
          </cell>
          <cell r="M703">
            <v>5.5276868646702892E-2</v>
          </cell>
          <cell r="N703" t="str">
            <v/>
          </cell>
          <cell r="O703">
            <v>-0.78376926925931389</v>
          </cell>
          <cell r="P703">
            <v>-2138855.14</v>
          </cell>
          <cell r="Q703">
            <v>-0.18686730492982873</v>
          </cell>
          <cell r="R703">
            <v>0.1079466226244572</v>
          </cell>
          <cell r="S703">
            <v>0.12276723724887662</v>
          </cell>
          <cell r="T703">
            <v>8.8903929679237326E-2</v>
          </cell>
          <cell r="U703">
            <v>-0.28706514360719448</v>
          </cell>
          <cell r="V703">
            <v>0.21035958494422413</v>
          </cell>
          <cell r="W703">
            <v>0.23887085477222869</v>
          </cell>
          <cell r="X703">
            <v>0.17807426574646756</v>
          </cell>
        </row>
        <row r="704">
          <cell r="A704">
            <v>40631</v>
          </cell>
          <cell r="B704">
            <v>-7.579867686803265E-3</v>
          </cell>
          <cell r="C704">
            <v>-1.2077241364368829E-2</v>
          </cell>
          <cell r="D704">
            <v>-5.8809749524999511E-2</v>
          </cell>
          <cell r="E704">
            <v>9.3893905704516278E-3</v>
          </cell>
          <cell r="F704">
            <v>6.6219533467345437E-3</v>
          </cell>
          <cell r="G704">
            <v>6.3191684690082184E-2</v>
          </cell>
          <cell r="H704">
            <v>9.7389271686984212E-3</v>
          </cell>
          <cell r="I704">
            <v>8.7682853643769043E-3</v>
          </cell>
          <cell r="J704">
            <v>6.1348799337170856E-2</v>
          </cell>
          <cell r="K704">
            <v>9.0386036782431189E-3</v>
          </cell>
          <cell r="L704">
            <v>4.4756213290921831E-3</v>
          </cell>
          <cell r="M704">
            <v>6.4815098033217833E-2</v>
          </cell>
          <cell r="N704" t="str">
            <v/>
          </cell>
          <cell r="O704">
            <v>-0.78825696048698868</v>
          </cell>
          <cell r="P704">
            <v>-2134739</v>
          </cell>
          <cell r="Q704">
            <v>-0.19303074317027435</v>
          </cell>
          <cell r="R704">
            <v>0.11834956619549097</v>
          </cell>
          <cell r="S704">
            <v>0.13370178559984436</v>
          </cell>
          <cell r="T704">
            <v>9.8746100743289489E-2</v>
          </cell>
          <cell r="U704">
            <v>-0.29246909548796207</v>
          </cell>
          <cell r="V704">
            <v>0.22172412381795525</v>
          </cell>
          <cell r="W704">
            <v>0.25093612779827867</v>
          </cell>
          <cell r="X704">
            <v>0.18872241213808705</v>
          </cell>
        </row>
        <row r="705">
          <cell r="A705">
            <v>40632</v>
          </cell>
          <cell r="B705">
            <v>-6.8296167268065778E-3</v>
          </cell>
          <cell r="C705">
            <v>-1.8824375161539675E-2</v>
          </cell>
          <cell r="D705">
            <v>-6.5237718202750816E-2</v>
          </cell>
          <cell r="E705">
            <v>1.1607422495052422E-2</v>
          </cell>
          <cell r="F705">
            <v>1.8306239652024825E-2</v>
          </cell>
          <cell r="G705">
            <v>7.5532599767506481E-2</v>
          </cell>
          <cell r="H705">
            <v>1.316058661383406E-2</v>
          </cell>
          <cell r="I705">
            <v>2.2044267757203695E-2</v>
          </cell>
          <cell r="J705">
            <v>7.5316772138336319E-2</v>
          </cell>
          <cell r="K705">
            <v>1.0047620871474721E-2</v>
          </cell>
          <cell r="L705">
            <v>1.4568211546845955E-2</v>
          </cell>
          <cell r="M705">
            <v>7.5513956436477958E-2</v>
          </cell>
          <cell r="N705" t="str">
            <v/>
          </cell>
          <cell r="O705">
            <v>-0.79985487364104979</v>
          </cell>
          <cell r="P705">
            <v>-2151301.4900000002</v>
          </cell>
          <cell r="Q705">
            <v>-0.19854203390473735</v>
          </cell>
          <cell r="R705">
            <v>0.13133072210748065</v>
          </cell>
          <cell r="S705">
            <v>0.14862196614348933</v>
          </cell>
          <cell r="T705">
            <v>0.10978588499756925</v>
          </cell>
          <cell r="U705">
            <v>-0.29730126038815008</v>
          </cell>
          <cell r="V705">
            <v>0.23590519189550796</v>
          </cell>
          <cell r="W705">
            <v>0.26739918105654215</v>
          </cell>
          <cell r="X705">
            <v>0.20066624425667556</v>
          </cell>
        </row>
        <row r="706">
          <cell r="A706">
            <v>40633</v>
          </cell>
          <cell r="B706">
            <v>-1.7064650054363446E-3</v>
          </cell>
          <cell r="C706">
            <v>-2.0498717029513669E-2</v>
          </cell>
          <cell r="D706">
            <v>-6.683285732503963E-2</v>
          </cell>
          <cell r="E706">
            <v>2.2586741924839338E-3</v>
          </cell>
          <cell r="F706">
            <v>2.0606261675572335E-2</v>
          </cell>
          <cell r="G706">
            <v>7.7961877493776477E-2</v>
          </cell>
          <cell r="H706">
            <v>3.7887543606544018E-3</v>
          </cell>
          <cell r="I706">
            <v>2.5916542433450651E-2</v>
          </cell>
          <cell r="J706">
            <v>7.9390883247860478E-2</v>
          </cell>
          <cell r="K706">
            <v>7.1731931137345535E-4</v>
          </cell>
          <cell r="L706">
            <v>1.5295980917694019E-2</v>
          </cell>
          <cell r="M706">
            <v>7.6285443367081429E-2</v>
          </cell>
          <cell r="N706" t="str">
            <v/>
          </cell>
          <cell r="O706">
            <v>-0.97879652950232487</v>
          </cell>
          <cell r="P706">
            <v>-2628077.0699999998</v>
          </cell>
          <cell r="Q706">
            <v>-0.19990969387720714</v>
          </cell>
          <cell r="R706">
            <v>0.13388602961266893</v>
          </cell>
          <cell r="S706">
            <v>0.15297381262645904</v>
          </cell>
          <cell r="T706">
            <v>0.1105819558443677</v>
          </cell>
          <cell r="U706">
            <v>-0.29850039119666194</v>
          </cell>
          <cell r="V706">
            <v>0.23869669905679936</v>
          </cell>
          <cell r="W706">
            <v>0.27220104523046018</v>
          </cell>
          <cell r="X706">
            <v>0.20152750534019503</v>
          </cell>
        </row>
        <row r="707">
          <cell r="A707">
            <v>40634</v>
          </cell>
          <cell r="B707">
            <v>-2.5630416403880567E-3</v>
          </cell>
          <cell r="C707">
            <v>-2.5630416403880085E-3</v>
          </cell>
          <cell r="D707">
            <v>-6.9224603569157495E-2</v>
          </cell>
          <cell r="E707">
            <v>5.4666781175645163E-3</v>
          </cell>
          <cell r="F707">
            <v>5.4666781175645163E-3</v>
          </cell>
          <cell r="G707">
            <v>8.3854748101040544E-2</v>
          </cell>
          <cell r="H707">
            <v>3.8300384062592936E-3</v>
          </cell>
          <cell r="I707">
            <v>3.830038406259284E-3</v>
          </cell>
          <cell r="J707">
            <v>8.3524991786065872E-2</v>
          </cell>
          <cell r="K707">
            <v>7.1033178288698448E-3</v>
          </cell>
          <cell r="L707">
            <v>7.1033178288697485E-3</v>
          </cell>
          <cell r="M707">
            <v>8.3930640945903745E-2</v>
          </cell>
          <cell r="N707" t="str">
            <v/>
          </cell>
          <cell r="O707">
            <v>-0.71244810693582361</v>
          </cell>
          <cell r="P707">
            <v>-2440992.91</v>
          </cell>
          <cell r="Q707">
            <v>-0.20196035864787065</v>
          </cell>
          <cell r="R707">
            <v>0.14008461955856455</v>
          </cell>
          <cell r="S707">
            <v>0.15738974661022964</v>
          </cell>
          <cell r="T707">
            <v>0.11847077245173798</v>
          </cell>
          <cell r="U707">
            <v>-0.30029836390474074</v>
          </cell>
          <cell r="V707">
            <v>0.24546825519583249</v>
          </cell>
          <cell r="W707">
            <v>0.27707362409417602</v>
          </cell>
          <cell r="X707">
            <v>0.2100623370907555</v>
          </cell>
        </row>
        <row r="708">
          <cell r="A708">
            <v>40637</v>
          </cell>
          <cell r="B708">
            <v>-8.8816064540222822E-4</v>
          </cell>
          <cell r="C708">
            <v>-3.448925893072663E-3</v>
          </cell>
          <cell r="D708">
            <v>-7.005128164597596E-2</v>
          </cell>
          <cell r="E708">
            <v>1.5834901552442826E-3</v>
          </cell>
          <cell r="F708">
            <v>7.0588247037899343E-3</v>
          </cell>
          <cell r="G708">
            <v>8.5571021424373228E-2</v>
          </cell>
          <cell r="H708">
            <v>3.0982201713909033E-3</v>
          </cell>
          <cell r="I708">
            <v>6.9401248798977022E-3</v>
          </cell>
          <cell r="J708">
            <v>8.6881990771823681E-2</v>
          </cell>
          <cell r="K708">
            <v>7.368330289328537E-5</v>
          </cell>
          <cell r="L708">
            <v>7.1775245276821664E-3</v>
          </cell>
          <cell r="M708">
            <v>8.4010508535635964E-2</v>
          </cell>
          <cell r="N708" t="str">
            <v/>
          </cell>
          <cell r="O708">
            <v>-0.78621139134809392</v>
          </cell>
          <cell r="P708">
            <v>-2691328.5500000003</v>
          </cell>
          <cell r="Q708">
            <v>-0.20266914605079045</v>
          </cell>
          <cell r="R708">
            <v>0.14188993232978087</v>
          </cell>
          <cell r="S708">
            <v>0.16097559486933855</v>
          </cell>
          <cell r="T708">
            <v>0.11855318507244195</v>
          </cell>
          <cell r="U708">
            <v>-0.30091981136144408</v>
          </cell>
          <cell r="V708">
            <v>0.2474404419166043</v>
          </cell>
          <cell r="W708">
            <v>0.28103027935669589</v>
          </cell>
          <cell r="X708">
            <v>0.21015149848045911</v>
          </cell>
        </row>
        <row r="709">
          <cell r="A709">
            <v>40638</v>
          </cell>
          <cell r="B709">
            <v>-3.0112865140092988E-3</v>
          </cell>
          <cell r="C709">
            <v>-6.4498267030522749E-3</v>
          </cell>
          <cell r="D709">
            <v>-7.2851623680275646E-2</v>
          </cell>
          <cell r="E709">
            <v>3.2206157073517705E-3</v>
          </cell>
          <cell r="F709">
            <v>1.0302174172858058E-2</v>
          </cell>
          <cell r="G709">
            <v>8.906722850741855E-2</v>
          </cell>
          <cell r="H709">
            <v>4.6921206545310927E-3</v>
          </cell>
          <cell r="I709">
            <v>1.1664809437722967E-2</v>
          </cell>
          <cell r="J709">
            <v>9.1981772209762225E-2</v>
          </cell>
          <cell r="K709">
            <v>1.7494576054377178E-3</v>
          </cell>
          <cell r="L709">
            <v>8.9395389079931498E-3</v>
          </cell>
          <cell r="M709">
            <v>8.5906938964168011E-2</v>
          </cell>
          <cell r="N709" t="str">
            <v/>
          </cell>
          <cell r="O709">
            <v>-0.82579774830993624</v>
          </cell>
          <cell r="P709">
            <v>-2818326.62</v>
          </cell>
          <cell r="Q709">
            <v>-0.20507013769849125</v>
          </cell>
          <cell r="R709">
            <v>0.14556752098190895</v>
          </cell>
          <cell r="S709">
            <v>0.16642303243743162</v>
          </cell>
          <cell r="T709">
            <v>0.12051004644915353</v>
          </cell>
          <cell r="U709">
            <v>-0.30302494210570241</v>
          </cell>
          <cell r="V709">
            <v>0.25145796819782684</v>
          </cell>
          <cell r="W709">
            <v>0.28704102798954523</v>
          </cell>
          <cell r="X709">
            <v>0.21226860722320762</v>
          </cell>
        </row>
        <row r="710">
          <cell r="A710">
            <v>40639</v>
          </cell>
          <cell r="B710">
            <v>-4.3550245006717947E-3</v>
          </cell>
          <cell r="C710">
            <v>-1.0776762050407229E-2</v>
          </cell>
          <cell r="D710">
            <v>-7.6889377574906104E-2</v>
          </cell>
          <cell r="E710">
            <v>3.911202693449578E-4</v>
          </cell>
          <cell r="F710">
            <v>1.0697323831340366E-2</v>
          </cell>
          <cell r="G710">
            <v>8.9493184775167212E-2</v>
          </cell>
          <cell r="H710">
            <v>1.038696004814174E-3</v>
          </cell>
          <cell r="I710">
            <v>1.2715621633496932E-2</v>
          </cell>
          <cell r="J710">
            <v>9.3116009313886305E-2</v>
          </cell>
          <cell r="K710">
            <v>-2.5820464830956331E-4</v>
          </cell>
          <cell r="L710">
            <v>8.6790260291838006E-3</v>
          </cell>
          <cell r="M710">
            <v>8.5626552744895834E-2</v>
          </cell>
          <cell r="N710" t="str">
            <v/>
          </cell>
          <cell r="O710">
            <v>-0.80155290908275989</v>
          </cell>
          <cell r="P710">
            <v>-2723669.01</v>
          </cell>
          <cell r="Q710">
            <v>-0.20853207672512997</v>
          </cell>
          <cell r="R710">
            <v>0.14601557565926826</v>
          </cell>
          <cell r="S710">
            <v>0.16763459138114745</v>
          </cell>
          <cell r="T710">
            <v>0.12022072554668273</v>
          </cell>
          <cell r="U710">
            <v>-0.30606028555918929</v>
          </cell>
          <cell r="V710">
            <v>0.25194743877542236</v>
          </cell>
          <cell r="W710">
            <v>0.28837787236334989</v>
          </cell>
          <cell r="X710">
            <v>0.21195559383382268</v>
          </cell>
        </row>
        <row r="711">
          <cell r="A711">
            <v>40640</v>
          </cell>
          <cell r="B711">
            <v>3.5278735198274796E-3</v>
          </cell>
          <cell r="C711">
            <v>-7.2869075840469311E-3</v>
          </cell>
          <cell r="D711">
            <v>-7.3632760054181179E-2</v>
          </cell>
          <cell r="E711">
            <v>-4.1844208807095828E-3</v>
          </cell>
          <cell r="F711">
            <v>6.4681408454232425E-3</v>
          </cell>
          <cell r="G711">
            <v>8.4934286743403309E-2</v>
          </cell>
          <cell r="H711">
            <v>-5.4102512499772017E-3</v>
          </cell>
          <cell r="I711">
            <v>7.2365756756829214E-3</v>
          </cell>
          <cell r="J711">
            <v>8.7201977058125824E-2</v>
          </cell>
          <cell r="K711">
            <v>-2.9536849058405153E-3</v>
          </cell>
          <cell r="L711">
            <v>5.6997060151635637E-3</v>
          </cell>
          <cell r="M711">
            <v>8.2419953982673544E-2</v>
          </cell>
          <cell r="N711" t="str">
            <v/>
          </cell>
          <cell r="O711">
            <v>-0.8246335948480229</v>
          </cell>
          <cell r="P711">
            <v>-2811982.4</v>
          </cell>
          <cell r="Q711">
            <v>-0.2057398779968157</v>
          </cell>
          <cell r="R711">
            <v>0.14122016415486116</v>
          </cell>
          <cell r="S711">
            <v>0.16131739487361108</v>
          </cell>
          <cell r="T711">
            <v>0.11691194649842584</v>
          </cell>
          <cell r="U711">
            <v>-0.30361215401625696</v>
          </cell>
          <cell r="V711">
            <v>0.24670876377105966</v>
          </cell>
          <cell r="W711">
            <v>0.28140742436895305</v>
          </cell>
          <cell r="X711">
            <v>0.20837585888976684</v>
          </cell>
        </row>
        <row r="712">
          <cell r="A712">
            <v>40641</v>
          </cell>
          <cell r="B712">
            <v>4.9537797895103496E-3</v>
          </cell>
          <cell r="C712">
            <v>-2.3692255300544751E-3</v>
          </cell>
          <cell r="D712">
            <v>-6.904374074327313E-2</v>
          </cell>
          <cell r="E712">
            <v>-7.9908640224606309E-3</v>
          </cell>
          <cell r="F712">
            <v>-1.5744092110113184E-3</v>
          </cell>
          <cell r="G712">
            <v>7.6264724384731419E-2</v>
          </cell>
          <cell r="H712">
            <v>-1.0056840727708471E-2</v>
          </cell>
          <cell r="I712">
            <v>-2.8930421410099383E-3</v>
          </cell>
          <cell r="J712">
            <v>7.6268159936002444E-2</v>
          </cell>
          <cell r="K712">
            <v>-5.92173017507728E-3</v>
          </cell>
          <cell r="L712">
            <v>-2.5577628101269845E-4</v>
          </cell>
          <cell r="M712">
            <v>7.6010155079068609E-2</v>
          </cell>
          <cell r="N712" t="str">
            <v/>
          </cell>
          <cell r="O712">
            <v>-0.82452266517962669</v>
          </cell>
          <cell r="P712">
            <v>-2825532.2</v>
          </cell>
          <cell r="Q712">
            <v>-0.20180528825682231</v>
          </cell>
          <cell r="R712">
            <v>0.13210082900340936</v>
          </cell>
          <cell r="S712">
            <v>0.14963821079904971</v>
          </cell>
          <cell r="T712">
            <v>0.11029789532194179</v>
          </cell>
          <cell r="U712">
            <v>-0.30016240197916211</v>
          </cell>
          <cell r="V712">
            <v>0.23674648356415506</v>
          </cell>
          <cell r="W712">
            <v>0.26852051399477128</v>
          </cell>
          <cell r="X712">
            <v>0.20122018310334444</v>
          </cell>
        </row>
        <row r="713">
          <cell r="A713">
            <v>40644</v>
          </cell>
          <cell r="B713">
            <v>3.6824708969287212E-3</v>
          </cell>
          <cell r="C713">
            <v>1.3045207628115119E-3</v>
          </cell>
          <cell r="D713">
            <v>-6.561552141224658E-2</v>
          </cell>
          <cell r="E713">
            <v>-6.7145354211344266E-3</v>
          </cell>
          <cell r="F713">
            <v>-8.2783732057310488E-3</v>
          </cell>
          <cell r="G713">
            <v>6.903810677033273E-2</v>
          </cell>
          <cell r="H713">
            <v>-8.3592153115127771E-3</v>
          </cell>
          <cell r="I713">
            <v>-1.1228073890360735E-2</v>
          </cell>
          <cell r="J713">
            <v>6.7271402654171863E-2</v>
          </cell>
          <cell r="K713">
            <v>-5.07419409858436E-3</v>
          </cell>
          <cell r="L713">
            <v>-5.328672521101363E-3</v>
          </cell>
          <cell r="M713">
            <v>7.055027070014952E-2</v>
          </cell>
          <cell r="N713" t="str">
            <v/>
          </cell>
          <cell r="O713">
            <v>-0.85333126504196644</v>
          </cell>
          <cell r="P713">
            <v>-2935024.02</v>
          </cell>
          <cell r="Q713">
            <v>-0.19886595946074559</v>
          </cell>
          <cell r="R713">
            <v>0.12449929788677028</v>
          </cell>
          <cell r="S713">
            <v>0.14002813746463816</v>
          </cell>
          <cell r="T713">
            <v>0.10466402829382848</v>
          </cell>
          <cell r="U713">
            <v>-0.29758527039187388</v>
          </cell>
          <cell r="V713">
            <v>0.22844230549330002</v>
          </cell>
          <cell r="W713">
            <v>0.25791667789121808</v>
          </cell>
          <cell r="X713">
            <v>0.19512495873914104</v>
          </cell>
        </row>
        <row r="714">
          <cell r="A714">
            <v>40645</v>
          </cell>
          <cell r="B714">
            <v>8.057297198813233E-3</v>
          </cell>
          <cell r="C714">
            <v>9.3723288731129006E-3</v>
          </cell>
          <cell r="D714">
            <v>-5.80869079703068E-2</v>
          </cell>
          <cell r="E714">
            <v>-1.116057845138374E-2</v>
          </cell>
          <cell r="F714">
            <v>-1.9346560223502285E-2</v>
          </cell>
          <cell r="G714">
            <v>5.7107023112203725E-2</v>
          </cell>
          <cell r="H714">
            <v>-1.3895990213111194E-2</v>
          </cell>
          <cell r="I714">
            <v>-2.4968038898579348E-2</v>
          </cell>
          <cell r="J714">
            <v>5.2440609688156004E-2</v>
          </cell>
          <cell r="K714">
            <v>-8.4413904325617815E-3</v>
          </cell>
          <cell r="L714">
            <v>-1.3725081548425222E-2</v>
          </cell>
          <cell r="M714">
            <v>6.1513337887484809E-2</v>
          </cell>
          <cell r="N714" t="str">
            <v/>
          </cell>
          <cell r="O714">
            <v>-0.87759128971542955</v>
          </cell>
          <cell r="P714">
            <v>-2990821.2600000002</v>
          </cell>
          <cell r="Q714">
            <v>-0.19241098440003468</v>
          </cell>
          <cell r="R714">
            <v>0.1119492352541791</v>
          </cell>
          <cell r="S714">
            <v>0.12418631762375809</v>
          </cell>
          <cell r="T714">
            <v>9.5339127934193746E-2</v>
          </cell>
          <cell r="U714">
            <v>-0.29192570615859714</v>
          </cell>
          <cell r="V714">
            <v>0.2147321787698433</v>
          </cell>
          <cell r="W714">
            <v>0.24043668004633245</v>
          </cell>
          <cell r="X714">
            <v>0.18503644234672478</v>
          </cell>
        </row>
        <row r="715">
          <cell r="A715">
            <v>40646</v>
          </cell>
          <cell r="B715">
            <v>-1.7756591437720706E-3</v>
          </cell>
          <cell r="C715">
            <v>7.580027667878797E-3</v>
          </cell>
          <cell r="D715">
            <v>-5.9759424564807984E-2</v>
          </cell>
          <cell r="E715">
            <v>2.8799443967904015E-3</v>
          </cell>
          <cell r="F715">
            <v>-1.6522332844424781E-2</v>
          </cell>
          <cell r="G715">
            <v>6.0151432560223483E-2</v>
          </cell>
          <cell r="H715">
            <v>2.0930043163124132E-3</v>
          </cell>
          <cell r="I715">
            <v>-2.2927292795451581E-2</v>
          </cell>
          <cell r="J715">
            <v>5.4643372426895764E-2</v>
          </cell>
          <cell r="K715">
            <v>3.6579138205109496E-3</v>
          </cell>
          <cell r="L715">
            <v>-1.011737289339798E-2</v>
          </cell>
          <cell r="M715">
            <v>6.5396262196800059E-2</v>
          </cell>
          <cell r="N715" t="str">
            <v/>
          </cell>
          <cell r="O715">
            <v>-0.88493448912618311</v>
          </cell>
          <cell r="P715">
            <v>-3010398.6399999997</v>
          </cell>
          <cell r="Q715">
            <v>-0.19384498721999466</v>
          </cell>
          <cell r="R715">
            <v>0.11515158722376473</v>
          </cell>
          <cell r="S715">
            <v>0.12653924443888376</v>
          </cell>
          <cell r="T715">
            <v>9.9345784068410437E-2</v>
          </cell>
          <cell r="U715">
            <v>-0.29318300475292658</v>
          </cell>
          <cell r="V715">
            <v>0.21823053990169261</v>
          </cell>
          <cell r="W715">
            <v>0.24303291937178151</v>
          </cell>
          <cell r="X715">
            <v>0.18937120352699388</v>
          </cell>
        </row>
        <row r="716">
          <cell r="A716">
            <v>40647</v>
          </cell>
          <cell r="B716">
            <v>-1.1450122204817784E-3</v>
          </cell>
          <cell r="C716">
            <v>6.426336223085638E-3</v>
          </cell>
          <cell r="D716">
            <v>-6.0836011513874078E-2</v>
          </cell>
          <cell r="E716">
            <v>2.4741106333383556E-3</v>
          </cell>
          <cell r="F716">
            <v>-1.4089100290464507E-2</v>
          </cell>
          <cell r="G716">
            <v>6.2774364492469648E-2</v>
          </cell>
          <cell r="H716">
            <v>4.3181331794626054E-3</v>
          </cell>
          <cell r="I716">
            <v>-1.8708162719724308E-2</v>
          </cell>
          <cell r="J716">
            <v>5.9197462965872694E-2</v>
          </cell>
          <cell r="K716">
            <v>6.5395130136314771E-4</v>
          </cell>
          <cell r="L716">
            <v>-9.4700378612047054E-3</v>
          </cell>
          <cell r="M716">
            <v>6.6092979468931112E-2</v>
          </cell>
          <cell r="N716" t="str">
            <v/>
          </cell>
          <cell r="O716">
            <v>-0.90961811167507933</v>
          </cell>
          <cell r="P716">
            <v>-3090763.4199999995</v>
          </cell>
          <cell r="Q716">
            <v>-0.19476804456123042</v>
          </cell>
          <cell r="R716">
            <v>0.11791059562349915</v>
          </cell>
          <cell r="S716">
            <v>0.13140379092826215</v>
          </cell>
          <cell r="T716">
            <v>0.10006470267455025</v>
          </cell>
          <cell r="U716">
            <v>-0.29399231885012866</v>
          </cell>
          <cell r="V716">
            <v>0.22124457703432099</v>
          </cell>
          <cell r="W716">
            <v>0.24840050106408507</v>
          </cell>
          <cell r="X716">
            <v>0.19014899437334432</v>
          </cell>
        </row>
        <row r="717">
          <cell r="A717">
            <v>40648</v>
          </cell>
          <cell r="B717">
            <v>-7.8510869693906808E-3</v>
          </cell>
          <cell r="C717">
            <v>-1.4752044708870038E-3</v>
          </cell>
          <cell r="D717">
            <v>-6.820946966599839E-2</v>
          </cell>
          <cell r="E717">
            <v>8.389297782193994E-3</v>
          </cell>
          <cell r="F717">
            <v>-5.8180001660904646E-3</v>
          </cell>
          <cell r="G717">
            <v>7.1690295111479063E-2</v>
          </cell>
          <cell r="H717">
            <v>9.0846561560144826E-3</v>
          </cell>
          <cell r="I717">
            <v>-9.7934637893292154E-3</v>
          </cell>
          <cell r="J717">
            <v>6.8819907718240536E-2</v>
          </cell>
          <cell r="K717">
            <v>7.7004246311573894E-3</v>
          </cell>
          <cell r="L717">
            <v>-1.8425365428517138E-3</v>
          </cell>
          <cell r="M717">
            <v>7.430234810713765E-2</v>
          </cell>
          <cell r="N717" t="str">
            <v/>
          </cell>
          <cell r="O717">
            <v>-0.83462991400609843</v>
          </cell>
          <cell r="P717">
            <v>-2813309.92</v>
          </cell>
          <cell r="Q717">
            <v>-0.20108999067391264</v>
          </cell>
          <cell r="R717">
            <v>0.12728908050405452</v>
          </cell>
          <cell r="S717">
            <v>0.14168220534245668</v>
          </cell>
          <cell r="T717">
            <v>0.10853566800689229</v>
          </cell>
          <cell r="U717">
            <v>-0.29953524655589414</v>
          </cell>
          <cell r="V717">
            <v>0.23148996145595135</v>
          </cell>
          <cell r="W717">
            <v>0.25974179036124845</v>
          </cell>
          <cell r="X717">
            <v>0.19931364700436394</v>
          </cell>
        </row>
        <row r="718">
          <cell r="A718">
            <v>40651</v>
          </cell>
          <cell r="B718">
            <v>8.1860207266582895E-3</v>
          </cell>
          <cell r="C718">
            <v>6.6987402013964914E-3</v>
          </cell>
          <cell r="D718">
            <v>-6.0581813071780455E-2</v>
          </cell>
          <cell r="E718">
            <v>-1.476725101548293E-2</v>
          </cell>
          <cell r="F718">
            <v>-2.0499335312712641E-2</v>
          </cell>
          <cell r="G718">
            <v>5.586437551271084E-2</v>
          </cell>
          <cell r="H718">
            <v>-1.6123901706214642E-2</v>
          </cell>
          <cell r="I718">
            <v>-2.5759456648041357E-2</v>
          </cell>
          <cell r="J718">
            <v>5.1586360584546131E-2</v>
          </cell>
          <cell r="K718">
            <v>-1.3421406867141432E-2</v>
          </cell>
          <cell r="L718">
            <v>-1.5239213977383925E-2</v>
          </cell>
          <cell r="M718">
            <v>5.9883699194866358E-2</v>
          </cell>
          <cell r="N718" t="str">
            <v/>
          </cell>
          <cell r="O718">
            <v>-0.87079234793516258</v>
          </cell>
          <cell r="P718">
            <v>-2959653.36</v>
          </cell>
          <cell r="Q718">
            <v>-0.19455009677883461</v>
          </cell>
          <cell r="R718">
            <v>0.11064211968523829</v>
          </cell>
          <cell r="S718">
            <v>0.12327383368378042</v>
          </cell>
          <cell r="T718">
            <v>9.3657559779833477E-2</v>
          </cell>
          <cell r="U718">
            <v>-0.29380122756590721</v>
          </cell>
          <cell r="V718">
            <v>0.21330424007208393</v>
          </cell>
          <cell r="W718">
            <v>0.23942983755825287</v>
          </cell>
          <cell r="X718">
            <v>0.18321717058660303</v>
          </cell>
        </row>
        <row r="719">
          <cell r="A719">
            <v>40652</v>
          </cell>
          <cell r="B719">
            <v>-4.9732320714970645E-3</v>
          </cell>
          <cell r="C719">
            <v>1.6921937402911702E-3</v>
          </cell>
          <cell r="D719">
            <v>-6.525375772755948E-2</v>
          </cell>
          <cell r="E719">
            <v>3.7828993325774718E-3</v>
          </cell>
          <cell r="F719">
            <v>-1.6793982902007898E-2</v>
          </cell>
          <cell r="G719">
            <v>5.9858604154130246E-2</v>
          </cell>
          <cell r="H719">
            <v>1.8583371143067902E-3</v>
          </cell>
          <cell r="I719">
            <v>-2.394898928806799E-2</v>
          </cell>
          <cell r="J719">
            <v>5.3540562547319315E-2</v>
          </cell>
          <cell r="K719">
            <v>5.6869013682552165E-3</v>
          </cell>
          <cell r="L719">
            <v>-9.6389765159478058E-3</v>
          </cell>
          <cell r="M719">
            <v>6.5911153254009092E-2</v>
          </cell>
          <cell r="N719" t="str">
            <v/>
          </cell>
          <cell r="O719">
            <v>-0.82186268196760304</v>
          </cell>
          <cell r="P719">
            <v>-2779216.9600000004</v>
          </cell>
          <cell r="Q719">
            <v>-0.19855578606951829</v>
          </cell>
          <cell r="R719">
            <v>0.11484356701852794</v>
          </cell>
          <cell r="S719">
            <v>0.12536125513844465</v>
          </cell>
          <cell r="T719">
            <v>9.9877082452948018E-2</v>
          </cell>
          <cell r="U719">
            <v>-0.29731331794982829</v>
          </cell>
          <cell r="V719">
            <v>0.21789404787206612</v>
          </cell>
          <cell r="W719">
            <v>0.24173311602596659</v>
          </cell>
          <cell r="X719">
            <v>0.18994600993295507</v>
          </cell>
        </row>
        <row r="720">
          <cell r="A720">
            <v>40653</v>
          </cell>
          <cell r="B720">
            <v>-1.0661350044491192E-2</v>
          </cell>
          <cell r="C720">
            <v>-8.9871973740083266E-3</v>
          </cell>
          <cell r="D720">
            <v>-7.5219414619198788E-2</v>
          </cell>
          <cell r="E720">
            <v>1.8416029252326327E-2</v>
          </cell>
          <cell r="F720">
            <v>1.3127678699321188E-3</v>
          </cell>
          <cell r="G720">
            <v>7.9376991211562498E-2</v>
          </cell>
          <cell r="H720">
            <v>1.998616967905515E-2</v>
          </cell>
          <cell r="I720">
            <v>-4.4414681725660765E-3</v>
          </cell>
          <cell r="J720">
            <v>7.4596802994157274E-2</v>
          </cell>
          <cell r="K720">
            <v>1.6868576238599307E-2</v>
          </cell>
          <cell r="L720">
            <v>7.0670039124303141E-3</v>
          </cell>
          <cell r="M720">
            <v>8.3891556806247713E-2</v>
          </cell>
          <cell r="N720" t="str">
            <v/>
          </cell>
          <cell r="O720">
            <v>-1.0511578942950102</v>
          </cell>
          <cell r="P720">
            <v>-3516042.89</v>
          </cell>
          <cell r="Q720">
            <v>-0.20710026337536325</v>
          </cell>
          <cell r="R720">
            <v>0.13537455876050908</v>
          </cell>
          <cell r="S720">
            <v>0.14785291613387597</v>
          </cell>
          <cell r="T720">
            <v>0.11843044287139382</v>
          </cell>
          <cell r="U720">
            <v>-0.30480490663876725</v>
          </cell>
          <cell r="V720">
            <v>0.24032282028391228</v>
          </cell>
          <cell r="W720">
            <v>0.26655060477896342</v>
          </cell>
          <cell r="X720">
            <v>0.21001870492132624</v>
          </cell>
        </row>
        <row r="721">
          <cell r="A721">
            <v>40654</v>
          </cell>
          <cell r="B721">
            <v>-7.8759040245221599E-3</v>
          </cell>
          <cell r="C721">
            <v>-1.6792319094563357E-2</v>
          </cell>
          <cell r="D721">
            <v>-8.2502897753399473E-2</v>
          </cell>
          <cell r="E721">
            <v>6.5422330819719932E-3</v>
          </cell>
          <cell r="F721">
            <v>7.8635893852915251E-3</v>
          </cell>
          <cell r="G721">
            <v>8.6438527071386106E-2</v>
          </cell>
          <cell r="H721">
            <v>7.3778664007976072E-3</v>
          </cell>
          <cell r="I721">
            <v>2.9036296694309183E-3</v>
          </cell>
          <cell r="J721">
            <v>8.2525034641372397E-2</v>
          </cell>
          <cell r="K721">
            <v>5.7161491403827334E-3</v>
          </cell>
          <cell r="L721">
            <v>1.2823549101152132E-2</v>
          </cell>
          <cell r="M721">
            <v>9.0087242596953887E-2</v>
          </cell>
          <cell r="N721" t="str">
            <v/>
          </cell>
          <cell r="O721">
            <v>-0.73144980735405829</v>
          </cell>
          <cell r="P721">
            <v>-2427033.1</v>
          </cell>
          <cell r="Q721">
            <v>-0.21334506560208777</v>
          </cell>
          <cell r="R721">
            <v>0.14280244375926143</v>
          </cell>
          <cell r="S721">
            <v>0.15632162159687746</v>
          </cell>
          <cell r="T721">
            <v>0.1248235580859911</v>
          </cell>
          <cell r="U721">
            <v>-0.31028019647239902</v>
          </cell>
          <cell r="V721">
            <v>0.24843730127109853</v>
          </cell>
          <cell r="W721">
            <v>0.275895045930872</v>
          </cell>
          <cell r="X721">
            <v>0.21693535230130934</v>
          </cell>
        </row>
        <row r="722">
          <cell r="A722">
            <v>40658</v>
          </cell>
          <cell r="B722">
            <v>1.8943088305985365E-4</v>
          </cell>
          <cell r="C722">
            <v>-1.6606069195338136E-2</v>
          </cell>
          <cell r="D722">
            <v>-8.2329095467115976E-2</v>
          </cell>
          <cell r="E722">
            <v>-1.480259380036264E-3</v>
          </cell>
          <cell r="F722">
            <v>6.3716898533071609E-3</v>
          </cell>
          <cell r="G722">
            <v>8.4830316250855908E-2</v>
          </cell>
          <cell r="H722">
            <v>-1.6653470572710334E-3</v>
          </cell>
          <cell r="I722">
            <v>1.2334470610344539E-3</v>
          </cell>
          <cell r="J722">
            <v>8.0722254760510204E-2</v>
          </cell>
          <cell r="K722">
            <v>-1.2969845110118519E-3</v>
          </cell>
          <cell r="L722">
            <v>1.1509932645579868E-2</v>
          </cell>
          <cell r="M722">
            <v>8.8673416327653909E-2</v>
          </cell>
          <cell r="N722" t="str">
            <v/>
          </cell>
          <cell r="O722">
            <v>-0.83507931707175231</v>
          </cell>
          <cell r="P722">
            <v>-2771421.78</v>
          </cell>
          <cell r="Q722">
            <v>-0.21319604886320132</v>
          </cell>
          <cell r="R722">
            <v>0.1411107997223584</v>
          </cell>
          <cell r="S722">
            <v>0.15439594478709218</v>
          </cell>
          <cell r="T722">
            <v>0.12336467935353235</v>
          </cell>
          <cell r="U722">
            <v>-0.31014954224095292</v>
          </cell>
          <cell r="V722">
            <v>0.24658929024550491</v>
          </cell>
          <cell r="W722">
            <v>0.27377023787074428</v>
          </cell>
          <cell r="X722">
            <v>0.21535700599847174</v>
          </cell>
        </row>
        <row r="723">
          <cell r="A723">
            <v>40659</v>
          </cell>
          <cell r="B723">
            <v>-5.8815797994069543E-3</v>
          </cell>
          <cell r="C723">
            <v>-2.2389979073618282E-2</v>
          </cell>
          <cell r="D723">
            <v>-8.772645012172009E-2</v>
          </cell>
          <cell r="E723">
            <v>9.3013104116559386E-3</v>
          </cell>
          <cell r="F723">
            <v>1.5732265330135609E-2</v>
          </cell>
          <cell r="G723">
            <v>9.4920659766279947E-2</v>
          </cell>
          <cell r="H723">
            <v>1.0455522392794474E-2</v>
          </cell>
          <cell r="I723">
            <v>1.1701865787195898E-2</v>
          </cell>
          <cell r="J723">
            <v>9.2021770495549937E-2</v>
          </cell>
          <cell r="K723">
            <v>8.1588247046776308E-3</v>
          </cell>
          <cell r="L723">
            <v>1.976266487307532E-2</v>
          </cell>
          <cell r="M723">
            <v>9.7555711892113761E-2</v>
          </cell>
          <cell r="N723" t="str">
            <v/>
          </cell>
          <cell r="O723">
            <v>-0.80781182558178133</v>
          </cell>
          <cell r="P723">
            <v>-2664878.29</v>
          </cell>
          <cell r="Q723">
            <v>-0.21782369908830113</v>
          </cell>
          <cell r="R723">
            <v>0.15172462548466892</v>
          </cell>
          <cell r="S723">
            <v>0.16646575743796466</v>
          </cell>
          <cell r="T723">
            <v>0.13253001485180405</v>
          </cell>
          <cell r="U723">
            <v>-0.31420695275792021</v>
          </cell>
          <cell r="V723">
            <v>0.25818420418992427</v>
          </cell>
          <cell r="W723">
            <v>0.28708817111607687</v>
          </cell>
          <cell r="X723">
            <v>0.22527289076401491</v>
          </cell>
        </row>
        <row r="724">
          <cell r="A724">
            <v>40660</v>
          </cell>
          <cell r="B724">
            <v>-7.6152405045378591E-3</v>
          </cell>
          <cell r="C724">
            <v>-2.9834714502618986E-2</v>
          </cell>
          <cell r="D724">
            <v>-9.4673632609971747E-2</v>
          </cell>
          <cell r="E724">
            <v>5.9426277411485096E-3</v>
          </cell>
          <cell r="F724">
            <v>2.1768384067666013E-2</v>
          </cell>
          <cell r="G724">
            <v>0.10142736565336374</v>
          </cell>
          <cell r="H724">
            <v>6.2816568295031763E-3</v>
          </cell>
          <cell r="I724">
            <v>1.8057029721839202E-2</v>
          </cell>
          <cell r="J724">
            <v>9.8881476508149602E-2</v>
          </cell>
          <cell r="K724">
            <v>5.6062785365151328E-3</v>
          </cell>
          <cell r="L724">
            <v>2.5479738413492825E-2</v>
          </cell>
          <cell r="M724">
            <v>0.10370891492232426</v>
          </cell>
          <cell r="N724" t="str">
            <v/>
          </cell>
          <cell r="O724">
            <v>-0.80053545090461642</v>
          </cell>
          <cell r="P724">
            <v>-2620402.4900000002</v>
          </cell>
          <cell r="Q724">
            <v>-0.22378015973669352</v>
          </cell>
          <cell r="R724">
            <v>0.15856889619423797</v>
          </cell>
          <cell r="S724">
            <v>0.17379309502955653</v>
          </cell>
          <cell r="T724">
            <v>0.13887929356602702</v>
          </cell>
          <cell r="U724">
            <v>-0.31942943174900851</v>
          </cell>
          <cell r="V724">
            <v>0.26566112454521829</v>
          </cell>
          <cell r="W724">
            <v>0.29517321731634105</v>
          </cell>
          <cell r="X724">
            <v>0.23214211187287903</v>
          </cell>
        </row>
        <row r="725">
          <cell r="A725">
            <v>40661</v>
          </cell>
          <cell r="B725">
            <v>-4.4024441795290263E-3</v>
          </cell>
          <cell r="C725">
            <v>-3.4105813016938047E-2</v>
          </cell>
          <cell r="D725">
            <v>-9.8659281406662136E-2</v>
          </cell>
          <cell r="E725">
            <v>3.1301954836824297E-3</v>
          </cell>
          <cell r="F725">
            <v>2.4966718848844049E-2</v>
          </cell>
          <cell r="G725">
            <v>0.10487504861893604</v>
          </cell>
          <cell r="H725">
            <v>3.8375040623984968E-3</v>
          </cell>
          <cell r="I725">
            <v>2.1963827709150285E-2</v>
          </cell>
          <cell r="J725">
            <v>0.10309843863834423</v>
          </cell>
          <cell r="K725">
            <v>2.428006601960948E-3</v>
          </cell>
          <cell r="L725">
            <v>2.7969609988537814E-2</v>
          </cell>
          <cell r="M725">
            <v>0.10638872745439865</v>
          </cell>
          <cell r="N725" t="str">
            <v/>
          </cell>
          <cell r="O725">
            <v>-0.82891233080853244</v>
          </cell>
          <cell r="P725">
            <v>-2701127.69</v>
          </cell>
          <cell r="Q725">
            <v>-0.22719742425449574</v>
          </cell>
          <cell r="R725">
            <v>0.16219544332064006</v>
          </cell>
          <cell r="S725">
            <v>0.17829753080014776</v>
          </cell>
          <cell r="T725">
            <v>0.14164450000964179</v>
          </cell>
          <cell r="U725">
            <v>-0.3224256056859639</v>
          </cell>
          <cell r="V725">
            <v>0.26962289128114225</v>
          </cell>
          <cell r="W725">
            <v>0.3001434497993023</v>
          </cell>
          <cell r="X725">
            <v>0.23513376105506034</v>
          </cell>
        </row>
        <row r="726">
          <cell r="A726">
            <v>40662</v>
          </cell>
          <cell r="B726">
            <v>-3.9730490798653141E-4</v>
          </cell>
          <cell r="C726">
            <v>-3.4489567518022013E-2</v>
          </cell>
          <cell r="D726">
            <v>-9.9017388497927405E-2</v>
          </cell>
          <cell r="E726">
            <v>3.1270839687320695E-3</v>
          </cell>
          <cell r="F726">
            <v>2.8171875843840177E-2</v>
          </cell>
          <cell r="G726">
            <v>0.10833008567092439</v>
          </cell>
          <cell r="H726">
            <v>4.3460130898391207E-3</v>
          </cell>
          <cell r="I726">
            <v>2.6405295881716473E-2</v>
          </cell>
          <cell r="J726">
            <v>0.10789251889204765</v>
          </cell>
          <cell r="K726">
            <v>1.915276286667764E-3</v>
          </cell>
          <cell r="L726">
            <v>2.9938455805963882E-2</v>
          </cell>
          <cell r="M726">
            <v>0.10850776754792846</v>
          </cell>
          <cell r="N726" t="str">
            <v/>
          </cell>
          <cell r="O726">
            <v>-0.86786319960590463</v>
          </cell>
          <cell r="P726">
            <v>-2826910.57</v>
          </cell>
          <cell r="Q726">
            <v>-0.22750446251074408</v>
          </cell>
          <cell r="R726">
            <v>0.16582972605998147</v>
          </cell>
          <cell r="S726">
            <v>0.18341842729273039</v>
          </cell>
          <cell r="T726">
            <v>0.14383106464831474</v>
          </cell>
          <cell r="U726">
            <v>-0.32269480931835082</v>
          </cell>
          <cell r="V726">
            <v>0.27359310867080278</v>
          </cell>
          <cell r="W726">
            <v>0.30579389025079862</v>
          </cell>
          <cell r="X726">
            <v>0.23749938345847177</v>
          </cell>
        </row>
        <row r="727">
          <cell r="A727">
            <v>40665</v>
          </cell>
          <cell r="B727">
            <v>1.2863324524444168E-3</v>
          </cell>
          <cell r="C727">
            <v>1.2863324524443609E-3</v>
          </cell>
          <cell r="D727">
            <v>-9.7858425325664244E-2</v>
          </cell>
          <cell r="E727">
            <v>-7.3255199400806825E-3</v>
          </cell>
          <cell r="F727">
            <v>-7.3255199400806825E-3</v>
          </cell>
          <cell r="G727">
            <v>0.10021099152815061</v>
          </cell>
          <cell r="H727">
            <v>-1.2153829887642216E-2</v>
          </cell>
          <cell r="I727">
            <v>-1.2153829887642242E-2</v>
          </cell>
          <cell r="J727">
            <v>9.4427381683642286E-2</v>
          </cell>
          <cell r="K727">
            <v>-2.4972099925190954E-3</v>
          </cell>
          <cell r="L727">
            <v>-2.4972099925191227E-3</v>
          </cell>
          <cell r="M727">
            <v>0.10573959087402263</v>
          </cell>
          <cell r="N727" t="str">
            <v/>
          </cell>
          <cell r="O727">
            <v>-0.90805483828274303</v>
          </cell>
          <cell r="P727">
            <v>-2961632.46</v>
          </cell>
          <cell r="Q727">
            <v>-0.22651077643150319</v>
          </cell>
          <cell r="R727">
            <v>0.15728941715499034</v>
          </cell>
          <cell r="S727">
            <v>0.1690353610415134</v>
          </cell>
          <cell r="T727">
            <v>0.14097467828392118</v>
          </cell>
          <cell r="U727">
            <v>-0.32182356967136805</v>
          </cell>
          <cell r="V727">
            <v>0.26426337695768543</v>
          </cell>
          <cell r="W727">
            <v>0.28992349344036783</v>
          </cell>
          <cell r="X727">
            <v>0.23440908763236301</v>
          </cell>
        </row>
        <row r="728">
          <cell r="A728">
            <v>40666</v>
          </cell>
          <cell r="B728">
            <v>8.2174934785936848E-3</v>
          </cell>
          <cell r="C728">
            <v>9.5143963595774039E-3</v>
          </cell>
          <cell r="D728">
            <v>-9.0445082819009648E-2</v>
          </cell>
          <cell r="E728">
            <v>-1.0797284179601574E-2</v>
          </cell>
          <cell r="F728">
            <v>-1.8043708399125835E-2</v>
          </cell>
          <cell r="G728">
            <v>8.8331700795099888E-2</v>
          </cell>
          <cell r="H728">
            <v>-1.2851571269702875E-2</v>
          </cell>
          <cell r="I728">
            <v>-2.4849205346344161E-2</v>
          </cell>
          <cell r="J728">
            <v>8.0362270188420792E-2</v>
          </cell>
          <cell r="K728">
            <v>-8.7628842214294983E-3</v>
          </cell>
          <cell r="L728">
            <v>-1.1238211451907509E-2</v>
          </cell>
          <cell r="M728">
            <v>9.6050122860142695E-2</v>
          </cell>
          <cell r="N728" t="str">
            <v/>
          </cell>
          <cell r="O728">
            <v>-0.9087615543701808</v>
          </cell>
          <cell r="P728">
            <v>-2988293.56</v>
          </cell>
          <cell r="Q728">
            <v>-0.22015463378106659</v>
          </cell>
          <cell r="R728">
            <v>0.14479383443992244</v>
          </cell>
          <cell r="S728">
            <v>0.15401141978228572</v>
          </cell>
          <cell r="T728">
            <v>0.13097644927853636</v>
          </cell>
          <cell r="U728">
            <v>-0.3162506592778066</v>
          </cell>
          <cell r="V728">
            <v>0.25061276599881044</v>
          </cell>
          <cell r="W728">
            <v>0.27334594973195481</v>
          </cell>
          <cell r="X728">
            <v>0.22359210371556015</v>
          </cell>
        </row>
        <row r="729">
          <cell r="A729">
            <v>40667</v>
          </cell>
          <cell r="B729">
            <v>5.7106403553450801E-3</v>
          </cell>
          <cell r="C729">
            <v>1.527937001073032E-2</v>
          </cell>
          <cell r="D729">
            <v>-8.5250941803553304E-2</v>
          </cell>
          <cell r="E729">
            <v>-1.0328165347919693E-2</v>
          </cell>
          <cell r="F729">
            <v>-2.8185515343209677E-2</v>
          </cell>
          <cell r="G729">
            <v>7.7091231035905539E-2</v>
          </cell>
          <cell r="H729">
            <v>-1.2852280750932825E-2</v>
          </cell>
          <cell r="I729">
            <v>-3.7382117133728188E-2</v>
          </cell>
          <cell r="J729">
            <v>6.6477150979244115E-2</v>
          </cell>
          <cell r="K729">
            <v>-7.8387961494395166E-3</v>
          </cell>
          <cell r="L729">
            <v>-1.8988913552691167E-2</v>
          </cell>
          <cell r="M729">
            <v>8.7458409377473956E-2</v>
          </cell>
          <cell r="N729" t="str">
            <v/>
          </cell>
          <cell r="O729">
            <v>-0.89283102388586855</v>
          </cell>
          <cell r="P729">
            <v>-2952674.8899999997</v>
          </cell>
          <cell r="Q729">
            <v>-0.21570121736180792</v>
          </cell>
          <cell r="R729">
            <v>0.13297021442854784</v>
          </cell>
          <cell r="S729">
            <v>0.13917974102546116</v>
          </cell>
          <cell r="T729">
            <v>0.12211095544282502</v>
          </cell>
          <cell r="U729">
            <v>-0.31234601269973783</v>
          </cell>
          <cell r="V729">
            <v>0.2376962305653556</v>
          </cell>
          <cell r="W729">
            <v>0.25698055009293652</v>
          </cell>
          <cell r="X729">
            <v>0.21400061464446996</v>
          </cell>
        </row>
        <row r="730">
          <cell r="A730">
            <v>40668</v>
          </cell>
          <cell r="B730">
            <v>6.1919856360115304E-3</v>
          </cell>
          <cell r="C730">
            <v>2.1565965286375555E-2</v>
          </cell>
          <cell r="D730">
            <v>-7.9586828774645846E-2</v>
          </cell>
          <cell r="E730">
            <v>-4.0120234124673138E-3</v>
          </cell>
          <cell r="F730">
            <v>-3.2084457808227496E-2</v>
          </cell>
          <cell r="G730">
            <v>7.2769915799626217E-2</v>
          </cell>
          <cell r="H730">
            <v>-4.3264761588392969E-3</v>
          </cell>
          <cell r="I730">
            <v>-4.154686045402145E-2</v>
          </cell>
          <cell r="J730">
            <v>6.1863063011585506E-2</v>
          </cell>
          <cell r="K730">
            <v>-3.7034664133099486E-3</v>
          </cell>
          <cell r="L730">
            <v>-2.2622055162433541E-2</v>
          </cell>
          <cell r="M730">
            <v>8.3431043682473005E-2</v>
          </cell>
          <cell r="N730" t="str">
            <v/>
          </cell>
          <cell r="O730">
            <v>-0.87245949791548949</v>
          </cell>
          <cell r="P730">
            <v>-2903170.13</v>
          </cell>
          <cell r="Q730">
            <v>-0.21084485056537094</v>
          </cell>
          <cell r="R730">
            <v>0.12842471140263245</v>
          </cell>
          <cell r="S730">
            <v>0.13425110703528187</v>
          </cell>
          <cell r="T730">
            <v>0.1179552552073353</v>
          </cell>
          <cell r="U730">
            <v>-0.3080880690878286</v>
          </cell>
          <cell r="V730">
            <v>0.23273056431080485</v>
          </cell>
          <cell r="W730">
            <v>0.25154225371083472</v>
          </cell>
          <cell r="X730">
            <v>0.20950460414239647</v>
          </cell>
        </row>
        <row r="731">
          <cell r="A731">
            <v>40669</v>
          </cell>
          <cell r="B731">
            <v>-2.654303218598737E-3</v>
          </cell>
          <cell r="C731">
            <v>1.8854419456705074E-2</v>
          </cell>
          <cell r="D731">
            <v>-8.2029884417469945E-2</v>
          </cell>
          <cell r="E731">
            <v>4.8953097896176079E-3</v>
          </cell>
          <cell r="F731">
            <v>-2.7346211379013163E-2</v>
          </cell>
          <cell r="G731">
            <v>7.802145687044737E-2</v>
          </cell>
          <cell r="H731">
            <v>4.9802511919240337E-3</v>
          </cell>
          <cell r="I731">
            <v>-3.6773523063394209E-2</v>
          </cell>
          <cell r="J731">
            <v>6.715140779680917E-2</v>
          </cell>
          <cell r="K731">
            <v>4.8120130934437566E-3</v>
          </cell>
          <cell r="L731">
            <v>-1.7918899694632118E-2</v>
          </cell>
          <cell r="M731">
            <v>8.8644528050516369E-2</v>
          </cell>
          <cell r="N731" t="str">
            <v/>
          </cell>
          <cell r="O731">
            <v>-0.83108826337469133</v>
          </cell>
          <cell r="P731">
            <v>-2758163.96</v>
          </cell>
          <cell r="Q731">
            <v>-0.21293950761848901</v>
          </cell>
          <cell r="R731">
            <v>0.1339486999392081</v>
          </cell>
          <cell r="S731">
            <v>0.13989996246303571</v>
          </cell>
          <cell r="T731">
            <v>0.1233348705332773</v>
          </cell>
          <cell r="U731">
            <v>-0.30992461315303566</v>
          </cell>
          <cell r="V731">
            <v>0.23876516231023648</v>
          </cell>
          <cell r="W731">
            <v>0.25777524851162159</v>
          </cell>
          <cell r="X731">
            <v>0.21532475613411006</v>
          </cell>
        </row>
        <row r="732">
          <cell r="A732">
            <v>40672</v>
          </cell>
          <cell r="B732">
            <v>-5.4030271648071821E-3</v>
          </cell>
          <cell r="C732">
            <v>1.3349521351396554E-2</v>
          </cell>
          <cell r="D732">
            <v>-8.6989701888443571E-2</v>
          </cell>
          <cell r="E732">
            <v>9.0564313451291234E-3</v>
          </cell>
          <cell r="F732">
            <v>-1.8537439119787502E-2</v>
          </cell>
          <cell r="G732">
            <v>8.7784484183170752E-2</v>
          </cell>
          <cell r="H732">
            <v>1.1378269913980278E-2</v>
          </cell>
          <cell r="I732">
            <v>-2.5813672220517114E-2</v>
          </cell>
          <cell r="J732">
            <v>7.9293744553805334E-2</v>
          </cell>
          <cell r="K732">
            <v>6.7791689235278179E-3</v>
          </cell>
          <cell r="L732">
            <v>-1.126120601905789E-2</v>
          </cell>
          <cell r="M732">
            <v>9.6024633203845244E-2</v>
          </cell>
          <cell r="N732" t="str">
            <v/>
          </cell>
          <cell r="O732">
            <v>-0.75212696807357204</v>
          </cell>
          <cell r="P732">
            <v>-2482625.5699999998</v>
          </cell>
          <cell r="Q732">
            <v>-0.21719201683917289</v>
          </cell>
          <cell r="R732">
            <v>0.14421822848910604</v>
          </cell>
          <cell r="S732">
            <v>0.15287005191087633</v>
          </cell>
          <cell r="T732">
            <v>0.13095014737831168</v>
          </cell>
          <cell r="U732">
            <v>-0.31365310921393463</v>
          </cell>
          <cell r="V732">
            <v>0.24998395395543693</v>
          </cell>
          <cell r="W732">
            <v>0.27208655478031063</v>
          </cell>
          <cell r="X732">
            <v>0.22356364795288863</v>
          </cell>
        </row>
        <row r="733">
          <cell r="A733">
            <v>40673</v>
          </cell>
          <cell r="B733">
            <v>-1.0877105403646749E-2</v>
          </cell>
          <cell r="C733">
            <v>2.3272117969224126E-3</v>
          </cell>
          <cell r="D733">
            <v>-9.6920611135617896E-2</v>
          </cell>
          <cell r="E733">
            <v>1.3256219595380925E-2</v>
          </cell>
          <cell r="F733">
            <v>-5.5269558881144154E-3</v>
          </cell>
          <cell r="G733">
            <v>0.10220439417795113</v>
          </cell>
          <cell r="H733">
            <v>1.5583597383586237E-2</v>
          </cell>
          <cell r="I733">
            <v>-1.0632344711807296E-2</v>
          </cell>
          <cell r="J733">
            <v>9.6113023727555147E-2</v>
          </cell>
          <cell r="K733">
            <v>1.0963096644557529E-2</v>
          </cell>
          <cell r="L733">
            <v>-4.2156706442153524E-4</v>
          </cell>
          <cell r="M733">
            <v>0.10804045718247468</v>
          </cell>
          <cell r="N733" t="str">
            <v/>
          </cell>
          <cell r="O733">
            <v>-0.74185993378947301</v>
          </cell>
          <cell r="P733">
            <v>-2414943.83</v>
          </cell>
          <cell r="Q733">
            <v>-0.22570670178282937</v>
          </cell>
          <cell r="R733">
            <v>0.15938623659099527</v>
          </cell>
          <cell r="S733">
            <v>0.17083591463544967</v>
          </cell>
          <cell r="T733">
            <v>0.14334886314419659</v>
          </cell>
          <cell r="U733">
            <v>-0.32111857668847987</v>
          </cell>
          <cell r="V733">
            <v>0.26655401573977278</v>
          </cell>
          <cell r="W733">
            <v>0.29191023948708028</v>
          </cell>
          <cell r="X733">
            <v>0.23697769447616346</v>
          </cell>
        </row>
        <row r="734">
          <cell r="A734">
            <v>40674</v>
          </cell>
          <cell r="B734">
            <v>7.2071752594594328E-3</v>
          </cell>
          <cell r="C734">
            <v>9.5511596796680198E-3</v>
          </cell>
          <cell r="D734">
            <v>-9.0411959706866885E-2</v>
          </cell>
          <cell r="E734">
            <v>-1.4350986700262469E-2</v>
          </cell>
          <cell r="F734">
            <v>-1.9798625317933527E-2</v>
          </cell>
          <cell r="G734">
            <v>8.63866735761325E-2</v>
          </cell>
          <cell r="H734">
            <v>-1.7760702295806629E-2</v>
          </cell>
          <cell r="I734">
            <v>-2.8204209098481092E-2</v>
          </cell>
          <cell r="J734">
            <v>7.6645286630573572E-2</v>
          </cell>
          <cell r="K734">
            <v>-1.097610163590992E-2</v>
          </cell>
          <cell r="L734">
            <v>-1.1393041537385962E-2</v>
          </cell>
          <cell r="M734">
            <v>9.5878492507739832E-2</v>
          </cell>
          <cell r="N734" t="str">
            <v/>
          </cell>
          <cell r="O734">
            <v>-0.87996872928444714</v>
          </cell>
          <cell r="P734">
            <v>-2885229.59</v>
          </cell>
          <cell r="Q734">
            <v>-0.22012623428035338</v>
          </cell>
          <cell r="R734">
            <v>0.14274790012921046</v>
          </cell>
          <cell r="S734">
            <v>0.15004104651837102</v>
          </cell>
          <cell r="T734">
            <v>0.1307993498170239</v>
          </cell>
          <cell r="U734">
            <v>-0.31622575929028252</v>
          </cell>
          <cell r="V734">
            <v>0.24837771590472735</v>
          </cell>
          <cell r="W734">
            <v>0.26896500633064591</v>
          </cell>
          <cell r="X734">
            <v>0.22340050158023961</v>
          </cell>
        </row>
        <row r="735">
          <cell r="A735">
            <v>40675</v>
          </cell>
          <cell r="B735">
            <v>-4.8032832795285212E-3</v>
          </cell>
          <cell r="C735">
            <v>4.7019994745500782E-3</v>
          </cell>
          <cell r="D735">
            <v>-9.4780968732065984E-2</v>
          </cell>
          <cell r="E735">
            <v>6.938228884383113E-3</v>
          </cell>
          <cell r="F735">
            <v>-1.2997763827602316E-2</v>
          </cell>
          <cell r="G735">
            <v>9.3924272974347245E-2</v>
          </cell>
          <cell r="H735">
            <v>8.2687173934964404E-3</v>
          </cell>
          <cell r="I735">
            <v>-2.0168704339326937E-2</v>
          </cell>
          <cell r="J735">
            <v>8.5547762238761926E-2</v>
          </cell>
          <cell r="K735">
            <v>5.6303652061728401E-3</v>
          </cell>
          <cell r="L735">
            <v>-5.8268233158776939E-3</v>
          </cell>
          <cell r="M735">
            <v>0.10204868864214856</v>
          </cell>
          <cell r="N735" t="str">
            <v/>
          </cell>
          <cell r="O735">
            <v>-0.80816729258621789</v>
          </cell>
          <cell r="P735">
            <v>-2637042.7799999998</v>
          </cell>
          <cell r="Q735">
            <v>-0.22387218889937754</v>
          </cell>
          <cell r="R735">
            <v>0.15067654661745511</v>
          </cell>
          <cell r="S735">
            <v>0.15955041092295241</v>
          </cell>
          <cell r="T735">
            <v>0.13716616313139651</v>
          </cell>
          <cell r="U735">
            <v>-0.31951012066765583</v>
          </cell>
          <cell r="V735">
            <v>0.25703924623183783</v>
          </cell>
          <cell r="W735">
            <v>0.27945771935023056</v>
          </cell>
          <cell r="X735">
            <v>0.23028869319755141</v>
          </cell>
        </row>
        <row r="736">
          <cell r="A736">
            <v>40676</v>
          </cell>
          <cell r="B736">
            <v>7.022296695867296E-3</v>
          </cell>
          <cell r="C736">
            <v>1.1757315005791469E-2</v>
          </cell>
          <cell r="D736">
            <v>-8.8424252119757019E-2</v>
          </cell>
          <cell r="E736">
            <v>-1.1421447728660938E-2</v>
          </cell>
          <cell r="F736">
            <v>-2.4270758276116855E-2</v>
          </cell>
          <cell r="G736">
            <v>8.1430074071457303E-2</v>
          </cell>
          <cell r="H736">
            <v>-1.3943646403023497E-2</v>
          </cell>
          <cell r="I736">
            <v>-3.3831125460635714E-2</v>
          </cell>
          <cell r="J736">
            <v>7.041126808851117E-2</v>
          </cell>
          <cell r="K736">
            <v>-8.935634137052232E-3</v>
          </cell>
          <cell r="L736">
            <v>-1.4710391091597996E-2</v>
          </cell>
          <cell r="M736">
            <v>9.220118475922412E-2</v>
          </cell>
          <cell r="N736" t="str">
            <v/>
          </cell>
          <cell r="O736">
            <v>-0.9220260950071324</v>
          </cell>
          <cell r="P736">
            <v>-3029752.54</v>
          </cell>
          <cell r="Q736">
            <v>-0.21842198913591493</v>
          </cell>
          <cell r="R736">
            <v>0.13753415458766782</v>
          </cell>
          <cell r="S736">
            <v>0.14338205000656212</v>
          </cell>
          <cell r="T736">
            <v>0.12700486234461894</v>
          </cell>
          <cell r="U736">
            <v>-0.31473151883644923</v>
          </cell>
          <cell r="V736">
            <v>0.24268203818812562</v>
          </cell>
          <cell r="W736">
            <v>0.26161741332399213</v>
          </cell>
          <cell r="X736">
            <v>0.21929528355218597</v>
          </cell>
        </row>
        <row r="737">
          <cell r="A737">
            <v>40679</v>
          </cell>
          <cell r="B737">
            <v>7.3505437208834954E-3</v>
          </cell>
          <cell r="C737">
            <v>1.9194281384665057E-2</v>
          </cell>
          <cell r="D737">
            <v>-8.1723674730066365E-2</v>
          </cell>
          <cell r="E737">
            <v>-1.0929660458195101E-2</v>
          </cell>
          <cell r="F737">
            <v>-3.4935147587290938E-2</v>
          </cell>
          <cell r="G737">
            <v>6.9610410552575441E-2</v>
          </cell>
          <cell r="H737">
            <v>-1.5224470186302238E-2</v>
          </cell>
          <cell r="I737">
            <v>-4.8540534685993508E-2</v>
          </cell>
          <cell r="J737">
            <v>5.4114823650415644E-2</v>
          </cell>
          <cell r="K737">
            <v>-6.7181966978459738E-3</v>
          </cell>
          <cell r="L737">
            <v>-2.1329760488588367E-2</v>
          </cell>
          <cell r="M737">
            <v>8.4863562366391143E-2</v>
          </cell>
          <cell r="N737" t="str">
            <v/>
          </cell>
          <cell r="O737">
            <v>-0.97448196183933766</v>
          </cell>
          <cell r="P737">
            <v>-3225727.52</v>
          </cell>
          <cell r="Q737">
            <v>-0.21267696579577744</v>
          </cell>
          <cell r="R737">
            <v>0.1251012925184245</v>
          </cell>
          <cell r="S737">
            <v>0.12597466407468416</v>
          </cell>
          <cell r="T737">
            <v>0.11943342199995888</v>
          </cell>
          <cell r="U737">
            <v>-0.30969442290511318</v>
          </cell>
          <cell r="V737">
            <v>0.22909994545323165</v>
          </cell>
          <cell r="W737">
            <v>0.24240995662832132</v>
          </cell>
          <cell r="X737">
            <v>0.21110381800452638</v>
          </cell>
        </row>
        <row r="738">
          <cell r="A738">
            <v>40680</v>
          </cell>
          <cell r="B738">
            <v>2.2903540896001572E-3</v>
          </cell>
          <cell r="C738">
            <v>2.1528597175131559E-2</v>
          </cell>
          <cell r="D738">
            <v>-7.9620496793101347E-2</v>
          </cell>
          <cell r="E738">
            <v>-3.4894905301376955E-3</v>
          </cell>
          <cell r="F738">
            <v>-3.8302732250753813E-2</v>
          </cell>
          <cell r="G738">
            <v>6.5878015154015479E-2</v>
          </cell>
          <cell r="H738">
            <v>-3.0572751222367289E-3</v>
          </cell>
          <cell r="I738">
            <v>-5.1449408039114686E-2</v>
          </cell>
          <cell r="J738">
            <v>5.0892104624088219E-2</v>
          </cell>
          <cell r="K738">
            <v>-3.9096886973030093E-3</v>
          </cell>
          <cell r="L738">
            <v>-2.5156056462392939E-2</v>
          </cell>
          <cell r="M738">
            <v>8.0622083558491431E-2</v>
          </cell>
          <cell r="N738" t="str">
            <v/>
          </cell>
          <cell r="O738">
            <v>-0.87524726318114676</v>
          </cell>
          <cell r="P738">
            <v>-2903896.14</v>
          </cell>
          <cell r="Q738">
            <v>-0.2108737172645514</v>
          </cell>
          <cell r="R738">
            <v>0.12117526221273578</v>
          </cell>
          <cell r="S738">
            <v>0.12253224974593979</v>
          </cell>
          <cell r="T738">
            <v>0.11505678580258238</v>
          </cell>
          <cell r="U738">
            <v>-0.30811337870354005</v>
          </cell>
          <cell r="V738">
            <v>0.22481101283297988</v>
          </cell>
          <cell r="W738">
            <v>0.23861156757630231</v>
          </cell>
          <cell r="X738">
            <v>0.20636877909601359</v>
          </cell>
        </row>
        <row r="739">
          <cell r="A739">
            <v>40681</v>
          </cell>
          <cell r="B739">
            <v>-9.917812789383789E-3</v>
          </cell>
          <cell r="C739">
            <v>1.1397267789346799E-2</v>
          </cell>
          <cell r="D739">
            <v>-8.8748648401093422E-2</v>
          </cell>
          <cell r="E739">
            <v>1.4877505250849188E-2</v>
          </cell>
          <cell r="F739">
            <v>-2.3995076100087165E-2</v>
          </cell>
          <cell r="G739">
            <v>8.1735620921234098E-2</v>
          </cell>
          <cell r="H739">
            <v>1.6010200419761374E-2</v>
          </cell>
          <cell r="I739">
            <v>-3.6262922953537724E-2</v>
          </cell>
          <cell r="J739">
            <v>6.7717097838664753E-2</v>
          </cell>
          <cell r="K739">
            <v>1.377536097421357E-2</v>
          </cell>
          <cell r="L739">
            <v>-1.1727229246636606E-2</v>
          </cell>
          <cell r="M739">
            <v>9.5508042836216278E-2</v>
          </cell>
          <cell r="N739" t="str">
            <v/>
          </cell>
          <cell r="O739">
            <v>-0.84444269355137302</v>
          </cell>
          <cell r="P739">
            <v>-2773825.25</v>
          </cell>
          <cell r="Q739">
            <v>-0.21870012400390393</v>
          </cell>
          <cell r="R739">
            <v>0.137855553063428</v>
          </cell>
          <cell r="S739">
            <v>0.14050421604201779</v>
          </cell>
          <cell r="T739">
            <v>0.13041709553375913</v>
          </cell>
          <cell r="U739">
            <v>-0.31497538068503761</v>
          </cell>
          <cell r="V739">
            <v>0.24303314510770035</v>
          </cell>
          <cell r="W739">
            <v>0.25844198701543375</v>
          </cell>
          <cell r="X739">
            <v>0.22298694449608236</v>
          </cell>
        </row>
        <row r="740">
          <cell r="A740">
            <v>40682</v>
          </cell>
          <cell r="B740">
            <v>-1.6205419047885584E-3</v>
          </cell>
          <cell r="C740">
            <v>9.7582561345055385E-3</v>
          </cell>
          <cell r="D740">
            <v>-9.0225369402154643E-2</v>
          </cell>
          <cell r="E740">
            <v>2.2910172287775588E-3</v>
          </cell>
          <cell r="F740">
            <v>-2.1759032004060597E-2</v>
          </cell>
          <cell r="G740">
            <v>8.4213895865747013E-2</v>
          </cell>
          <cell r="H740">
            <v>2.1112231983024246E-3</v>
          </cell>
          <cell r="I740">
            <v>-3.4228258879413054E-2</v>
          </cell>
          <cell r="J740">
            <v>6.997128694484589E-2</v>
          </cell>
          <cell r="K740">
            <v>2.466347540943005E-3</v>
          </cell>
          <cell r="L740">
            <v>-9.2898051287081396E-3</v>
          </cell>
          <cell r="M740">
            <v>9.8209946403748694E-2</v>
          </cell>
          <cell r="N740" t="str">
            <v/>
          </cell>
          <cell r="O740">
            <v>-0.87335126416563535</v>
          </cell>
          <cell r="P740">
            <v>-2864121.48</v>
          </cell>
          <cell r="Q740">
            <v>-0.21996625319316165</v>
          </cell>
          <cell r="R740">
            <v>0.14046239973935659</v>
          </cell>
          <cell r="S740">
            <v>0.14291207500068759</v>
          </cell>
          <cell r="T740">
            <v>0.13320509695756866</v>
          </cell>
          <cell r="U740">
            <v>-0.31608549178644929</v>
          </cell>
          <cell r="V740">
            <v>0.24588095545908373</v>
          </cell>
          <cell r="W740">
            <v>0.2610988389321387</v>
          </cell>
          <cell r="X740">
            <v>0.2260032553392457</v>
          </cell>
        </row>
        <row r="741">
          <cell r="A741">
            <v>40683</v>
          </cell>
          <cell r="B741">
            <v>5.6508867385914093E-3</v>
          </cell>
          <cell r="C741">
            <v>1.5464285673279177E-2</v>
          </cell>
          <cell r="D741">
            <v>-8.5084336007002381E-2</v>
          </cell>
          <cell r="E741">
            <v>-6.7254655023458731E-3</v>
          </cell>
          <cell r="F741">
            <v>-2.8338157887298765E-2</v>
          </cell>
          <cell r="G741">
            <v>7.6922052711937861E-2</v>
          </cell>
          <cell r="H741">
            <v>-7.2976133893715798E-3</v>
          </cell>
          <cell r="I741">
            <v>-4.1276087668491446E-2</v>
          </cell>
          <cell r="J741">
            <v>6.2163050154993904E-2</v>
          </cell>
          <cell r="K741">
            <v>-6.1677198932951318E-3</v>
          </cell>
          <cell r="L741">
            <v>-1.5400228106106084E-2</v>
          </cell>
          <cell r="M741">
            <v>9.1436495070299717E-2</v>
          </cell>
          <cell r="N741" t="str">
            <v/>
          </cell>
          <cell r="O741">
            <v>-0.9012653232103579</v>
          </cell>
          <cell r="P741">
            <v>-2972415.81</v>
          </cell>
          <cell r="Q741">
            <v>-0.21555837083767715</v>
          </cell>
          <cell r="R741">
            <v>0.13279225921318694</v>
          </cell>
          <cell r="S741">
            <v>0.1345715445392881</v>
          </cell>
          <cell r="T741">
            <v>0.12621580533788013</v>
          </cell>
          <cell r="U741">
            <v>-0.31222076836165513</v>
          </cell>
          <cell r="V741">
            <v>0.23750182607311388</v>
          </cell>
          <cell r="W741">
            <v>0.25189582715982661</v>
          </cell>
          <cell r="X741">
            <v>0.21844161067204526</v>
          </cell>
        </row>
        <row r="742">
          <cell r="A742">
            <v>40686</v>
          </cell>
          <cell r="B742">
            <v>1.1274120063580719E-2</v>
          </cell>
          <cell r="C742">
            <v>2.6912751950237901E-2</v>
          </cell>
          <cell r="D742">
            <v>-7.4769466963094722E-2</v>
          </cell>
          <cell r="E742">
            <v>-1.6316787247293352E-2</v>
          </cell>
          <cell r="F742">
            <v>-4.4192557441364799E-2</v>
          </cell>
          <cell r="G742">
            <v>5.9350144695918816E-2</v>
          </cell>
          <cell r="H742">
            <v>-1.8083615539590023E-2</v>
          </cell>
          <cell r="I742">
            <v>-5.8613282307706016E-2</v>
          </cell>
          <cell r="J742">
            <v>4.2955301915632793E-2</v>
          </cell>
          <cell r="K742">
            <v>-1.4596392238923091E-2</v>
          </cell>
          <cell r="L742">
            <v>-2.9771832575023582E-2</v>
          </cell>
          <cell r="M742">
            <v>7.550545988437829E-2</v>
          </cell>
          <cell r="N742" t="str">
            <v/>
          </cell>
          <cell r="O742">
            <v>-0.99082156214288775</v>
          </cell>
          <cell r="P742">
            <v>-3304725.61</v>
          </cell>
          <cell r="Q742">
            <v>-0.20671448172763029</v>
          </cell>
          <cell r="R742">
            <v>0.11430872892422461</v>
          </cell>
          <cell r="S742">
            <v>0.11405438892568087</v>
          </cell>
          <cell r="T742">
            <v>0.10977711769749376</v>
          </cell>
          <cell r="U742">
            <v>-0.30446666272692724</v>
          </cell>
          <cell r="V742">
            <v>0.21730977205894186</v>
          </cell>
          <cell r="W742">
            <v>0.22925702432585116</v>
          </cell>
          <cell r="X742">
            <v>0.20065675900245084</v>
          </cell>
        </row>
        <row r="743">
          <cell r="A743">
            <v>40687</v>
          </cell>
          <cell r="B743">
            <v>5.0188247407770769E-4</v>
          </cell>
          <cell r="C743">
            <v>2.7428141462848554E-2</v>
          </cell>
          <cell r="D743">
            <v>-7.4305109974081907E-2</v>
          </cell>
          <cell r="E743">
            <v>-3.2275459564151676E-3</v>
          </cell>
          <cell r="F743">
            <v>-4.7277469887706591E-2</v>
          </cell>
          <cell r="G743">
            <v>5.5931043419977788E-2</v>
          </cell>
          <cell r="H743">
            <v>-4.5363648815230639E-3</v>
          </cell>
          <cell r="I743">
            <v>-6.2883755953777598E-2</v>
          </cell>
          <cell r="J743">
            <v>3.8224076111024408E-2</v>
          </cell>
          <cell r="K743">
            <v>-1.9576335859769946E-3</v>
          </cell>
          <cell r="L743">
            <v>-3.1671183821635585E-2</v>
          </cell>
          <cell r="M743">
            <v>7.3400014274207059E-2</v>
          </cell>
          <cell r="N743" t="str">
            <v/>
          </cell>
          <cell r="O743">
            <v>-0.97728630199612965</v>
          </cell>
          <cell r="P743">
            <v>-3261221.59</v>
          </cell>
          <cell r="Q743">
            <v>-0.20631634562906975</v>
          </cell>
          <cell r="R743">
            <v>0.11071224629198717</v>
          </cell>
          <cell r="S743">
            <v>0.10900063171965169</v>
          </cell>
          <cell r="T743">
            <v>0.1076045807389403</v>
          </cell>
          <cell r="U743">
            <v>-0.30411758673481315</v>
          </cell>
          <cell r="V743">
            <v>0.21338084882642838</v>
          </cell>
          <cell r="W743">
            <v>0.22368066593033387</v>
          </cell>
          <cell r="X743">
            <v>0.19830631300579737</v>
          </cell>
        </row>
        <row r="744">
          <cell r="A744">
            <v>40688</v>
          </cell>
          <cell r="B744">
            <v>-5.0639187203520737E-3</v>
          </cell>
          <cell r="C744">
            <v>2.2225328863478389E-2</v>
          </cell>
          <cell r="D744">
            <v>-7.8992753657018411E-2</v>
          </cell>
          <cell r="E744">
            <v>9.1990942094215544E-3</v>
          </cell>
          <cell r="F744">
            <v>-3.8513285577765122E-2</v>
          </cell>
          <cell r="G744">
            <v>6.5644652567050876E-2</v>
          </cell>
          <cell r="H744">
            <v>1.3021678949019566E-2</v>
          </cell>
          <cell r="I744">
            <v>-5.0680929085896609E-2</v>
          </cell>
          <cell r="J744">
            <v>5.1743496707284731E-2</v>
          </cell>
          <cell r="K744">
            <v>5.4997245388399884E-3</v>
          </cell>
          <cell r="L744">
            <v>-2.6345642069633635E-2</v>
          </cell>
          <cell r="M744">
            <v>7.9303418672702186E-2</v>
          </cell>
          <cell r="N744" t="str">
            <v/>
          </cell>
          <cell r="O744">
            <v>-0.95242498716201884</v>
          </cell>
          <cell r="P744">
            <v>-3162117.9699999997</v>
          </cell>
          <cell r="Q744">
            <v>-0.21033549514447614</v>
          </cell>
          <cell r="R744">
            <v>0.12092979288518535</v>
          </cell>
          <cell r="S744">
            <v>0.12344168190016491</v>
          </cell>
          <cell r="T744">
            <v>0.11369610083096182</v>
          </cell>
          <cell r="U744">
            <v>-0.30764147871451053</v>
          </cell>
          <cell r="V744">
            <v>0.22454285356669068</v>
          </cell>
          <cell r="W744">
            <v>0.23961504269820111</v>
          </cell>
          <cell r="X744">
            <v>0.2048966676404822</v>
          </cell>
        </row>
        <row r="745">
          <cell r="A745">
            <v>40689</v>
          </cell>
          <cell r="B745">
            <v>-8.2342952872119044E-3</v>
          </cell>
          <cell r="C745">
            <v>1.380802365554934E-2</v>
          </cell>
          <cell r="D745">
            <v>-8.6576599285068445E-2</v>
          </cell>
          <cell r="E745">
            <v>1.0053060557720928E-2</v>
          </cell>
          <cell r="F745">
            <v>-2.884740141223413E-2</v>
          </cell>
          <cell r="G745">
            <v>7.6357642792318936E-2</v>
          </cell>
          <cell r="H745">
            <v>1.2226791913638201E-2</v>
          </cell>
          <cell r="I745">
            <v>-3.9073802346181408E-2</v>
          </cell>
          <cell r="J745">
            <v>6.4602945588047023E-2</v>
          </cell>
          <cell r="K745">
            <v>7.9336589298141715E-3</v>
          </cell>
          <cell r="L745">
            <v>-1.8621000478286853E-2</v>
          </cell>
          <cell r="M745">
            <v>8.786624387823383E-2</v>
          </cell>
          <cell r="N745" t="str">
            <v/>
          </cell>
          <cell r="O745">
            <v>-0.90111765454215209</v>
          </cell>
          <cell r="P745">
            <v>-2967067.2800000003</v>
          </cell>
          <cell r="Q745">
            <v>-0.21683782585528644</v>
          </cell>
          <cell r="R745">
            <v>0.13219856797401364</v>
          </cell>
          <cell r="S745">
            <v>0.13717776957186611</v>
          </cell>
          <cell r="T745">
            <v>0.12253178584641877</v>
          </cell>
          <cell r="U745">
            <v>-0.3133425632233926</v>
          </cell>
          <cell r="V745">
            <v>0.23685325702912108</v>
          </cell>
          <cell r="W745">
            <v>0.25477155787828787</v>
          </cell>
          <cell r="X745">
            <v>0.21445590684721161</v>
          </cell>
        </row>
        <row r="746">
          <cell r="A746">
            <v>40690</v>
          </cell>
          <cell r="B746">
            <v>-5.7796748246343411E-3</v>
          </cell>
          <cell r="C746">
            <v>7.9485429442149869E-3</v>
          </cell>
          <cell r="D746">
            <v>-9.1855889518412503E-2</v>
          </cell>
          <cell r="E746">
            <v>6.1819927425958987E-3</v>
          </cell>
          <cell r="F746">
            <v>-2.2843743095811553E-2</v>
          </cell>
          <cell r="G746">
            <v>8.3011677928498617E-2</v>
          </cell>
          <cell r="H746">
            <v>6.6232452291433083E-3</v>
          </cell>
          <cell r="I746">
            <v>-3.2709352492012012E-2</v>
          </cell>
          <cell r="J746">
            <v>7.1654071968344946E-2</v>
          </cell>
          <cell r="K746">
            <v>5.7499363461270313E-3</v>
          </cell>
          <cell r="L746">
            <v>-1.2978133699611094E-2</v>
          </cell>
          <cell r="M746">
            <v>9.4121405533634128E-2</v>
          </cell>
          <cell r="N746" t="str">
            <v/>
          </cell>
          <cell r="O746">
            <v>-0.88859146611267104</v>
          </cell>
          <cell r="P746">
            <v>-2908820.3899999997</v>
          </cell>
          <cell r="Q746">
            <v>-0.22136424855679659</v>
          </cell>
          <cell r="R746">
            <v>0.13919781130440656</v>
          </cell>
          <cell r="S746">
            <v>0.14470957680887064</v>
          </cell>
          <cell r="T746">
            <v>0.12898627216154002</v>
          </cell>
          <cell r="U746">
            <v>-0.31731121992387834</v>
          </cell>
          <cell r="V746">
            <v>0.24449947488773116</v>
          </cell>
          <cell r="W746">
            <v>0.26308221761266992</v>
          </cell>
          <cell r="X746">
            <v>0.22143895100676114</v>
          </cell>
        </row>
        <row r="747">
          <cell r="A747">
            <v>40694</v>
          </cell>
          <cell r="B747">
            <v>-1.0486125065722555E-2</v>
          </cell>
          <cell r="C747">
            <v>-2.6209315369108976E-3</v>
          </cell>
          <cell r="D747">
            <v>-0.10137880223862183</v>
          </cell>
          <cell r="E747">
            <v>1.1650627415593862E-2</v>
          </cell>
          <cell r="F747">
            <v>-1.1459259619804429E-2</v>
          </cell>
          <cell r="G747">
            <v>9.562944347478064E-2</v>
          </cell>
          <cell r="H747">
            <v>1.4431010810594679E-2</v>
          </cell>
          <cell r="I747">
            <v>-1.8750370700837071E-2</v>
          </cell>
          <cell r="J747">
            <v>8.7119123466137927E-2</v>
          </cell>
          <cell r="K747">
            <v>8.92582572041839E-3</v>
          </cell>
          <cell r="L747">
            <v>-4.1681485387717876E-3</v>
          </cell>
          <cell r="M747">
            <v>0.10388734251640641</v>
          </cell>
          <cell r="N747" t="str">
            <v/>
          </cell>
          <cell r="O747">
            <v>-0.94315105600011917</v>
          </cell>
          <cell r="P747">
            <v>-3054951.2199999997</v>
          </cell>
          <cell r="Q747">
            <v>-0.22952912042707285</v>
          </cell>
          <cell r="R747">
            <v>0.15247018055657424</v>
          </cell>
          <cell r="S747">
            <v>0.16122889308679067</v>
          </cell>
          <cell r="T747">
            <v>0.13906340686759866</v>
          </cell>
          <cell r="U747">
            <v>-0.32446997985272208</v>
          </cell>
          <cell r="V747">
            <v>0.25899867458855041</v>
          </cell>
          <cell r="W747">
            <v>0.28130977074970831</v>
          </cell>
          <cell r="X747">
            <v>0.23234130221157812</v>
          </cell>
        </row>
        <row r="748">
          <cell r="A748">
            <v>40695</v>
          </cell>
          <cell r="B748">
            <v>2.3392507884166497E-2</v>
          </cell>
          <cell r="C748">
            <v>2.339250788416658E-2</v>
          </cell>
          <cell r="D748">
            <v>-8.0357798785109624E-2</v>
          </cell>
          <cell r="E748">
            <v>-2.7941603823475436E-2</v>
          </cell>
          <cell r="F748">
            <v>-2.7941603823475492E-2</v>
          </cell>
          <cell r="G748">
            <v>6.5015799627873516E-2</v>
          </cell>
          <cell r="H748">
            <v>-3.1665562879098413E-2</v>
          </cell>
          <cell r="I748">
            <v>-3.1665562879098386E-2</v>
          </cell>
          <cell r="J748">
            <v>5.2694884504950634E-2</v>
          </cell>
          <cell r="K748">
            <v>-2.4217644767852618E-2</v>
          </cell>
          <cell r="L748">
            <v>-2.4217644767852597E-2</v>
          </cell>
          <cell r="M748">
            <v>7.7153790991615345E-2</v>
          </cell>
          <cell r="N748" t="str">
            <v/>
          </cell>
          <cell r="O748">
            <v>-0.95544696992393197</v>
          </cell>
          <cell r="P748">
            <v>-3167173.43</v>
          </cell>
          <cell r="Q748">
            <v>-0.2115058743021424</v>
          </cell>
          <cell r="R748">
            <v>0.12026831535309324</v>
          </cell>
          <cell r="S748">
            <v>0.12445792655572507</v>
          </cell>
          <cell r="T748">
            <v>0.1114779739120193</v>
          </cell>
          <cell r="U748">
            <v>-0.30866763853043566</v>
          </cell>
          <cell r="V748">
            <v>0.22382023240891646</v>
          </cell>
          <cell r="W748">
            <v>0.24073637563643024</v>
          </cell>
          <cell r="X748">
            <v>0.20249689832186513</v>
          </cell>
        </row>
        <row r="749">
          <cell r="A749">
            <v>40696</v>
          </cell>
          <cell r="B749">
            <v>1.1849035542071836E-3</v>
          </cell>
          <cell r="C749">
            <v>2.4605129304107409E-2</v>
          </cell>
          <cell r="D749">
            <v>-7.9268111472291292E-2</v>
          </cell>
          <cell r="E749">
            <v>-5.801266629269497E-4</v>
          </cell>
          <cell r="F749">
            <v>-2.8505520817019403E-2</v>
          </cell>
          <cell r="G749">
            <v>6.4397955566070975E-2</v>
          </cell>
          <cell r="H749">
            <v>-8.4676992555490446E-4</v>
          </cell>
          <cell r="I749">
            <v>-3.2485519358331438E-2</v>
          </cell>
          <cell r="J749">
            <v>5.180349413596641E-2</v>
          </cell>
          <cell r="K749">
            <v>-3.1551862585328064E-4</v>
          </cell>
          <cell r="L749">
            <v>-2.4525522275707368E-2</v>
          </cell>
          <cell r="M749">
            <v>7.6813928907649043E-2</v>
          </cell>
          <cell r="N749" t="str">
            <v/>
          </cell>
          <cell r="O749">
            <v>-0.95236233959243499</v>
          </cell>
          <cell r="P749">
            <v>-3160688.99</v>
          </cell>
          <cell r="Q749">
            <v>-0.21057158481013161</v>
          </cell>
          <cell r="R749">
            <v>0.11961841783372473</v>
          </cell>
          <cell r="S749">
            <v>0.1235057694009658</v>
          </cell>
          <cell r="T749">
            <v>0.11112728190902432</v>
          </cell>
          <cell r="U749">
            <v>-0.30784847635819201</v>
          </cell>
          <cell r="V749">
            <v>0.22311026166146664</v>
          </cell>
          <cell r="W749">
            <v>0.23968575738799935</v>
          </cell>
          <cell r="X749">
            <v>0.20211748815291375</v>
          </cell>
        </row>
        <row r="750">
          <cell r="A750">
            <v>40697</v>
          </cell>
          <cell r="B750">
            <v>8.5477552153597567E-3</v>
          </cell>
          <cell r="C750">
            <v>3.3363203141800968E-2</v>
          </cell>
          <cell r="D750">
            <v>-7.1397920670180581E-2</v>
          </cell>
          <cell r="E750">
            <v>-1.3655211735444484E-2</v>
          </cell>
          <cell r="F750">
            <v>-4.1771483630078321E-2</v>
          </cell>
          <cell r="G750">
            <v>4.9863376112041946E-2</v>
          </cell>
          <cell r="H750">
            <v>-1.5276506395543026E-2</v>
          </cell>
          <cell r="I750">
            <v>-4.726576050963438E-2</v>
          </cell>
          <cell r="J750">
            <v>3.5735611330943939E-2</v>
          </cell>
          <cell r="K750">
            <v>-1.2047147048101815E-2</v>
          </cell>
          <cell r="L750">
            <v>-3.6277206750522262E-2</v>
          </cell>
          <cell r="M750">
            <v>6.3841393162654247E-2</v>
          </cell>
          <cell r="N750" t="str">
            <v/>
          </cell>
          <cell r="O750">
            <v>-0.91629963497762834</v>
          </cell>
          <cell r="P750">
            <v>-3066998.27</v>
          </cell>
          <cell r="Q750">
            <v>-0.20382374395703928</v>
          </cell>
          <cell r="R750">
            <v>0.10432979127530184</v>
          </cell>
          <cell r="S750">
            <v>0.10634252632928254</v>
          </cell>
          <cell r="T750">
            <v>9.7741368154708574E-2</v>
          </cell>
          <cell r="U750">
            <v>-0.30193213456216361</v>
          </cell>
          <cell r="V750">
            <v>0.20640843206268444</v>
          </cell>
          <cell r="W750">
            <v>0.22074768998679795</v>
          </cell>
          <cell r="X750">
            <v>0.18763540200404072</v>
          </cell>
        </row>
        <row r="751">
          <cell r="A751">
            <v>40700</v>
          </cell>
          <cell r="B751">
            <v>1.157024480800402E-2</v>
          </cell>
          <cell r="C751">
            <v>4.5319468377734706E-2</v>
          </cell>
          <cell r="D751">
            <v>-6.0653767283113114E-2</v>
          </cell>
          <cell r="E751">
            <v>-1.5060500709390801E-2</v>
          </cell>
          <cell r="F751">
            <v>-5.6202884880625914E-2</v>
          </cell>
          <cell r="G751">
            <v>3.4051907991343056E-2</v>
          </cell>
          <cell r="H751">
            <v>-1.5841753488744118E-2</v>
          </cell>
          <cell r="I751">
            <v>-6.2358741471926882E-2</v>
          </cell>
          <cell r="J751">
            <v>1.9327743096725358E-2</v>
          </cell>
          <cell r="K751">
            <v>-1.4288155925391822E-2</v>
          </cell>
          <cell r="L751">
            <v>-5.0047028289324946E-2</v>
          </cell>
          <cell r="M751">
            <v>4.8641061457260104E-2</v>
          </cell>
          <cell r="N751" t="str">
            <v/>
          </cell>
          <cell r="O751">
            <v>-0.93753221149274435</v>
          </cell>
          <cell r="P751">
            <v>-3174375.23</v>
          </cell>
          <cell r="Q751">
            <v>-0.19461178976430216</v>
          </cell>
          <cell r="R751">
            <v>8.7698031670398802E-2</v>
          </cell>
          <cell r="S751">
            <v>8.8816120753059558E-2</v>
          </cell>
          <cell r="T751">
            <v>8.2056668320761084E-2</v>
          </cell>
          <cell r="U751">
            <v>-0.29385531846644708</v>
          </cell>
          <cell r="V751">
            <v>0.18823931701578944</v>
          </cell>
          <cell r="W751">
            <v>0.20140890601007322</v>
          </cell>
          <cell r="X751">
            <v>0.17066628219769164</v>
          </cell>
        </row>
        <row r="752">
          <cell r="A752">
            <v>40701</v>
          </cell>
          <cell r="B752">
            <v>-2.7660015077124733E-3</v>
          </cell>
          <cell r="C752">
            <v>4.2428113152160662E-2</v>
          </cell>
          <cell r="D752">
            <v>-6.3252000379072082E-2</v>
          </cell>
          <cell r="E752">
            <v>2.8044999668592752E-3</v>
          </cell>
          <cell r="F752">
            <v>-5.3556005902551829E-2</v>
          </cell>
          <cell r="G752">
            <v>3.6951906533035483E-2</v>
          </cell>
          <cell r="H752">
            <v>2.8252704748023788E-3</v>
          </cell>
          <cell r="I752">
            <v>-5.97096513082509E-2</v>
          </cell>
          <cell r="J752">
            <v>2.2207619673443535E-2</v>
          </cell>
          <cell r="K752">
            <v>2.7839986517539015E-3</v>
          </cell>
          <cell r="L752">
            <v>-4.7402360496852758E-2</v>
          </cell>
          <cell r="M752">
            <v>5.1560476758530926E-2</v>
          </cell>
          <cell r="N752" t="str">
            <v/>
          </cell>
          <cell r="O752">
            <v>-0.89524106716369145</v>
          </cell>
          <cell r="P752">
            <v>-3022798.0700000003</v>
          </cell>
          <cell r="Q752">
            <v>-0.19683949476810791</v>
          </cell>
          <cell r="R752">
            <v>9.0748480764171413E-2</v>
          </cell>
          <cell r="S752">
            <v>9.1892320791512105E-2</v>
          </cell>
          <cell r="T752">
            <v>8.5069112626487531E-2</v>
          </cell>
          <cell r="U752">
            <v>-0.29580851572023203</v>
          </cell>
          <cell r="V752">
            <v>0.19157173414098105</v>
          </cell>
          <cell r="W752">
            <v>0.20480321112038813</v>
          </cell>
          <cell r="X752">
            <v>0.17392541554898377</v>
          </cell>
        </row>
        <row r="753">
          <cell r="A753">
            <v>40702</v>
          </cell>
          <cell r="B753">
            <v>8.9541400564791297E-3</v>
          </cell>
          <cell r="C753">
            <v>5.1762160476136465E-2</v>
          </cell>
          <cell r="D753">
            <v>-5.4864227592839598E-2</v>
          </cell>
          <cell r="E753">
            <v>-1.037915354579888E-2</v>
          </cell>
          <cell r="F753">
            <v>-6.3379293439788431E-2</v>
          </cell>
          <cell r="G753">
            <v>2.6189223475520329E-2</v>
          </cell>
          <cell r="H753">
            <v>-1.1850593088644697E-2</v>
          </cell>
          <cell r="I753">
            <v>-7.0852649615776642E-2</v>
          </cell>
          <cell r="J753">
            <v>1.009385312058142E-2</v>
          </cell>
          <cell r="K753">
            <v>-8.9267245837211361E-3</v>
          </cell>
          <cell r="L753">
            <v>-5.5905937263800221E-2</v>
          </cell>
          <cell r="M753">
            <v>4.2173485999380977E-2</v>
          </cell>
          <cell r="N753" t="str">
            <v/>
          </cell>
          <cell r="O753">
            <v>-0.93996897684309533</v>
          </cell>
          <cell r="P753">
            <v>-3193218.11</v>
          </cell>
          <cell r="Q753">
            <v>-0.18964788311642899</v>
          </cell>
          <cell r="R753">
            <v>7.9427434802473273E-2</v>
          </cell>
          <cell r="S753">
            <v>7.8952749201196104E-2</v>
          </cell>
          <cell r="T753">
            <v>7.5382999503768255E-2</v>
          </cell>
          <cell r="U753">
            <v>-0.28950308654341106</v>
          </cell>
          <cell r="V753">
            <v>0.17920422815149806</v>
          </cell>
          <cell r="W753">
            <v>0.19052557851350804</v>
          </cell>
          <cell r="X753">
            <v>0.16344610668254766</v>
          </cell>
        </row>
        <row r="754">
          <cell r="A754">
            <v>40703</v>
          </cell>
          <cell r="B754">
            <v>-4.3248902179526694E-3</v>
          </cell>
          <cell r="C754">
            <v>4.7213404596680553E-2</v>
          </cell>
          <cell r="D754">
            <v>-5.8951836049560447E-2</v>
          </cell>
          <cell r="E754">
            <v>6.2286385589986892E-3</v>
          </cell>
          <cell r="F754">
            <v>-5.7545421591750912E-2</v>
          </cell>
          <cell r="G754">
            <v>3.2580985241688953E-2</v>
          </cell>
          <cell r="H754">
            <v>5.869075769061061E-3</v>
          </cell>
          <cell r="I754">
            <v>-6.5399413415749175E-2</v>
          </cell>
          <cell r="J754">
            <v>1.6022170478408926E-2</v>
          </cell>
          <cell r="K754">
            <v>6.5825088212466314E-3</v>
          </cell>
          <cell r="L754">
            <v>-4.9691429767752648E-2</v>
          </cell>
          <cell r="M754">
            <v>4.9033602164241241E-2</v>
          </cell>
          <cell r="N754" t="str">
            <v/>
          </cell>
          <cell r="O754">
            <v>-0.85617333794230333</v>
          </cell>
          <cell r="P754">
            <v>-2895936.8200000003</v>
          </cell>
          <cell r="Q754">
            <v>-0.19315256705983597</v>
          </cell>
          <cell r="R754">
            <v>8.6150798144525087E-2</v>
          </cell>
          <cell r="S754">
            <v>8.5285204637494783E-2</v>
          </cell>
          <cell r="T754">
            <v>8.2461717584220384E-2</v>
          </cell>
          <cell r="U754">
            <v>-0.29257590769430508</v>
          </cell>
          <cell r="V754">
            <v>0.18654906507589675</v>
          </cell>
          <cell r="W754">
            <v>0.19751286333880924</v>
          </cell>
          <cell r="X754">
            <v>0.17110450094283047</v>
          </cell>
        </row>
        <row r="755">
          <cell r="A755">
            <v>40704</v>
          </cell>
          <cell r="B755">
            <v>1.0987283695684132E-2</v>
          </cell>
          <cell r="C755">
            <v>5.8719435362907468E-2</v>
          </cell>
          <cell r="D755">
            <v>-4.8612272900934284E-2</v>
          </cell>
          <cell r="E755">
            <v>-1.5968082268654982E-2</v>
          </cell>
          <cell r="F755">
            <v>-7.259461383424437E-2</v>
          </cell>
          <cell r="G755">
            <v>1.6092647120300896E-2</v>
          </cell>
          <cell r="H755">
            <v>-1.6517491838266996E-2</v>
          </cell>
          <cell r="I755">
            <v>-8.0836670976694114E-2</v>
          </cell>
          <cell r="J755">
            <v>-7.5996742996653488E-4</v>
          </cell>
          <cell r="K755">
            <v>-1.5427754082507024E-2</v>
          </cell>
          <cell r="L755">
            <v>-6.4352556691794627E-2</v>
          </cell>
          <cell r="M755">
            <v>3.2849369725764799E-2</v>
          </cell>
          <cell r="N755" t="str">
            <v/>
          </cell>
          <cell r="O755">
            <v>-0.82834219754381666</v>
          </cell>
          <cell r="P755">
            <v>-2832671.79</v>
          </cell>
          <cell r="Q755">
            <v>-0.18428750541498795</v>
          </cell>
          <cell r="R755">
            <v>6.8807052843588012E-2</v>
          </cell>
          <cell r="S755">
            <v>6.7359015127703037E-2</v>
          </cell>
          <cell r="T755">
            <v>6.5761764401602862E-2</v>
          </cell>
          <cell r="U755">
            <v>-0.28480323849898059</v>
          </cell>
          <cell r="V755">
            <v>0.16760215198896922</v>
          </cell>
          <cell r="W755">
            <v>0.17773295439239067</v>
          </cell>
          <cell r="X755">
            <v>0.15303698869736726</v>
          </cell>
        </row>
        <row r="756">
          <cell r="A756">
            <v>40707</v>
          </cell>
          <cell r="B756">
            <v>2.1218692706834267E-4</v>
          </cell>
          <cell r="C756">
            <v>5.8944081786524771E-2</v>
          </cell>
          <cell r="D756">
            <v>-4.8410400862670566E-2</v>
          </cell>
          <cell r="E756">
            <v>-2.6957552574853327E-3</v>
          </cell>
          <cell r="F756">
            <v>-7.5094671779820932E-2</v>
          </cell>
          <cell r="G756">
            <v>1.3353510024734172E-2</v>
          </cell>
          <cell r="H756">
            <v>-2.7819950879057736E-3</v>
          </cell>
          <cell r="I756">
            <v>-8.3393778843020017E-2</v>
          </cell>
          <cell r="J756">
            <v>-3.5398482922152086E-3</v>
          </cell>
          <cell r="K756">
            <v>-2.6110347891182026E-3</v>
          </cell>
          <cell r="L756">
            <v>-6.6795564716621847E-2</v>
          </cell>
          <cell r="M756">
            <v>3.0152564089491962E-2</v>
          </cell>
          <cell r="N756" t="str">
            <v/>
          </cell>
          <cell r="O756">
            <v>-0.81734812017212355</v>
          </cell>
          <cell r="P756">
            <v>-2795670.2199999997</v>
          </cell>
          <cell r="Q756">
            <v>-0.18411442188739069</v>
          </cell>
          <cell r="R756">
            <v>6.5925810611647595E-2</v>
          </cell>
          <cell r="S756">
            <v>6.4389627590585752E-2</v>
          </cell>
          <cell r="T756">
            <v>6.2979023357838226E-2</v>
          </cell>
          <cell r="U756">
            <v>-0.28465148309590849</v>
          </cell>
          <cell r="V756">
            <v>0.16445458234909371</v>
          </cell>
          <cell r="W756">
            <v>0.17445650709840632</v>
          </cell>
          <cell r="X756">
            <v>0.15002636900673827</v>
          </cell>
        </row>
        <row r="757">
          <cell r="A757">
            <v>40708</v>
          </cell>
          <cell r="B757">
            <v>-1.4221770546874964E-2</v>
          </cell>
          <cell r="C757">
            <v>4.3884022033385595E-2</v>
          </cell>
          <cell r="D757">
            <v>-6.1943689796394419E-2</v>
          </cell>
          <cell r="E757">
            <v>1.9351734297605061E-2</v>
          </cell>
          <cell r="F757">
            <v>-5.7196149617664838E-2</v>
          </cell>
          <cell r="G757">
            <v>3.2963657900278331E-2</v>
          </cell>
          <cell r="H757">
            <v>2.169013922976341E-2</v>
          </cell>
          <cell r="I757">
            <v>-6.3512462287257709E-2</v>
          </cell>
          <cell r="J757">
            <v>1.8073511135237919E-2</v>
          </cell>
          <cell r="K757">
            <v>1.7054920837058517E-2</v>
          </cell>
          <cell r="L757">
            <v>-5.0879836948071966E-2</v>
          </cell>
          <cell r="M757">
            <v>4.7721734520131065E-2</v>
          </cell>
          <cell r="N757" t="str">
            <v/>
          </cell>
          <cell r="O757">
            <v>-0.73645811020343466</v>
          </cell>
          <cell r="P757">
            <v>-2483067.69</v>
          </cell>
          <cell r="Q757">
            <v>-0.19571775937181268</v>
          </cell>
          <cell r="R757">
            <v>8.6553323679563476E-2</v>
          </cell>
          <cell r="S757">
            <v>8.7476386807741724E-2</v>
          </cell>
          <cell r="T757">
            <v>8.1108046452659899E-2</v>
          </cell>
          <cell r="U757">
            <v>-0.29482500556436586</v>
          </cell>
          <cell r="V757">
            <v>0.18698879802834201</v>
          </cell>
          <cell r="W757">
            <v>0.19993063225667251</v>
          </cell>
          <cell r="X757">
            <v>0.16963997769067807</v>
          </cell>
        </row>
        <row r="758">
          <cell r="A758">
            <v>40709</v>
          </cell>
          <cell r="B758">
            <v>1.2311353028154714E-2</v>
          </cell>
          <cell r="C758">
            <v>5.6735646749088486E-2</v>
          </cell>
          <cell r="D758">
            <v>-5.039494740118966E-2</v>
          </cell>
          <cell r="E758">
            <v>-1.7605526511876413E-2</v>
          </cell>
          <cell r="F758">
            <v>-7.3794707801070225E-2</v>
          </cell>
          <cell r="G758">
            <v>1.4777788835310224E-2</v>
          </cell>
          <cell r="H758">
            <v>-1.8142734066526063E-2</v>
          </cell>
          <cell r="I758">
            <v>-8.0502906640595784E-2</v>
          </cell>
          <cell r="J758">
            <v>-3.9712583746320806E-4</v>
          </cell>
          <cell r="K758">
            <v>-1.7075469096936659E-2</v>
          </cell>
          <cell r="L758">
            <v>-6.7086508961544666E-2</v>
          </cell>
          <cell r="M758">
            <v>2.9831394420143598E-2</v>
          </cell>
          <cell r="N758" t="str">
            <v/>
          </cell>
          <cell r="O758">
            <v>-0.84110942451673287</v>
          </cell>
          <cell r="P758">
            <v>-2870927.0300000003</v>
          </cell>
          <cell r="Q758">
            <v>-0.18581595677316387</v>
          </cell>
          <cell r="R758">
            <v>6.7423980332955491E-2</v>
          </cell>
          <cell r="S758">
            <v>6.7746591918262267E-2</v>
          </cell>
          <cell r="T758">
            <v>6.2647619415007849E-2</v>
          </cell>
          <cell r="U758">
            <v>-0.2861433472612418</v>
          </cell>
          <cell r="V758">
            <v>0.16609123527535363</v>
          </cell>
          <cell r="W758">
            <v>0.17816060989736116</v>
          </cell>
          <cell r="X758">
            <v>0.14966782639707921</v>
          </cell>
        </row>
        <row r="759">
          <cell r="A759">
            <v>40710</v>
          </cell>
          <cell r="B759">
            <v>3.5056336511185776E-4</v>
          </cell>
          <cell r="C759">
            <v>5.7106099553446699E-2</v>
          </cell>
          <cell r="D759">
            <v>-5.0062050658423285E-2</v>
          </cell>
          <cell r="E759">
            <v>8.9693348573360865E-4</v>
          </cell>
          <cell r="F759">
            <v>-7.2963963259833231E-2</v>
          </cell>
          <cell r="G759">
            <v>1.5687977014695376E-2</v>
          </cell>
          <cell r="H759">
            <v>2.7009569104482207E-3</v>
          </cell>
          <cell r="I759">
            <v>-7.8019384612149745E-2</v>
          </cell>
          <cell r="J759">
            <v>2.3027584532098189E-3</v>
          </cell>
          <cell r="K759">
            <v>-8.8114595176140835E-4</v>
          </cell>
          <cell r="L759">
            <v>-6.7908541907516717E-2</v>
          </cell>
          <cell r="M759">
            <v>2.8923962655953428E-2</v>
          </cell>
          <cell r="N759" t="str">
            <v/>
          </cell>
          <cell r="O759">
            <v>-0.78863933287812449</v>
          </cell>
          <cell r="P759">
            <v>-2692779.16</v>
          </cell>
          <cell r="Q759">
            <v>-0.18553053367514982</v>
          </cell>
          <cell r="R759">
            <v>6.8381388644391139E-2</v>
          </cell>
          <cell r="S759">
            <v>7.0630529454311253E-2</v>
          </cell>
          <cell r="T759">
            <v>6.1711271767011411E-2</v>
          </cell>
          <cell r="U759">
            <v>-0.28589309527085016</v>
          </cell>
          <cell r="V759">
            <v>0.16713714155169246</v>
          </cell>
          <cell r="W759">
            <v>0.18134277093828133</v>
          </cell>
          <cell r="X759">
            <v>0.14865480124597918</v>
          </cell>
        </row>
        <row r="760">
          <cell r="A760">
            <v>40711</v>
          </cell>
          <cell r="B760">
            <v>-1.7436834457665671E-3</v>
          </cell>
          <cell r="C760">
            <v>5.5262841147236452E-2</v>
          </cell>
          <cell r="D760">
            <v>-5.1718441735195686E-2</v>
          </cell>
          <cell r="E760">
            <v>1.6646099174084661E-3</v>
          </cell>
          <cell r="F760">
            <v>-7.1420809879280622E-2</v>
          </cell>
          <cell r="G760">
            <v>1.7378701294226584E-2</v>
          </cell>
          <cell r="H760">
            <v>2.7364382405843332E-4</v>
          </cell>
          <cell r="I760">
            <v>-7.7767090310847276E-2</v>
          </cell>
          <cell r="J760">
            <v>2.5770324128973066E-3</v>
          </cell>
          <cell r="K760">
            <v>3.0404875349920074E-3</v>
          </cell>
          <cell r="L760">
            <v>-6.5074529447713969E-2</v>
          </cell>
          <cell r="M760">
            <v>3.2052393138863433E-2</v>
          </cell>
          <cell r="N760" t="str">
            <v/>
          </cell>
          <cell r="O760">
            <v>-0.75948483758657725</v>
          </cell>
          <cell r="P760">
            <v>-2588697.75</v>
          </cell>
          <cell r="Q760">
            <v>-0.18695071060066282</v>
          </cell>
          <cell r="R760">
            <v>7.0159826899503175E-2</v>
          </cell>
          <cell r="S760">
            <v>7.0923500886544977E-2</v>
          </cell>
          <cell r="T760">
            <v>6.4939391654579515E-2</v>
          </cell>
          <cell r="U760">
            <v>-0.28713827165913397</v>
          </cell>
          <cell r="V760">
            <v>0.16907996961249516</v>
          </cell>
          <cell r="W760">
            <v>0.18166603809164461</v>
          </cell>
          <cell r="X760">
            <v>0.15214727185117649</v>
          </cell>
        </row>
        <row r="761">
          <cell r="A761">
            <v>40714</v>
          </cell>
          <cell r="B761">
            <v>-5.3865938324138959E-3</v>
          </cell>
          <cell r="C761">
            <v>4.957856883553724E-2</v>
          </cell>
          <cell r="D761">
            <v>-5.6826449328336692E-2</v>
          </cell>
          <cell r="E761">
            <v>7.7160191121827815E-3</v>
          </cell>
          <cell r="F761">
            <v>-6.4255875101133841E-2</v>
          </cell>
          <cell r="G761">
            <v>2.522881479774064E-2</v>
          </cell>
          <cell r="H761">
            <v>8.6544681505882851E-3</v>
          </cell>
          <cell r="I761">
            <v>-6.9785654966518229E-2</v>
          </cell>
          <cell r="J761">
            <v>1.1253803408425966E-2</v>
          </cell>
          <cell r="K761">
            <v>6.7903104706456873E-3</v>
          </cell>
          <cell r="L761">
            <v>-5.8726095235749454E-2</v>
          </cell>
          <cell r="M761">
            <v>3.9060349310249265E-2</v>
          </cell>
          <cell r="N761" t="str">
            <v/>
          </cell>
          <cell r="O761">
            <v>-0.71131034227775303</v>
          </cell>
          <cell r="P761">
            <v>-2411398.83</v>
          </cell>
          <cell r="Q761">
            <v>-0.19133027688838977</v>
          </cell>
          <cell r="R761">
            <v>7.8417200576949897E-2</v>
          </cell>
          <cell r="S761">
            <v>8.0191774216683998E-2</v>
          </cell>
          <cell r="T761">
            <v>7.2170660756334604E-2</v>
          </cell>
          <cell r="U761">
            <v>-0.29097816824837885</v>
          </cell>
          <cell r="V761">
            <v>0.17810061300169533</v>
          </cell>
          <cell r="W761">
            <v>0.19189272918294042</v>
          </cell>
          <cell r="X761">
            <v>0.1599707095349534</v>
          </cell>
        </row>
        <row r="762">
          <cell r="A762">
            <v>40715</v>
          </cell>
          <cell r="B762">
            <v>-1.2765359130086442E-2</v>
          </cell>
          <cell r="C762">
            <v>3.6180321469109433E-2</v>
          </cell>
          <cell r="D762">
            <v>-6.8866398424659248E-2</v>
          </cell>
          <cell r="E762">
            <v>2.0554637816459609E-2</v>
          </cell>
          <cell r="F762">
            <v>-4.502199352495756E-2</v>
          </cell>
          <cell r="G762">
            <v>4.6302021764906387E-2</v>
          </cell>
          <cell r="H762">
            <v>2.283065031049231E-2</v>
          </cell>
          <cell r="I762">
            <v>-4.8548256541255275E-2</v>
          </cell>
          <cell r="J762">
            <v>3.4341385369198951E-2</v>
          </cell>
          <cell r="K762">
            <v>1.8305367481110682E-2</v>
          </cell>
          <cell r="L762">
            <v>-4.1495730508659845E-2</v>
          </cell>
          <cell r="M762">
            <v>5.8080730839424666E-2</v>
          </cell>
          <cell r="N762" t="str">
            <v/>
          </cell>
          <cell r="O762">
            <v>-0.75094427564440491</v>
          </cell>
          <cell r="P762">
            <v>-2513171.4500000002</v>
          </cell>
          <cell r="Q762">
            <v>-0.20165323632153709</v>
          </cell>
          <cell r="R762">
            <v>0.10058367554984948</v>
          </cell>
          <cell r="S762">
            <v>0.10485325488209529</v>
          </cell>
          <cell r="T762">
            <v>9.1797138703944459E-2</v>
          </cell>
          <cell r="U762">
            <v>-0.30002908656176008</v>
          </cell>
          <cell r="V762">
            <v>0.20231604441329432</v>
          </cell>
          <cell r="W762">
            <v>0.21910441529053437</v>
          </cell>
          <cell r="X762">
            <v>0.18120439964031543</v>
          </cell>
        </row>
        <row r="763">
          <cell r="A763">
            <v>40716</v>
          </cell>
          <cell r="B763">
            <v>4.6829476356869187E-3</v>
          </cell>
          <cell r="C763">
            <v>4.1032699655678462E-2</v>
          </cell>
          <cell r="D763">
            <v>-6.4505948526653367E-2</v>
          </cell>
          <cell r="E763">
            <v>-6.5076039416326337E-3</v>
          </cell>
          <cell r="F763">
            <v>-5.1236612164066997E-2</v>
          </cell>
          <cell r="G763">
            <v>3.9493102603930907E-2</v>
          </cell>
          <cell r="H763">
            <v>-7.9798914469595139E-3</v>
          </cell>
          <cell r="I763">
            <v>-5.6140738171076454E-2</v>
          </cell>
          <cell r="J763">
            <v>2.6087453394854965E-2</v>
          </cell>
          <cell r="K763">
            <v>-5.0461492998508115E-3</v>
          </cell>
          <cell r="L763">
            <v>-4.633248615705754E-2</v>
          </cell>
          <cell r="M763">
            <v>5.2741497500313761E-2</v>
          </cell>
          <cell r="N763" t="str">
            <v/>
          </cell>
          <cell r="O763">
            <v>-0.84249127937366708</v>
          </cell>
          <cell r="P763">
            <v>-2832791.81</v>
          </cell>
          <cell r="Q763">
            <v>-0.19791462023211071</v>
          </cell>
          <cell r="R763">
            <v>9.3421512884744651E-2</v>
          </cell>
          <cell r="S763">
            <v>9.6036645843316171E-2</v>
          </cell>
          <cell r="T763">
            <v>8.6287767336894472E-2</v>
          </cell>
          <cell r="U763">
            <v>-0.29675115942762487</v>
          </cell>
          <cell r="V763">
            <v>0.19449184778358219</v>
          </cell>
          <cell r="W763">
            <v>0.20937609439400684</v>
          </cell>
          <cell r="X763">
            <v>0.17524386588608976</v>
          </cell>
        </row>
        <row r="764">
          <cell r="A764">
            <v>40717</v>
          </cell>
          <cell r="B764">
            <v>-4.3266624291803883E-4</v>
          </cell>
          <cell r="C764">
            <v>4.0582279948763622E-2</v>
          </cell>
          <cell r="D764">
            <v>-6.4910705223176546E-2</v>
          </cell>
          <cell r="E764">
            <v>1.4854690929169134E-3</v>
          </cell>
          <cell r="F764">
            <v>-4.9827253474945543E-2</v>
          </cell>
          <cell r="G764">
            <v>4.1037237480149313E-2</v>
          </cell>
          <cell r="H764">
            <v>3.5751477115156913E-3</v>
          </cell>
          <cell r="I764">
            <v>-5.2766301891155831E-2</v>
          </cell>
          <cell r="J764">
            <v>2.9755867605674613E-2</v>
          </cell>
          <cell r="K764">
            <v>-5.8271765957338491E-4</v>
          </cell>
          <cell r="L764">
            <v>-4.6888205058735255E-2</v>
          </cell>
          <cell r="M764">
            <v>5.2128046438754572E-2</v>
          </cell>
          <cell r="N764" t="str">
            <v/>
          </cell>
          <cell r="O764">
            <v>-0.75554444735374959</v>
          </cell>
          <cell r="P764">
            <v>-2539339.5700000003</v>
          </cell>
          <cell r="Q764">
            <v>-0.1982616554998744</v>
          </cell>
          <cell r="R764">
            <v>9.5045756747665466E-2</v>
          </cell>
          <cell r="S764">
            <v>9.9955138749440398E-2</v>
          </cell>
          <cell r="T764">
            <v>8.5654768271488768E-2</v>
          </cell>
          <cell r="U764">
            <v>-0.29705543146131175</v>
          </cell>
          <cell r="V764">
            <v>0.19626622850520592</v>
          </cell>
          <cell r="W764">
            <v>0.21369979257024152</v>
          </cell>
          <cell r="X764">
            <v>0.17455903053113264</v>
          </cell>
        </row>
        <row r="765">
          <cell r="A765">
            <v>40718</v>
          </cell>
          <cell r="B765">
            <v>4.8571063721001839E-3</v>
          </cell>
          <cell r="C765">
            <v>4.5636498771397305E-2</v>
          </cell>
          <cell r="D765">
            <v>-6.0368877051033443E-2</v>
          </cell>
          <cell r="E765">
            <v>-8.3483814054402528E-3</v>
          </cell>
          <cell r="F765">
            <v>-5.7759657963991462E-2</v>
          </cell>
          <cell r="G765">
            <v>3.2346261564399237E-2</v>
          </cell>
          <cell r="H765">
            <v>-6.0843991898566407E-3</v>
          </cell>
          <cell r="I765">
            <v>-5.8529649836534192E-2</v>
          </cell>
          <cell r="J765">
            <v>2.3490421839064579E-2</v>
          </cell>
          <cell r="K765">
            <v>-1.0598401033675183E-2</v>
          </cell>
          <cell r="L765">
            <v>-5.6989666091448732E-2</v>
          </cell>
          <cell r="M765">
            <v>4.0977171463819406E-2</v>
          </cell>
          <cell r="N765" t="str">
            <v/>
          </cell>
          <cell r="O765">
            <v>-0.7910033244820216</v>
          </cell>
          <cell r="P765">
            <v>-2671464.2999999998</v>
          </cell>
          <cell r="Q765">
            <v>-0.19436752707804583</v>
          </cell>
          <cell r="R765">
            <v>8.5903897113926986E-2</v>
          </cell>
          <cell r="S765">
            <v>9.3262572594354776E-2</v>
          </cell>
          <cell r="T765">
            <v>7.4148563653225752E-2</v>
          </cell>
          <cell r="U765">
            <v>-0.29364115491822929</v>
          </cell>
          <cell r="V765">
            <v>0.18627934176719685</v>
          </cell>
          <cell r="W765">
            <v>0.20631515853559801</v>
          </cell>
          <cell r="X765">
            <v>0.16211058288783908</v>
          </cell>
        </row>
        <row r="766">
          <cell r="A766">
            <v>40721</v>
          </cell>
          <cell r="B766">
            <v>-5.2717036421507093E-3</v>
          </cell>
          <cell r="C766">
            <v>4.0124213032458389E-2</v>
          </cell>
          <cell r="D766">
            <v>-6.5322333864161641E-2</v>
          </cell>
          <cell r="E766">
            <v>7.7694528781566685E-3</v>
          </cell>
          <cell r="F766">
            <v>-5.0438966026644327E-2</v>
          </cell>
          <cell r="G766">
            <v>4.0367027197565131E-2</v>
          </cell>
          <cell r="H766">
            <v>9.2369018275611243E-3</v>
          </cell>
          <cell r="I766">
            <v>-4.9833380638514724E-2</v>
          </cell>
          <cell r="J766">
            <v>3.2944302387041047E-2</v>
          </cell>
          <cell r="K766">
            <v>6.304400347378644E-3</v>
          </cell>
          <cell r="L766">
            <v>-5.1044551414773931E-2</v>
          </cell>
          <cell r="M766">
            <v>4.7539908305209266E-2</v>
          </cell>
          <cell r="N766" t="str">
            <v/>
          </cell>
          <cell r="O766">
            <v>-0.73768056753707434</v>
          </cell>
          <cell r="P766">
            <v>-2478205.63</v>
          </cell>
          <cell r="Q766">
            <v>-0.19861458271978338</v>
          </cell>
          <cell r="R766">
            <v>9.4340776272760385E-2</v>
          </cell>
          <cell r="S766">
            <v>0.10336093164915572</v>
          </cell>
          <cell r="T766">
            <v>8.0920426231057441E-2</v>
          </cell>
          <cell r="U766">
            <v>-0.29736486941451223</v>
          </cell>
          <cell r="V766">
            <v>0.19549608321338785</v>
          </cell>
          <cell r="W766">
            <v>0.21745777322809023</v>
          </cell>
          <cell r="X766">
            <v>0.16943699325028971</v>
          </cell>
        </row>
        <row r="767">
          <cell r="A767">
            <v>40722</v>
          </cell>
          <cell r="B767">
            <v>-1.1476550073740268E-2</v>
          </cell>
          <cell r="C767">
            <v>2.8187175418681765E-2</v>
          </cell>
          <cell r="D767">
            <v>-7.604920890237632E-2</v>
          </cell>
          <cell r="E767">
            <v>1.5210516096408666E-2</v>
          </cell>
          <cell r="F767">
            <v>-3.599565263487009E-2</v>
          </cell>
          <cell r="G767">
            <v>5.6191546610926624E-2</v>
          </cell>
          <cell r="H767">
            <v>1.5530527235815108E-2</v>
          </cell>
          <cell r="I767">
            <v>-3.5076792077958885E-2</v>
          </cell>
          <cell r="J767">
            <v>4.8986472008343052E-2</v>
          </cell>
          <cell r="K767">
            <v>1.4890096520399054E-2</v>
          </cell>
          <cell r="L767">
            <v>-3.6914513191781295E-2</v>
          </cell>
          <cell r="M767">
            <v>6.3137878648843904E-2</v>
          </cell>
          <cell r="N767" t="str">
            <v/>
          </cell>
          <cell r="O767">
            <v>-0.69687523198538015</v>
          </cell>
          <cell r="P767">
            <v>-2314177.11</v>
          </cell>
          <cell r="Q767">
            <v>-0.20781172258956504</v>
          </cell>
          <cell r="R767">
            <v>0.11098626426521352</v>
          </cell>
          <cell r="S767">
            <v>0.12049670864906714</v>
          </cell>
          <cell r="T767">
            <v>9.7015435708508901E-2</v>
          </cell>
          <cell r="U767">
            <v>-0.30542869667424566</v>
          </cell>
          <cell r="V767">
            <v>0.2136801956302985</v>
          </cell>
          <cell r="W767">
            <v>0.23636553433366392</v>
          </cell>
          <cell r="X767">
            <v>0.18685002295431175</v>
          </cell>
        </row>
        <row r="768">
          <cell r="A768">
            <v>40723</v>
          </cell>
          <cell r="B768">
            <v>-4.1207475445666601E-3</v>
          </cell>
          <cell r="C768">
            <v>2.3950275640220342E-2</v>
          </cell>
          <cell r="D768">
            <v>-7.9856576856092265E-2</v>
          </cell>
          <cell r="E768">
            <v>5.5795536668570289E-3</v>
          </cell>
          <cell r="F768">
            <v>-3.061693864366305E-2</v>
          </cell>
          <cell r="G768">
            <v>6.2084624027723079E-2</v>
          </cell>
          <cell r="H768">
            <v>3.254702977712725E-3</v>
          </cell>
          <cell r="I768">
            <v>-3.1936253639870849E-2</v>
          </cell>
          <cell r="J768">
            <v>5.2400611402368957E-2</v>
          </cell>
          <cell r="K768">
            <v>7.908840542877724E-3</v>
          </cell>
          <cell r="L768">
            <v>-2.9297623647455251E-2</v>
          </cell>
          <cell r="M768">
            <v>7.1546066606170911E-2</v>
          </cell>
          <cell r="N768" t="str">
            <v/>
          </cell>
          <cell r="O768">
            <v>-0.65895546019493667</v>
          </cell>
          <cell r="P768">
            <v>-2179210.16</v>
          </cell>
          <cell r="Q768">
            <v>-0.21107613048853857</v>
          </cell>
          <cell r="R768">
            <v>0.11718507174982218</v>
          </cell>
          <cell r="S768">
            <v>0.12414359262322461</v>
          </cell>
          <cell r="T768">
            <v>0.10569155586260304</v>
          </cell>
          <cell r="U768">
            <v>-0.30829084966695175</v>
          </cell>
          <cell r="V768">
            <v>0.22045198941621935</v>
          </cell>
          <cell r="W768">
            <v>0.24038953691980125</v>
          </cell>
          <cell r="X768">
            <v>0.19623663053416829</v>
          </cell>
        </row>
        <row r="769">
          <cell r="A769">
            <v>40724</v>
          </cell>
          <cell r="B769">
            <v>-7.1212240449199027E-3</v>
          </cell>
          <cell r="C769">
            <v>1.6658496316528826E-2</v>
          </cell>
          <cell r="D769">
            <v>-8.6409124325759534E-2</v>
          </cell>
          <cell r="E769">
            <v>8.9209392292703971E-3</v>
          </cell>
          <cell r="F769">
            <v>-2.1969131263419039E-2</v>
          </cell>
          <cell r="G769">
            <v>7.1559416415016841E-2</v>
          </cell>
          <cell r="H769">
            <v>9.1759059171019827E-3</v>
          </cell>
          <cell r="I769">
            <v>-2.3053391781513111E-2</v>
          </cell>
          <cell r="J769">
            <v>6.2057340399697569E-2</v>
          </cell>
          <cell r="K769">
            <v>8.6666656094338407E-3</v>
          </cell>
          <cell r="L769">
            <v>-2.0884870745324968E-2</v>
          </cell>
          <cell r="M769">
            <v>8.0832798050550769E-2</v>
          </cell>
          <cell r="N769" t="str">
            <v/>
          </cell>
          <cell r="O769">
            <v>-0.6848036028264709</v>
          </cell>
          <cell r="P769">
            <v>-2248517.52</v>
          </cell>
          <cell r="Q769">
            <v>-0.21669423411771482</v>
          </cell>
          <cell r="R769">
            <v>0.12715141188275036</v>
          </cell>
          <cell r="S769">
            <v>0.13445862846644818</v>
          </cell>
          <cell r="T769">
            <v>0.11527421484443878</v>
          </cell>
          <cell r="U769">
            <v>-0.31321666550039451</v>
          </cell>
          <cell r="V769">
            <v>0.23133956744604367</v>
          </cell>
          <cell r="W769">
            <v>0.25177123461113493</v>
          </cell>
          <cell r="X769">
            <v>0.20660401340076384</v>
          </cell>
        </row>
        <row r="770">
          <cell r="A770">
            <v>40725</v>
          </cell>
          <cell r="B770">
            <v>-1.1016017905052003E-2</v>
          </cell>
          <cell r="C770">
            <v>-1.1016017905052022E-2</v>
          </cell>
          <cell r="D770">
            <v>-9.6473257770079091E-2</v>
          </cell>
          <cell r="E770">
            <v>1.5676162887594547E-2</v>
          </cell>
          <cell r="F770">
            <v>1.5676162887594658E-2</v>
          </cell>
          <cell r="G770">
            <v>8.8357356370474482E-2</v>
          </cell>
          <cell r="H770">
            <v>1.5252760023242251E-2</v>
          </cell>
          <cell r="I770">
            <v>1.5252760023242162E-2</v>
          </cell>
          <cell r="J770">
            <v>7.8256646143737063E-2</v>
          </cell>
          <cell r="K770">
            <v>1.609956575194714E-2</v>
          </cell>
          <cell r="L770">
            <v>1.6099565751947154E-2</v>
          </cell>
          <cell r="M770">
            <v>9.8233736749626654E-2</v>
          </cell>
          <cell r="N770" t="str">
            <v/>
          </cell>
          <cell r="O770">
            <v>-0.66754659332852972</v>
          </cell>
          <cell r="P770">
            <v>-2167709.5</v>
          </cell>
          <cell r="Q770">
            <v>-0.22532314445980461</v>
          </cell>
          <cell r="R770">
            <v>0.14482082101440663</v>
          </cell>
          <cell r="S770">
            <v>0.15176225368274343</v>
          </cell>
          <cell r="T770">
            <v>0.13322964539777815</v>
          </cell>
          <cell r="U770">
            <v>-0.32078228301013345</v>
          </cell>
          <cell r="V770">
            <v>0.25064224707526805</v>
          </cell>
          <cell r="W770">
            <v>0.27086420085665619</v>
          </cell>
          <cell r="X770">
            <v>0.22602981405107281</v>
          </cell>
        </row>
        <row r="771">
          <cell r="A771">
            <v>40729</v>
          </cell>
          <cell r="B771">
            <v>-2.1471828314541526E-4</v>
          </cell>
          <cell r="C771">
            <v>-1.122837084774575E-2</v>
          </cell>
          <cell r="D771">
            <v>-9.6667261480946731E-2</v>
          </cell>
          <cell r="E771">
            <v>3.3273365510311237E-4</v>
          </cell>
          <cell r="F771">
            <v>1.6014112529673441E-2</v>
          </cell>
          <cell r="G771">
            <v>8.871948949171804E-2</v>
          </cell>
          <cell r="H771">
            <v>1.926307477888529E-3</v>
          </cell>
          <cell r="I771">
            <v>1.7208449006822057E-2</v>
          </cell>
          <cell r="J771">
            <v>8.0333699984286744E-2</v>
          </cell>
          <cell r="K771">
            <v>-1.2595121015283449E-3</v>
          </cell>
          <cell r="L771">
            <v>1.4819776052524825E-2</v>
          </cell>
          <cell r="M771">
            <v>9.6850498067883928E-2</v>
          </cell>
          <cell r="N771" t="str">
            <v/>
          </cell>
          <cell r="O771">
            <v>-0.67118699750887156</v>
          </cell>
          <cell r="P771">
            <v>-2179062.92</v>
          </cell>
          <cell r="Q771">
            <v>-0.22548948174421868</v>
          </cell>
          <cell r="R771">
            <v>0.14520174143062081</v>
          </cell>
          <cell r="S771">
            <v>0.15398090192476221</v>
          </cell>
          <cell r="T771">
            <v>0.13180232894558896</v>
          </cell>
          <cell r="U771">
            <v>-0.32092812347220745</v>
          </cell>
          <cell r="V771">
            <v>0.25105837784136376</v>
          </cell>
          <cell r="W771">
            <v>0.27331227607014719</v>
          </cell>
          <cell r="X771">
            <v>0.22448561466344108</v>
          </cell>
        </row>
        <row r="772">
          <cell r="A772">
            <v>40730</v>
          </cell>
          <cell r="B772">
            <v>-3.0321067460215281E-3</v>
          </cell>
          <cell r="C772">
            <v>-1.4226431974773024E-2</v>
          </cell>
          <cell r="D772">
            <v>-9.9406262771312481E-2</v>
          </cell>
          <cell r="E772">
            <v>3.1922221756834901E-3</v>
          </cell>
          <cell r="F772">
            <v>1.925745531049794E-2</v>
          </cell>
          <cell r="G772">
            <v>9.2194923989172395E-2</v>
          </cell>
          <cell r="H772">
            <v>4.302718884625246E-3</v>
          </cell>
          <cell r="I772">
            <v>2.1585211009963912E-2</v>
          </cell>
          <cell r="J772">
            <v>8.4982072196906122E-2</v>
          </cell>
          <cell r="K772">
            <v>2.0791115903499588E-3</v>
          </cell>
          <cell r="L772">
            <v>1.6929699611031968E-2</v>
          </cell>
          <cell r="M772">
            <v>9.913097265129811E-2</v>
          </cell>
          <cell r="N772" t="str">
            <v/>
          </cell>
          <cell r="O772">
            <v>-0.7969077635616465</v>
          </cell>
          <cell r="P772">
            <v>-2579380.8200000003</v>
          </cell>
          <cell r="Q772">
            <v>-0.22783788031148666</v>
          </cell>
          <cell r="R772">
            <v>0.14885747982524689</v>
          </cell>
          <cell r="S772">
            <v>0.15894615734397077</v>
          </cell>
          <cell r="T772">
            <v>0.13415547228568481</v>
          </cell>
          <cell r="U772">
            <v>-0.32298714189006084</v>
          </cell>
          <cell r="V772">
            <v>0.25505203413818367</v>
          </cell>
          <cell r="W772">
            <v>0.27879098084641929</v>
          </cell>
          <cell r="X772">
            <v>0.2270314568971048</v>
          </cell>
        </row>
        <row r="773">
          <cell r="A773">
            <v>40731</v>
          </cell>
          <cell r="B773">
            <v>-8.6123927456484908E-3</v>
          </cell>
          <cell r="C773">
            <v>-2.2716301100885516E-2</v>
          </cell>
          <cell r="D773">
            <v>-0.10716252974059726</v>
          </cell>
          <cell r="E773">
            <v>1.3197616902231868E-2</v>
          </cell>
          <cell r="F773">
            <v>3.2709224730429587E-2</v>
          </cell>
          <cell r="G773">
            <v>0.1066092941785437</v>
          </cell>
          <cell r="H773">
            <v>1.5309669264798787E-2</v>
          </cell>
          <cell r="I773">
            <v>3.7225342716336041E-2</v>
          </cell>
          <cell r="J773">
            <v>0.10159278888047663</v>
          </cell>
          <cell r="K773">
            <v>1.1075895548924632E-2</v>
          </cell>
          <cell r="L773">
            <v>2.8193106744523133E-2</v>
          </cell>
          <cell r="M773">
            <v>0.11130483249897205</v>
          </cell>
          <cell r="N773" t="str">
            <v/>
          </cell>
          <cell r="O773">
            <v>-0.79904104725112235</v>
          </cell>
          <cell r="P773">
            <v>-2564011.59</v>
          </cell>
          <cell r="Q773">
            <v>-0.23448804374955656</v>
          </cell>
          <cell r="R773">
            <v>0.16401966071924412</v>
          </cell>
          <cell r="S773">
            <v>0.17668923970861639</v>
          </cell>
          <cell r="T773">
            <v>0.14671725983296247</v>
          </cell>
          <cell r="U773">
            <v>-0.32881784251795765</v>
          </cell>
          <cell r="V773">
            <v>0.27161573007710627</v>
          </cell>
          <cell r="W773">
            <v>0.29836884782198547</v>
          </cell>
          <cell r="X773">
            <v>0.24062192914894198</v>
          </cell>
        </row>
        <row r="774">
          <cell r="A774">
            <v>40732</v>
          </cell>
          <cell r="B774">
            <v>4.5069606818608898E-3</v>
          </cell>
          <cell r="C774">
            <v>-1.8311721894923694E-2</v>
          </cell>
          <cell r="D774">
            <v>-0.10313854636684605</v>
          </cell>
          <cell r="E774">
            <v>-7.2508761495579943E-3</v>
          </cell>
          <cell r="F774">
            <v>2.522117804340307E-2</v>
          </cell>
          <cell r="G774">
            <v>9.8585407240505241E-2</v>
          </cell>
          <cell r="H774">
            <v>-6.4397495681762593E-3</v>
          </cell>
          <cell r="I774">
            <v>3.0545871263476965E-2</v>
          </cell>
          <cell r="J774">
            <v>9.4498807193977408E-2</v>
          </cell>
          <cell r="K774">
            <v>-8.0691281304760623E-3</v>
          </cell>
          <cell r="L774">
            <v>1.9896484823329175E-2</v>
          </cell>
          <cell r="M774">
            <v>0.10233757141352062</v>
          </cell>
          <cell r="N774" t="str">
            <v/>
          </cell>
          <cell r="O774">
            <v>-0.86371168750928173</v>
          </cell>
          <cell r="P774">
            <v>-2784021.86</v>
          </cell>
          <cell r="Q774">
            <v>-0.23103791146124142</v>
          </cell>
          <cell r="R774">
            <v>0.15557949832371842</v>
          </cell>
          <cell r="S774">
            <v>0.16911165568532516</v>
          </cell>
          <cell r="T774">
            <v>0.13746425133394191</v>
          </cell>
          <cell r="U774">
            <v>-0.3257928509238196</v>
          </cell>
          <cell r="V774">
            <v>0.26239540190848731</v>
          </cell>
          <cell r="W774">
            <v>0.29000767759489032</v>
          </cell>
          <cell r="X774">
            <v>0.23061119184116063</v>
          </cell>
        </row>
        <row r="775">
          <cell r="A775">
            <v>40735</v>
          </cell>
          <cell r="B775">
            <v>1.8657322761184068E-2</v>
          </cell>
          <cell r="C775">
            <v>3.9531605537934666E-6</v>
          </cell>
          <cell r="D775">
            <v>-8.6405512754347491E-2</v>
          </cell>
          <cell r="E775">
            <v>-2.2244911138903034E-2</v>
          </cell>
          <cell r="F775">
            <v>2.4152240401060787E-3</v>
          </cell>
          <cell r="G775">
            <v>7.4147472477944509E-2</v>
          </cell>
          <cell r="H775">
            <v>-2.2318456972364269E-2</v>
          </cell>
          <cell r="I775">
            <v>7.5456775776354679E-3</v>
          </cell>
          <cell r="J775">
            <v>7.0071282659314615E-2</v>
          </cell>
          <cell r="K775">
            <v>-2.2170597366721383E-2</v>
          </cell>
          <cell r="L775">
            <v>-2.7152294974233104E-3</v>
          </cell>
          <cell r="M775">
            <v>7.7898088955502098E-2</v>
          </cell>
          <cell r="N775" t="str">
            <v/>
          </cell>
          <cell r="O775">
            <v>-0.88402454067295944</v>
          </cell>
          <cell r="P775">
            <v>-2902660.73</v>
          </cell>
          <cell r="Q775">
            <v>-0.21669113758425951</v>
          </cell>
          <cell r="R775">
            <v>0.12987373506956912</v>
          </cell>
          <cell r="S775">
            <v>0.14301888750202263</v>
          </cell>
          <cell r="T775">
            <v>0.11224598939857788</v>
          </cell>
          <cell r="U775">
            <v>-0.31321395053560752</v>
          </cell>
          <cell r="V775">
            <v>0.23431352837087327</v>
          </cell>
          <cell r="W775">
            <v>0.26121669674846926</v>
          </cell>
          <cell r="X775">
            <v>0.20332780659186911</v>
          </cell>
        </row>
        <row r="776">
          <cell r="A776">
            <v>40736</v>
          </cell>
          <cell r="B776">
            <v>4.3486604264376056E-3</v>
          </cell>
          <cell r="C776">
            <v>4.352630777944233E-3</v>
          </cell>
          <cell r="D776">
            <v>-8.2432600561850866E-2</v>
          </cell>
          <cell r="E776">
            <v>-4.3416201972614754E-3</v>
          </cell>
          <cell r="F776">
            <v>-1.9368821426288818E-3</v>
          </cell>
          <cell r="G776">
            <v>6.948393211659698E-2</v>
          </cell>
          <cell r="H776">
            <v>-4.4507810893867619E-3</v>
          </cell>
          <cell r="I776">
            <v>3.0613123291796107E-3</v>
          </cell>
          <cell r="J776">
            <v>6.5308629630158599E-2</v>
          </cell>
          <cell r="K776">
            <v>-4.2313361657850181E-3</v>
          </cell>
          <cell r="L776">
            <v>-6.9350766144373743E-3</v>
          </cell>
          <cell r="M776">
            <v>7.3337139788674177E-2</v>
          </cell>
          <cell r="N776" t="str">
            <v/>
          </cell>
          <cell r="O776">
            <v>-0.91724468261584491</v>
          </cell>
          <cell r="P776">
            <v>-3015931.29</v>
          </cell>
          <cell r="Q776">
            <v>-0.21328479333259431</v>
          </cell>
          <cell r="R776">
            <v>0.12496825244103582</v>
          </cell>
          <cell r="S776">
            <v>0.13793156065271672</v>
          </cell>
          <cell r="T776">
            <v>0.10753970271838642</v>
          </cell>
          <cell r="U776">
            <v>-0.3102273512208723</v>
          </cell>
          <cell r="V776">
            <v>0.22895460782634514</v>
          </cell>
          <cell r="W776">
            <v>0.25560329732496223</v>
          </cell>
          <cell r="X776">
            <v>0.19823612212454234</v>
          </cell>
        </row>
        <row r="777">
          <cell r="A777">
            <v>40737</v>
          </cell>
          <cell r="B777">
            <v>-4.8450842720526464E-3</v>
          </cell>
          <cell r="C777">
            <v>-5.1354235703271467E-4</v>
          </cell>
          <cell r="D777">
            <v>-8.6878291937416918E-2</v>
          </cell>
          <cell r="E777">
            <v>5.9838772857534472E-3</v>
          </cell>
          <cell r="F777">
            <v>4.035405078066101E-3</v>
          </cell>
          <cell r="G777">
            <v>7.5883592725467741E-2</v>
          </cell>
          <cell r="H777">
            <v>8.7858096837001836E-3</v>
          </cell>
          <cell r="I777">
            <v>1.1874018120386243E-2</v>
          </cell>
          <cell r="J777">
            <v>7.4668228504492618E-2</v>
          </cell>
          <cell r="K777">
            <v>3.1537400792550022E-3</v>
          </cell>
          <cell r="L777">
            <v>-3.8032079642540406E-3</v>
          </cell>
          <cell r="M777">
            <v>7.6722166144978621E-2</v>
          </cell>
          <cell r="N777" t="str">
            <v/>
          </cell>
          <cell r="O777">
            <v>-0.87047400892060611</v>
          </cell>
          <cell r="P777">
            <v>-2848239.46</v>
          </cell>
          <cell r="Q777">
            <v>-0.21709649480700322</v>
          </cell>
          <cell r="R777">
            <v>0.13169992441401157</v>
          </cell>
          <cell r="S777">
            <v>0.14792921077768728</v>
          </cell>
          <cell r="T777">
            <v>0.11103259506821561</v>
          </cell>
          <cell r="U777">
            <v>-0.31356935783276418</v>
          </cell>
          <cell r="V777">
            <v>0.23630852138933922</v>
          </cell>
          <cell r="W777">
            <v>0.26663478893348569</v>
          </cell>
          <cell r="X777">
            <v>0.20201504740729748</v>
          </cell>
        </row>
        <row r="778">
          <cell r="A778">
            <v>40738</v>
          </cell>
          <cell r="B778">
            <v>1.0845169193746586E-2</v>
          </cell>
          <cell r="C778">
            <v>1.0326057382963771E-2</v>
          </cell>
          <cell r="D778">
            <v>-7.6975332518995354E-2</v>
          </cell>
          <cell r="E778">
            <v>-1.3768779286576716E-2</v>
          </cell>
          <cell r="F778">
            <v>-9.7889368103623586E-3</v>
          </cell>
          <cell r="G778">
            <v>6.1069988999181479E-2</v>
          </cell>
          <cell r="H778">
            <v>-1.631264123355048E-2</v>
          </cell>
          <cell r="I778">
            <v>-4.6323197107627223E-3</v>
          </cell>
          <cell r="J778">
            <v>5.713755124780362E-2</v>
          </cell>
          <cell r="K778">
            <v>-1.1184884387088204E-2</v>
          </cell>
          <cell r="L778">
            <v>-1.4945553909961995E-2</v>
          </cell>
          <cell r="M778">
            <v>6.46791531996318E-2</v>
          </cell>
          <cell r="N778" t="str">
            <v/>
          </cell>
          <cell r="O778">
            <v>-0.84987680018416967</v>
          </cell>
          <cell r="P778">
            <v>-2811092.44</v>
          </cell>
          <cell r="Q778">
            <v>-0.20860577383080792</v>
          </cell>
          <cell r="R778">
            <v>0.11611779793611943</v>
          </cell>
          <cell r="S778">
            <v>0.12920345340075823</v>
          </cell>
          <cell r="T778">
            <v>9.8605823942091053E-2</v>
          </cell>
          <cell r="U778">
            <v>-0.30612490137868842</v>
          </cell>
          <cell r="V778">
            <v>0.21928606222821534</v>
          </cell>
          <cell r="W778">
            <v>0.24597263004767989</v>
          </cell>
          <cell r="X778">
            <v>0.1885706480705065</v>
          </cell>
        </row>
        <row r="779">
          <cell r="A779">
            <v>40739</v>
          </cell>
          <cell r="B779">
            <v>-6.4972719928237024E-3</v>
          </cell>
          <cell r="C779">
            <v>3.7616941867095743E-3</v>
          </cell>
          <cell r="D779">
            <v>-8.2972474839705046E-2</v>
          </cell>
          <cell r="E779">
            <v>7.0235384095354014E-3</v>
          </cell>
          <cell r="F779">
            <v>-2.8341513745029356E-3</v>
          </cell>
          <cell r="G779">
            <v>6.8522454822122603E-2</v>
          </cell>
          <cell r="H779">
            <v>6.6483970876777395E-3</v>
          </cell>
          <cell r="I779">
            <v>1.9852798760409129E-3</v>
          </cell>
          <cell r="J779">
            <v>6.4165821464794437E-2</v>
          </cell>
          <cell r="K779">
            <v>7.4026073521713219E-3</v>
          </cell>
          <cell r="L779">
            <v>-7.6535826250467842E-3</v>
          </cell>
          <cell r="M779">
            <v>7.2560554926810905E-2</v>
          </cell>
          <cell r="N779" t="str">
            <v/>
          </cell>
          <cell r="O779">
            <v>-0.79768819645543598</v>
          </cell>
          <cell r="P779">
            <v>-2621277.79</v>
          </cell>
          <cell r="Q779">
            <v>-0.21374767737177935</v>
          </cell>
          <cell r="R779">
            <v>0.12395689415948974</v>
          </cell>
          <cell r="S779">
            <v>0.13671084635174369</v>
          </cell>
          <cell r="T779">
            <v>0.10673837149154308</v>
          </cell>
          <cell r="U779">
            <v>-0.31063319662347844</v>
          </cell>
          <cell r="V779">
            <v>0.22784976471848628</v>
          </cell>
          <cell r="W779">
            <v>0.25425635085261522</v>
          </cell>
          <cell r="X779">
            <v>0.19736916988848829</v>
          </cell>
        </row>
        <row r="780">
          <cell r="A780">
            <v>40742</v>
          </cell>
          <cell r="B780">
            <v>8.0561410026796856E-3</v>
          </cell>
          <cell r="C780">
            <v>1.1848139928166246E-2</v>
          </cell>
          <cell r="D780">
            <v>-7.5584771793675398E-2</v>
          </cell>
          <cell r="E780">
            <v>-1.3947861366994219E-2</v>
          </cell>
          <cell r="F780">
            <v>-1.6742482391032487E-2</v>
          </cell>
          <cell r="G780">
            <v>5.3618851754743346E-2</v>
          </cell>
          <cell r="H780">
            <v>-1.5434634363740768E-2</v>
          </cell>
          <cell r="I780">
            <v>-1.3479996556696294E-2</v>
          </cell>
          <cell r="J780">
            <v>4.7740811108095471E-2</v>
          </cell>
          <cell r="K780">
            <v>-1.2446647041861594E-2</v>
          </cell>
          <cell r="L780">
            <v>-2.000496822536868E-2</v>
          </cell>
          <cell r="M780">
            <v>5.9210772268613709E-2</v>
          </cell>
          <cell r="N780" t="str">
            <v/>
          </cell>
          <cell r="O780">
            <v>-0.81978022713797438</v>
          </cell>
          <cell r="P780">
            <v>-2715640.6</v>
          </cell>
          <cell r="Q780">
            <v>-0.20741351779700212</v>
          </cell>
          <cell r="R780">
            <v>0.10828009921727588</v>
          </cell>
          <cell r="S780">
            <v>0.11916613006100607</v>
          </cell>
          <cell r="T780">
            <v>9.2963189613903152E-2</v>
          </cell>
          <cell r="U780">
            <v>-0.30507956045291063</v>
          </cell>
          <cell r="V780">
            <v>0.21072388642069639</v>
          </cell>
          <cell r="W780">
            <v>0.23489736267880534</v>
          </cell>
          <cell r="X780">
            <v>0.18246593845207948</v>
          </cell>
        </row>
        <row r="781">
          <cell r="A781">
            <v>40743</v>
          </cell>
          <cell r="B781">
            <v>-1.6671962664612482E-2</v>
          </cell>
          <cell r="C781">
            <v>-5.0213544829736945E-3</v>
          </cell>
          <cell r="D781">
            <v>-9.0996587964930487E-2</v>
          </cell>
          <cell r="E781">
            <v>2.0466928215232327E-2</v>
          </cell>
          <cell r="F781">
            <v>3.3817786389577775E-3</v>
          </cell>
          <cell r="G781">
            <v>7.5183193159823247E-2</v>
          </cell>
          <cell r="H781">
            <v>2.2883632149430792E-2</v>
          </cell>
          <cell r="I781">
            <v>9.0951643101555568E-3</v>
          </cell>
          <cell r="J781">
            <v>7.171692641743932E-2</v>
          </cell>
          <cell r="K781">
            <v>1.803413345996744E-2</v>
          </cell>
          <cell r="L781">
            <v>-2.3316070322400018E-3</v>
          </cell>
          <cell r="M781">
            <v>7.8312720697941041E-2</v>
          </cell>
          <cell r="N781" t="str">
            <v/>
          </cell>
          <cell r="O781">
            <v>-0.69809760492928019</v>
          </cell>
          <cell r="P781">
            <v>-2273881.6</v>
          </cell>
          <cell r="Q781">
            <v>-0.22062749003676707</v>
          </cell>
          <cell r="R781">
            <v>0.1309631884503264</v>
          </cell>
          <cell r="S781">
            <v>0.14477671609542409</v>
          </cell>
          <cell r="T781">
            <v>0.11267383364223194</v>
          </cell>
          <cell r="U781">
            <v>-0.31666524807591578</v>
          </cell>
          <cell r="V781">
            <v>0.23550368529253585</v>
          </cell>
          <cell r="W781">
            <v>0.2631562996686494</v>
          </cell>
          <cell r="X781">
            <v>0.20379068699798997</v>
          </cell>
        </row>
        <row r="782">
          <cell r="A782">
            <v>40744</v>
          </cell>
          <cell r="B782">
            <v>4.1587268599995435E-3</v>
          </cell>
          <cell r="C782">
            <v>-8.835100647359706E-4</v>
          </cell>
          <cell r="D782">
            <v>-8.7216291059468931E-2</v>
          </cell>
          <cell r="E782">
            <v>-2.0088506781985593E-3</v>
          </cell>
          <cell r="F782">
            <v>1.3661344724469338E-3</v>
          </cell>
          <cell r="G782">
            <v>7.3023310673056452E-2</v>
          </cell>
          <cell r="H782">
            <v>-2.7298149643978377E-3</v>
          </cell>
          <cell r="I782">
            <v>6.3405212301201885E-3</v>
          </cell>
          <cell r="J782">
            <v>6.8791337514106488E-2</v>
          </cell>
          <cell r="K782">
            <v>-1.2796288445991453E-3</v>
          </cell>
          <cell r="L782">
            <v>-3.608252285226321E-3</v>
          </cell>
          <cell r="M782">
            <v>7.6932880637037737E-2</v>
          </cell>
          <cell r="N782" t="str">
            <v/>
          </cell>
          <cell r="O782">
            <v>-0.7115069444144021</v>
          </cell>
          <cell r="P782">
            <v>-2327226.0499999998</v>
          </cell>
          <cell r="Q782">
            <v>-0.21738629264563769</v>
          </cell>
          <cell r="R782">
            <v>0.12869125228219036</v>
          </cell>
          <cell r="S782">
            <v>0.14165168748493251</v>
          </cell>
          <cell r="T782">
            <v>0.11125002411007268</v>
          </cell>
          <cell r="U782">
            <v>-0.31382344548871788</v>
          </cell>
          <cell r="V782">
            <v>0.23302174287641919</v>
          </cell>
          <cell r="W782">
            <v>0.25970811669944061</v>
          </cell>
          <cell r="X782">
            <v>0.20225028171204751</v>
          </cell>
        </row>
        <row r="783">
          <cell r="A783">
            <v>40745</v>
          </cell>
          <cell r="B783">
            <v>-6.0464780246136281E-3</v>
          </cell>
          <cell r="C783">
            <v>-6.9246459651587378E-3</v>
          </cell>
          <cell r="D783">
            <v>-9.2735417696803157E-2</v>
          </cell>
          <cell r="E783">
            <v>1.0877480655891336E-2</v>
          </cell>
          <cell r="F783">
            <v>1.2258475229635635E-2</v>
          </cell>
          <cell r="G783">
            <v>8.4695100978223081E-2</v>
          </cell>
          <cell r="H783">
            <v>1.0729952177667139E-2</v>
          </cell>
          <cell r="I783">
            <v>1.7138506897367956E-2</v>
          </cell>
          <cell r="J783">
            <v>8.0259417453537818E-2</v>
          </cell>
          <cell r="K783">
            <v>1.1026482176641483E-2</v>
          </cell>
          <cell r="L783">
            <v>7.378443561903314E-3</v>
          </cell>
          <cell r="M783">
            <v>8.8807661850821118E-2</v>
          </cell>
          <cell r="N783" t="str">
            <v/>
          </cell>
          <cell r="O783">
            <v>-0.76063255069734304</v>
          </cell>
          <cell r="P783">
            <v>-2472820.37</v>
          </cell>
          <cell r="Q783">
            <v>-0.22211834922891727</v>
          </cell>
          <cell r="R783">
            <v>0.14096856954536374</v>
          </cell>
          <cell r="S783">
            <v>0.15390155549519879</v>
          </cell>
          <cell r="T783">
            <v>0.12350320269471471</v>
          </cell>
          <cell r="U783">
            <v>-0.31797239694657542</v>
          </cell>
          <cell r="V783">
            <v>0.24643391303285078</v>
          </cell>
          <cell r="W783">
            <v>0.2732247245494448</v>
          </cell>
          <cell r="X783">
            <v>0.21550687301520766</v>
          </cell>
        </row>
        <row r="784">
          <cell r="A784">
            <v>40746</v>
          </cell>
          <cell r="B784">
            <v>-5.8783940259722603E-3</v>
          </cell>
          <cell r="C784">
            <v>-1.2762334193657354E-2</v>
          </cell>
          <cell r="D784">
            <v>-9.8068676397390475E-2</v>
          </cell>
          <cell r="E784">
            <v>1.5310212965817804E-3</v>
          </cell>
          <cell r="F784">
            <v>1.380826451285766E-2</v>
          </cell>
          <cell r="G784">
            <v>8.6355792278118626E-2</v>
          </cell>
          <cell r="H784">
            <v>6.6383325354985848E-4</v>
          </cell>
          <cell r="I784">
            <v>1.7813717261712325E-2</v>
          </cell>
          <cell r="J784">
            <v>8.0976529577303724E-2</v>
          </cell>
          <cell r="K784">
            <v>2.4066111574988212E-3</v>
          </cell>
          <cell r="L784">
            <v>9.8028117640029944E-3</v>
          </cell>
          <cell r="M784">
            <v>9.1427998518201381E-2</v>
          </cell>
          <cell r="N784" t="str">
            <v/>
          </cell>
          <cell r="O784">
            <v>-0.75441591208250869</v>
          </cell>
          <cell r="P784">
            <v>-2438149.59</v>
          </cell>
          <cell r="Q784">
            <v>-0.22669104407772345</v>
          </cell>
          <cell r="R784">
            <v>0.14271541672406807</v>
          </cell>
          <cell r="S784">
            <v>0.15466755371905938</v>
          </cell>
          <cell r="T784">
            <v>0.12620703803780531</v>
          </cell>
          <cell r="U784">
            <v>-0.32198162393391283</v>
          </cell>
          <cell r="V784">
            <v>0.24834222989848587</v>
          </cell>
          <cell r="W784">
            <v>0.27406993346084252</v>
          </cell>
          <cell r="X784">
            <v>0.21843212541782253</v>
          </cell>
        </row>
        <row r="785">
          <cell r="A785">
            <v>40749</v>
          </cell>
          <cell r="B785">
            <v>7.7010640601280324E-3</v>
          </cell>
          <cell r="C785">
            <v>-5.1595536867113934E-3</v>
          </cell>
          <cell r="D785">
            <v>-9.1122845496490745E-2</v>
          </cell>
          <cell r="E785">
            <v>-9.9489332033428912E-3</v>
          </cell>
          <cell r="F785">
            <v>3.7219538082221559E-3</v>
          </cell>
          <cell r="G785">
            <v>7.5547711065679035E-2</v>
          </cell>
          <cell r="H785">
            <v>-1.2377166598829661E-2</v>
          </cell>
          <cell r="I785">
            <v>5.2160673165899674E-3</v>
          </cell>
          <cell r="J785">
            <v>6.7597102981300727E-2</v>
          </cell>
          <cell r="K785">
            <v>-7.5014362961775506E-3</v>
          </cell>
          <cell r="L785">
            <v>2.2278402998543445E-3</v>
          </cell>
          <cell r="M785">
            <v>8.3240720915452648E-2</v>
          </cell>
          <cell r="N785" t="str">
            <v/>
          </cell>
          <cell r="O785">
            <v>-0.81701729695606373</v>
          </cell>
          <cell r="P785">
            <v>-2660862.5699999998</v>
          </cell>
          <cell r="Q785">
            <v>-0.22073574226989523</v>
          </cell>
          <cell r="R785">
            <v>0.13134661737265008</v>
          </cell>
          <cell r="S785">
            <v>0.14037604104041534</v>
          </cell>
          <cell r="T785">
            <v>0.11775886768565802</v>
          </cell>
          <cell r="U785">
            <v>-0.31676016098588389</v>
          </cell>
          <cell r="V785">
            <v>0.23592255643831361</v>
          </cell>
          <cell r="W785">
            <v>0.2583005576358377</v>
          </cell>
          <cell r="X785">
            <v>0.20929213444778449</v>
          </cell>
        </row>
        <row r="786">
          <cell r="A786">
            <v>40750</v>
          </cell>
          <cell r="B786">
            <v>5.32274898120458E-4</v>
          </cell>
          <cell r="C786">
            <v>-4.6300250895038308E-3</v>
          </cell>
          <cell r="D786">
            <v>-9.0639073001673398E-2</v>
          </cell>
          <cell r="E786">
            <v>-6.7435814713587838E-3</v>
          </cell>
          <cell r="F786">
            <v>-3.0467269618749127E-3</v>
          </cell>
          <cell r="G786">
            <v>6.8294667449774193E-2</v>
          </cell>
          <cell r="H786">
            <v>-7.8865324145312912E-3</v>
          </cell>
          <cell r="I786">
            <v>-2.7116017819099891E-3</v>
          </cell>
          <cell r="J786">
            <v>5.9177463822978948E-2</v>
          </cell>
          <cell r="K786">
            <v>-5.5972227233438213E-3</v>
          </cell>
          <cell r="L786">
            <v>-3.3818521418398362E-3</v>
          </cell>
          <cell r="M786">
            <v>7.7177581337493306E-2</v>
          </cell>
          <cell r="N786" t="str">
            <v/>
          </cell>
          <cell r="O786">
            <v>-0.87278873707424742</v>
          </cell>
          <cell r="P786">
            <v>-2844016.54</v>
          </cell>
          <cell r="Q786">
            <v>-0.22032095946650299</v>
          </cell>
          <cell r="R786">
            <v>0.12371728928605141</v>
          </cell>
          <cell r="S786">
            <v>0.13138242842799519</v>
          </cell>
          <cell r="T786">
            <v>0.11150252235222879</v>
          </cell>
          <cell r="U786">
            <v>-0.31639648957018085</v>
          </cell>
          <cell r="V786">
            <v>0.22758801198668177</v>
          </cell>
          <cell r="W786">
            <v>0.2483769295008198</v>
          </cell>
          <cell r="X786">
            <v>0.20252345703369246</v>
          </cell>
        </row>
        <row r="787">
          <cell r="A787">
            <v>40751</v>
          </cell>
          <cell r="B787">
            <v>2.4836564642246071E-2</v>
          </cell>
          <cell r="C787">
            <v>2.0091545635311681E-2</v>
          </cell>
          <cell r="D787">
            <v>-6.8053671555146522E-2</v>
          </cell>
          <cell r="E787">
            <v>-2.7356245584901684E-2</v>
          </cell>
          <cell r="F787">
            <v>-3.0319625535777384E-2</v>
          </cell>
          <cell r="G787">
            <v>3.9070136169977232E-2</v>
          </cell>
          <cell r="H787">
            <v>-2.9369241060831688E-2</v>
          </cell>
          <cell r="I787">
            <v>-3.2001205156347856E-2</v>
          </cell>
          <cell r="J787">
            <v>2.807022556176153E-2</v>
          </cell>
          <cell r="K787">
            <v>-2.5341896319714181E-2</v>
          </cell>
          <cell r="L787">
            <v>-2.8638045915206911E-2</v>
          </cell>
          <cell r="M787">
            <v>4.9879858753318018E-2</v>
          </cell>
          <cell r="N787" t="str">
            <v/>
          </cell>
          <cell r="O787">
            <v>-0.88946369070619147</v>
          </cell>
          <cell r="P787">
            <v>-2970552.09</v>
          </cell>
          <cell r="Q787">
            <v>-0.20095641057608837</v>
          </cell>
          <cell r="R787">
            <v>9.2976603152342241E-2</v>
          </cell>
          <cell r="S787">
            <v>9.8154585155504126E-2</v>
          </cell>
          <cell r="T787">
            <v>8.3334940671677904E-2</v>
          </cell>
          <cell r="U787">
            <v>-0.29941812679372426</v>
          </cell>
          <cell r="V787">
            <v>0.19400581285369278</v>
          </cell>
          <cell r="W787">
            <v>0.21171304652352929</v>
          </cell>
          <cell r="X787">
            <v>0.17204923226352031</v>
          </cell>
        </row>
        <row r="788">
          <cell r="A788">
            <v>40752</v>
          </cell>
          <cell r="B788">
            <v>2.1378279390716279E-3</v>
          </cell>
          <cell r="C788">
            <v>2.2272325841981466E-2</v>
          </cell>
          <cell r="D788">
            <v>-6.6061330656481898E-2</v>
          </cell>
          <cell r="E788">
            <v>-3.0426980075982657E-3</v>
          </cell>
          <cell r="F788">
            <v>-3.327007007916688E-2</v>
          </cell>
          <cell r="G788">
            <v>3.5908559536897977E-2</v>
          </cell>
          <cell r="H788">
            <v>-1.3922854602045961E-3</v>
          </cell>
          <cell r="I788">
            <v>-3.33489358039043E-2</v>
          </cell>
          <cell r="J788">
            <v>2.6638858334642634E-2</v>
          </cell>
          <cell r="K788">
            <v>-4.6873963099702725E-3</v>
          </cell>
          <cell r="L788">
            <v>-3.319120435442946E-2</v>
          </cell>
          <cell r="M788">
            <v>4.4958655777485701E-2</v>
          </cell>
          <cell r="N788" t="str">
            <v/>
          </cell>
          <cell r="O788">
            <v>-0.87390458126131765</v>
          </cell>
          <cell r="P788">
            <v>-2924846.73</v>
          </cell>
          <cell r="Q788">
            <v>-0.19924819286608186</v>
          </cell>
          <cell r="R788">
            <v>8.9651005419579155E-2</v>
          </cell>
          <cell r="S788">
            <v>9.6625640493535059E-2</v>
          </cell>
          <cell r="T788">
            <v>7.8256920468311675E-2</v>
          </cell>
          <cell r="U788">
            <v>-0.29792040329157676</v>
          </cell>
          <cell r="V788">
            <v>0.19037281374586201</v>
          </cell>
          <cell r="W788">
            <v>0.21002599606691441</v>
          </cell>
          <cell r="X788">
            <v>0.16655537301710477</v>
          </cell>
        </row>
        <row r="789">
          <cell r="A789">
            <v>40753</v>
          </cell>
          <cell r="B789">
            <v>3.6146150087221773E-3</v>
          </cell>
          <cell r="C789">
            <v>2.5967446733971222E-2</v>
          </cell>
          <cell r="D789">
            <v>-6.2685501925046849E-2</v>
          </cell>
          <cell r="E789">
            <v>-3.0302170245292137E-3</v>
          </cell>
          <cell r="F789">
            <v>-3.6199471570934894E-2</v>
          </cell>
          <cell r="G789">
            <v>3.2769531783933825E-2</v>
          </cell>
          <cell r="H789">
            <v>-2.8942029671146442E-3</v>
          </cell>
          <cell r="I789">
            <v>-3.6146620182065159E-2</v>
          </cell>
          <cell r="J789">
            <v>2.3667557104695369E-2</v>
          </cell>
          <cell r="K789">
            <v>-3.1662088917293572E-3</v>
          </cell>
          <cell r="L789">
            <v>-3.6252322959804628E-2</v>
          </cell>
          <cell r="M789">
            <v>4.1650098390073387E-2</v>
          </cell>
          <cell r="N789" t="str">
            <v/>
          </cell>
          <cell r="O789">
            <v>-0.85113015724905094</v>
          </cell>
          <cell r="P789">
            <v>-2858950.19</v>
          </cell>
          <cell r="Q789">
            <v>-0.19635378336575415</v>
          </cell>
          <cell r="R789">
            <v>8.6349126392161413E-2</v>
          </cell>
          <cell r="S789">
            <v>9.3451783311004677E-2</v>
          </cell>
          <cell r="T789">
            <v>7.4842933819156299E-2</v>
          </cell>
          <cell r="U789">
            <v>-0.29538265584399692</v>
          </cell>
          <cell r="V789">
            <v>0.18676572578011252</v>
          </cell>
          <cell r="W789">
            <v>0.20652393523881174</v>
          </cell>
          <cell r="X789">
            <v>0.1628618150223633</v>
          </cell>
        </row>
        <row r="790">
          <cell r="A790">
            <v>40756</v>
          </cell>
          <cell r="B790">
            <v>3.1051251673005023E-3</v>
          </cell>
          <cell r="C790">
            <v>3.1051251673004376E-3</v>
          </cell>
          <cell r="D790">
            <v>-5.9775023087398682E-2</v>
          </cell>
          <cell r="E790">
            <v>-6.6673144973506959E-3</v>
          </cell>
          <cell r="F790">
            <v>-6.6673144973506959E-3</v>
          </cell>
          <cell r="G790">
            <v>2.5883732512248736E-2</v>
          </cell>
          <cell r="H790">
            <v>-5.2414324349216012E-3</v>
          </cell>
          <cell r="I790">
            <v>-5.2414324349215891E-3</v>
          </cell>
          <cell r="J790">
            <v>1.8302072768309863E-2</v>
          </cell>
          <cell r="K790">
            <v>-8.0931965597797959E-3</v>
          </cell>
          <cell r="L790">
            <v>-8.0931965597798028E-3</v>
          </cell>
          <cell r="M790">
            <v>3.3219819397288575E-2</v>
          </cell>
          <cell r="N790" t="str">
            <v/>
          </cell>
          <cell r="O790">
            <v>-0.83642828858757978</v>
          </cell>
          <cell r="P790">
            <v>-2818290.5999999996</v>
          </cell>
          <cell r="Q790">
            <v>-0.19385836127287737</v>
          </cell>
          <cell r="R790">
            <v>7.9106095112582597E-2</v>
          </cell>
          <cell r="S790">
            <v>8.7720529667935532E-2</v>
          </cell>
          <cell r="T790">
            <v>6.6144018684867412E-2</v>
          </cell>
          <cell r="U790">
            <v>-0.29319473079534175</v>
          </cell>
          <cell r="V790">
            <v>0.17885318545165996</v>
          </cell>
          <cell r="W790">
            <v>0.20020002155114169</v>
          </cell>
          <cell r="X790">
            <v>0.15345054578152495</v>
          </cell>
        </row>
        <row r="791">
          <cell r="A791">
            <v>40757</v>
          </cell>
          <cell r="B791">
            <v>2.8763728986453654E-2</v>
          </cell>
          <cell r="C791">
            <v>3.1958169132535463E-2</v>
          </cell>
          <cell r="D791">
            <v>-3.2730646665189878E-2</v>
          </cell>
          <cell r="E791">
            <v>-3.1593432731329529E-2</v>
          </cell>
          <cell r="F791">
            <v>-3.8050103876609565E-2</v>
          </cell>
          <cell r="G791">
            <v>-6.5274561810422238E-3</v>
          </cell>
          <cell r="H791">
            <v>-3.257664391267634E-2</v>
          </cell>
          <cell r="I791">
            <v>-3.764732806957316E-2</v>
          </cell>
          <cell r="J791">
            <v>-1.4870791251803572E-2</v>
          </cell>
          <cell r="K791">
            <v>-3.0607394786052414E-2</v>
          </cell>
          <cell r="L791">
            <v>-3.8452879683645969E-2</v>
          </cell>
          <cell r="M791">
            <v>1.5956524842219988E-3</v>
          </cell>
          <cell r="N791" t="str">
            <v/>
          </cell>
          <cell r="O791">
            <v>-0.80660568050218939</v>
          </cell>
          <cell r="P791">
            <v>-2795979.48</v>
          </cell>
          <cell r="Q791">
            <v>-0.17067072165183472</v>
          </cell>
          <cell r="R791">
            <v>4.501342928667551E-2</v>
          </cell>
          <cell r="S791">
            <v>5.2286245296435441E-2</v>
          </cell>
          <cell r="T791">
            <v>3.3512127806191172E-2</v>
          </cell>
          <cell r="U791">
            <v>-0.2728643755857415</v>
          </cell>
          <cell r="V791">
            <v>0.14160916663697942</v>
          </cell>
          <cell r="W791">
            <v>0.16110153282508377</v>
          </cell>
          <cell r="X791">
            <v>0.11814642956060206</v>
          </cell>
        </row>
        <row r="792">
          <cell r="A792">
            <v>40758</v>
          </cell>
          <cell r="B792">
            <v>-6.2562134299833918E-3</v>
          </cell>
          <cell r="C792">
            <v>2.5502018575627394E-2</v>
          </cell>
          <cell r="D792">
            <v>-3.8782090183934415E-2</v>
          </cell>
          <cell r="E792">
            <v>6.7089038143861579E-3</v>
          </cell>
          <cell r="F792">
            <v>-3.1596474549258902E-2</v>
          </cell>
          <cell r="G792">
            <v>1.3765555767264459E-4</v>
          </cell>
          <cell r="H792">
            <v>7.5722861865955534E-3</v>
          </cell>
          <cell r="I792">
            <v>-3.0360118225281174E-2</v>
          </cell>
          <cell r="J792">
            <v>-7.4111109523878893E-3</v>
          </cell>
          <cell r="K792">
            <v>5.8447981296645673E-3</v>
          </cell>
          <cell r="L792">
            <v>-3.2832830873236629E-2</v>
          </cell>
          <cell r="M792">
            <v>7.4497768805419362E-3</v>
          </cell>
          <cell r="N792" t="str">
            <v/>
          </cell>
          <cell r="O792">
            <v>-0.60069473090786585</v>
          </cell>
          <cell r="P792">
            <v>-2069192.7700000003</v>
          </cell>
          <cell r="Q792">
            <v>-0.17585918262091493</v>
          </cell>
          <cell r="R792">
            <v>5.2024323868501643E-2</v>
          </cell>
          <cell r="S792">
            <v>6.0254457896038005E-2</v>
          </cell>
          <cell r="T792">
            <v>3.9552797557778518E-2</v>
          </cell>
          <cell r="U792">
            <v>-0.27741349124462134</v>
          </cell>
          <cell r="V792">
            <v>0.14926811272956853</v>
          </cell>
          <cell r="W792">
            <v>0.16989372592332996</v>
          </cell>
          <cell r="X792">
            <v>0.12468176972078893</v>
          </cell>
        </row>
        <row r="793">
          <cell r="A793">
            <v>40759</v>
          </cell>
          <cell r="B793">
            <v>3.8845649042284977E-2</v>
          </cell>
          <cell r="C793">
            <v>6.5338310081371143E-2</v>
          </cell>
          <cell r="D793">
            <v>-1.4429566060607524E-3</v>
          </cell>
          <cell r="E793">
            <v>-5.868474722231054E-2</v>
          </cell>
          <cell r="F793">
            <v>-8.8426990649530135E-2</v>
          </cell>
          <cell r="G793">
            <v>-5.8555169946243657E-2</v>
          </cell>
          <cell r="H793">
            <v>-5.9417824483839442E-2</v>
          </cell>
          <cell r="I793">
            <v>-8.7974010533102276E-2</v>
          </cell>
          <cell r="J793">
            <v>-6.6388583346428165E-2</v>
          </cell>
          <cell r="K793">
            <v>-5.7949795735234996E-2</v>
          </cell>
          <cell r="L793">
            <v>-8.8879970765957994E-2</v>
          </cell>
          <cell r="M793">
            <v>-5.0931731903193445E-2</v>
          </cell>
          <cell r="N793" t="str">
            <v/>
          </cell>
          <cell r="O793">
            <v>-0.71840049982389431</v>
          </cell>
          <cell r="P793">
            <v>-2570779.2199999997</v>
          </cell>
          <cell r="Q793">
            <v>-0.14384489766758501</v>
          </cell>
          <cell r="R793">
            <v>-9.7134576494435354E-3</v>
          </cell>
          <cell r="S793">
            <v>-2.7435553914371136E-3</v>
          </cell>
          <cell r="T793">
            <v>-2.0689074716686795E-2</v>
          </cell>
          <cell r="U793">
            <v>-0.2493441493228199</v>
          </cell>
          <cell r="V793">
            <v>8.1823604043371967E-2</v>
          </cell>
          <cell r="W793">
            <v>0.10038118585167255</v>
          </cell>
          <cell r="X793">
            <v>5.9506690898326609E-2</v>
          </cell>
        </row>
        <row r="794">
          <cell r="A794">
            <v>40760</v>
          </cell>
          <cell r="B794">
            <v>6.3750288048569238E-3</v>
          </cell>
          <cell r="C794">
            <v>7.2129872495057423E-2</v>
          </cell>
          <cell r="D794">
            <v>4.9228733088684251E-3</v>
          </cell>
          <cell r="E794">
            <v>-1.3571948560018199E-2</v>
          </cell>
          <cell r="F794">
            <v>-0.10079881264113566</v>
          </cell>
          <cell r="G794">
            <v>-7.1332410751828279E-2</v>
          </cell>
          <cell r="H794">
            <v>-1.6736132787396964E-2</v>
          </cell>
          <cell r="I794">
            <v>-0.10323779859837734</v>
          </cell>
          <cell r="J794">
            <v>-8.2013627987372106E-2</v>
          </cell>
          <cell r="K794">
            <v>-1.0404618067616693E-2</v>
          </cell>
          <cell r="L794">
            <v>-9.8359826683893981E-2</v>
          </cell>
          <cell r="M794">
            <v>-6.0806424752835153E-2</v>
          </cell>
          <cell r="N794" t="str">
            <v/>
          </cell>
          <cell r="O794">
            <v>-0.67192704572715434</v>
          </cell>
          <cell r="P794">
            <v>-2419803.66</v>
          </cell>
          <cell r="Q794">
            <v>-0.13838688422879064</v>
          </cell>
          <cell r="R794">
            <v>-2.3153575661903569E-2</v>
          </cell>
          <cell r="S794">
            <v>-1.9433771671493405E-2</v>
          </cell>
          <cell r="T794">
            <v>-3.0878430863704009E-2</v>
          </cell>
          <cell r="U794">
            <v>-0.24455869665221852</v>
          </cell>
          <cell r="V794">
            <v>6.7141149738281891E-2</v>
          </cell>
          <cell r="W794">
            <v>8.196506020850558E-2</v>
          </cell>
          <cell r="X794">
            <v>4.8482928439445017E-2</v>
          </cell>
        </row>
        <row r="795">
          <cell r="A795">
            <v>40763</v>
          </cell>
          <cell r="B795">
            <v>5.4746929562811762E-2</v>
          </cell>
          <cell r="C795">
            <v>0.1308256911067307</v>
          </cell>
          <cell r="D795">
            <v>5.9939315069967414E-2</v>
          </cell>
          <cell r="E795">
            <v>-8.4198255019792168E-2</v>
          </cell>
          <cell r="F795">
            <v>-0.17650998352847724</v>
          </cell>
          <cell r="G795">
            <v>-0.14952460125996148</v>
          </cell>
          <cell r="H795">
            <v>-8.9042012517545524E-2</v>
          </cell>
          <cell r="I795">
            <v>-0.18308730976084231</v>
          </cell>
          <cell r="J795">
            <v>-0.16375298201505673</v>
          </cell>
          <cell r="K795">
            <v>-7.9380702779672477E-2</v>
          </cell>
          <cell r="L795">
            <v>-0.16993265729611218</v>
          </cell>
          <cell r="M795">
            <v>-0.13536027080210833</v>
          </cell>
          <cell r="N795" t="str">
            <v/>
          </cell>
          <cell r="O795">
            <v>-0.59550453595688857</v>
          </cell>
          <cell r="P795">
            <v>-2261993.4900000002</v>
          </cell>
          <cell r="Q795">
            <v>-9.1216211669269409E-2</v>
          </cell>
          <cell r="R795">
            <v>-0.10540234001349469</v>
          </cell>
          <cell r="S795">
            <v>-0.10674536204860263</v>
          </cell>
          <cell r="T795">
            <v>-0.1078079821006821</v>
          </cell>
          <cell r="U795">
            <v>-0.20320060482899882</v>
          </cell>
          <cell r="V795">
            <v>-2.2710272929496234E-2</v>
          </cell>
          <cell r="W795">
            <v>-1.4375286226127049E-2</v>
          </cell>
          <cell r="X795">
            <v>-3.4746383272567183E-2</v>
          </cell>
        </row>
        <row r="796">
          <cell r="A796">
            <v>40764</v>
          </cell>
          <cell r="B796">
            <v>-3.2808803425229689E-2</v>
          </cell>
          <cell r="C796">
            <v>9.3724653299010363E-2</v>
          </cell>
          <cell r="D796">
            <v>2.5163974439164294E-2</v>
          </cell>
          <cell r="E796">
            <v>6.3925672344497642E-2</v>
          </cell>
          <cell r="F796">
            <v>-0.1238678305565537</v>
          </cell>
          <cell r="G796">
            <v>-9.5157389583049756E-2</v>
          </cell>
          <cell r="H796">
            <v>6.9484350817734297E-2</v>
          </cell>
          <cell r="I796">
            <v>-0.12632466180480562</v>
          </cell>
          <cell r="J796">
            <v>-0.10564690084710682</v>
          </cell>
          <cell r="K796">
            <v>5.8455086101513579E-2</v>
          </cell>
          <cell r="L796">
            <v>-0.12141099930830179</v>
          </cell>
          <cell r="M796">
            <v>-8.4817680985056154E-2</v>
          </cell>
          <cell r="N796" t="str">
            <v/>
          </cell>
          <cell r="O796">
            <v>-0.47733137819987254</v>
          </cell>
          <cell r="P796">
            <v>-1748907.42</v>
          </cell>
          <cell r="Q796">
            <v>-0.1210323203366479</v>
          </cell>
          <cell r="R796">
            <v>-4.8214583121042986E-2</v>
          </cell>
          <cell r="S796">
            <v>-4.4678143415619487E-2</v>
          </cell>
          <cell r="T796">
            <v>-5.5654820875294275E-2</v>
          </cell>
          <cell r="U796">
            <v>-0.22934263955450618</v>
          </cell>
          <cell r="V796">
            <v>3.9763629948856405E-2</v>
          </cell>
          <cell r="W796">
            <v>5.4110207160365631E-2</v>
          </cell>
          <cell r="X796">
            <v>2.1677600003032316E-2</v>
          </cell>
        </row>
        <row r="797">
          <cell r="A797">
            <v>40765</v>
          </cell>
          <cell r="B797">
            <v>1.6309078352056122E-2</v>
          </cell>
          <cell r="C797">
            <v>0.11156229436523923</v>
          </cell>
          <cell r="D797">
            <v>4.188345402199789E-2</v>
          </cell>
          <cell r="E797">
            <v>-4.4069027068190381E-2</v>
          </cell>
          <cell r="F797">
            <v>-0.16247812284706931</v>
          </cell>
          <cell r="G797">
            <v>-0.13503292307396642</v>
          </cell>
          <cell r="H797">
            <v>-5.1588150921456501E-2</v>
          </cell>
          <cell r="I797">
            <v>-0.17139595700797383</v>
          </cell>
          <cell r="J797">
            <v>-0.15178492350327866</v>
          </cell>
          <cell r="K797">
            <v>-3.6591955228841247E-2</v>
          </cell>
          <cell r="L797">
            <v>-0.15356028868616478</v>
          </cell>
          <cell r="M797">
            <v>-0.11830599142867815</v>
          </cell>
          <cell r="N797" t="str">
            <v/>
          </cell>
          <cell r="O797">
            <v>-0.51007922480274093</v>
          </cell>
          <cell r="P797">
            <v>-1899455.4200000002</v>
          </cell>
          <cell r="Q797">
            <v>-0.1066971675800934</v>
          </cell>
          <cell r="R797">
            <v>-9.0158840420590636E-2</v>
          </cell>
          <cell r="S797">
            <v>-9.3961431531660589E-2</v>
          </cell>
          <cell r="T797">
            <v>-9.0210257390397564E-2</v>
          </cell>
          <cell r="U797">
            <v>-0.21677392828041187</v>
          </cell>
          <cell r="V797">
            <v>-6.0577416038796184E-3</v>
          </cell>
          <cell r="W797">
            <v>-2.6938929447106741E-4</v>
          </cell>
          <cell r="X797">
            <v>-1.5707580994588688E-2</v>
          </cell>
        </row>
        <row r="798">
          <cell r="A798">
            <v>40766</v>
          </cell>
          <cell r="B798">
            <v>-2.2676595820082933E-2</v>
          </cell>
          <cell r="C798">
            <v>8.6355845487074534E-2</v>
          </cell>
          <cell r="D798">
            <v>1.8257084043509009E-2</v>
          </cell>
          <cell r="E798">
            <v>5.2265712961309774E-2</v>
          </cell>
          <cell r="F798">
            <v>-0.11870444481697684</v>
          </cell>
          <cell r="G798">
            <v>-8.9824802110367141E-2</v>
          </cell>
          <cell r="H798">
            <v>5.4252782193958564E-2</v>
          </cell>
          <cell r="I798">
            <v>-0.12644188233849407</v>
          </cell>
          <cell r="J798">
            <v>-0.10576689570447018</v>
          </cell>
          <cell r="K798">
            <v>5.032051405597724E-2</v>
          </cell>
          <cell r="L798">
            <v>-0.11096700729545961</v>
          </cell>
          <cell r="M798">
            <v>-7.3938695677294053E-2</v>
          </cell>
          <cell r="N798" t="str">
            <v/>
          </cell>
          <cell r="O798">
            <v>-0.45553131001376818</v>
          </cell>
          <cell r="P798">
            <v>-1657758.31</v>
          </cell>
          <cell r="Q798">
            <v>-0.12695423485581492</v>
          </cell>
          <cell r="R798">
            <v>-4.2605343533627993E-2</v>
          </cell>
          <cell r="S798">
            <v>-4.4806318417221824E-2</v>
          </cell>
          <cell r="T798">
            <v>-4.4429169859427131E-2</v>
          </cell>
          <cell r="U798">
            <v>-0.23453482934454828</v>
          </cell>
          <cell r="V798">
            <v>4.5891359173567903E-2</v>
          </cell>
          <cell r="W798">
            <v>5.3968777780769139E-2</v>
          </cell>
          <cell r="X798">
            <v>3.3822519511164995E-2</v>
          </cell>
        </row>
        <row r="799">
          <cell r="A799">
            <v>40767</v>
          </cell>
          <cell r="B799">
            <v>-6.9746728484056542E-4</v>
          </cell>
          <cell r="C799">
            <v>8.559814782515196E-2</v>
          </cell>
          <cell r="D799">
            <v>1.754688303983154E-2</v>
          </cell>
          <cell r="E799">
            <v>4.3635537112645117E-3</v>
          </cell>
          <cell r="F799">
            <v>-0.11485886432643705</v>
          </cell>
          <cell r="G799">
            <v>-8.5853203747714879E-2</v>
          </cell>
          <cell r="H799">
            <v>2.3802297161297377E-3</v>
          </cell>
          <cell r="I799">
            <v>-0.12436261334806986</v>
          </cell>
          <cell r="J799">
            <v>-0.10363841549647901</v>
          </cell>
          <cell r="K799">
            <v>6.3123551507165872E-3</v>
          </cell>
          <cell r="L799">
            <v>-0.10535511530480424</v>
          </cell>
          <cell r="M799">
            <v>-6.809306783307334E-2</v>
          </cell>
          <cell r="N799" t="str">
            <v/>
          </cell>
          <cell r="O799">
            <v>-0.43137138251199103</v>
          </cell>
          <cell r="P799">
            <v>-1568738.21</v>
          </cell>
          <cell r="Q799">
            <v>-0.12756315571517152</v>
          </cell>
          <cell r="R799">
            <v>-3.8427700527259301E-2</v>
          </cell>
          <cell r="S799">
            <v>-4.2532738031659134E-2</v>
          </cell>
          <cell r="T799">
            <v>-3.8397267407914826E-2</v>
          </cell>
          <cell r="U799">
            <v>-0.23506871625876535</v>
          </cell>
          <cell r="V799">
            <v>5.0455162295469203E-2</v>
          </cell>
          <cell r="W799">
            <v>5.6477465585515807E-2</v>
          </cell>
          <cell r="X799">
            <v>4.0348374417128019E-2</v>
          </cell>
        </row>
        <row r="800">
          <cell r="A800">
            <v>40770</v>
          </cell>
          <cell r="B800">
            <v>-9.0624995860789908E-3</v>
          </cell>
          <cell r="C800">
            <v>7.5759915059838479E-2</v>
          </cell>
          <cell r="D800">
            <v>8.3253648334671304E-3</v>
          </cell>
          <cell r="E800">
            <v>2.8150948259434649E-2</v>
          </cell>
          <cell r="F800">
            <v>-8.9941302013793245E-2</v>
          </cell>
          <cell r="G800">
            <v>-6.0119104584888894E-2</v>
          </cell>
          <cell r="H800">
            <v>3.0330847198317031E-2</v>
          </cell>
          <cell r="I800">
            <v>-9.7803789572396549E-2</v>
          </cell>
          <cell r="J800">
            <v>-7.6451009242461399E-2</v>
          </cell>
          <cell r="K800">
            <v>2.6017363143527716E-2</v>
          </cell>
          <cell r="L800">
            <v>-8.2078814455189941E-2</v>
          </cell>
          <cell r="M800">
            <v>-4.3847306762915594E-2</v>
          </cell>
          <cell r="N800" t="str">
            <v/>
          </cell>
          <cell r="O800">
            <v>-0.4690922527130188</v>
          </cell>
          <cell r="P800">
            <v>-1690413.13</v>
          </cell>
          <cell r="Q800">
            <v>-0.13546961425538284</v>
          </cell>
          <cell r="R800">
            <v>-1.1358528477096619E-2</v>
          </cell>
          <cell r="S800">
            <v>-1.3491944811506396E-2</v>
          </cell>
          <cell r="T800">
            <v>-1.3378899914258002E-2</v>
          </cell>
          <cell r="U800">
            <v>-0.24200090570104915</v>
          </cell>
          <cell r="V800">
            <v>8.0026471218104911E-2</v>
          </cell>
          <cell r="W800">
            <v>8.8521322162655292E-2</v>
          </cell>
          <cell r="X800">
            <v>6.7415495870117192E-2</v>
          </cell>
        </row>
        <row r="801">
          <cell r="A801">
            <v>40771</v>
          </cell>
          <cell r="B801">
            <v>7.821595709357981E-3</v>
          </cell>
          <cell r="C801">
            <v>8.4174074195769721E-2</v>
          </cell>
          <cell r="D801">
            <v>1.6212078180685374E-2</v>
          </cell>
          <cell r="E801">
            <v>-1.6163676453541109E-2</v>
          </cell>
          <cell r="F801">
            <v>-0.10465119636177322</v>
          </cell>
          <cell r="G801">
            <v>-7.5311035283243233E-2</v>
          </cell>
          <cell r="H801">
            <v>-1.9235528497537506E-2</v>
          </cell>
          <cell r="I801">
            <v>-0.11515801048844709</v>
          </cell>
          <cell r="J801">
            <v>-9.4215962173050061E-2</v>
          </cell>
          <cell r="K801">
            <v>-1.3144448532090696E-2</v>
          </cell>
          <cell r="L801">
            <v>-9.4144382235099355E-2</v>
          </cell>
          <cell r="M801">
            <v>-5.6415406627990383E-2</v>
          </cell>
          <cell r="N801" t="str">
            <v/>
          </cell>
          <cell r="O801">
            <v>-0.6254419500893259</v>
          </cell>
          <cell r="P801">
            <v>-2271509.3200000003</v>
          </cell>
          <cell r="Q801">
            <v>-0.12870760709963325</v>
          </cell>
          <cell r="R801">
            <v>-2.7338609351345577E-2</v>
          </cell>
          <cell r="S801">
            <v>-3.2467948620135023E-2</v>
          </cell>
          <cell r="T801">
            <v>-2.6347490185009814E-2</v>
          </cell>
          <cell r="U801">
            <v>-0.23607214323738324</v>
          </cell>
          <cell r="V801">
            <v>6.2569272776075824E-2</v>
          </cell>
          <cell r="W801">
            <v>6.7583039250018295E-2</v>
          </cell>
          <cell r="X801">
            <v>5.3384907822296324E-2</v>
          </cell>
        </row>
        <row r="802">
          <cell r="A802">
            <v>40772</v>
          </cell>
          <cell r="B802">
            <v>4.566430748681103E-3</v>
          </cell>
          <cell r="C802">
            <v>8.9124880025100106E-2</v>
          </cell>
          <cell r="D802">
            <v>2.0852540261670605E-2</v>
          </cell>
          <cell r="E802">
            <v>-2.1243190850450677E-3</v>
          </cell>
          <cell r="F802">
            <v>-0.10655320291311415</v>
          </cell>
          <cell r="G802">
            <v>-7.7275369698721619E-2</v>
          </cell>
          <cell r="H802">
            <v>-9.6202978822733604E-4</v>
          </cell>
          <cell r="I802">
            <v>-0.11600925484023161</v>
          </cell>
          <cell r="J802">
            <v>-9.5087353399140429E-2</v>
          </cell>
          <cell r="K802">
            <v>-3.2596461212913174E-3</v>
          </cell>
          <cell r="L802">
            <v>-9.7097150985996694E-2</v>
          </cell>
          <cell r="M802">
            <v>-5.9491158487885776E-2</v>
          </cell>
          <cell r="N802" t="str">
            <v/>
          </cell>
          <cell r="O802">
            <v>-0.5846152131212552</v>
          </cell>
          <cell r="P802">
            <v>-2132954.8899999997</v>
          </cell>
          <cell r="Q802">
            <v>-0.12472891072560111</v>
          </cell>
          <cell r="R802">
            <v>-2.9404852506787038E-2</v>
          </cell>
          <cell r="S802">
            <v>-3.3398743274627218E-2</v>
          </cell>
          <cell r="T802">
            <v>-2.9521252812113818E-2</v>
          </cell>
          <cell r="U802">
            <v>-0.23258371958248847</v>
          </cell>
          <cell r="V802">
            <v>6.0312036590735252E-2</v>
          </cell>
          <cell r="W802">
            <v>6.6555992564853561E-2</v>
          </cell>
          <cell r="X802">
            <v>4.995124579328647E-2</v>
          </cell>
        </row>
        <row r="803">
          <cell r="A803">
            <v>40773</v>
          </cell>
          <cell r="B803">
            <v>3.4772225327395261E-2</v>
          </cell>
          <cell r="C803">
            <v>0.12699617576300515</v>
          </cell>
          <cell r="D803">
            <v>5.6349854817693279E-2</v>
          </cell>
          <cell r="E803">
            <v>-5.5592498500121934E-2</v>
          </cell>
          <cell r="F803">
            <v>-0.1562221426401057</v>
          </cell>
          <cell r="G803">
            <v>-0.12857193732477101</v>
          </cell>
          <cell r="H803">
            <v>-5.8939232729144052E-2</v>
          </cell>
          <cell r="I803">
            <v>-0.16811099109961269</v>
          </cell>
          <cell r="J803">
            <v>-0.14842221047669413</v>
          </cell>
          <cell r="K803">
            <v>-5.2315864598483967E-2</v>
          </cell>
          <cell r="L803">
            <v>-0.1443332941805987</v>
          </cell>
          <cell r="M803">
            <v>-0.1086946916941105</v>
          </cell>
          <cell r="N803" t="str">
            <v/>
          </cell>
          <cell r="O803">
            <v>-0.59525244469455929</v>
          </cell>
          <cell r="P803">
            <v>-2247486.56</v>
          </cell>
          <cell r="Q803">
            <v>-9.429378718679704E-2</v>
          </cell>
          <cell r="R803">
            <v>-8.3362661788029091E-2</v>
          </cell>
          <cell r="S803">
            <v>-9.0369479701047029E-2</v>
          </cell>
          <cell r="T803">
            <v>-8.0292687545701624E-2</v>
          </cell>
          <cell r="U803">
            <v>-0.20589894775989925</v>
          </cell>
          <cell r="V803">
            <v>1.3666412869035582E-3</v>
          </cell>
          <cell r="W803">
            <v>3.6940007004104825E-3</v>
          </cell>
          <cell r="X803">
            <v>-4.97786141664458E-3</v>
          </cell>
        </row>
        <row r="804">
          <cell r="A804">
            <v>40774</v>
          </cell>
          <cell r="B804">
            <v>8.6959442658885774E-3</v>
          </cell>
          <cell r="C804">
            <v>0.13679647169530962</v>
          </cell>
          <cell r="D804">
            <v>6.5535814280467397E-2</v>
          </cell>
          <cell r="E804">
            <v>-1.6290043816879707E-2</v>
          </cell>
          <cell r="F804">
            <v>-0.16996732090821121</v>
          </cell>
          <cell r="G804">
            <v>-0.14276753864900904</v>
          </cell>
          <cell r="H804">
            <v>-1.6298458389948475E-2</v>
          </cell>
          <cell r="I804">
            <v>-0.18166949949623112</v>
          </cell>
          <cell r="J804">
            <v>-0.16230161564504408</v>
          </cell>
          <cell r="K804">
            <v>-1.6281863072200822E-2</v>
          </cell>
          <cell r="L804">
            <v>-0.15826514232019129</v>
          </cell>
          <cell r="M804">
            <v>-0.1232068026794727</v>
          </cell>
          <cell r="N804" t="str">
            <v/>
          </cell>
          <cell r="O804">
            <v>-0.61480980740237523</v>
          </cell>
          <cell r="P804">
            <v>-2341568.1</v>
          </cell>
          <cell r="Q804">
            <v>-8.6417816438904449E-2</v>
          </cell>
          <cell r="R804">
            <v>-9.8294724191690053E-2</v>
          </cell>
          <cell r="S804">
            <v>-0.10519505488636671</v>
          </cell>
          <cell r="T804">
            <v>-9.5267236073584338E-2</v>
          </cell>
          <cell r="U804">
            <v>-0.19899348926813598</v>
          </cell>
          <cell r="V804">
            <v>-1.4945665176421818E-2</v>
          </cell>
          <cell r="W804">
            <v>-1.2664664206246123E-2</v>
          </cell>
          <cell r="X804">
            <v>-2.1178675630867172E-2</v>
          </cell>
        </row>
        <row r="805">
          <cell r="A805">
            <v>40777</v>
          </cell>
          <cell r="B805">
            <v>-5.2878945273414279E-3</v>
          </cell>
          <cell r="C805">
            <v>0.13078521185393099</v>
          </cell>
          <cell r="D805">
            <v>5.9901373279447334E-2</v>
          </cell>
          <cell r="E805">
            <v>-5.4637003793822636E-5</v>
          </cell>
          <cell r="F805">
            <v>-0.17001267140684773</v>
          </cell>
          <cell r="G805">
            <v>-0.14281437526225205</v>
          </cell>
          <cell r="H805">
            <v>-5.3545788470267205E-4</v>
          </cell>
          <cell r="I805">
            <v>-0.18210768101501851</v>
          </cell>
          <cell r="J805">
            <v>-0.16275016784994967</v>
          </cell>
          <cell r="K805">
            <v>4.1281469852900543E-4</v>
          </cell>
          <cell r="L805">
            <v>-0.15791766179867694</v>
          </cell>
          <cell r="M805">
            <v>-0.1228448495600486</v>
          </cell>
          <cell r="N805" t="str">
            <v/>
          </cell>
          <cell r="O805">
            <v>-0.61324472161210242</v>
          </cell>
          <cell r="P805">
            <v>-2323224.7599999998</v>
          </cell>
          <cell r="Q805">
            <v>-9.1248742667633831E-2</v>
          </cell>
          <cell r="R805">
            <v>-9.8343990666265313E-2</v>
          </cell>
          <cell r="S805">
            <v>-0.10567418524949879</v>
          </cell>
          <cell r="T805">
            <v>-9.489374909039483E-2</v>
          </cell>
          <cell r="U805">
            <v>-0.20322912721259989</v>
          </cell>
          <cell r="V805">
            <v>-1.499948559385067E-2</v>
          </cell>
          <cell r="W805">
            <v>-1.3193340696642464E-2</v>
          </cell>
          <cell r="X805">
            <v>-2.0774603800933988E-2</v>
          </cell>
        </row>
        <row r="806">
          <cell r="A806">
            <v>40778</v>
          </cell>
          <cell r="B806">
            <v>-2.2512155745739341E-2</v>
          </cell>
          <cell r="C806">
            <v>0.10532879904969628</v>
          </cell>
          <cell r="D806">
            <v>3.6040708489057272E-2</v>
          </cell>
          <cell r="E806">
            <v>4.3195177915284821E-2</v>
          </cell>
          <cell r="F806">
            <v>-0.1341612210808345</v>
          </cell>
          <cell r="G806">
            <v>-0.10578808969528042</v>
          </cell>
          <cell r="H806">
            <v>4.8749360177444169E-2</v>
          </cell>
          <cell r="I806">
            <v>-0.1422359537704545</v>
          </cell>
          <cell r="J806">
            <v>-0.12193477422396215</v>
          </cell>
          <cell r="K806">
            <v>3.7800547480254076E-2</v>
          </cell>
          <cell r="L806">
            <v>-0.1260864883912145</v>
          </cell>
          <cell r="M806">
            <v>-8.9687904648293792E-2</v>
          </cell>
          <cell r="N806" t="str">
            <v/>
          </cell>
          <cell r="O806">
            <v>-0.51459711538202391</v>
          </cell>
          <cell r="P806">
            <v>-1905504.53</v>
          </cell>
          <cell r="Q806">
            <v>-0.11170669250683651</v>
          </cell>
          <cell r="R806">
            <v>-5.9396798924708949E-2</v>
          </cell>
          <cell r="S806">
            <v>-6.2076373990240352E-2</v>
          </cell>
          <cell r="T806">
            <v>-6.0680237278211591E-2</v>
          </cell>
          <cell r="U806">
            <v>-0.22116615719445853</v>
          </cell>
          <cell r="V806">
            <v>2.7547786872569979E-2</v>
          </cell>
          <cell r="W806">
            <v>3.4912852563237395E-2</v>
          </cell>
          <cell r="X806">
            <v>1.6240652281959367E-2</v>
          </cell>
        </row>
        <row r="807">
          <cell r="A807">
            <v>40779</v>
          </cell>
          <cell r="B807">
            <v>-2.7628278484528269E-3</v>
          </cell>
          <cell r="C807">
            <v>0.10227496586198481</v>
          </cell>
          <cell r="D807">
            <v>3.3178306367512844E-2</v>
          </cell>
          <cell r="E807">
            <v>1.4239688984020393E-2</v>
          </cell>
          <cell r="F807">
            <v>-0.12183194615872162</v>
          </cell>
          <cell r="G807">
            <v>-9.3054790206734461E-2</v>
          </cell>
          <cell r="H807">
            <v>1.3926126454434145E-2</v>
          </cell>
          <cell r="I807">
            <v>-0.13029062319459472</v>
          </cell>
          <cell r="J807">
            <v>-0.10970672685456373</v>
          </cell>
          <cell r="K807">
            <v>1.4547457041786893E-2</v>
          </cell>
          <cell r="L807">
            <v>-0.11337326912284851</v>
          </cell>
          <cell r="M807">
            <v>-7.6445178546545756E-2</v>
          </cell>
          <cell r="N807" t="str">
            <v/>
          </cell>
          <cell r="O807">
            <v>-0.50658153761506652</v>
          </cell>
          <cell r="P807">
            <v>-1870627.1700000002</v>
          </cell>
          <cell r="Q807">
            <v>-0.1141608939943729</v>
          </cell>
          <cell r="R807">
            <v>-4.6002901884022784E-2</v>
          </cell>
          <cell r="S807">
            <v>-4.9014730969827003E-2</v>
          </cell>
          <cell r="T807">
            <v>-4.7015523381514823E-2</v>
          </cell>
          <cell r="U807">
            <v>-0.22331794102467917</v>
          </cell>
          <cell r="V807">
            <v>4.2179747773853915E-2</v>
          </cell>
          <cell r="W807">
            <v>4.9325179817352183E-2</v>
          </cell>
          <cell r="X807">
            <v>3.1024369515148642E-2</v>
          </cell>
        </row>
        <row r="808">
          <cell r="A808">
            <v>40780</v>
          </cell>
          <cell r="B808">
            <v>1.2180985867246742E-2</v>
          </cell>
          <cell r="C808">
            <v>0.11570176164296964</v>
          </cell>
          <cell r="D808">
            <v>4.5763436715721584E-2</v>
          </cell>
          <cell r="E808">
            <v>-2.3088837771643722E-2</v>
          </cell>
          <cell r="F808">
            <v>-0.14210782589010301</v>
          </cell>
          <cell r="G808">
            <v>-0.11399510102342059</v>
          </cell>
          <cell r="H808">
            <v>-2.6160402546724169E-2</v>
          </cell>
          <cell r="I808">
            <v>-0.15304257059048476</v>
          </cell>
          <cell r="J808">
            <v>-0.13299715726468897</v>
          </cell>
          <cell r="K808">
            <v>-2.0075880240226034E-2</v>
          </cell>
          <cell r="L808">
            <v>-0.13117308118972126</v>
          </cell>
          <cell r="M808">
            <v>-9.4986354537328621E-2</v>
          </cell>
          <cell r="N808" t="str">
            <v/>
          </cell>
          <cell r="O808">
            <v>-0.55628724352798264</v>
          </cell>
          <cell r="P808">
            <v>-2079261.76</v>
          </cell>
          <cell r="Q808">
            <v>-0.10337050036346385</v>
          </cell>
          <cell r="R808">
            <v>-6.8029586117041463E-2</v>
          </cell>
          <cell r="S808">
            <v>-7.3892888423661041E-2</v>
          </cell>
          <cell r="T808">
            <v>-6.6147525604902002E-2</v>
          </cell>
          <cell r="U808">
            <v>-0.21385718784095664</v>
          </cell>
          <cell r="V808">
            <v>1.8117028648610756E-2</v>
          </cell>
          <cell r="W808">
            <v>2.1874410710916559E-2</v>
          </cell>
          <cell r="X808">
            <v>1.0325647748008038E-2</v>
          </cell>
        </row>
        <row r="809">
          <cell r="A809">
            <v>40781</v>
          </cell>
          <cell r="B809">
            <v>-1.4148702808210957E-2</v>
          </cell>
          <cell r="C809">
            <v>9.9916028994885719E-2</v>
          </cell>
          <cell r="D809">
            <v>3.0967240641937455E-2</v>
          </cell>
          <cell r="E809">
            <v>2.4203941918304883E-2</v>
          </cell>
          <cell r="F809">
            <v>-0.12134345353577869</v>
          </cell>
          <cell r="G809">
            <v>-9.2550289909257843E-2</v>
          </cell>
          <cell r="H809">
            <v>2.5759233385179155E-2</v>
          </cell>
          <cell r="I809">
            <v>-0.13122559649901377</v>
          </cell>
          <cell r="J809">
            <v>-0.11066382869305635</v>
          </cell>
          <cell r="K809">
            <v>2.2687799135148515E-2</v>
          </cell>
          <cell r="L809">
            <v>-0.1114613105725436</v>
          </cell>
          <cell r="M809">
            <v>-7.4453586734502974E-2</v>
          </cell>
          <cell r="N809" t="str">
            <v/>
          </cell>
          <cell r="O809">
            <v>-0.53126583107012904</v>
          </cell>
          <cell r="P809">
            <v>-1957567.99</v>
          </cell>
          <cell r="Q809">
            <v>-0.11605664468289612</v>
          </cell>
          <cell r="R809">
            <v>-4.5472228349839772E-2</v>
          </cell>
          <cell r="S809">
            <v>-5.0037079196892043E-2</v>
          </cell>
          <cell r="T809">
            <v>-4.4960468243964491E-2</v>
          </cell>
          <cell r="U809">
            <v>-0.2249800888550062</v>
          </cell>
          <cell r="V809">
            <v>4.2759474076058845E-2</v>
          </cell>
          <cell r="W809">
            <v>4.8197112146761256E-2</v>
          </cell>
          <cell r="X809">
            <v>3.3247713105203802E-2</v>
          </cell>
        </row>
        <row r="810">
          <cell r="A810">
            <v>40784</v>
          </cell>
          <cell r="B810">
            <v>-1.7640381234015595E-2</v>
          </cell>
          <cell r="C810">
            <v>8.0513090918011399E-2</v>
          </cell>
          <cell r="D810">
            <v>1.2780585477232709E-2</v>
          </cell>
          <cell r="E810">
            <v>4.1922574570939952E-2</v>
          </cell>
          <cell r="F810">
            <v>-8.4507908944387755E-2</v>
          </cell>
          <cell r="G810">
            <v>-5.450766176860089E-2</v>
          </cell>
          <cell r="H810">
            <v>4.7577590665668613E-2</v>
          </cell>
          <cell r="I810">
            <v>-8.9891403548433502E-2</v>
          </cell>
          <cell r="J810">
            <v>-6.8351356370441652E-2</v>
          </cell>
          <cell r="K810">
            <v>3.6393346307788225E-2</v>
          </cell>
          <cell r="L810">
            <v>-7.9124414340342009E-2</v>
          </cell>
          <cell r="M810">
            <v>-4.0769855592600601E-2</v>
          </cell>
          <cell r="N810" t="str">
            <v/>
          </cell>
          <cell r="O810">
            <v>-0.50467354569954082</v>
          </cell>
          <cell r="P810">
            <v>-1826690.8800000001</v>
          </cell>
          <cell r="Q810">
            <v>-0.13164974245996475</v>
          </cell>
          <cell r="R810">
            <v>-5.4559666628027914E-3</v>
          </cell>
          <cell r="S810">
            <v>-4.8401322033588823E-3</v>
          </cell>
          <cell r="T810">
            <v>-1.0203383827139256E-2</v>
          </cell>
          <cell r="U810">
            <v>-0.23865173555155672</v>
          </cell>
          <cell r="V810">
            <v>8.6474635887566542E-2</v>
          </cell>
          <cell r="W810">
            <v>9.806780528541581E-2</v>
          </cell>
          <cell r="X810">
            <v>7.0851054949971681E-2</v>
          </cell>
        </row>
        <row r="811">
          <cell r="A811">
            <v>40785</v>
          </cell>
          <cell r="B811">
            <v>-4.9570726245920212E-3</v>
          </cell>
          <cell r="C811">
            <v>7.5156909054508336E-2</v>
          </cell>
          <cell r="D811">
            <v>7.7601585622453229E-3</v>
          </cell>
          <cell r="E811">
            <v>5.1835030927764869E-3</v>
          </cell>
          <cell r="F811">
            <v>-7.9762452858988586E-2</v>
          </cell>
          <cell r="G811">
            <v>-4.9606699309181934E-2</v>
          </cell>
          <cell r="H811">
            <v>4.8698062810688149E-3</v>
          </cell>
          <cell r="I811">
            <v>-8.5459350988978944E-2</v>
          </cell>
          <cell r="J811">
            <v>-6.3814407953945218E-2</v>
          </cell>
          <cell r="K811">
            <v>5.4935321232564048E-3</v>
          </cell>
          <cell r="L811">
            <v>-7.4065554728998229E-2</v>
          </cell>
          <cell r="M811">
            <v>-3.5500293980702757E-2</v>
          </cell>
          <cell r="N811" t="str">
            <v/>
          </cell>
          <cell r="O811">
            <v>-0.5787055894359231</v>
          </cell>
          <cell r="P811">
            <v>-2084241.7799999998</v>
          </cell>
          <cell r="Q811">
            <v>-0.13595421775017391</v>
          </cell>
          <cell r="R811">
            <v>-3.0074459009699073E-4</v>
          </cell>
          <cell r="S811">
            <v>6.1035715048785022E-6</v>
          </cell>
          <cell r="T811">
            <v>-4.7659043207032292E-3</v>
          </cell>
          <cell r="U811">
            <v>-0.24242579419103472</v>
          </cell>
          <cell r="V811">
            <v>9.2106380522912978E-2</v>
          </cell>
          <cell r="W811">
            <v>0.10341518278063422</v>
          </cell>
          <cell r="X811">
            <v>7.6733809619562221E-2</v>
          </cell>
        </row>
        <row r="812">
          <cell r="A812">
            <v>40786</v>
          </cell>
          <cell r="B812">
            <v>-5.4992457199617576E-3</v>
          </cell>
          <cell r="C812">
            <v>6.9244357024103032E-2</v>
          </cell>
          <cell r="D812">
            <v>2.2182378235240385E-3</v>
          </cell>
          <cell r="E812">
            <v>2.0465835033041113E-3</v>
          </cell>
          <cell r="F812">
            <v>-7.7879109875888752E-2</v>
          </cell>
          <cell r="G812">
            <v>-4.7661640058337396E-2</v>
          </cell>
          <cell r="H812">
            <v>-1.6876272205419772E-3</v>
          </cell>
          <cell r="I812">
            <v>-8.7002754682542038E-2</v>
          </cell>
          <cell r="J812">
            <v>-6.53943402425613E-2</v>
          </cell>
          <cell r="K812">
            <v>5.734844066858976E-3</v>
          </cell>
          <cell r="L812">
            <v>-6.8755465069235466E-2</v>
          </cell>
          <cell r="M812">
            <v>-2.9969038564150785E-2</v>
          </cell>
          <cell r="N812" t="str">
            <v/>
          </cell>
          <cell r="O812">
            <v>-0.66949738196363806</v>
          </cell>
          <cell r="P812">
            <v>-2397937.2800000003</v>
          </cell>
          <cell r="Q812">
            <v>-0.14070581782006231</v>
          </cell>
          <cell r="R812">
            <v>1.7452234142902867E-3</v>
          </cell>
          <cell r="S812">
            <v>-1.6815339495904746E-3</v>
          </cell>
          <cell r="T812">
            <v>9.4160802803888721E-4</v>
          </cell>
          <cell r="U812">
            <v>-0.24659188089988304</v>
          </cell>
          <cell r="V812">
            <v>9.4341467425144376E-2</v>
          </cell>
          <cell r="W812">
            <v>0.10155302928261434</v>
          </cell>
          <cell r="X812">
            <v>8.2908710119245388E-2</v>
          </cell>
        </row>
        <row r="813">
          <cell r="A813">
            <v>40787</v>
          </cell>
          <cell r="B813">
            <v>1.0802282181391511E-2</v>
          </cell>
          <cell r="C813">
            <v>1.0802282181391565E-2</v>
          </cell>
          <cell r="D813">
            <v>1.304448203583064E-2</v>
          </cell>
          <cell r="E813">
            <v>-1.9737335197947292E-2</v>
          </cell>
          <cell r="F813">
            <v>-1.9737335197947292E-2</v>
          </cell>
          <cell r="G813">
            <v>-6.6458261490369375E-2</v>
          </cell>
          <cell r="H813">
            <v>-2.4568514884173175E-2</v>
          </cell>
          <cell r="I813">
            <v>-2.456851488417322E-2</v>
          </cell>
          <cell r="J813">
            <v>-8.8356213305144427E-2</v>
          </cell>
          <cell r="K813">
            <v>-1.490615551172139E-2</v>
          </cell>
          <cell r="L813">
            <v>-1.4906155511721364E-2</v>
          </cell>
          <cell r="M813">
            <v>-4.4428470926498154E-2</v>
          </cell>
          <cell r="N813" t="str">
            <v/>
          </cell>
          <cell r="O813">
            <v>-0.70204381227308577</v>
          </cell>
          <cell r="P813">
            <v>-2541671.19</v>
          </cell>
          <cell r="Q813">
            <v>-0.13142347958732647</v>
          </cell>
          <cell r="R813">
            <v>-1.8026557843180191E-2</v>
          </cell>
          <cell r="S813">
            <v>-2.6208736041894887E-2</v>
          </cell>
          <cell r="T813">
            <v>-1.3978583239379505E-2</v>
          </cell>
          <cell r="U813">
            <v>-0.23845335379961208</v>
          </cell>
          <cell r="V813">
            <v>7.2742083061560825E-2</v>
          </cell>
          <cell r="W813">
            <v>7.4489507286978229E-2</v>
          </cell>
          <cell r="X813">
            <v>6.6766704481210359E-2</v>
          </cell>
        </row>
        <row r="814">
          <cell r="A814">
            <v>40788</v>
          </cell>
          <cell r="B814">
            <v>1.8514787590683431E-2</v>
          </cell>
          <cell r="C814">
            <v>2.9517071732158229E-2</v>
          </cell>
          <cell r="D814">
            <v>3.1800785440637913E-2</v>
          </cell>
          <cell r="E814">
            <v>-3.2145012475281898E-2</v>
          </cell>
          <cell r="F814">
            <v>-5.1247890787062378E-2</v>
          </cell>
          <cell r="G814">
            <v>-9.64669723209578E-2</v>
          </cell>
          <cell r="H814">
            <v>-3.6049503430077422E-2</v>
          </cell>
          <cell r="I814">
            <v>-5.9732335552661664E-2</v>
          </cell>
          <cell r="J814">
            <v>-0.12122051912060938</v>
          </cell>
          <cell r="K814">
            <v>-2.8278818983193028E-2</v>
          </cell>
          <cell r="L814">
            <v>-4.2763446021463092E-2</v>
          </cell>
          <cell r="M814">
            <v>-7.1450905222660732E-2</v>
          </cell>
          <cell r="N814" t="str">
            <v/>
          </cell>
          <cell r="O814">
            <v>-0.70433659152919692</v>
          </cell>
          <cell r="P814">
            <v>-2597184.13</v>
          </cell>
          <cell r="Q814">
            <v>-0.11534196980563083</v>
          </cell>
          <cell r="R814">
            <v>-4.9592106391706636E-2</v>
          </cell>
          <cell r="S814">
            <v>-6.1313427552131983E-2</v>
          </cell>
          <cell r="T814">
            <v>-4.1862104397504707E-2</v>
          </cell>
          <cell r="U814">
            <v>-0.22435347940481454</v>
          </cell>
          <cell r="V814">
            <v>3.8258775418787083E-2</v>
          </cell>
          <cell r="W814">
            <v>3.575469410845411E-2</v>
          </cell>
          <cell r="X814">
            <v>3.659980194788881E-2</v>
          </cell>
        </row>
        <row r="815">
          <cell r="A815">
            <v>40792</v>
          </cell>
          <cell r="B815">
            <v>2.4353701057570204E-3</v>
          </cell>
          <cell r="C815">
            <v>3.2024326832021277E-2</v>
          </cell>
          <cell r="D815">
            <v>3.4313602228596807E-2</v>
          </cell>
          <cell r="E815">
            <v>-5.2512473961238149E-3</v>
          </cell>
          <cell r="F815">
            <v>-5.6230022830133841E-2</v>
          </cell>
          <cell r="G815">
            <v>-0.10121164777986924</v>
          </cell>
          <cell r="H815">
            <v>-3.595742328974643E-3</v>
          </cell>
          <cell r="I815">
            <v>-6.3113295794281044E-2</v>
          </cell>
          <cell r="J815">
            <v>-0.12438038369784177</v>
          </cell>
          <cell r="K815">
            <v>-6.8774053990745031E-3</v>
          </cell>
          <cell r="L815">
            <v>-4.9346749865986639E-2</v>
          </cell>
          <cell r="M815">
            <v>-7.7836913780388151E-2</v>
          </cell>
          <cell r="N815" t="str">
            <v/>
          </cell>
          <cell r="O815">
            <v>-0.61374463872507612</v>
          </cell>
          <cell r="P815">
            <v>-2268645.21</v>
          </cell>
          <cell r="Q815">
            <v>-0.1131875000850775</v>
          </cell>
          <cell r="R815">
            <v>-5.458293336827269E-2</v>
          </cell>
          <cell r="S815">
            <v>-6.4688702594322911E-2</v>
          </cell>
          <cell r="T815">
            <v>-4.8451607133779273E-2</v>
          </cell>
          <cell r="U815">
            <v>-0.22246449305592253</v>
          </cell>
          <cell r="V815">
            <v>3.2806621727866414E-2</v>
          </cell>
          <cell r="W815">
            <v>3.2030387112414127E-2</v>
          </cell>
          <cell r="X815">
            <v>2.9470684873292852E-2</v>
          </cell>
        </row>
        <row r="816">
          <cell r="A816">
            <v>40793</v>
          </cell>
          <cell r="B816">
            <v>-2.0864291219971926E-2</v>
          </cell>
          <cell r="C816">
            <v>1.0491870730902519E-2</v>
          </cell>
          <cell r="D816">
            <v>1.2733382018921269E-2</v>
          </cell>
          <cell r="E816">
            <v>3.8733073093099701E-2</v>
          </cell>
          <cell r="F816">
            <v>-1.9674911321340416E-2</v>
          </cell>
          <cell r="G816">
            <v>-6.639881283810023E-2</v>
          </cell>
          <cell r="H816">
            <v>4.2110415035238824E-2</v>
          </cell>
          <cell r="I816">
            <v>-2.3660607839181336E-2</v>
          </cell>
          <cell r="J816">
            <v>-8.7507678242361386E-2</v>
          </cell>
          <cell r="K816">
            <v>3.5404638923542738E-2</v>
          </cell>
          <cell r="L816">
            <v>-1.5689214803499496E-2</v>
          </cell>
          <cell r="M816">
            <v>-4.5188062684162977E-2</v>
          </cell>
          <cell r="N816" t="str">
            <v/>
          </cell>
          <cell r="O816">
            <v>-0.6108626080978482</v>
          </cell>
          <cell r="P816">
            <v>-2210880.67</v>
          </cell>
          <cell r="Q816">
            <v>-0.13169021434081374</v>
          </cell>
          <cell r="R816">
            <v>-1.7964025022962127E-2</v>
          </cell>
          <cell r="S816">
            <v>-2.5302355673422205E-2</v>
          </cell>
          <cell r="T816">
            <v>-1.4762379866073316E-2</v>
          </cell>
          <cell r="U816">
            <v>-0.23868722030667222</v>
          </cell>
          <cell r="V816">
            <v>7.2810396098289321E-2</v>
          </cell>
          <cell r="W816">
            <v>7.5489615042696023E-2</v>
          </cell>
          <cell r="X816">
            <v>6.5918722753603998E-2</v>
          </cell>
        </row>
        <row r="817">
          <cell r="A817">
            <v>40794</v>
          </cell>
          <cell r="B817">
            <v>5.7076684011716852E-3</v>
          </cell>
          <cell r="C817">
            <v>1.625942325111418E-2</v>
          </cell>
          <cell r="D817">
            <v>1.8513728342282265E-2</v>
          </cell>
          <cell r="E817">
            <v>-1.6895239746295254E-2</v>
          </cell>
          <cell r="F817">
            <v>-3.623773872387448E-2</v>
          </cell>
          <cell r="G817">
            <v>-8.2172228722626417E-2</v>
          </cell>
          <cell r="H817">
            <v>-2.046426581002302E-2</v>
          </cell>
          <cell r="I817">
            <v>-4.3640676681156676E-2</v>
          </cell>
          <cell r="J817">
            <v>-0.10618116366441477</v>
          </cell>
          <cell r="K817">
            <v>-1.3355117266614692E-2</v>
          </cell>
          <cell r="L817">
            <v>-2.8834800766592283E-2</v>
          </cell>
          <cell r="M817">
            <v>-5.7939688074579498E-2</v>
          </cell>
          <cell r="N817" t="str">
            <v/>
          </cell>
          <cell r="O817">
            <v>-0.66607537849084852</v>
          </cell>
          <cell r="P817">
            <v>-2424470.4900000002</v>
          </cell>
          <cell r="Q817">
            <v>-0.1267341900147787</v>
          </cell>
          <cell r="R817">
            <v>-3.4555758259686042E-2</v>
          </cell>
          <cell r="S817">
            <v>-4.5248827351324628E-2</v>
          </cell>
          <cell r="T817">
            <v>-2.7920343818442217E-2</v>
          </cell>
          <cell r="U817">
            <v>-0.23434189941060846</v>
          </cell>
          <cell r="V817">
            <v>5.4685007253890694E-2</v>
          </cell>
          <cell r="W817">
            <v>5.3480509684542987E-2</v>
          </cell>
          <cell r="X817">
            <v>5.1683253214549474E-2</v>
          </cell>
        </row>
        <row r="818">
          <cell r="A818">
            <v>40795</v>
          </cell>
          <cell r="B818">
            <v>1.3583471157943554E-2</v>
          </cell>
          <cell r="C818">
            <v>3.0063753815833927E-2</v>
          </cell>
          <cell r="D818">
            <v>3.2348680195189106E-2</v>
          </cell>
          <cell r="E818">
            <v>-2.8844240507260976E-2</v>
          </cell>
          <cell r="F818">
            <v>-6.403672917994474E-2</v>
          </cell>
          <cell r="G818">
            <v>-0.1086462737015943</v>
          </cell>
          <cell r="H818">
            <v>-3.0142240690426779E-2</v>
          </cell>
          <cell r="I818">
            <v>-7.2467489591167E-2</v>
          </cell>
          <cell r="J818">
            <v>-0.13312286616287916</v>
          </cell>
          <cell r="K818">
            <v>-2.7566028954972909E-2</v>
          </cell>
          <cell r="L818">
            <v>-5.560596876872248E-2</v>
          </cell>
          <cell r="M818">
            <v>-8.3908549910446495E-2</v>
          </cell>
          <cell r="N818" t="str">
            <v/>
          </cell>
          <cell r="O818">
            <v>-0.67918311846169255</v>
          </cell>
          <cell r="P818">
            <v>-2505762.61</v>
          </cell>
          <cell r="Q818">
            <v>-0.11487220907162632</v>
          </cell>
          <cell r="R818">
            <v>-6.2403264164793915E-2</v>
          </cell>
          <cell r="S818">
            <v>-7.4027166996768257E-2</v>
          </cell>
          <cell r="T818">
            <v>-5.4716719767283206E-2</v>
          </cell>
          <cell r="U818">
            <v>-0.22394160468440671</v>
          </cell>
          <cell r="V818">
            <v>2.4263419245257101E-2</v>
          </cell>
          <cell r="W818">
            <v>2.1726246598958054E-2</v>
          </cell>
          <cell r="X818">
            <v>2.2692522204976973E-2</v>
          </cell>
        </row>
        <row r="819">
          <cell r="A819">
            <v>40798</v>
          </cell>
          <cell r="B819">
            <v>-1.6338302966350415E-2</v>
          </cell>
          <cell r="C819">
            <v>1.3234260131334663E-2</v>
          </cell>
          <cell r="D819">
            <v>1.5481854691248076E-2</v>
          </cell>
          <cell r="E819">
            <v>7.177768433219045E-3</v>
          </cell>
          <cell r="F819">
            <v>-5.7318601560000015E-2</v>
          </cell>
          <cell r="G819">
            <v>-0.10224834306213748</v>
          </cell>
          <cell r="H819">
            <v>8.6348955243557689E-3</v>
          </cell>
          <cell r="I819">
            <v>-6.445834326834321E-2</v>
          </cell>
          <cell r="J819">
            <v>-0.12563747267974257</v>
          </cell>
          <cell r="K819">
            <v>5.7466573671478855E-3</v>
          </cell>
          <cell r="L819">
            <v>-5.0178859851656821E-2</v>
          </cell>
          <cell r="M819">
            <v>-7.864408622980823E-2</v>
          </cell>
          <cell r="N819" t="str">
            <v/>
          </cell>
          <cell r="O819">
            <v>-0.66129897606620458</v>
          </cell>
          <cell r="P819">
            <v>-2399919.38</v>
          </cell>
          <cell r="Q819">
            <v>-0.12933369508375059</v>
          </cell>
          <cell r="R819">
            <v>-5.5673411911226767E-2</v>
          </cell>
          <cell r="S819">
            <v>-6.6031488325393628E-2</v>
          </cell>
          <cell r="T819">
            <v>-4.9284500640892182E-2</v>
          </cell>
          <cell r="U819">
            <v>-0.23662108186665265</v>
          </cell>
          <cell r="V819">
            <v>3.1615344883216601E-2</v>
          </cell>
          <cell r="W819">
            <v>3.0548745992832194E-2</v>
          </cell>
          <cell r="X819">
            <v>2.8569585722033164E-2</v>
          </cell>
        </row>
        <row r="820">
          <cell r="A820">
            <v>40799</v>
          </cell>
          <cell r="B820">
            <v>-1.0568000807495172E-2</v>
          </cell>
          <cell r="C820">
            <v>2.5263996520850096E-3</v>
          </cell>
          <cell r="D820">
            <v>4.7502416308742301E-3</v>
          </cell>
          <cell r="E820">
            <v>1.6125037423714073E-2</v>
          </cell>
          <cell r="F820">
            <v>-4.2117828731515927E-2</v>
          </cell>
          <cell r="G820">
            <v>-8.7772063996813143E-2</v>
          </cell>
          <cell r="H820">
            <v>1.7935563978564852E-2</v>
          </cell>
          <cell r="I820">
            <v>-4.7678876029420114E-2</v>
          </cell>
          <cell r="J820">
            <v>-0.10995528763053053</v>
          </cell>
          <cell r="K820">
            <v>1.4341730081852662E-2</v>
          </cell>
          <cell r="L820">
            <v>-3.655678143361174E-2</v>
          </cell>
          <cell r="M820">
            <v>-6.54302484051974E-2</v>
          </cell>
          <cell r="N820" t="str">
            <v/>
          </cell>
          <cell r="O820">
            <v>-0.63767103730743091</v>
          </cell>
          <cell r="P820">
            <v>-2289715.09</v>
          </cell>
          <cell r="Q820">
            <v>-0.13853489729716439</v>
          </cell>
          <cell r="R820">
            <v>-4.0446110338087093E-2</v>
          </cell>
          <cell r="S820">
            <v>-4.9280236330288774E-2</v>
          </cell>
          <cell r="T820">
            <v>-3.5649595564450021E-2</v>
          </cell>
          <cell r="U820">
            <v>-0.24468847088991064</v>
          </cell>
          <cell r="V820">
            <v>4.8250180926336261E-2</v>
          </cell>
          <cell r="W820">
            <v>4.9032218959616403E-2</v>
          </cell>
          <cell r="X820">
            <v>4.332105309086165E-2</v>
          </cell>
        </row>
        <row r="821">
          <cell r="A821">
            <v>40800</v>
          </cell>
          <cell r="B821">
            <v>-1.2687612203163773E-2</v>
          </cell>
          <cell r="C821">
            <v>-1.0193266530134526E-2</v>
          </cell>
          <cell r="D821">
            <v>-7.9976397959733436E-3</v>
          </cell>
          <cell r="E821">
            <v>1.7257637554867422E-2</v>
          </cell>
          <cell r="F821">
            <v>-2.5587045399494968E-2</v>
          </cell>
          <cell r="G821">
            <v>-7.2029164909845345E-2</v>
          </cell>
          <cell r="H821">
            <v>1.7979064549367867E-2</v>
          </cell>
          <cell r="I821">
            <v>-3.05570330698266E-2</v>
          </cell>
          <cell r="J821">
            <v>-9.3953116295016348E-2</v>
          </cell>
          <cell r="K821">
            <v>1.6544538793025036E-2</v>
          </cell>
          <cell r="L821">
            <v>-2.0617057729163335E-2</v>
          </cell>
          <cell r="M821">
            <v>-4.9968222895149461E-2</v>
          </cell>
          <cell r="N821" t="str">
            <v/>
          </cell>
          <cell r="O821">
            <v>-0.64670817496176225</v>
          </cell>
          <cell r="P821">
            <v>-2292702.4299999997</v>
          </cell>
          <cell r="Q821">
            <v>-0.14946483244681663</v>
          </cell>
          <cell r="R821">
            <v>-2.3886477095938607E-2</v>
          </cell>
          <cell r="S821">
            <v>-3.2187184330911278E-2</v>
          </cell>
          <cell r="T821">
            <v>-1.9694862888196774E-2</v>
          </cell>
          <cell r="U821">
            <v>-0.2542715706638381</v>
          </cell>
          <cell r="V821">
            <v>6.6340502615587216E-2</v>
          </cell>
          <cell r="W821">
            <v>6.7892836938657997E-2</v>
          </cell>
          <cell r="X821">
            <v>6.0582318727303131E-2</v>
          </cell>
        </row>
        <row r="822">
          <cell r="A822">
            <v>40801</v>
          </cell>
          <cell r="B822">
            <v>-4.6006043622100791E-3</v>
          </cell>
          <cell r="C822">
            <v>-1.4746975705880905E-2</v>
          </cell>
          <cell r="D822">
            <v>-1.2561450181650669E-2</v>
          </cell>
          <cell r="E822">
            <v>1.3882163852926732E-2</v>
          </cell>
          <cell r="F822">
            <v>-1.2060085103316298E-2</v>
          </cell>
          <cell r="G822">
            <v>-5.9146921726386581E-2</v>
          </cell>
          <cell r="H822">
            <v>1.3486582789392356E-2</v>
          </cell>
          <cell r="I822">
            <v>-1.7482560236728562E-2</v>
          </cell>
          <cell r="J822">
            <v>-8.173363998685812E-2</v>
          </cell>
          <cell r="K822">
            <v>1.4273730076251802E-2</v>
          </cell>
          <cell r="L822">
            <v>-6.6376099699040347E-3</v>
          </cell>
          <cell r="M822">
            <v>-3.6407725744892927E-2</v>
          </cell>
          <cell r="N822" t="str">
            <v/>
          </cell>
          <cell r="O822">
            <v>-0.58868181057497193</v>
          </cell>
          <cell r="P822">
            <v>-2077386.62</v>
          </cell>
          <cell r="Q822">
            <v>-0.15337780824887493</v>
          </cell>
          <cell r="R822">
            <v>-1.0335909231926843E-2</v>
          </cell>
          <cell r="S822">
            <v>-1.9134696667755136E-2</v>
          </cell>
          <cell r="T822">
            <v>-5.7022519686997786E-3</v>
          </cell>
          <cell r="U822">
            <v>-0.25770237212886615</v>
          </cell>
          <cell r="V822">
            <v>8.1143616195909152E-2</v>
          </cell>
          <cell r="W822">
            <v>8.2295062094230431E-2</v>
          </cell>
          <cell r="X822">
            <v>7.5720784468461977E-2</v>
          </cell>
        </row>
        <row r="823">
          <cell r="A823">
            <v>40802</v>
          </cell>
          <cell r="B823">
            <v>-5.1752871881203038E-3</v>
          </cell>
          <cell r="C823">
            <v>-1.9845943059567106E-2</v>
          </cell>
          <cell r="D823">
            <v>-1.7671728257581676E-2</v>
          </cell>
          <cell r="E823">
            <v>1.6700074846618396E-3</v>
          </cell>
          <cell r="F823">
            <v>-1.0410218051042697E-2</v>
          </cell>
          <cell r="G823">
            <v>-5.7575690043702554E-2</v>
          </cell>
          <cell r="H823">
            <v>1.1760789279635308E-3</v>
          </cell>
          <cell r="I823">
            <v>-1.6327042179466233E-2</v>
          </cell>
          <cell r="J823">
            <v>-8.0653686270588887E-2</v>
          </cell>
          <cell r="K823">
            <v>2.158543617923633E-3</v>
          </cell>
          <cell r="L823">
            <v>-4.4933939226191599E-3</v>
          </cell>
          <cell r="M823">
            <v>-3.4327769791019036E-2</v>
          </cell>
          <cell r="N823" t="str">
            <v/>
          </cell>
          <cell r="O823">
            <v>-0.59495577356860141</v>
          </cell>
          <cell r="P823">
            <v>-2088661.02</v>
          </cell>
          <cell r="Q823">
            <v>-0.15775932123102288</v>
          </cell>
          <cell r="R823">
            <v>-8.6831627930431532E-3</v>
          </cell>
          <cell r="S823">
            <v>-1.7981121653335541E-2</v>
          </cell>
          <cell r="T823">
            <v>-3.556016910370885E-3</v>
          </cell>
          <cell r="U823">
            <v>-0.26154397553215969</v>
          </cell>
          <cell r="V823">
            <v>8.2949134126950597E-2</v>
          </cell>
          <cell r="W823">
            <v>8.3567926510598411E-2</v>
          </cell>
          <cell r="X823">
            <v>7.804277470244414E-2</v>
          </cell>
        </row>
        <row r="824">
          <cell r="A824">
            <v>40805</v>
          </cell>
          <cell r="B824">
            <v>6.8557035979671934E-3</v>
          </cell>
          <cell r="C824">
            <v>-1.3126297364838391E-2</v>
          </cell>
          <cell r="D824">
            <v>-1.0937176790612235E-2</v>
          </cell>
          <cell r="E824">
            <v>-1.4213848644016092E-2</v>
          </cell>
          <cell r="F824">
            <v>-2.4476097431330113E-2</v>
          </cell>
          <cell r="G824">
            <v>-7.0971166543862707E-2</v>
          </cell>
          <cell r="H824">
            <v>-1.6859082928042016E-2</v>
          </cell>
          <cell r="I824">
            <v>-3.2910866149435059E-2</v>
          </cell>
          <cell r="J824">
            <v>-9.6153022013342748E-2</v>
          </cell>
          <cell r="K824">
            <v>-1.1600058422624191E-2</v>
          </cell>
          <cell r="L824">
            <v>-1.6041328713225167E-2</v>
          </cell>
          <cell r="M824">
            <v>-4.5529624078549102E-2</v>
          </cell>
          <cell r="N824" t="str">
            <v/>
          </cell>
          <cell r="O824">
            <v>-0.60551333857250145</v>
          </cell>
          <cell r="P824">
            <v>-2140297.91</v>
          </cell>
          <cell r="Q824">
            <v>-0.15198516877923196</v>
          </cell>
          <cell r="R824">
            <v>-2.2773590275367628E-2</v>
          </cell>
          <cell r="S824">
            <v>-3.4537059360284839E-2</v>
          </cell>
          <cell r="T824">
            <v>-1.5114825329082926E-2</v>
          </cell>
          <cell r="U824">
            <v>-0.25648133990827493</v>
          </cell>
          <cell r="V824">
            <v>6.7556259045301825E-2</v>
          </cell>
          <cell r="W824">
            <v>6.5299964979389724E-2</v>
          </cell>
          <cell r="X824">
            <v>6.5537415533807764E-2</v>
          </cell>
        </row>
        <row r="825">
          <cell r="A825">
            <v>40806</v>
          </cell>
          <cell r="B825">
            <v>6.163214043382958E-3</v>
          </cell>
          <cell r="C825">
            <v>-7.0439835017120922E-3</v>
          </cell>
          <cell r="D825">
            <v>-4.8413709088201973E-3</v>
          </cell>
          <cell r="E825">
            <v>-1.2871718689826395E-2</v>
          </cell>
          <cell r="F825">
            <v>-3.7032766680395512E-2</v>
          </cell>
          <cell r="G825">
            <v>-8.29293643428477E-2</v>
          </cell>
          <cell r="H825">
            <v>-1.7483246933872786E-2</v>
          </cell>
          <cell r="I825">
            <v>-4.9818724283609672E-2</v>
          </cell>
          <cell r="J825">
            <v>-0.11195520191991815</v>
          </cell>
          <cell r="K825">
            <v>-8.3392530635716961E-3</v>
          </cell>
          <cell r="L825">
            <v>-2.4246809077181353E-2</v>
          </cell>
          <cell r="M825">
            <v>-5.3489194085040492E-2</v>
          </cell>
          <cell r="N825" t="str">
            <v/>
          </cell>
          <cell r="O825">
            <v>-0.59602409227119946</v>
          </cell>
          <cell r="P825">
            <v>-2119740.8200000003</v>
          </cell>
          <cell r="Q825">
            <v>-0.14675867186245506</v>
          </cell>
          <cell r="R825">
            <v>-3.5352173717612123E-2</v>
          </cell>
          <cell r="S825">
            <v>-5.1416486356992031E-2</v>
          </cell>
          <cell r="T825">
            <v>-2.3328032039223734E-2</v>
          </cell>
          <cell r="U825">
            <v>-0.25189887526088039</v>
          </cell>
          <cell r="V825">
            <v>5.3814975193307246E-2</v>
          </cell>
          <cell r="W825">
            <v>4.6675062633009023E-2</v>
          </cell>
          <cell r="X825">
            <v>5.6651629376967216E-2</v>
          </cell>
        </row>
        <row r="826">
          <cell r="A826">
            <v>40807</v>
          </cell>
          <cell r="B826">
            <v>2.035114975787727E-2</v>
          </cell>
          <cell r="C826">
            <v>1.316381309302983E-2</v>
          </cell>
          <cell r="D826">
            <v>1.5411251384658264E-2</v>
          </cell>
          <cell r="E826">
            <v>-3.5093468321100052E-2</v>
          </cell>
          <cell r="F826">
            <v>-7.08266267771544E-2</v>
          </cell>
          <cell r="G826">
            <v>-0.11511255364349304</v>
          </cell>
          <cell r="H826">
            <v>-3.6656811301390813E-2</v>
          </cell>
          <cell r="I826">
            <v>-8.4649340009660179E-2</v>
          </cell>
          <cell r="J826">
            <v>-0.14450809251032137</v>
          </cell>
          <cell r="K826">
            <v>-3.3571096433194558E-2</v>
          </cell>
          <cell r="L826">
            <v>-5.7003913544648621E-2</v>
          </cell>
          <cell r="M826">
            <v>-8.5264599625472282E-2</v>
          </cell>
          <cell r="N826" t="str">
            <v/>
          </cell>
          <cell r="O826">
            <v>-0.72176643720707101</v>
          </cell>
          <cell r="P826">
            <v>-2619179.66</v>
          </cell>
          <cell r="Q826">
            <v>-0.12939422981391779</v>
          </cell>
          <cell r="R826">
            <v>-6.9205011650271153E-2</v>
          </cell>
          <cell r="S826">
            <v>-8.6188533220214025E-2</v>
          </cell>
          <cell r="T826">
            <v>-5.6115980859232861E-2</v>
          </cell>
          <cell r="U826">
            <v>-0.23667415723727814</v>
          </cell>
          <cell r="V826">
            <v>1.6832952745060137E-2</v>
          </cell>
          <cell r="W826">
            <v>8.3072923681994926E-3</v>
          </cell>
          <cell r="X826">
            <v>2.1178675630860955E-2</v>
          </cell>
        </row>
        <row r="827">
          <cell r="A827">
            <v>40808</v>
          </cell>
          <cell r="B827">
            <v>2.1846335597484223E-2</v>
          </cell>
          <cell r="C827">
            <v>3.5297729769087072E-2</v>
          </cell>
          <cell r="D827">
            <v>3.759426635186891E-2</v>
          </cell>
          <cell r="E827">
            <v>-3.3383344858109121E-2</v>
          </cell>
          <cell r="F827">
            <v>-0.10184554192842521</v>
          </cell>
          <cell r="G827">
            <v>-0.14465305642582382</v>
          </cell>
          <cell r="H827">
            <v>-3.1753135071050452E-2</v>
          </cell>
          <cell r="I827">
            <v>-0.11371459315370869</v>
          </cell>
          <cell r="J827">
            <v>-0.17167264260103177</v>
          </cell>
          <cell r="K827">
            <v>-3.4965762458712343E-2</v>
          </cell>
          <cell r="L827">
            <v>-8.9976490703141732E-2</v>
          </cell>
          <cell r="M827">
            <v>-0.11724902034754314</v>
          </cell>
          <cell r="N827" t="str">
            <v/>
          </cell>
          <cell r="O827">
            <v>-0.60799637807107931</v>
          </cell>
          <cell r="P827">
            <v>-2254525.7000000002</v>
          </cell>
          <cell r="Q827">
            <v>-0.11037468398532635</v>
          </cell>
          <cell r="R827">
            <v>-0.10027806173854981</v>
          </cell>
          <cell r="S827">
            <v>-0.11520491215434736</v>
          </cell>
          <cell r="T827">
            <v>-8.9119605261083534E-2</v>
          </cell>
          <cell r="U827">
            <v>-0.21999828470605121</v>
          </cell>
          <cell r="V827">
            <v>-1.7112332379517592E-2</v>
          </cell>
          <cell r="W827">
            <v>-2.3709625279493163E-2</v>
          </cell>
          <cell r="X827">
            <v>-1.4527615369150149E-2</v>
          </cell>
        </row>
        <row r="828">
          <cell r="A828">
            <v>40809</v>
          </cell>
          <cell r="B828">
            <v>-1.0156813625280493E-2</v>
          </cell>
          <cell r="C828">
            <v>2.478240368114637E-2</v>
          </cell>
          <cell r="D828">
            <v>2.7055614769873282E-2</v>
          </cell>
          <cell r="E828">
            <v>1.1431844144989212E-2</v>
          </cell>
          <cell r="F828">
            <v>-9.1577980145623794E-2</v>
          </cell>
          <cell r="G828">
            <v>-0.13487486347699096</v>
          </cell>
          <cell r="H828">
            <v>1.4010423313454728E-2</v>
          </cell>
          <cell r="I828">
            <v>-0.1012973594272546</v>
          </cell>
          <cell r="J828">
            <v>-0.1600674256817568</v>
          </cell>
          <cell r="K828">
            <v>8.9205276085902226E-3</v>
          </cell>
          <cell r="L828">
            <v>-8.1858600863992992E-2</v>
          </cell>
          <cell r="M828">
            <v>-0.10937441586204333</v>
          </cell>
          <cell r="N828" t="str">
            <v/>
          </cell>
          <cell r="O828">
            <v>-0.57861207809913018</v>
          </cell>
          <cell r="P828">
            <v>-2123772.98</v>
          </cell>
          <cell r="Q828">
            <v>-0.11941044251641864</v>
          </cell>
          <cell r="R828">
            <v>-8.9992580766517283E-2</v>
          </cell>
          <cell r="S828">
            <v>-0.10280855842796432</v>
          </cell>
          <cell r="T828">
            <v>-8.0994071551691471E-2</v>
          </cell>
          <cell r="U828">
            <v>-0.22792061675569097</v>
          </cell>
          <cell r="V828">
            <v>-5.8761137512483019E-3</v>
          </cell>
          <cell r="W828">
            <v>-1.0031383852807441E-2</v>
          </cell>
          <cell r="X828">
            <v>-5.7366817545474458E-3</v>
          </cell>
        </row>
        <row r="829">
          <cell r="A829">
            <v>40812</v>
          </cell>
          <cell r="B829">
            <v>-1.155297433563411E-2</v>
          </cell>
          <cell r="C829">
            <v>1.2943118871808768E-2</v>
          </cell>
          <cell r="D829">
            <v>1.5190067611168034E-2</v>
          </cell>
          <cell r="E829">
            <v>2.1274056930870255E-2</v>
          </cell>
          <cell r="F829">
            <v>-7.2252158377985598E-2</v>
          </cell>
          <cell r="G829">
            <v>-0.11647014207027351</v>
          </cell>
          <cell r="H829">
            <v>2.0225246522829098E-2</v>
          </cell>
          <cell r="I829">
            <v>-8.3120876970953272E-2</v>
          </cell>
          <cell r="J829">
            <v>-0.14307958230361573</v>
          </cell>
          <cell r="K829">
            <v>2.2300662074755145E-2</v>
          </cell>
          <cell r="L829">
            <v>-6.1383439785017924E-2</v>
          </cell>
          <cell r="M829">
            <v>-8.9512875675051284E-2</v>
          </cell>
          <cell r="N829" t="str">
            <v/>
          </cell>
          <cell r="O829">
            <v>-0.5879377372694492</v>
          </cell>
          <cell r="P829">
            <v>-2133071.1</v>
          </cell>
          <cell r="Q829">
            <v>-0.12958387107425384</v>
          </cell>
          <cell r="R829">
            <v>-7.063303112222985E-2</v>
          </cell>
          <cell r="S829">
            <v>-8.4662640343997397E-2</v>
          </cell>
          <cell r="T829">
            <v>-6.0499630896669099E-2</v>
          </cell>
          <cell r="U829">
            <v>-0.23684043005538469</v>
          </cell>
          <cell r="V829">
            <v>1.5272934401145521E-2</v>
          </cell>
          <cell r="W829">
            <v>9.9909754586335886E-3</v>
          </cell>
          <cell r="X829">
            <v>1.6436048518969182E-2</v>
          </cell>
        </row>
        <row r="830">
          <cell r="A830">
            <v>40813</v>
          </cell>
          <cell r="B830">
            <v>-7.2624152441788407E-3</v>
          </cell>
          <cell r="C830">
            <v>5.5867053238281006E-3</v>
          </cell>
          <cell r="D830">
            <v>7.8173357884097072E-3</v>
          </cell>
          <cell r="E830">
            <v>1.7841873125167051E-2</v>
          </cell>
          <cell r="F830">
            <v>-5.5699399095618052E-2</v>
          </cell>
          <cell r="G830">
            <v>-0.10070631444279443</v>
          </cell>
          <cell r="H830">
            <v>2.1954756863987169E-2</v>
          </cell>
          <cell r="I830">
            <v>-6.2991018751184846E-2</v>
          </cell>
          <cell r="J830">
            <v>-0.12426610288130535</v>
          </cell>
          <cell r="K830">
            <v>1.3824239732137974E-2</v>
          </cell>
          <cell r="L830">
            <v>-4.8407779440051257E-2</v>
          </cell>
          <cell r="M830">
            <v>-7.6926083395358225E-2</v>
          </cell>
          <cell r="N830" t="str">
            <v/>
          </cell>
          <cell r="O830">
            <v>-0.59604884200957042</v>
          </cell>
          <cell r="P830">
            <v>-2146793.6799999997</v>
          </cell>
          <cell r="Q830">
            <v>-0.13590519443774329</v>
          </cell>
          <cell r="R830">
            <v>-5.4051383576791623E-2</v>
          </cell>
          <cell r="S830">
            <v>-6.4566631164226007E-2</v>
          </cell>
          <cell r="T830">
            <v>-4.7511752565752574E-2</v>
          </cell>
          <cell r="U830">
            <v>-0.2423828117498914</v>
          </cell>
          <cell r="V830">
            <v>3.3387305284146906E-2</v>
          </cell>
          <cell r="W830">
            <v>3.216508175964905E-2</v>
          </cell>
          <cell r="X830">
            <v>3.0487504126082365E-2</v>
          </cell>
        </row>
        <row r="831">
          <cell r="A831">
            <v>40814</v>
          </cell>
          <cell r="B831">
            <v>1.7105535989003523E-2</v>
          </cell>
          <cell r="C831">
            <v>2.2787804901808428E-2</v>
          </cell>
          <cell r="D831">
            <v>2.5056591496080083E-2</v>
          </cell>
          <cell r="E831">
            <v>-3.4707888184868141E-2</v>
          </cell>
          <cell r="F831">
            <v>-8.8474078764711139E-2</v>
          </cell>
          <cell r="G831">
            <v>-0.13191889912647192</v>
          </cell>
          <cell r="H831">
            <v>-4.0979381443298865E-2</v>
          </cell>
          <cell r="I831">
            <v>-0.10138906720957686</v>
          </cell>
          <cell r="J831">
            <v>-0.16015313629415895</v>
          </cell>
          <cell r="K831">
            <v>-2.8532506144089208E-2</v>
          </cell>
          <cell r="L831">
            <v>-7.5559090319845423E-2</v>
          </cell>
          <cell r="M831">
            <v>-0.10326369559232862</v>
          </cell>
          <cell r="N831" t="str">
            <v/>
          </cell>
          <cell r="O831">
            <v>-0.65629929685578925</v>
          </cell>
          <cell r="P831">
            <v>-2404232.2399999998</v>
          </cell>
          <cell r="Q831">
            <v>-0.12112438964328709</v>
          </cell>
          <cell r="R831">
            <v>-8.6883262384239046E-2</v>
          </cell>
          <cell r="S831">
            <v>-0.10290011200053728</v>
          </cell>
          <cell r="T831">
            <v>-7.4688629337843038E-2</v>
          </cell>
          <cell r="U831">
            <v>-0.22942336367039151</v>
          </cell>
          <cell r="V831">
            <v>-2.4793857593174984E-3</v>
          </cell>
          <cell r="W831">
            <v>-1.01324048382333E-2</v>
          </cell>
          <cell r="X831">
            <v>1.0851130831976974E-3</v>
          </cell>
        </row>
        <row r="832">
          <cell r="A832">
            <v>40815</v>
          </cell>
          <cell r="B832">
            <v>-3.6183657389390238E-3</v>
          </cell>
          <cell r="C832">
            <v>1.9086984550346964E-2</v>
          </cell>
          <cell r="D832">
            <v>2.1347561844937024E-2</v>
          </cell>
          <cell r="E832">
            <v>1.1079484503198511E-2</v>
          </cell>
          <cell r="F832">
            <v>-7.8374841446120946E-2</v>
          </cell>
          <cell r="G832">
            <v>-0.1223010080218242</v>
          </cell>
          <cell r="H832">
            <v>1.6662187583982805E-2</v>
          </cell>
          <cell r="I832">
            <v>-8.6416243282405159E-2</v>
          </cell>
          <cell r="J832">
            <v>-0.14615945030927269</v>
          </cell>
          <cell r="K832">
            <v>5.6527687765535973E-3</v>
          </cell>
          <cell r="L832">
            <v>-7.0333439609836734E-2</v>
          </cell>
          <cell r="M832">
            <v>-9.8194652609970956E-2</v>
          </cell>
          <cell r="N832" t="str">
            <v/>
          </cell>
          <cell r="O832">
            <v>-0.60075386454164958</v>
          </cell>
          <cell r="P832">
            <v>-2192788.5999999996</v>
          </cell>
          <cell r="Q832">
            <v>-0.12430448304059094</v>
          </cell>
          <cell r="R832">
            <v>-7.6766399640214034E-2</v>
          </cell>
          <cell r="S832">
            <v>-8.795246538512036E-2</v>
          </cell>
          <cell r="T832">
            <v>-6.945805811317407E-2</v>
          </cell>
          <cell r="U832">
            <v>-0.23221159177051343</v>
          </cell>
          <cell r="V832">
            <v>8.5726284277831688E-3</v>
          </cell>
          <cell r="W832">
            <v>6.3609547156580071E-3</v>
          </cell>
          <cell r="X832">
            <v>6.7440157531069023E-3</v>
          </cell>
        </row>
        <row r="833">
          <cell r="A833">
            <v>40816</v>
          </cell>
          <cell r="B833">
            <v>1.8232621160325851E-2</v>
          </cell>
          <cell r="C833">
            <v>3.7667611469072382E-2</v>
          </cell>
          <cell r="D833">
            <v>3.996940501307833E-2</v>
          </cell>
          <cell r="E833">
            <v>-2.8026654035990028E-2</v>
          </cell>
          <cell r="F833">
            <v>-0.10420491091577505</v>
          </cell>
          <cell r="G833">
            <v>-0.14689997401773369</v>
          </cell>
          <cell r="H833">
            <v>-2.8113780169110973E-2</v>
          </cell>
          <cell r="I833">
            <v>-0.11210053618483418</v>
          </cell>
          <cell r="J833">
            <v>-0.17016413582275058</v>
          </cell>
          <cell r="K833">
            <v>-2.7941035144877818E-2</v>
          </cell>
          <cell r="L833">
            <v>-9.6309285646715925E-2</v>
          </cell>
          <cell r="M833">
            <v>-0.12339202751523448</v>
          </cell>
          <cell r="N833" t="str">
            <v/>
          </cell>
          <cell r="O833">
            <v>-0.64537514673853613</v>
          </cell>
          <cell r="P833">
            <v>-2376001.73</v>
          </cell>
          <cell r="Q833">
            <v>-0.10833825842807432</v>
          </cell>
          <cell r="R833">
            <v>-0.1026415483518992</v>
          </cell>
          <cell r="S833">
            <v>-0.11359356927706266</v>
          </cell>
          <cell r="T833">
            <v>-9.5458363215216724E-2</v>
          </cell>
          <cell r="U833">
            <v>-0.21821279659197557</v>
          </cell>
          <cell r="V833">
            <v>-1.9694287699331459E-2</v>
          </cell>
          <cell r="W833">
            <v>-2.1931655935994554E-2</v>
          </cell>
          <cell r="X833">
            <v>-2.1385454172946017E-2</v>
          </cell>
        </row>
        <row r="834">
          <cell r="A834">
            <v>40819</v>
          </cell>
          <cell r="B834">
            <v>2.8958953170983161E-2</v>
          </cell>
          <cell r="C834">
            <v>2.8958953170983071E-2</v>
          </cell>
          <cell r="D834">
            <v>7.0085830312107245E-2</v>
          </cell>
          <cell r="E834">
            <v>-4.6789440401785676E-2</v>
          </cell>
          <cell r="F834">
            <v>-4.6789440401785731E-2</v>
          </cell>
          <cell r="G834">
            <v>-0.18681604684019271</v>
          </cell>
          <cell r="H834">
            <v>-5.3794907989189372E-2</v>
          </cell>
          <cell r="I834">
            <v>-5.37949079891894E-2</v>
          </cell>
          <cell r="J834">
            <v>-0.21480507978229524</v>
          </cell>
          <cell r="K834">
            <v>-3.9783972814382083E-2</v>
          </cell>
          <cell r="L834">
            <v>-3.9783972814382063E-2</v>
          </cell>
          <cell r="M834">
            <v>-0.15826697526143896</v>
          </cell>
          <cell r="N834" t="str">
            <v/>
          </cell>
          <cell r="O834">
            <v>-0.73330362808551763</v>
          </cell>
          <cell r="P834">
            <v>-2777898.67</v>
          </cell>
          <cell r="Q834">
            <v>-8.2516667809535704E-2</v>
          </cell>
          <cell r="R834">
            <v>-0.14462844814432674</v>
          </cell>
          <cell r="S834">
            <v>-0.16127772165882881</v>
          </cell>
          <cell r="T834">
            <v>-0.13144462310253924</v>
          </cell>
          <cell r="U834">
            <v>-0.19557305757880872</v>
          </cell>
          <cell r="V834">
            <v>-6.556224340055361E-2</v>
          </cell>
          <cell r="W834">
            <v>-7.4546752512056558E-2</v>
          </cell>
          <cell r="X834">
            <v>-6.0318628659888351E-2</v>
          </cell>
        </row>
        <row r="835">
          <cell r="A835">
            <v>40820</v>
          </cell>
          <cell r="B835">
            <v>-3.5189660630883413E-2</v>
          </cell>
          <cell r="C835">
            <v>-7.2497631942128882E-3</v>
          </cell>
          <cell r="D835">
            <v>3.2429873097507E-2</v>
          </cell>
          <cell r="E835">
            <v>4.7733113669168103E-2</v>
          </cell>
          <cell r="F835">
            <v>-1.2897324098328222E-3</v>
          </cell>
          <cell r="G835">
            <v>-0.14800024477007212</v>
          </cell>
          <cell r="H835">
            <v>6.4272459338500107E-2</v>
          </cell>
          <cell r="I835">
            <v>7.0200203129571204E-3</v>
          </cell>
          <cell r="J835">
            <v>-0.16433867119980605</v>
          </cell>
          <cell r="K835">
            <v>3.1435100880610821E-2</v>
          </cell>
          <cell r="L835">
            <v>-9.5994851326227648E-3</v>
          </cell>
          <cell r="M835">
            <v>-0.13180701271424056</v>
          </cell>
          <cell r="N835" t="str">
            <v/>
          </cell>
          <cell r="O835">
            <v>-0.71027392023531688</v>
          </cell>
          <cell r="P835">
            <v>-2595974.27</v>
          </cell>
          <cell r="Q835">
            <v>-0.11480259490381028</v>
          </cell>
          <cell r="R835">
            <v>-0.10379890063022712</v>
          </cell>
          <cell r="S835">
            <v>-0.10737097812785179</v>
          </cell>
          <cell r="T835">
            <v>-0.1041414972093706</v>
          </cell>
          <cell r="U835">
            <v>-0.22388056868494965</v>
          </cell>
          <cell r="V835">
            <v>-2.0958619748029816E-2</v>
          </cell>
          <cell r="W835">
            <v>-1.5065596293204919E-2</v>
          </cell>
          <cell r="X835">
            <v>-3.077964995618121E-2</v>
          </cell>
        </row>
        <row r="836">
          <cell r="A836">
            <v>40821</v>
          </cell>
          <cell r="B836">
            <v>-1.3174272643021019E-2</v>
          </cell>
          <cell r="C836">
            <v>-2.0328525480316051E-2</v>
          </cell>
          <cell r="D836">
            <v>1.8828360464520744E-2</v>
          </cell>
          <cell r="E836">
            <v>1.7549416767073112E-2</v>
          </cell>
          <cell r="F836">
            <v>1.6237050305662248E-2</v>
          </cell>
          <cell r="G836">
            <v>-0.13304814598009784</v>
          </cell>
          <cell r="H836">
            <v>1.4704575136583917E-2</v>
          </cell>
          <cell r="I836">
            <v>2.182782186569332E-2</v>
          </cell>
          <cell r="J836">
            <v>-0.15205062640172595</v>
          </cell>
          <cell r="K836">
            <v>2.0441996519928129E-2</v>
          </cell>
          <cell r="L836">
            <v>1.0646278745631177E-2</v>
          </cell>
          <cell r="M836">
            <v>-0.11405941468951908</v>
          </cell>
          <cell r="N836" t="str">
            <v/>
          </cell>
          <cell r="O836">
            <v>-0.71303765411855813</v>
          </cell>
          <cell r="P836">
            <v>-2571742.27</v>
          </cell>
          <cell r="Q836">
            <v>-0.12646442686144221</v>
          </cell>
          <cell r="R836">
            <v>-8.8071094030277908E-2</v>
          </cell>
          <cell r="S836">
            <v>-9.4245247606637328E-2</v>
          </cell>
          <cell r="T836">
            <v>-8.5828360812976623E-2</v>
          </cell>
          <cell r="U836">
            <v>-0.23410537767664064</v>
          </cell>
          <cell r="V836">
            <v>-3.7770145337774341E-3</v>
          </cell>
          <cell r="W836">
            <v>-5.8255434929177508E-4</v>
          </cell>
          <cell r="X836">
            <v>-1.0966850933541994E-2</v>
          </cell>
        </row>
        <row r="837">
          <cell r="A837">
            <v>40822</v>
          </cell>
          <cell r="B837">
            <v>-1.5900525471029117E-2</v>
          </cell>
          <cell r="C837">
            <v>-3.5905816714156935E-2</v>
          </cell>
          <cell r="D837">
            <v>2.6284541683476714E-3</v>
          </cell>
          <cell r="E837">
            <v>2.4388993317600027E-2</v>
          </cell>
          <cell r="F837">
            <v>4.1022048934664435E-2</v>
          </cell>
          <cell r="G837">
            <v>-0.11190406300572553</v>
          </cell>
          <cell r="H837">
            <v>2.3962667834700836E-2</v>
          </cell>
          <cell r="I837">
            <v>4.6313542545316944E-2</v>
          </cell>
          <cell r="J837">
            <v>-0.13173149722154776</v>
          </cell>
          <cell r="K837">
            <v>2.4820035561318444E-2</v>
          </cell>
          <cell r="L837">
            <v>3.5730555324011926E-2</v>
          </cell>
          <cell r="M837">
            <v>-9.2070337856897666E-2</v>
          </cell>
          <cell r="N837" t="str">
            <v/>
          </cell>
          <cell r="O837">
            <v>-0.77797279427088373</v>
          </cell>
          <cell r="P837">
            <v>-2761330.49</v>
          </cell>
          <cell r="Q837">
            <v>-0.14035410149198191</v>
          </cell>
          <cell r="R837">
            <v>-6.5830066036456025E-2</v>
          </cell>
          <cell r="S837">
            <v>-7.254094733533345E-2</v>
          </cell>
          <cell r="T837">
            <v>-6.3138588219205927E-2</v>
          </cell>
          <cell r="U837">
            <v>-0.24628350462701742</v>
          </cell>
          <cell r="V837">
            <v>2.0519861201597767E-2</v>
          </cell>
          <cell r="W837">
            <v>2.3366153929041289E-2</v>
          </cell>
          <cell r="X837">
            <v>1.3580986997610234E-2</v>
          </cell>
        </row>
        <row r="838">
          <cell r="A838">
            <v>40823</v>
          </cell>
          <cell r="B838">
            <v>8.3520442838647506E-3</v>
          </cell>
          <cell r="C838">
            <v>-2.7853659401537167E-2</v>
          </cell>
          <cell r="D838">
            <v>1.1002451417824632E-2</v>
          </cell>
          <cell r="E838">
            <v>-2.0036428382004479E-2</v>
          </cell>
          <cell r="F838">
            <v>2.0163685207097437E-2</v>
          </cell>
          <cell r="G838">
            <v>-0.12969833364366046</v>
          </cell>
          <cell r="H838">
            <v>-2.6093508869489739E-2</v>
          </cell>
          <cell r="I838">
            <v>1.901155084264361E-2</v>
          </cell>
          <cell r="J838">
            <v>-0.15438766909989587</v>
          </cell>
          <cell r="K838">
            <v>-1.3917457275315338E-2</v>
          </cell>
          <cell r="L838">
            <v>2.1315819571551264E-2</v>
          </cell>
          <cell r="M838">
            <v>-0.1047064101387658</v>
          </cell>
          <cell r="N838" t="str">
            <v/>
          </cell>
          <cell r="O838">
            <v>-0.85455997744733991</v>
          </cell>
          <cell r="P838">
            <v>-3058501.59</v>
          </cell>
          <cell r="Q838">
            <v>-0.13317430087920024</v>
          </cell>
          <cell r="R838">
            <v>-8.4547495014938412E-2</v>
          </cell>
          <cell r="S838">
            <v>-9.6741608352127417E-2</v>
          </cell>
          <cell r="T838">
            <v>-7.6177316890556734E-2</v>
          </cell>
          <cell r="U838">
            <v>-0.23998843108018297</v>
          </cell>
          <cell r="V838">
            <v>7.2288090218863843E-5</v>
          </cell>
          <cell r="W838">
            <v>-3.3370598852416888E-3</v>
          </cell>
          <cell r="X838">
            <v>-5.2548308400102162E-4</v>
          </cell>
        </row>
        <row r="839">
          <cell r="A839">
            <v>40826</v>
          </cell>
          <cell r="B839">
            <v>-2.8284325147393465E-2</v>
          </cell>
          <cell r="C839">
            <v>-5.5350162589872798E-2</v>
          </cell>
          <cell r="D839">
            <v>-1.7593070642888953E-2</v>
          </cell>
          <cell r="E839">
            <v>3.9692908988454567E-2</v>
          </cell>
          <cell r="F839">
            <v>6.0656949517349235E-2</v>
          </cell>
          <cell r="G839">
            <v>-9.5153528808477938E-2</v>
          </cell>
          <cell r="H839">
            <v>4.3722991989242357E-2</v>
          </cell>
          <cell r="I839">
            <v>6.3565784717081852E-2</v>
          </cell>
          <cell r="J839">
            <v>-0.1174149679299461</v>
          </cell>
          <cell r="K839">
            <v>3.5671918566138536E-2</v>
          </cell>
          <cell r="L839">
            <v>5.7748114317616617E-2</v>
          </cell>
          <cell r="M839">
            <v>-7.2769570108450088E-2</v>
          </cell>
          <cell r="N839" t="str">
            <v/>
          </cell>
          <cell r="O839">
            <v>-0.81988197881553004</v>
          </cell>
          <cell r="P839">
            <v>-2851390.58</v>
          </cell>
          <cell r="Q839">
            <v>-0.15769188079924956</v>
          </cell>
          <cell r="R839">
            <v>-4.8210522051313598E-2</v>
          </cell>
          <cell r="S839">
            <v>-5.724844892989156E-2</v>
          </cell>
          <cell r="T839">
            <v>-4.3222789369125159E-2</v>
          </cell>
          <cell r="U839">
            <v>-0.26148484541129169</v>
          </cell>
          <cell r="V839">
            <v>3.9768066403259361E-2</v>
          </cell>
          <cell r="W839">
            <v>4.0240025861370654E-2</v>
          </cell>
          <cell r="X839">
            <v>3.51276904923572E-2</v>
          </cell>
        </row>
        <row r="840">
          <cell r="A840">
            <v>40827</v>
          </cell>
          <cell r="B840">
            <v>9.7707573775232754E-4</v>
          </cell>
          <cell r="C840">
            <v>-5.4427168153067695E-2</v>
          </cell>
          <cell r="D840">
            <v>-1.6633184667614431E-2</v>
          </cell>
          <cell r="E840">
            <v>3.2079396524797854E-3</v>
          </cell>
          <cell r="F840">
            <v>6.4059473003384104E-2</v>
          </cell>
          <cell r="G840">
            <v>-9.2250835934136299E-2</v>
          </cell>
          <cell r="H840">
            <v>5.9918813406794743E-3</v>
          </cell>
          <cell r="I840">
            <v>6.9938544697113247E-2</v>
          </cell>
          <cell r="J840">
            <v>-0.11212662314472266</v>
          </cell>
          <cell r="K840">
            <v>4.0868613820914162E-4</v>
          </cell>
          <cell r="L840">
            <v>5.8180401309654961E-2</v>
          </cell>
          <cell r="M840">
            <v>-7.2390623884827754E-2</v>
          </cell>
          <cell r="N840" t="str">
            <v/>
          </cell>
          <cell r="O840">
            <v>-0.84904731903375663</v>
          </cell>
          <cell r="P840">
            <v>-2955707.11</v>
          </cell>
          <cell r="Q840">
            <v>-0.15686888197226678</v>
          </cell>
          <cell r="R840">
            <v>-4.5157238844188985E-2</v>
          </cell>
          <cell r="S840">
            <v>-5.1599593502138053E-2</v>
          </cell>
          <cell r="T840">
            <v>-4.2831767785785901E-2</v>
          </cell>
          <cell r="U840">
            <v>-0.26076326017178064</v>
          </cell>
          <cell r="V840">
            <v>4.3103579612856713E-2</v>
          </cell>
          <cell r="W840">
            <v>4.6473020662157305E-2</v>
          </cell>
          <cell r="X840">
            <v>3.5550732830737841E-2</v>
          </cell>
        </row>
        <row r="841">
          <cell r="A841">
            <v>40828</v>
          </cell>
          <cell r="B841">
            <v>-8.9245611680890541E-3</v>
          </cell>
          <cell r="C841">
            <v>-6.2865990729768839E-2</v>
          </cell>
          <cell r="D841">
            <v>-2.5409301961717201E-2</v>
          </cell>
          <cell r="E841">
            <v>1.4259359907901503E-2</v>
          </cell>
          <cell r="F841">
            <v>7.9232279992351273E-2</v>
          </cell>
          <cell r="G841">
            <v>-7.9306913897624454E-2</v>
          </cell>
          <cell r="H841">
            <v>1.66940718025286E-2</v>
          </cell>
          <cell r="I841">
            <v>8.7800175586579821E-2</v>
          </cell>
          <cell r="J841">
            <v>-9.7304401239947103E-2</v>
          </cell>
          <cell r="K841">
            <v>1.1797594316637273E-2</v>
          </cell>
          <cell r="L841">
            <v>7.0664384398122726E-2</v>
          </cell>
          <cell r="M841">
            <v>-6.1447064781111949E-2</v>
          </cell>
          <cell r="N841" t="str">
            <v/>
          </cell>
          <cell r="O841">
            <v>-0.90169791567636748</v>
          </cell>
          <cell r="P841">
            <v>-3110980.44</v>
          </cell>
          <cell r="Q841">
            <v>-0.16439345720782461</v>
          </cell>
          <cell r="R841">
            <v>-3.1541792257413825E-2</v>
          </cell>
          <cell r="S841">
            <v>-3.5766929018515414E-2</v>
          </cell>
          <cell r="T841">
            <v>-3.1539485289349689E-2</v>
          </cell>
          <cell r="U841">
            <v>-0.26736062367407631</v>
          </cell>
          <cell r="V841">
            <v>5.7977568975776883E-2</v>
          </cell>
          <cell r="W841">
            <v>6.3942916408500361E-2</v>
          </cell>
          <cell r="X841">
            <v>4.7767740270971304E-2</v>
          </cell>
        </row>
        <row r="842">
          <cell r="A842">
            <v>40829</v>
          </cell>
          <cell r="B842">
            <v>-2.1000070721849968E-3</v>
          </cell>
          <cell r="C842">
            <v>-6.483397877682151E-2</v>
          </cell>
          <cell r="D842">
            <v>-2.7455949320083328E-2</v>
          </cell>
          <cell r="E842">
            <v>-1.3882605173261009E-3</v>
          </cell>
          <cell r="F842">
            <v>7.7734024429014115E-2</v>
          </cell>
          <cell r="G842">
            <v>-8.0585075757635516E-2</v>
          </cell>
          <cell r="H842">
            <v>-2.2218213237877246E-3</v>
          </cell>
          <cell r="I842">
            <v>8.5383277960441539E-2</v>
          </cell>
          <cell r="J842">
            <v>-9.931002957016144E-2</v>
          </cell>
          <cell r="K842">
            <v>-5.4135871985875629E-4</v>
          </cell>
          <cell r="L842">
            <v>7.008477089758669E-2</v>
          </cell>
          <cell r="M842">
            <v>-6.1955158596641691E-2</v>
          </cell>
          <cell r="N842" t="str">
            <v/>
          </cell>
          <cell r="O842">
            <v>-0.89082968205786017</v>
          </cell>
          <cell r="P842">
            <v>-3057444.8</v>
          </cell>
          <cell r="Q842">
            <v>-0.16614823685725233</v>
          </cell>
          <cell r="R842">
            <v>-3.2886264549903288E-2</v>
          </cell>
          <cell r="S842">
            <v>-3.7909282616723328E-2</v>
          </cell>
          <cell r="T842">
            <v>-3.2063769833827194E-2</v>
          </cell>
          <cell r="U842">
            <v>-0.26889917154572196</v>
          </cell>
          <cell r="V842">
            <v>5.6508820488551104E-2</v>
          </cell>
          <cell r="W842">
            <v>6.1579025349531191E-2</v>
          </cell>
          <cell r="X842">
            <v>4.7200522068388873E-2</v>
          </cell>
        </row>
        <row r="843">
          <cell r="A843">
            <v>40830</v>
          </cell>
          <cell r="B843">
            <v>-1.6451713138763556E-2</v>
          </cell>
          <cell r="C843">
            <v>-8.0219061895104193E-2</v>
          </cell>
          <cell r="D843">
            <v>-4.3455965056680479E-2</v>
          </cell>
          <cell r="E843">
            <v>1.8450131989585561E-2</v>
          </cell>
          <cell r="F843">
            <v>9.7618359429396562E-2</v>
          </cell>
          <cell r="G843">
            <v>-6.3621749052169108E-2</v>
          </cell>
          <cell r="H843">
            <v>1.9530221566668161E-2</v>
          </cell>
          <cell r="I843">
            <v>0.10658105386376548</v>
          </cell>
          <cell r="J843">
            <v>-8.1719354884790874E-2</v>
          </cell>
          <cell r="K843">
            <v>1.7354600871353168E-2</v>
          </cell>
          <cell r="L843">
            <v>8.8655664995027639E-2</v>
          </cell>
          <cell r="M843">
            <v>-4.5675764774654626E-2</v>
          </cell>
          <cell r="N843" t="str">
            <v/>
          </cell>
          <cell r="O843">
            <v>-0.92476888675720847</v>
          </cell>
          <cell r="P843">
            <v>-3121548.37</v>
          </cell>
          <cell r="Q843">
            <v>-0.17986652686472904</v>
          </cell>
          <cell r="R843">
            <v>-1.5042888481907823E-2</v>
          </cell>
          <cell r="S843">
            <v>-1.9119437738993161E-2</v>
          </cell>
          <cell r="T843">
            <v>-1.5265622890371033E-2</v>
          </cell>
          <cell r="U843">
            <v>-0.28092703265096419</v>
          </cell>
          <cell r="V843">
            <v>7.6001547674726222E-2</v>
          </cell>
          <cell r="W843">
            <v>8.2311898925135241E-2</v>
          </cell>
          <cell r="X843">
            <v>6.5374269161158516E-2</v>
          </cell>
        </row>
        <row r="844">
          <cell r="A844">
            <v>40833</v>
          </cell>
          <cell r="B844">
            <v>2.4207843011579393E-2</v>
          </cell>
          <cell r="C844">
            <v>-5.7953149340417731E-2</v>
          </cell>
          <cell r="D844">
            <v>-2.0300097225109948E-2</v>
          </cell>
          <cell r="E844">
            <v>-2.7958498683120836E-2</v>
          </cell>
          <cell r="F844">
            <v>6.6930597972720607E-2</v>
          </cell>
          <cell r="G844">
            <v>-8.9801479148197028E-2</v>
          </cell>
          <cell r="H844">
            <v>-3.3477281495401516E-2</v>
          </cell>
          <cell r="I844">
            <v>6.9535728426090238E-2</v>
          </cell>
          <cell r="J844">
            <v>-0.1124608945330916</v>
          </cell>
          <cell r="K844">
            <v>-2.2348845698412598E-2</v>
          </cell>
          <cell r="L844">
            <v>6.4325467519350976E-2</v>
          </cell>
          <cell r="M844">
            <v>-6.7003809853961482E-2</v>
          </cell>
          <cell r="N844" t="str">
            <v/>
          </cell>
          <cell r="O844">
            <v>-0.95544924321049707</v>
          </cell>
          <cell r="P844">
            <v>-3303431.41</v>
          </cell>
          <cell r="Q844">
            <v>-0.16001286449852914</v>
          </cell>
          <cell r="R844">
            <v>-4.2580810587216855E-2</v>
          </cell>
          <cell r="S844">
            <v>-5.1956652435172557E-2</v>
          </cell>
          <cell r="T844">
            <v>-3.7273299538316484E-2</v>
          </cell>
          <cell r="U844">
            <v>-0.2635198271435083</v>
          </cell>
          <cell r="V844">
            <v>4.5918159821026316E-2</v>
          </cell>
          <cell r="W844">
            <v>4.6079038818995999E-2</v>
          </cell>
          <cell r="X844">
            <v>4.1564384008616839E-2</v>
          </cell>
        </row>
        <row r="845">
          <cell r="A845">
            <v>40834</v>
          </cell>
          <cell r="B845">
            <v>-1.7859229197264178E-2</v>
          </cell>
          <cell r="C845">
            <v>-7.4777379960908053E-2</v>
          </cell>
          <cell r="D845">
            <v>-3.779678233330408E-2</v>
          </cell>
          <cell r="E845">
            <v>2.6724694455942721E-2</v>
          </cell>
          <cell r="F845">
            <v>9.5443992209237938E-2</v>
          </cell>
          <cell r="G845">
            <v>-6.5476701784181635E-2</v>
          </cell>
          <cell r="H845">
            <v>3.0114082639094607E-2</v>
          </cell>
          <cell r="I845">
            <v>0.10174381573737779</v>
          </cell>
          <cell r="J845">
            <v>-8.573346856563302E-2</v>
          </cell>
          <cell r="K845">
            <v>2.3318713982850313E-2</v>
          </cell>
          <cell r="L845">
            <v>8.914416868109809E-2</v>
          </cell>
          <cell r="M845">
            <v>-4.5247538548856991E-2</v>
          </cell>
          <cell r="N845" t="str">
            <v/>
          </cell>
          <cell r="O845">
            <v>-0.94041970708817746</v>
          </cell>
          <cell r="P845">
            <v>-3193217.93</v>
          </cell>
          <cell r="Q845">
            <v>-0.17501438727420326</v>
          </cell>
          <cell r="R845">
            <v>-1.6994075283903842E-2</v>
          </cell>
          <cell r="S845">
            <v>-2.3407196721161427E-2</v>
          </cell>
          <cell r="T845">
            <v>-1.4823750966597271E-2</v>
          </cell>
          <cell r="U845">
            <v>-0.27667279534979305</v>
          </cell>
          <cell r="V845">
            <v>7.3870003068165158E-2</v>
          </cell>
          <cell r="W845">
            <v>7.7580749441015895E-2</v>
          </cell>
          <cell r="X845">
            <v>6.5852325974037562E-2</v>
          </cell>
        </row>
        <row r="846">
          <cell r="A846">
            <v>40835</v>
          </cell>
          <cell r="B846">
            <v>1.4069290961253186E-2</v>
          </cell>
          <cell r="C846">
            <v>-6.1760153715645028E-2</v>
          </cell>
          <cell r="D846">
            <v>-2.4259265300097255E-2</v>
          </cell>
          <cell r="E846">
            <v>-1.0593154259544768E-2</v>
          </cell>
          <cell r="F846">
            <v>8.3839785017073898E-2</v>
          </cell>
          <cell r="G846">
            <v>-7.5376251241320302E-2</v>
          </cell>
          <cell r="H846">
            <v>-2.1065164199533231E-2</v>
          </cell>
          <cell r="I846">
            <v>7.8535401353049705E-2</v>
          </cell>
          <cell r="J846">
            <v>-0.10499264317243562</v>
          </cell>
          <cell r="K846">
            <v>0</v>
          </cell>
          <cell r="L846">
            <v>8.914416868109809E-2</v>
          </cell>
          <cell r="M846">
            <v>-4.5247538548856991E-2</v>
          </cell>
          <cell r="N846" t="str">
            <v/>
          </cell>
          <cell r="O846">
            <v>-0.94940234400212054</v>
          </cell>
          <cell r="P846">
            <v>-3269217.84</v>
          </cell>
          <cell r="Q846">
            <v>-0.16340742464991631</v>
          </cell>
          <cell r="R846">
            <v>-2.7407208682467932E-2</v>
          </cell>
          <cell r="S846">
            <v>-4.3979284478312564E-2</v>
          </cell>
          <cell r="T846">
            <v>-1.4823750966597271E-2</v>
          </cell>
          <cell r="U846">
            <v>-0.26649609444737932</v>
          </cell>
          <cell r="V846">
            <v>6.2494332470966363E-2</v>
          </cell>
          <cell r="W846">
            <v>5.4881334015784766E-2</v>
          </cell>
          <cell r="X846">
            <v>6.5852325974037562E-2</v>
          </cell>
        </row>
        <row r="847">
          <cell r="A847">
            <v>40836</v>
          </cell>
          <cell r="B847">
            <v>-4.5292939763780689E-3</v>
          </cell>
          <cell r="C847">
            <v>-6.6009717799818568E-2</v>
          </cell>
          <cell r="D847">
            <v>-2.8678681932280181E-2</v>
          </cell>
          <cell r="E847">
            <v>-3.0947421663440888E-3</v>
          </cell>
          <cell r="F847">
            <v>8.0485580332820161E-2</v>
          </cell>
          <cell r="G847">
            <v>-7.823772334460688E-2</v>
          </cell>
          <cell r="H847">
            <v>2.9591465400011434E-3</v>
          </cell>
          <cell r="I847">
            <v>8.1726945654232441E-2</v>
          </cell>
          <cell r="J847">
            <v>-0.10234418524920375</v>
          </cell>
          <cell r="K847">
            <v>-9.0896632001239864E-3</v>
          </cell>
          <cell r="L847">
            <v>7.9244215011407881E-2</v>
          </cell>
          <cell r="M847">
            <v>-5.392591686293724E-2</v>
          </cell>
          <cell r="N847" t="str">
            <v/>
          </cell>
          <cell r="O847">
            <v>-0.9260292291056984</v>
          </cell>
          <cell r="P847">
            <v>-3174245.89</v>
          </cell>
          <cell r="Q847">
            <v>-0.16719659836213208</v>
          </cell>
          <cell r="R847">
            <v>-3.0417132604440567E-2</v>
          </cell>
          <cell r="S847">
            <v>-4.1150279085807151E-2</v>
          </cell>
          <cell r="T847">
            <v>-2.3778671263072315E-2</v>
          </cell>
          <cell r="U847">
            <v>-0.26981834926844861</v>
          </cell>
          <cell r="V847">
            <v>5.9206186458766741E-2</v>
          </cell>
          <cell r="W847">
            <v>5.800288246544949E-2</v>
          </cell>
          <cell r="X847">
            <v>5.6164087309864774E-2</v>
          </cell>
        </row>
        <row r="848">
          <cell r="A848">
            <v>40837</v>
          </cell>
          <cell r="B848">
            <v>-1.6601741708833089E-2</v>
          </cell>
          <cell r="C848">
            <v>-8.1515583223466082E-2</v>
          </cell>
          <cell r="D848">
            <v>-4.4804307571123747E-2</v>
          </cell>
          <cell r="E848">
            <v>2.2845484696600193E-2</v>
          </cell>
          <cell r="F848">
            <v>0.10516979712321084</v>
          </cell>
          <cell r="G848">
            <v>-5.7179617359372714E-2</v>
          </cell>
          <cell r="H848">
            <v>2.3004968283825613E-2</v>
          </cell>
          <cell r="I848">
            <v>0.10661203973076749</v>
          </cell>
          <cell r="J848">
            <v>-8.1693641701070074E-2</v>
          </cell>
          <cell r="K848">
            <v>2.268563422782631E-2</v>
          </cell>
          <cell r="L848">
            <v>0.10372755451565419</v>
          </cell>
          <cell r="M848">
            <v>-3.2463626260463729E-2</v>
          </cell>
          <cell r="N848" t="str">
            <v/>
          </cell>
          <cell r="O848">
            <v>-0.92188912352508656</v>
          </cell>
          <cell r="P848">
            <v>-3107427.35</v>
          </cell>
          <cell r="Q848">
            <v>-0.18102258533036153</v>
          </cell>
          <cell r="R848">
            <v>-8.2665420452695537E-3</v>
          </cell>
          <cell r="S848">
            <v>-1.9091971667221097E-2</v>
          </cell>
          <cell r="T848">
            <v>-1.6324712739437253E-3</v>
          </cell>
          <cell r="U848">
            <v>-0.28194063643442324</v>
          </cell>
          <cell r="V848">
            <v>8.3404265182054793E-2</v>
          </cell>
          <cell r="W848">
            <v>8.2342205220763187E-2</v>
          </cell>
          <cell r="X848">
            <v>8.0123839479142367E-2</v>
          </cell>
        </row>
        <row r="849">
          <cell r="A849">
            <v>40840</v>
          </cell>
          <cell r="B849">
            <v>-2.8670746232327821E-2</v>
          </cell>
          <cell r="C849">
            <v>-0.10784921685521365</v>
          </cell>
          <cell r="D849">
            <v>-7.2190480870964691E-2</v>
          </cell>
          <cell r="E849">
            <v>2.8153907742689999E-2</v>
          </cell>
          <cell r="F849">
            <v>0.13628464563142517</v>
          </cell>
          <cell r="G849">
            <v>-3.063553928858076E-2</v>
          </cell>
          <cell r="H849">
            <v>3.3134113825792337E-2</v>
          </cell>
          <cell r="I849">
            <v>0.14327864901619902</v>
          </cell>
          <cell r="J849">
            <v>-5.1266374298244433E-2</v>
          </cell>
          <cell r="K849">
            <v>2.3160686372657481E-2</v>
          </cell>
          <cell r="L849">
            <v>0.12929064224665132</v>
          </cell>
          <cell r="M849">
            <v>-1.0054819754144018E-2</v>
          </cell>
          <cell r="N849" t="str">
            <v/>
          </cell>
          <cell r="O849">
            <v>-0.93935031862998153</v>
          </cell>
          <cell r="P849">
            <v>-3075214.6100000003</v>
          </cell>
          <cell r="Q849">
            <v>-0.20450327895636267</v>
          </cell>
          <cell r="R849">
            <v>1.9654630235326875E-2</v>
          </cell>
          <cell r="S849">
            <v>1.3409546596190758E-2</v>
          </cell>
          <cell r="T849">
            <v>2.149040594352547E-2</v>
          </cell>
          <cell r="U849">
            <v>-0.30252793422695867</v>
          </cell>
          <cell r="V849">
            <v>0.11390632891202723</v>
          </cell>
          <cell r="W849">
            <v>0.11820465504700706</v>
          </cell>
          <cell r="X849">
            <v>0.10514024896894947</v>
          </cell>
        </row>
        <row r="850">
          <cell r="A850">
            <v>40841</v>
          </cell>
          <cell r="B850">
            <v>1.7607548339044328E-2</v>
          </cell>
          <cell r="C850">
            <v>-9.2140628815275627E-2</v>
          </cell>
          <cell r="D850">
            <v>-5.5854029913474768E-2</v>
          </cell>
          <cell r="E850">
            <v>-2.6911804997899247E-2</v>
          </cell>
          <cell r="F850">
            <v>0.10570517482608499</v>
          </cell>
          <cell r="G850">
            <v>-5.6722886627140201E-2</v>
          </cell>
          <cell r="H850">
            <v>-3.0382056849288217E-2</v>
          </cell>
          <cell r="I850">
            <v>0.10854349210721148</v>
          </cell>
          <cell r="J850">
            <v>-8.0090853249146443E-2</v>
          </cell>
          <cell r="K850">
            <v>-2.3398568723747119E-2</v>
          </cell>
          <cell r="L850">
            <v>0.1028668575449585</v>
          </cell>
          <cell r="M850">
            <v>-3.3218120086868863E-2</v>
          </cell>
          <cell r="N850" t="str">
            <v/>
          </cell>
          <cell r="O850">
            <v>-1.0516343223829303</v>
          </cell>
          <cell r="P850">
            <v>-3503624.94</v>
          </cell>
          <cell r="Q850">
            <v>-0.19049653198703553</v>
          </cell>
          <cell r="R850">
            <v>-7.7861163387713539E-3</v>
          </cell>
          <cell r="S850">
            <v>-1.7379919860106119E-2</v>
          </cell>
          <cell r="T850">
            <v>-2.4110075205924231E-3</v>
          </cell>
          <cell r="U850">
            <v>-0.29024716111372673</v>
          </cell>
          <cell r="V850">
            <v>8.3929099002420848E-2</v>
          </cell>
          <cell r="W850">
            <v>8.423129764823023E-2</v>
          </cell>
          <cell r="X850">
            <v>7.9281548904070576E-2</v>
          </cell>
        </row>
        <row r="851">
          <cell r="A851">
            <v>40842</v>
          </cell>
          <cell r="B851">
            <v>-1.35321100649807E-2</v>
          </cell>
          <cell r="C851">
            <v>-0.10442588174967149</v>
          </cell>
          <cell r="D851">
            <v>-6.863031709809353E-2</v>
          </cell>
          <cell r="E851">
            <v>1.5185590602271537E-2</v>
          </cell>
          <cell r="F851">
            <v>0.12249596093780712</v>
          </cell>
          <cell r="G851">
            <v>-4.2398666558967513E-2</v>
          </cell>
          <cell r="H851">
            <v>1.8951369952357577E-2</v>
          </cell>
          <cell r="I851">
            <v>0.12955190993441357</v>
          </cell>
          <cell r="J851">
            <v>-6.2657314686513366E-2</v>
          </cell>
          <cell r="K851">
            <v>1.1400428175193201E-2</v>
          </cell>
          <cell r="L851">
            <v>0.11544001194120068</v>
          </cell>
          <cell r="M851">
            <v>-2.2196392703840995E-2</v>
          </cell>
          <cell r="N851" t="str">
            <v/>
          </cell>
          <cell r="O851">
            <v>-0.95645436376587145</v>
          </cell>
          <cell r="P851">
            <v>-3143263.75</v>
          </cell>
          <cell r="Q851">
            <v>-0.20145082201417053</v>
          </cell>
          <cell r="R851">
            <v>7.2812374883979292E-3</v>
          </cell>
          <cell r="S851">
            <v>1.2420768012402217E-3</v>
          </cell>
          <cell r="T851">
            <v>8.9619341365323457E-3</v>
          </cell>
          <cell r="U851">
            <v>-0.29985161464846832</v>
          </cell>
          <cell r="V851">
            <v>0.10038920254176076</v>
          </cell>
          <cell r="W851">
            <v>0.10477896608388648</v>
          </cell>
          <cell r="X851">
            <v>9.1585820683162567E-2</v>
          </cell>
        </row>
        <row r="852">
          <cell r="A852">
            <v>40843</v>
          </cell>
          <cell r="B852">
            <v>-4.0329488510528318E-2</v>
          </cell>
          <cell r="C852">
            <v>-0.14054392786197467</v>
          </cell>
          <cell r="D852">
            <v>-0.10619198002374042</v>
          </cell>
          <cell r="E852">
            <v>4.5906540809864893E-2</v>
          </cell>
          <cell r="F852">
            <v>0.17402586757750715</v>
          </cell>
          <cell r="G852">
            <v>1.5614981342242373E-3</v>
          </cell>
          <cell r="H852">
            <v>5.2785262310871557E-2</v>
          </cell>
          <cell r="I852">
            <v>0.18917560379404752</v>
          </cell>
          <cell r="J852">
            <v>-1.3179435167064213E-2</v>
          </cell>
          <cell r="K852">
            <v>3.8940793726929525E-2</v>
          </cell>
          <cell r="L852">
            <v>0.15887613136096679</v>
          </cell>
          <cell r="M852">
            <v>1.5880055873326304E-2</v>
          </cell>
          <cell r="N852" t="str">
            <v/>
          </cell>
          <cell r="O852">
            <v>-0.99841839883708972</v>
          </cell>
          <cell r="P852">
            <v>-3148411.88</v>
          </cell>
          <cell r="Q852">
            <v>-0.23365590191284191</v>
          </cell>
          <cell r="R852">
            <v>5.3522034724170275E-2</v>
          </cell>
          <cell r="S852">
            <v>5.4092902461875481E-2</v>
          </cell>
          <cell r="T852">
            <v>4.8251712692066961E-2</v>
          </cell>
          <cell r="U852">
            <v>-0.32808824091116784</v>
          </cell>
          <cell r="V852">
            <v>0.15090426437497872</v>
          </cell>
          <cell r="W852">
            <v>0.16309501360415779</v>
          </cell>
          <cell r="X852">
            <v>0.13409303896162661</v>
          </cell>
        </row>
        <row r="853">
          <cell r="A853">
            <v>40844</v>
          </cell>
          <cell r="B853">
            <v>1.7124364587729763E-3</v>
          </cell>
          <cell r="C853">
            <v>-0.13907216394933164</v>
          </cell>
          <cell r="D853">
            <v>-0.10466139058318935</v>
          </cell>
          <cell r="E853">
            <v>-2.9601636786520391E-3</v>
          </cell>
          <cell r="F853">
            <v>0.17055055884650616</v>
          </cell>
          <cell r="G853">
            <v>-1.4032878344890642E-3</v>
          </cell>
          <cell r="H853">
            <v>-5.7585074782427062E-3</v>
          </cell>
          <cell r="I853">
            <v>0.18232772718665569</v>
          </cell>
          <cell r="J853">
            <v>-1.8862048769338391E-2</v>
          </cell>
          <cell r="K853">
            <v>-8.8655596426300503E-5</v>
          </cell>
          <cell r="L853">
            <v>0.15877339050635664</v>
          </cell>
          <cell r="M853">
            <v>1.578999242107515E-2</v>
          </cell>
          <cell r="N853" t="str">
            <v/>
          </cell>
          <cell r="O853">
            <v>-1.0925824773453532</v>
          </cell>
          <cell r="P853">
            <v>-3451268.89</v>
          </cell>
          <cell r="Q853">
            <v>-0.23234358633931196</v>
          </cell>
          <cell r="R853">
            <v>5.0403437062320089E-2</v>
          </cell>
          <cell r="S853">
            <v>4.8022900600286134E-2</v>
          </cell>
          <cell r="T853">
            <v>4.8158779311273214E-2</v>
          </cell>
          <cell r="U853">
            <v>-0.32693763471782578</v>
          </cell>
          <cell r="V853">
            <v>0.14749739937397011</v>
          </cell>
          <cell r="W853">
            <v>0.15639732227041137</v>
          </cell>
          <cell r="X853">
            <v>0.13399249526685453</v>
          </cell>
        </row>
        <row r="854">
          <cell r="A854">
            <v>40847</v>
          </cell>
          <cell r="B854">
            <v>2.846931579223172E-2</v>
          </cell>
          <cell r="C854">
            <v>-0.11456213751048239</v>
          </cell>
          <cell r="D854">
            <v>-7.9171712970724561E-2</v>
          </cell>
          <cell r="E854">
            <v>-2.5466370047299902E-2</v>
          </cell>
          <cell r="F854">
            <v>0.14074088515584726</v>
          </cell>
          <cell r="G854">
            <v>-2.6833921234513003E-2</v>
          </cell>
          <cell r="H854">
            <v>-2.6195863289974471E-2</v>
          </cell>
          <cell r="I854">
            <v>0.15135563168132782</v>
          </cell>
          <cell r="J854">
            <v>-4.4563804408382479E-2</v>
          </cell>
          <cell r="K854">
            <v>-2.4722048426976399E-2</v>
          </cell>
          <cell r="L854">
            <v>0.13012613863036671</v>
          </cell>
          <cell r="M854">
            <v>-9.3224169631966891E-3</v>
          </cell>
          <cell r="N854" t="str">
            <v/>
          </cell>
          <cell r="O854">
            <v>-0.99523640639455169</v>
          </cell>
          <cell r="P854">
            <v>-3233576.23</v>
          </cell>
          <cell r="Q854">
            <v>-0.21048893347887376</v>
          </cell>
          <cell r="R854">
            <v>2.3653474435135324E-2</v>
          </cell>
          <cell r="S854">
            <v>2.0569035971398586E-2</v>
          </cell>
          <cell r="T854">
            <v>2.2246147209979306E-2</v>
          </cell>
          <cell r="U854">
            <v>-0.3077760096927411</v>
          </cell>
          <cell r="V854">
            <v>0.11827480597319839</v>
          </cell>
          <cell r="W854">
            <v>0.12610449610732322</v>
          </cell>
          <cell r="X854">
            <v>0.10595787788303945</v>
          </cell>
        </row>
        <row r="855">
          <cell r="A855">
            <v>40848</v>
          </cell>
          <cell r="B855">
            <v>2.6646601130039901E-2</v>
          </cell>
          <cell r="C855">
            <v>2.6646601130039915E-2</v>
          </cell>
          <cell r="D855">
            <v>-5.4634768896997588E-2</v>
          </cell>
          <cell r="E855">
            <v>-3.3081163274595093E-2</v>
          </cell>
          <cell r="F855">
            <v>-3.3081163274595093E-2</v>
          </cell>
          <cell r="G855">
            <v>-5.9027387179451551E-2</v>
          </cell>
          <cell r="H855">
            <v>-3.6648854573780622E-2</v>
          </cell>
          <cell r="I855">
            <v>-3.6648854573780643E-2</v>
          </cell>
          <cell r="J855">
            <v>-7.9579446595145931E-2</v>
          </cell>
          <cell r="K855">
            <v>-2.951347197540951E-2</v>
          </cell>
          <cell r="L855">
            <v>-2.9513471975409544E-2</v>
          </cell>
          <cell r="M855">
            <v>-3.8560752046819857E-2</v>
          </cell>
          <cell r="N855" t="str">
            <v/>
          </cell>
          <cell r="O855">
            <v>-0.9798576978104131</v>
          </cell>
          <cell r="P855">
            <v>-3268442.37</v>
          </cell>
          <cell r="Q855">
            <v>-0.18945114700153287</v>
          </cell>
          <cell r="R855">
            <v>-1.0210173289259994E-2</v>
          </cell>
          <cell r="S855">
            <v>-1.6833650210420714E-2</v>
          </cell>
          <cell r="T855">
            <v>-7.9238858076727814E-3</v>
          </cell>
          <cell r="U855">
            <v>-0.28933059313037901</v>
          </cell>
          <cell r="V855">
            <v>8.1280974530932859E-2</v>
          </cell>
          <cell r="W855">
            <v>8.4834056194605489E-2</v>
          </cell>
          <cell r="X855">
            <v>7.3317221048154968E-2</v>
          </cell>
        </row>
        <row r="856">
          <cell r="A856">
            <v>40849</v>
          </cell>
          <cell r="B856">
            <v>-2.0824386309339728E-2</v>
          </cell>
          <cell r="C856">
            <v>5.2673157049374364E-3</v>
          </cell>
          <cell r="D856">
            <v>-7.4321419672904732E-2</v>
          </cell>
          <cell r="E856">
            <v>2.2945095804902449E-2</v>
          </cell>
          <cell r="F856">
            <v>-1.0895117930365739E-2</v>
          </cell>
          <cell r="G856">
            <v>-3.7436680428494684E-2</v>
          </cell>
          <cell r="H856">
            <v>2.7020651165100593E-2</v>
          </cell>
          <cell r="I856">
            <v>-1.0618479323718732E-2</v>
          </cell>
          <cell r="J856">
            <v>-5.4709083896404609E-2</v>
          </cell>
          <cell r="K856">
            <v>1.889950546323501E-2</v>
          </cell>
          <cell r="L856">
            <v>-1.1171756537012745E-2</v>
          </cell>
          <cell r="M856">
            <v>-2.0390025727560102E-2</v>
          </cell>
          <cell r="N856" t="str">
            <v/>
          </cell>
          <cell r="O856">
            <v>-0.89981898936410554</v>
          </cell>
          <cell r="P856">
            <v>-2938959.2600000002</v>
          </cell>
          <cell r="Q856">
            <v>-0.20633032943896512</v>
          </cell>
          <cell r="R856">
            <v>1.2500649111335749E-2</v>
          </cell>
          <cell r="S856">
            <v>9.7321447645086767E-3</v>
          </cell>
          <cell r="T856">
            <v>1.0825862132450181E-2</v>
          </cell>
          <cell r="U856">
            <v>-0.30412984739726134</v>
          </cell>
          <cell r="V856">
            <v>0.10609107008356333</v>
          </cell>
          <cell r="W856">
            <v>0.11414697879906099</v>
          </cell>
          <cell r="X856">
            <v>9.3602385731138771E-2</v>
          </cell>
        </row>
        <row r="857">
          <cell r="A857">
            <v>40850</v>
          </cell>
          <cell r="B857">
            <v>-1.7257564209381553E-2</v>
          </cell>
          <cell r="C857">
            <v>-1.208114954343309E-2</v>
          </cell>
          <cell r="D857">
            <v>-9.0296377210148715E-2</v>
          </cell>
          <cell r="E857">
            <v>2.311115185650614E-2</v>
          </cell>
          <cell r="F857">
            <v>1.1964235201157081E-2</v>
          </cell>
          <cell r="G857">
            <v>-1.5190733378374954E-2</v>
          </cell>
          <cell r="H857">
            <v>2.515519878137978E-2</v>
          </cell>
          <cell r="I857">
            <v>1.4269609499516944E-2</v>
          </cell>
          <cell r="J857">
            <v>-3.0930102995585962E-2</v>
          </cell>
          <cell r="K857">
            <v>2.1065961229888477E-2</v>
          </cell>
          <cell r="L857">
            <v>9.6588609027972172E-3</v>
          </cell>
          <cell r="M857">
            <v>2.4640001087505858E-4</v>
          </cell>
          <cell r="N857" t="str">
            <v/>
          </cell>
          <cell r="O857">
            <v>-0.94105388025444958</v>
          </cell>
          <cell r="P857">
            <v>-3020595.7800000003</v>
          </cell>
          <cell r="Q857">
            <v>-0.22002713473971081</v>
          </cell>
          <cell r="R857">
            <v>3.5900705367758912E-2</v>
          </cell>
          <cell r="S857">
            <v>3.5132157582008938E-2</v>
          </cell>
          <cell r="T857">
            <v>3.2119880554301039E-2</v>
          </cell>
          <cell r="U857">
            <v>-0.3161388712371952</v>
          </cell>
          <cell r="V857">
            <v>0.13165410877138983</v>
          </cell>
          <cell r="W857">
            <v>0.14217356752242516</v>
          </cell>
          <cell r="X857">
            <v>0.11664017118986436</v>
          </cell>
        </row>
        <row r="858">
          <cell r="A858">
            <v>40851</v>
          </cell>
          <cell r="B858">
            <v>2.4229756790850637E-3</v>
          </cell>
          <cell r="C858">
            <v>-9.6874461958672553E-3</v>
          </cell>
          <cell r="D858">
            <v>-8.8092187456953353E-2</v>
          </cell>
          <cell r="E858">
            <v>-4.1971132985214599E-3</v>
          </cell>
          <cell r="F858">
            <v>7.7169066519663376E-3</v>
          </cell>
          <cell r="G858">
            <v>-1.9324089447819714E-2</v>
          </cell>
          <cell r="H858">
            <v>-6.6924340117161286E-3</v>
          </cell>
          <cell r="I858">
            <v>7.4816770678522992E-3</v>
          </cell>
          <cell r="J858">
            <v>-3.7415539334028525E-2</v>
          </cell>
          <cell r="K858">
            <v>-1.6903973538060814E-3</v>
          </cell>
          <cell r="L858">
            <v>7.952136236080376E-3</v>
          </cell>
          <cell r="M858">
            <v>-1.4444138568573406E-3</v>
          </cell>
          <cell r="N858" t="str">
            <v/>
          </cell>
          <cell r="O858">
            <v>-0.94597779758197464</v>
          </cell>
          <cell r="P858">
            <v>-3043757.7</v>
          </cell>
          <cell r="Q858">
            <v>-0.21813727945683892</v>
          </cell>
          <cell r="R858">
            <v>3.1552912741312111E-2</v>
          </cell>
          <cell r="S858">
            <v>2.8204603923986049E-2</v>
          </cell>
          <cell r="T858">
            <v>3.0375187839401407E-2</v>
          </cell>
          <cell r="U858">
            <v>-0.31448189235433133</v>
          </cell>
          <cell r="V858">
            <v>0.12690442826213899</v>
          </cell>
          <cell r="W858">
            <v>0.13452964629185482</v>
          </cell>
          <cell r="X858">
            <v>0.11475260559933154</v>
          </cell>
        </row>
        <row r="859">
          <cell r="A859">
            <v>40854</v>
          </cell>
          <cell r="B859">
            <v>2.4977169398368034E-4</v>
          </cell>
          <cell r="C859">
            <v>-9.4400941517301939E-3</v>
          </cell>
          <cell r="D859">
            <v>-8.7864418697857438E-2</v>
          </cell>
          <cell r="E859">
            <v>-4.4291278929309286E-4</v>
          </cell>
          <cell r="F859">
            <v>7.2705759460232056E-3</v>
          </cell>
          <cell r="G859">
            <v>-1.975844335075494E-2</v>
          </cell>
          <cell r="H859">
            <v>-1.8105241912744336E-3</v>
          </cell>
          <cell r="I859">
            <v>5.6576071192551147E-3</v>
          </cell>
          <cell r="J859">
            <v>-3.9158321786209149E-2</v>
          </cell>
          <cell r="K859">
            <v>9.2406028344660721E-4</v>
          </cell>
          <cell r="L859">
            <v>8.8835447727912964E-3</v>
          </cell>
          <cell r="M859">
            <v>-5.2168829888876722E-4</v>
          </cell>
          <cell r="N859" t="str">
            <v/>
          </cell>
          <cell r="O859">
            <v>-0.94892645482487981</v>
          </cell>
          <cell r="P859">
            <v>-3054007.85</v>
          </cell>
          <cell r="Q859">
            <v>-0.21794199228066613</v>
          </cell>
          <cell r="R859">
            <v>3.1096024763426433E-2</v>
          </cell>
          <cell r="S859">
            <v>2.6343014615001881E-2</v>
          </cell>
          <cell r="T859">
            <v>3.1327316627532742E-2</v>
          </cell>
          <cell r="U859">
            <v>-0.31431066933532814</v>
          </cell>
          <cell r="V859">
            <v>0.12640530787855075</v>
          </cell>
          <cell r="W859">
            <v>0.13247555292152535</v>
          </cell>
          <cell r="X859">
            <v>0.1157827042080346</v>
          </cell>
        </row>
        <row r="860">
          <cell r="A860">
            <v>40855</v>
          </cell>
          <cell r="B860">
            <v>-8.9749755407378933E-3</v>
          </cell>
          <cell r="C860">
            <v>-1.8330345078354071E-2</v>
          </cell>
          <cell r="D860">
            <v>-9.605081322988096E-2</v>
          </cell>
          <cell r="E860">
            <v>1.1946273347520187E-2</v>
          </cell>
          <cell r="F860">
            <v>1.9303705581188435E-2</v>
          </cell>
          <cell r="G860">
            <v>-8.0482097684243525E-3</v>
          </cell>
          <cell r="H860">
            <v>1.3710605425367645E-2</v>
          </cell>
          <cell r="I860">
            <v>1.9445781763486769E-2</v>
          </cell>
          <cell r="J860">
            <v>-2.5984600659971768E-2</v>
          </cell>
          <cell r="K860">
            <v>1.018758277836058E-2</v>
          </cell>
          <cell r="L860">
            <v>1.9161629398890101E-2</v>
          </cell>
          <cell r="M860">
            <v>9.6605797367423918E-3</v>
          </cell>
          <cell r="N860" t="str">
            <v/>
          </cell>
          <cell r="O860">
            <v>-0.94020359253309638</v>
          </cell>
          <cell r="P860">
            <v>-2998776.66</v>
          </cell>
          <cell r="Q860">
            <v>-0.22496094377138531</v>
          </cell>
          <cell r="R860">
            <v>4.3413779722791812E-2</v>
          </cell>
          <cell r="S860">
            <v>4.0414798719470513E-2</v>
          </cell>
          <cell r="T860">
            <v>4.1834049037260179E-2</v>
          </cell>
          <cell r="U860">
            <v>-0.32046471430658852</v>
          </cell>
          <cell r="V860">
            <v>0.13986165358656555</v>
          </cell>
          <cell r="W860">
            <v>0.14800247838150749</v>
          </cell>
          <cell r="X860">
            <v>0.12714983286981707</v>
          </cell>
        </row>
        <row r="861">
          <cell r="A861">
            <v>40856</v>
          </cell>
          <cell r="B861">
            <v>4.4907069723558506E-2</v>
          </cell>
          <cell r="C861">
            <v>2.5753562560713927E-2</v>
          </cell>
          <cell r="D861">
            <v>-5.5457104073041164E-2</v>
          </cell>
          <cell r="E861">
            <v>-4.4168814209919804E-2</v>
          </cell>
          <cell r="F861">
            <v>-2.5717730414109907E-2</v>
          </cell>
          <cell r="G861">
            <v>-5.1861544096360124E-2</v>
          </cell>
          <cell r="H861">
            <v>-4.8061128710547907E-2</v>
          </cell>
          <cell r="I861">
            <v>-2.9549933167273279E-2</v>
          </cell>
          <cell r="J861">
            <v>-7.2796880133708552E-2</v>
          </cell>
          <cell r="K861">
            <v>-4.0275414493426871E-2</v>
          </cell>
          <cell r="L861">
            <v>-2.1885527660946535E-2</v>
          </cell>
          <cell r="M861">
            <v>-3.100391860982854E-2</v>
          </cell>
          <cell r="N861" t="str">
            <v/>
          </cell>
          <cell r="O861">
            <v>-0.93916374996208074</v>
          </cell>
          <cell r="P861">
            <v>-3129977.42</v>
          </cell>
          <cell r="Q861">
            <v>-0.19015621083484591</v>
          </cell>
          <cell r="R861">
            <v>-2.6725696578543401E-3</v>
          </cell>
          <cell r="S861">
            <v>-9.588710834144698E-3</v>
          </cell>
          <cell r="T861">
            <v>-1.2624912108072373E-4</v>
          </cell>
          <cell r="U861">
            <v>-0.28994877585233625</v>
          </cell>
          <cell r="V861">
            <v>8.9515315984288524E-2</v>
          </cell>
          <cell r="W861">
            <v>9.2828183507985829E-2</v>
          </cell>
          <cell r="X861">
            <v>8.1753406154788433E-2</v>
          </cell>
        </row>
        <row r="862">
          <cell r="A862">
            <v>40857</v>
          </cell>
          <cell r="B862">
            <v>-9.8971230206268343E-3</v>
          </cell>
          <cell r="C862">
            <v>1.5601553363204346E-2</v>
          </cell>
          <cell r="D862">
            <v>-6.4805361312289422E-2</v>
          </cell>
          <cell r="E862">
            <v>7.9994658498598881E-3</v>
          </cell>
          <cell r="F862">
            <v>-1.7923992670433597E-2</v>
          </cell>
          <cell r="G862">
            <v>-4.4276942897420124E-2</v>
          </cell>
          <cell r="H862">
            <v>9.3949805105767448E-3</v>
          </cell>
          <cell r="I862">
            <v>-2.0432573702891976E-2</v>
          </cell>
          <cell r="J862">
            <v>-6.4085824893218901E-2</v>
          </cell>
          <cell r="K862">
            <v>6.6148863000654572E-3</v>
          </cell>
          <cell r="L862">
            <v>-1.5415411637975218E-2</v>
          </cell>
          <cell r="M862">
            <v>-2.4594119706223605E-2</v>
          </cell>
          <cell r="N862" t="str">
            <v/>
          </cell>
          <cell r="O862">
            <v>-0.86745365324860635</v>
          </cell>
          <cell r="P862">
            <v>-2862374.71</v>
          </cell>
          <cell r="Q862">
            <v>-0.19817133444370405</v>
          </cell>
          <cell r="R862">
            <v>5.3055170622962056E-3</v>
          </cell>
          <cell r="S862">
            <v>-2.8381607497640626E-4</v>
          </cell>
          <cell r="T862">
            <v>6.4878020554033355E-3</v>
          </cell>
          <cell r="U862">
            <v>-0.29697624016867241</v>
          </cell>
          <cell r="V862">
            <v>9.8230856547404155E-2</v>
          </cell>
          <cell r="W862">
            <v>0.10309528299345216</v>
          </cell>
          <cell r="X862">
            <v>8.8909081941210832E-2</v>
          </cell>
        </row>
        <row r="863">
          <cell r="A863">
            <v>40858</v>
          </cell>
          <cell r="B863">
            <v>-2.2094222179099548E-2</v>
          </cell>
          <cell r="C863">
            <v>-6.8373730022408541E-3</v>
          </cell>
          <cell r="D863">
            <v>-8.5467759440158386E-2</v>
          </cell>
          <cell r="E863">
            <v>2.4164832771556677E-2</v>
          </cell>
          <cell r="F863">
            <v>5.8077098156436024E-3</v>
          </cell>
          <cell r="G863">
            <v>-2.1182055046615411E-2</v>
          </cell>
          <cell r="H863">
            <v>2.6368809221451489E-2</v>
          </cell>
          <cell r="I863">
            <v>5.3974528806848276E-3</v>
          </cell>
          <cell r="J863">
            <v>-3.9406882562175949E-2</v>
          </cell>
          <cell r="K863">
            <v>2.1972087156642565E-2</v>
          </cell>
          <cell r="L863">
            <v>6.2179667506023772E-3</v>
          </cell>
          <cell r="M863">
            <v>-3.1624166913070129E-3</v>
          </cell>
          <cell r="N863" t="str">
            <v/>
          </cell>
          <cell r="O863">
            <v>-0.92628284414155093</v>
          </cell>
          <cell r="P863">
            <v>-2988965.06</v>
          </cell>
          <cell r="Q863">
            <v>-0.21588711513007575</v>
          </cell>
          <cell r="R863">
            <v>2.9598556766429862E-2</v>
          </cell>
          <cell r="S863">
            <v>2.6077509254540221E-2</v>
          </cell>
          <cell r="T863">
            <v>2.8602439764262355E-2</v>
          </cell>
          <cell r="U863">
            <v>-0.31250900331557163</v>
          </cell>
          <cell r="V863">
            <v>0.12476942154043558</v>
          </cell>
          <cell r="W863">
            <v>0.13218259206378957</v>
          </cell>
          <cell r="X863">
            <v>0.11283468719528278</v>
          </cell>
        </row>
        <row r="864">
          <cell r="A864">
            <v>40861</v>
          </cell>
          <cell r="B864">
            <v>8.4020290312585635E-3</v>
          </cell>
          <cell r="C864">
            <v>1.5072082225553451E-3</v>
          </cell>
          <cell r="D864">
            <v>-7.7783833004952729E-2</v>
          </cell>
          <cell r="E864">
            <v>-1.3041835560530624E-2</v>
          </cell>
          <cell r="F864">
            <v>-7.3098689412859907E-3</v>
          </cell>
          <cell r="G864">
            <v>-3.3947637728393931E-2</v>
          </cell>
          <cell r="H864">
            <v>-1.573662639565521E-2</v>
          </cell>
          <cell r="I864">
            <v>-1.0424111214441867E-2</v>
          </cell>
          <cell r="J864">
            <v>-5.4523377569532738E-2</v>
          </cell>
          <cell r="K864">
            <v>-1.0349242174994423E-2</v>
          </cell>
          <cell r="L864">
            <v>-4.1956266681301146E-3</v>
          </cell>
          <cell r="M864">
            <v>-1.3478930250104826E-2</v>
          </cell>
          <cell r="N864" t="str">
            <v/>
          </cell>
          <cell r="O864">
            <v>-1.0097427084321875</v>
          </cell>
          <cell r="P864">
            <v>-3285652.69</v>
          </cell>
          <cell r="Q864">
            <v>-0.20929897590761481</v>
          </cell>
          <cell r="R864">
            <v>1.6170701695722434E-2</v>
          </cell>
          <cell r="S864">
            <v>9.930510838417117E-3</v>
          </cell>
          <cell r="T864">
            <v>1.795718401335189E-2</v>
          </cell>
          <cell r="U864">
            <v>-0.30673268400270015</v>
          </cell>
          <cell r="V864">
            <v>0.11010036370119214</v>
          </cell>
          <cell r="W864">
            <v>0.1143658576008173</v>
          </cell>
          <cell r="X864">
            <v>0.10131769151676462</v>
          </cell>
        </row>
        <row r="865">
          <cell r="A865">
            <v>40862</v>
          </cell>
          <cell r="B865">
            <v>-1.4122796708886635E-2</v>
          </cell>
          <cell r="C865">
            <v>-1.2636874481656402E-2</v>
          </cell>
          <cell r="D865">
            <v>-9.0808104453072414E-2</v>
          </cell>
          <cell r="E865">
            <v>1.0282261533602677E-2</v>
          </cell>
          <cell r="F865">
            <v>2.8972306080857768E-3</v>
          </cell>
          <cell r="G865">
            <v>-2.4014434684362596E-2</v>
          </cell>
          <cell r="H865">
            <v>1.3981766591827293E-2</v>
          </cell>
          <cell r="I865">
            <v>3.4119078874579323E-3</v>
          </cell>
          <cell r="J865">
            <v>-4.1303944116680702E-2</v>
          </cell>
          <cell r="K865">
            <v>6.6058958697218055E-3</v>
          </cell>
          <cell r="L865">
            <v>2.3825533287136214E-3</v>
          </cell>
          <cell r="M865">
            <v>-6.9620747900505098E-3</v>
          </cell>
          <cell r="N865" t="str">
            <v/>
          </cell>
          <cell r="O865">
            <v>-0.94473087979873482</v>
          </cell>
          <cell r="P865">
            <v>-3030692.4299999997</v>
          </cell>
          <cell r="Q865">
            <v>-0.22046588572838</v>
          </cell>
          <cell r="R865">
            <v>2.661923461334248E-2</v>
          </cell>
          <cell r="S865">
            <v>2.4051123514924777E-2</v>
          </cell>
          <cell r="T865">
            <v>2.4681703170779334E-2</v>
          </cell>
          <cell r="U865">
            <v>-0.31652355737144544</v>
          </cell>
          <cell r="V865">
            <v>0.12151470596931535</v>
          </cell>
          <cell r="W865">
            <v>0.12994666091969354</v>
          </cell>
          <cell r="X865">
            <v>0.10859288150640656</v>
          </cell>
        </row>
        <row r="866">
          <cell r="A866">
            <v>40863</v>
          </cell>
          <cell r="B866">
            <v>1.577755943998321E-2</v>
          </cell>
          <cell r="C866">
            <v>2.9413059200569247E-3</v>
          </cell>
          <cell r="D866">
            <v>-7.6463275278729759E-2</v>
          </cell>
          <cell r="E866">
            <v>-1.6571234685757497E-2</v>
          </cell>
          <cell r="F866">
            <v>-1.3722014766016977E-2</v>
          </cell>
          <cell r="G866">
            <v>-4.018772053711972E-2</v>
          </cell>
          <cell r="H866">
            <v>-1.7719738465481388E-2</v>
          </cell>
          <cell r="I866">
            <v>-1.436828869345752E-2</v>
          </cell>
          <cell r="J866">
            <v>-5.8291787494821667E-2</v>
          </cell>
          <cell r="K866">
            <v>-1.542155149843351E-2</v>
          </cell>
          <cell r="L866">
            <v>-1.3075740838576433E-2</v>
          </cell>
          <cell r="M866">
            <v>-2.2276260293573324E-2</v>
          </cell>
          <cell r="N866" t="str">
            <v/>
          </cell>
          <cell r="O866">
            <v>-0.98992797192358584</v>
          </cell>
          <cell r="P866">
            <v>-3225789.05</v>
          </cell>
          <cell r="Q866">
            <v>-0.20816673990496493</v>
          </cell>
          <cell r="R866">
            <v>9.6068863436520324E-3</v>
          </cell>
          <cell r="S866">
            <v>5.9052054309580715E-3</v>
          </cell>
          <cell r="T866">
            <v>8.8795215158286034E-3</v>
          </cell>
          <cell r="U866">
            <v>-0.30573996717204521</v>
          </cell>
          <cell r="V866">
            <v>0.1029298225731694</v>
          </cell>
          <cell r="W866">
            <v>0.10992430160825273</v>
          </cell>
          <cell r="X866">
            <v>9.1496659293458737E-2</v>
          </cell>
        </row>
        <row r="867">
          <cell r="A867">
            <v>40864</v>
          </cell>
          <cell r="B867">
            <v>1.4231267930920817E-2</v>
          </cell>
          <cell r="C867">
            <v>1.7214432363592991E-2</v>
          </cell>
          <cell r="D867">
            <v>-6.3320176705176201E-2</v>
          </cell>
          <cell r="E867">
            <v>-1.7419460312990909E-2</v>
          </cell>
          <cell r="F867">
            <v>-3.0902444987376931E-2</v>
          </cell>
          <cell r="G867">
            <v>-5.6907132447144737E-2</v>
          </cell>
          <cell r="H867">
            <v>-1.5175418370690382E-2</v>
          </cell>
          <cell r="I867">
            <v>-2.9325662271953767E-2</v>
          </cell>
          <cell r="J867">
            <v>-7.2582603602702744E-2</v>
          </cell>
          <cell r="K867">
            <v>-1.9660563294604277E-2</v>
          </cell>
          <cell r="L867">
            <v>-3.2479227702800095E-2</v>
          </cell>
          <cell r="M867">
            <v>-4.1498859762708729E-2</v>
          </cell>
          <cell r="N867" t="str">
            <v/>
          </cell>
          <cell r="O867">
            <v>-0.9586308588524759</v>
          </cell>
          <cell r="P867">
            <v>-3168259.66</v>
          </cell>
          <cell r="Q867">
            <v>-0.19689794862393795</v>
          </cell>
          <cell r="R867">
            <v>-7.9799207447335263E-3</v>
          </cell>
          <cell r="S867">
            <v>-9.3598269027119763E-3</v>
          </cell>
          <cell r="T867">
            <v>-1.0955618173563497E-2</v>
          </cell>
          <cell r="U867">
            <v>-0.29585976663114066</v>
          </cell>
          <cell r="V867">
            <v>8.371738030084197E-2</v>
          </cell>
          <cell r="W867">
            <v>9.3080735971551087E-2</v>
          </cell>
          <cell r="X867">
            <v>7.0037220137570522E-2</v>
          </cell>
        </row>
        <row r="868">
          <cell r="A868">
            <v>40865</v>
          </cell>
          <cell r="B868">
            <v>-1.1683263786805066E-3</v>
          </cell>
          <cell r="C868">
            <v>1.6025993909488223E-2</v>
          </cell>
          <cell r="D868">
            <v>-6.441452445110929E-2</v>
          </cell>
          <cell r="E868">
            <v>3.8909151867039249E-4</v>
          </cell>
          <cell r="F868">
            <v>-3.052537734795735E-2</v>
          </cell>
          <cell r="G868">
            <v>-5.654018301106134E-2</v>
          </cell>
          <cell r="H868">
            <v>9.6423400388161466E-4</v>
          </cell>
          <cell r="I868">
            <v>-2.8389705068821214E-2</v>
          </cell>
          <cell r="J868">
            <v>-7.168835621330516E-2</v>
          </cell>
          <cell r="K868">
            <v>-1.8792560273582281E-4</v>
          </cell>
          <cell r="L868">
            <v>-3.2661049627093486E-2</v>
          </cell>
          <cell r="M868">
            <v>-4.1678986667210816E-2</v>
          </cell>
          <cell r="N868" t="str">
            <v/>
          </cell>
          <cell r="O868">
            <v>-0.93597328285927306</v>
          </cell>
          <cell r="P868">
            <v>-3089762.66</v>
          </cell>
          <cell r="Q868">
            <v>-0.19783623393533301</v>
          </cell>
          <cell r="R868">
            <v>-7.5939341455445453E-3</v>
          </cell>
          <cell r="S868">
            <v>-8.4046179622004891E-3</v>
          </cell>
          <cell r="T868">
            <v>-1.1141484935150769E-2</v>
          </cell>
          <cell r="U868">
            <v>-0.29668243224007573</v>
          </cell>
          <cell r="V868">
            <v>8.413904554215268E-2</v>
          </cell>
          <cell r="W868">
            <v>9.4134721586162762E-2</v>
          </cell>
          <cell r="X868">
            <v>6.9836132748026358E-2</v>
          </cell>
        </row>
        <row r="869">
          <cell r="A869">
            <v>40868</v>
          </cell>
          <cell r="B869">
            <v>1.691898632874508E-2</v>
          </cell>
          <cell r="C869">
            <v>3.3216123810092535E-2</v>
          </cell>
          <cell r="D869">
            <v>-4.858536658092516E-2</v>
          </cell>
          <cell r="E869">
            <v>-2.0332948616846092E-2</v>
          </cell>
          <cell r="F869">
            <v>-5.023765503567762E-2</v>
          </cell>
          <cell r="G869">
            <v>-7.5723502991956404E-2</v>
          </cell>
          <cell r="H869">
            <v>-2.431345272572271E-2</v>
          </cell>
          <cell r="I869">
            <v>-5.2012906042455898E-2</v>
          </cell>
          <cell r="J869">
            <v>-9.4258817479250911E-2</v>
          </cell>
          <cell r="K869">
            <v>-1.6334868347557464E-2</v>
          </cell>
          <cell r="L869">
            <v>-4.8462404028899342E-2</v>
          </cell>
          <cell r="M869">
            <v>-5.7333034254699822E-2</v>
          </cell>
          <cell r="N869" t="str">
            <v/>
          </cell>
          <cell r="O869">
            <v>-0.95861259422904876</v>
          </cell>
          <cell r="P869">
            <v>-3218037.9000000004</v>
          </cell>
          <cell r="Q869">
            <v>-0.18426443614387022</v>
          </cell>
          <cell r="R869">
            <v>-2.777247568960961E-2</v>
          </cell>
          <cell r="S869">
            <v>-3.2513725406421501E-2</v>
          </cell>
          <cell r="T869">
            <v>-2.7294358593096257E-2</v>
          </cell>
          <cell r="U869">
            <v>-0.28478301192637934</v>
          </cell>
          <cell r="V869">
            <v>6.2095302035627631E-2</v>
          </cell>
          <cell r="W869">
            <v>6.7532528757305865E-2</v>
          </cell>
          <cell r="X869">
            <v>5.2360500366127383E-2</v>
          </cell>
        </row>
        <row r="870">
          <cell r="A870">
            <v>40869</v>
          </cell>
          <cell r="B870">
            <v>8.2162647199962649E-3</v>
          </cell>
          <cell r="C870">
            <v>4.1705300996284889E-2</v>
          </cell>
          <cell r="D870">
            <v>-4.0768292094275682E-2</v>
          </cell>
          <cell r="E870">
            <v>-6.7085058357395644E-3</v>
          </cell>
          <cell r="F870">
            <v>-5.6609141269436392E-2</v>
          </cell>
          <cell r="G870">
            <v>-8.192401726597176E-2</v>
          </cell>
          <cell r="H870">
            <v>-7.9994196004706686E-3</v>
          </cell>
          <cell r="I870">
            <v>-5.9596252582853171E-2</v>
          </cell>
          <cell r="J870">
            <v>-0.1015042212476609</v>
          </cell>
          <cell r="K870">
            <v>-5.4224088979422476E-3</v>
          </cell>
          <cell r="L870">
            <v>-5.3622029956019612E-2</v>
          </cell>
          <cell r="M870">
            <v>-6.2444559997553273E-2</v>
          </cell>
          <cell r="N870" t="str">
            <v/>
          </cell>
          <cell r="O870">
            <v>-0.90119341592906788</v>
          </cell>
          <cell r="P870">
            <v>-2990245.8000000003</v>
          </cell>
          <cell r="Q870">
            <v>-0.17756213680971278</v>
          </cell>
          <cell r="R870">
            <v>-3.4294669710112524E-2</v>
          </cell>
          <cell r="S870">
            <v>-4.0253054074591677E-2</v>
          </cell>
          <cell r="T870">
            <v>-3.2568766318139653E-2</v>
          </cell>
          <cell r="U870">
            <v>-0.278906599820128</v>
          </cell>
          <cell r="V870">
            <v>5.4970229503810142E-2</v>
          </cell>
          <cell r="W870">
            <v>5.8992888122624709E-2</v>
          </cell>
          <cell r="X870">
            <v>4.66541714250992E-2</v>
          </cell>
        </row>
        <row r="871">
          <cell r="A871">
            <v>40870</v>
          </cell>
          <cell r="B871">
            <v>2.4858559371219301E-2</v>
          </cell>
          <cell r="C871">
            <v>6.760059406841501E-2</v>
          </cell>
          <cell r="D871">
            <v>-1.6923173732545038E-2</v>
          </cell>
          <cell r="E871">
            <v>-2.8081155510315425E-2</v>
          </cell>
          <cell r="F871">
            <v>-8.3100646680459356E-2</v>
          </cell>
          <cell r="G871">
            <v>-0.10770465170741161</v>
          </cell>
          <cell r="H871">
            <v>-3.1444860995843989E-2</v>
          </cell>
          <cell r="I871">
            <v>-8.9167117700356124E-2</v>
          </cell>
          <cell r="J871">
            <v>-0.12975729611588083</v>
          </cell>
          <cell r="K871">
            <v>-2.4738684168076001E-2</v>
          </cell>
          <cell r="L871">
            <v>-7.7034175660562587E-2</v>
          </cell>
          <cell r="M871">
            <v>-8.563844791783537E-2</v>
          </cell>
          <cell r="N871" t="str">
            <v/>
          </cell>
          <cell r="O871">
            <v>-0.92739845002925692</v>
          </cell>
          <cell r="P871">
            <v>-3155223.45</v>
          </cell>
          <cell r="Q871">
            <v>-0.15711751635845816</v>
          </cell>
          <cell r="R871">
            <v>-6.1412791267123401E-2</v>
          </cell>
          <cell r="S871">
            <v>-7.0432163380401924E-2</v>
          </cell>
          <cell r="T871">
            <v>-5.6501742062527338E-2</v>
          </cell>
          <cell r="U871">
            <v>-0.26098125671956218</v>
          </cell>
          <cell r="V871">
            <v>2.5345446430360408E-2</v>
          </cell>
          <cell r="W871">
            <v>2.5693003960021388E-2</v>
          </cell>
          <cell r="X871">
            <v>2.076132444501444E-2</v>
          </cell>
        </row>
        <row r="872">
          <cell r="A872">
            <v>40872</v>
          </cell>
          <cell r="B872">
            <v>5.5531663419783371E-3</v>
          </cell>
          <cell r="C872">
            <v>7.3529157754071761E-2</v>
          </cell>
          <cell r="D872">
            <v>-1.1463984589337728E-2</v>
          </cell>
          <cell r="E872">
            <v>-6.7744816467542046E-3</v>
          </cell>
          <cell r="F872">
            <v>-8.931216452144336E-2</v>
          </cell>
          <cell r="G872">
            <v>-0.11374949016790392</v>
          </cell>
          <cell r="H872">
            <v>-1.2130742815120197E-2</v>
          </cell>
          <cell r="I872">
            <v>-0.10021619714308772</v>
          </cell>
          <cell r="J872">
            <v>-0.14031398654343386</v>
          </cell>
          <cell r="K872">
            <v>-1.4886317597075721E-3</v>
          </cell>
          <cell r="L872">
            <v>-7.8408131899799005E-2</v>
          </cell>
          <cell r="M872">
            <v>-8.6999595564120402E-2</v>
          </cell>
          <cell r="N872" t="str">
            <v/>
          </cell>
          <cell r="O872">
            <v>-0.80134140509641683</v>
          </cell>
          <cell r="P872">
            <v>-2741783.92</v>
          </cell>
          <cell r="Q872">
            <v>-0.15243684972005689</v>
          </cell>
          <cell r="R872">
            <v>-6.7771233086562521E-2</v>
          </cell>
          <cell r="S872">
            <v>-8.1708511735641864E-2</v>
          </cell>
          <cell r="T872">
            <v>-5.7906263534521885E-2</v>
          </cell>
          <cell r="U872">
            <v>-0.25687736270828609</v>
          </cell>
          <cell r="V872">
            <v>1.8399262521934912E-2</v>
          </cell>
          <cell r="W872">
            <v>1.3250585921714242E-2</v>
          </cell>
          <cell r="X872">
            <v>1.9241786718364295E-2</v>
          </cell>
        </row>
        <row r="873">
          <cell r="A873">
            <v>40875</v>
          </cell>
          <cell r="B873">
            <v>-3.0374765081447937E-2</v>
          </cell>
          <cell r="C873">
            <v>4.092096177920701E-2</v>
          </cell>
          <cell r="D873">
            <v>-4.1490533831987197E-2</v>
          </cell>
          <cell r="E873">
            <v>3.9388195921715274E-2</v>
          </cell>
          <cell r="F873">
            <v>-5.3441813634091173E-2</v>
          </cell>
          <cell r="G873">
            <v>-7.88416814509173E-2</v>
          </cell>
          <cell r="H873">
            <v>4.7732990365665896E-2</v>
          </cell>
          <cell r="I873">
            <v>-5.7266825550136624E-2</v>
          </cell>
          <cell r="J873">
            <v>-9.927860234561392E-2</v>
          </cell>
          <cell r="K873">
            <v>3.1240868304431315E-2</v>
          </cell>
          <cell r="L873">
            <v>-4.9616801718045722E-2</v>
          </cell>
          <cell r="M873">
            <v>-5.8476670167246447E-2</v>
          </cell>
          <cell r="N873" t="str">
            <v/>
          </cell>
          <cell r="O873">
            <v>-0.77969579271127942</v>
          </cell>
          <cell r="P873">
            <v>-2585118.1399999997</v>
          </cell>
          <cell r="Q873">
            <v>-0.17818138130150218</v>
          </cell>
          <cell r="R873">
            <v>-3.1052423771516957E-2</v>
          </cell>
          <cell r="S873">
            <v>-3.7875712973446385E-2</v>
          </cell>
          <cell r="T873">
            <v>-2.8474437183174217E-2</v>
          </cell>
          <cell r="U873">
            <v>-0.279449538242728</v>
          </cell>
          <cell r="V873">
            <v>5.8512172200679169E-2</v>
          </cell>
          <cell r="W873">
            <v>6.1616066377520706E-2</v>
          </cell>
          <cell r="X873">
            <v>5.1083785147606031E-2</v>
          </cell>
        </row>
        <row r="874">
          <cell r="A874">
            <v>40876</v>
          </cell>
          <cell r="B874">
            <v>1.6346148037702363E-3</v>
          </cell>
          <cell r="C874">
            <v>4.2622466592886044E-2</v>
          </cell>
          <cell r="D874">
            <v>-3.9923740069035096E-2</v>
          </cell>
          <cell r="E874">
            <v>-4.0042271492524151E-4</v>
          </cell>
          <cell r="F874">
            <v>-5.3820837032910518E-2</v>
          </cell>
          <cell r="G874">
            <v>-7.921053416570667E-2</v>
          </cell>
          <cell r="H874">
            <v>-2.3979750432967543E-3</v>
          </cell>
          <cell r="I874">
            <v>-5.9527476174955352E-2</v>
          </cell>
          <cell r="J874">
            <v>-0.1014385097781525</v>
          </cell>
          <cell r="K874">
            <v>1.5810504961538995E-3</v>
          </cell>
          <cell r="L874">
            <v>-4.8114197890865684E-2</v>
          </cell>
          <cell r="M874">
            <v>-5.6988074239473829E-2</v>
          </cell>
          <cell r="N874" t="str">
            <v/>
          </cell>
          <cell r="O874">
            <v>-0.83791483324949489</v>
          </cell>
          <cell r="P874">
            <v>-2782778.34</v>
          </cell>
          <cell r="Q874">
            <v>-0.17683802442136365</v>
          </cell>
          <cell r="R874">
            <v>-3.1440412390610573E-2</v>
          </cell>
          <cell r="S874">
            <v>-4.0182863002285796E-2</v>
          </cell>
          <cell r="T874">
            <v>-2.6938406210056387E-2</v>
          </cell>
          <cell r="U874">
            <v>-0.27827171579107612</v>
          </cell>
          <cell r="V874">
            <v>5.8088319882905193E-2</v>
          </cell>
          <cell r="W874">
            <v>5.9070337544784524E-2</v>
          </cell>
          <cell r="X874">
            <v>5.2745601687613108E-2</v>
          </cell>
        </row>
        <row r="875">
          <cell r="A875">
            <v>40877</v>
          </cell>
          <cell r="B875">
            <v>-3.3035719085347005E-2</v>
          </cell>
          <cell r="C875">
            <v>8.1786836744519587E-3</v>
          </cell>
          <cell r="D875">
            <v>-7.1640549692625011E-2</v>
          </cell>
          <cell r="E875">
            <v>5.2311063010106684E-2</v>
          </cell>
          <cell r="F875">
            <v>-4.3251992200890599E-3</v>
          </cell>
          <cell r="G875">
            <v>-3.1043058399406465E-2</v>
          </cell>
          <cell r="H875">
            <v>5.9419414327048461E-2</v>
          </cell>
          <cell r="I875">
            <v>-3.6451496185899712E-3</v>
          </cell>
          <cell r="J875">
            <v>-4.8046512292330368E-2</v>
          </cell>
          <cell r="K875">
            <v>4.528794207641209E-2</v>
          </cell>
          <cell r="L875">
            <v>-5.0052488215881485E-3</v>
          </cell>
          <cell r="M875">
            <v>-1.4281004768265326E-2</v>
          </cell>
          <cell r="N875" t="str">
            <v/>
          </cell>
          <cell r="O875">
            <v>-0.84993101524819659</v>
          </cell>
          <cell r="P875">
            <v>-2727569.4699999997</v>
          </cell>
          <cell r="Q875">
            <v>-0.2040317722083187</v>
          </cell>
          <cell r="R875">
            <v>1.9225969225867168E-2</v>
          </cell>
          <cell r="S875">
            <v>1.6848909139183021E-2</v>
          </cell>
          <cell r="T875">
            <v>1.7129550886283873E-2</v>
          </cell>
          <cell r="U875">
            <v>-0.30211452864415156</v>
          </cell>
          <cell r="V875">
            <v>0.11343804465455776</v>
          </cell>
          <cell r="W875">
            <v>0.12199967673284529</v>
          </cell>
          <cell r="X875">
            <v>0.10042228351803928</v>
          </cell>
        </row>
        <row r="876">
          <cell r="A876">
            <v>40878</v>
          </cell>
          <cell r="B876">
            <v>1.3183301774716469E-3</v>
          </cell>
          <cell r="C876">
            <v>1.3183301774717382E-3</v>
          </cell>
          <cell r="D876">
            <v>-7.0416665413743695E-2</v>
          </cell>
          <cell r="E876">
            <v>-5.6150397971811428E-3</v>
          </cell>
          <cell r="F876">
            <v>-5.6150397971811428E-3</v>
          </cell>
          <cell r="G876">
            <v>-3.6483790188248766E-2</v>
          </cell>
          <cell r="H876">
            <v>-9.0096579211159673E-3</v>
          </cell>
          <cell r="I876">
            <v>-9.0096579211159655E-3</v>
          </cell>
          <cell r="J876">
            <v>-5.6623287573389747E-2</v>
          </cell>
          <cell r="K876">
            <v>-2.2204216732463512E-3</v>
          </cell>
          <cell r="L876">
            <v>-2.22042167324632E-3</v>
          </cell>
          <cell r="M876">
            <v>-1.6469716589008421E-2</v>
          </cell>
          <cell r="N876" t="str">
            <v/>
          </cell>
          <cell r="O876">
            <v>-0.9144688356147278</v>
          </cell>
          <cell r="P876">
            <v>-2938550.91</v>
          </cell>
          <cell r="Q876">
            <v>-0.20298242327331217</v>
          </cell>
          <cell r="R876">
            <v>1.350297484634333E-2</v>
          </cell>
          <cell r="S876">
            <v>7.6874483103790414E-3</v>
          </cell>
          <cell r="T876">
            <v>1.4871094386996742E-2</v>
          </cell>
          <cell r="U876">
            <v>-0.30119448516684411</v>
          </cell>
          <cell r="V876">
            <v>0.10718604572212675</v>
          </cell>
          <cell r="W876">
            <v>0.11189084345787959</v>
          </cell>
          <cell r="X876">
            <v>9.797888202999272E-2</v>
          </cell>
        </row>
        <row r="877">
          <cell r="A877">
            <v>40879</v>
          </cell>
          <cell r="B877">
            <v>-2.9002334897084026E-3</v>
          </cell>
          <cell r="C877">
            <v>-1.585726777567853E-3</v>
          </cell>
          <cell r="D877">
            <v>-7.3112674132185473E-2</v>
          </cell>
          <cell r="E877">
            <v>2.9991815471093197E-3</v>
          </cell>
          <cell r="F877">
            <v>-2.6326987738177765E-3</v>
          </cell>
          <cell r="G877">
            <v>-3.359403015144069E-2</v>
          </cell>
          <cell r="H877">
            <v>5.857127281978021E-3</v>
          </cell>
          <cell r="I877">
            <v>-3.2053013523489771E-3</v>
          </cell>
          <cell r="J877">
            <v>-5.1097810093853058E-2</v>
          </cell>
          <cell r="K877">
            <v>1.606822603329563E-4</v>
          </cell>
          <cell r="L877">
            <v>-2.0600961952865759E-3</v>
          </cell>
          <cell r="M877">
            <v>-1.6311680719963917E-2</v>
          </cell>
          <cell r="N877" t="str">
            <v/>
          </cell>
          <cell r="O877">
            <v>-0.98688267105703165</v>
          </cell>
          <cell r="P877">
            <v>-3162047.9200000004</v>
          </cell>
          <cell r="Q877">
            <v>-0.20529396034122116</v>
          </cell>
          <cell r="R877">
            <v>1.6542654266442858E-2</v>
          </cell>
          <cell r="S877">
            <v>1.3589601955584563E-2</v>
          </cell>
          <cell r="T877">
            <v>1.5034166168389484E-2</v>
          </cell>
          <cell r="U877">
            <v>-0.30322118432375611</v>
          </cell>
          <cell r="V877">
            <v>0.11050669767967358</v>
          </cell>
          <cell r="W877">
            <v>0.11840332965167844</v>
          </cell>
          <cell r="X877">
            <v>9.8155307758555299E-2</v>
          </cell>
        </row>
        <row r="878">
          <cell r="A878">
            <v>40882</v>
          </cell>
          <cell r="B878">
            <v>-1.657123174183555E-2</v>
          </cell>
          <cell r="C878">
            <v>-1.8130681073493027E-2</v>
          </cell>
          <cell r="D878">
            <v>-8.8472338807711215E-2</v>
          </cell>
          <cell r="E878">
            <v>1.4323238642600433E-2</v>
          </cell>
          <cell r="F878">
            <v>1.165283109597115E-2</v>
          </cell>
          <cell r="G878">
            <v>-1.9751966819666067E-2</v>
          </cell>
          <cell r="H878">
            <v>1.633697648511118E-2</v>
          </cell>
          <cell r="I878">
            <v>1.307931019994113E-2</v>
          </cell>
          <cell r="J878">
            <v>-3.5595617330685836E-2</v>
          </cell>
          <cell r="K878">
            <v>1.231181170373577E-2</v>
          </cell>
          <cell r="L878">
            <v>1.022635199200117E-2</v>
          </cell>
          <cell r="M878">
            <v>-4.2006953578238582E-3</v>
          </cell>
          <cell r="N878" t="str">
            <v/>
          </cell>
          <cell r="O878">
            <v>-0.94371286266102472</v>
          </cell>
          <cell r="P878">
            <v>-2973621.63</v>
          </cell>
          <cell r="Q878">
            <v>-0.21846321829104309</v>
          </cell>
          <cell r="R878">
            <v>3.1102837293883523E-2</v>
          </cell>
          <cell r="S878">
            <v>3.0148591448286188E-2</v>
          </cell>
          <cell r="T878">
            <v>2.7531075695113039E-2</v>
          </cell>
          <cell r="U878">
            <v>-0.31476766755112884</v>
          </cell>
          <cell r="V878">
            <v>0.12641275012474562</v>
          </cell>
          <cell r="W878">
            <v>0.13667465854906791</v>
          </cell>
          <cell r="X878">
            <v>0.11167558912913655</v>
          </cell>
        </row>
        <row r="879">
          <cell r="A879">
            <v>40883</v>
          </cell>
          <cell r="B879">
            <v>4.1612528109695925E-3</v>
          </cell>
          <cell r="C879">
            <v>-1.4044874610105285E-2</v>
          </cell>
          <cell r="D879">
            <v>-8.4679241765298285E-2</v>
          </cell>
          <cell r="E879">
            <v>-1.6157906459610683E-3</v>
          </cell>
          <cell r="F879">
            <v>1.0018211914526232E-2</v>
          </cell>
          <cell r="G879">
            <v>-2.1335842422400608E-2</v>
          </cell>
          <cell r="H879">
            <v>-2.81434784154279E-4</v>
          </cell>
          <cell r="I879">
            <v>1.2794194442943718E-2</v>
          </cell>
          <cell r="J879">
            <v>-3.5867034269959852E-2</v>
          </cell>
          <cell r="K879">
            <v>-2.9539148330552452E-3</v>
          </cell>
          <cell r="L879">
            <v>7.242229386108745E-3</v>
          </cell>
          <cell r="M879">
            <v>-7.1422016945524858E-3</v>
          </cell>
          <cell r="N879" t="str">
            <v/>
          </cell>
          <cell r="O879">
            <v>-0.96795310130828061</v>
          </cell>
          <cell r="P879">
            <v>-3062694</v>
          </cell>
          <cell r="Q879">
            <v>-0.21521104616128062</v>
          </cell>
          <cell r="R879">
            <v>2.943679097436025E-2</v>
          </cell>
          <cell r="S879">
            <v>2.9858671801805015E-2</v>
          </cell>
          <cell r="T879">
            <v>2.4495836409192062E-2</v>
          </cell>
          <cell r="U879">
            <v>-0.3119162425815587</v>
          </cell>
          <cell r="V879">
            <v>0.12459270293960278</v>
          </cell>
          <cell r="W879">
            <v>0.13635475876188541</v>
          </cell>
          <cell r="X879">
            <v>0.10839179411686262</v>
          </cell>
        </row>
        <row r="880">
          <cell r="A880">
            <v>40884</v>
          </cell>
          <cell r="B880">
            <v>1.2222521700672115E-3</v>
          </cell>
          <cell r="C880">
            <v>-1.2839788818508668E-2</v>
          </cell>
          <cell r="D880">
            <v>-8.3560488982238446E-2</v>
          </cell>
          <cell r="E880">
            <v>-1.0839399400915939E-3</v>
          </cell>
          <cell r="F880">
            <v>8.9234128344123365E-3</v>
          </cell>
          <cell r="G880">
            <v>-2.2396655590735115E-2</v>
          </cell>
          <cell r="H880">
            <v>-7.7638601201334247E-4</v>
          </cell>
          <cell r="I880">
            <v>1.200787519732982E-2</v>
          </cell>
          <cell r="J880">
            <v>-3.6615573618273611E-2</v>
          </cell>
          <cell r="K880">
            <v>-1.3931891194326482E-3</v>
          </cell>
          <cell r="L880">
            <v>5.8389504714948526E-3</v>
          </cell>
          <cell r="M880">
            <v>-8.5254403762954345E-3</v>
          </cell>
          <cell r="N880" t="str">
            <v/>
          </cell>
          <cell r="O880">
            <v>-0.94040334528139824</v>
          </cell>
          <cell r="P880">
            <v>-2979160.8400000003</v>
          </cell>
          <cell r="Q880">
            <v>-0.21425183615940657</v>
          </cell>
          <cell r="R880">
            <v>2.8320943320823355E-2</v>
          </cell>
          <cell r="S880">
            <v>2.9059103934667485E-2</v>
          </cell>
          <cell r="T880">
            <v>2.3068519957002653E-2</v>
          </cell>
          <cell r="U880">
            <v>-0.31107523071586607</v>
          </cell>
          <cell r="V880">
            <v>0.12337371199255109</v>
          </cell>
          <cell r="W880">
            <v>0.13547250882249795</v>
          </cell>
          <cell r="X880">
            <v>0.10684759472923067</v>
          </cell>
        </row>
        <row r="881">
          <cell r="A881">
            <v>40885</v>
          </cell>
          <cell r="B881">
            <v>2.3196089522196348E-2</v>
          </cell>
          <cell r="C881">
            <v>1.0058467812807503E-2</v>
          </cell>
          <cell r="D881">
            <v>-6.2302676042992666E-2</v>
          </cell>
          <cell r="E881">
            <v>-2.7823111071338946E-2</v>
          </cell>
          <cell r="F881">
            <v>-1.9147975343353996E-2</v>
          </cell>
          <cell r="G881">
            <v>-4.9596622025946502E-2</v>
          </cell>
          <cell r="H881">
            <v>-3.1183366498714303E-2</v>
          </cell>
          <cell r="I881">
            <v>-1.9549937274533691E-2</v>
          </cell>
          <cell r="J881">
            <v>-6.665714326528871E-2</v>
          </cell>
          <cell r="K881">
            <v>-2.4442246815103714E-2</v>
          </cell>
          <cell r="L881">
            <v>-1.8746013412174301E-2</v>
          </cell>
          <cell r="M881">
            <v>-3.275930627351431E-2</v>
          </cell>
          <cell r="N881" t="str">
            <v/>
          </cell>
          <cell r="O881">
            <v>-1.0344823311825435</v>
          </cell>
          <cell r="P881">
            <v>-3353217.58</v>
          </cell>
          <cell r="Q881">
            <v>-0.19602555140905875</v>
          </cell>
          <cell r="R881">
            <v>-2.9014450217590415E-4</v>
          </cell>
          <cell r="S881">
            <v>-3.0304232521658481E-3</v>
          </cell>
          <cell r="T881">
            <v>-1.9375733165493125E-3</v>
          </cell>
          <cell r="U881">
            <v>-0.29509487009349289</v>
          </cell>
          <cell r="V881">
            <v>9.2117960429159984E-2</v>
          </cell>
          <cell r="W881">
            <v>0.10006465343067128</v>
          </cell>
          <cell r="X881">
            <v>7.9793752632154824E-2</v>
          </cell>
        </row>
        <row r="882">
          <cell r="A882">
            <v>40886</v>
          </cell>
          <cell r="B882">
            <v>-2.9602087957685552E-2</v>
          </cell>
          <cell r="C882">
            <v>-1.9841371793792417E-2</v>
          </cell>
          <cell r="D882">
            <v>-9.0060474704454441E-2</v>
          </cell>
          <cell r="E882">
            <v>2.502980367926666E-2</v>
          </cell>
          <cell r="F882">
            <v>5.4025582722129206E-3</v>
          </cell>
          <cell r="G882">
            <v>-2.5808212059144076E-2</v>
          </cell>
          <cell r="H882">
            <v>3.12381383844938E-2</v>
          </cell>
          <cell r="I882">
            <v>1.1077497463970021E-2</v>
          </cell>
          <cell r="J882">
            <v>-3.7501249946431114E-2</v>
          </cell>
          <cell r="K882">
            <v>1.8826555351759297E-2</v>
          </cell>
          <cell r="L882">
            <v>-2.7238091954417953E-4</v>
          </cell>
          <cell r="M882">
            <v>-1.4549495814598634E-2</v>
          </cell>
          <cell r="N882" t="str">
            <v/>
          </cell>
          <cell r="O882">
            <v>-0.91553177829959831</v>
          </cell>
          <cell r="P882">
            <v>-2879797.3899999997</v>
          </cell>
          <cell r="Q882">
            <v>-0.21982487375197957</v>
          </cell>
          <cell r="R882">
            <v>2.4732396917162669E-2</v>
          </cell>
          <cell r="S882">
            <v>2.8113050351413094E-2</v>
          </cell>
          <cell r="T882">
            <v>1.6852504203917817E-2</v>
          </cell>
          <cell r="U882">
            <v>-0.31596153375080915</v>
          </cell>
          <cell r="V882">
            <v>0.11945345857330292</v>
          </cell>
          <cell r="W882">
            <v>0.13442862530642863</v>
          </cell>
          <cell r="X882">
            <v>0.10012254948456789</v>
          </cell>
        </row>
        <row r="883">
          <cell r="A883">
            <v>40889</v>
          </cell>
          <cell r="B883">
            <v>1.1836643167996558E-2</v>
          </cell>
          <cell r="C883">
            <v>-8.2395838636825092E-3</v>
          </cell>
          <cell r="D883">
            <v>-7.9289845239074896E-2</v>
          </cell>
          <cell r="E883">
            <v>-1.6210082460234365E-2</v>
          </cell>
          <cell r="F883">
            <v>-1.0895100103110178E-2</v>
          </cell>
          <cell r="G883">
            <v>-4.1599941273748553E-2</v>
          </cell>
          <cell r="H883">
            <v>-1.6400060554069739E-2</v>
          </cell>
          <cell r="I883">
            <v>-5.504234719296397E-3</v>
          </cell>
          <cell r="J883">
            <v>-5.3286287730526016E-2</v>
          </cell>
          <cell r="K883">
            <v>-1.6017947550662916E-2</v>
          </cell>
          <cell r="L883">
            <v>-1.6285965486923959E-2</v>
          </cell>
          <cell r="M883">
            <v>-3.0334390304414649E-2</v>
          </cell>
          <cell r="N883" t="str">
            <v/>
          </cell>
          <cell r="O883">
            <v>-1.0098257576580196</v>
          </cell>
          <cell r="P883">
            <v>-3213996.19</v>
          </cell>
          <cell r="Q883">
            <v>-0.21059021917403509</v>
          </cell>
          <cell r="R883">
            <v>8.1214002634617533E-3</v>
          </cell>
          <cell r="S883">
            <v>1.1251934069220537E-2</v>
          </cell>
          <cell r="T883">
            <v>5.6461412481922935E-4</v>
          </cell>
          <cell r="U883">
            <v>-0.30786481451263381</v>
          </cell>
          <cell r="V883">
            <v>0.10130702569943506</v>
          </cell>
          <cell r="W883">
            <v>0.11582392715713308</v>
          </cell>
          <cell r="X883">
            <v>8.2500844187622491E-2</v>
          </cell>
        </row>
        <row r="884">
          <cell r="A884">
            <v>40890</v>
          </cell>
          <cell r="B884">
            <v>1.9604191067152364E-2</v>
          </cell>
          <cell r="C884">
            <v>1.1203076827092318E-2</v>
          </cell>
          <cell r="D884">
            <v>-6.1240067447674407E-2</v>
          </cell>
          <cell r="E884">
            <v>-1.7589311929104179E-2</v>
          </cell>
          <cell r="F884">
            <v>-2.8292774718001845E-2</v>
          </cell>
          <cell r="G884">
            <v>-5.8457538859556402E-2</v>
          </cell>
          <cell r="H884">
            <v>-2.027075964800041E-2</v>
          </cell>
          <cell r="I884">
            <v>-2.5663419348255778E-2</v>
          </cell>
          <cell r="J884">
            <v>-7.2476893847406743E-2</v>
          </cell>
          <cell r="K884">
            <v>-1.487847493003255E-2</v>
          </cell>
          <cell r="L884">
            <v>-3.0922130087747912E-2</v>
          </cell>
          <cell r="M884">
            <v>-4.4761535768785166E-2</v>
          </cell>
          <cell r="N884" t="str">
            <v/>
          </cell>
          <cell r="O884">
            <v>-1.0190907549409067</v>
          </cell>
          <cell r="P884">
            <v>-3297162.57</v>
          </cell>
          <cell r="Q884">
            <v>-0.1951144790004441</v>
          </cell>
          <cell r="R884">
            <v>-9.6107615081775233E-3</v>
          </cell>
          <cell r="S884">
            <v>-9.2469108298721681E-3</v>
          </cell>
          <cell r="T884">
            <v>-1.4322261402314629E-2</v>
          </cell>
          <cell r="U884">
            <v>-0.29429606409204057</v>
          </cell>
          <cell r="V884">
            <v>8.1935792894693771E-2</v>
          </cell>
          <cell r="W884">
            <v>9.3205328520242992E-2</v>
          </cell>
          <cell r="X884">
            <v>6.6394882515637743E-2</v>
          </cell>
        </row>
        <row r="885">
          <cell r="A885">
            <v>40891</v>
          </cell>
          <cell r="B885">
            <v>1.5083875649474011E-2</v>
          </cell>
          <cell r="C885">
            <v>2.6455938294317694E-2</v>
          </cell>
          <cell r="D885">
            <v>-4.7079929360346551E-2</v>
          </cell>
          <cell r="E885">
            <v>-1.3354149011836958E-2</v>
          </cell>
          <cell r="F885">
            <v>-4.1269097800296251E-2</v>
          </cell>
          <cell r="G885">
            <v>-7.1031037186597645E-2</v>
          </cell>
          <cell r="H885">
            <v>-1.3275958194592869E-2</v>
          </cell>
          <cell r="I885">
            <v>-3.8598671060450895E-2</v>
          </cell>
          <cell r="J885">
            <v>-8.479065182920742E-2</v>
          </cell>
          <cell r="K885">
            <v>-1.3432764132331711E-2</v>
          </cell>
          <cell r="L885">
            <v>-4.3939524540141606E-2</v>
          </cell>
          <cell r="M885">
            <v>-5.7593028748933905E-2</v>
          </cell>
          <cell r="N885" t="str">
            <v/>
          </cell>
          <cell r="O885">
            <v>-0.98038525406358201</v>
          </cell>
          <cell r="P885">
            <v>-3219923.7699999996</v>
          </cell>
          <cell r="Q885">
            <v>-0.1829736858896247</v>
          </cell>
          <cell r="R885">
            <v>-2.2836566978717054E-2</v>
          </cell>
          <cell r="S885">
            <v>-2.2400107422858473E-2</v>
          </cell>
          <cell r="T885">
            <v>-2.7562637975387494E-2</v>
          </cell>
          <cell r="U885">
            <v>-0.28365131367746055</v>
          </cell>
          <cell r="V885">
            <v>6.7487461095138146E-2</v>
          </cell>
          <cell r="W885">
            <v>7.8691980280702234E-2</v>
          </cell>
          <cell r="X885">
            <v>5.2070251586879612E-2</v>
          </cell>
        </row>
        <row r="886">
          <cell r="A886">
            <v>40892</v>
          </cell>
          <cell r="B886">
            <v>-8.4755344396132675E-3</v>
          </cell>
          <cell r="C886">
            <v>1.7756175638558691E-2</v>
          </cell>
          <cell r="D886">
            <v>-5.5156436237251638E-2</v>
          </cell>
          <cell r="E886">
            <v>8.3675785699777183E-3</v>
          </cell>
          <cell r="F886">
            <v>-3.3246841648674641E-2</v>
          </cell>
          <cell r="G886">
            <v>-6.3257816401185774E-2</v>
          </cell>
          <cell r="H886">
            <v>1.0760542803360291E-2</v>
          </cell>
          <cell r="I886">
            <v>-2.8253470909189393E-2</v>
          </cell>
          <cell r="J886">
            <v>-7.4942502464180105E-2</v>
          </cell>
          <cell r="K886">
            <v>5.9612464883462505E-3</v>
          </cell>
          <cell r="L886">
            <v>-3.8240212388159889E-2</v>
          </cell>
          <cell r="M886">
            <v>-5.1975108500970424E-2</v>
          </cell>
          <cell r="N886" t="str">
            <v/>
          </cell>
          <cell r="O886">
            <v>-0.88730228291756352</v>
          </cell>
          <cell r="P886">
            <v>-2889434.57</v>
          </cell>
          <cell r="Q886">
            <v>-0.18989842055293749</v>
          </cell>
          <cell r="R886">
            <v>-1.4660075177202359E-2</v>
          </cell>
          <cell r="S886">
            <v>-1.1880601934221691E-2</v>
          </cell>
          <cell r="T886">
            <v>-2.1765699165881558E-2</v>
          </cell>
          <cell r="U886">
            <v>-0.28972275163915895</v>
          </cell>
          <cell r="V886">
            <v>7.6419746298317826E-2</v>
          </cell>
          <cell r="W886">
            <v>9.0299291506154233E-2</v>
          </cell>
          <cell r="X886">
            <v>5.8341901679645591E-2</v>
          </cell>
        </row>
        <row r="887">
          <cell r="A887">
            <v>40893</v>
          </cell>
          <cell r="B887">
            <v>-3.2282858247013636E-3</v>
          </cell>
          <cell r="C887">
            <v>1.4470567803742451E-2</v>
          </cell>
          <cell r="D887">
            <v>-5.8206661320707287E-2</v>
          </cell>
          <cell r="E887">
            <v>7.6041956958954326E-3</v>
          </cell>
          <cell r="F887">
            <v>-2.5895461442946022E-2</v>
          </cell>
          <cell r="G887">
            <v>-5.6134645520499959E-2</v>
          </cell>
          <cell r="H887">
            <v>8.4562547871419383E-3</v>
          </cell>
          <cell r="I887">
            <v>-2.0036134670676775E-2</v>
          </cell>
          <cell r="J887">
            <v>-6.7119980572261317E-2</v>
          </cell>
          <cell r="K887">
            <v>6.7432889755649683E-3</v>
          </cell>
          <cell r="L887">
            <v>-3.1754788215215268E-2</v>
          </cell>
          <cell r="M887">
            <v>-4.5582302701563826E-2</v>
          </cell>
          <cell r="N887" t="str">
            <v/>
          </cell>
          <cell r="O887">
            <v>-0.87316216419958759</v>
          </cell>
          <cell r="P887">
            <v>-2834181.6399999997</v>
          </cell>
          <cell r="Q887">
            <v>-0.19251365999843462</v>
          </cell>
          <cell r="R887">
            <v>-7.167357561870924E-3</v>
          </cell>
          <cell r="S887">
            <v>-3.5248125440602296E-3</v>
          </cell>
          <cell r="T887">
            <v>-1.5169182589547359E-2</v>
          </cell>
          <cell r="U887">
            <v>-0.29201572961165012</v>
          </cell>
          <cell r="V887">
            <v>8.4605052700096328E-2</v>
          </cell>
          <cell r="W887">
            <v>9.9519140109370463E-2</v>
          </cell>
          <cell r="X887">
            <v>6.5478606957620311E-2</v>
          </cell>
        </row>
        <row r="888">
          <cell r="A888">
            <v>40896</v>
          </cell>
          <cell r="B888">
            <v>1.5751798277589161E-2</v>
          </cell>
          <cell r="C888">
            <v>3.0450303546338375E-2</v>
          </cell>
          <cell r="D888">
            <v>-4.3371722630653808E-2</v>
          </cell>
          <cell r="E888">
            <v>-1.6970115946220443E-2</v>
          </cell>
          <cell r="F888">
            <v>-4.2426128405998798E-2</v>
          </cell>
          <cell r="G888">
            <v>-7.2152150023637507E-2</v>
          </cell>
          <cell r="H888">
            <v>-1.8666429827086634E-2</v>
          </cell>
          <cell r="I888">
            <v>-3.8328561395927219E-2</v>
          </cell>
          <cell r="J888">
            <v>-8.4533519992000428E-2</v>
          </cell>
          <cell r="K888">
            <v>-1.5253271610433557E-2</v>
          </cell>
          <cell r="L888">
            <v>-4.6523695416070376E-2</v>
          </cell>
          <cell r="M888">
            <v>-6.0140295068261462E-2</v>
          </cell>
          <cell r="N888" t="str">
            <v/>
          </cell>
          <cell r="O888">
            <v>-0.90346393602902264</v>
          </cell>
          <cell r="P888">
            <v>-2978868.7199999997</v>
          </cell>
          <cell r="Q888">
            <v>-0.17979429805882119</v>
          </cell>
          <cell r="R888">
            <v>-2.4015842619238392E-2</v>
          </cell>
          <cell r="S888">
            <v>-2.2125446705139606E-2</v>
          </cell>
          <cell r="T888">
            <v>-3.0191074537834317E-2</v>
          </cell>
          <cell r="U888">
            <v>-0.28086370420078666</v>
          </cell>
          <cell r="V888">
            <v>6.6199179199919245E-2</v>
          </cell>
          <cell r="W888">
            <v>7.8995043236980145E-2</v>
          </cell>
          <cell r="X888">
            <v>4.9226572370589361E-2</v>
          </cell>
        </row>
        <row r="889">
          <cell r="A889">
            <v>40897</v>
          </cell>
          <cell r="B889">
            <v>-2.6849282348058674E-2</v>
          </cell>
          <cell r="C889">
            <v>2.7834524007799288E-3</v>
          </cell>
          <cell r="D889">
            <v>-6.9056505351880459E-2</v>
          </cell>
          <cell r="E889">
            <v>3.771009163452721E-2</v>
          </cell>
          <cell r="F889">
            <v>-6.3159299613601005E-3</v>
          </cell>
          <cell r="G889">
            <v>-3.7162922578129809E-2</v>
          </cell>
          <cell r="H889">
            <v>4.1956514276262631E-2</v>
          </cell>
          <cell r="I889">
            <v>2.0198200469385696E-3</v>
          </cell>
          <cell r="J889">
            <v>-4.6123737554104927E-2</v>
          </cell>
          <cell r="K889">
            <v>3.3427170967106221E-2</v>
          </cell>
          <cell r="L889">
            <v>-1.4651679969658771E-2</v>
          </cell>
          <cell r="M889">
            <v>-2.8723444026414358E-2</v>
          </cell>
          <cell r="N889" t="str">
            <v/>
          </cell>
          <cell r="O889">
            <v>-0.84471087812875223</v>
          </cell>
          <cell r="P889">
            <v>-2710150.48</v>
          </cell>
          <cell r="Q889">
            <v>-0.2018162325337276</v>
          </cell>
          <cell r="R889">
            <v>1.2788609389436933E-2</v>
          </cell>
          <cell r="S889">
            <v>1.8902760950570086E-2</v>
          </cell>
          <cell r="T889">
            <v>2.2268942190148966E-3</v>
          </cell>
          <cell r="U889">
            <v>-0.30017199765343683</v>
          </cell>
          <cell r="V889">
            <v>0.10640564794820584</v>
          </cell>
          <cell r="W889">
            <v>0.12426591417256905</v>
          </cell>
          <cell r="X889">
            <v>8.4299248388451709E-2</v>
          </cell>
        </row>
        <row r="890">
          <cell r="A890">
            <v>40898</v>
          </cell>
          <cell r="B890">
            <v>1.8192794342480137E-3</v>
          </cell>
          <cell r="C890">
            <v>4.6077957127368396E-3</v>
          </cell>
          <cell r="D890">
            <v>-6.7362858997620179E-2</v>
          </cell>
          <cell r="E890">
            <v>2.8509314627023219E-3</v>
          </cell>
          <cell r="F890">
            <v>-3.4830047821008403E-3</v>
          </cell>
          <cell r="G890">
            <v>-3.4417940060651464E-2</v>
          </cell>
          <cell r="H890">
            <v>3.102994869275896E-3</v>
          </cell>
          <cell r="I890">
            <v>5.1290824074567976E-3</v>
          </cell>
          <cell r="J890">
            <v>-4.3163864405811325E-2</v>
          </cell>
          <cell r="K890">
            <v>2.5946032951286763E-3</v>
          </cell>
          <cell r="L890">
            <v>-1.2095091971658478E-2</v>
          </cell>
          <cell r="M890">
            <v>-2.6203366673803963E-2</v>
          </cell>
          <cell r="N890" t="str">
            <v/>
          </cell>
          <cell r="O890">
            <v>-0.82077556988077893</v>
          </cell>
          <cell r="P890">
            <v>-2638162.33</v>
          </cell>
          <cell r="Q890">
            <v>-0.20036411322082559</v>
          </cell>
          <cell r="R890">
            <v>1.5676000301011905E-2</v>
          </cell>
          <cell r="S890">
            <v>2.206441099009071E-2</v>
          </cell>
          <cell r="T890">
            <v>4.827275421222188E-3</v>
          </cell>
          <cell r="U890">
            <v>-0.29889881496125692</v>
          </cell>
          <cell r="V890">
            <v>0.10955993462045299</v>
          </cell>
          <cell r="W890">
            <v>0.12775450553594814</v>
          </cell>
          <cell r="X890">
            <v>8.7112574791226027E-2</v>
          </cell>
        </row>
        <row r="891">
          <cell r="A891">
            <v>40899</v>
          </cell>
          <cell r="B891">
            <v>-4.1107796708530573E-3</v>
          </cell>
          <cell r="C891">
            <v>4.7807440894032105E-4</v>
          </cell>
          <cell r="D891">
            <v>-7.1196724797135236E-2</v>
          </cell>
          <cell r="E891">
            <v>8.4778739398010394E-3</v>
          </cell>
          <cell r="F891">
            <v>4.9653406822257606E-3</v>
          </cell>
          <cell r="G891">
            <v>-2.6231857077952281E-2</v>
          </cell>
          <cell r="H891">
            <v>6.9810424983651146E-3</v>
          </cell>
          <cell r="I891">
            <v>1.214593124808605E-2</v>
          </cell>
          <cell r="J891">
            <v>-3.648415067925681E-2</v>
          </cell>
          <cell r="K891">
            <v>1.0000802716672495E-2</v>
          </cell>
          <cell r="L891">
            <v>-2.2152498836345291E-3</v>
          </cell>
          <cell r="M891">
            <v>-1.6464618657748842E-2</v>
          </cell>
          <cell r="N891" t="str">
            <v/>
          </cell>
          <cell r="O891">
            <v>-0.81126830264786876</v>
          </cell>
          <cell r="P891">
            <v>-2596852.0699999998</v>
          </cell>
          <cell r="Q891">
            <v>-0.20365124016828196</v>
          </cell>
          <cell r="R891">
            <v>2.4286773395245209E-2</v>
          </cell>
          <cell r="S891">
            <v>2.9199486079279025E-2</v>
          </cell>
          <cell r="T891">
            <v>1.4876354767041411E-2</v>
          </cell>
          <cell r="U891">
            <v>-0.30178088745992515</v>
          </cell>
          <cell r="V891">
            <v>0.11896664387481914</v>
          </cell>
          <cell r="W891">
            <v>0.13562740766681736</v>
          </cell>
          <cell r="X891">
            <v>9.7984573182526846E-2</v>
          </cell>
        </row>
        <row r="892">
          <cell r="A892">
            <v>40900</v>
          </cell>
          <cell r="B892">
            <v>-6.2731835547148295E-3</v>
          </cell>
          <cell r="C892">
            <v>-5.7981081942946044E-3</v>
          </cell>
          <cell r="D892">
            <v>-7.702327822870314E-2</v>
          </cell>
          <cell r="E892">
            <v>5.183382898792388E-3</v>
          </cell>
          <cell r="F892">
            <v>1.0174460842997113E-2</v>
          </cell>
          <cell r="G892">
            <v>-2.1184443938541353E-2</v>
          </cell>
          <cell r="H892">
            <v>3.3269581461549485E-3</v>
          </cell>
          <cell r="I892">
            <v>1.55132983991495E-2</v>
          </cell>
          <cell r="J892">
            <v>-3.3278573775409659E-2</v>
          </cell>
          <cell r="K892">
            <v>7.0665272942456413E-3</v>
          </cell>
          <cell r="L892">
            <v>4.8356232868447258E-3</v>
          </cell>
          <cell r="M892">
            <v>-9.5144390406375345E-3</v>
          </cell>
          <cell r="N892" t="str">
            <v/>
          </cell>
          <cell r="O892">
            <v>-0.82347595394858342</v>
          </cell>
          <cell r="P892">
            <v>-2619342.61</v>
          </cell>
          <cell r="Q892">
            <v>-0.20864688211227589</v>
          </cell>
          <cell r="R892">
            <v>2.9596043939921435E-2</v>
          </cell>
          <cell r="S892">
            <v>3.2623589693508981E-2</v>
          </cell>
          <cell r="T892">
            <v>2.2048006228287287E-2</v>
          </cell>
          <cell r="U892">
            <v>-0.30616094411429917</v>
          </cell>
          <cell r="V892">
            <v>0.12476667644099892</v>
          </cell>
          <cell r="W892">
            <v>0.13940559252175144</v>
          </cell>
          <cell r="X892">
            <v>0.10574351113758174</v>
          </cell>
        </row>
        <row r="893">
          <cell r="A893">
            <v>40904</v>
          </cell>
          <cell r="B893">
            <v>-2.7231532263776079E-3</v>
          </cell>
          <cell r="C893">
            <v>-8.505472283636073E-3</v>
          </cell>
          <cell r="D893">
            <v>-7.9536685266466067E-2</v>
          </cell>
          <cell r="E893">
            <v>3.1005853045611431E-3</v>
          </cell>
          <cell r="F893">
            <v>1.3306592931330075E-2</v>
          </cell>
          <cell r="G893">
            <v>-1.8149542809541397E-2</v>
          </cell>
          <cell r="H893">
            <v>4.4862530920568014E-3</v>
          </cell>
          <cell r="I893">
            <v>2.0069148074117527E-2</v>
          </cell>
          <cell r="J893">
            <v>-2.8941616787852009E-2</v>
          </cell>
          <cell r="K893">
            <v>1.7001930087925977E-3</v>
          </cell>
          <cell r="L893">
            <v>6.5440377885426226E-3</v>
          </cell>
          <cell r="M893">
            <v>-7.8304224145844259E-3</v>
          </cell>
          <cell r="N893" t="str">
            <v/>
          </cell>
          <cell r="O893">
            <v>-0.82413691041649584</v>
          </cell>
          <cell r="P893">
            <v>-2614284.59</v>
          </cell>
          <cell r="Q893">
            <v>-0.21080185790845585</v>
          </cell>
          <cell r="R893">
            <v>3.2788394303395751E-2</v>
          </cell>
          <cell r="S893">
            <v>3.7256200465702438E-2</v>
          </cell>
          <cell r="T893">
            <v>2.3785685103127063E-2</v>
          </cell>
          <cell r="U893">
            <v>-0.30805037417792114</v>
          </cell>
          <cell r="V893">
            <v>0.12825411146903187</v>
          </cell>
          <cell r="W893">
            <v>0.14451725438430896</v>
          </cell>
          <cell r="X893">
            <v>0.10762348852473558</v>
          </cell>
        </row>
        <row r="894">
          <cell r="A894">
            <v>40905</v>
          </cell>
          <cell r="B894">
            <v>1.2245037371480022E-2</v>
          </cell>
          <cell r="C894">
            <v>3.6354152618687241E-3</v>
          </cell>
          <cell r="D894">
            <v>-6.8265577578477621E-2</v>
          </cell>
          <cell r="E894">
            <v>-1.7931256629207359E-2</v>
          </cell>
          <cell r="F894">
            <v>-4.8632676305893074E-3</v>
          </cell>
          <cell r="G894">
            <v>-3.575535532892804E-2</v>
          </cell>
          <cell r="H894">
            <v>-2.0865881106844984E-2</v>
          </cell>
          <cell r="I894">
            <v>-1.2154934903576553E-3</v>
          </cell>
          <cell r="J894">
            <v>-4.9203605559761776E-2</v>
          </cell>
          <cell r="K894">
            <v>-1.4957199083351304E-2</v>
          </cell>
          <cell r="L894">
            <v>-8.5110417708209596E-3</v>
          </cell>
          <cell r="M894">
            <v>-2.2670500310974062E-2</v>
          </cell>
          <cell r="N894" t="str">
            <v/>
          </cell>
          <cell r="O894">
            <v>-0.56550649784079532</v>
          </cell>
          <cell r="P894">
            <v>-1815903.87</v>
          </cell>
          <cell r="Q894">
            <v>-0.20113809716504227</v>
          </cell>
          <cell r="R894">
            <v>1.4269200561474626E-2</v>
          </cell>
          <cell r="S894">
            <v>1.5612935909447456E-2</v>
          </cell>
          <cell r="T894">
            <v>8.472718792354339E-3</v>
          </cell>
          <cell r="U894">
            <v>-0.29957742515054819</v>
          </cell>
          <cell r="V894">
            <v>0.10802309745332228</v>
          </cell>
          <cell r="W894">
            <v>0.12063589342959324</v>
          </cell>
          <cell r="X894">
            <v>9.1056543497475051E-2</v>
          </cell>
        </row>
        <row r="895">
          <cell r="A895">
            <v>40906</v>
          </cell>
          <cell r="B895">
            <v>-8.0328800471937793E-3</v>
          </cell>
          <cell r="C895">
            <v>-4.4266676400454008E-3</v>
          </cell>
          <cell r="D895">
            <v>-7.5750088429631157E-2</v>
          </cell>
          <cell r="E895">
            <v>1.2337321019920244E-2</v>
          </cell>
          <cell r="F895">
            <v>7.4140536953667402E-3</v>
          </cell>
          <cell r="G895">
            <v>-2.3859159605882141E-2</v>
          </cell>
          <cell r="H895">
            <v>1.3344631647901341E-2</v>
          </cell>
          <cell r="I895">
            <v>1.2112917844644411E-2</v>
          </cell>
          <cell r="J895">
            <v>-3.6515577903804108E-2</v>
          </cell>
          <cell r="K895">
            <v>1.1322598425059924E-2</v>
          </cell>
          <cell r="L895">
            <v>2.7151895460890696E-3</v>
          </cell>
          <cell r="M895">
            <v>-1.1604590857030361E-2</v>
          </cell>
          <cell r="N895" t="str">
            <v/>
          </cell>
          <cell r="O895">
            <v>-0.57514948247336128</v>
          </cell>
          <cell r="P895">
            <v>-1831987.97</v>
          </cell>
          <cell r="Q895">
            <v>-0.20755525900478855</v>
          </cell>
          <cell r="R895">
            <v>2.6782565289419358E-2</v>
          </cell>
          <cell r="S895">
            <v>2.9165916436002748E-2</v>
          </cell>
          <cell r="T895">
            <v>1.9891250409868722E-2</v>
          </cell>
          <cell r="U895">
            <v>-0.30520383567666043</v>
          </cell>
          <cell r="V895">
            <v>0.12169313410409033</v>
          </cell>
          <cell r="W895">
            <v>0.13559036663882806</v>
          </cell>
          <cell r="X895">
            <v>0.10341013859853088</v>
          </cell>
        </row>
        <row r="896">
          <cell r="A896">
            <v>40907</v>
          </cell>
          <cell r="B896">
            <v>1.9811047387825703E-3</v>
          </cell>
          <cell r="C896">
            <v>-2.4543325935015847E-3</v>
          </cell>
          <cell r="D896">
            <v>-7.3919052549999753E-2</v>
          </cell>
          <cell r="E896">
            <v>-4.6798912317457253E-3</v>
          </cell>
          <cell r="F896">
            <v>2.6994654987401723E-3</v>
          </cell>
          <cell r="G896">
            <v>-2.8427392565791521E-2</v>
          </cell>
          <cell r="H896">
            <v>-5.4413256077383548E-3</v>
          </cell>
          <cell r="I896">
            <v>6.6056819068536221E-3</v>
          </cell>
          <cell r="J896">
            <v>-4.1758210362413117E-2</v>
          </cell>
          <cell r="K896">
            <v>-3.9113204789863231E-3</v>
          </cell>
          <cell r="L896">
            <v>-1.2067509093732776E-3</v>
          </cell>
          <cell r="M896">
            <v>-1.5470522062147385E-2</v>
          </cell>
          <cell r="N896" t="str">
            <v/>
          </cell>
          <cell r="O896">
            <v>-0.57143517051458148</v>
          </cell>
          <cell r="P896">
            <v>-1823773.93</v>
          </cell>
          <cell r="Q896">
            <v>-0.20598534297317961</v>
          </cell>
          <cell r="R896">
            <v>2.1977334565212114E-2</v>
          </cell>
          <cell r="S896">
            <v>2.3565889580287935E-2</v>
          </cell>
          <cell r="T896">
            <v>1.5902128875801669E-2</v>
          </cell>
          <cell r="U896">
            <v>-0.30382737170303153</v>
          </cell>
          <cell r="V896">
            <v>0.11644373224108717</v>
          </cell>
          <cell r="W896">
            <v>0.12941124969693529</v>
          </cell>
          <cell r="X896">
            <v>9.9094347926709236E-2</v>
          </cell>
        </row>
        <row r="898">
          <cell r="A898" t="str">
            <v>Landmark Daily</v>
          </cell>
          <cell r="K898" t="str">
            <v>COB</v>
          </cell>
        </row>
        <row r="899">
          <cell r="K899" t="str">
            <v>First Day of Month</v>
          </cell>
          <cell r="L899" t="str">
            <v>no</v>
          </cell>
        </row>
        <row r="901">
          <cell r="A901">
            <v>40906</v>
          </cell>
          <cell r="K901">
            <v>40907</v>
          </cell>
        </row>
        <row r="903">
          <cell r="A903" t="str">
            <v>DTD Performance</v>
          </cell>
          <cell r="K903" t="str">
            <v>DTD Performance</v>
          </cell>
          <cell r="N903" t="str">
            <v/>
          </cell>
        </row>
        <row r="904">
          <cell r="A904" t="str">
            <v>Tuckerbrook</v>
          </cell>
          <cell r="B904">
            <v>-8.0328800471937793E-3</v>
          </cell>
          <cell r="C904" t="str">
            <v>Landmark $30mm</v>
          </cell>
          <cell r="D904">
            <v>6.5500000000000003E-2</v>
          </cell>
          <cell r="K904" t="str">
            <v>Tuckerbrook</v>
          </cell>
          <cell r="L904">
            <v>-1.7000000000000001E-2</v>
          </cell>
          <cell r="N904" t="str">
            <v/>
          </cell>
        </row>
        <row r="905">
          <cell r="A905" t="str">
            <v>TRB</v>
          </cell>
          <cell r="B905">
            <v>1.2337321019920244E-2</v>
          </cell>
          <cell r="C905" t="str">
            <v>Landmark $10mm</v>
          </cell>
          <cell r="D905">
            <v>7.3000000000000001E-3</v>
          </cell>
          <cell r="K905" t="str">
            <v>TRB</v>
          </cell>
          <cell r="L905">
            <v>1.9949999999999999E-2</v>
          </cell>
          <cell r="N905" t="str">
            <v/>
          </cell>
        </row>
        <row r="906">
          <cell r="A906" t="str">
            <v>Russell 2000</v>
          </cell>
          <cell r="B906">
            <v>1.3344631647901341E-2</v>
          </cell>
          <cell r="K906" t="str">
            <v>Russell 2000</v>
          </cell>
          <cell r="L906">
            <v>2.4899999999999999E-2</v>
          </cell>
          <cell r="N906" t="str">
            <v/>
          </cell>
        </row>
        <row r="907">
          <cell r="A907" t="str">
            <v>Russell MidCap</v>
          </cell>
          <cell r="B907">
            <v>1.1322598425059924E-2</v>
          </cell>
          <cell r="K907" t="str">
            <v>Russell MidCap</v>
          </cell>
          <cell r="L907">
            <v>1.4999999999999999E-2</v>
          </cell>
          <cell r="N907" t="str">
            <v/>
          </cell>
        </row>
        <row r="908">
          <cell r="N908" t="str">
            <v/>
          </cell>
        </row>
        <row r="909">
          <cell r="A909" t="str">
            <v xml:space="preserve">MTD Performance </v>
          </cell>
          <cell r="K909" t="str">
            <v xml:space="preserve">MTD Performance </v>
          </cell>
        </row>
        <row r="910">
          <cell r="A910" t="str">
            <v>Tuckerbrook</v>
          </cell>
          <cell r="B910">
            <v>-4.4266676400454008E-3</v>
          </cell>
          <cell r="K910" t="str">
            <v>Tuckerbrook</v>
          </cell>
          <cell r="L910">
            <v>-2.1351414290164628E-2</v>
          </cell>
        </row>
        <row r="911">
          <cell r="A911" t="str">
            <v>TRB</v>
          </cell>
          <cell r="B911">
            <v>7.4140536953667402E-3</v>
          </cell>
          <cell r="K911" t="str">
            <v>TRB</v>
          </cell>
          <cell r="L911">
            <v>2.7511964066589067E-2</v>
          </cell>
        </row>
        <row r="912">
          <cell r="A912" t="str">
            <v>Russell 2000</v>
          </cell>
          <cell r="B912">
            <v>1.2112917844644411E-2</v>
          </cell>
          <cell r="K912" t="str">
            <v>Russell 2000</v>
          </cell>
          <cell r="L912">
            <v>3.7314529498976068E-2</v>
          </cell>
        </row>
        <row r="913">
          <cell r="A913" t="str">
            <v>Russell MidCap</v>
          </cell>
          <cell r="B913">
            <v>2.7151895460890696E-3</v>
          </cell>
          <cell r="I913" t="str">
            <v xml:space="preserve"> </v>
          </cell>
          <cell r="K913" t="str">
            <v>Russell MidCap</v>
          </cell>
          <cell r="L913">
            <v>1.7755917389280285E-2</v>
          </cell>
        </row>
        <row r="914"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A915" t="str">
            <v xml:space="preserve">YTD Performance </v>
          </cell>
          <cell r="H915" t="str">
            <v xml:space="preserve"> </v>
          </cell>
          <cell r="I915" t="str">
            <v xml:space="preserve">  </v>
          </cell>
          <cell r="J915" t="str">
            <v xml:space="preserve"> </v>
          </cell>
          <cell r="K915" t="str">
            <v xml:space="preserve">YTD Performance </v>
          </cell>
        </row>
        <row r="916">
          <cell r="A916" t="str">
            <v>Tuckerbrook</v>
          </cell>
          <cell r="B916">
            <v>-7.5750088429631157E-2</v>
          </cell>
          <cell r="K916" t="str">
            <v>Tuckerbrook</v>
          </cell>
          <cell r="L916">
            <v>-9.1462336926327437E-2</v>
          </cell>
        </row>
        <row r="917">
          <cell r="A917" t="str">
            <v>TRB</v>
          </cell>
          <cell r="B917">
            <v>-2.3859159605882141E-2</v>
          </cell>
          <cell r="H917" t="str">
            <v xml:space="preserve"> </v>
          </cell>
          <cell r="K917" t="str">
            <v>TRB</v>
          </cell>
          <cell r="L917">
            <v>-4.3851498400195865E-3</v>
          </cell>
        </row>
        <row r="918">
          <cell r="A918" t="str">
            <v>Russell 2000</v>
          </cell>
          <cell r="B918">
            <v>-3.6515577903804108E-2</v>
          </cell>
          <cell r="K918" t="str">
            <v>Russell 2000</v>
          </cell>
          <cell r="L918">
            <v>-1.2524815793608868E-2</v>
          </cell>
        </row>
        <row r="919">
          <cell r="A919" t="str">
            <v>Russell MidCap</v>
          </cell>
          <cell r="B919">
            <v>-1.1604590857030361E-2</v>
          </cell>
          <cell r="K919" t="str">
            <v>Russell MidCap</v>
          </cell>
          <cell r="L919">
            <v>3.2213402801140045E-3</v>
          </cell>
        </row>
        <row r="921">
          <cell r="A921" t="str">
            <v xml:space="preserve">Since Inception Performance </v>
          </cell>
          <cell r="K921" t="str">
            <v xml:space="preserve">Since Inception Performance </v>
          </cell>
        </row>
        <row r="922">
          <cell r="A922" t="str">
            <v>Tuckerbrook</v>
          </cell>
          <cell r="B922">
            <v>-0.30520383567666043</v>
          </cell>
          <cell r="K922" t="str">
            <v>Tuckerbrook</v>
          </cell>
          <cell r="L922">
            <v>-0.31701537047015727</v>
          </cell>
        </row>
        <row r="923">
          <cell r="A923" t="str">
            <v>TRB</v>
          </cell>
          <cell r="B923">
            <v>0.12169313410409033</v>
          </cell>
          <cell r="K923" t="str">
            <v>TRB</v>
          </cell>
          <cell r="L923">
            <v>0.14407091212946677</v>
          </cell>
        </row>
        <row r="924">
          <cell r="A924" t="str">
            <v>Russell 2000</v>
          </cell>
          <cell r="B924">
            <v>0.13559036663882806</v>
          </cell>
          <cell r="K924" t="str">
            <v>Russell 2000</v>
          </cell>
          <cell r="L924">
            <v>0.16386656676813471</v>
          </cell>
        </row>
        <row r="925">
          <cell r="A925" t="str">
            <v>Russell MidCap</v>
          </cell>
          <cell r="B925">
            <v>0.10341013859853088</v>
          </cell>
          <cell r="K925" t="str">
            <v>Russell MidCap</v>
          </cell>
          <cell r="L925">
            <v>0.11996129067750871</v>
          </cell>
        </row>
        <row r="927">
          <cell r="A927" t="str">
            <v>Since Inception Performance including SAC</v>
          </cell>
          <cell r="K927" t="str">
            <v>Prev. Close Short Exposure</v>
          </cell>
          <cell r="L927">
            <v>-0.57514948247336128</v>
          </cell>
        </row>
        <row r="928">
          <cell r="A928" t="str">
            <v>Tuckerbrook</v>
          </cell>
          <cell r="B928">
            <v>-0.20755525900478855</v>
          </cell>
        </row>
        <row r="929">
          <cell r="A929" t="str">
            <v>TRB</v>
          </cell>
          <cell r="B929">
            <v>2.6782565289419358E-2</v>
          </cell>
          <cell r="K929" t="str">
            <v xml:space="preserve">**Please note that all performance numbers are gross estimates and do not include any fees.  </v>
          </cell>
        </row>
        <row r="930">
          <cell r="A930" t="str">
            <v>Russell 2000</v>
          </cell>
          <cell r="B930">
            <v>2.9165916436002748E-2</v>
          </cell>
        </row>
        <row r="931">
          <cell r="A931" t="str">
            <v>Russell MidCap</v>
          </cell>
          <cell r="B931">
            <v>1.9891250409868722E-2</v>
          </cell>
        </row>
        <row r="933">
          <cell r="A933" t="str">
            <v>Market Value:</v>
          </cell>
          <cell r="B933">
            <v>-1831987.97</v>
          </cell>
        </row>
        <row r="934">
          <cell r="A934" t="str">
            <v>Short Exposure:</v>
          </cell>
          <cell r="B934">
            <v>-0.57514948247336128</v>
          </cell>
        </row>
        <row r="936">
          <cell r="A936" t="str">
            <v>**Please note that all performance numbers are trading gross and do not include any fees.</v>
          </cell>
        </row>
        <row r="944">
          <cell r="C944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</sheetNames>
    <sheetDataSet>
      <sheetData sheetId="0" refreshError="1">
        <row r="1">
          <cell r="A1" t="str">
            <v>AA NA Equity</v>
          </cell>
          <cell r="B1">
            <v>43.2</v>
          </cell>
        </row>
        <row r="2">
          <cell r="A2" t="str">
            <v>ABB SW Equity</v>
          </cell>
          <cell r="B2">
            <v>1765</v>
          </cell>
        </row>
        <row r="3">
          <cell r="A3" t="str">
            <v>ABBB SS Equity</v>
          </cell>
          <cell r="B3">
            <v>91</v>
          </cell>
        </row>
        <row r="4">
          <cell r="A4" t="str">
            <v>AC FP Equity</v>
          </cell>
          <cell r="B4">
            <v>1385</v>
          </cell>
        </row>
        <row r="5">
          <cell r="A5" t="str">
            <v>ACX SM Equity</v>
          </cell>
          <cell r="B5">
            <v>2890</v>
          </cell>
        </row>
        <row r="6">
          <cell r="A6" t="str">
            <v>ADE SW Equity</v>
          </cell>
          <cell r="B6">
            <v>641</v>
          </cell>
        </row>
        <row r="7">
          <cell r="A7" t="str">
            <v>ADR IM Equity</v>
          </cell>
          <cell r="B7">
            <v>10390</v>
          </cell>
        </row>
        <row r="8">
          <cell r="A8" t="str">
            <v>ADS GR Equity</v>
          </cell>
          <cell r="B8">
            <v>206.3</v>
          </cell>
        </row>
        <row r="9">
          <cell r="A9" t="str">
            <v>AEGN NA Equity</v>
          </cell>
          <cell r="B9">
            <v>182.7</v>
          </cell>
        </row>
        <row r="10">
          <cell r="A10" t="str">
            <v>AEM IM Equity</v>
          </cell>
          <cell r="B10">
            <v>2180</v>
          </cell>
        </row>
        <row r="11">
          <cell r="A11" t="str">
            <v>AFBL FP Equity</v>
          </cell>
          <cell r="B11">
            <v>325</v>
          </cell>
        </row>
        <row r="12">
          <cell r="A12" t="str">
            <v>AGAA SS Equity</v>
          </cell>
          <cell r="B12">
            <v>112</v>
          </cell>
        </row>
        <row r="13">
          <cell r="A13" t="str">
            <v>AGAB SS Equity</v>
          </cell>
          <cell r="B13">
            <v>109</v>
          </cell>
        </row>
        <row r="14">
          <cell r="A14" t="str">
            <v>AGPL FH Equity</v>
          </cell>
          <cell r="B14">
            <v>80</v>
          </cell>
        </row>
        <row r="15">
          <cell r="A15" t="str">
            <v>AHLN NA Equity</v>
          </cell>
          <cell r="B15">
            <v>60.2</v>
          </cell>
        </row>
        <row r="16">
          <cell r="A16" t="str">
            <v>AHREC NA Equity</v>
          </cell>
          <cell r="B16">
            <v>44.3</v>
          </cell>
        </row>
        <row r="17">
          <cell r="A17" t="str">
            <v>AI FP Equity</v>
          </cell>
          <cell r="B17">
            <v>829</v>
          </cell>
        </row>
        <row r="18">
          <cell r="A18" t="str">
            <v>AJ FP Equity</v>
          </cell>
          <cell r="B18">
            <v>510</v>
          </cell>
        </row>
        <row r="19">
          <cell r="A19" t="str">
            <v>AJAX NA Equity</v>
          </cell>
          <cell r="B19">
            <v>23.2</v>
          </cell>
        </row>
        <row r="20">
          <cell r="A20" t="str">
            <v>AKZO NA Equity</v>
          </cell>
          <cell r="B20">
            <v>78.8</v>
          </cell>
        </row>
        <row r="21">
          <cell r="A21" t="str">
            <v>AL IM Equity</v>
          </cell>
          <cell r="B21">
            <v>20950</v>
          </cell>
        </row>
        <row r="22">
          <cell r="A22" t="str">
            <v>ALBK ID Equity</v>
          </cell>
          <cell r="B22">
            <v>8.2200000000000006</v>
          </cell>
        </row>
        <row r="23">
          <cell r="A23" t="str">
            <v>ALIV SS Equity</v>
          </cell>
          <cell r="B23">
            <v>250</v>
          </cell>
        </row>
        <row r="24">
          <cell r="A24" t="str">
            <v>ALLD LN Equity</v>
          </cell>
          <cell r="B24">
            <v>5.03</v>
          </cell>
        </row>
        <row r="25">
          <cell r="A25" t="str">
            <v>ALS FP Equity</v>
          </cell>
          <cell r="B25">
            <v>137.30000000000001</v>
          </cell>
        </row>
        <row r="26">
          <cell r="A26" t="str">
            <v>ALUN SW Equity</v>
          </cell>
          <cell r="B26">
            <v>1562</v>
          </cell>
        </row>
        <row r="27">
          <cell r="A27" t="str">
            <v>AMEVC NA Equity</v>
          </cell>
          <cell r="B27">
            <v>127.5</v>
          </cell>
        </row>
        <row r="28">
          <cell r="A28" t="str">
            <v>AN FP Equity</v>
          </cell>
          <cell r="B28">
            <v>1327</v>
          </cell>
        </row>
        <row r="29">
          <cell r="A29" t="str">
            <v>AOT NA Equity</v>
          </cell>
          <cell r="B29">
            <v>161</v>
          </cell>
        </row>
        <row r="30">
          <cell r="A30" t="str">
            <v>APCO GR Equity</v>
          </cell>
          <cell r="B30">
            <v>128.5</v>
          </cell>
        </row>
        <row r="31">
          <cell r="A31" t="str">
            <v>AQ FP Equity</v>
          </cell>
          <cell r="B31">
            <v>677</v>
          </cell>
        </row>
        <row r="32">
          <cell r="A32" t="str">
            <v>ARB BB Equity</v>
          </cell>
          <cell r="B32">
            <v>2970</v>
          </cell>
        </row>
        <row r="33">
          <cell r="A33" t="str">
            <v>ARCAD NA Equity</v>
          </cell>
          <cell r="B33">
            <v>16.600000000000001</v>
          </cell>
        </row>
        <row r="34">
          <cell r="A34" t="str">
            <v>ARG SM Equity</v>
          </cell>
          <cell r="B34">
            <v>2800</v>
          </cell>
        </row>
        <row r="35">
          <cell r="A35" t="str">
            <v>ARM LN Equity</v>
          </cell>
          <cell r="B35">
            <v>11.2</v>
          </cell>
        </row>
        <row r="36">
          <cell r="A36" t="str">
            <v>ASML NA Equity</v>
          </cell>
          <cell r="B36">
            <v>37.5</v>
          </cell>
        </row>
        <row r="37">
          <cell r="A37" t="str">
            <v>ASRO NA Equity</v>
          </cell>
          <cell r="B37">
            <v>175.1</v>
          </cell>
        </row>
        <row r="38">
          <cell r="A38" t="str">
            <v>ASSAB SS Equity</v>
          </cell>
          <cell r="B38">
            <v>308</v>
          </cell>
        </row>
        <row r="39">
          <cell r="A39" t="str">
            <v>ASTRA SS Equity</v>
          </cell>
          <cell r="B39">
            <v>133.5</v>
          </cell>
        </row>
        <row r="40">
          <cell r="A40" t="str">
            <v>ASTRB SS Equity</v>
          </cell>
          <cell r="B40">
            <v>129.5</v>
          </cell>
        </row>
        <row r="41">
          <cell r="A41" t="str">
            <v>ATCOA SS Equity</v>
          </cell>
          <cell r="B41">
            <v>179.5</v>
          </cell>
        </row>
        <row r="42">
          <cell r="A42" t="str">
            <v>ATCOB SS Equity</v>
          </cell>
          <cell r="B42">
            <v>179</v>
          </cell>
        </row>
        <row r="43">
          <cell r="A43" t="str">
            <v>AUTN ES Equity</v>
          </cell>
          <cell r="B43">
            <v>3.875</v>
          </cell>
        </row>
        <row r="44">
          <cell r="A44" t="str">
            <v>AVA GR Equity</v>
          </cell>
          <cell r="B44">
            <v>670</v>
          </cell>
        </row>
        <row r="45">
          <cell r="A45" t="str">
            <v>AVES SS Equity</v>
          </cell>
          <cell r="B45">
            <v>24.8</v>
          </cell>
        </row>
        <row r="46">
          <cell r="A46" t="str">
            <v>AZK SM Equity</v>
          </cell>
          <cell r="B46">
            <v>21500</v>
          </cell>
        </row>
        <row r="47">
          <cell r="A47" t="str">
            <v>BAA LN Equity</v>
          </cell>
          <cell r="B47">
            <v>6.04</v>
          </cell>
        </row>
        <row r="48">
          <cell r="A48" t="str">
            <v>BAAN NA Equity</v>
          </cell>
          <cell r="B48">
            <v>59.7</v>
          </cell>
        </row>
        <row r="49">
          <cell r="A49" t="str">
            <v>BAANF US Equity</v>
          </cell>
          <cell r="B49">
            <v>30.75</v>
          </cell>
        </row>
        <row r="50">
          <cell r="A50" t="str">
            <v>BAC US Equity</v>
          </cell>
          <cell r="B50">
            <v>60.335900000000002</v>
          </cell>
        </row>
        <row r="51">
          <cell r="A51" t="str">
            <v>BAER SW Equity</v>
          </cell>
          <cell r="B51">
            <v>4005</v>
          </cell>
        </row>
        <row r="52">
          <cell r="A52" t="str">
            <v>BALN SW Equity</v>
          </cell>
          <cell r="B52">
            <v>1058</v>
          </cell>
        </row>
        <row r="53">
          <cell r="A53" t="str">
            <v>BAR BB Equity</v>
          </cell>
          <cell r="B53">
            <v>9150</v>
          </cell>
        </row>
        <row r="54">
          <cell r="A54" t="str">
            <v>BAS GR Equity</v>
          </cell>
          <cell r="B54">
            <v>67.400000000000006</v>
          </cell>
        </row>
        <row r="55">
          <cell r="A55" t="str">
            <v>BASS LN Equity</v>
          </cell>
          <cell r="B55">
            <v>8.16</v>
          </cell>
        </row>
        <row r="56">
          <cell r="A56" t="str">
            <v>BAY GR Equity</v>
          </cell>
          <cell r="B56">
            <v>65.84</v>
          </cell>
        </row>
        <row r="57">
          <cell r="A57" t="str">
            <v>BB FP Equity</v>
          </cell>
          <cell r="B57">
            <v>323.89999999999998</v>
          </cell>
        </row>
        <row r="58">
          <cell r="A58" t="str">
            <v>BBV SM Equity</v>
          </cell>
          <cell r="B58">
            <v>1875</v>
          </cell>
        </row>
        <row r="59">
          <cell r="A59" t="str">
            <v>BCP PL Equity</v>
          </cell>
          <cell r="B59">
            <v>5395</v>
          </cell>
        </row>
        <row r="60">
          <cell r="A60" t="str">
            <v>BE IM Equity</v>
          </cell>
          <cell r="B60">
            <v>4940</v>
          </cell>
        </row>
        <row r="61">
          <cell r="A61" t="str">
            <v>BEI GR Equity</v>
          </cell>
          <cell r="B61">
            <v>94</v>
          </cell>
        </row>
        <row r="62">
          <cell r="A62" t="str">
            <v>BEK BB Equity</v>
          </cell>
          <cell r="B62">
            <v>23700</v>
          </cell>
        </row>
        <row r="63">
          <cell r="A63" t="str">
            <v>BELV NM Equity</v>
          </cell>
          <cell r="B63">
            <v>800</v>
          </cell>
        </row>
        <row r="64">
          <cell r="A64" t="str">
            <v>BESI NA Equity</v>
          </cell>
          <cell r="B64">
            <v>14.2</v>
          </cell>
        </row>
        <row r="65">
          <cell r="A65" t="str">
            <v>BFI IM Equity</v>
          </cell>
          <cell r="B65">
            <v>9440</v>
          </cell>
        </row>
        <row r="66">
          <cell r="A66" t="str">
            <v>BGY LN Equity</v>
          </cell>
          <cell r="B66">
            <v>5.5750000000000002</v>
          </cell>
        </row>
        <row r="67">
          <cell r="A67" t="str">
            <v>BIE GR Equity</v>
          </cell>
          <cell r="B67">
            <v>525</v>
          </cell>
        </row>
        <row r="68">
          <cell r="A68" t="str">
            <v>BK FP Equity</v>
          </cell>
          <cell r="B68">
            <v>391</v>
          </cell>
        </row>
        <row r="69">
          <cell r="A69" t="str">
            <v>BKIR ID Equity</v>
          </cell>
          <cell r="B69">
            <v>10.5</v>
          </cell>
        </row>
        <row r="70">
          <cell r="A70" t="str">
            <v>BKT SM Equity</v>
          </cell>
          <cell r="B70">
            <v>4530</v>
          </cell>
        </row>
        <row r="71">
          <cell r="A71" t="str">
            <v>BMW GR Equity</v>
          </cell>
          <cell r="B71">
            <v>1227</v>
          </cell>
        </row>
        <row r="72">
          <cell r="A72" t="str">
            <v>BN FP Equity</v>
          </cell>
          <cell r="B72">
            <v>1546</v>
          </cell>
        </row>
        <row r="73">
          <cell r="A73" t="str">
            <v>BNP FP Equity</v>
          </cell>
          <cell r="B73">
            <v>357.7</v>
          </cell>
        </row>
        <row r="74">
          <cell r="A74" t="str">
            <v>BOB SW Equity</v>
          </cell>
          <cell r="B74">
            <v>2265</v>
          </cell>
        </row>
        <row r="75">
          <cell r="A75" t="str">
            <v>BOBJY US Equity</v>
          </cell>
          <cell r="B75">
            <v>10.5</v>
          </cell>
        </row>
        <row r="76">
          <cell r="A76" t="str">
            <v>BOC LN Equity</v>
          </cell>
          <cell r="B76">
            <v>7.9</v>
          </cell>
        </row>
        <row r="77">
          <cell r="A77" t="str">
            <v>BOENG NA Equity</v>
          </cell>
          <cell r="B77">
            <v>122.7</v>
          </cell>
        </row>
        <row r="78">
          <cell r="A78" t="str">
            <v>BOS3 GR Equity</v>
          </cell>
          <cell r="B78">
            <v>3650</v>
          </cell>
        </row>
        <row r="79">
          <cell r="A79" t="str">
            <v>BP/ LN Equity</v>
          </cell>
          <cell r="B79">
            <v>7.67</v>
          </cell>
        </row>
        <row r="80">
          <cell r="A80" t="str">
            <v>BPA PL Equity</v>
          </cell>
          <cell r="B80">
            <v>3900</v>
          </cell>
        </row>
        <row r="81">
          <cell r="A81" t="str">
            <v>BPB IM Equity</v>
          </cell>
          <cell r="B81">
            <v>34700</v>
          </cell>
        </row>
        <row r="82">
          <cell r="A82" t="str">
            <v>BPIN PL Equity</v>
          </cell>
          <cell r="B82">
            <v>5810</v>
          </cell>
        </row>
        <row r="83">
          <cell r="A83" t="str">
            <v>BPQ FP Equity</v>
          </cell>
          <cell r="B83">
            <v>720</v>
          </cell>
        </row>
        <row r="84">
          <cell r="A84" t="str">
            <v>BPSM PL Equity</v>
          </cell>
          <cell r="B84">
            <v>3419</v>
          </cell>
        </row>
        <row r="85">
          <cell r="A85" t="str">
            <v>BRE IM Equity</v>
          </cell>
          <cell r="B85">
            <v>18350</v>
          </cell>
        </row>
        <row r="86">
          <cell r="A86" t="str">
            <v>BRNL NA Equity</v>
          </cell>
          <cell r="B86">
            <v>52.7</v>
          </cell>
        </row>
        <row r="87">
          <cell r="A87" t="str">
            <v>BS/ LN Equity</v>
          </cell>
          <cell r="B87">
            <v>1.0674999999999999</v>
          </cell>
        </row>
        <row r="88">
          <cell r="A88" t="str">
            <v>BSY GR Equity</v>
          </cell>
          <cell r="B88">
            <v>66</v>
          </cell>
        </row>
        <row r="89">
          <cell r="A89" t="str">
            <v>BSY LN Equity</v>
          </cell>
          <cell r="B89">
            <v>4.6500000000000004</v>
          </cell>
        </row>
        <row r="90">
          <cell r="A90" t="str">
            <v>BT/A LN Equity</v>
          </cell>
          <cell r="B90">
            <v>7.78</v>
          </cell>
        </row>
        <row r="91">
          <cell r="A91" t="str">
            <v>BUD GR Equity</v>
          </cell>
          <cell r="B91">
            <v>825</v>
          </cell>
        </row>
        <row r="92">
          <cell r="A92" t="str">
            <v>BUH NA Equity</v>
          </cell>
          <cell r="B92">
            <v>44</v>
          </cell>
        </row>
        <row r="93">
          <cell r="A93" t="str">
            <v>BUL FP Equity</v>
          </cell>
          <cell r="B93">
            <v>60.95</v>
          </cell>
        </row>
        <row r="94">
          <cell r="A94" t="str">
            <v>BUT FP Equity</v>
          </cell>
          <cell r="B94">
            <v>300</v>
          </cell>
        </row>
        <row r="95">
          <cell r="A95" t="str">
            <v>CA FP Equity</v>
          </cell>
          <cell r="B95">
            <v>3735</v>
          </cell>
        </row>
        <row r="96">
          <cell r="A96" t="str">
            <v>CAP FP Equity</v>
          </cell>
          <cell r="B96">
            <v>876</v>
          </cell>
        </row>
        <row r="97">
          <cell r="A97" t="str">
            <v>CARD SS Equity</v>
          </cell>
          <cell r="B97">
            <v>147</v>
          </cell>
        </row>
        <row r="98">
          <cell r="A98" t="str">
            <v>CAST SS Equity</v>
          </cell>
          <cell r="B98">
            <v>78.5</v>
          </cell>
        </row>
        <row r="99">
          <cell r="A99" t="str">
            <v>CBK GR Equity</v>
          </cell>
          <cell r="B99">
            <v>50.45</v>
          </cell>
        </row>
        <row r="100">
          <cell r="A100" t="str">
            <v>CBRY LN Equity</v>
          </cell>
          <cell r="B100">
            <v>8.19</v>
          </cell>
        </row>
        <row r="101">
          <cell r="A101" t="str">
            <v>CCF FP Equity</v>
          </cell>
          <cell r="B101">
            <v>396.9</v>
          </cell>
        </row>
        <row r="102">
          <cell r="A102" t="str">
            <v>CDM FP Equity</v>
          </cell>
          <cell r="B102">
            <v>474</v>
          </cell>
        </row>
        <row r="103">
          <cell r="A103" t="str">
            <v>CETC NA Equity</v>
          </cell>
          <cell r="B103">
            <v>43.5</v>
          </cell>
        </row>
        <row r="104">
          <cell r="A104" t="str">
            <v>CFI FP Equity</v>
          </cell>
          <cell r="B104">
            <v>434</v>
          </cell>
        </row>
        <row r="105">
          <cell r="A105" t="str">
            <v>CFR SW Equity</v>
          </cell>
          <cell r="B105">
            <v>1435</v>
          </cell>
        </row>
        <row r="106">
          <cell r="A106" t="str">
            <v>CGE FP Equity</v>
          </cell>
          <cell r="B106">
            <v>963</v>
          </cell>
        </row>
        <row r="107">
          <cell r="A107" t="str">
            <v>CGI DC Equity</v>
          </cell>
          <cell r="B107">
            <v>385</v>
          </cell>
        </row>
        <row r="108">
          <cell r="A108" t="str">
            <v>CHI FP Equity</v>
          </cell>
          <cell r="B108">
            <v>1270</v>
          </cell>
        </row>
        <row r="109">
          <cell r="A109" t="str">
            <v>CI FP Equity</v>
          </cell>
          <cell r="B109">
            <v>460</v>
          </cell>
        </row>
        <row r="110">
          <cell r="A110" t="str">
            <v>CIBN SW Equity</v>
          </cell>
          <cell r="B110">
            <v>135.5</v>
          </cell>
        </row>
        <row r="111">
          <cell r="A111" t="str">
            <v>CLN SW Equity</v>
          </cell>
          <cell r="B111">
            <v>696</v>
          </cell>
        </row>
        <row r="112">
          <cell r="A112" t="str">
            <v>CLR FP Equity</v>
          </cell>
          <cell r="B112">
            <v>498</v>
          </cell>
        </row>
        <row r="113">
          <cell r="A113" t="str">
            <v>CLTR2 FH Equity</v>
          </cell>
          <cell r="B113">
            <v>67</v>
          </cell>
        </row>
        <row r="114">
          <cell r="A114" t="str">
            <v>CMG NA Equity</v>
          </cell>
          <cell r="B114">
            <v>61</v>
          </cell>
        </row>
        <row r="115">
          <cell r="A115" t="str">
            <v>COKP BB Equity</v>
          </cell>
          <cell r="B115">
            <v>217</v>
          </cell>
        </row>
        <row r="116">
          <cell r="A116" t="str">
            <v>COL BB Equity</v>
          </cell>
          <cell r="B116">
            <v>26800</v>
          </cell>
        </row>
        <row r="117">
          <cell r="A117" t="str">
            <v>COMR IM Equity</v>
          </cell>
          <cell r="B117">
            <v>10350</v>
          </cell>
        </row>
        <row r="118">
          <cell r="A118" t="str">
            <v>COPA NA Equity</v>
          </cell>
          <cell r="B118">
            <v>23.8</v>
          </cell>
        </row>
        <row r="119">
          <cell r="A119" t="str">
            <v>COV NO Equity</v>
          </cell>
          <cell r="B119">
            <v>40</v>
          </cell>
        </row>
        <row r="120">
          <cell r="A120" t="str">
            <v>CPLCB DC Equity</v>
          </cell>
          <cell r="B120">
            <v>591</v>
          </cell>
        </row>
        <row r="121">
          <cell r="A121" t="str">
            <v>CRH ID Equity</v>
          </cell>
          <cell r="B121">
            <v>8.4499999999999993</v>
          </cell>
        </row>
        <row r="122">
          <cell r="A122" t="str">
            <v>CS FP Equity</v>
          </cell>
          <cell r="B122">
            <v>597</v>
          </cell>
        </row>
        <row r="123">
          <cell r="A123" t="str">
            <v>CSGN SW Equity</v>
          </cell>
          <cell r="B123">
            <v>215.75</v>
          </cell>
        </row>
        <row r="124">
          <cell r="A124" t="str">
            <v>CSMNC NA Equity</v>
          </cell>
          <cell r="B124">
            <v>102</v>
          </cell>
        </row>
        <row r="125">
          <cell r="A125" t="str">
            <v>CSP IM Equity</v>
          </cell>
          <cell r="B125">
            <v>12890</v>
          </cell>
        </row>
        <row r="126">
          <cell r="A126" t="str">
            <v>CTE SM Equity</v>
          </cell>
          <cell r="B126">
            <v>4145</v>
          </cell>
        </row>
        <row r="127">
          <cell r="A127" t="str">
            <v>CTF SM Equity</v>
          </cell>
          <cell r="B127">
            <v>3465</v>
          </cell>
        </row>
        <row r="128">
          <cell r="A128" t="str">
            <v>CTG SM Equity</v>
          </cell>
          <cell r="B128">
            <v>9820</v>
          </cell>
        </row>
        <row r="129">
          <cell r="A129" t="str">
            <v>CTM LN Equity</v>
          </cell>
          <cell r="B129">
            <v>5.32</v>
          </cell>
        </row>
        <row r="130">
          <cell r="A130" t="str">
            <v>CU FP Equity</v>
          </cell>
          <cell r="B130">
            <v>459.9</v>
          </cell>
        </row>
        <row r="131">
          <cell r="A131" t="str">
            <v>CY FP Equity</v>
          </cell>
          <cell r="B131">
            <v>952</v>
          </cell>
        </row>
        <row r="132">
          <cell r="A132" t="str">
            <v>DAI GR Equity</v>
          </cell>
          <cell r="B132">
            <v>161.19999999999999</v>
          </cell>
        </row>
        <row r="133">
          <cell r="A133" t="str">
            <v>DASTY US Equity</v>
          </cell>
          <cell r="B133">
            <v>45.75</v>
          </cell>
        </row>
        <row r="134">
          <cell r="A134" t="str">
            <v>DBK GR Equity</v>
          </cell>
          <cell r="B134">
            <v>106.5</v>
          </cell>
        </row>
        <row r="135">
          <cell r="A135" t="str">
            <v>DDBC DC Equity</v>
          </cell>
          <cell r="B135">
            <v>800</v>
          </cell>
        </row>
        <row r="136">
          <cell r="A136" t="str">
            <v>DEHT BB Equity</v>
          </cell>
          <cell r="B136">
            <v>3030</v>
          </cell>
        </row>
        <row r="137">
          <cell r="A137" t="str">
            <v>DELFI NA Equity</v>
          </cell>
          <cell r="B137">
            <v>23.5</v>
          </cell>
        </row>
        <row r="138">
          <cell r="A138" t="str">
            <v>DEX FP Equity</v>
          </cell>
          <cell r="B138">
            <v>783</v>
          </cell>
        </row>
        <row r="139">
          <cell r="A139" t="str">
            <v>DG FP Equity</v>
          </cell>
          <cell r="B139">
            <v>243</v>
          </cell>
        </row>
        <row r="140">
          <cell r="A140" t="str">
            <v>DGE LN Equity</v>
          </cell>
          <cell r="B140">
            <v>5.86</v>
          </cell>
        </row>
        <row r="141">
          <cell r="A141" t="str">
            <v>DGS GR Equity</v>
          </cell>
          <cell r="B141">
            <v>79.900000000000006</v>
          </cell>
        </row>
        <row r="142">
          <cell r="A142" t="str">
            <v>DILI SS Equity</v>
          </cell>
          <cell r="B142">
            <v>63</v>
          </cell>
        </row>
        <row r="143">
          <cell r="A143" t="str">
            <v>DLW GR Equity</v>
          </cell>
          <cell r="B143">
            <v>355</v>
          </cell>
        </row>
        <row r="144">
          <cell r="A144" t="str">
            <v>DRB GR Equity</v>
          </cell>
          <cell r="B144">
            <v>71.599999999999994</v>
          </cell>
        </row>
        <row r="145">
          <cell r="A145" t="str">
            <v>DRC SM Equity</v>
          </cell>
          <cell r="B145">
            <v>3630</v>
          </cell>
        </row>
        <row r="146">
          <cell r="A146" t="str">
            <v>DSC DC Equity</v>
          </cell>
          <cell r="B146">
            <v>436</v>
          </cell>
        </row>
        <row r="147">
          <cell r="A147" t="str">
            <v>DSMA NA Equity</v>
          </cell>
          <cell r="B147">
            <v>168.3</v>
          </cell>
        </row>
        <row r="148">
          <cell r="A148" t="str">
            <v>DSY FP Equity</v>
          </cell>
          <cell r="B148">
            <v>282</v>
          </cell>
        </row>
        <row r="149">
          <cell r="A149" t="str">
            <v>DTE GR Equity</v>
          </cell>
          <cell r="B149">
            <v>51.15</v>
          </cell>
        </row>
        <row r="150">
          <cell r="A150" t="str">
            <v>ECS LN Equity</v>
          </cell>
          <cell r="B150">
            <v>14.3</v>
          </cell>
        </row>
        <row r="151">
          <cell r="A151" t="str">
            <v>EDP PL Equity</v>
          </cell>
          <cell r="B151">
            <v>4348</v>
          </cell>
        </row>
        <row r="152">
          <cell r="A152" t="str">
            <v>EEX FP Equity</v>
          </cell>
          <cell r="B152">
            <v>374</v>
          </cell>
        </row>
        <row r="153">
          <cell r="A153" t="str">
            <v>EF FP Equity</v>
          </cell>
          <cell r="B153">
            <v>2355</v>
          </cell>
        </row>
        <row r="154">
          <cell r="A154" t="str">
            <v>EJND DC Equity</v>
          </cell>
          <cell r="B154">
            <v>365</v>
          </cell>
        </row>
        <row r="155">
          <cell r="A155" t="str">
            <v>ELB BB Equity</v>
          </cell>
          <cell r="B155">
            <v>12150</v>
          </cell>
        </row>
        <row r="156">
          <cell r="A156" t="str">
            <v>ELE SM Equity</v>
          </cell>
          <cell r="B156">
            <v>3145</v>
          </cell>
        </row>
        <row r="157">
          <cell r="A157" t="str">
            <v>ELSNC NA Equity</v>
          </cell>
          <cell r="B157">
            <v>27</v>
          </cell>
        </row>
        <row r="158">
          <cell r="A158" t="str">
            <v>ELUXB SS Equity</v>
          </cell>
          <cell r="B158">
            <v>122</v>
          </cell>
        </row>
        <row r="159">
          <cell r="A159" t="str">
            <v>EMOL NA Equity</v>
          </cell>
          <cell r="B159">
            <v>53</v>
          </cell>
        </row>
        <row r="160">
          <cell r="A160" t="str">
            <v>ENI IM Equity</v>
          </cell>
          <cell r="B160">
            <v>9810</v>
          </cell>
        </row>
        <row r="161">
          <cell r="A161" t="str">
            <v>ENT FP Equity</v>
          </cell>
          <cell r="B161">
            <v>268</v>
          </cell>
        </row>
        <row r="162">
          <cell r="A162" t="str">
            <v>EOYRV FH Equity</v>
          </cell>
          <cell r="B162">
            <v>44.7</v>
          </cell>
        </row>
        <row r="163">
          <cell r="A163" t="str">
            <v>ERA FP Equity</v>
          </cell>
          <cell r="B163">
            <v>158.5</v>
          </cell>
        </row>
        <row r="164">
          <cell r="A164" t="str">
            <v>ESATY US Equity</v>
          </cell>
          <cell r="B164">
            <v>26</v>
          </cell>
        </row>
        <row r="165">
          <cell r="A165" t="str">
            <v>ETP LN Equity</v>
          </cell>
          <cell r="B165">
            <v>3.58</v>
          </cell>
        </row>
        <row r="166">
          <cell r="A166" t="str">
            <v>EU FP Equity</v>
          </cell>
          <cell r="B166">
            <v>1130</v>
          </cell>
        </row>
        <row r="167">
          <cell r="A167" t="str">
            <v>EURO SS Equity</v>
          </cell>
          <cell r="B167">
            <v>581</v>
          </cell>
        </row>
        <row r="168">
          <cell r="A168" t="str">
            <v>EX FP Equity</v>
          </cell>
          <cell r="B168">
            <v>1291</v>
          </cell>
        </row>
        <row r="169">
          <cell r="A169" t="str">
            <v>F IM Equity</v>
          </cell>
          <cell r="B169">
            <v>5200</v>
          </cell>
        </row>
        <row r="170">
          <cell r="A170" t="str">
            <v>FAG GR Equity</v>
          </cell>
          <cell r="B170">
            <v>22</v>
          </cell>
        </row>
        <row r="171">
          <cell r="A171" t="str">
            <v>FALC DC Equity</v>
          </cell>
          <cell r="B171">
            <v>415</v>
          </cell>
        </row>
        <row r="172">
          <cell r="A172" t="str">
            <v>FEC SM Equity</v>
          </cell>
          <cell r="B172">
            <v>1430</v>
          </cell>
        </row>
        <row r="173">
          <cell r="A173" t="str">
            <v>FIB LN Equity</v>
          </cell>
          <cell r="B173">
            <v>3.3</v>
          </cell>
        </row>
        <row r="174">
          <cell r="A174" t="str">
            <v>FLSM DC Equity</v>
          </cell>
          <cell r="B174">
            <v>134</v>
          </cell>
        </row>
        <row r="175">
          <cell r="A175" t="str">
            <v>FME GR Equity</v>
          </cell>
          <cell r="B175">
            <v>85.6</v>
          </cell>
        </row>
        <row r="176">
          <cell r="A176" t="str">
            <v>FME3 GR Equity</v>
          </cell>
          <cell r="B176">
            <v>67</v>
          </cell>
        </row>
        <row r="177">
          <cell r="A177" t="str">
            <v>FMS US Equity</v>
          </cell>
          <cell r="B177">
            <v>16.5</v>
          </cell>
        </row>
        <row r="178">
          <cell r="A178" t="str">
            <v>FP FP Equity</v>
          </cell>
          <cell r="B178">
            <v>640</v>
          </cell>
        </row>
        <row r="179">
          <cell r="A179" t="str">
            <v>FR FP Equity</v>
          </cell>
          <cell r="B179">
            <v>450</v>
          </cell>
        </row>
        <row r="180">
          <cell r="A180" t="str">
            <v>FRE1 GR Equity</v>
          </cell>
          <cell r="B180">
            <v>234</v>
          </cell>
        </row>
        <row r="181">
          <cell r="A181" t="str">
            <v>FRE3 GR Equity</v>
          </cell>
          <cell r="B181">
            <v>255</v>
          </cell>
        </row>
        <row r="182">
          <cell r="A182" t="str">
            <v>FSPAA SS Equity</v>
          </cell>
          <cell r="B182">
            <v>186</v>
          </cell>
        </row>
        <row r="183">
          <cell r="A183" t="str">
            <v>FTE FP Equity</v>
          </cell>
          <cell r="B183">
            <v>430</v>
          </cell>
        </row>
        <row r="184">
          <cell r="A184" t="str">
            <v>G IM Equity</v>
          </cell>
          <cell r="B184">
            <v>55800</v>
          </cell>
        </row>
        <row r="185">
          <cell r="A185" t="str">
            <v>GA FP Equity</v>
          </cell>
          <cell r="B185">
            <v>419</v>
          </cell>
        </row>
        <row r="186">
          <cell r="A186" t="str">
            <v>GAMBA SS Equity</v>
          </cell>
          <cell r="B186">
            <v>86.5</v>
          </cell>
        </row>
        <row r="187">
          <cell r="A187" t="str">
            <v>GAMN NA Equity</v>
          </cell>
          <cell r="B187">
            <v>95</v>
          </cell>
        </row>
        <row r="188">
          <cell r="A188" t="str">
            <v>GCB LN Equity</v>
          </cell>
          <cell r="B188">
            <v>2.33</v>
          </cell>
        </row>
        <row r="189">
          <cell r="A189" t="str">
            <v>GE US Equity</v>
          </cell>
          <cell r="B189">
            <v>75.875</v>
          </cell>
        </row>
        <row r="190">
          <cell r="A190" t="str">
            <v>GEA GR Equity</v>
          </cell>
          <cell r="B190">
            <v>54.5</v>
          </cell>
        </row>
        <row r="191">
          <cell r="A191" t="str">
            <v>GEA3 GR Equity</v>
          </cell>
          <cell r="B191">
            <v>47</v>
          </cell>
        </row>
        <row r="192">
          <cell r="A192" t="str">
            <v>GEC LN Equity</v>
          </cell>
          <cell r="B192">
            <v>4.2699999999999996</v>
          </cell>
        </row>
        <row r="193">
          <cell r="A193" t="str">
            <v>GEH GR Equity</v>
          </cell>
          <cell r="B193">
            <v>102.5</v>
          </cell>
        </row>
        <row r="194">
          <cell r="A194" t="str">
            <v>GEWS IM Equity</v>
          </cell>
          <cell r="B194">
            <v>32100</v>
          </cell>
        </row>
        <row r="195">
          <cell r="A195" t="str">
            <v>GFI FP Equity</v>
          </cell>
          <cell r="B195">
            <v>629</v>
          </cell>
        </row>
        <row r="196">
          <cell r="A196" t="str">
            <v>GIBT BB Equity</v>
          </cell>
          <cell r="B196">
            <v>1995</v>
          </cell>
        </row>
        <row r="197">
          <cell r="A197" t="str">
            <v>GIGN SW Equity</v>
          </cell>
          <cell r="B197">
            <v>111.5</v>
          </cell>
        </row>
        <row r="198">
          <cell r="A198" t="str">
            <v>GLB FP Equity</v>
          </cell>
          <cell r="B198">
            <v>858</v>
          </cell>
        </row>
        <row r="199">
          <cell r="A199" t="str">
            <v>GLE FP Equity</v>
          </cell>
          <cell r="B199">
            <v>925</v>
          </cell>
        </row>
        <row r="200">
          <cell r="A200" t="str">
            <v>GLXO LN Equity</v>
          </cell>
          <cell r="B200">
            <v>18.14</v>
          </cell>
        </row>
        <row r="201">
          <cell r="A201" t="str">
            <v>GPS FP Equity</v>
          </cell>
          <cell r="B201">
            <v>140.69999999999999</v>
          </cell>
        </row>
        <row r="202">
          <cell r="A202" t="str">
            <v>GRF ID Equity</v>
          </cell>
          <cell r="B202">
            <v>15.5</v>
          </cell>
        </row>
        <row r="203">
          <cell r="A203" t="str">
            <v>GRO3 GR Equity</v>
          </cell>
          <cell r="B203">
            <v>478</v>
          </cell>
        </row>
        <row r="204">
          <cell r="A204" t="str">
            <v>GT FP Equity</v>
          </cell>
          <cell r="B204">
            <v>512</v>
          </cell>
        </row>
        <row r="205">
          <cell r="A205" t="str">
            <v>GTI NA Equity</v>
          </cell>
          <cell r="B205">
            <v>66.8</v>
          </cell>
        </row>
        <row r="206">
          <cell r="A206" t="str">
            <v>GUC NA Equity</v>
          </cell>
          <cell r="B206">
            <v>63.5</v>
          </cell>
        </row>
        <row r="207">
          <cell r="A207" t="str">
            <v>GUC US Equity</v>
          </cell>
          <cell r="B207">
            <v>32</v>
          </cell>
        </row>
        <row r="208">
          <cell r="A208" t="str">
            <v>GUS LN Equity</v>
          </cell>
          <cell r="B208">
            <v>7.42</v>
          </cell>
        </row>
        <row r="209">
          <cell r="A209" t="str">
            <v>GVKN NA Equity</v>
          </cell>
          <cell r="B209">
            <v>96.8</v>
          </cell>
        </row>
        <row r="210">
          <cell r="A210" t="str">
            <v>HAG NO Equity</v>
          </cell>
          <cell r="B210">
            <v>87</v>
          </cell>
        </row>
        <row r="211">
          <cell r="A211" t="str">
            <v>HAGN NA Equity</v>
          </cell>
          <cell r="B211">
            <v>67</v>
          </cell>
        </row>
        <row r="212">
          <cell r="A212" t="str">
            <v>HBG NA Equity</v>
          </cell>
          <cell r="B212">
            <v>31</v>
          </cell>
        </row>
        <row r="213">
          <cell r="A213" t="str">
            <v>HBH3 GR Equity</v>
          </cell>
          <cell r="B213">
            <v>150</v>
          </cell>
        </row>
        <row r="214">
          <cell r="A214" t="str">
            <v>HEHN NA Equity</v>
          </cell>
          <cell r="B214">
            <v>73.900000000000006</v>
          </cell>
        </row>
        <row r="215">
          <cell r="A215" t="str">
            <v>HEI GR Equity</v>
          </cell>
          <cell r="B215">
            <v>136</v>
          </cell>
        </row>
        <row r="216">
          <cell r="A216" t="str">
            <v>HEIN NA Equity</v>
          </cell>
          <cell r="B216">
            <v>90</v>
          </cell>
        </row>
        <row r="217">
          <cell r="A217" t="str">
            <v>HEN3 GR Equity</v>
          </cell>
          <cell r="B217">
            <v>137.1</v>
          </cell>
        </row>
        <row r="218">
          <cell r="A218" t="str">
            <v>HFCO NM Equity</v>
          </cell>
          <cell r="B218">
            <v>520</v>
          </cell>
        </row>
        <row r="219">
          <cell r="A219" t="str">
            <v>HILP SW Equity</v>
          </cell>
          <cell r="B219">
            <v>1000</v>
          </cell>
        </row>
        <row r="220">
          <cell r="A220" t="str">
            <v>HIT ID Equity</v>
          </cell>
          <cell r="B220">
            <v>1.5</v>
          </cell>
        </row>
        <row r="221">
          <cell r="A221" t="str">
            <v>HNMB SS Equity</v>
          </cell>
          <cell r="B221">
            <v>550</v>
          </cell>
        </row>
        <row r="222">
          <cell r="A222" t="str">
            <v>HOE GR Equity</v>
          </cell>
          <cell r="B222">
            <v>69.010000000000005</v>
          </cell>
        </row>
        <row r="223">
          <cell r="A223" t="str">
            <v>HOL SW Equity</v>
          </cell>
          <cell r="B223">
            <v>1568</v>
          </cell>
        </row>
        <row r="224">
          <cell r="A224" t="str">
            <v>HPI IM Equity</v>
          </cell>
          <cell r="B224">
            <v>1080</v>
          </cell>
        </row>
        <row r="225">
          <cell r="A225" t="str">
            <v>HSBA LN Equity</v>
          </cell>
          <cell r="B225">
            <v>11.3</v>
          </cell>
        </row>
        <row r="226">
          <cell r="A226" t="str">
            <v>HUDN NA Equity</v>
          </cell>
          <cell r="B226">
            <v>81.900000000000006</v>
          </cell>
        </row>
        <row r="227">
          <cell r="A227" t="str">
            <v>HUHKI FH Equity</v>
          </cell>
          <cell r="B227">
            <v>260</v>
          </cell>
        </row>
        <row r="228">
          <cell r="A228" t="str">
            <v>HYDB NO Equity</v>
          </cell>
          <cell r="B228">
            <v>42</v>
          </cell>
        </row>
        <row r="229">
          <cell r="A229" t="str">
            <v>HYP FP Equity</v>
          </cell>
          <cell r="B229">
            <v>595</v>
          </cell>
        </row>
        <row r="230">
          <cell r="A230" t="str">
            <v>IBE SM Equity</v>
          </cell>
          <cell r="B230">
            <v>2440</v>
          </cell>
        </row>
        <row r="231">
          <cell r="A231" t="str">
            <v>IBST LN Equity</v>
          </cell>
          <cell r="B231">
            <v>0.41</v>
          </cell>
        </row>
        <row r="232">
          <cell r="A232" t="str">
            <v>ICI LN Equity</v>
          </cell>
          <cell r="B232">
            <v>5.87</v>
          </cell>
        </row>
        <row r="233">
          <cell r="A233" t="str">
            <v>IFG FP Equity</v>
          </cell>
          <cell r="B233">
            <v>340</v>
          </cell>
        </row>
        <row r="234">
          <cell r="A234" t="str">
            <v>IG IM Equity</v>
          </cell>
          <cell r="B234">
            <v>7820</v>
          </cell>
        </row>
        <row r="235">
          <cell r="A235" t="str">
            <v>IHCN NA Equity</v>
          </cell>
          <cell r="B235">
            <v>93</v>
          </cell>
        </row>
        <row r="236">
          <cell r="A236" t="str">
            <v>ILF ID Equity</v>
          </cell>
          <cell r="B236">
            <v>4.6500000000000004</v>
          </cell>
        </row>
        <row r="237">
          <cell r="A237" t="str">
            <v>IM NA Equity</v>
          </cell>
          <cell r="B237">
            <v>53</v>
          </cell>
        </row>
        <row r="238">
          <cell r="A238" t="str">
            <v>INTNC NA Equity</v>
          </cell>
          <cell r="B238">
            <v>113.7</v>
          </cell>
        </row>
        <row r="239">
          <cell r="A239" t="str">
            <v>INWR DC Equity</v>
          </cell>
          <cell r="B239">
            <v>159</v>
          </cell>
        </row>
        <row r="240">
          <cell r="A240" t="str">
            <v>IONAY US Equity</v>
          </cell>
          <cell r="B240">
            <v>24</v>
          </cell>
        </row>
        <row r="241">
          <cell r="A241" t="str">
            <v>IPI IM Equity</v>
          </cell>
          <cell r="B241">
            <v>2840</v>
          </cell>
        </row>
        <row r="242">
          <cell r="A242" t="str">
            <v>ISPT IM Equity</v>
          </cell>
          <cell r="B242">
            <v>22700</v>
          </cell>
        </row>
        <row r="243">
          <cell r="A243" t="str">
            <v>ISSCA DC Equity</v>
          </cell>
          <cell r="B243">
            <v>364</v>
          </cell>
        </row>
        <row r="244">
          <cell r="A244" t="str">
            <v>ITA FP Equity</v>
          </cell>
          <cell r="B244">
            <v>263.8</v>
          </cell>
        </row>
        <row r="245">
          <cell r="A245" t="str">
            <v>JMAR PL Equity</v>
          </cell>
          <cell r="B245">
            <v>6640</v>
          </cell>
        </row>
        <row r="246">
          <cell r="A246" t="str">
            <v>JUN3 GR Equity</v>
          </cell>
          <cell r="B246">
            <v>315</v>
          </cell>
        </row>
        <row r="247">
          <cell r="A247" t="str">
            <v>JYBC DC Equity</v>
          </cell>
          <cell r="B247">
            <v>615</v>
          </cell>
        </row>
        <row r="248">
          <cell r="A248" t="str">
            <v>KBBN NA Equity</v>
          </cell>
          <cell r="B248">
            <v>138</v>
          </cell>
        </row>
        <row r="249">
          <cell r="A249" t="str">
            <v>KBC BB Equity</v>
          </cell>
          <cell r="B249">
            <v>2910</v>
          </cell>
        </row>
        <row r="250">
          <cell r="A250" t="str">
            <v>KCI1V FH Equity</v>
          </cell>
          <cell r="B250">
            <v>215</v>
          </cell>
        </row>
        <row r="251">
          <cell r="A251" t="str">
            <v>KLM NA Equity</v>
          </cell>
          <cell r="B251">
            <v>62.6</v>
          </cell>
        </row>
        <row r="252">
          <cell r="A252" t="str">
            <v>KLUF DC Equity</v>
          </cell>
          <cell r="B252">
            <v>760</v>
          </cell>
        </row>
        <row r="253">
          <cell r="A253" t="str">
            <v>KPH GR Equity</v>
          </cell>
          <cell r="B253">
            <v>41</v>
          </cell>
        </row>
        <row r="254">
          <cell r="A254" t="str">
            <v>KPN NA Equity</v>
          </cell>
          <cell r="B254">
            <v>72.3</v>
          </cell>
        </row>
        <row r="255">
          <cell r="A255" t="str">
            <v>KSB3 GR Equity</v>
          </cell>
          <cell r="B255">
            <v>340</v>
          </cell>
        </row>
        <row r="256">
          <cell r="A256" t="str">
            <v>LAP FP Equity</v>
          </cell>
          <cell r="B256">
            <v>410.9</v>
          </cell>
        </row>
        <row r="257">
          <cell r="A257" t="str">
            <v>LCI LN Equity</v>
          </cell>
          <cell r="B257">
            <v>1.33</v>
          </cell>
        </row>
        <row r="258">
          <cell r="A258" t="str">
            <v>LG FP Equity</v>
          </cell>
          <cell r="B258">
            <v>472.8</v>
          </cell>
        </row>
        <row r="259">
          <cell r="A259" t="str">
            <v>LHA GR Equity</v>
          </cell>
          <cell r="B259">
            <v>42.85</v>
          </cell>
        </row>
        <row r="260">
          <cell r="A260" t="str">
            <v>LHI GR Equity</v>
          </cell>
          <cell r="B260">
            <v>84</v>
          </cell>
        </row>
        <row r="261">
          <cell r="A261" t="str">
            <v>LIN GR Equity</v>
          </cell>
          <cell r="B261">
            <v>1020</v>
          </cell>
        </row>
        <row r="262">
          <cell r="A262" t="str">
            <v>LMEB SS Equity</v>
          </cell>
          <cell r="B262">
            <v>180</v>
          </cell>
        </row>
        <row r="263">
          <cell r="A263" t="str">
            <v>LOGN SW Equity</v>
          </cell>
          <cell r="B263">
            <v>180</v>
          </cell>
        </row>
        <row r="264">
          <cell r="A264" t="str">
            <v>LOU FP Equity</v>
          </cell>
          <cell r="B264">
            <v>1249</v>
          </cell>
        </row>
        <row r="265">
          <cell r="A265" t="str">
            <v>LR FP Equity</v>
          </cell>
          <cell r="B265">
            <v>1406</v>
          </cell>
        </row>
        <row r="266">
          <cell r="A266" t="str">
            <v>LUX US Equity</v>
          </cell>
          <cell r="B266">
            <v>12</v>
          </cell>
        </row>
        <row r="267">
          <cell r="A267" t="str">
            <v>LVL FP Equity</v>
          </cell>
          <cell r="B267">
            <v>97.8</v>
          </cell>
        </row>
        <row r="268">
          <cell r="A268" t="str">
            <v>LY FP Equity</v>
          </cell>
          <cell r="B268">
            <v>1003</v>
          </cell>
        </row>
        <row r="269">
          <cell r="A269" t="str">
            <v>M IM Equity</v>
          </cell>
          <cell r="B269">
            <v>1850</v>
          </cell>
        </row>
        <row r="270">
          <cell r="A270" t="str">
            <v>MAN FP Equity</v>
          </cell>
          <cell r="B270">
            <v>472.8</v>
          </cell>
        </row>
        <row r="271">
          <cell r="A271" t="str">
            <v>MAN GR Equity</v>
          </cell>
          <cell r="B271">
            <v>454</v>
          </cell>
        </row>
        <row r="272">
          <cell r="A272" t="str">
            <v>MAND SS Equity</v>
          </cell>
          <cell r="B272">
            <v>313</v>
          </cell>
        </row>
        <row r="273">
          <cell r="A273" t="str">
            <v>MAYR AV Equity</v>
          </cell>
          <cell r="B273">
            <v>635</v>
          </cell>
        </row>
        <row r="274">
          <cell r="A274" t="str">
            <v>MC FP Equity</v>
          </cell>
          <cell r="B274">
            <v>955</v>
          </cell>
        </row>
        <row r="275">
          <cell r="A275" t="str">
            <v>MEL PL Equity</v>
          </cell>
          <cell r="B275">
            <v>2139</v>
          </cell>
        </row>
        <row r="276">
          <cell r="A276" t="str">
            <v>MEO GR Equity</v>
          </cell>
          <cell r="B276">
            <v>97</v>
          </cell>
        </row>
        <row r="277">
          <cell r="A277" t="str">
            <v>MET GR Equity</v>
          </cell>
          <cell r="B277">
            <v>30.47</v>
          </cell>
        </row>
        <row r="278">
          <cell r="A278" t="str">
            <v>META FH Equity</v>
          </cell>
          <cell r="B278">
            <v>142</v>
          </cell>
        </row>
        <row r="279">
          <cell r="A279" t="str">
            <v>ML FP Equity</v>
          </cell>
          <cell r="B279">
            <v>248</v>
          </cell>
        </row>
        <row r="280">
          <cell r="A280" t="str">
            <v>MLP3 GR Equity</v>
          </cell>
          <cell r="B280">
            <v>940</v>
          </cell>
        </row>
        <row r="281">
          <cell r="A281" t="str">
            <v>MLV NA Equity</v>
          </cell>
          <cell r="B281">
            <v>122.5</v>
          </cell>
        </row>
        <row r="282">
          <cell r="A282" t="str">
            <v>MMW GR Equity</v>
          </cell>
          <cell r="B282" t="str">
            <v>N.A.</v>
          </cell>
        </row>
        <row r="283">
          <cell r="A283" t="str">
            <v>MOB GR Equity</v>
          </cell>
          <cell r="B283">
            <v>473</v>
          </cell>
        </row>
        <row r="284">
          <cell r="A284" t="str">
            <v>MOLS DC Equity</v>
          </cell>
          <cell r="B284">
            <v>202</v>
          </cell>
        </row>
        <row r="285">
          <cell r="A285" t="str">
            <v>MOWA GR Equity</v>
          </cell>
          <cell r="B285">
            <v>66</v>
          </cell>
        </row>
        <row r="286">
          <cell r="A286" t="str">
            <v>MRTG DC Equity</v>
          </cell>
          <cell r="B286">
            <v>150</v>
          </cell>
        </row>
        <row r="287">
          <cell r="A287" t="str">
            <v>MRW LN Equity</v>
          </cell>
          <cell r="B287">
            <v>2.79</v>
          </cell>
        </row>
        <row r="288">
          <cell r="A288" t="str">
            <v>MUNK SS Equity</v>
          </cell>
          <cell r="B288">
            <v>56.5</v>
          </cell>
        </row>
        <row r="289">
          <cell r="A289" t="str">
            <v>MUV2 GR Equity</v>
          </cell>
          <cell r="B289">
            <v>660</v>
          </cell>
        </row>
        <row r="290">
          <cell r="A290" t="str">
            <v>MVC SM Equity</v>
          </cell>
          <cell r="B290">
            <v>3650</v>
          </cell>
        </row>
        <row r="291">
          <cell r="A291" t="str">
            <v>MWA3 GR Equity</v>
          </cell>
          <cell r="B291">
            <v>67</v>
          </cell>
        </row>
        <row r="292">
          <cell r="A292" t="str">
            <v>NCOMB SS Equity</v>
          </cell>
          <cell r="B292">
            <v>291</v>
          </cell>
        </row>
        <row r="293">
          <cell r="A293" t="str">
            <v>NEDC NA Equity</v>
          </cell>
          <cell r="B293">
            <v>64.5</v>
          </cell>
        </row>
        <row r="294">
          <cell r="A294" t="str">
            <v>NEDP NA Equity</v>
          </cell>
          <cell r="B294">
            <v>50</v>
          </cell>
        </row>
        <row r="295">
          <cell r="A295" t="str">
            <v>NESN SW Equity</v>
          </cell>
          <cell r="B295">
            <v>2790</v>
          </cell>
        </row>
        <row r="296">
          <cell r="A296" t="str">
            <v>NH US Equity</v>
          </cell>
          <cell r="B296">
            <v>12.375</v>
          </cell>
        </row>
        <row r="297">
          <cell r="A297" t="str">
            <v>NHY NO Equity</v>
          </cell>
          <cell r="B297">
            <v>282</v>
          </cell>
        </row>
        <row r="298">
          <cell r="A298" t="str">
            <v>NK FP Equity</v>
          </cell>
          <cell r="B298">
            <v>610</v>
          </cell>
        </row>
        <row r="299">
          <cell r="A299" t="str">
            <v>NLYN NA Equity</v>
          </cell>
          <cell r="B299">
            <v>30.6</v>
          </cell>
        </row>
        <row r="300">
          <cell r="A300" t="str">
            <v>NMA NA Equity</v>
          </cell>
          <cell r="B300">
            <v>52.8</v>
          </cell>
        </row>
        <row r="301">
          <cell r="A301" t="str">
            <v>NOKAV FH Equity</v>
          </cell>
          <cell r="B301">
            <v>382</v>
          </cell>
        </row>
        <row r="302">
          <cell r="A302" t="str">
            <v>NOV SW Equity</v>
          </cell>
          <cell r="B302">
            <v>2275</v>
          </cell>
        </row>
        <row r="303">
          <cell r="A303" t="str">
            <v>NOVN SW Equity</v>
          </cell>
          <cell r="B303">
            <v>2265</v>
          </cell>
        </row>
        <row r="304">
          <cell r="A304" t="str">
            <v>NOVO DC Equity</v>
          </cell>
          <cell r="B304">
            <v>935</v>
          </cell>
        </row>
        <row r="305">
          <cell r="A305" t="str">
            <v>NRIN NA Equity</v>
          </cell>
          <cell r="B305">
            <v>19.399999999999999</v>
          </cell>
        </row>
        <row r="306">
          <cell r="A306" t="str">
            <v>NTZ US Equity</v>
          </cell>
          <cell r="B306">
            <v>22</v>
          </cell>
        </row>
        <row r="307">
          <cell r="A307" t="str">
            <v>NUTV NA Equity</v>
          </cell>
          <cell r="B307">
            <v>63.8</v>
          </cell>
        </row>
        <row r="308">
          <cell r="A308" t="str">
            <v>NWB LN Equity</v>
          </cell>
          <cell r="B308">
            <v>9.4</v>
          </cell>
        </row>
        <row r="309">
          <cell r="A309" t="str">
            <v>NXT LN Equity</v>
          </cell>
          <cell r="B309">
            <v>4.45</v>
          </cell>
        </row>
        <row r="310">
          <cell r="A310" t="str">
            <v>OCEN NA Equity</v>
          </cell>
          <cell r="B310">
            <v>70</v>
          </cell>
        </row>
        <row r="311">
          <cell r="A311" t="str">
            <v>OL IM Equity</v>
          </cell>
          <cell r="B311">
            <v>3380</v>
          </cell>
        </row>
        <row r="312">
          <cell r="A312" t="str">
            <v>OMV AV Equity</v>
          </cell>
          <cell r="B312">
            <v>1220</v>
          </cell>
        </row>
        <row r="313">
          <cell r="A313" t="str">
            <v>OR FP Equity</v>
          </cell>
          <cell r="B313">
            <v>3380</v>
          </cell>
        </row>
        <row r="314">
          <cell r="A314" t="str">
            <v>ORA LN Equity</v>
          </cell>
          <cell r="B314">
            <v>5.74</v>
          </cell>
        </row>
        <row r="315">
          <cell r="A315" t="str">
            <v>ORDN NA Equity</v>
          </cell>
          <cell r="B315">
            <v>61</v>
          </cell>
        </row>
        <row r="316">
          <cell r="A316" t="str">
            <v>ORK NO Equity</v>
          </cell>
          <cell r="B316">
            <v>111.5</v>
          </cell>
        </row>
        <row r="317">
          <cell r="A317" t="str">
            <v>OTRN NA Equity</v>
          </cell>
          <cell r="B317">
            <v>25.5</v>
          </cell>
        </row>
        <row r="318">
          <cell r="A318" t="str">
            <v>OUTOA FH Equity</v>
          </cell>
          <cell r="B318">
            <v>51</v>
          </cell>
        </row>
        <row r="319">
          <cell r="A319" t="str">
            <v>OVEN NA Equity</v>
          </cell>
          <cell r="B319">
            <v>76.400000000000006</v>
          </cell>
        </row>
        <row r="320">
          <cell r="A320" t="str">
            <v>P IM Equity</v>
          </cell>
          <cell r="B320">
            <v>4875</v>
          </cell>
        </row>
        <row r="321">
          <cell r="A321" t="str">
            <v>PAKN NA Equity</v>
          </cell>
          <cell r="B321">
            <v>55.4</v>
          </cell>
        </row>
        <row r="322">
          <cell r="A322" t="str">
            <v>PBH GR Equity</v>
          </cell>
          <cell r="B322">
            <v>21.5</v>
          </cell>
        </row>
        <row r="323">
          <cell r="A323" t="str">
            <v>PE FP Equity</v>
          </cell>
          <cell r="B323">
            <v>3779</v>
          </cell>
        </row>
        <row r="324">
          <cell r="A324" t="str">
            <v>PEC FP Equity</v>
          </cell>
          <cell r="B324">
            <v>178.1</v>
          </cell>
        </row>
        <row r="325">
          <cell r="A325" t="str">
            <v>PETT BB Equity</v>
          </cell>
          <cell r="B325">
            <v>13725</v>
          </cell>
        </row>
        <row r="326">
          <cell r="A326" t="str">
            <v>PHIL NA Equity</v>
          </cell>
          <cell r="B326">
            <v>119.5</v>
          </cell>
        </row>
        <row r="327">
          <cell r="A327" t="str">
            <v>PHJAB FH Equity</v>
          </cell>
          <cell r="B327">
            <v>199</v>
          </cell>
        </row>
        <row r="328">
          <cell r="A328" t="str">
            <v>PICO NM Equity</v>
          </cell>
          <cell r="B328">
            <v>195</v>
          </cell>
        </row>
        <row r="329">
          <cell r="A329" t="str">
            <v>PIRE SS Equity</v>
          </cell>
          <cell r="B329">
            <v>59</v>
          </cell>
        </row>
        <row r="330">
          <cell r="A330" t="str">
            <v>PLG NA Equity</v>
          </cell>
          <cell r="B330">
            <v>107.8</v>
          </cell>
        </row>
        <row r="331">
          <cell r="A331" t="str">
            <v>PLTM PL Equity</v>
          </cell>
          <cell r="B331">
            <v>8080</v>
          </cell>
        </row>
        <row r="332">
          <cell r="A332" t="str">
            <v>PM FP Equity</v>
          </cell>
          <cell r="B332">
            <v>470</v>
          </cell>
        </row>
        <row r="333">
          <cell r="A333" t="str">
            <v>PM SW Equity</v>
          </cell>
          <cell r="B333">
            <v>800</v>
          </cell>
        </row>
        <row r="334">
          <cell r="A334" t="str">
            <v>PNU US Equity</v>
          </cell>
          <cell r="B334">
            <v>44.75</v>
          </cell>
        </row>
        <row r="335">
          <cell r="A335" t="str">
            <v>PO FP Equity</v>
          </cell>
          <cell r="B335">
            <v>449.6</v>
          </cell>
        </row>
        <row r="336">
          <cell r="A336" t="str">
            <v>POP SM Equity</v>
          </cell>
          <cell r="B336">
            <v>9860</v>
          </cell>
        </row>
        <row r="337">
          <cell r="A337" t="str">
            <v>PP FP Equity</v>
          </cell>
          <cell r="B337">
            <v>1016</v>
          </cell>
        </row>
        <row r="338">
          <cell r="A338" t="str">
            <v>PRIF SS Equity</v>
          </cell>
          <cell r="B338">
            <v>75</v>
          </cell>
        </row>
        <row r="339">
          <cell r="A339" t="str">
            <v>PRLG NM Equity</v>
          </cell>
          <cell r="B339">
            <v>258</v>
          </cell>
        </row>
        <row r="340">
          <cell r="A340" t="str">
            <v>PRON SW Equity</v>
          </cell>
          <cell r="B340">
            <v>817</v>
          </cell>
        </row>
        <row r="341">
          <cell r="A341" t="str">
            <v>PRS GR Equity</v>
          </cell>
          <cell r="B341">
            <v>590</v>
          </cell>
        </row>
        <row r="342">
          <cell r="A342" t="str">
            <v>PRY SM Equity</v>
          </cell>
          <cell r="B342">
            <v>3170</v>
          </cell>
        </row>
        <row r="343">
          <cell r="A343" t="str">
            <v>PSG SM Equity</v>
          </cell>
          <cell r="B343">
            <v>1755</v>
          </cell>
        </row>
        <row r="344">
          <cell r="A344" t="str">
            <v>PSM3 GR Equity</v>
          </cell>
          <cell r="B344">
            <v>92</v>
          </cell>
        </row>
        <row r="345">
          <cell r="A345" t="str">
            <v>PUB FP Equity</v>
          </cell>
          <cell r="B345">
            <v>862</v>
          </cell>
        </row>
        <row r="346">
          <cell r="A346" t="str">
            <v>PUM GR Equity</v>
          </cell>
          <cell r="B346">
            <v>29.5</v>
          </cell>
        </row>
        <row r="347">
          <cell r="A347" t="str">
            <v>PZ FP Equity</v>
          </cell>
          <cell r="B347">
            <v>468</v>
          </cell>
        </row>
        <row r="348">
          <cell r="A348" t="str">
            <v>Q BB Equity</v>
          </cell>
          <cell r="B348">
            <v>1735</v>
          </cell>
        </row>
        <row r="349">
          <cell r="A349" t="str">
            <v>RAIVV FH Equity</v>
          </cell>
          <cell r="B349">
            <v>64</v>
          </cell>
        </row>
        <row r="350">
          <cell r="A350" t="str">
            <v>RAM1V FH Equity</v>
          </cell>
          <cell r="B350">
            <v>74</v>
          </cell>
        </row>
        <row r="351">
          <cell r="A351" t="str">
            <v>RCAL LN Equity</v>
          </cell>
          <cell r="B351">
            <v>3.43</v>
          </cell>
        </row>
        <row r="352">
          <cell r="A352" t="str">
            <v>RCO FP Equity</v>
          </cell>
          <cell r="B352">
            <v>88</v>
          </cell>
        </row>
        <row r="353">
          <cell r="A353" t="str">
            <v>RD NA Equity</v>
          </cell>
          <cell r="B353">
            <v>93.5</v>
          </cell>
        </row>
        <row r="354">
          <cell r="A354" t="str">
            <v>RE FP Equity</v>
          </cell>
          <cell r="B354">
            <v>1205</v>
          </cell>
        </row>
        <row r="355">
          <cell r="A355" t="str">
            <v>REED LN Equity</v>
          </cell>
          <cell r="B355">
            <v>4.9400000000000004</v>
          </cell>
        </row>
        <row r="356">
          <cell r="A356" t="str">
            <v>RHA FP Equity</v>
          </cell>
          <cell r="B356">
            <v>116</v>
          </cell>
        </row>
        <row r="357">
          <cell r="A357" t="str">
            <v>RHK GR Equity</v>
          </cell>
          <cell r="B357">
            <v>162</v>
          </cell>
        </row>
        <row r="358">
          <cell r="A358" t="str">
            <v>RHK3 GR Equity</v>
          </cell>
          <cell r="B358">
            <v>159</v>
          </cell>
        </row>
        <row r="359">
          <cell r="A359" t="str">
            <v>RI FP Equity</v>
          </cell>
          <cell r="B359">
            <v>406</v>
          </cell>
        </row>
        <row r="360">
          <cell r="A360" t="str">
            <v>RI IM Equity</v>
          </cell>
          <cell r="B360">
            <v>16700</v>
          </cell>
        </row>
        <row r="361">
          <cell r="A361" t="str">
            <v>RIG US Equity</v>
          </cell>
          <cell r="B361">
            <v>28.5</v>
          </cell>
        </row>
        <row r="362">
          <cell r="A362" t="str">
            <v>RMS FP Equity</v>
          </cell>
          <cell r="B362">
            <v>341</v>
          </cell>
        </row>
        <row r="363">
          <cell r="A363" t="str">
            <v>RNO FP Equity</v>
          </cell>
          <cell r="B363">
            <v>249</v>
          </cell>
        </row>
        <row r="364">
          <cell r="A364" t="str">
            <v>ROG SW Equity</v>
          </cell>
          <cell r="B364">
            <v>15815</v>
          </cell>
        </row>
        <row r="365">
          <cell r="A365" t="str">
            <v>RPP FP Equity</v>
          </cell>
          <cell r="B365">
            <v>278.89999999999998</v>
          </cell>
        </row>
        <row r="366">
          <cell r="A366" t="str">
            <v>RRN NA Equity</v>
          </cell>
          <cell r="B366">
            <v>111</v>
          </cell>
        </row>
        <row r="367">
          <cell r="A367" t="str">
            <v>RSNT NM Equity</v>
          </cell>
          <cell r="B367">
            <v>449</v>
          </cell>
        </row>
        <row r="368">
          <cell r="A368" t="str">
            <v>RSTD NA Equity</v>
          </cell>
          <cell r="B368">
            <v>129.4</v>
          </cell>
        </row>
        <row r="369">
          <cell r="A369" t="str">
            <v>RTNB DC Equity</v>
          </cell>
          <cell r="B369">
            <v>1130</v>
          </cell>
        </row>
        <row r="370">
          <cell r="A370" t="str">
            <v>RTO LN Equity</v>
          </cell>
          <cell r="B370">
            <v>3.56</v>
          </cell>
        </row>
        <row r="371">
          <cell r="A371" t="str">
            <v>RTR LN Equity</v>
          </cell>
          <cell r="B371">
            <v>4.96</v>
          </cell>
        </row>
        <row r="372">
          <cell r="A372" t="str">
            <v>RUKN SW Equity</v>
          </cell>
          <cell r="B372">
            <v>3250</v>
          </cell>
        </row>
        <row r="373">
          <cell r="A373" t="str">
            <v>RWE GR Equity</v>
          </cell>
          <cell r="B373">
            <v>91.4</v>
          </cell>
        </row>
        <row r="374">
          <cell r="A374" t="str">
            <v>SAF LI Equity</v>
          </cell>
          <cell r="B374">
            <v>61</v>
          </cell>
        </row>
        <row r="375">
          <cell r="A375" t="str">
            <v>SAMNC NA Equity</v>
          </cell>
          <cell r="B375">
            <v>103</v>
          </cell>
        </row>
        <row r="376">
          <cell r="A376" t="str">
            <v>SAN SM Equity</v>
          </cell>
          <cell r="B376">
            <v>2610</v>
          </cell>
        </row>
        <row r="377">
          <cell r="A377" t="str">
            <v>SANDA SS Equity</v>
          </cell>
          <cell r="B377">
            <v>169</v>
          </cell>
        </row>
        <row r="378">
          <cell r="A378" t="str">
            <v>SANDB SS Equity</v>
          </cell>
          <cell r="B378">
            <v>169.5</v>
          </cell>
        </row>
        <row r="379">
          <cell r="A379" t="str">
            <v>SAP GR Equity</v>
          </cell>
          <cell r="B379">
            <v>910</v>
          </cell>
        </row>
        <row r="380">
          <cell r="A380" t="str">
            <v>SAP3 GR Equity</v>
          </cell>
          <cell r="B380">
            <v>994</v>
          </cell>
        </row>
        <row r="381">
          <cell r="A381" t="str">
            <v>SAX FP Equity</v>
          </cell>
          <cell r="B381">
            <v>1346</v>
          </cell>
        </row>
        <row r="382">
          <cell r="A382" t="str">
            <v>SB/ LN Equity</v>
          </cell>
          <cell r="B382">
            <v>7.06</v>
          </cell>
        </row>
        <row r="383">
          <cell r="A383" t="str">
            <v>SBRY LN Equity</v>
          </cell>
          <cell r="B383">
            <v>5.28</v>
          </cell>
        </row>
        <row r="384">
          <cell r="A384" t="str">
            <v>SCAB SS Equity</v>
          </cell>
          <cell r="B384">
            <v>176</v>
          </cell>
        </row>
        <row r="385">
          <cell r="A385" t="str">
            <v>SCEMA SS Equity</v>
          </cell>
          <cell r="B385">
            <v>280</v>
          </cell>
        </row>
        <row r="386">
          <cell r="A386" t="str">
            <v>SCH GR Equity</v>
          </cell>
          <cell r="B386">
            <v>175.5</v>
          </cell>
        </row>
        <row r="387">
          <cell r="A387" t="str">
            <v>SCHP SW Equity</v>
          </cell>
          <cell r="B387">
            <v>1730</v>
          </cell>
        </row>
        <row r="388">
          <cell r="A388" t="str">
            <v>SCHW GR Equity</v>
          </cell>
          <cell r="B388">
            <v>110</v>
          </cell>
        </row>
        <row r="389">
          <cell r="A389" t="str">
            <v>SCO FP Equity</v>
          </cell>
          <cell r="B389">
            <v>362</v>
          </cell>
        </row>
        <row r="390">
          <cell r="A390" t="str">
            <v>SCR LN Equity</v>
          </cell>
          <cell r="B390">
            <v>4.55</v>
          </cell>
        </row>
        <row r="391">
          <cell r="A391" t="str">
            <v>SCSAY US Equity</v>
          </cell>
          <cell r="B391">
            <v>9.5</v>
          </cell>
        </row>
        <row r="392">
          <cell r="A392" t="str">
            <v>SCSWF US Equity</v>
          </cell>
          <cell r="B392">
            <v>10.375</v>
          </cell>
        </row>
        <row r="393">
          <cell r="A393" t="str">
            <v>SCVA SS Equity</v>
          </cell>
          <cell r="B393">
            <v>174</v>
          </cell>
        </row>
        <row r="394">
          <cell r="A394" t="str">
            <v>SCVB SS Equity</v>
          </cell>
          <cell r="B394">
            <v>175.5</v>
          </cell>
        </row>
        <row r="395">
          <cell r="A395" t="str">
            <v>SD FP Equity</v>
          </cell>
          <cell r="B395">
            <v>981</v>
          </cell>
        </row>
        <row r="396">
          <cell r="A396" t="str">
            <v>SDA1V FH Equity</v>
          </cell>
          <cell r="B396">
            <v>34</v>
          </cell>
        </row>
        <row r="397">
          <cell r="A397" t="str">
            <v>SDIA SS Equity</v>
          </cell>
          <cell r="B397">
            <v>108.5</v>
          </cell>
        </row>
        <row r="398">
          <cell r="A398" t="str">
            <v>SEBA SS Equity</v>
          </cell>
          <cell r="B398">
            <v>94.5</v>
          </cell>
        </row>
        <row r="399">
          <cell r="A399" t="str">
            <v>SEBE LN Equity</v>
          </cell>
          <cell r="B399">
            <v>2.2200000000000002</v>
          </cell>
        </row>
        <row r="400">
          <cell r="A400" t="str">
            <v>SECUB SS Equity</v>
          </cell>
          <cell r="B400">
            <v>390</v>
          </cell>
        </row>
        <row r="401">
          <cell r="A401" t="str">
            <v>SEM LN Equity</v>
          </cell>
          <cell r="B401">
            <v>5.835</v>
          </cell>
        </row>
        <row r="402">
          <cell r="A402" t="str">
            <v>SESD LI Equity</v>
          </cell>
          <cell r="B402">
            <v>5415</v>
          </cell>
        </row>
        <row r="403">
          <cell r="A403" t="str">
            <v>SFJ NO Equity</v>
          </cell>
          <cell r="B403">
            <v>87.5</v>
          </cell>
        </row>
        <row r="404">
          <cell r="A404" t="str">
            <v>SG IM Equity</v>
          </cell>
          <cell r="B404">
            <v>17000</v>
          </cell>
        </row>
        <row r="405">
          <cell r="A405" t="str">
            <v>SGL GR Equity</v>
          </cell>
          <cell r="B405">
            <v>151.75</v>
          </cell>
        </row>
        <row r="406">
          <cell r="A406" t="str">
            <v>SGO FP Equity</v>
          </cell>
          <cell r="B406">
            <v>878</v>
          </cell>
        </row>
        <row r="407">
          <cell r="A407" t="str">
            <v>SGR IM Equity</v>
          </cell>
          <cell r="B407">
            <v>10000</v>
          </cell>
        </row>
        <row r="408">
          <cell r="A408" t="str">
            <v>SGSI SW Equity</v>
          </cell>
          <cell r="B408">
            <v>1630</v>
          </cell>
        </row>
        <row r="409">
          <cell r="A409" t="str">
            <v>SGSN SW Equity</v>
          </cell>
          <cell r="B409">
            <v>360.5</v>
          </cell>
        </row>
        <row r="410">
          <cell r="A410" t="str">
            <v>SHBA SS Equity</v>
          </cell>
          <cell r="B410">
            <v>318</v>
          </cell>
        </row>
        <row r="411">
          <cell r="A411" t="str">
            <v>SID FP Equity</v>
          </cell>
          <cell r="B411">
            <v>426</v>
          </cell>
        </row>
        <row r="412">
          <cell r="A412" t="str">
            <v>SIE GR Equity</v>
          </cell>
          <cell r="B412">
            <v>113.7</v>
          </cell>
        </row>
        <row r="413">
          <cell r="A413" t="str">
            <v>SIGN SW Equity</v>
          </cell>
          <cell r="B413">
            <v>1000</v>
          </cell>
        </row>
        <row r="414">
          <cell r="A414" t="str">
            <v>SIK SW Equity</v>
          </cell>
          <cell r="B414">
            <v>455</v>
          </cell>
        </row>
        <row r="415">
          <cell r="A415" t="str">
            <v>SJLS DC Equity</v>
          </cell>
          <cell r="B415">
            <v>177</v>
          </cell>
        </row>
        <row r="416">
          <cell r="A416" t="str">
            <v>SK FP Equity</v>
          </cell>
          <cell r="B416">
            <v>474.5</v>
          </cell>
        </row>
        <row r="417">
          <cell r="A417" t="str">
            <v>SKAB SS Equity</v>
          </cell>
          <cell r="B417">
            <v>329</v>
          </cell>
        </row>
        <row r="418">
          <cell r="A418" t="str">
            <v>SKFB SS Equity</v>
          </cell>
          <cell r="B418">
            <v>122</v>
          </cell>
        </row>
        <row r="419">
          <cell r="A419" t="str">
            <v>SKW GR Equity</v>
          </cell>
          <cell r="B419">
            <v>53</v>
          </cell>
        </row>
        <row r="420">
          <cell r="A420" t="str">
            <v>SLA LN Equity</v>
          </cell>
          <cell r="B420">
            <v>6.95</v>
          </cell>
        </row>
        <row r="421">
          <cell r="A421" t="str">
            <v>SML GR Equity</v>
          </cell>
          <cell r="B421">
            <v>268</v>
          </cell>
        </row>
        <row r="422">
          <cell r="A422" t="str">
            <v>SMPOF FH Equity</v>
          </cell>
          <cell r="B422">
            <v>177</v>
          </cell>
        </row>
        <row r="423">
          <cell r="A423" t="str">
            <v>SN/ LN Equity</v>
          </cell>
          <cell r="B423">
            <v>1.45</v>
          </cell>
        </row>
        <row r="424">
          <cell r="A424" t="str">
            <v>SNDG DC Equity</v>
          </cell>
          <cell r="B424">
            <v>340</v>
          </cell>
        </row>
        <row r="425">
          <cell r="A425" t="str">
            <v>SO FP Equity</v>
          </cell>
          <cell r="B425">
            <v>235</v>
          </cell>
        </row>
        <row r="426">
          <cell r="A426" t="str">
            <v>SOF LN Equity</v>
          </cell>
          <cell r="B426">
            <v>4.22</v>
          </cell>
        </row>
        <row r="427">
          <cell r="A427" t="str">
            <v>SOL BB Equity</v>
          </cell>
          <cell r="B427">
            <v>2320</v>
          </cell>
        </row>
        <row r="428">
          <cell r="A428" t="str">
            <v>SOPHB DC Equity</v>
          </cell>
          <cell r="B428">
            <v>245</v>
          </cell>
        </row>
        <row r="429">
          <cell r="A429" t="str">
            <v>SPA3 GR Equity</v>
          </cell>
          <cell r="B429">
            <v>18.7</v>
          </cell>
        </row>
        <row r="430">
          <cell r="A430" t="str">
            <v>SPC FP Equity</v>
          </cell>
          <cell r="B430">
            <v>404</v>
          </cell>
        </row>
        <row r="431">
          <cell r="A431" t="str">
            <v>SPONL FH Equity</v>
          </cell>
          <cell r="B431">
            <v>28.4</v>
          </cell>
        </row>
        <row r="432">
          <cell r="A432" t="str">
            <v>SQ FP Equity</v>
          </cell>
          <cell r="B432">
            <v>765</v>
          </cell>
        </row>
        <row r="433">
          <cell r="A433" t="str">
            <v>SSABA SS Equity</v>
          </cell>
          <cell r="B433">
            <v>88</v>
          </cell>
        </row>
        <row r="434">
          <cell r="A434" t="str">
            <v>STA FP Equity</v>
          </cell>
          <cell r="B434">
            <v>1419</v>
          </cell>
        </row>
        <row r="435">
          <cell r="A435" t="str">
            <v>STB NO Equity</v>
          </cell>
          <cell r="B435">
            <v>50</v>
          </cell>
        </row>
        <row r="436">
          <cell r="A436" t="str">
            <v>STHLY US Equity</v>
          </cell>
          <cell r="B436">
            <v>33.75</v>
          </cell>
        </row>
        <row r="437">
          <cell r="A437" t="str">
            <v>STM FP Equity</v>
          </cell>
          <cell r="B437">
            <v>336</v>
          </cell>
        </row>
        <row r="438">
          <cell r="A438" t="str">
            <v>STORA SS Equity</v>
          </cell>
          <cell r="B438">
            <v>94.5</v>
          </cell>
        </row>
        <row r="439">
          <cell r="A439" t="str">
            <v>STRIK GA Equity</v>
          </cell>
          <cell r="B439">
            <v>1340</v>
          </cell>
        </row>
        <row r="440">
          <cell r="A440" t="str">
            <v>SU FP Equity</v>
          </cell>
          <cell r="B440">
            <v>321</v>
          </cell>
        </row>
        <row r="441">
          <cell r="A441" t="str">
            <v>SUP SM Equity</v>
          </cell>
          <cell r="B441">
            <v>3790</v>
          </cell>
        </row>
        <row r="442">
          <cell r="A442" t="str">
            <v>SW FP Equity</v>
          </cell>
          <cell r="B442">
            <v>1100</v>
          </cell>
        </row>
        <row r="443">
          <cell r="A443" t="str">
            <v>SWMA SS Equity</v>
          </cell>
          <cell r="B443">
            <v>24.3</v>
          </cell>
        </row>
        <row r="444">
          <cell r="A444" t="str">
            <v>SZG GR Equity</v>
          </cell>
          <cell r="B444">
            <v>19.5</v>
          </cell>
        </row>
        <row r="445">
          <cell r="A445" t="str">
            <v>TARK GR Equity</v>
          </cell>
          <cell r="B445">
            <v>36.200000000000003</v>
          </cell>
        </row>
        <row r="446">
          <cell r="A446" t="str">
            <v>TEAC NA Equity</v>
          </cell>
          <cell r="B446">
            <v>45.5</v>
          </cell>
        </row>
        <row r="447">
          <cell r="A447" t="str">
            <v>TEC FP Equity</v>
          </cell>
          <cell r="B447">
            <v>534</v>
          </cell>
        </row>
        <row r="448">
          <cell r="A448" t="str">
            <v>TEF SM Equity</v>
          </cell>
          <cell r="B448">
            <v>5620</v>
          </cell>
        </row>
        <row r="449">
          <cell r="A449" t="str">
            <v>TELN DC Equity</v>
          </cell>
          <cell r="B449">
            <v>202</v>
          </cell>
        </row>
        <row r="450">
          <cell r="A450" t="str">
            <v>THO LN Equity</v>
          </cell>
          <cell r="B450">
            <v>1.57</v>
          </cell>
        </row>
        <row r="451">
          <cell r="A451" t="str">
            <v>THY GR Equity</v>
          </cell>
          <cell r="B451">
            <v>338</v>
          </cell>
        </row>
        <row r="452">
          <cell r="A452" t="str">
            <v>TI IM Equity</v>
          </cell>
          <cell r="B452">
            <v>13410</v>
          </cell>
        </row>
        <row r="453">
          <cell r="A453" t="str">
            <v>TIM IM Equity</v>
          </cell>
          <cell r="B453">
            <v>11180</v>
          </cell>
        </row>
        <row r="454">
          <cell r="A454" t="str">
            <v>TLD DC Equity</v>
          </cell>
          <cell r="B454">
            <v>25</v>
          </cell>
        </row>
        <row r="455">
          <cell r="A455" t="str">
            <v>TLE PL Equity</v>
          </cell>
          <cell r="B455">
            <v>30300</v>
          </cell>
        </row>
        <row r="456">
          <cell r="A456" t="str">
            <v>TLI GR Equity</v>
          </cell>
          <cell r="B456">
            <v>200</v>
          </cell>
        </row>
        <row r="457">
          <cell r="A457" t="str">
            <v>TOM NO Equity</v>
          </cell>
          <cell r="B457">
            <v>187</v>
          </cell>
        </row>
        <row r="458">
          <cell r="A458" t="str">
            <v>TRC BB Equity</v>
          </cell>
          <cell r="B458">
            <v>6140</v>
          </cell>
        </row>
        <row r="459">
          <cell r="A459" t="str">
            <v>TRELB SS Equity</v>
          </cell>
          <cell r="B459">
            <v>70</v>
          </cell>
        </row>
        <row r="460">
          <cell r="A460" t="str">
            <v>TRGNY US Equity</v>
          </cell>
          <cell r="B460">
            <v>14</v>
          </cell>
        </row>
        <row r="461">
          <cell r="A461" t="str">
            <v>TRV LN Equity</v>
          </cell>
          <cell r="B461">
            <v>1.4</v>
          </cell>
        </row>
        <row r="462">
          <cell r="A462" t="str">
            <v>TSCO LN Equity</v>
          </cell>
          <cell r="B462">
            <v>1.6950000000000001</v>
          </cell>
        </row>
        <row r="463">
          <cell r="A463" t="str">
            <v>TTEBS FH Equity</v>
          </cell>
          <cell r="B463">
            <v>155</v>
          </cell>
        </row>
        <row r="464">
          <cell r="A464" t="str">
            <v>UAF FP Equity</v>
          </cell>
          <cell r="B464">
            <v>759</v>
          </cell>
        </row>
        <row r="465">
          <cell r="A465" t="str">
            <v>UBSN SW Equity</v>
          </cell>
          <cell r="B465">
            <v>450</v>
          </cell>
        </row>
        <row r="466">
          <cell r="A466" t="str">
            <v>UCB BB Equity</v>
          </cell>
          <cell r="B466">
            <v>201750</v>
          </cell>
        </row>
        <row r="467">
          <cell r="A467" t="str">
            <v>UG FP Equity</v>
          </cell>
          <cell r="B467">
            <v>939</v>
          </cell>
        </row>
        <row r="468">
          <cell r="A468" t="str">
            <v>UHR SW Equity</v>
          </cell>
          <cell r="B468">
            <v>833</v>
          </cell>
        </row>
        <row r="469">
          <cell r="A469" t="str">
            <v>UIVN NA Equity</v>
          </cell>
          <cell r="B469">
            <v>30</v>
          </cell>
        </row>
        <row r="470">
          <cell r="A470" t="str">
            <v>UIVNW NA Equity</v>
          </cell>
          <cell r="B470">
            <v>4.9400000000000004</v>
          </cell>
        </row>
        <row r="471">
          <cell r="A471" t="str">
            <v>UL FP Equity</v>
          </cell>
          <cell r="B471">
            <v>696</v>
          </cell>
        </row>
        <row r="472">
          <cell r="A472" t="str">
            <v>ULVR LN Equity</v>
          </cell>
          <cell r="B472">
            <v>5.6749999999999998</v>
          </cell>
        </row>
        <row r="473">
          <cell r="A473" t="str">
            <v>UNC NA Equity</v>
          </cell>
          <cell r="B473">
            <v>133</v>
          </cell>
        </row>
        <row r="474">
          <cell r="A474" t="str">
            <v>UNID DC Equity</v>
          </cell>
          <cell r="B474">
            <v>530</v>
          </cell>
        </row>
        <row r="475">
          <cell r="A475" t="str">
            <v>UPM1V FH Equity</v>
          </cell>
          <cell r="B475">
            <v>114.1</v>
          </cell>
        </row>
        <row r="476">
          <cell r="A476" t="str">
            <v>USI FP Equity</v>
          </cell>
          <cell r="B476">
            <v>61.05</v>
          </cell>
        </row>
        <row r="477">
          <cell r="A477" t="str">
            <v>VAABA FH Equity</v>
          </cell>
          <cell r="B477">
            <v>69.5</v>
          </cell>
        </row>
        <row r="478">
          <cell r="A478" t="str">
            <v>VAISA FH Equity</v>
          </cell>
          <cell r="B478">
            <v>437</v>
          </cell>
        </row>
        <row r="479">
          <cell r="A479" t="str">
            <v>VAL SM Equity</v>
          </cell>
          <cell r="B479">
            <v>1500</v>
          </cell>
        </row>
        <row r="480">
          <cell r="A480" t="str">
            <v>VANL NA Equity</v>
          </cell>
          <cell r="B480">
            <v>41.9</v>
          </cell>
        </row>
        <row r="481">
          <cell r="A481" t="str">
            <v>VAST NA Equity</v>
          </cell>
          <cell r="B481">
            <v>113.4</v>
          </cell>
        </row>
        <row r="482">
          <cell r="A482" t="str">
            <v>VDMN NA Equity</v>
          </cell>
          <cell r="B482">
            <v>158</v>
          </cell>
        </row>
        <row r="483">
          <cell r="A483" t="str">
            <v>VEB GR Equity</v>
          </cell>
          <cell r="B483">
            <v>98.45</v>
          </cell>
        </row>
        <row r="484">
          <cell r="A484" t="str">
            <v>VEDR NA Equity</v>
          </cell>
          <cell r="B484">
            <v>62.5</v>
          </cell>
        </row>
        <row r="485">
          <cell r="A485" t="str">
            <v>VIA GR Equity</v>
          </cell>
          <cell r="B485">
            <v>1265</v>
          </cell>
        </row>
        <row r="486">
          <cell r="A486" t="str">
            <v>VMFN NA Equity</v>
          </cell>
          <cell r="B486">
            <v>57.4</v>
          </cell>
        </row>
        <row r="487">
          <cell r="A487" t="str">
            <v>VNDX NA Equity</v>
          </cell>
          <cell r="B487">
            <v>75.8</v>
          </cell>
        </row>
        <row r="488">
          <cell r="A488" t="str">
            <v>VNUN NA Equity</v>
          </cell>
          <cell r="B488">
            <v>82.3</v>
          </cell>
        </row>
        <row r="489">
          <cell r="A489" t="str">
            <v>VOD LN Equity</v>
          </cell>
          <cell r="B489">
            <v>7.42</v>
          </cell>
        </row>
        <row r="490">
          <cell r="A490" t="str">
            <v>VOLM NA Equity</v>
          </cell>
          <cell r="B490">
            <v>141.80000000000001</v>
          </cell>
        </row>
        <row r="491">
          <cell r="A491" t="str">
            <v>VOLVB SS Equity</v>
          </cell>
          <cell r="B491">
            <v>206.5</v>
          </cell>
        </row>
        <row r="492">
          <cell r="A492" t="str">
            <v>VOMC NA Equity</v>
          </cell>
          <cell r="B492">
            <v>64.900000000000006</v>
          </cell>
        </row>
        <row r="493">
          <cell r="A493" t="str">
            <v>VOS GR Equity</v>
          </cell>
          <cell r="B493">
            <v>50.1</v>
          </cell>
        </row>
        <row r="494">
          <cell r="A494" t="str">
            <v>VOW GR Equity</v>
          </cell>
          <cell r="B494">
            <v>123.3</v>
          </cell>
        </row>
        <row r="495">
          <cell r="A495" t="str">
            <v>VSTNC NA Equity</v>
          </cell>
          <cell r="B495">
            <v>46.8</v>
          </cell>
        </row>
        <row r="496">
          <cell r="A496" t="str">
            <v>VWN NA Equity</v>
          </cell>
          <cell r="B496">
            <v>71.8</v>
          </cell>
        </row>
        <row r="497">
          <cell r="A497" t="str">
            <v>WAD3 GR Equity</v>
          </cell>
          <cell r="B497">
            <v>1670</v>
          </cell>
        </row>
        <row r="498">
          <cell r="A498" t="str">
            <v>WALLB SS Equity</v>
          </cell>
          <cell r="B498">
            <v>47</v>
          </cell>
        </row>
        <row r="499">
          <cell r="A499" t="str">
            <v>WBST AV Equity</v>
          </cell>
          <cell r="B499">
            <v>2250</v>
          </cell>
        </row>
        <row r="500">
          <cell r="A500" t="str">
            <v>WEGA NA Equity</v>
          </cell>
          <cell r="B500">
            <v>40.200000000000003</v>
          </cell>
        </row>
        <row r="501">
          <cell r="A501" t="str">
            <v>WEHA NA Equity</v>
          </cell>
          <cell r="B501">
            <v>110.5</v>
          </cell>
        </row>
        <row r="502">
          <cell r="A502" t="str">
            <v>WESS NA Equity</v>
          </cell>
          <cell r="B502">
            <v>24.8</v>
          </cell>
        </row>
        <row r="503">
          <cell r="A503" t="str">
            <v>WLSNC NA Equity</v>
          </cell>
          <cell r="B503">
            <v>340.4</v>
          </cell>
        </row>
        <row r="504">
          <cell r="A504" t="str">
            <v>WMB SS Equity</v>
          </cell>
          <cell r="B504">
            <v>296</v>
          </cell>
        </row>
        <row r="505">
          <cell r="A505" t="str">
            <v>WOLF AV Equity</v>
          </cell>
          <cell r="B505">
            <v>700</v>
          </cell>
        </row>
        <row r="506">
          <cell r="A506" t="str">
            <v>XRX US Equity</v>
          </cell>
          <cell r="B506">
            <v>88.5</v>
          </cell>
        </row>
        <row r="507">
          <cell r="A507" t="str">
            <v>ZC FP Equity</v>
          </cell>
          <cell r="B507">
            <v>1298</v>
          </cell>
        </row>
        <row r="508">
          <cell r="A508" t="str">
            <v>ZEN LN Equity</v>
          </cell>
          <cell r="B508">
            <v>22</v>
          </cell>
        </row>
        <row r="509">
          <cell r="A509" t="str">
            <v>ZURN SW Equity</v>
          </cell>
          <cell r="B509">
            <v>990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.31.06 fees"/>
      <sheetName val="December 2006"/>
      <sheetName val="25M"/>
      <sheetName val="Sheet1"/>
      <sheetName val="summary1"/>
      <sheetName val="Fee Analysis"/>
      <sheetName val="Billing info"/>
    </sheetNames>
    <sheetDataSet>
      <sheetData sheetId="0" refreshError="1">
        <row r="154">
          <cell r="I154">
            <v>20075582.5</v>
          </cell>
        </row>
        <row r="156">
          <cell r="I156">
            <v>23410.43</v>
          </cell>
        </row>
        <row r="157">
          <cell r="I157">
            <v>23410.43</v>
          </cell>
        </row>
        <row r="158">
          <cell r="I158">
            <v>3667952.98</v>
          </cell>
        </row>
        <row r="160">
          <cell r="I160">
            <v>4544800.91</v>
          </cell>
        </row>
        <row r="161">
          <cell r="I161">
            <v>111190.21</v>
          </cell>
        </row>
        <row r="162">
          <cell r="I162">
            <v>2430290.5300000003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O1" t="str">
            <v xml:space="preserve">     BAKER NYE SECURITIES LTD.</v>
          </cell>
        </row>
        <row r="2">
          <cell r="O2" t="str">
            <v xml:space="preserve">    CLEARING FEES</v>
          </cell>
        </row>
        <row r="3">
          <cell r="O3" t="str">
            <v>OCTOBER 31, 1995</v>
          </cell>
        </row>
        <row r="7">
          <cell r="O7" t="str">
            <v xml:space="preserve">           Rates :</v>
          </cell>
          <cell r="P7" t="str">
            <v xml:space="preserve">    - Equities</v>
          </cell>
          <cell r="R7">
            <v>25</v>
          </cell>
        </row>
        <row r="8">
          <cell r="P8" t="str">
            <v xml:space="preserve">     - Bonds</v>
          </cell>
          <cell r="R8">
            <v>35</v>
          </cell>
        </row>
        <row r="9">
          <cell r="P9" t="str">
            <v xml:space="preserve">     - Non US securities</v>
          </cell>
          <cell r="R9">
            <v>55</v>
          </cell>
        </row>
        <row r="12">
          <cell r="O12" t="str">
            <v>Date</v>
          </cell>
          <cell r="Q12" t="str">
            <v xml:space="preserve">     Number of transactions on</v>
          </cell>
          <cell r="T12" t="str">
            <v xml:space="preserve">            Total </v>
          </cell>
        </row>
        <row r="13">
          <cell r="Q13" t="str">
            <v>Equities</v>
          </cell>
          <cell r="R13" t="str">
            <v>Bonds</v>
          </cell>
          <cell r="S13" t="str">
            <v>Non US</v>
          </cell>
          <cell r="T13" t="str">
            <v>Accrual</v>
          </cell>
        </row>
        <row r="15">
          <cell r="O15">
            <v>1</v>
          </cell>
          <cell r="T15">
            <v>0</v>
          </cell>
        </row>
        <row r="16">
          <cell r="O16">
            <v>2</v>
          </cell>
          <cell r="Q16">
            <v>5</v>
          </cell>
          <cell r="T16">
            <v>125</v>
          </cell>
        </row>
        <row r="17">
          <cell r="O17">
            <v>3</v>
          </cell>
          <cell r="Q17">
            <v>6</v>
          </cell>
          <cell r="T17">
            <v>150</v>
          </cell>
        </row>
        <row r="18">
          <cell r="O18">
            <v>4</v>
          </cell>
          <cell r="Q18">
            <v>7</v>
          </cell>
          <cell r="T18">
            <v>175</v>
          </cell>
        </row>
        <row r="19">
          <cell r="O19">
            <v>5</v>
          </cell>
          <cell r="Q19">
            <v>8</v>
          </cell>
          <cell r="T19">
            <v>200</v>
          </cell>
        </row>
        <row r="20">
          <cell r="O20">
            <v>6</v>
          </cell>
          <cell r="Q20">
            <v>13</v>
          </cell>
          <cell r="T20">
            <v>325</v>
          </cell>
        </row>
        <row r="21">
          <cell r="O21">
            <v>7</v>
          </cell>
          <cell r="T21">
            <v>0</v>
          </cell>
        </row>
        <row r="22">
          <cell r="O22">
            <v>8</v>
          </cell>
          <cell r="T22">
            <v>0</v>
          </cell>
        </row>
        <row r="23">
          <cell r="O23">
            <v>9</v>
          </cell>
          <cell r="Q23">
            <v>5</v>
          </cell>
          <cell r="T23">
            <v>125</v>
          </cell>
        </row>
        <row r="24">
          <cell r="O24">
            <v>10</v>
          </cell>
          <cell r="Q24">
            <v>4</v>
          </cell>
          <cell r="T24">
            <v>100</v>
          </cell>
        </row>
        <row r="25">
          <cell r="O25">
            <v>11</v>
          </cell>
          <cell r="Q25">
            <v>9</v>
          </cell>
          <cell r="T25">
            <v>225</v>
          </cell>
        </row>
        <row r="26">
          <cell r="O26">
            <v>12</v>
          </cell>
          <cell r="Q26">
            <v>18</v>
          </cell>
          <cell r="T26">
            <v>450</v>
          </cell>
        </row>
        <row r="27">
          <cell r="O27">
            <v>13</v>
          </cell>
          <cell r="P27" t="str">
            <v xml:space="preserve"> </v>
          </cell>
          <cell r="Q27">
            <v>7</v>
          </cell>
          <cell r="T27">
            <v>175</v>
          </cell>
        </row>
        <row r="28">
          <cell r="O28">
            <v>14</v>
          </cell>
          <cell r="T28">
            <v>0</v>
          </cell>
        </row>
        <row r="29">
          <cell r="O29">
            <v>15</v>
          </cell>
          <cell r="T29">
            <v>0</v>
          </cell>
        </row>
        <row r="30">
          <cell r="O30">
            <v>16</v>
          </cell>
          <cell r="Q30">
            <v>10</v>
          </cell>
          <cell r="R30">
            <v>1</v>
          </cell>
          <cell r="T30">
            <v>285</v>
          </cell>
        </row>
        <row r="31">
          <cell r="O31">
            <v>17</v>
          </cell>
          <cell r="P31" t="str">
            <v xml:space="preserve"> </v>
          </cell>
          <cell r="Q31">
            <v>9</v>
          </cell>
          <cell r="T31">
            <v>225</v>
          </cell>
        </row>
        <row r="32">
          <cell r="O32">
            <v>18</v>
          </cell>
          <cell r="Q32">
            <v>8</v>
          </cell>
          <cell r="T32">
            <v>200</v>
          </cell>
        </row>
        <row r="33">
          <cell r="O33">
            <v>19</v>
          </cell>
          <cell r="Q33">
            <v>16</v>
          </cell>
          <cell r="T33">
            <v>400</v>
          </cell>
        </row>
        <row r="34">
          <cell r="O34">
            <v>20</v>
          </cell>
          <cell r="Q34">
            <v>9</v>
          </cell>
          <cell r="T34">
            <v>225</v>
          </cell>
        </row>
        <row r="35">
          <cell r="O35">
            <v>21</v>
          </cell>
          <cell r="T35">
            <v>0</v>
          </cell>
        </row>
        <row r="36">
          <cell r="O36">
            <v>22</v>
          </cell>
          <cell r="T36">
            <v>0</v>
          </cell>
        </row>
        <row r="37">
          <cell r="O37">
            <v>23</v>
          </cell>
          <cell r="Q37">
            <v>12</v>
          </cell>
          <cell r="R37">
            <v>1</v>
          </cell>
          <cell r="T37">
            <v>335</v>
          </cell>
        </row>
        <row r="38">
          <cell r="O38">
            <v>24</v>
          </cell>
          <cell r="Q38">
            <v>11</v>
          </cell>
          <cell r="T38">
            <v>275</v>
          </cell>
        </row>
        <row r="39">
          <cell r="O39">
            <v>25</v>
          </cell>
          <cell r="Q39">
            <v>9</v>
          </cell>
          <cell r="T39">
            <v>225</v>
          </cell>
        </row>
        <row r="40">
          <cell r="O40">
            <v>26</v>
          </cell>
          <cell r="Q40">
            <v>13</v>
          </cell>
          <cell r="T40">
            <v>325</v>
          </cell>
        </row>
        <row r="41">
          <cell r="O41">
            <v>27</v>
          </cell>
          <cell r="Q41">
            <v>9</v>
          </cell>
          <cell r="T41">
            <v>225</v>
          </cell>
        </row>
        <row r="42">
          <cell r="O42">
            <v>28</v>
          </cell>
          <cell r="T42">
            <v>0</v>
          </cell>
        </row>
        <row r="43">
          <cell r="O43">
            <v>29</v>
          </cell>
          <cell r="T43">
            <v>0</v>
          </cell>
        </row>
        <row r="44">
          <cell r="O44">
            <v>30</v>
          </cell>
          <cell r="Q44">
            <v>13</v>
          </cell>
          <cell r="T44">
            <v>325</v>
          </cell>
        </row>
        <row r="45">
          <cell r="O45">
            <v>31</v>
          </cell>
          <cell r="Q45">
            <v>7</v>
          </cell>
          <cell r="T45">
            <v>175</v>
          </cell>
        </row>
        <row r="46">
          <cell r="T46">
            <v>5270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URGL (Gains)"/>
      <sheetName val="Nov SOC"/>
      <sheetName val="CONTINUITY"/>
      <sheetName val="MARKET PRICES"/>
      <sheetName val="Oct95"/>
      <sheetName val="SOC - Nov"/>
      <sheetName val="NAV"/>
      <sheetName val="REG"/>
      <sheetName val="PERF 1"/>
      <sheetName val="Financial"/>
      <sheetName val="Sheet1"/>
      <sheetName val="CCY CODES"/>
    </sheetNames>
    <sheetDataSet>
      <sheetData sheetId="0" refreshError="1">
        <row r="5">
          <cell r="AT5" t="str">
            <v>id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95"/>
    </sheetNames>
    <sheetDataSet>
      <sheetData sheetId="0" refreshError="1">
        <row r="1">
          <cell r="J1" t="str">
            <v>MONARCH CAPITAL LIMITED</v>
          </cell>
        </row>
        <row r="2">
          <cell r="J2" t="str">
            <v>DEFERRED ORGANISATIONAL COSTS</v>
          </cell>
        </row>
        <row r="3">
          <cell r="J3" t="str">
            <v>NOVEMBER 30, 1995</v>
          </cell>
        </row>
        <row r="8">
          <cell r="J8" t="str">
            <v xml:space="preserve">     (Amortized over a 5 year period)</v>
          </cell>
          <cell r="O8" t="str">
            <v>Paid</v>
          </cell>
          <cell r="P8" t="str">
            <v>Payable</v>
          </cell>
        </row>
        <row r="11">
          <cell r="K11" t="str">
            <v>Schulte Roth &amp; Zabel</v>
          </cell>
          <cell r="N11">
            <v>22937.23</v>
          </cell>
          <cell r="O11">
            <v>0</v>
          </cell>
          <cell r="P11">
            <v>22937.23</v>
          </cell>
        </row>
        <row r="12">
          <cell r="K12" t="str">
            <v>Conyers, Dill &amp; Pearman</v>
          </cell>
          <cell r="N12">
            <v>15811.49</v>
          </cell>
          <cell r="O12">
            <v>0</v>
          </cell>
          <cell r="P12">
            <v>15811.49</v>
          </cell>
        </row>
        <row r="13">
          <cell r="K13" t="str">
            <v>Monarch Mgmt Group</v>
          </cell>
          <cell r="N13">
            <v>0</v>
          </cell>
          <cell r="O13">
            <v>0</v>
          </cell>
          <cell r="P13">
            <v>0</v>
          </cell>
        </row>
        <row r="14">
          <cell r="K14" t="str">
            <v>Bank of Bermuda</v>
          </cell>
          <cell r="N14">
            <v>3000</v>
          </cell>
          <cell r="O14">
            <v>0</v>
          </cell>
          <cell r="P14">
            <v>3000</v>
          </cell>
        </row>
        <row r="15">
          <cell r="K15" t="str">
            <v>Hemisphere Management Ltd</v>
          </cell>
          <cell r="N15">
            <v>6040</v>
          </cell>
          <cell r="O15">
            <v>6040</v>
          </cell>
          <cell r="P15">
            <v>0</v>
          </cell>
        </row>
        <row r="16">
          <cell r="K16" t="str">
            <v>Arthur Morris &amp; Co</v>
          </cell>
          <cell r="N16">
            <v>0</v>
          </cell>
          <cell r="O16">
            <v>0</v>
          </cell>
          <cell r="P16">
            <v>0</v>
          </cell>
        </row>
        <row r="18">
          <cell r="N18">
            <v>47788.72</v>
          </cell>
          <cell r="P18">
            <v>41748.720000000001</v>
          </cell>
        </row>
        <row r="20">
          <cell r="K20" t="str">
            <v>Depreciation</v>
          </cell>
          <cell r="L20" t="str">
            <v># of days</v>
          </cell>
          <cell r="N20" t="str">
            <v>Expense</v>
          </cell>
          <cell r="O20" t="str">
            <v>Deferred</v>
          </cell>
        </row>
        <row r="21">
          <cell r="O21" t="str">
            <v>Portion</v>
          </cell>
        </row>
        <row r="24">
          <cell r="K24" t="str">
            <v>July 1995</v>
          </cell>
          <cell r="L24">
            <v>31</v>
          </cell>
          <cell r="N24">
            <v>-764.38356164383561</v>
          </cell>
          <cell r="O24">
            <v>47024.336438356164</v>
          </cell>
        </row>
        <row r="25">
          <cell r="K25" t="str">
            <v>August 1995</v>
          </cell>
          <cell r="L25">
            <v>31</v>
          </cell>
          <cell r="N25">
            <v>-764.38356164383561</v>
          </cell>
          <cell r="O25">
            <v>46259.952876712327</v>
          </cell>
        </row>
        <row r="26">
          <cell r="K26" t="str">
            <v>September 1995</v>
          </cell>
          <cell r="L26">
            <v>30</v>
          </cell>
          <cell r="N26">
            <v>-839.2246575342466</v>
          </cell>
          <cell r="O26">
            <v>45420.728219178083</v>
          </cell>
        </row>
        <row r="27">
          <cell r="K27" t="str">
            <v>October 1995</v>
          </cell>
          <cell r="L27">
            <v>31</v>
          </cell>
          <cell r="N27">
            <v>-853.75360000000001</v>
          </cell>
          <cell r="O27">
            <v>44566.974619178087</v>
          </cell>
        </row>
        <row r="28">
          <cell r="K28" t="str">
            <v>November 1995</v>
          </cell>
          <cell r="L28">
            <v>30</v>
          </cell>
          <cell r="N28">
            <v>-785.5680000000001</v>
          </cell>
          <cell r="O28">
            <v>43781.406619178088</v>
          </cell>
        </row>
        <row r="29">
          <cell r="K29" t="str">
            <v>Dec 31, 1995</v>
          </cell>
          <cell r="L29">
            <v>0</v>
          </cell>
          <cell r="N29">
            <v>0</v>
          </cell>
          <cell r="O29">
            <v>43781.406619178088</v>
          </cell>
        </row>
        <row r="33">
          <cell r="L33">
            <v>91</v>
          </cell>
          <cell r="N33">
            <v>-2478.5462575342467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DownAn"/>
      <sheetName val="C - Drawdown Short Main"/>
      <sheetName val="RetOutput"/>
      <sheetName val="Week Rpt"/>
      <sheetName val="AnData"/>
      <sheetName val="Attrib Data"/>
      <sheetName val="SecData"/>
      <sheetName val="SecOutput"/>
      <sheetName val="C - Sec%Week (Trailing 2 Year)"/>
      <sheetName val="C - Sec%Week (11.04 - 4.07)"/>
      <sheetName val="C - Cum % L,S,TB"/>
      <sheetName val="C - Cum % L,S,TB (8)"/>
      <sheetName val="C - Cum % L,S,TB (RO)"/>
      <sheetName val="Monthly Frontiers"/>
      <sheetName val="C - E FrontierLev"/>
      <sheetName val="C - ABSens"/>
      <sheetName val="C - LS Net Expose"/>
      <sheetName val="C - Short Only Expose (3)"/>
      <sheetName val="C - AttribF M TTM"/>
      <sheetName val="C - AttribFund TTM"/>
      <sheetName val="C - AttribF Q"/>
      <sheetName val="C - AttribFund TTM All"/>
      <sheetName val="C - AttribF TTM"/>
      <sheetName val="C - AttribDOWNLS"/>
      <sheetName val="C - Attrib2007LS"/>
      <sheetName val="C - AttribJulLS"/>
      <sheetName val="C - AttribF Inception"/>
      <sheetName val="C - AttribF Pre&amp;PostL"/>
      <sheetName val="C - MonthComp%"/>
      <sheetName val="C - UpDownLev"/>
      <sheetName val="C - AB Plot"/>
      <sheetName val="C - AB PlotLev"/>
      <sheetName val="C - Month RR Corr "/>
      <sheetName val="C - Month RR Corr Lev"/>
      <sheetName val="C - AB PlotLev TTM"/>
      <sheetName val="C - Month RR Corr TTM"/>
      <sheetName val="C - LS Net Expose (3)"/>
      <sheetName val="C - LS Net Expose (2)"/>
      <sheetName val="C - Exposures"/>
      <sheetName val="C - L&amp;S Expose (2)"/>
      <sheetName val="C - L&amp;S Expose (Neg Shrt Exp)"/>
      <sheetName val="C - L&amp;S Expose (Neg Shrt wRoll)"/>
      <sheetName val="C - L&amp;S Expose"/>
      <sheetName val="C - S Expose (3)"/>
      <sheetName val="C - Cum % L,S,TB (7)"/>
      <sheetName val="Drawdown Daily Data"/>
      <sheetName val="C - Cum % L,S,TB (6)"/>
      <sheetName val="C - Cum % L,S,TB (5)"/>
      <sheetName val="WeekAn"/>
      <sheetName val="C -Wk%"/>
      <sheetName val="C - UpDown Wk"/>
      <sheetName val="C - Wk%Dist"/>
      <sheetName val="C - Wk%Dist (2)"/>
      <sheetName val="C - CumBeta Week"/>
      <sheetName val="C - CumAlpha Week"/>
      <sheetName val="Effront"/>
      <sheetName val="C - E Frontier PreL"/>
      <sheetName val="C - E Frontier PreL (2)"/>
      <sheetName val="C - E Frontier Inc"/>
      <sheetName val="C - E Frontier PostL"/>
      <sheetName val="C - SensInc"/>
      <sheetName val="C - SensPreL"/>
      <sheetName val="C - SensPostL"/>
      <sheetName val="C - WkLSCorrel"/>
      <sheetName val="VAR (2)"/>
      <sheetName val="VAR"/>
      <sheetName val="C - VolROC"/>
      <sheetName val="C - Alpha@Mo"/>
      <sheetName val="C - Beta@Mo"/>
      <sheetName val="C - @ DayRetDist"/>
      <sheetName val="C - UpDown Day"/>
      <sheetName val="C - @ CumAlpha"/>
      <sheetName val="C - @ CumBeta"/>
      <sheetName val="C - CaptureRatios (Cum)"/>
      <sheetName val="C - CaptureRatios"/>
      <sheetName val="C - @ 22 Ret"/>
      <sheetName val="C - @ 22 ExRet"/>
      <sheetName val="C - @ 22 Alpha"/>
      <sheetName val="C - @ 22 Beta"/>
      <sheetName val="C - @ 22 Correl"/>
      <sheetName val="C - DailyLSCorrel"/>
      <sheetName val="C - CapPie"/>
      <sheetName val="C - CapPie (Half Year)"/>
      <sheetName val="C - SecGrossPie"/>
      <sheetName val="C - SecGrossPie (Half Year)"/>
      <sheetName val="C - SecNet"/>
      <sheetName val="C - SecLS"/>
      <sheetName val="C - SecNet Qtr"/>
      <sheetName val="C - SecLS Qtr"/>
      <sheetName val="C - SecAttribMonth "/>
      <sheetName val="C - SecAttribMonth (2)"/>
      <sheetName val="C - SecAttribQtr"/>
      <sheetName val="C - SecAttribQtr (2)"/>
      <sheetName val="C - CIO Jan"/>
      <sheetName val=" C - CIO YTD"/>
      <sheetName val=" C - CIO All"/>
      <sheetName val="A 70.30 Aug"/>
      <sheetName val="C - Cum % BackTest (2)"/>
      <sheetName val="C - Cum % BackTest"/>
      <sheetName val="C - LS Net Expose (4)"/>
    </sheetNames>
    <sheetDataSet>
      <sheetData sheetId="0" refreshError="1">
        <row r="5">
          <cell r="BU5" t="str">
            <v>Returns</v>
          </cell>
          <cell r="DE5" t="str">
            <v xml:space="preserve">           AUM Allocation</v>
          </cell>
        </row>
        <row r="6">
          <cell r="BU6" t="str">
            <v>TAI Short Holdings</v>
          </cell>
          <cell r="CF6" t="str">
            <v>TAI Short Holdings Returns on MV</v>
          </cell>
          <cell r="CM6" t="str">
            <v>TAI Long Holdings</v>
          </cell>
          <cell r="CX6" t="str">
            <v>TAI Long Holdings Returns on MV</v>
          </cell>
        </row>
        <row r="7">
          <cell r="CF7" t="str">
            <v>Cash Carry</v>
          </cell>
          <cell r="CG7">
            <v>0</v>
          </cell>
          <cell r="CX7" t="str">
            <v>Cash Carry</v>
          </cell>
          <cell r="CY7">
            <v>0</v>
          </cell>
        </row>
        <row r="9">
          <cell r="BS9" t="str">
            <v>Trade date</v>
          </cell>
          <cell r="BU9" t="str">
            <v>BofA Short Equity</v>
          </cell>
          <cell r="BV9" t="str">
            <v>Cash Add-Back</v>
          </cell>
          <cell r="BW9" t="str">
            <v>Cumulative Cash Add-Back</v>
          </cell>
          <cell r="BX9" t="str">
            <v>Gross Short Equity</v>
          </cell>
          <cell r="BY9" t="str">
            <v>Daily (Gross)</v>
          </cell>
          <cell r="BZ9" t="str">
            <v>Counter</v>
          </cell>
          <cell r="CA9" t="str">
            <v>Weekly (Gross)</v>
          </cell>
          <cell r="CB9" t="str">
            <v>Cumulative Month-to-Date (Gross)</v>
          </cell>
          <cell r="CC9" t="str">
            <v>Cumulative Year-to-Date (Gross)</v>
          </cell>
          <cell r="CD9" t="str">
            <v>Cumulative From Inception (Gross)</v>
          </cell>
          <cell r="CE9" t="str">
            <v>Cumulative From Leverage</v>
          </cell>
          <cell r="CF9" t="str">
            <v>Daily (Gross Unlevered)</v>
          </cell>
          <cell r="CG9" t="str">
            <v>Counter</v>
          </cell>
          <cell r="CI9" t="str">
            <v>Cumulative Month-to-Date (Gross)</v>
          </cell>
          <cell r="CJ9" t="str">
            <v>Cumulative Year-to-Date (Gross)</v>
          </cell>
          <cell r="CK9" t="str">
            <v>Cumulative From Inception (Gross)</v>
          </cell>
          <cell r="CM9" t="str">
            <v>BofA Long Equity</v>
          </cell>
          <cell r="CN9" t="str">
            <v>Cash Add-Back</v>
          </cell>
          <cell r="CO9" t="str">
            <v>Cumulative Cash Add-Back</v>
          </cell>
          <cell r="CP9" t="str">
            <v>Gross Long Equity</v>
          </cell>
          <cell r="CQ9" t="str">
            <v>Daily (Gross)</v>
          </cell>
          <cell r="CR9" t="str">
            <v>Counter</v>
          </cell>
          <cell r="CS9" t="str">
            <v>Weekly (Gross)</v>
          </cell>
          <cell r="CT9" t="str">
            <v>Cumulative Month-to-Date (Gross)</v>
          </cell>
          <cell r="CU9" t="str">
            <v>Cumulative Year-to-Date (Gross)</v>
          </cell>
          <cell r="CV9" t="str">
            <v>Cumulative From Inception (Gross)</v>
          </cell>
          <cell r="CW9" t="str">
            <v>Cumulative From Leverage</v>
          </cell>
          <cell r="CX9" t="str">
            <v>Daily (Gross Unlevered)</v>
          </cell>
          <cell r="CY9" t="str">
            <v>Counter</v>
          </cell>
          <cell r="DA9" t="str">
            <v>Cumulative Month-to-Date (Gross)</v>
          </cell>
          <cell r="DB9" t="str">
            <v>Cumulative Year-to-Date (Gross)</v>
          </cell>
          <cell r="DC9" t="str">
            <v>Cumulative From Inception (Gross)</v>
          </cell>
          <cell r="DE9" t="str">
            <v>Short %</v>
          </cell>
          <cell r="DF9" t="str">
            <v>Long %</v>
          </cell>
        </row>
        <row r="11">
          <cell r="BX11">
            <v>1499000</v>
          </cell>
          <cell r="CP11">
            <v>3500000</v>
          </cell>
          <cell r="DE11">
            <v>0.2998599719943989</v>
          </cell>
          <cell r="DF11">
            <v>0.70014002800560116</v>
          </cell>
        </row>
        <row r="12">
          <cell r="BS12">
            <v>38292</v>
          </cell>
          <cell r="BU12">
            <v>1498108</v>
          </cell>
          <cell r="BV12">
            <v>0</v>
          </cell>
          <cell r="BW12">
            <v>0</v>
          </cell>
          <cell r="BX12">
            <v>1498108</v>
          </cell>
          <cell r="BY12">
            <v>-5.9506337558372249E-4</v>
          </cell>
          <cell r="BZ12">
            <v>0.99940493662441632</v>
          </cell>
          <cell r="CB12">
            <v>-5.9506337558368205E-4</v>
          </cell>
          <cell r="CC12">
            <v>-5.9506337558368205E-4</v>
          </cell>
          <cell r="CD12">
            <v>-5.9506337558368205E-4</v>
          </cell>
          <cell r="CF12">
            <v>-1.0127014560648783E-3</v>
          </cell>
          <cell r="CG12">
            <v>0.99898729854393509</v>
          </cell>
          <cell r="CI12">
            <v>-1.0127014560649128E-3</v>
          </cell>
          <cell r="CJ12">
            <v>-1.0127014560649128E-3</v>
          </cell>
          <cell r="CK12">
            <v>-1.0127014560649128E-3</v>
          </cell>
          <cell r="CM12">
            <v>3502377</v>
          </cell>
          <cell r="CN12">
            <v>0</v>
          </cell>
          <cell r="CO12">
            <v>0</v>
          </cell>
          <cell r="CP12">
            <v>3502377</v>
          </cell>
          <cell r="CQ12">
            <v>6.7914285714285711E-4</v>
          </cell>
          <cell r="CR12">
            <v>1.0006791428571429</v>
          </cell>
          <cell r="CT12">
            <v>6.7914285714287814E-4</v>
          </cell>
          <cell r="CU12">
            <v>6.7914285714287814E-4</v>
          </cell>
          <cell r="CV12">
            <v>6.7914285714287814E-4</v>
          </cell>
          <cell r="CX12">
            <v>6.7914285714285711E-4</v>
          </cell>
          <cell r="CY12">
            <v>1.0006791428571429</v>
          </cell>
          <cell r="DA12">
            <v>6.7914285714287814E-4</v>
          </cell>
          <cell r="DB12">
            <v>6.7914285714287814E-4</v>
          </cell>
          <cell r="DC12">
            <v>6.7914285714287814E-4</v>
          </cell>
          <cell r="DE12">
            <v>0.29959253952366621</v>
          </cell>
          <cell r="DF12">
            <v>0.70040746047633384</v>
          </cell>
        </row>
        <row r="13">
          <cell r="BS13">
            <v>38293</v>
          </cell>
          <cell r="BU13">
            <v>1500791</v>
          </cell>
          <cell r="BV13">
            <v>0</v>
          </cell>
          <cell r="BW13">
            <v>0</v>
          </cell>
          <cell r="BX13">
            <v>1500791</v>
          </cell>
          <cell r="BY13">
            <v>1.7909256208497651E-3</v>
          </cell>
          <cell r="BZ13">
            <v>1.0017909256208497</v>
          </cell>
          <cell r="CB13">
            <v>1.1947965310206143E-3</v>
          </cell>
          <cell r="CC13">
            <v>1.1947965310206143E-3</v>
          </cell>
          <cell r="CD13">
            <v>1.1947965310206143E-3</v>
          </cell>
          <cell r="CF13">
            <v>3.5171359403962394E-3</v>
          </cell>
          <cell r="CG13">
            <v>1.0035171359403963</v>
          </cell>
          <cell r="CI13">
            <v>2.5008726756432509E-3</v>
          </cell>
          <cell r="CJ13">
            <v>2.5008726756432509E-3</v>
          </cell>
          <cell r="CK13">
            <v>2.5008726756432509E-3</v>
          </cell>
          <cell r="CM13">
            <v>3514294</v>
          </cell>
          <cell r="CN13">
            <v>0</v>
          </cell>
          <cell r="CO13">
            <v>0</v>
          </cell>
          <cell r="CP13">
            <v>3514294</v>
          </cell>
          <cell r="CQ13">
            <v>3.4025463278225046E-3</v>
          </cell>
          <cell r="CR13">
            <v>1.0034025463278224</v>
          </cell>
          <cell r="CT13">
            <v>4.0839999999999765E-3</v>
          </cell>
          <cell r="CU13">
            <v>4.0839999999999765E-3</v>
          </cell>
          <cell r="CV13">
            <v>4.0839999999999765E-3</v>
          </cell>
          <cell r="CX13">
            <v>3.4025463278225046E-3</v>
          </cell>
          <cell r="CY13">
            <v>1.0034025463278224</v>
          </cell>
          <cell r="DA13">
            <v>4.0839999999999765E-3</v>
          </cell>
          <cell r="DB13">
            <v>4.0839999999999765E-3</v>
          </cell>
          <cell r="DC13">
            <v>4.0839999999999765E-3</v>
          </cell>
          <cell r="DE13">
            <v>0.29925534661924974</v>
          </cell>
          <cell r="DF13">
            <v>0.70074465338075032</v>
          </cell>
        </row>
        <row r="14">
          <cell r="BS14">
            <v>38294</v>
          </cell>
          <cell r="BU14">
            <v>1501629</v>
          </cell>
          <cell r="BV14">
            <v>0</v>
          </cell>
          <cell r="BW14">
            <v>0</v>
          </cell>
          <cell r="BX14">
            <v>1501629</v>
          </cell>
          <cell r="BY14">
            <v>5.5837221838350574E-4</v>
          </cell>
          <cell r="BZ14">
            <v>1.0005583722183835</v>
          </cell>
          <cell r="CB14">
            <v>1.7538358905937468E-3</v>
          </cell>
          <cell r="CC14">
            <v>1.7538358905937468E-3</v>
          </cell>
          <cell r="CD14">
            <v>1.7538358905937468E-3</v>
          </cell>
          <cell r="CF14">
            <v>1.2581618260106033E-3</v>
          </cell>
          <cell r="CG14">
            <v>1.0012581618260106</v>
          </cell>
          <cell r="CI14">
            <v>3.762181004186127E-3</v>
          </cell>
          <cell r="CJ14">
            <v>3.762181004186127E-3</v>
          </cell>
          <cell r="CK14">
            <v>3.762181004186127E-3</v>
          </cell>
          <cell r="CM14">
            <v>3544740</v>
          </cell>
          <cell r="CN14">
            <v>0</v>
          </cell>
          <cell r="CO14">
            <v>0</v>
          </cell>
          <cell r="CP14">
            <v>3544740</v>
          </cell>
          <cell r="CQ14">
            <v>8.6634755088788821E-3</v>
          </cell>
          <cell r="CR14">
            <v>1.0086634755088788</v>
          </cell>
          <cell r="CT14">
            <v>1.2782857142856985E-2</v>
          </cell>
          <cell r="CU14">
            <v>1.2782857142856985E-2</v>
          </cell>
          <cell r="CV14">
            <v>1.2782857142856985E-2</v>
          </cell>
          <cell r="CX14">
            <v>8.6634755088788821E-3</v>
          </cell>
          <cell r="CY14">
            <v>1.0086634755088788</v>
          </cell>
          <cell r="DA14">
            <v>1.2782857142856985E-2</v>
          </cell>
          <cell r="DB14">
            <v>1.2782857142856985E-2</v>
          </cell>
          <cell r="DC14">
            <v>1.2782857142856985E-2</v>
          </cell>
          <cell r="DE14">
            <v>0.2975662302935041</v>
          </cell>
          <cell r="DF14">
            <v>0.70243376970649585</v>
          </cell>
        </row>
        <row r="15">
          <cell r="BS15">
            <v>38295</v>
          </cell>
          <cell r="BU15">
            <v>1501910</v>
          </cell>
          <cell r="BV15">
            <v>0</v>
          </cell>
          <cell r="BW15">
            <v>0</v>
          </cell>
          <cell r="BX15">
            <v>1501910</v>
          </cell>
          <cell r="BY15">
            <v>1.8713011003383659E-4</v>
          </cell>
          <cell r="BZ15">
            <v>1.0001871301100338</v>
          </cell>
          <cell r="CB15">
            <v>1.9412941961307606E-3</v>
          </cell>
          <cell r="CC15">
            <v>1.9412941961307606E-3</v>
          </cell>
          <cell r="CD15">
            <v>1.9412941961307606E-3</v>
          </cell>
          <cell r="CF15">
            <v>4.2193936873469358E-4</v>
          </cell>
          <cell r="CG15">
            <v>1.0004219393687348</v>
          </cell>
          <cell r="CI15">
            <v>4.1857077851989999E-3</v>
          </cell>
          <cell r="CJ15">
            <v>4.1857077851989999E-3</v>
          </cell>
          <cell r="CK15">
            <v>4.1857077851989999E-3</v>
          </cell>
          <cell r="CM15">
            <v>3599235</v>
          </cell>
          <cell r="CN15">
            <v>0</v>
          </cell>
          <cell r="CO15">
            <v>0</v>
          </cell>
          <cell r="CP15">
            <v>3599235</v>
          </cell>
          <cell r="CQ15">
            <v>1.5373482963489565E-2</v>
          </cell>
          <cell r="CR15">
            <v>1.0153734829634895</v>
          </cell>
          <cell r="CT15">
            <v>2.8352857142856847E-2</v>
          </cell>
          <cell r="CU15">
            <v>2.8352857142856847E-2</v>
          </cell>
          <cell r="CV15">
            <v>2.8352857142856847E-2</v>
          </cell>
          <cell r="CX15">
            <v>1.5373482963489565E-2</v>
          </cell>
          <cell r="CY15">
            <v>1.0153734829634895</v>
          </cell>
          <cell r="DA15">
            <v>2.8352857142856847E-2</v>
          </cell>
          <cell r="DB15">
            <v>2.8352857142856847E-2</v>
          </cell>
          <cell r="DC15">
            <v>2.8352857142856847E-2</v>
          </cell>
          <cell r="DE15">
            <v>0.29442605532679428</v>
          </cell>
          <cell r="DF15">
            <v>0.70557394467320567</v>
          </cell>
        </row>
        <row r="16">
          <cell r="BS16">
            <v>38296</v>
          </cell>
          <cell r="BU16">
            <v>1494010</v>
          </cell>
          <cell r="BV16">
            <v>0</v>
          </cell>
          <cell r="BW16">
            <v>0</v>
          </cell>
          <cell r="BX16">
            <v>1494010</v>
          </cell>
          <cell r="BY16">
            <v>-5.2599689728412488E-3</v>
          </cell>
          <cell r="BZ16">
            <v>0.9947400310271588</v>
          </cell>
          <cell r="CA16">
            <v>-3.3288859239491986E-3</v>
          </cell>
          <cell r="CB16">
            <v>-3.3288859239491986E-3</v>
          </cell>
          <cell r="CC16">
            <v>-3.3288859239491986E-3</v>
          </cell>
          <cell r="CD16">
            <v>-3.3288859239491986E-3</v>
          </cell>
          <cell r="CF16">
            <v>-1.1658377956138256E-2</v>
          </cell>
          <cell r="CG16">
            <v>0.98834162204386178</v>
          </cell>
          <cell r="CH16">
            <v>-7.5214687343130304E-3</v>
          </cell>
          <cell r="CI16">
            <v>-7.5214687343130304E-3</v>
          </cell>
          <cell r="CJ16">
            <v>-7.5214687343130304E-3</v>
          </cell>
          <cell r="CK16">
            <v>-7.5214687343130304E-3</v>
          </cell>
          <cell r="CM16">
            <v>3635603</v>
          </cell>
          <cell r="CN16">
            <v>0</v>
          </cell>
          <cell r="CO16">
            <v>0</v>
          </cell>
          <cell r="CP16">
            <v>3635603</v>
          </cell>
          <cell r="CQ16">
            <v>1.0104369400719876E-2</v>
          </cell>
          <cell r="CR16">
            <v>1.0101043694007199</v>
          </cell>
          <cell r="CS16">
            <v>3.8743714285714104E-2</v>
          </cell>
          <cell r="CT16">
            <v>3.8743714285714104E-2</v>
          </cell>
          <cell r="CU16">
            <v>3.8743714285714104E-2</v>
          </cell>
          <cell r="CV16">
            <v>3.8743714285714104E-2</v>
          </cell>
          <cell r="CX16">
            <v>1.0104369400719876E-2</v>
          </cell>
          <cell r="CY16">
            <v>1.0101043694007199</v>
          </cell>
          <cell r="CZ16">
            <v>3.8743714285714104E-2</v>
          </cell>
          <cell r="DA16">
            <v>3.8743714285714104E-2</v>
          </cell>
          <cell r="DB16">
            <v>3.8743714285714104E-2</v>
          </cell>
          <cell r="DC16">
            <v>3.8743714285714104E-2</v>
          </cell>
          <cell r="DE16">
            <v>0.29125199113461386</v>
          </cell>
          <cell r="DF16">
            <v>0.70874800886538614</v>
          </cell>
        </row>
        <row r="17">
          <cell r="BS17">
            <v>38299</v>
          </cell>
          <cell r="BU17">
            <v>1494030</v>
          </cell>
          <cell r="BV17">
            <v>0</v>
          </cell>
          <cell r="BW17">
            <v>0</v>
          </cell>
          <cell r="BX17">
            <v>1494030</v>
          </cell>
          <cell r="BY17">
            <v>1.3386791253070596E-5</v>
          </cell>
          <cell r="BZ17">
            <v>1.0000133867912531</v>
          </cell>
          <cell r="CB17">
            <v>-3.3155436957971185E-3</v>
          </cell>
          <cell r="CC17">
            <v>-3.3155436957971185E-3</v>
          </cell>
          <cell r="CD17">
            <v>-3.3155436957971185E-3</v>
          </cell>
          <cell r="CF17">
            <v>2.9675883957150512E-5</v>
          </cell>
          <cell r="CG17">
            <v>1.0000296758839571</v>
          </cell>
          <cell r="CI17">
            <v>-7.4920160565893346E-3</v>
          </cell>
          <cell r="CJ17">
            <v>-7.4920160565893346E-3</v>
          </cell>
          <cell r="CK17">
            <v>-7.4920160565893346E-3</v>
          </cell>
          <cell r="CM17">
            <v>3638887</v>
          </cell>
          <cell r="CN17">
            <v>0</v>
          </cell>
          <cell r="CO17">
            <v>0</v>
          </cell>
          <cell r="CP17">
            <v>3638887</v>
          </cell>
          <cell r="CQ17">
            <v>9.0328894546516767E-4</v>
          </cell>
          <cell r="CR17">
            <v>1.0009032889454652</v>
          </cell>
          <cell r="CT17">
            <v>3.9681999999999773E-2</v>
          </cell>
          <cell r="CU17">
            <v>3.9681999999999773E-2</v>
          </cell>
          <cell r="CV17">
            <v>3.9681999999999773E-2</v>
          </cell>
          <cell r="CX17">
            <v>9.0328894546516767E-4</v>
          </cell>
          <cell r="CY17">
            <v>1.0009032889454652</v>
          </cell>
          <cell r="DA17">
            <v>3.9681999999999773E-2</v>
          </cell>
          <cell r="DB17">
            <v>3.9681999999999773E-2</v>
          </cell>
          <cell r="DC17">
            <v>3.9681999999999773E-2</v>
          </cell>
          <cell r="DE17">
            <v>0.2910684119770493</v>
          </cell>
          <cell r="DF17">
            <v>0.70893158802295064</v>
          </cell>
        </row>
        <row r="18">
          <cell r="BS18">
            <v>38300</v>
          </cell>
          <cell r="BU18">
            <v>1491189</v>
          </cell>
          <cell r="BV18">
            <v>0</v>
          </cell>
          <cell r="BW18">
            <v>0</v>
          </cell>
          <cell r="BX18">
            <v>1491189</v>
          </cell>
          <cell r="BY18">
            <v>-1.9015682416015742E-3</v>
          </cell>
          <cell r="BZ18">
            <v>0.99809843175839841</v>
          </cell>
          <cell r="CB18">
            <v>-5.2108072048031584E-3</v>
          </cell>
          <cell r="CC18">
            <v>-5.2108072048031584E-3</v>
          </cell>
          <cell r="CD18">
            <v>-5.2108072048031584E-3</v>
          </cell>
          <cell r="CF18">
            <v>-4.8971626103568745E-3</v>
          </cell>
          <cell r="CG18">
            <v>0.99510283738964311</v>
          </cell>
          <cell r="CI18">
            <v>-1.2352489046037696E-2</v>
          </cell>
          <cell r="CJ18">
            <v>-1.2352489046037696E-2</v>
          </cell>
          <cell r="CK18">
            <v>-1.2352489046037696E-2</v>
          </cell>
          <cell r="CM18">
            <v>3644414</v>
          </cell>
          <cell r="CN18">
            <v>0</v>
          </cell>
          <cell r="CO18">
            <v>0</v>
          </cell>
          <cell r="CP18">
            <v>3644414</v>
          </cell>
          <cell r="CQ18">
            <v>1.5188710174292303E-3</v>
          </cell>
          <cell r="CR18">
            <v>1.0015188710174292</v>
          </cell>
          <cell r="CT18">
            <v>4.1261142857142552E-2</v>
          </cell>
          <cell r="CU18">
            <v>4.1261142857142552E-2</v>
          </cell>
          <cell r="CV18">
            <v>4.1261142857142552E-2</v>
          </cell>
          <cell r="CX18">
            <v>1.5188710174292303E-3</v>
          </cell>
          <cell r="CY18">
            <v>1.0015188710174292</v>
          </cell>
          <cell r="DA18">
            <v>4.1261142857142552E-2</v>
          </cell>
          <cell r="DB18">
            <v>4.1261142857142552E-2</v>
          </cell>
          <cell r="DC18">
            <v>4.1261142857142552E-2</v>
          </cell>
          <cell r="DE18">
            <v>0.29036298171801833</v>
          </cell>
          <cell r="DF18">
            <v>0.70963701828198167</v>
          </cell>
        </row>
        <row r="19">
          <cell r="BS19">
            <v>38301</v>
          </cell>
          <cell r="BU19">
            <v>1484047</v>
          </cell>
          <cell r="BV19">
            <v>0</v>
          </cell>
          <cell r="BW19">
            <v>0</v>
          </cell>
          <cell r="BX19">
            <v>1484047</v>
          </cell>
          <cell r="BY19">
            <v>-4.7894666604970937E-3</v>
          </cell>
          <cell r="BZ19">
            <v>0.99521053333950293</v>
          </cell>
          <cell r="CB19">
            <v>-9.9753168779185275E-3</v>
          </cell>
          <cell r="CC19">
            <v>-9.9753168779185275E-3</v>
          </cell>
          <cell r="CD19">
            <v>-9.9753168779185275E-3</v>
          </cell>
          <cell r="CF19">
            <v>-8.6907397214608852E-3</v>
          </cell>
          <cell r="CG19">
            <v>0.99130926027853916</v>
          </cell>
          <cell r="CI19">
            <v>-2.0935876500287276E-2</v>
          </cell>
          <cell r="CJ19">
            <v>-2.0935876500287276E-2</v>
          </cell>
          <cell r="CK19">
            <v>-2.0935876500287276E-2</v>
          </cell>
          <cell r="CM19">
            <v>3650563</v>
          </cell>
          <cell r="CN19">
            <v>0</v>
          </cell>
          <cell r="CO19">
            <v>0</v>
          </cell>
          <cell r="CP19">
            <v>3650563</v>
          </cell>
          <cell r="CQ19">
            <v>1.6872397043804573E-3</v>
          </cell>
          <cell r="CR19">
            <v>1.0016872397043806</v>
          </cell>
          <cell r="CT19">
            <v>4.3017999999999779E-2</v>
          </cell>
          <cell r="CU19">
            <v>4.3017999999999779E-2</v>
          </cell>
          <cell r="CV19">
            <v>4.3017999999999779E-2</v>
          </cell>
          <cell r="CX19">
            <v>1.6872397043804573E-3</v>
          </cell>
          <cell r="CY19">
            <v>1.0016872397043806</v>
          </cell>
          <cell r="DA19">
            <v>4.3017999999999779E-2</v>
          </cell>
          <cell r="DB19">
            <v>4.3017999999999779E-2</v>
          </cell>
          <cell r="DC19">
            <v>4.3017999999999779E-2</v>
          </cell>
          <cell r="DE19">
            <v>0.28902818325052926</v>
          </cell>
          <cell r="DF19">
            <v>0.71097181674947074</v>
          </cell>
        </row>
        <row r="20">
          <cell r="BS20">
            <v>38302</v>
          </cell>
          <cell r="BU20">
            <v>1473108</v>
          </cell>
          <cell r="BV20">
            <v>0</v>
          </cell>
          <cell r="BW20">
            <v>0</v>
          </cell>
          <cell r="BX20">
            <v>1473108</v>
          </cell>
          <cell r="BY20">
            <v>-7.371060350514505E-3</v>
          </cell>
          <cell r="BZ20">
            <v>0.99262893964948551</v>
          </cell>
          <cell r="CB20">
            <v>-1.727284856571043E-2</v>
          </cell>
          <cell r="CC20">
            <v>-1.727284856571043E-2</v>
          </cell>
          <cell r="CD20">
            <v>-1.727284856571043E-2</v>
          </cell>
          <cell r="CF20">
            <v>-1.8997578222975528E-2</v>
          </cell>
          <cell r="CG20">
            <v>0.98100242177702446</v>
          </cell>
          <cell r="CI20">
            <v>-3.953572377178205E-2</v>
          </cell>
          <cell r="CJ20">
            <v>-3.953572377178205E-2</v>
          </cell>
          <cell r="CK20">
            <v>-3.953572377178205E-2</v>
          </cell>
          <cell r="CM20">
            <v>3687055</v>
          </cell>
          <cell r="CN20">
            <v>0</v>
          </cell>
          <cell r="CO20">
            <v>0</v>
          </cell>
          <cell r="CP20">
            <v>3687055</v>
          </cell>
          <cell r="CQ20">
            <v>9.9962663293305717E-3</v>
          </cell>
          <cell r="CR20">
            <v>1.0099962663293305</v>
          </cell>
          <cell r="CT20">
            <v>5.3444285714285389E-2</v>
          </cell>
          <cell r="CU20">
            <v>5.3444285714285389E-2</v>
          </cell>
          <cell r="CV20">
            <v>5.3444285714285389E-2</v>
          </cell>
          <cell r="CX20">
            <v>9.9962663293305717E-3</v>
          </cell>
          <cell r="CY20">
            <v>1.0099962663293305</v>
          </cell>
          <cell r="DA20">
            <v>5.3444285714285389E-2</v>
          </cell>
          <cell r="DB20">
            <v>5.3444285714285389E-2</v>
          </cell>
          <cell r="DC20">
            <v>5.3444285714285389E-2</v>
          </cell>
          <cell r="DE20">
            <v>0.28547702853572648</v>
          </cell>
          <cell r="DF20">
            <v>0.71452297146427346</v>
          </cell>
        </row>
        <row r="21">
          <cell r="BS21">
            <v>38303</v>
          </cell>
          <cell r="BU21">
            <v>1459000</v>
          </cell>
          <cell r="BV21">
            <v>0</v>
          </cell>
          <cell r="BW21">
            <v>0</v>
          </cell>
          <cell r="BX21">
            <v>1459000</v>
          </cell>
          <cell r="BY21">
            <v>-9.5770303331459746E-3</v>
          </cell>
          <cell r="BZ21">
            <v>0.99042296966685406</v>
          </cell>
          <cell r="CA21">
            <v>-2.3433578088500107E-2</v>
          </cell>
          <cell r="CB21">
            <v>-2.6684456304202686E-2</v>
          </cell>
          <cell r="CC21">
            <v>-2.6684456304202686E-2</v>
          </cell>
          <cell r="CD21">
            <v>-2.6684456304202686E-2</v>
          </cell>
          <cell r="CF21">
            <v>-4.1093705627703779E-2</v>
          </cell>
          <cell r="CG21">
            <v>0.95890629437229624</v>
          </cell>
          <cell r="CH21">
            <v>-7.2025025246194363E-2</v>
          </cell>
          <cell r="CI21">
            <v>-7.9004760005029984E-2</v>
          </cell>
          <cell r="CJ21">
            <v>-7.9004760005029984E-2</v>
          </cell>
          <cell r="CK21">
            <v>-7.9004760005029984E-2</v>
          </cell>
          <cell r="CM21">
            <v>3726209</v>
          </cell>
          <cell r="CN21">
            <v>0</v>
          </cell>
          <cell r="CO21">
            <v>0</v>
          </cell>
          <cell r="CP21">
            <v>3726209</v>
          </cell>
          <cell r="CQ21">
            <v>1.0619315415690844E-2</v>
          </cell>
          <cell r="CR21">
            <v>1.0106193154156908</v>
          </cell>
          <cell r="CS21">
            <v>2.4921863030699321E-2</v>
          </cell>
          <cell r="CT21">
            <v>6.4631142857142443E-2</v>
          </cell>
          <cell r="CU21">
            <v>6.4631142857142443E-2</v>
          </cell>
          <cell r="CV21">
            <v>6.4631142857142443E-2</v>
          </cell>
          <cell r="CX21">
            <v>1.0619315415690844E-2</v>
          </cell>
          <cell r="CY21">
            <v>1.0106193154156908</v>
          </cell>
          <cell r="CZ21">
            <v>2.4921863030699321E-2</v>
          </cell>
          <cell r="DA21">
            <v>6.4631142857142443E-2</v>
          </cell>
          <cell r="DB21">
            <v>6.4631142857142443E-2</v>
          </cell>
          <cell r="DC21">
            <v>6.4631142857142443E-2</v>
          </cell>
          <cell r="DE21">
            <v>0.28137727910292526</v>
          </cell>
          <cell r="DF21">
            <v>0.71862272089707468</v>
          </cell>
        </row>
        <row r="22">
          <cell r="BS22">
            <v>38306</v>
          </cell>
          <cell r="BU22">
            <v>1451236</v>
          </cell>
          <cell r="BV22">
            <v>0</v>
          </cell>
          <cell r="BW22">
            <v>0</v>
          </cell>
          <cell r="BX22">
            <v>1451236</v>
          </cell>
          <cell r="BY22">
            <v>-5.3214530500342704E-3</v>
          </cell>
          <cell r="BZ22">
            <v>0.99467854694996571</v>
          </cell>
          <cell r="CB22">
            <v>-3.1863909272848434E-2</v>
          </cell>
          <cell r="CC22">
            <v>-3.1863909272848434E-2</v>
          </cell>
          <cell r="CD22">
            <v>-3.1863909272848434E-2</v>
          </cell>
          <cell r="CF22">
            <v>-3.8010378928816216E-2</v>
          </cell>
          <cell r="CG22">
            <v>0.9619896210711838</v>
          </cell>
          <cell r="CI22">
            <v>-0.11401213806887478</v>
          </cell>
          <cell r="CJ22">
            <v>-0.11401213806887478</v>
          </cell>
          <cell r="CK22">
            <v>-0.11401213806887478</v>
          </cell>
          <cell r="CM22">
            <v>3733142</v>
          </cell>
          <cell r="CN22">
            <v>0</v>
          </cell>
          <cell r="CO22">
            <v>0</v>
          </cell>
          <cell r="CP22">
            <v>3733142</v>
          </cell>
          <cell r="CQ22">
            <v>1.8606041690093068E-3</v>
          </cell>
          <cell r="CR22">
            <v>1.0018606041690092</v>
          </cell>
          <cell r="CT22">
            <v>6.6611999999999449E-2</v>
          </cell>
          <cell r="CU22">
            <v>6.6611999999999449E-2</v>
          </cell>
          <cell r="CV22">
            <v>6.6611999999999449E-2</v>
          </cell>
          <cell r="CX22">
            <v>1.8606041690093068E-3</v>
          </cell>
          <cell r="CY22">
            <v>1.0018606041690092</v>
          </cell>
          <cell r="DA22">
            <v>6.6611999999999449E-2</v>
          </cell>
          <cell r="DB22">
            <v>6.6611999999999449E-2</v>
          </cell>
          <cell r="DC22">
            <v>6.6611999999999449E-2</v>
          </cell>
          <cell r="DE22">
            <v>0.2799248048656946</v>
          </cell>
          <cell r="DF22">
            <v>0.7200751951343054</v>
          </cell>
        </row>
        <row r="23">
          <cell r="BS23">
            <v>38307</v>
          </cell>
          <cell r="BU23">
            <v>1451425</v>
          </cell>
          <cell r="BV23">
            <v>0</v>
          </cell>
          <cell r="BW23">
            <v>0</v>
          </cell>
          <cell r="BX23">
            <v>1451425</v>
          </cell>
          <cell r="BY23">
            <v>1.302338144864102E-4</v>
          </cell>
          <cell r="BZ23">
            <v>1.0001302338144864</v>
          </cell>
          <cell r="CB23">
            <v>-3.1737825216811122E-2</v>
          </cell>
          <cell r="CC23">
            <v>-3.1737825216811122E-2</v>
          </cell>
          <cell r="CD23">
            <v>-3.1737825216811122E-2</v>
          </cell>
          <cell r="CF23">
            <v>3.9596781540410518E-4</v>
          </cell>
          <cell r="CG23">
            <v>1.0003959678154042</v>
          </cell>
          <cell r="CI23">
            <v>-0.11366131539071134</v>
          </cell>
          <cell r="CJ23">
            <v>-0.11366131539071134</v>
          </cell>
          <cell r="CK23">
            <v>-0.11366131539071134</v>
          </cell>
          <cell r="CM23">
            <v>3725794</v>
          </cell>
          <cell r="CN23">
            <v>0</v>
          </cell>
          <cell r="CO23">
            <v>0</v>
          </cell>
          <cell r="CP23">
            <v>3725794</v>
          </cell>
          <cell r="CQ23">
            <v>-1.9683151618663315E-3</v>
          </cell>
          <cell r="CR23">
            <v>0.99803168483813365</v>
          </cell>
          <cell r="CT23">
            <v>6.4512571428570809E-2</v>
          </cell>
          <cell r="CU23">
            <v>6.4512571428570809E-2</v>
          </cell>
          <cell r="CV23">
            <v>6.4512571428570809E-2</v>
          </cell>
          <cell r="CX23">
            <v>-1.9683151618663315E-3</v>
          </cell>
          <cell r="CY23">
            <v>0.99803168483813365</v>
          </cell>
          <cell r="DA23">
            <v>6.4512571428570809E-2</v>
          </cell>
          <cell r="DB23">
            <v>6.4512571428570809E-2</v>
          </cell>
          <cell r="DC23">
            <v>6.4512571428570809E-2</v>
          </cell>
          <cell r="DE23">
            <v>0.28034838781206667</v>
          </cell>
          <cell r="DF23">
            <v>0.71965161218793328</v>
          </cell>
        </row>
        <row r="24">
          <cell r="BS24">
            <v>38308</v>
          </cell>
          <cell r="BU24">
            <v>1455603</v>
          </cell>
          <cell r="BV24">
            <v>0</v>
          </cell>
          <cell r="BW24">
            <v>0</v>
          </cell>
          <cell r="BX24">
            <v>1455603</v>
          </cell>
          <cell r="BY24">
            <v>2.8785503901338338E-3</v>
          </cell>
          <cell r="BZ24">
            <v>1.0028785503901338</v>
          </cell>
          <cell r="CB24">
            <v>-2.8950633755837174E-2</v>
          </cell>
          <cell r="CC24">
            <v>-2.8950633755837174E-2</v>
          </cell>
          <cell r="CD24">
            <v>-2.8950633755837174E-2</v>
          </cell>
          <cell r="CF24">
            <v>8.8570781234887184E-3</v>
          </cell>
          <cell r="CG24">
            <v>1.0088570781234887</v>
          </cell>
          <cell r="CI24">
            <v>-0.10581094441725669</v>
          </cell>
          <cell r="CJ24">
            <v>-0.10581094441725669</v>
          </cell>
          <cell r="CK24">
            <v>-0.10581094441725669</v>
          </cell>
          <cell r="CM24">
            <v>3753934</v>
          </cell>
          <cell r="CN24">
            <v>0</v>
          </cell>
          <cell r="CO24">
            <v>0</v>
          </cell>
          <cell r="CP24">
            <v>3753934</v>
          </cell>
          <cell r="CQ24">
            <v>7.5527525139607822E-3</v>
          </cell>
          <cell r="CR24">
            <v>1.0075527525139607</v>
          </cell>
          <cell r="CT24">
            <v>7.2552571428570634E-2</v>
          </cell>
          <cell r="CU24">
            <v>7.2552571428570634E-2</v>
          </cell>
          <cell r="CV24">
            <v>7.2552571428570634E-2</v>
          </cell>
          <cell r="CX24">
            <v>7.5527525139607822E-3</v>
          </cell>
          <cell r="CY24">
            <v>1.0075527525139607</v>
          </cell>
          <cell r="DA24">
            <v>7.2552571428570634E-2</v>
          </cell>
          <cell r="DB24">
            <v>7.2552571428570634E-2</v>
          </cell>
          <cell r="DC24">
            <v>7.2552571428570634E-2</v>
          </cell>
          <cell r="DE24">
            <v>0.27941120295335264</v>
          </cell>
          <cell r="DF24">
            <v>0.72058879704664736</v>
          </cell>
        </row>
        <row r="25">
          <cell r="BS25">
            <v>38309</v>
          </cell>
          <cell r="BU25">
            <v>1454719</v>
          </cell>
          <cell r="BV25">
            <v>0</v>
          </cell>
          <cell r="BW25">
            <v>0</v>
          </cell>
          <cell r="BX25">
            <v>1454719</v>
          </cell>
          <cell r="BY25">
            <v>-6.0730844880094365E-4</v>
          </cell>
          <cell r="BZ25">
            <v>0.99939269155119903</v>
          </cell>
          <cell r="CB25">
            <v>-2.9540360240160046E-2</v>
          </cell>
          <cell r="CC25">
            <v>-2.9540360240160046E-2</v>
          </cell>
          <cell r="CD25">
            <v>-2.9540360240160046E-2</v>
          </cell>
          <cell r="CF25">
            <v>-2.4321523780574433E-3</v>
          </cell>
          <cell r="CG25">
            <v>0.99756784762194251</v>
          </cell>
          <cell r="CI25">
            <v>-0.10798574845522524</v>
          </cell>
          <cell r="CJ25">
            <v>-0.10798574845522524</v>
          </cell>
          <cell r="CK25">
            <v>-0.10798574845522524</v>
          </cell>
          <cell r="CM25">
            <v>3762140</v>
          </cell>
          <cell r="CN25">
            <v>0</v>
          </cell>
          <cell r="CO25">
            <v>0</v>
          </cell>
          <cell r="CP25">
            <v>3762140</v>
          </cell>
          <cell r="CQ25">
            <v>2.1859734348019973E-3</v>
          </cell>
          <cell r="CR25">
            <v>1.002185973434802</v>
          </cell>
          <cell r="CT25">
            <v>7.4897142857142107E-2</v>
          </cell>
          <cell r="CU25">
            <v>7.4897142857142107E-2</v>
          </cell>
          <cell r="CV25">
            <v>7.4897142857142107E-2</v>
          </cell>
          <cell r="CX25">
            <v>2.1859734348019973E-3</v>
          </cell>
          <cell r="CY25">
            <v>1.002185973434802</v>
          </cell>
          <cell r="DA25">
            <v>7.4897142857142107E-2</v>
          </cell>
          <cell r="DB25">
            <v>7.4897142857142107E-2</v>
          </cell>
          <cell r="DC25">
            <v>7.4897142857142107E-2</v>
          </cell>
          <cell r="DE25">
            <v>0.27884959129621867</v>
          </cell>
          <cell r="DF25">
            <v>0.72115040870378133</v>
          </cell>
        </row>
        <row r="26">
          <cell r="BS26">
            <v>38310</v>
          </cell>
          <cell r="BU26">
            <v>1460054</v>
          </cell>
          <cell r="BV26">
            <v>0</v>
          </cell>
          <cell r="BW26">
            <v>0</v>
          </cell>
          <cell r="BX26">
            <v>1460054</v>
          </cell>
          <cell r="BY26">
            <v>3.6673749363279095E-3</v>
          </cell>
          <cell r="BZ26">
            <v>1.0036673749363278</v>
          </cell>
          <cell r="CA26">
            <v>7.2241261137762081E-4</v>
          </cell>
          <cell r="CB26">
            <v>-2.5981320880587022E-2</v>
          </cell>
          <cell r="CC26">
            <v>-2.5981320880587022E-2</v>
          </cell>
          <cell r="CD26">
            <v>-2.5981320880587022E-2</v>
          </cell>
          <cell r="CF26">
            <v>1.1399362276407067E-2</v>
          </cell>
          <cell r="CG26">
            <v>1.011399362276407</v>
          </cell>
          <cell r="CH26">
            <v>-2.0426375755450255E-2</v>
          </cell>
          <cell r="CI26">
            <v>-9.7817354846148286E-2</v>
          </cell>
          <cell r="CJ26">
            <v>-9.7817354846148286E-2</v>
          </cell>
          <cell r="CK26">
            <v>-9.7817354846148286E-2</v>
          </cell>
          <cell r="CM26">
            <v>3722203</v>
          </cell>
          <cell r="CN26">
            <v>0</v>
          </cell>
          <cell r="CO26">
            <v>0</v>
          </cell>
          <cell r="CP26">
            <v>3722203</v>
          </cell>
          <cell r="CQ26">
            <v>-1.0615500752231442E-2</v>
          </cell>
          <cell r="CR26">
            <v>0.98938449924776861</v>
          </cell>
          <cell r="CS26">
            <v>-1.0750873072338241E-3</v>
          </cell>
          <cell r="CT26">
            <v>6.3486571428570837E-2</v>
          </cell>
          <cell r="CU26">
            <v>6.3486571428570837E-2</v>
          </cell>
          <cell r="CV26">
            <v>6.3486571428570837E-2</v>
          </cell>
          <cell r="CX26">
            <v>-1.0615500752231442E-2</v>
          </cell>
          <cell r="CY26">
            <v>0.98938449924776861</v>
          </cell>
          <cell r="CZ26">
            <v>-1.0750873072338241E-3</v>
          </cell>
          <cell r="DA26">
            <v>6.3486571428570837E-2</v>
          </cell>
          <cell r="DB26">
            <v>6.3486571428570837E-2</v>
          </cell>
          <cell r="DC26">
            <v>6.3486571428570837E-2</v>
          </cell>
          <cell r="DE26">
            <v>0.28174094800778887</v>
          </cell>
          <cell r="DF26">
            <v>0.71825905199221107</v>
          </cell>
        </row>
        <row r="27">
          <cell r="BS27">
            <v>38313</v>
          </cell>
          <cell r="BU27">
            <v>1459761</v>
          </cell>
          <cell r="BV27">
            <v>0</v>
          </cell>
          <cell r="BW27">
            <v>0</v>
          </cell>
          <cell r="BX27">
            <v>1459761</v>
          </cell>
          <cell r="BY27">
            <v>-2.0067750918801634E-4</v>
          </cell>
          <cell r="BZ27">
            <v>0.99979932249081194</v>
          </cell>
          <cell r="CB27">
            <v>-2.6176784523015306E-2</v>
          </cell>
          <cell r="CC27">
            <v>-2.6176784523015306E-2</v>
          </cell>
          <cell r="CD27">
            <v>-2.6176784523015306E-2</v>
          </cell>
          <cell r="CF27">
            <v>-6.2167753775717587E-4</v>
          </cell>
          <cell r="CG27">
            <v>0.99937832246224279</v>
          </cell>
          <cell r="CI27">
            <v>-9.8378221531594812E-2</v>
          </cell>
          <cell r="CJ27">
            <v>-9.8378221531594812E-2</v>
          </cell>
          <cell r="CK27">
            <v>-9.8378221531594812E-2</v>
          </cell>
          <cell r="CM27">
            <v>3745903</v>
          </cell>
          <cell r="CN27">
            <v>0</v>
          </cell>
          <cell r="CO27">
            <v>0</v>
          </cell>
          <cell r="CP27">
            <v>3745903</v>
          </cell>
          <cell r="CQ27">
            <v>6.3671970604504916E-3</v>
          </cell>
          <cell r="CR27">
            <v>1.0063671970604504</v>
          </cell>
          <cell r="CT27">
            <v>7.0257999999999265E-2</v>
          </cell>
          <cell r="CU27">
            <v>7.0257999999999265E-2</v>
          </cell>
          <cell r="CV27">
            <v>7.0257999999999265E-2</v>
          </cell>
          <cell r="CX27">
            <v>6.3671970604504916E-3</v>
          </cell>
          <cell r="CY27">
            <v>1.0063671970604504</v>
          </cell>
          <cell r="DA27">
            <v>7.0257999999999265E-2</v>
          </cell>
          <cell r="DB27">
            <v>7.0257999999999265E-2</v>
          </cell>
          <cell r="DC27">
            <v>7.0257999999999265E-2</v>
          </cell>
          <cell r="DE27">
            <v>0.28041782950263405</v>
          </cell>
          <cell r="DF27">
            <v>0.71958217049736595</v>
          </cell>
        </row>
        <row r="28">
          <cell r="BS28">
            <v>38314</v>
          </cell>
          <cell r="BU28">
            <v>1457075</v>
          </cell>
          <cell r="BV28">
            <v>0</v>
          </cell>
          <cell r="BW28">
            <v>0</v>
          </cell>
          <cell r="BX28">
            <v>1457075</v>
          </cell>
          <cell r="BY28">
            <v>-1.8400272373354269E-3</v>
          </cell>
          <cell r="BZ28">
            <v>0.99815997276266455</v>
          </cell>
          <cell r="CB28">
            <v>-2.7968645763842503E-2</v>
          </cell>
          <cell r="CC28">
            <v>-2.7968645763842503E-2</v>
          </cell>
          <cell r="CD28">
            <v>-2.7968645763842503E-2</v>
          </cell>
          <cell r="CF28">
            <v>-5.6573737074741082E-3</v>
          </cell>
          <cell r="CG28">
            <v>0.9943426262925259</v>
          </cell>
          <cell r="CI28">
            <v>-0.103479032875188</v>
          </cell>
          <cell r="CJ28">
            <v>-0.103479032875188</v>
          </cell>
          <cell r="CK28">
            <v>-0.103479032875188</v>
          </cell>
          <cell r="CM28">
            <v>3754925</v>
          </cell>
          <cell r="CN28">
            <v>0</v>
          </cell>
          <cell r="CO28">
            <v>0</v>
          </cell>
          <cell r="CP28">
            <v>3754925</v>
          </cell>
          <cell r="CQ28">
            <v>2.4084980310488551E-3</v>
          </cell>
          <cell r="CR28">
            <v>1.0024084980310488</v>
          </cell>
          <cell r="CT28">
            <v>7.2835714285713449E-2</v>
          </cell>
          <cell r="CU28">
            <v>7.2835714285713449E-2</v>
          </cell>
          <cell r="CV28">
            <v>7.2835714285713449E-2</v>
          </cell>
          <cell r="CX28">
            <v>2.4084980310488551E-3</v>
          </cell>
          <cell r="CY28">
            <v>1.0024084980310488</v>
          </cell>
          <cell r="DA28">
            <v>7.2835714285713449E-2</v>
          </cell>
          <cell r="DB28">
            <v>7.2835714285713449E-2</v>
          </cell>
          <cell r="DC28">
            <v>7.2835714285713449E-2</v>
          </cell>
          <cell r="DE28">
            <v>0.2795615886415963</v>
          </cell>
          <cell r="DF28">
            <v>0.7204384113584037</v>
          </cell>
        </row>
        <row r="29">
          <cell r="BS29">
            <v>38315</v>
          </cell>
          <cell r="BU29">
            <v>1452940</v>
          </cell>
          <cell r="BV29">
            <v>0</v>
          </cell>
          <cell r="BW29">
            <v>0</v>
          </cell>
          <cell r="BX29">
            <v>1452940</v>
          </cell>
          <cell r="BY29">
            <v>-2.8378772540878128E-3</v>
          </cell>
          <cell r="BZ29">
            <v>0.9971621227459122</v>
          </cell>
          <cell r="CB29">
            <v>-3.0727151434289501E-2</v>
          </cell>
          <cell r="CC29">
            <v>-3.0727151434289501E-2</v>
          </cell>
          <cell r="CD29">
            <v>-3.0727151434289501E-2</v>
          </cell>
          <cell r="CF29">
            <v>-8.6253564085732298E-3</v>
          </cell>
          <cell r="CG29">
            <v>0.9913746435914268</v>
          </cell>
          <cell r="CI29">
            <v>-0.11121184574439824</v>
          </cell>
          <cell r="CJ29">
            <v>-0.11121184574439824</v>
          </cell>
          <cell r="CK29">
            <v>-0.11121184574439824</v>
          </cell>
          <cell r="CM29">
            <v>3798428</v>
          </cell>
          <cell r="CN29">
            <v>0</v>
          </cell>
          <cell r="CO29">
            <v>0</v>
          </cell>
          <cell r="CP29">
            <v>3798428</v>
          </cell>
          <cell r="CQ29">
            <v>1.1585584265997324E-2</v>
          </cell>
          <cell r="CR29">
            <v>1.0115855842659973</v>
          </cell>
          <cell r="CT29">
            <v>8.526514285714204E-2</v>
          </cell>
          <cell r="CU29">
            <v>8.526514285714204E-2</v>
          </cell>
          <cell r="CV29">
            <v>8.526514285714204E-2</v>
          </cell>
          <cell r="CX29">
            <v>1.1585584265997324E-2</v>
          </cell>
          <cell r="CY29">
            <v>1.0115855842659973</v>
          </cell>
          <cell r="DA29">
            <v>8.526514285714204E-2</v>
          </cell>
          <cell r="DB29">
            <v>8.526514285714204E-2</v>
          </cell>
          <cell r="DC29">
            <v>8.526514285714204E-2</v>
          </cell>
          <cell r="DE29">
            <v>0.27667838170929937</v>
          </cell>
          <cell r="DF29">
            <v>0.72332161829070063</v>
          </cell>
        </row>
        <row r="30">
          <cell r="BS30">
            <v>38317</v>
          </cell>
          <cell r="BU30">
            <v>1452996</v>
          </cell>
          <cell r="BV30">
            <v>0</v>
          </cell>
          <cell r="BW30">
            <v>0</v>
          </cell>
          <cell r="BX30">
            <v>1452996</v>
          </cell>
          <cell r="BY30">
            <v>3.8542541329992982E-5</v>
          </cell>
          <cell r="BZ30">
            <v>1.0000385425413301</v>
          </cell>
          <cell r="CA30">
            <v>-4.8340677810547739E-3</v>
          </cell>
          <cell r="CB30">
            <v>-3.0689793195463499E-2</v>
          </cell>
          <cell r="CC30">
            <v>-3.0689793195463499E-2</v>
          </cell>
          <cell r="CD30">
            <v>-3.0689793195463499E-2</v>
          </cell>
          <cell r="CF30">
            <v>1.1706503837351605E-4</v>
          </cell>
          <cell r="CG30">
            <v>1.0001170650383735</v>
          </cell>
          <cell r="CH30">
            <v>-1.473143487103945E-2</v>
          </cell>
          <cell r="CI30">
            <v>-0.11110779972501439</v>
          </cell>
          <cell r="CJ30">
            <v>-0.11110779972501439</v>
          </cell>
          <cell r="CK30">
            <v>-0.11110779972501439</v>
          </cell>
          <cell r="CM30">
            <v>3814188</v>
          </cell>
          <cell r="CN30">
            <v>0</v>
          </cell>
          <cell r="CO30">
            <v>0</v>
          </cell>
          <cell r="CP30">
            <v>3814188</v>
          </cell>
          <cell r="CQ30">
            <v>4.1490848319357372E-3</v>
          </cell>
          <cell r="CR30">
            <v>1.0041490848319357</v>
          </cell>
          <cell r="CS30">
            <v>2.4712515679558456E-2</v>
          </cell>
          <cell r="CT30">
            <v>8.9767999999999182E-2</v>
          </cell>
          <cell r="CU30">
            <v>8.9767999999999182E-2</v>
          </cell>
          <cell r="CV30">
            <v>8.9767999999999182E-2</v>
          </cell>
          <cell r="CX30">
            <v>4.1490848319357372E-3</v>
          </cell>
          <cell r="CY30">
            <v>1.0041490848319357</v>
          </cell>
          <cell r="CZ30">
            <v>2.4712515679558456E-2</v>
          </cell>
          <cell r="DA30">
            <v>8.9767999999999182E-2</v>
          </cell>
          <cell r="DB30">
            <v>8.9767999999999182E-2</v>
          </cell>
          <cell r="DC30">
            <v>8.9767999999999182E-2</v>
          </cell>
          <cell r="DE30">
            <v>0.27585821949641404</v>
          </cell>
          <cell r="DF30">
            <v>0.72414178050358602</v>
          </cell>
        </row>
        <row r="31">
          <cell r="BS31">
            <v>38320</v>
          </cell>
          <cell r="BU31">
            <v>1452476</v>
          </cell>
          <cell r="BV31">
            <v>0</v>
          </cell>
          <cell r="BW31">
            <v>0</v>
          </cell>
          <cell r="BX31">
            <v>1452476</v>
          </cell>
          <cell r="BY31">
            <v>-3.578812329834356E-4</v>
          </cell>
          <cell r="BZ31">
            <v>0.99964211876701659</v>
          </cell>
          <cell r="CB31">
            <v>-3.1036691127418137E-2</v>
          </cell>
          <cell r="CC31">
            <v>-3.1036691127418137E-2</v>
          </cell>
          <cell r="CD31">
            <v>-3.1036691127418137E-2</v>
          </cell>
          <cell r="CF31">
            <v>-1.0863290911460666E-3</v>
          </cell>
          <cell r="CG31">
            <v>0.99891367090885397</v>
          </cell>
          <cell r="CI31">
            <v>-0.11207342918106589</v>
          </cell>
          <cell r="CJ31">
            <v>-0.11207342918106589</v>
          </cell>
          <cell r="CK31">
            <v>-0.11207342918106589</v>
          </cell>
          <cell r="CM31">
            <v>3806309</v>
          </cell>
          <cell r="CN31">
            <v>0</v>
          </cell>
          <cell r="CO31">
            <v>0</v>
          </cell>
          <cell r="CP31">
            <v>3806309</v>
          </cell>
          <cell r="CQ31">
            <v>-2.0657083499816997E-3</v>
          </cell>
          <cell r="CR31">
            <v>0.99793429165001835</v>
          </cell>
          <cell r="CT31">
            <v>8.7516857142856397E-2</v>
          </cell>
          <cell r="CU31">
            <v>8.7516857142856397E-2</v>
          </cell>
          <cell r="CV31">
            <v>8.7516857142856397E-2</v>
          </cell>
          <cell r="CX31">
            <v>-2.0657083499816997E-3</v>
          </cell>
          <cell r="CY31">
            <v>0.99793429165001835</v>
          </cell>
          <cell r="DA31">
            <v>8.7516857142856397E-2</v>
          </cell>
          <cell r="DB31">
            <v>8.7516857142856397E-2</v>
          </cell>
          <cell r="DC31">
            <v>8.7516857142856397E-2</v>
          </cell>
          <cell r="DE31">
            <v>0.27619992070411703</v>
          </cell>
          <cell r="DF31">
            <v>0.72380007929588297</v>
          </cell>
        </row>
        <row r="32">
          <cell r="BS32">
            <v>38321</v>
          </cell>
          <cell r="BU32">
            <v>1449976</v>
          </cell>
          <cell r="BV32">
            <v>0</v>
          </cell>
          <cell r="BW32">
            <v>0</v>
          </cell>
          <cell r="BX32">
            <v>1449976</v>
          </cell>
          <cell r="BY32">
            <v>-1.7211988356434116E-3</v>
          </cell>
          <cell r="BZ32">
            <v>0.99827880116435663</v>
          </cell>
          <cell r="CB32">
            <v>-3.2704469646430812E-2</v>
          </cell>
          <cell r="CC32">
            <v>-3.2704469646430812E-2</v>
          </cell>
          <cell r="CD32">
            <v>-3.2704469646430812E-2</v>
          </cell>
          <cell r="CF32">
            <v>-2.3992241979128169E-3</v>
          </cell>
          <cell r="CG32">
            <v>0.99760077580208717</v>
          </cell>
          <cell r="CI32">
            <v>-0.1142037640957444</v>
          </cell>
          <cell r="CJ32">
            <v>-0.1142037640957444</v>
          </cell>
          <cell r="CK32">
            <v>-0.1142037640957444</v>
          </cell>
          <cell r="CM32">
            <v>3810932</v>
          </cell>
          <cell r="CN32">
            <v>0</v>
          </cell>
          <cell r="CO32">
            <v>0</v>
          </cell>
          <cell r="CP32">
            <v>3810932</v>
          </cell>
          <cell r="CQ32">
            <v>1.2145624540729615E-3</v>
          </cell>
          <cell r="CR32">
            <v>1.0012145624540729</v>
          </cell>
          <cell r="CT32">
            <v>8.883771428571352E-2</v>
          </cell>
          <cell r="CU32">
            <v>8.883771428571352E-2</v>
          </cell>
          <cell r="CV32">
            <v>8.883771428571352E-2</v>
          </cell>
          <cell r="CX32">
            <v>1.2145624540729615E-3</v>
          </cell>
          <cell r="CY32">
            <v>1.0012145624540729</v>
          </cell>
          <cell r="DA32">
            <v>8.883771428571352E-2</v>
          </cell>
          <cell r="DB32">
            <v>8.883771428571352E-2</v>
          </cell>
          <cell r="DC32">
            <v>8.883771428571352E-2</v>
          </cell>
          <cell r="DE32">
            <v>0.27561325915602403</v>
          </cell>
          <cell r="DF32">
            <v>0.72438674084397603</v>
          </cell>
        </row>
        <row r="35">
          <cell r="BX35">
            <v>1499000</v>
          </cell>
          <cell r="CP35">
            <v>3500000</v>
          </cell>
        </row>
        <row r="36">
          <cell r="BX36">
            <v>-49024</v>
          </cell>
          <cell r="CP36">
            <v>310932</v>
          </cell>
        </row>
        <row r="39">
          <cell r="BX39">
            <v>-3.2704469646430957E-2</v>
          </cell>
          <cell r="CP39">
            <v>8.8837714285714284E-2</v>
          </cell>
        </row>
        <row r="40">
          <cell r="BS40" t="str">
            <v>Month Fee deduction</v>
          </cell>
          <cell r="BX40">
            <v>0</v>
          </cell>
          <cell r="CP40">
            <v>0</v>
          </cell>
        </row>
        <row r="41">
          <cell r="BS41" t="str">
            <v>Cum fee deduction</v>
          </cell>
          <cell r="BX41">
            <v>0</v>
          </cell>
          <cell r="CP41">
            <v>0</v>
          </cell>
        </row>
        <row r="50">
          <cell r="BX50">
            <v>2375000</v>
          </cell>
          <cell r="CP50">
            <v>5125000</v>
          </cell>
        </row>
        <row r="51">
          <cell r="BX51">
            <v>0</v>
          </cell>
          <cell r="CP51">
            <v>0</v>
          </cell>
        </row>
        <row r="52">
          <cell r="BX52">
            <v>3824976</v>
          </cell>
          <cell r="CP52">
            <v>8935932</v>
          </cell>
        </row>
        <row r="54">
          <cell r="BS54">
            <v>38322</v>
          </cell>
          <cell r="BU54">
            <v>3791220</v>
          </cell>
          <cell r="BV54">
            <v>0</v>
          </cell>
          <cell r="BW54">
            <v>0</v>
          </cell>
          <cell r="BX54">
            <v>3791220</v>
          </cell>
          <cell r="BY54">
            <v>-8.8251534127272956E-3</v>
          </cell>
          <cell r="BZ54">
            <v>0.99117484658727273</v>
          </cell>
          <cell r="CB54">
            <v>-8.8251534127272713E-3</v>
          </cell>
          <cell r="CC54">
            <v>-4.1241001097246488E-2</v>
          </cell>
          <cell r="CD54">
            <v>-4.1241001097246488E-2</v>
          </cell>
          <cell r="CF54">
            <v>-3.2472398465965592E-2</v>
          </cell>
          <cell r="CG54">
            <v>0.96752760153403439</v>
          </cell>
          <cell r="CI54">
            <v>-3.2472398465965613E-2</v>
          </cell>
          <cell r="CJ54">
            <v>-0.14296769242767982</v>
          </cell>
          <cell r="CK54">
            <v>-0.14296769242767982</v>
          </cell>
          <cell r="CM54">
            <v>9044175</v>
          </cell>
          <cell r="CN54">
            <v>0</v>
          </cell>
          <cell r="CO54">
            <v>0</v>
          </cell>
          <cell r="CP54">
            <v>9044175</v>
          </cell>
          <cell r="CQ54">
            <v>1.2113230046960966E-2</v>
          </cell>
          <cell r="CR54">
            <v>1.0121132300469609</v>
          </cell>
          <cell r="CT54">
            <v>1.2113230046960854E-2</v>
          </cell>
          <cell r="CU54">
            <v>0.10202705600266349</v>
          </cell>
          <cell r="CV54">
            <v>0.10202705600266349</v>
          </cell>
          <cell r="CX54">
            <v>1.2113230046960966E-2</v>
          </cell>
          <cell r="CY54">
            <v>1.0121132300469609</v>
          </cell>
          <cell r="DA54">
            <v>1.2113230046960854E-2</v>
          </cell>
          <cell r="DB54">
            <v>0.10202705600266349</v>
          </cell>
          <cell r="DC54">
            <v>0.10202705600266349</v>
          </cell>
          <cell r="DE54">
            <v>0.29537228889332973</v>
          </cell>
          <cell r="DF54">
            <v>0.70462771110667022</v>
          </cell>
        </row>
        <row r="55">
          <cell r="BS55">
            <v>38323</v>
          </cell>
          <cell r="BU55">
            <v>3771704</v>
          </cell>
          <cell r="BV55">
            <v>0</v>
          </cell>
          <cell r="BW55">
            <v>0</v>
          </cell>
          <cell r="BX55">
            <v>3771704</v>
          </cell>
          <cell r="BY55">
            <v>-5.1476833314869621E-3</v>
          </cell>
          <cell r="BZ55">
            <v>0.99485231666851304</v>
          </cell>
          <cell r="CB55">
            <v>-1.3927407649093726E-2</v>
          </cell>
          <cell r="CC55">
            <v>-4.6176388814811342E-2</v>
          </cell>
          <cell r="CD55">
            <v>-4.6176388814811342E-2</v>
          </cell>
          <cell r="CF55">
            <v>-2.2858805384830486E-2</v>
          </cell>
          <cell r="CG55">
            <v>0.97714119461516946</v>
          </cell>
          <cell r="CI55">
            <v>-5.4588923613884011E-2</v>
          </cell>
          <cell r="CJ55">
            <v>-0.16255842715498769</v>
          </cell>
          <cell r="CK55">
            <v>-0.16255842715498769</v>
          </cell>
          <cell r="CM55">
            <v>9000586</v>
          </cell>
          <cell r="CN55">
            <v>0</v>
          </cell>
          <cell r="CO55">
            <v>0</v>
          </cell>
          <cell r="CP55">
            <v>9000586</v>
          </cell>
          <cell r="CQ55">
            <v>-4.8195661848648439E-3</v>
          </cell>
          <cell r="CR55">
            <v>0.9951804338151351</v>
          </cell>
          <cell r="CT55">
            <v>7.235283348172139E-3</v>
          </cell>
          <cell r="CU55">
            <v>9.671576366874679E-2</v>
          </cell>
          <cell r="CV55">
            <v>9.671576366874679E-2</v>
          </cell>
          <cell r="CX55">
            <v>-4.8195661848648439E-3</v>
          </cell>
          <cell r="CY55">
            <v>0.9951804338151351</v>
          </cell>
          <cell r="DA55">
            <v>7.235283348172139E-3</v>
          </cell>
          <cell r="DB55">
            <v>9.671576366874679E-2</v>
          </cell>
          <cell r="DC55">
            <v>9.671576366874679E-2</v>
          </cell>
          <cell r="DE55">
            <v>0.29530366128548602</v>
          </cell>
          <cell r="DF55">
            <v>0.70469633871451398</v>
          </cell>
        </row>
        <row r="56">
          <cell r="BS56">
            <v>38324</v>
          </cell>
          <cell r="BU56">
            <v>3775560</v>
          </cell>
          <cell r="BV56">
            <v>0</v>
          </cell>
          <cell r="BW56">
            <v>0</v>
          </cell>
          <cell r="BX56">
            <v>3775560</v>
          </cell>
          <cell r="BY56">
            <v>1.0223495799246175E-3</v>
          </cell>
          <cell r="BZ56">
            <v>1.0010223495799246</v>
          </cell>
          <cell r="CA56">
            <v>-1.4970908538113226E-2</v>
          </cell>
          <cell r="CB56">
            <v>-1.2919296748528541E-2</v>
          </cell>
          <cell r="CC56">
            <v>-4.5201247646593945E-2</v>
          </cell>
          <cell r="CD56">
            <v>-4.5201247646593945E-2</v>
          </cell>
          <cell r="CF56">
            <v>4.5651695760954075E-3</v>
          </cell>
          <cell r="CG56">
            <v>1.0045651695760953</v>
          </cell>
          <cell r="CH56">
            <v>-5.3580810614751728E-2</v>
          </cell>
          <cell r="CI56">
            <v>-5.0272961731062549E-2</v>
          </cell>
          <cell r="CJ56">
            <v>-0.15873536436487823</v>
          </cell>
          <cell r="CK56">
            <v>-0.15873536436487823</v>
          </cell>
          <cell r="CM56">
            <v>9018837</v>
          </cell>
          <cell r="CN56">
            <v>0</v>
          </cell>
          <cell r="CO56">
            <v>0</v>
          </cell>
          <cell r="CP56">
            <v>9018837</v>
          </cell>
          <cell r="CQ56">
            <v>2.027756859386711E-3</v>
          </cell>
          <cell r="CR56">
            <v>1.0020277568593867</v>
          </cell>
          <cell r="CS56">
            <v>8.4161368119861635E-3</v>
          </cell>
          <cell r="CT56">
            <v>9.2777116029976181E-3</v>
          </cell>
          <cell r="CU56">
            <v>9.8939636581323542E-2</v>
          </cell>
          <cell r="CV56">
            <v>9.8939636581323542E-2</v>
          </cell>
          <cell r="CX56">
            <v>2.027756859386711E-3</v>
          </cell>
          <cell r="CY56">
            <v>1.0020277568593867</v>
          </cell>
          <cell r="CZ56">
            <v>8.4161368119861635E-3</v>
          </cell>
          <cell r="DA56">
            <v>9.2777116029976181E-3</v>
          </cell>
          <cell r="DB56">
            <v>9.8939636581323542E-2</v>
          </cell>
          <cell r="DC56">
            <v>9.8939636581323542E-2</v>
          </cell>
          <cell r="DE56">
            <v>0.29509479813702827</v>
          </cell>
          <cell r="DF56">
            <v>0.70490520186297179</v>
          </cell>
        </row>
        <row r="57">
          <cell r="BS57">
            <v>38327</v>
          </cell>
          <cell r="BU57">
            <v>3776801</v>
          </cell>
          <cell r="BV57">
            <v>0</v>
          </cell>
          <cell r="BW57">
            <v>0</v>
          </cell>
          <cell r="BX57">
            <v>3776801</v>
          </cell>
          <cell r="BY57">
            <v>3.2869296210363494E-4</v>
          </cell>
          <cell r="BZ57">
            <v>1.0003286929621036</v>
          </cell>
          <cell r="CB57">
            <v>-1.2594850268341506E-2</v>
          </cell>
          <cell r="CC57">
            <v>-4.4887412016470063E-2</v>
          </cell>
          <cell r="CD57">
            <v>-4.4887412016470063E-2</v>
          </cell>
          <cell r="CF57">
            <v>1.6113496076348079E-3</v>
          </cell>
          <cell r="CG57">
            <v>1.0016113496076349</v>
          </cell>
          <cell r="CI57">
            <v>-4.8742619440587664E-2</v>
          </cell>
          <cell r="CJ57">
            <v>-0.15737979292433046</v>
          </cell>
          <cell r="CK57">
            <v>-0.15737979292433046</v>
          </cell>
          <cell r="CM57">
            <v>8991207</v>
          </cell>
          <cell r="CN57">
            <v>0</v>
          </cell>
          <cell r="CO57">
            <v>0</v>
          </cell>
          <cell r="CP57">
            <v>8991207</v>
          </cell>
          <cell r="CQ57">
            <v>-3.0635879105033164E-3</v>
          </cell>
          <cell r="CR57">
            <v>0.99693641208949668</v>
          </cell>
          <cell r="CT57">
            <v>6.1857006073902099E-3</v>
          </cell>
          <cell r="CU57">
            <v>9.5572938396320195E-2</v>
          </cell>
          <cell r="CV57">
            <v>9.5572938396320195E-2</v>
          </cell>
          <cell r="CX57">
            <v>-3.0635879105033164E-3</v>
          </cell>
          <cell r="CY57">
            <v>0.99693641208949668</v>
          </cell>
          <cell r="DA57">
            <v>6.1857006073902099E-3</v>
          </cell>
          <cell r="DB57">
            <v>9.5572938396320195E-2</v>
          </cell>
          <cell r="DC57">
            <v>9.5572938396320195E-2</v>
          </cell>
          <cell r="DE57">
            <v>0.29580189799379825</v>
          </cell>
          <cell r="DF57">
            <v>0.7041981020062017</v>
          </cell>
        </row>
        <row r="58">
          <cell r="BS58">
            <v>38328</v>
          </cell>
          <cell r="BU58">
            <v>3788916</v>
          </cell>
          <cell r="BV58">
            <v>0</v>
          </cell>
          <cell r="BW58">
            <v>0</v>
          </cell>
          <cell r="BX58">
            <v>3788916</v>
          </cell>
          <cell r="BY58">
            <v>3.2077411544849731E-3</v>
          </cell>
          <cell r="BZ58">
            <v>1.0032077411544851</v>
          </cell>
          <cell r="CB58">
            <v>-9.4275101333967104E-3</v>
          </cell>
          <cell r="CC58">
            <v>-4.182365806082855E-2</v>
          </cell>
          <cell r="CD58">
            <v>-4.182365806082855E-2</v>
          </cell>
          <cell r="CF58">
            <v>1.6027775002092293E-2</v>
          </cell>
          <cell r="CG58">
            <v>1.0160277750020923</v>
          </cell>
          <cell r="CI58">
            <v>-3.3496080175901666E-2</v>
          </cell>
          <cell r="CJ58">
            <v>-0.14387446583310526</v>
          </cell>
          <cell r="CK58">
            <v>-0.14387446583310526</v>
          </cell>
          <cell r="CM58">
            <v>8888302</v>
          </cell>
          <cell r="CN58">
            <v>0</v>
          </cell>
          <cell r="CO58">
            <v>0</v>
          </cell>
          <cell r="CP58">
            <v>8888302</v>
          </cell>
          <cell r="CQ58">
            <v>-1.1445070722985246E-2</v>
          </cell>
          <cell r="CR58">
            <v>0.98855492927701472</v>
          </cell>
          <cell r="CT58">
            <v>-5.3301658965179133E-3</v>
          </cell>
          <cell r="CU58">
            <v>8.3034028634185519E-2</v>
          </cell>
          <cell r="CV58">
            <v>8.3034028634185519E-2</v>
          </cell>
          <cell r="CX58">
            <v>-1.1445070722985246E-2</v>
          </cell>
          <cell r="CY58">
            <v>0.98855492927701472</v>
          </cell>
          <cell r="DA58">
            <v>-5.3301658965179133E-3</v>
          </cell>
          <cell r="DB58">
            <v>8.3034028634185519E-2</v>
          </cell>
          <cell r="DC58">
            <v>8.3034028634185519E-2</v>
          </cell>
          <cell r="DE58">
            <v>0.29887598367402057</v>
          </cell>
          <cell r="DF58">
            <v>0.70112401632597943</v>
          </cell>
        </row>
        <row r="59">
          <cell r="BS59">
            <v>38329</v>
          </cell>
          <cell r="BU59">
            <v>3785119</v>
          </cell>
          <cell r="BV59">
            <v>0</v>
          </cell>
          <cell r="BW59">
            <v>0</v>
          </cell>
          <cell r="BX59">
            <v>3785119</v>
          </cell>
          <cell r="BY59">
            <v>-1.0021335917713668E-3</v>
          </cell>
          <cell r="BZ59">
            <v>0.99899786640822863</v>
          </cell>
          <cell r="CB59">
            <v>-1.0420196100576651E-2</v>
          </cell>
          <cell r="CC59">
            <v>-4.2783878759926397E-2</v>
          </cell>
          <cell r="CD59">
            <v>-4.2783878759926397E-2</v>
          </cell>
          <cell r="CF59">
            <v>-3.4001693263224341E-3</v>
          </cell>
          <cell r="CG59">
            <v>0.99659983067367752</v>
          </cell>
          <cell r="CI59">
            <v>-3.6782357157858048E-2</v>
          </cell>
          <cell r="CJ59">
            <v>-0.14678543761386098</v>
          </cell>
          <cell r="CK59">
            <v>-0.14678543761386098</v>
          </cell>
          <cell r="CM59">
            <v>8895286</v>
          </cell>
          <cell r="CN59">
            <v>0</v>
          </cell>
          <cell r="CO59">
            <v>0</v>
          </cell>
          <cell r="CP59">
            <v>8895286</v>
          </cell>
          <cell r="CQ59">
            <v>7.8575187926782869E-4</v>
          </cell>
          <cell r="CR59">
            <v>1.0007857518792678</v>
          </cell>
          <cell r="CT59">
            <v>-4.5486022051201003E-3</v>
          </cell>
          <cell r="CU59">
            <v>8.388502465749581E-2</v>
          </cell>
          <cell r="CV59">
            <v>8.388502465749581E-2</v>
          </cell>
          <cell r="CX59">
            <v>7.8575187926782869E-4</v>
          </cell>
          <cell r="CY59">
            <v>1.0007857518792678</v>
          </cell>
          <cell r="DA59">
            <v>-4.5486022051201003E-3</v>
          </cell>
          <cell r="DB59">
            <v>8.388502465749581E-2</v>
          </cell>
          <cell r="DC59">
            <v>8.388502465749581E-2</v>
          </cell>
          <cell r="DE59">
            <v>0.29850142799066748</v>
          </cell>
          <cell r="DF59">
            <v>0.70149857200933252</v>
          </cell>
        </row>
        <row r="60">
          <cell r="BS60">
            <v>38330</v>
          </cell>
          <cell r="BU60">
            <v>3788250</v>
          </cell>
          <cell r="BV60">
            <v>0</v>
          </cell>
          <cell r="BW60">
            <v>0</v>
          </cell>
          <cell r="BX60">
            <v>3788250</v>
          </cell>
          <cell r="BY60">
            <v>8.2718667497640099E-4</v>
          </cell>
          <cell r="BZ60">
            <v>1.0008271866749765</v>
          </cell>
          <cell r="CB60">
            <v>-9.6016288729652288E-3</v>
          </cell>
          <cell r="CC60">
            <v>-4.1992082339363912E-2</v>
          </cell>
          <cell r="CD60">
            <v>-4.1992082339363912E-2</v>
          </cell>
          <cell r="CF60">
            <v>2.8772050561324449E-3</v>
          </cell>
          <cell r="CG60">
            <v>1.0028772050561325</v>
          </cell>
          <cell r="CI60">
            <v>-3.4010982485716545E-2</v>
          </cell>
          <cell r="CJ60">
            <v>-0.14433056436099767</v>
          </cell>
          <cell r="CK60">
            <v>-0.14433056436099767</v>
          </cell>
          <cell r="CM60">
            <v>8896012</v>
          </cell>
          <cell r="CN60">
            <v>0</v>
          </cell>
          <cell r="CO60">
            <v>0</v>
          </cell>
          <cell r="CP60">
            <v>8896012</v>
          </cell>
          <cell r="CQ60">
            <v>8.1616262816057856E-5</v>
          </cell>
          <cell r="CR60">
            <v>1.0000816162628161</v>
          </cell>
          <cell r="CT60">
            <v>-4.4673571822170244E-3</v>
          </cell>
          <cell r="CU60">
            <v>8.3973487302530625E-2</v>
          </cell>
          <cell r="CV60">
            <v>8.3973487302530625E-2</v>
          </cell>
          <cell r="CX60">
            <v>8.1616262816057856E-5</v>
          </cell>
          <cell r="CY60">
            <v>1.0000816162628161</v>
          </cell>
          <cell r="DA60">
            <v>-4.4673571822170244E-3</v>
          </cell>
          <cell r="DB60">
            <v>8.3973487302530625E-2</v>
          </cell>
          <cell r="DC60">
            <v>8.3973487302530625E-2</v>
          </cell>
          <cell r="DE60">
            <v>0.29865750171354077</v>
          </cell>
          <cell r="DF60">
            <v>0.70134249828645923</v>
          </cell>
        </row>
        <row r="61">
          <cell r="BS61">
            <v>38331</v>
          </cell>
          <cell r="BU61">
            <v>3784616</v>
          </cell>
          <cell r="BV61">
            <v>0</v>
          </cell>
          <cell r="BW61">
            <v>0</v>
          </cell>
          <cell r="BX61">
            <v>3784616</v>
          </cell>
          <cell r="BY61">
            <v>-9.5928199036494422E-4</v>
          </cell>
          <cell r="BZ61">
            <v>0.99904071800963501</v>
          </cell>
          <cell r="CA61">
            <v>2.3985845808305317E-3</v>
          </cell>
          <cell r="CB61">
            <v>-1.0551700193674241E-2</v>
          </cell>
          <cell r="CC61">
            <v>-4.2911082081402818E-2</v>
          </cell>
          <cell r="CD61">
            <v>-4.2911082081402818E-2</v>
          </cell>
          <cell r="CF61">
            <v>-3.659017717264504E-3</v>
          </cell>
          <cell r="CG61">
            <v>0.99634098228273549</v>
          </cell>
          <cell r="CH61">
            <v>1.3401122430689805E-2</v>
          </cell>
          <cell r="CI61">
            <v>-3.7545553415484267E-2</v>
          </cell>
          <cell r="CJ61">
            <v>-0.14746147398612253</v>
          </cell>
          <cell r="CK61">
            <v>-0.14746147398612253</v>
          </cell>
          <cell r="CM61">
            <v>8901353</v>
          </cell>
          <cell r="CN61">
            <v>0</v>
          </cell>
          <cell r="CO61">
            <v>0</v>
          </cell>
          <cell r="CP61">
            <v>8901353</v>
          </cell>
          <cell r="CQ61">
            <v>6.0038138437762899E-4</v>
          </cell>
          <cell r="CR61">
            <v>1.0006003813843776</v>
          </cell>
          <cell r="CS61">
            <v>-1.3026513285471442E-2</v>
          </cell>
          <cell r="CT61">
            <v>-3.8696579159289701E-3</v>
          </cell>
          <cell r="CU61">
            <v>8.462428480546591E-2</v>
          </cell>
          <cell r="CV61">
            <v>8.462428480546591E-2</v>
          </cell>
          <cell r="CX61">
            <v>6.0038138437762899E-4</v>
          </cell>
          <cell r="CY61">
            <v>1.0006003813843776</v>
          </cell>
          <cell r="CZ61">
            <v>-1.3026513285471442E-2</v>
          </cell>
          <cell r="DA61">
            <v>-3.8696579159289701E-3</v>
          </cell>
          <cell r="DB61">
            <v>8.462428480546591E-2</v>
          </cell>
          <cell r="DC61">
            <v>8.462428480546591E-2</v>
          </cell>
          <cell r="DE61">
            <v>0.29833085671264054</v>
          </cell>
          <cell r="DF61">
            <v>0.70166914328735941</v>
          </cell>
        </row>
        <row r="62">
          <cell r="BS62">
            <v>38334</v>
          </cell>
          <cell r="BU62">
            <v>3761415</v>
          </cell>
          <cell r="BV62">
            <v>0</v>
          </cell>
          <cell r="BW62">
            <v>0</v>
          </cell>
          <cell r="BX62">
            <v>3761415</v>
          </cell>
          <cell r="BY62">
            <v>-6.1303445316512953E-3</v>
          </cell>
          <cell r="BZ62">
            <v>0.99386965546834871</v>
          </cell>
          <cell r="CB62">
            <v>-1.6617359167743651E-2</v>
          </cell>
          <cell r="CC62">
            <v>-4.8778366895669167E-2</v>
          </cell>
          <cell r="CD62">
            <v>-4.8778366895669167E-2</v>
          </cell>
          <cell r="CF62">
            <v>-2.4062413128093957E-2</v>
          </cell>
          <cell r="CG62">
            <v>0.97593758687190602</v>
          </cell>
          <cell r="CI62">
            <v>-6.0704529926171924E-2</v>
          </cell>
          <cell r="CJ62">
            <v>-0.16797560820668478</v>
          </cell>
          <cell r="CK62">
            <v>-0.16797560820668478</v>
          </cell>
          <cell r="CM62">
            <v>8961474</v>
          </cell>
          <cell r="CN62">
            <v>0</v>
          </cell>
          <cell r="CO62">
            <v>0</v>
          </cell>
          <cell r="CP62">
            <v>8961474</v>
          </cell>
          <cell r="CQ62">
            <v>6.75414175800016E-3</v>
          </cell>
          <cell r="CR62">
            <v>1.0067541417580002</v>
          </cell>
          <cell r="CT62">
            <v>2.8583476239520955E-3</v>
          </cell>
          <cell r="CU62">
            <v>9.1949990979211638E-2</v>
          </cell>
          <cell r="CV62">
            <v>9.1949990979211638E-2</v>
          </cell>
          <cell r="CX62">
            <v>6.75414175800016E-3</v>
          </cell>
          <cell r="CY62">
            <v>1.0067541417580002</v>
          </cell>
          <cell r="DA62">
            <v>2.8583476239520955E-3</v>
          </cell>
          <cell r="DB62">
            <v>9.1949990979211638E-2</v>
          </cell>
          <cell r="DC62">
            <v>9.1949990979211638E-2</v>
          </cell>
          <cell r="DE62">
            <v>0.29564157951861403</v>
          </cell>
          <cell r="DF62">
            <v>0.70435842048138597</v>
          </cell>
        </row>
        <row r="63">
          <cell r="BS63">
            <v>38335</v>
          </cell>
          <cell r="BU63">
            <v>3763015</v>
          </cell>
          <cell r="BV63">
            <v>0</v>
          </cell>
          <cell r="BW63">
            <v>0</v>
          </cell>
          <cell r="BX63">
            <v>3763015</v>
          </cell>
          <cell r="BY63">
            <v>4.2537183480153082E-4</v>
          </cell>
          <cell r="BZ63">
            <v>1.0004253718348015</v>
          </cell>
          <cell r="CB63">
            <v>-1.619905588950088E-2</v>
          </cell>
          <cell r="CC63">
            <v>-4.8373744004292729E-2</v>
          </cell>
          <cell r="CD63">
            <v>-4.8373744004292729E-2</v>
          </cell>
          <cell r="CF63">
            <v>1.6731444824715242E-3</v>
          </cell>
          <cell r="CG63">
            <v>1.0016731444824716</v>
          </cell>
          <cell r="CI63">
            <v>-5.9132952893007351E-2</v>
          </cell>
          <cell r="CJ63">
            <v>-0.16658351118627401</v>
          </cell>
          <cell r="CK63">
            <v>-0.16658351118627401</v>
          </cell>
          <cell r="CM63">
            <v>9038505</v>
          </cell>
          <cell r="CN63">
            <v>0</v>
          </cell>
          <cell r="CO63">
            <v>0</v>
          </cell>
          <cell r="CP63">
            <v>9038505</v>
          </cell>
          <cell r="CQ63">
            <v>8.5957957362817767E-3</v>
          </cell>
          <cell r="CR63">
            <v>1.0085957957362819</v>
          </cell>
          <cell r="CT63">
            <v>1.1478713132552665E-2</v>
          </cell>
          <cell r="CU63">
            <v>0.1013361700559039</v>
          </cell>
          <cell r="CV63">
            <v>0.1013361700559039</v>
          </cell>
          <cell r="CX63">
            <v>8.5957957362817767E-3</v>
          </cell>
          <cell r="CY63">
            <v>1.0085957957362819</v>
          </cell>
          <cell r="DA63">
            <v>1.1478713132552665E-2</v>
          </cell>
          <cell r="DB63">
            <v>0.1013361700559039</v>
          </cell>
          <cell r="DC63">
            <v>0.1013361700559039</v>
          </cell>
          <cell r="DE63">
            <v>0.29395064023647194</v>
          </cell>
          <cell r="DF63">
            <v>0.70604935976352812</v>
          </cell>
        </row>
        <row r="64">
          <cell r="BS64">
            <v>38336</v>
          </cell>
          <cell r="BU64">
            <v>3754315</v>
          </cell>
          <cell r="BV64">
            <v>0</v>
          </cell>
          <cell r="BW64">
            <v>0</v>
          </cell>
          <cell r="BX64">
            <v>3754315</v>
          </cell>
          <cell r="BY64">
            <v>-2.3119759023017446E-3</v>
          </cell>
          <cell r="BZ64">
            <v>0.9976880240976983</v>
          </cell>
          <cell r="CB64">
            <v>-1.847357996494603E-2</v>
          </cell>
          <cell r="CC64">
            <v>-5.0573880976152341E-2</v>
          </cell>
          <cell r="CD64">
            <v>-5.0573880976152341E-2</v>
          </cell>
          <cell r="CF64">
            <v>-8.9910666255606283E-3</v>
          </cell>
          <cell r="CG64">
            <v>0.9910089333744394</v>
          </cell>
          <cell r="CI64">
            <v>-6.7592351199340817E-2</v>
          </cell>
          <cell r="CJ64">
            <v>-0.17407681436403899</v>
          </cell>
          <cell r="CK64">
            <v>-0.17407681436403899</v>
          </cell>
          <cell r="CM64">
            <v>9126115</v>
          </cell>
          <cell r="CN64">
            <v>0</v>
          </cell>
          <cell r="CO64">
            <v>0</v>
          </cell>
          <cell r="CP64">
            <v>9126115</v>
          </cell>
          <cell r="CQ64">
            <v>9.6929746678239385E-3</v>
          </cell>
          <cell r="CR64">
            <v>1.009692974667824</v>
          </cell>
          <cell r="CT64">
            <v>2.1282950675989731E-2</v>
          </cell>
          <cell r="CU64">
            <v>0.11201139365301405</v>
          </cell>
          <cell r="CV64">
            <v>0.11201139365301405</v>
          </cell>
          <cell r="CX64">
            <v>9.6929746678239385E-3</v>
          </cell>
          <cell r="CY64">
            <v>1.009692974667824</v>
          </cell>
          <cell r="DA64">
            <v>2.1282950675989731E-2</v>
          </cell>
          <cell r="DB64">
            <v>0.11201139365301405</v>
          </cell>
          <cell r="DC64">
            <v>0.11201139365301405</v>
          </cell>
          <cell r="DE64">
            <v>0.29147435295250235</v>
          </cell>
          <cell r="DF64">
            <v>0.70852564704749765</v>
          </cell>
        </row>
        <row r="65">
          <cell r="BS65">
            <v>38337</v>
          </cell>
          <cell r="BU65">
            <v>3762680</v>
          </cell>
          <cell r="BV65">
            <v>0</v>
          </cell>
          <cell r="BW65">
            <v>0</v>
          </cell>
          <cell r="BX65">
            <v>3762680</v>
          </cell>
          <cell r="BY65">
            <v>2.2281028629723399E-3</v>
          </cell>
          <cell r="BZ65">
            <v>1.0022281028629723</v>
          </cell>
          <cell r="CB65">
            <v>-1.6286638138383047E-2</v>
          </cell>
          <cell r="CC65">
            <v>-4.8458461922174623E-2</v>
          </cell>
          <cell r="CD65">
            <v>-4.8458461922174623E-2</v>
          </cell>
          <cell r="CF65">
            <v>8.7601035296348204E-3</v>
          </cell>
          <cell r="CG65">
            <v>1.0087601035296347</v>
          </cell>
          <cell r="CI65">
            <v>-5.9424363664023705E-2</v>
          </cell>
          <cell r="CJ65">
            <v>-0.16684164175034222</v>
          </cell>
          <cell r="CK65">
            <v>-0.16684164175034222</v>
          </cell>
          <cell r="CM65">
            <v>9078877</v>
          </cell>
          <cell r="CN65">
            <v>0</v>
          </cell>
          <cell r="CO65">
            <v>0</v>
          </cell>
          <cell r="CP65">
            <v>9078877</v>
          </cell>
          <cell r="CQ65">
            <v>-5.1761346421779694E-3</v>
          </cell>
          <cell r="CR65">
            <v>0.99482386535782208</v>
          </cell>
          <cell r="CT65">
            <v>1.599665261552996E-2</v>
          </cell>
          <cell r="CU65">
            <v>0.10625547295583004</v>
          </cell>
          <cell r="CV65">
            <v>0.10625547295583004</v>
          </cell>
          <cell r="CX65">
            <v>-5.1761346421779694E-3</v>
          </cell>
          <cell r="CY65">
            <v>0.99482386535782208</v>
          </cell>
          <cell r="DA65">
            <v>1.599665261552996E-2</v>
          </cell>
          <cell r="DB65">
            <v>0.10625547295583004</v>
          </cell>
          <cell r="DC65">
            <v>0.10625547295583004</v>
          </cell>
          <cell r="DE65">
            <v>0.2930080830541032</v>
          </cell>
          <cell r="DF65">
            <v>0.7069919169458968</v>
          </cell>
        </row>
        <row r="66">
          <cell r="BS66">
            <v>38338</v>
          </cell>
          <cell r="BU66">
            <v>3766659</v>
          </cell>
          <cell r="BV66">
            <v>0</v>
          </cell>
          <cell r="BW66">
            <v>0</v>
          </cell>
          <cell r="BX66">
            <v>3766659</v>
          </cell>
          <cell r="BY66">
            <v>1.0574909373106403E-3</v>
          </cell>
          <cell r="BZ66">
            <v>1.0010574909373107</v>
          </cell>
          <cell r="CA66">
            <v>-4.7447350008560374E-3</v>
          </cell>
          <cell r="CB66">
            <v>-1.5246370173302992E-2</v>
          </cell>
          <cell r="CC66">
            <v>-4.7452215369182649E-2</v>
          </cell>
          <cell r="CD66">
            <v>-4.7452215369182649E-2</v>
          </cell>
          <cell r="CF66">
            <v>4.3115308290735061E-3</v>
          </cell>
          <cell r="CG66">
            <v>1.0043115308290735</v>
          </cell>
          <cell r="CH66">
            <v>-1.8518787521479063E-2</v>
          </cell>
          <cell r="CI66">
            <v>-5.5369042810885727E-2</v>
          </cell>
          <cell r="CJ66">
            <v>-0.16324945380324851</v>
          </cell>
          <cell r="CK66">
            <v>-0.16324945380324851</v>
          </cell>
          <cell r="CM66">
            <v>9055225</v>
          </cell>
          <cell r="CN66">
            <v>0</v>
          </cell>
          <cell r="CO66">
            <v>0</v>
          </cell>
          <cell r="CP66">
            <v>9055225</v>
          </cell>
          <cell r="CQ66">
            <v>-2.6051680180268991E-3</v>
          </cell>
          <cell r="CR66">
            <v>0.9973948319819731</v>
          </cell>
          <cell r="CS66">
            <v>1.728636084873858E-2</v>
          </cell>
          <cell r="CT66">
            <v>1.3349810629713632E-2</v>
          </cell>
          <cell r="CU66">
            <v>0.10337349157791831</v>
          </cell>
          <cell r="CV66">
            <v>0.10337349157791831</v>
          </cell>
          <cell r="CX66">
            <v>-2.6051680180268991E-3</v>
          </cell>
          <cell r="CY66">
            <v>0.9973948319819731</v>
          </cell>
          <cell r="CZ66">
            <v>1.728636084873858E-2</v>
          </cell>
          <cell r="DA66">
            <v>1.3349810629713632E-2</v>
          </cell>
          <cell r="DB66">
            <v>0.10337349157791831</v>
          </cell>
          <cell r="DC66">
            <v>0.10337349157791831</v>
          </cell>
          <cell r="DE66">
            <v>0.29376798292669004</v>
          </cell>
          <cell r="DF66">
            <v>0.70623201707330996</v>
          </cell>
        </row>
        <row r="67">
          <cell r="BS67">
            <v>38341</v>
          </cell>
          <cell r="BU67">
            <v>3773680</v>
          </cell>
          <cell r="BV67">
            <v>0</v>
          </cell>
          <cell r="BW67">
            <v>0</v>
          </cell>
          <cell r="BX67">
            <v>3773680</v>
          </cell>
          <cell r="BY67">
            <v>1.8639860948389542E-3</v>
          </cell>
          <cell r="BZ67">
            <v>1.0018639860948388</v>
          </cell>
          <cell r="CB67">
            <v>-1.3410803100463942E-2</v>
          </cell>
          <cell r="CC67">
            <v>-4.5676679543961263E-2</v>
          </cell>
          <cell r="CD67">
            <v>-4.5676679543961263E-2</v>
          </cell>
          <cell r="CF67">
            <v>7.6721824617124925E-3</v>
          </cell>
          <cell r="CG67">
            <v>1.0076721824617125</v>
          </cell>
          <cell r="CI67">
            <v>-4.8121661748348643E-2</v>
          </cell>
          <cell r="CJ67">
            <v>-0.15682975093788942</v>
          </cell>
          <cell r="CK67">
            <v>-0.15682975093788942</v>
          </cell>
          <cell r="CM67">
            <v>9005810</v>
          </cell>
          <cell r="CN67">
            <v>0</v>
          </cell>
          <cell r="CO67">
            <v>0</v>
          </cell>
          <cell r="CP67">
            <v>9005810</v>
          </cell>
          <cell r="CQ67">
            <v>-5.4570703654519903E-3</v>
          </cell>
          <cell r="CR67">
            <v>0.99454292963454805</v>
          </cell>
          <cell r="CT67">
            <v>7.8198894082899262E-3</v>
          </cell>
          <cell r="CU67">
            <v>9.735230479500312E-2</v>
          </cell>
          <cell r="CV67">
            <v>9.735230479500312E-2</v>
          </cell>
          <cell r="CX67">
            <v>-5.4570703654519903E-3</v>
          </cell>
          <cell r="CY67">
            <v>0.99454292963454805</v>
          </cell>
          <cell r="DA67">
            <v>7.8198894082899262E-3</v>
          </cell>
          <cell r="DB67">
            <v>9.735230479500312E-2</v>
          </cell>
          <cell r="DC67">
            <v>9.735230479500312E-2</v>
          </cell>
          <cell r="DE67">
            <v>0.29529190914504411</v>
          </cell>
          <cell r="DF67">
            <v>0.70470809085495589</v>
          </cell>
        </row>
        <row r="68">
          <cell r="BS68">
            <v>38342</v>
          </cell>
          <cell r="BU68">
            <v>3763722</v>
          </cell>
          <cell r="BV68">
            <v>0</v>
          </cell>
          <cell r="BW68">
            <v>0</v>
          </cell>
          <cell r="BX68">
            <v>3763722</v>
          </cell>
          <cell r="BY68">
            <v>-2.6388035021517459E-3</v>
          </cell>
          <cell r="BZ68">
            <v>0.99736119649784827</v>
          </cell>
          <cell r="CB68">
            <v>-1.6014218128427515E-2</v>
          </cell>
          <cell r="CC68">
            <v>-4.8194951264165731E-2</v>
          </cell>
          <cell r="CD68">
            <v>-4.8194951264165731E-2</v>
          </cell>
          <cell r="CF68">
            <v>-1.0672673126535285E-2</v>
          </cell>
          <cell r="CG68">
            <v>0.9893273268734647</v>
          </cell>
          <cell r="CI68">
            <v>-5.8280748108738178E-2</v>
          </cell>
          <cell r="CJ68">
            <v>-0.16582863139614867</v>
          </cell>
          <cell r="CK68">
            <v>-0.16582863139614867</v>
          </cell>
          <cell r="CM68">
            <v>9083531</v>
          </cell>
          <cell r="CN68">
            <v>0</v>
          </cell>
          <cell r="CO68">
            <v>0</v>
          </cell>
          <cell r="CP68">
            <v>9083531</v>
          </cell>
          <cell r="CQ68">
            <v>8.6300954605971029E-3</v>
          </cell>
          <cell r="CR68">
            <v>1.0086300954605971</v>
          </cell>
          <cell r="CT68">
            <v>1.6517471260971917E-2</v>
          </cell>
          <cell r="CU68">
            <v>0.10682255993929024</v>
          </cell>
          <cell r="CV68">
            <v>0.10682255993929024</v>
          </cell>
          <cell r="CX68">
            <v>8.6300954605971029E-3</v>
          </cell>
          <cell r="CY68">
            <v>1.0086300954605971</v>
          </cell>
          <cell r="DA68">
            <v>1.6517471260971917E-2</v>
          </cell>
          <cell r="DB68">
            <v>0.10682255993929024</v>
          </cell>
          <cell r="DC68">
            <v>0.10682255993929024</v>
          </cell>
          <cell r="DE68">
            <v>0.29295928086727957</v>
          </cell>
          <cell r="DF68">
            <v>0.70704071913272049</v>
          </cell>
        </row>
        <row r="69">
          <cell r="BS69">
            <v>38343</v>
          </cell>
          <cell r="BU69">
            <v>3764259</v>
          </cell>
          <cell r="BV69">
            <v>0</v>
          </cell>
          <cell r="BW69">
            <v>0</v>
          </cell>
          <cell r="BX69">
            <v>3764259</v>
          </cell>
          <cell r="BY69">
            <v>1.4267791298082057E-4</v>
          </cell>
          <cell r="BZ69">
            <v>1.0001426779129807</v>
          </cell>
          <cell r="CB69">
            <v>-1.5873825090667371E-2</v>
          </cell>
          <cell r="CC69">
            <v>-4.8059149706247584E-2</v>
          </cell>
          <cell r="CD69">
            <v>-4.8059149706247584E-2</v>
          </cell>
          <cell r="CF69">
            <v>5.480094056826393E-4</v>
          </cell>
          <cell r="CG69">
            <v>1.0005480094056827</v>
          </cell>
          <cell r="CI69">
            <v>-5.7764677101189266E-2</v>
          </cell>
          <cell r="CJ69">
            <v>-0.16537149764020254</v>
          </cell>
          <cell r="CK69">
            <v>-0.16537149764020254</v>
          </cell>
          <cell r="CM69">
            <v>9117607</v>
          </cell>
          <cell r="CN69">
            <v>0</v>
          </cell>
          <cell r="CO69">
            <v>0</v>
          </cell>
          <cell r="CP69">
            <v>9117607</v>
          </cell>
          <cell r="CQ69">
            <v>3.7514046024613116E-3</v>
          </cell>
          <cell r="CR69">
            <v>1.0037514046024614</v>
          </cell>
          <cell r="CT69">
            <v>2.033083958114279E-2</v>
          </cell>
          <cell r="CU69">
            <v>0.11097469918475467</v>
          </cell>
          <cell r="CV69">
            <v>0.11097469918475467</v>
          </cell>
          <cell r="CX69">
            <v>3.7514046024613116E-3</v>
          </cell>
          <cell r="CY69">
            <v>1.0037514046024614</v>
          </cell>
          <cell r="DA69">
            <v>2.033083958114279E-2</v>
          </cell>
          <cell r="DB69">
            <v>0.11097469918475467</v>
          </cell>
          <cell r="DC69">
            <v>0.11097469918475467</v>
          </cell>
          <cell r="DE69">
            <v>0.29221379883939175</v>
          </cell>
          <cell r="DF69">
            <v>0.70778620116060831</v>
          </cell>
        </row>
        <row r="70">
          <cell r="BS70">
            <v>38344</v>
          </cell>
          <cell r="BU70">
            <v>3765691</v>
          </cell>
          <cell r="BV70">
            <v>0</v>
          </cell>
          <cell r="BW70">
            <v>0</v>
          </cell>
          <cell r="BX70">
            <v>3765691</v>
          </cell>
          <cell r="BY70">
            <v>3.804201570614562E-4</v>
          </cell>
          <cell r="BZ70">
            <v>1.0003804201570614</v>
          </cell>
          <cell r="CA70">
            <v>-2.5699167352299934E-4</v>
          </cell>
          <cell r="CB70">
            <v>-1.5499443656640133E-2</v>
          </cell>
          <cell r="CC70">
            <v>-4.7697012218465673E-2</v>
          </cell>
          <cell r="CD70">
            <v>-4.7697012218465673E-2</v>
          </cell>
          <cell r="CF70">
            <v>1.4638491763000895E-3</v>
          </cell>
          <cell r="CG70">
            <v>1.0014638491763002</v>
          </cell>
          <cell r="CH70">
            <v>-1.0759163472913169E-3</v>
          </cell>
          <cell r="CI70">
            <v>-5.6385386699882911E-2</v>
          </cell>
          <cell r="CJ70">
            <v>-0.16414972739450651</v>
          </cell>
          <cell r="CK70">
            <v>-0.16414972739450651</v>
          </cell>
          <cell r="CM70">
            <v>9146258</v>
          </cell>
          <cell r="CN70">
            <v>0</v>
          </cell>
          <cell r="CO70">
            <v>0</v>
          </cell>
          <cell r="CP70">
            <v>9146258</v>
          </cell>
          <cell r="CQ70">
            <v>3.1423815481408665E-3</v>
          </cell>
          <cell r="CR70">
            <v>1.0031423815481408</v>
          </cell>
          <cell r="CS70">
            <v>1.005309089503581E-2</v>
          </cell>
          <cell r="CT70">
            <v>2.3537108384441563E-2</v>
          </cell>
          <cell r="CU70">
            <v>0.11446580557992414</v>
          </cell>
          <cell r="CV70">
            <v>0.11446580557992414</v>
          </cell>
          <cell r="CX70">
            <v>3.1423815481408665E-3</v>
          </cell>
          <cell r="CY70">
            <v>1.0031423815481408</v>
          </cell>
          <cell r="CZ70">
            <v>1.005309089503581E-2</v>
          </cell>
          <cell r="DA70">
            <v>2.3537108384441563E-2</v>
          </cell>
          <cell r="DB70">
            <v>0.11446580557992414</v>
          </cell>
          <cell r="DC70">
            <v>0.11446580557992414</v>
          </cell>
          <cell r="DE70">
            <v>0.29164388737904712</v>
          </cell>
          <cell r="DF70">
            <v>0.70835611262095288</v>
          </cell>
        </row>
        <row r="71">
          <cell r="BS71">
            <v>38348</v>
          </cell>
          <cell r="BU71">
            <v>3781716</v>
          </cell>
          <cell r="BV71">
            <v>0</v>
          </cell>
          <cell r="BW71">
            <v>0</v>
          </cell>
          <cell r="BX71">
            <v>3781716</v>
          </cell>
          <cell r="BY71">
            <v>4.255527073251629E-3</v>
          </cell>
          <cell r="BZ71">
            <v>1.0042555270732516</v>
          </cell>
          <cell r="CB71">
            <v>-1.1309874885489735E-2</v>
          </cell>
          <cell r="CC71">
            <v>-4.3644461072022911E-2</v>
          </cell>
          <cell r="CD71">
            <v>-4.3644461072022911E-2</v>
          </cell>
          <cell r="CF71">
            <v>1.6718639110471601E-2</v>
          </cell>
          <cell r="CG71">
            <v>1.0167186391104717</v>
          </cell>
          <cell r="CI71">
            <v>-4.0609434520750942E-2</v>
          </cell>
          <cell r="CJ71">
            <v>-0.15017544833642593</v>
          </cell>
          <cell r="CK71">
            <v>-0.15017544833642593</v>
          </cell>
          <cell r="CM71">
            <v>9121979</v>
          </cell>
          <cell r="CN71">
            <v>0</v>
          </cell>
          <cell r="CO71">
            <v>0</v>
          </cell>
          <cell r="CP71">
            <v>9121979</v>
          </cell>
          <cell r="CQ71">
            <v>-2.654528223454882E-3</v>
          </cell>
          <cell r="CR71">
            <v>0.99734547177654509</v>
          </cell>
          <cell r="CT71">
            <v>2.0820100242481709E-2</v>
          </cell>
          <cell r="CU71">
            <v>0.11150742464493679</v>
          </cell>
          <cell r="CV71">
            <v>0.11150742464493679</v>
          </cell>
          <cell r="CX71">
            <v>-2.654528223454882E-3</v>
          </cell>
          <cell r="CY71">
            <v>0.99734547177654509</v>
          </cell>
          <cell r="DA71">
            <v>2.0820100242481709E-2</v>
          </cell>
          <cell r="DB71">
            <v>0.11150742464493679</v>
          </cell>
          <cell r="DC71">
            <v>0.11150742464493679</v>
          </cell>
          <cell r="DE71">
            <v>0.29307233315728559</v>
          </cell>
          <cell r="DF71">
            <v>0.70692766684271446</v>
          </cell>
        </row>
        <row r="72">
          <cell r="BS72">
            <v>38349</v>
          </cell>
          <cell r="BU72">
            <v>3765866</v>
          </cell>
          <cell r="BV72">
            <v>0</v>
          </cell>
          <cell r="BW72">
            <v>0</v>
          </cell>
          <cell r="BX72">
            <v>3765866</v>
          </cell>
          <cell r="BY72">
            <v>-4.1912190127444786E-3</v>
          </cell>
          <cell r="BZ72">
            <v>0.99580878098725556</v>
          </cell>
          <cell r="CB72">
            <v>-1.5453691735582309E-2</v>
          </cell>
          <cell r="CC72">
            <v>-4.7652756589721346E-2</v>
          </cell>
          <cell r="CD72">
            <v>-4.7652756589721346E-2</v>
          </cell>
          <cell r="CF72">
            <v>-1.6131361328899061E-2</v>
          </cell>
          <cell r="CG72">
            <v>0.98386863867110097</v>
          </cell>
          <cell r="CI72">
            <v>-5.608571038803345E-2</v>
          </cell>
          <cell r="CJ72">
            <v>-0.16388427524548066</v>
          </cell>
          <cell r="CK72">
            <v>-0.16388427524548066</v>
          </cell>
          <cell r="CM72">
            <v>9195481</v>
          </cell>
          <cell r="CN72">
            <v>0</v>
          </cell>
          <cell r="CO72">
            <v>0</v>
          </cell>
          <cell r="CP72">
            <v>9195481</v>
          </cell>
          <cell r="CQ72">
            <v>8.0576813430506683E-3</v>
          </cell>
          <cell r="CR72">
            <v>1.0080576813430506</v>
          </cell>
          <cell r="CT72">
            <v>2.9045543318816591E-2</v>
          </cell>
          <cell r="CU72">
            <v>0.12046359728316047</v>
          </cell>
          <cell r="CV72">
            <v>0.12046359728316047</v>
          </cell>
          <cell r="CX72">
            <v>8.0576813430506683E-3</v>
          </cell>
          <cell r="CY72">
            <v>1.0080576813430506</v>
          </cell>
          <cell r="DA72">
            <v>2.9045543318816591E-2</v>
          </cell>
          <cell r="DB72">
            <v>0.12046359728316047</v>
          </cell>
          <cell r="DC72">
            <v>0.12046359728316047</v>
          </cell>
          <cell r="DE72">
            <v>0.2905458823068312</v>
          </cell>
          <cell r="DF72">
            <v>0.7094541176931688</v>
          </cell>
        </row>
        <row r="73">
          <cell r="BS73">
            <v>38350</v>
          </cell>
          <cell r="BU73">
            <v>3770801</v>
          </cell>
          <cell r="BV73">
            <v>0</v>
          </cell>
          <cell r="BW73">
            <v>0</v>
          </cell>
          <cell r="BX73">
            <v>3770801</v>
          </cell>
          <cell r="BY73">
            <v>1.3104555499319412E-3</v>
          </cell>
          <cell r="BZ73">
            <v>1.0013104555499319</v>
          </cell>
          <cell r="CB73">
            <v>-1.416348756175223E-2</v>
          </cell>
          <cell r="CC73">
            <v>-4.6404747859131956E-2</v>
          </cell>
          <cell r="CD73">
            <v>-4.6404747859131956E-2</v>
          </cell>
          <cell r="CF73">
            <v>5.0759545129597837E-3</v>
          </cell>
          <cell r="CG73">
            <v>1.0050759545129597</v>
          </cell>
          <cell r="CI73">
            <v>-5.129444438983044E-2</v>
          </cell>
          <cell r="CJ73">
            <v>-0.15964018985905637</v>
          </cell>
          <cell r="CK73">
            <v>-0.15964018985905637</v>
          </cell>
          <cell r="CM73">
            <v>9228054</v>
          </cell>
          <cell r="CN73">
            <v>0</v>
          </cell>
          <cell r="CO73">
            <v>0</v>
          </cell>
          <cell r="CP73">
            <v>9228054</v>
          </cell>
          <cell r="CQ73">
            <v>3.5422834324816722E-3</v>
          </cell>
          <cell r="CR73">
            <v>1.0035422834324816</v>
          </cell>
          <cell r="CT73">
            <v>3.2690714298183821E-2</v>
          </cell>
          <cell r="CU73">
            <v>0.12443259692051534</v>
          </cell>
          <cell r="CV73">
            <v>0.12443259692051534</v>
          </cell>
          <cell r="CX73">
            <v>3.5422834324816722E-3</v>
          </cell>
          <cell r="CY73">
            <v>1.0035422834324816</v>
          </cell>
          <cell r="DA73">
            <v>3.2690714298183821E-2</v>
          </cell>
          <cell r="DB73">
            <v>0.12443259692051534</v>
          </cell>
          <cell r="DC73">
            <v>0.12443259692051534</v>
          </cell>
          <cell r="DE73">
            <v>0.29008716536956525</v>
          </cell>
          <cell r="DF73">
            <v>0.70991283463043475</v>
          </cell>
        </row>
        <row r="74">
          <cell r="BS74">
            <v>38351</v>
          </cell>
          <cell r="BU74">
            <v>3771838</v>
          </cell>
          <cell r="BV74">
            <v>0</v>
          </cell>
          <cell r="BW74">
            <v>0</v>
          </cell>
          <cell r="BX74">
            <v>3771838</v>
          </cell>
          <cell r="BY74">
            <v>2.7500788294052112E-4</v>
          </cell>
          <cell r="BZ74">
            <v>1.0002750078829405</v>
          </cell>
          <cell r="CB74">
            <v>-1.3892374749541081E-2</v>
          </cell>
          <cell r="CC74">
            <v>-4.614250164765854E-2</v>
          </cell>
          <cell r="CD74">
            <v>-4.614250164765854E-2</v>
          </cell>
          <cell r="CF74">
            <v>1.0666533498562001E-3</v>
          </cell>
          <cell r="CG74">
            <v>1.0010666533498562</v>
          </cell>
          <cell r="CI74">
            <v>-5.0282504430911645E-2</v>
          </cell>
          <cell r="CJ74">
            <v>-0.15874381725248499</v>
          </cell>
          <cell r="CK74">
            <v>-0.15874381725248499</v>
          </cell>
          <cell r="CM74">
            <v>9268972</v>
          </cell>
          <cell r="CN74">
            <v>0</v>
          </cell>
          <cell r="CO74">
            <v>0</v>
          </cell>
          <cell r="CP74">
            <v>9268972</v>
          </cell>
          <cell r="CQ74">
            <v>4.4340876202068171E-3</v>
          </cell>
          <cell r="CR74">
            <v>1.0044340876202069</v>
          </cell>
          <cell r="CT74">
            <v>3.726975540995614E-2</v>
          </cell>
          <cell r="CU74">
            <v>0.12941842957827765</v>
          </cell>
          <cell r="CV74">
            <v>0.12941842957827765</v>
          </cell>
          <cell r="CX74">
            <v>4.4340876202068171E-3</v>
          </cell>
          <cell r="CY74">
            <v>1.0044340876202069</v>
          </cell>
          <cell r="DA74">
            <v>3.726975540995614E-2</v>
          </cell>
          <cell r="DB74">
            <v>0.12941842957827765</v>
          </cell>
          <cell r="DC74">
            <v>0.12941842957827765</v>
          </cell>
          <cell r="DE74">
            <v>0.28923341418209453</v>
          </cell>
          <cell r="DF74">
            <v>0.71076658581790553</v>
          </cell>
        </row>
        <row r="75">
          <cell r="BS75">
            <v>38352</v>
          </cell>
          <cell r="BU75">
            <v>3775501</v>
          </cell>
          <cell r="BV75">
            <v>0</v>
          </cell>
          <cell r="BW75">
            <v>0</v>
          </cell>
          <cell r="BX75">
            <v>3775501</v>
          </cell>
          <cell r="BY75">
            <v>9.7114457195669594E-4</v>
          </cell>
          <cell r="BZ75">
            <v>1.0009711445719567</v>
          </cell>
          <cell r="CA75">
            <v>2.6050995687114664E-3</v>
          </cell>
          <cell r="CB75">
            <v>-1.2934721681914008E-2</v>
          </cell>
          <cell r="CC75">
            <v>-4.5216168115713495E-2</v>
          </cell>
          <cell r="CD75">
            <v>-4.5216168115713495E-2</v>
          </cell>
          <cell r="CF75">
            <v>3.7846184759235111E-3</v>
          </cell>
          <cell r="CG75">
            <v>1.0037846184759236</v>
          </cell>
          <cell r="CH75">
            <v>1.0276653745002751E-2</v>
          </cell>
          <cell r="CI75">
            <v>-4.6688186050273028E-2</v>
          </cell>
          <cell r="CJ75">
            <v>-0.15555998356027378</v>
          </cell>
          <cell r="CK75">
            <v>-0.15555998356027378</v>
          </cell>
          <cell r="CM75">
            <v>9278831</v>
          </cell>
          <cell r="CN75">
            <v>0</v>
          </cell>
          <cell r="CO75">
            <v>0</v>
          </cell>
          <cell r="CP75">
            <v>9278831</v>
          </cell>
          <cell r="CQ75">
            <v>1.0636562501213727E-3</v>
          </cell>
          <cell r="CR75">
            <v>1.0010636562501214</v>
          </cell>
          <cell r="CS75">
            <v>1.4494780269701524E-2</v>
          </cell>
          <cell r="CT75">
            <v>3.8373053868359763E-2</v>
          </cell>
          <cell r="CU75">
            <v>0.13061974254990094</v>
          </cell>
          <cell r="CV75">
            <v>0.13061974254990094</v>
          </cell>
          <cell r="CX75">
            <v>1.0636562501213727E-3</v>
          </cell>
          <cell r="CY75">
            <v>1.0010636562501214</v>
          </cell>
          <cell r="CZ75">
            <v>1.4494780269701524E-2</v>
          </cell>
          <cell r="DA75">
            <v>3.8373053868359763E-2</v>
          </cell>
          <cell r="DB75">
            <v>0.13061974254990094</v>
          </cell>
          <cell r="DC75">
            <v>0.13061974254990094</v>
          </cell>
          <cell r="DE75">
            <v>0.28921441556718491</v>
          </cell>
          <cell r="DF75">
            <v>0.71078558443281514</v>
          </cell>
        </row>
        <row r="78">
          <cell r="BX78">
            <v>3824976</v>
          </cell>
          <cell r="CP78">
            <v>8935932</v>
          </cell>
        </row>
        <row r="79">
          <cell r="BX79">
            <v>-49475</v>
          </cell>
          <cell r="CP79">
            <v>342899</v>
          </cell>
        </row>
        <row r="82">
          <cell r="BX82">
            <v>-1.2934721681913822E-2</v>
          </cell>
          <cell r="CP82">
            <v>3.8373053868359784E-2</v>
          </cell>
        </row>
        <row r="83">
          <cell r="BS83" t="str">
            <v>Month Fee deduction</v>
          </cell>
          <cell r="BX83">
            <v>0</v>
          </cell>
          <cell r="CP83">
            <v>0</v>
          </cell>
        </row>
        <row r="84">
          <cell r="BS84" t="str">
            <v>Cum fee deduction</v>
          </cell>
          <cell r="BX84">
            <v>0</v>
          </cell>
          <cell r="CP84">
            <v>0</v>
          </cell>
        </row>
        <row r="93">
          <cell r="BX93">
            <v>0</v>
          </cell>
          <cell r="CP93">
            <v>0</v>
          </cell>
        </row>
        <row r="94">
          <cell r="BX94">
            <v>0</v>
          </cell>
          <cell r="CP94">
            <v>0</v>
          </cell>
        </row>
        <row r="95">
          <cell r="BX95">
            <v>3775501</v>
          </cell>
          <cell r="CP95">
            <v>9278831</v>
          </cell>
        </row>
        <row r="96">
          <cell r="CC96">
            <v>0</v>
          </cell>
          <cell r="CJ96">
            <v>0</v>
          </cell>
          <cell r="CU96">
            <v>0</v>
          </cell>
          <cell r="DB96">
            <v>0</v>
          </cell>
        </row>
        <row r="97">
          <cell r="BS97">
            <v>38355</v>
          </cell>
          <cell r="BU97">
            <v>3800380</v>
          </cell>
          <cell r="BV97">
            <v>0</v>
          </cell>
          <cell r="BW97">
            <v>0</v>
          </cell>
          <cell r="BX97">
            <v>3800380</v>
          </cell>
          <cell r="BY97">
            <v>6.5895890373224636E-3</v>
          </cell>
          <cell r="BZ97">
            <v>1.0065895890373224</v>
          </cell>
          <cell r="CB97">
            <v>6.5895890373224297E-3</v>
          </cell>
          <cell r="CC97">
            <v>6.5895890373224297E-3</v>
          </cell>
          <cell r="CD97">
            <v>-3.8924535044116082E-2</v>
          </cell>
          <cell r="CF97">
            <v>2.6530648500314689E-2</v>
          </cell>
          <cell r="CG97">
            <v>1.0265306485003147</v>
          </cell>
          <cell r="CI97">
            <v>2.6530648500314724E-2</v>
          </cell>
          <cell r="CJ97">
            <v>2.6530648500314724E-2</v>
          </cell>
          <cell r="CK97">
            <v>-0.1331564423045114</v>
          </cell>
          <cell r="CM97">
            <v>9158823</v>
          </cell>
          <cell r="CN97">
            <v>6250</v>
          </cell>
          <cell r="CO97">
            <v>6250</v>
          </cell>
          <cell r="CP97">
            <v>9165073</v>
          </cell>
          <cell r="CQ97">
            <v>-1.2259949556145596E-2</v>
          </cell>
          <cell r="CR97">
            <v>0.98774005044385438</v>
          </cell>
          <cell r="CT97">
            <v>-1.2259949556145622E-2</v>
          </cell>
          <cell r="CU97">
            <v>-1.2259949556145622E-2</v>
          </cell>
          <cell r="CV97">
            <v>0.11675840153905681</v>
          </cell>
          <cell r="CX97">
            <v>-1.2259949556145596E-2</v>
          </cell>
          <cell r="CY97">
            <v>0.98774005044385438</v>
          </cell>
          <cell r="DA97">
            <v>-1.2259949556145622E-2</v>
          </cell>
          <cell r="DB97">
            <v>-1.2259949556145622E-2</v>
          </cell>
          <cell r="DC97">
            <v>0.11675840153905681</v>
          </cell>
          <cell r="DE97">
            <v>0.29325723194551395</v>
          </cell>
          <cell r="DF97">
            <v>0.7067427680544861</v>
          </cell>
        </row>
        <row r="98">
          <cell r="BS98">
            <v>38356</v>
          </cell>
          <cell r="BU98">
            <v>3813131</v>
          </cell>
          <cell r="BV98">
            <v>0</v>
          </cell>
          <cell r="BW98">
            <v>0</v>
          </cell>
          <cell r="BX98">
            <v>3813131</v>
          </cell>
          <cell r="BY98">
            <v>3.3551907967098028E-3</v>
          </cell>
          <cell r="BZ98">
            <v>1.0033551907967098</v>
          </cell>
          <cell r="CB98">
            <v>9.9668891625244171E-3</v>
          </cell>
          <cell r="CC98">
            <v>9.9668891625244171E-3</v>
          </cell>
          <cell r="CD98">
            <v>-3.5699943489152508E-2</v>
          </cell>
          <cell r="CF98">
            <v>1.3746925088886815E-2</v>
          </cell>
          <cell r="CG98">
            <v>1.0137469250888869</v>
          </cell>
          <cell r="CI98">
            <v>4.0642288426695039E-2</v>
          </cell>
          <cell r="CJ98">
            <v>4.0642288426695039E-2</v>
          </cell>
          <cell r="CK98">
            <v>-0.12124000885308739</v>
          </cell>
          <cell r="CM98">
            <v>8970761</v>
          </cell>
          <cell r="CN98">
            <v>0</v>
          </cell>
          <cell r="CO98">
            <v>6250</v>
          </cell>
          <cell r="CP98">
            <v>8977011</v>
          </cell>
          <cell r="CQ98">
            <v>-2.0519421940228953E-2</v>
          </cell>
          <cell r="CR98">
            <v>0.97948057805977107</v>
          </cell>
          <cell r="CT98">
            <v>-3.2527804418466033E-2</v>
          </cell>
          <cell r="CU98">
            <v>-3.2527804418466033E-2</v>
          </cell>
          <cell r="CV98">
            <v>9.3843164692581249E-2</v>
          </cell>
          <cell r="CX98">
            <v>-2.0519421940228953E-2</v>
          </cell>
          <cell r="CY98">
            <v>0.97948057805977107</v>
          </cell>
          <cell r="DA98">
            <v>-3.2527804418466033E-2</v>
          </cell>
          <cell r="DB98">
            <v>-3.2527804418466033E-2</v>
          </cell>
          <cell r="DC98">
            <v>9.3843164692581249E-2</v>
          </cell>
          <cell r="DE98">
            <v>0.29827622135731435</v>
          </cell>
          <cell r="DF98">
            <v>0.70172377864268565</v>
          </cell>
        </row>
        <row r="99">
          <cell r="BS99">
            <v>38357</v>
          </cell>
          <cell r="BU99">
            <v>3821361</v>
          </cell>
          <cell r="BV99">
            <v>0</v>
          </cell>
          <cell r="BW99">
            <v>0</v>
          </cell>
          <cell r="BX99">
            <v>3821361</v>
          </cell>
          <cell r="BY99">
            <v>2.1583313030682661E-3</v>
          </cell>
          <cell r="BZ99">
            <v>1.0021583313030682</v>
          </cell>
          <cell r="CB99">
            <v>1.2146732314466391E-2</v>
          </cell>
          <cell r="CC99">
            <v>1.2146732314466391E-2</v>
          </cell>
          <cell r="CD99">
            <v>-3.3618664491634753E-2</v>
          </cell>
          <cell r="CF99">
            <v>8.9412945807826587E-3</v>
          </cell>
          <cell r="CG99">
            <v>1.0089412945807827</v>
          </cell>
          <cell r="CI99">
            <v>4.994697768073797E-2</v>
          </cell>
          <cell r="CJ99">
            <v>4.994697768073797E-2</v>
          </cell>
          <cell r="CK99">
            <v>-0.11338275690643684</v>
          </cell>
          <cell r="CM99">
            <v>8816431</v>
          </cell>
          <cell r="CN99">
            <v>0</v>
          </cell>
          <cell r="CO99">
            <v>6250</v>
          </cell>
          <cell r="CP99">
            <v>8822681</v>
          </cell>
          <cell r="CQ99">
            <v>-1.7191691087378638E-2</v>
          </cell>
          <cell r="CR99">
            <v>0.98280830891262139</v>
          </cell>
          <cell r="CT99">
            <v>-4.91602875405317E-2</v>
          </cell>
          <cell r="CU99">
            <v>-4.91602875405317E-2</v>
          </cell>
          <cell r="CV99">
            <v>7.5038150907145829E-2</v>
          </cell>
          <cell r="CX99">
            <v>-1.7191691087378638E-2</v>
          </cell>
          <cell r="CY99">
            <v>0.98280830891262139</v>
          </cell>
          <cell r="DA99">
            <v>-4.91602875405317E-2</v>
          </cell>
          <cell r="DB99">
            <v>-4.91602875405317E-2</v>
          </cell>
          <cell r="DC99">
            <v>7.5038150907145829E-2</v>
          </cell>
          <cell r="DE99">
            <v>0.30237568398023956</v>
          </cell>
          <cell r="DF99">
            <v>0.69762431601976038</v>
          </cell>
        </row>
        <row r="100">
          <cell r="BS100">
            <v>38358</v>
          </cell>
          <cell r="BU100">
            <v>3814051</v>
          </cell>
          <cell r="BV100">
            <v>0</v>
          </cell>
          <cell r="BW100">
            <v>0</v>
          </cell>
          <cell r="BX100">
            <v>3814051</v>
          </cell>
          <cell r="BY100">
            <v>-1.9129310211728229E-3</v>
          </cell>
          <cell r="BZ100">
            <v>0.99808706897882715</v>
          </cell>
          <cell r="CB100">
            <v>1.0210565432243301E-2</v>
          </cell>
          <cell r="CC100">
            <v>1.0210565432243301E-2</v>
          </cell>
          <cell r="CD100">
            <v>-3.5467285326611142E-2</v>
          </cell>
          <cell r="CF100">
            <v>-7.8473306920018131E-3</v>
          </cell>
          <cell r="CG100">
            <v>0.99215266930799817</v>
          </cell>
          <cell r="CI100">
            <v>4.1707696537809369E-2</v>
          </cell>
          <cell r="CJ100">
            <v>4.1707696537809369E-2</v>
          </cell>
          <cell r="CK100">
            <v>-0.12034033561022306</v>
          </cell>
          <cell r="CM100">
            <v>8852262</v>
          </cell>
          <cell r="CN100">
            <v>0</v>
          </cell>
          <cell r="CO100">
            <v>6250</v>
          </cell>
          <cell r="CP100">
            <v>8858512</v>
          </cell>
          <cell r="CQ100">
            <v>4.0612371681578423E-3</v>
          </cell>
          <cell r="CR100">
            <v>1.0040612371681579</v>
          </cell>
          <cell r="CT100">
            <v>-4.5298701959330723E-2</v>
          </cell>
          <cell r="CU100">
            <v>-4.5298701959330723E-2</v>
          </cell>
          <cell r="CV100">
            <v>7.9404135802797704E-2</v>
          </cell>
          <cell r="CX100">
            <v>4.0612371681578423E-3</v>
          </cell>
          <cell r="CY100">
            <v>1.0040612371681579</v>
          </cell>
          <cell r="DA100">
            <v>-4.5298701959330723E-2</v>
          </cell>
          <cell r="DB100">
            <v>-4.5298701959330723E-2</v>
          </cell>
          <cell r="DC100">
            <v>7.9404135802797704E-2</v>
          </cell>
          <cell r="DE100">
            <v>0.30111769699675034</v>
          </cell>
          <cell r="DF100">
            <v>0.69888230300324961</v>
          </cell>
        </row>
        <row r="101">
          <cell r="BS101">
            <v>38359</v>
          </cell>
          <cell r="BU101">
            <v>3832896</v>
          </cell>
          <cell r="BV101">
            <v>0</v>
          </cell>
          <cell r="BW101">
            <v>0</v>
          </cell>
          <cell r="BX101">
            <v>3832896</v>
          </cell>
          <cell r="BY101">
            <v>4.9409407477771011E-3</v>
          </cell>
          <cell r="BZ101">
            <v>1.0049409407477772</v>
          </cell>
          <cell r="CA101">
            <v>1.5201955978822568E-2</v>
          </cell>
          <cell r="CB101">
            <v>1.5201955978822568E-2</v>
          </cell>
          <cell r="CC101">
            <v>1.5201955978822568E-2</v>
          </cell>
          <cell r="CD101">
            <v>-3.0701586334117237E-2</v>
          </cell>
          <cell r="CF101">
            <v>2.0708706427984537E-2</v>
          </cell>
          <cell r="CG101">
            <v>1.0207087064279845</v>
          </cell>
          <cell r="CH101">
            <v>6.328011540918288E-2</v>
          </cell>
          <cell r="CI101">
            <v>6.328011540918288E-2</v>
          </cell>
          <cell r="CJ101">
            <v>6.328011540918288E-2</v>
          </cell>
          <cell r="CK101">
            <v>-0.10212372186383578</v>
          </cell>
          <cell r="CM101">
            <v>8816880</v>
          </cell>
          <cell r="CN101">
            <v>0</v>
          </cell>
          <cell r="CO101">
            <v>6250</v>
          </cell>
          <cell r="CP101">
            <v>8823130</v>
          </cell>
          <cell r="CQ101">
            <v>-3.9941245211385385E-3</v>
          </cell>
          <cell r="CR101">
            <v>0.99600587547886144</v>
          </cell>
          <cell r="CS101">
            <v>-4.9111897824197781E-2</v>
          </cell>
          <cell r="CT101">
            <v>-4.9111897824197781E-2</v>
          </cell>
          <cell r="CU101">
            <v>-4.9111897824197781E-2</v>
          </cell>
          <cell r="CV101">
            <v>7.5092861275769307E-2</v>
          </cell>
          <cell r="CX101">
            <v>-3.9941245211385385E-3</v>
          </cell>
          <cell r="CY101">
            <v>0.99600587547886144</v>
          </cell>
          <cell r="CZ101">
            <v>-4.9111897824197781E-2</v>
          </cell>
          <cell r="DA101">
            <v>-4.9111897824197781E-2</v>
          </cell>
          <cell r="DB101">
            <v>-4.9111897824197781E-2</v>
          </cell>
          <cell r="DC101">
            <v>7.5092861275769307E-2</v>
          </cell>
          <cell r="DE101">
            <v>0.30300109662020891</v>
          </cell>
          <cell r="DF101">
            <v>0.69699890337979109</v>
          </cell>
        </row>
        <row r="102">
          <cell r="BS102">
            <v>38362</v>
          </cell>
          <cell r="BU102">
            <v>3832018</v>
          </cell>
          <cell r="BV102">
            <v>0</v>
          </cell>
          <cell r="BW102">
            <v>0</v>
          </cell>
          <cell r="BX102">
            <v>3832018</v>
          </cell>
          <cell r="BY102">
            <v>-2.2906961211574748E-4</v>
          </cell>
          <cell r="BZ102">
            <v>0.99977093038788423</v>
          </cell>
          <cell r="CB102">
            <v>1.4969404060547253E-2</v>
          </cell>
          <cell r="CC102">
            <v>1.4969404060547253E-2</v>
          </cell>
          <cell r="CD102">
            <v>-3.0923623145760137E-2</v>
          </cell>
          <cell r="CF102">
            <v>-7.6082902289992748E-4</v>
          </cell>
          <cell r="CG102">
            <v>0.99923917097710002</v>
          </cell>
          <cell r="CI102">
            <v>6.2471141037907074E-2</v>
          </cell>
          <cell r="CJ102">
            <v>6.2471141037907074E-2</v>
          </cell>
          <cell r="CK102">
            <v>-0.10280685219521524</v>
          </cell>
          <cell r="CM102">
            <v>8845946</v>
          </cell>
          <cell r="CN102">
            <v>0</v>
          </cell>
          <cell r="CO102">
            <v>6250</v>
          </cell>
          <cell r="CP102">
            <v>8852196</v>
          </cell>
          <cell r="CQ102">
            <v>3.294295788456024E-3</v>
          </cell>
          <cell r="CR102">
            <v>1.0032942957884561</v>
          </cell>
          <cell r="CT102">
            <v>-4.5979391153907034E-2</v>
          </cell>
          <cell r="CU102">
            <v>-4.5979391153907034E-2</v>
          </cell>
          <cell r="CV102">
            <v>7.8634535160869268E-2</v>
          </cell>
          <cell r="CX102">
            <v>3.294295788456024E-3</v>
          </cell>
          <cell r="CY102">
            <v>1.0032942957884561</v>
          </cell>
          <cell r="DA102">
            <v>-4.5979391153907034E-2</v>
          </cell>
          <cell r="DB102">
            <v>-4.5979391153907034E-2</v>
          </cell>
          <cell r="DC102">
            <v>7.8634535160869268E-2</v>
          </cell>
          <cell r="DE102">
            <v>0.30225815438504161</v>
          </cell>
          <cell r="DF102">
            <v>0.69774184561495833</v>
          </cell>
        </row>
        <row r="103">
          <cell r="BS103">
            <v>38363</v>
          </cell>
          <cell r="BU103">
            <v>3853055</v>
          </cell>
          <cell r="BV103">
            <v>0</v>
          </cell>
          <cell r="BW103">
            <v>0</v>
          </cell>
          <cell r="BX103">
            <v>3853055</v>
          </cell>
          <cell r="BY103">
            <v>5.4897967598273286E-3</v>
          </cell>
          <cell r="BZ103">
            <v>1.0054897967598273</v>
          </cell>
          <cell r="CB103">
            <v>2.0541379806282789E-2</v>
          </cell>
          <cell r="CC103">
            <v>2.0541379806282789E-2</v>
          </cell>
          <cell r="CD103">
            <v>-2.5603590792080522E-2</v>
          </cell>
          <cell r="CF103">
            <v>1.3299537528850934E-2</v>
          </cell>
          <cell r="CG103">
            <v>1.0132995375288509</v>
          </cell>
          <cell r="CI103">
            <v>7.6601515851461688E-2</v>
          </cell>
          <cell r="CJ103">
            <v>7.6601515851461688E-2</v>
          </cell>
          <cell r="CK103">
            <v>-9.0874598255357597E-2</v>
          </cell>
          <cell r="CM103">
            <v>8776868</v>
          </cell>
          <cell r="CN103">
            <v>0</v>
          </cell>
          <cell r="CO103">
            <v>6250</v>
          </cell>
          <cell r="CP103">
            <v>8783118</v>
          </cell>
          <cell r="CQ103">
            <v>-7.8034874058369244E-3</v>
          </cell>
          <cell r="CR103">
            <v>0.99219651259416308</v>
          </cell>
          <cell r="CT103">
            <v>-5.3424078959946386E-2</v>
          </cell>
          <cell r="CU103">
            <v>-5.3424078959946386E-2</v>
          </cell>
          <cell r="CV103">
            <v>7.0217424150240682E-2</v>
          </cell>
          <cell r="CX103">
            <v>-7.8034874058369244E-3</v>
          </cell>
          <cell r="CY103">
            <v>0.99219651259416308</v>
          </cell>
          <cell r="DA103">
            <v>-5.3424078959946386E-2</v>
          </cell>
          <cell r="DB103">
            <v>-5.3424078959946386E-2</v>
          </cell>
          <cell r="DC103">
            <v>7.0217424150240682E-2</v>
          </cell>
          <cell r="DE103">
            <v>0.30507351469997085</v>
          </cell>
          <cell r="DF103">
            <v>0.6949264853000291</v>
          </cell>
        </row>
        <row r="104">
          <cell r="BS104">
            <v>38364</v>
          </cell>
          <cell r="BU104">
            <v>3817495</v>
          </cell>
          <cell r="BV104">
            <v>0</v>
          </cell>
          <cell r="BW104">
            <v>0</v>
          </cell>
          <cell r="BX104">
            <v>3817495</v>
          </cell>
          <cell r="BY104">
            <v>-9.2290403329306232E-3</v>
          </cell>
          <cell r="BZ104">
            <v>0.99077095966706941</v>
          </cell>
          <cell r="CB104">
            <v>1.1122762250626028E-2</v>
          </cell>
          <cell r="CC104">
            <v>1.1122762250626028E-2</v>
          </cell>
          <cell r="CD104">
            <v>-3.4596334552923103E-2</v>
          </cell>
          <cell r="CF104">
            <v>-2.0393184018171161E-2</v>
          </cell>
          <cell r="CG104">
            <v>0.97960681598182886</v>
          </cell>
          <cell r="CI104">
            <v>5.4646183024460893E-2</v>
          </cell>
          <cell r="CJ104">
            <v>5.4646183024460893E-2</v>
          </cell>
          <cell r="CK104">
            <v>-0.10941455986872983</v>
          </cell>
          <cell r="CM104">
            <v>8841477</v>
          </cell>
          <cell r="CN104">
            <v>0</v>
          </cell>
          <cell r="CO104">
            <v>6250</v>
          </cell>
          <cell r="CP104">
            <v>8847727</v>
          </cell>
          <cell r="CQ104">
            <v>7.3560437193260983E-3</v>
          </cell>
          <cell r="CR104">
            <v>1.0073560437193261</v>
          </cell>
          <cell r="CT104">
            <v>-4.6461025101114384E-2</v>
          </cell>
          <cell r="CU104">
            <v>-4.6461025101114384E-2</v>
          </cell>
          <cell r="CV104">
            <v>7.8089990311474455E-2</v>
          </cell>
          <cell r="CX104">
            <v>7.3560437193260983E-3</v>
          </cell>
          <cell r="CY104">
            <v>1.0073560437193261</v>
          </cell>
          <cell r="DA104">
            <v>-4.6461025101114384E-2</v>
          </cell>
          <cell r="DB104">
            <v>-4.6461025101114384E-2</v>
          </cell>
          <cell r="DC104">
            <v>7.8089990311474455E-2</v>
          </cell>
          <cell r="DE104">
            <v>0.3015643766334265</v>
          </cell>
          <cell r="DF104">
            <v>0.6984356233665735</v>
          </cell>
        </row>
        <row r="105">
          <cell r="BS105">
            <v>38365</v>
          </cell>
          <cell r="BU105">
            <v>3804077</v>
          </cell>
          <cell r="BV105">
            <v>0</v>
          </cell>
          <cell r="BW105">
            <v>0</v>
          </cell>
          <cell r="BX105">
            <v>3804077</v>
          </cell>
          <cell r="BY105">
            <v>-3.514870353464772E-3</v>
          </cell>
          <cell r="BZ105">
            <v>0.99648512964653524</v>
          </cell>
          <cell r="CB105">
            <v>7.5687968298778774E-3</v>
          </cell>
          <cell r="CC105">
            <v>7.5687968298778774E-3</v>
          </cell>
          <cell r="CD105">
            <v>-3.79896032757292E-2</v>
          </cell>
          <cell r="CF105">
            <v>-1.1748282213140391E-2</v>
          </cell>
          <cell r="CG105">
            <v>0.98825171778685961</v>
          </cell>
          <cell r="CI105">
            <v>4.225590203127827E-2</v>
          </cell>
          <cell r="CJ105">
            <v>4.225590203127827E-2</v>
          </cell>
          <cell r="CK105">
            <v>-0.11987740895430588</v>
          </cell>
          <cell r="CM105">
            <v>8822384</v>
          </cell>
          <cell r="CN105">
            <v>0</v>
          </cell>
          <cell r="CO105">
            <v>6250</v>
          </cell>
          <cell r="CP105">
            <v>8828634</v>
          </cell>
          <cell r="CQ105">
            <v>-2.1579553709105176E-3</v>
          </cell>
          <cell r="CR105">
            <v>0.99784204462908943</v>
          </cell>
          <cell r="CT105">
            <v>-4.8518719653369957E-2</v>
          </cell>
          <cell r="CU105">
            <v>-4.8518719653369957E-2</v>
          </cell>
          <cell r="CV105">
            <v>7.5763520226556968E-2</v>
          </cell>
          <cell r="CX105">
            <v>-2.1579553709105176E-3</v>
          </cell>
          <cell r="CY105">
            <v>0.99784204462908943</v>
          </cell>
          <cell r="DA105">
            <v>-4.8518719653369957E-2</v>
          </cell>
          <cell r="DB105">
            <v>-4.8518719653369957E-2</v>
          </cell>
          <cell r="DC105">
            <v>7.5763520226556968E-2</v>
          </cell>
          <cell r="DE105">
            <v>0.30127816495849469</v>
          </cell>
          <cell r="DF105">
            <v>0.69872183504150531</v>
          </cell>
        </row>
        <row r="106">
          <cell r="BS106">
            <v>38366</v>
          </cell>
          <cell r="BU106">
            <v>3788666</v>
          </cell>
          <cell r="BV106">
            <v>0</v>
          </cell>
          <cell r="BW106">
            <v>0</v>
          </cell>
          <cell r="BX106">
            <v>3788666</v>
          </cell>
          <cell r="BY106">
            <v>-4.0511798262758613E-3</v>
          </cell>
          <cell r="BZ106">
            <v>0.9959488201737241</v>
          </cell>
          <cell r="CA106">
            <v>-1.1539577384828692E-2</v>
          </cell>
          <cell r="CB106">
            <v>3.4869544465756519E-3</v>
          </cell>
          <cell r="CC106">
            <v>3.4869544465756519E-3</v>
          </cell>
          <cell r="CD106">
            <v>-4.188688038760624E-2</v>
          </cell>
          <cell r="CF106">
            <v>-1.3608924801408422E-2</v>
          </cell>
          <cell r="CG106">
            <v>0.98639107519859159</v>
          </cell>
          <cell r="CH106">
            <v>-3.3112812947623915E-2</v>
          </cell>
          <cell r="CI106">
            <v>2.8071919836710535E-2</v>
          </cell>
          <cell r="CJ106">
            <v>2.8071919836710535E-2</v>
          </cell>
          <cell r="CK106">
            <v>-0.13185493111186741</v>
          </cell>
          <cell r="CM106">
            <v>8902579</v>
          </cell>
          <cell r="CN106">
            <v>0</v>
          </cell>
          <cell r="CO106">
            <v>6250</v>
          </cell>
          <cell r="CP106">
            <v>8908829</v>
          </cell>
          <cell r="CQ106">
            <v>9.0835116734933174E-3</v>
          </cell>
          <cell r="CR106">
            <v>1.0090835116734933</v>
          </cell>
          <cell r="CS106">
            <v>9.7129930081500948E-3</v>
          </cell>
          <cell r="CT106">
            <v>-3.9875928336230992E-2</v>
          </cell>
          <cell r="CU106">
            <v>-3.9875928336230992E-2</v>
          </cell>
          <cell r="CV106">
            <v>8.5535230720453104E-2</v>
          </cell>
          <cell r="CX106">
            <v>9.0835116734933174E-3</v>
          </cell>
          <cell r="CY106">
            <v>1.0090835116734933</v>
          </cell>
          <cell r="CZ106">
            <v>9.7129930081500948E-3</v>
          </cell>
          <cell r="DA106">
            <v>-3.9875928336230992E-2</v>
          </cell>
          <cell r="DB106">
            <v>-3.9875928336230992E-2</v>
          </cell>
          <cell r="DC106">
            <v>8.5535230720453104E-2</v>
          </cell>
          <cell r="DE106">
            <v>0.29852595233958529</v>
          </cell>
          <cell r="DF106">
            <v>0.70147404766041477</v>
          </cell>
        </row>
        <row r="107">
          <cell r="BS107">
            <v>38370</v>
          </cell>
          <cell r="BU107">
            <v>3777835</v>
          </cell>
          <cell r="BV107">
            <v>0</v>
          </cell>
          <cell r="BW107">
            <v>0</v>
          </cell>
          <cell r="BX107">
            <v>3777835</v>
          </cell>
          <cell r="BY107">
            <v>-2.8587898748530485E-3</v>
          </cell>
          <cell r="BZ107">
            <v>0.997141210125147</v>
          </cell>
          <cell r="CB107">
            <v>6.1819610165669836E-4</v>
          </cell>
          <cell r="CC107">
            <v>6.1819610165669836E-4</v>
          </cell>
          <cell r="CD107">
            <v>-4.4625924472918022E-2</v>
          </cell>
          <cell r="CF107">
            <v>-1.0364469611444511E-2</v>
          </cell>
          <cell r="CG107">
            <v>0.98963553038855545</v>
          </cell>
          <cell r="CI107">
            <v>1.7416499665183549E-2</v>
          </cell>
          <cell r="CJ107">
            <v>1.7416499665183549E-2</v>
          </cell>
          <cell r="CK107">
            <v>-0.14085279429668385</v>
          </cell>
          <cell r="CM107">
            <v>9006913</v>
          </cell>
          <cell r="CN107">
            <v>0</v>
          </cell>
          <cell r="CO107">
            <v>6250</v>
          </cell>
          <cell r="CP107">
            <v>9013163</v>
          </cell>
          <cell r="CQ107">
            <v>1.171130347209493E-2</v>
          </cell>
          <cell r="CR107">
            <v>1.011711303472095</v>
          </cell>
          <cell r="CT107">
            <v>-2.8631623962113051E-2</v>
          </cell>
          <cell r="CU107">
            <v>-2.8631623962113051E-2</v>
          </cell>
          <cell r="CV107">
            <v>9.8248263237071143E-2</v>
          </cell>
          <cell r="CX107">
            <v>1.171130347209493E-2</v>
          </cell>
          <cell r="CY107">
            <v>1.011711303472095</v>
          </cell>
          <cell r="DA107">
            <v>-2.8631623962113051E-2</v>
          </cell>
          <cell r="DB107">
            <v>-2.8631623962113051E-2</v>
          </cell>
          <cell r="DC107">
            <v>9.8248263237071143E-2</v>
          </cell>
          <cell r="DE107">
            <v>0.29549546068487231</v>
          </cell>
          <cell r="DF107">
            <v>0.70450453931512769</v>
          </cell>
        </row>
        <row r="108">
          <cell r="BS108">
            <v>38371</v>
          </cell>
          <cell r="BU108">
            <v>3797024</v>
          </cell>
          <cell r="BV108">
            <v>0</v>
          </cell>
          <cell r="BW108">
            <v>0</v>
          </cell>
          <cell r="BX108">
            <v>3797024</v>
          </cell>
          <cell r="BY108">
            <v>5.079364239041673E-3</v>
          </cell>
          <cell r="BZ108">
            <v>1.0050793642390417</v>
          </cell>
          <cell r="CB108">
            <v>5.7007003838698278E-3</v>
          </cell>
          <cell r="CC108">
            <v>5.7007003838698278E-3</v>
          </cell>
          <cell r="CD108">
            <v>-3.9773231558778321E-2</v>
          </cell>
          <cell r="CF108">
            <v>1.8855819850810314E-2</v>
          </cell>
          <cell r="CG108">
            <v>1.0188558198508104</v>
          </cell>
          <cell r="CI108">
            <v>3.6600721896112409E-2</v>
          </cell>
          <cell r="CJ108">
            <v>3.6600721896112409E-2</v>
          </cell>
          <cell r="CK108">
            <v>-0.12465286936061493</v>
          </cell>
          <cell r="CM108">
            <v>8946909</v>
          </cell>
          <cell r="CN108">
            <v>16289</v>
          </cell>
          <cell r="CO108">
            <v>22539</v>
          </cell>
          <cell r="CP108">
            <v>8969448</v>
          </cell>
          <cell r="CQ108">
            <v>-4.8501286396351647E-3</v>
          </cell>
          <cell r="CR108">
            <v>0.99514987136036481</v>
          </cell>
          <cell r="CT108">
            <v>-3.3342885542370304E-2</v>
          </cell>
          <cell r="CU108">
            <v>-3.3342885542370304E-2</v>
          </cell>
          <cell r="CV108">
            <v>9.2921617882115504E-2</v>
          </cell>
          <cell r="CX108">
            <v>-4.8501286396351647E-3</v>
          </cell>
          <cell r="CY108">
            <v>0.99514987136036481</v>
          </cell>
          <cell r="DA108">
            <v>-3.3342885542370304E-2</v>
          </cell>
          <cell r="DB108">
            <v>-3.3342885542370304E-2</v>
          </cell>
          <cell r="DC108">
            <v>9.2921617882115504E-2</v>
          </cell>
          <cell r="DE108">
            <v>0.29794758023288415</v>
          </cell>
          <cell r="DF108">
            <v>0.70205241976711585</v>
          </cell>
        </row>
        <row r="109">
          <cell r="BS109">
            <v>38372</v>
          </cell>
          <cell r="BU109">
            <v>3804672</v>
          </cell>
          <cell r="BV109">
            <v>0</v>
          </cell>
          <cell r="BW109">
            <v>0</v>
          </cell>
          <cell r="BX109">
            <v>3804672</v>
          </cell>
          <cell r="BY109">
            <v>2.0142090226451031E-3</v>
          </cell>
          <cell r="BZ109">
            <v>1.0020142090226452</v>
          </cell>
          <cell r="CB109">
            <v>7.7263918086636352E-3</v>
          </cell>
          <cell r="CC109">
            <v>7.7263918086636352E-3</v>
          </cell>
          <cell r="CD109">
            <v>-3.7839134137998665E-2</v>
          </cell>
          <cell r="CF109">
            <v>7.5487541919380344E-3</v>
          </cell>
          <cell r="CG109">
            <v>1.0075487541919381</v>
          </cell>
          <cell r="CI109">
            <v>4.4425765940891759E-2</v>
          </cell>
          <cell r="CJ109">
            <v>4.4425765940891759E-2</v>
          </cell>
          <cell r="CK109">
            <v>-0.11804508903879984</v>
          </cell>
          <cell r="CM109">
            <v>8882876</v>
          </cell>
          <cell r="CN109">
            <v>0</v>
          </cell>
          <cell r="CO109">
            <v>22539</v>
          </cell>
          <cell r="CP109">
            <v>8905415</v>
          </cell>
          <cell r="CQ109">
            <v>-7.1390123450183335E-3</v>
          </cell>
          <cell r="CR109">
            <v>0.99286098765498165</v>
          </cell>
          <cell r="CT109">
            <v>-4.0243862615883086E-2</v>
          </cell>
          <cell r="CU109">
            <v>-4.0243862615883086E-2</v>
          </cell>
          <cell r="CV109">
            <v>8.5119236959917632E-2</v>
          </cell>
          <cell r="CX109">
            <v>-7.1390123450183335E-3</v>
          </cell>
          <cell r="CY109">
            <v>0.99286098765498165</v>
          </cell>
          <cell r="DA109">
            <v>-4.0243862615883086E-2</v>
          </cell>
          <cell r="DB109">
            <v>-4.0243862615883086E-2</v>
          </cell>
          <cell r="DC109">
            <v>8.5119236959917632E-2</v>
          </cell>
          <cell r="DE109">
            <v>0.29987449111522574</v>
          </cell>
          <cell r="DF109">
            <v>0.70012550888477432</v>
          </cell>
        </row>
        <row r="110">
          <cell r="BS110">
            <v>38373</v>
          </cell>
          <cell r="BU110">
            <v>3827627</v>
          </cell>
          <cell r="BV110">
            <v>0</v>
          </cell>
          <cell r="BW110">
            <v>0</v>
          </cell>
          <cell r="BX110">
            <v>3827627</v>
          </cell>
          <cell r="BY110">
            <v>6.0333716020723998E-3</v>
          </cell>
          <cell r="BZ110">
            <v>1.0060333716020724</v>
          </cell>
          <cell r="CA110">
            <v>1.0283566828007684E-2</v>
          </cell>
          <cell r="CB110">
            <v>1.3806379603660934E-2</v>
          </cell>
          <cell r="CC110">
            <v>1.3806379603660934E-2</v>
          </cell>
          <cell r="CD110">
            <v>-3.2034060093281469E-2</v>
          </cell>
          <cell r="CF110">
            <v>2.31184639862307E-2</v>
          </cell>
          <cell r="CG110">
            <v>1.0231184639862307</v>
          </cell>
          <cell r="CH110">
            <v>3.9393513993466245E-2</v>
          </cell>
          <cell r="CI110">
            <v>6.8571285397087678E-2</v>
          </cell>
          <cell r="CJ110">
            <v>6.8571285397087678E-2</v>
          </cell>
          <cell r="CK110">
            <v>-9.7655646192263967E-2</v>
          </cell>
          <cell r="CM110">
            <v>8861576</v>
          </cell>
          <cell r="CN110">
            <v>0</v>
          </cell>
          <cell r="CO110">
            <v>22539</v>
          </cell>
          <cell r="CP110">
            <v>8884115</v>
          </cell>
          <cell r="CQ110">
            <v>-2.3918031894077929E-3</v>
          </cell>
          <cell r="CR110">
            <v>0.99760819681059221</v>
          </cell>
          <cell r="CS110">
            <v>-2.7741019610993956E-3</v>
          </cell>
          <cell r="CT110">
            <v>-4.2539410406332134E-2</v>
          </cell>
          <cell r="CU110">
            <v>-4.2539410406332134E-2</v>
          </cell>
          <cell r="CV110">
            <v>8.2523845308069221E-2</v>
          </cell>
          <cell r="CX110">
            <v>-2.3918031894077929E-3</v>
          </cell>
          <cell r="CY110">
            <v>0.99760819681059221</v>
          </cell>
          <cell r="CZ110">
            <v>-2.7741019610993956E-3</v>
          </cell>
          <cell r="DA110">
            <v>-4.2539410406332134E-2</v>
          </cell>
          <cell r="DB110">
            <v>-4.2539410406332134E-2</v>
          </cell>
          <cell r="DC110">
            <v>8.2523845308069221E-2</v>
          </cell>
          <cell r="DE110">
            <v>0.30164439799725801</v>
          </cell>
          <cell r="DF110">
            <v>0.69835560200274205</v>
          </cell>
        </row>
        <row r="111">
          <cell r="BS111">
            <v>38376</v>
          </cell>
          <cell r="BU111">
            <v>3848021</v>
          </cell>
          <cell r="BV111">
            <v>0</v>
          </cell>
          <cell r="BW111">
            <v>0</v>
          </cell>
          <cell r="BX111">
            <v>3848021</v>
          </cell>
          <cell r="BY111">
            <v>5.3281053770390897E-3</v>
          </cell>
          <cell r="BZ111">
            <v>1.0053281053770391</v>
          </cell>
          <cell r="CB111">
            <v>1.9208046826103775E-2</v>
          </cell>
          <cell r="CC111">
            <v>1.9208046826103775E-2</v>
          </cell>
          <cell r="CD111">
            <v>-2.6876635564073825E-2</v>
          </cell>
          <cell r="CF111">
            <v>2.105739745973869E-2</v>
          </cell>
          <cell r="CG111">
            <v>1.0210573974597388</v>
          </cell>
          <cell r="CI111">
            <v>9.107261566775815E-2</v>
          </cell>
          <cell r="CJ111">
            <v>9.107261566775815E-2</v>
          </cell>
          <cell r="CK111">
            <v>-7.8654622488583348E-2</v>
          </cell>
          <cell r="CM111">
            <v>8804816</v>
          </cell>
          <cell r="CN111">
            <v>0</v>
          </cell>
          <cell r="CO111">
            <v>22539</v>
          </cell>
          <cell r="CP111">
            <v>8827355</v>
          </cell>
          <cell r="CQ111">
            <v>-6.3889312553923492E-3</v>
          </cell>
          <cell r="CR111">
            <v>0.9936110687446077</v>
          </cell>
          <cell r="CT111">
            <v>-4.8656560292993478E-2</v>
          </cell>
          <cell r="CU111">
            <v>-4.8656560292993478E-2</v>
          </cell>
          <cell r="CV111">
            <v>7.5607674878072961E-2</v>
          </cell>
          <cell r="CX111">
            <v>-6.3889312553923492E-3</v>
          </cell>
          <cell r="CY111">
            <v>0.9936110687446077</v>
          </cell>
          <cell r="DA111">
            <v>-4.8656560292993478E-2</v>
          </cell>
          <cell r="DB111">
            <v>-4.8656560292993478E-2</v>
          </cell>
          <cell r="DC111">
            <v>7.5607674878072961E-2</v>
          </cell>
          <cell r="DE111">
            <v>0.30412317806670552</v>
          </cell>
          <cell r="DF111">
            <v>0.69587682193329448</v>
          </cell>
        </row>
        <row r="112">
          <cell r="BS112">
            <v>38377</v>
          </cell>
          <cell r="BU112">
            <v>3841959</v>
          </cell>
          <cell r="BV112">
            <v>0</v>
          </cell>
          <cell r="BW112">
            <v>0</v>
          </cell>
          <cell r="BX112">
            <v>3841959</v>
          </cell>
          <cell r="BY112">
            <v>-1.5753552280509903E-3</v>
          </cell>
          <cell r="BZ112">
            <v>0.99842464477194903</v>
          </cell>
          <cell r="CB112">
            <v>1.7602432101064602E-2</v>
          </cell>
          <cell r="CC112">
            <v>1.7602432101064602E-2</v>
          </cell>
          <cell r="CD112">
            <v>-2.8409650543776532E-2</v>
          </cell>
          <cell r="CF112">
            <v>-6.0617489194499906E-3</v>
          </cell>
          <cell r="CG112">
            <v>0.99393825108055001</v>
          </cell>
          <cell r="CI112">
            <v>8.4458807418692716E-2</v>
          </cell>
          <cell r="CJ112">
            <v>8.4458807418692716E-2</v>
          </cell>
          <cell r="CK112">
            <v>-8.4239586835153424E-2</v>
          </cell>
          <cell r="CM112">
            <v>8794113</v>
          </cell>
          <cell r="CN112">
            <v>0</v>
          </cell>
          <cell r="CO112">
            <v>22539</v>
          </cell>
          <cell r="CP112">
            <v>8816652</v>
          </cell>
          <cell r="CQ112">
            <v>-1.2124809753317953E-3</v>
          </cell>
          <cell r="CR112">
            <v>0.99878751902466822</v>
          </cell>
          <cell r="CT112">
            <v>-4.9810046114644901E-2</v>
          </cell>
          <cell r="CU112">
            <v>-4.9810046114644901E-2</v>
          </cell>
          <cell r="CV112">
            <v>7.4303521035362419E-2</v>
          </cell>
          <cell r="CX112">
            <v>-1.2124809753317953E-3</v>
          </cell>
          <cell r="CY112">
            <v>0.99878751902466822</v>
          </cell>
          <cell r="DA112">
            <v>-4.9810046114644901E-2</v>
          </cell>
          <cell r="DB112">
            <v>-4.9810046114644901E-2</v>
          </cell>
          <cell r="DC112">
            <v>7.4303521035362419E-2</v>
          </cell>
          <cell r="DE112">
            <v>0.30404693800415195</v>
          </cell>
          <cell r="DF112">
            <v>0.69595306199584805</v>
          </cell>
        </row>
        <row r="113">
          <cell r="BS113">
            <v>38378</v>
          </cell>
          <cell r="BU113">
            <v>3818041</v>
          </cell>
          <cell r="BV113">
            <v>0</v>
          </cell>
          <cell r="BW113">
            <v>0</v>
          </cell>
          <cell r="BX113">
            <v>3818041</v>
          </cell>
          <cell r="BY113">
            <v>-6.2254698709694719E-3</v>
          </cell>
          <cell r="BZ113">
            <v>0.9937745301290305</v>
          </cell>
          <cell r="CB113">
            <v>1.1267378819394214E-2</v>
          </cell>
          <cell r="CC113">
            <v>1.1267378819394214E-2</v>
          </cell>
          <cell r="CD113">
            <v>-3.4458256991240943E-2</v>
          </cell>
          <cell r="CF113">
            <v>-2.5248054500077173E-2</v>
          </cell>
          <cell r="CG113">
            <v>0.97475194549992283</v>
          </cell>
          <cell r="CI113">
            <v>5.7078332345896765E-2</v>
          </cell>
          <cell r="CJ113">
            <v>5.7078332345896765E-2</v>
          </cell>
          <cell r="CK113">
            <v>-0.10736075565575265</v>
          </cell>
          <cell r="CM113">
            <v>8845451</v>
          </cell>
          <cell r="CN113">
            <v>0</v>
          </cell>
          <cell r="CO113">
            <v>22539</v>
          </cell>
          <cell r="CP113">
            <v>8867990</v>
          </cell>
          <cell r="CQ113">
            <v>5.8228452251489569E-3</v>
          </cell>
          <cell r="CR113">
            <v>1.005822845225149</v>
          </cell>
          <cell r="CT113">
            <v>-4.4277237078679033E-2</v>
          </cell>
          <cell r="CU113">
            <v>-4.4277237078679033E-2</v>
          </cell>
          <cell r="CV113">
            <v>8.0559024163183945E-2</v>
          </cell>
          <cell r="CX113">
            <v>5.8228452251489569E-3</v>
          </cell>
          <cell r="CY113">
            <v>1.005822845225149</v>
          </cell>
          <cell r="DA113">
            <v>-4.4277237078679033E-2</v>
          </cell>
          <cell r="DB113">
            <v>-4.4277237078679033E-2</v>
          </cell>
          <cell r="DC113">
            <v>8.0559024163183945E-2</v>
          </cell>
          <cell r="DE113">
            <v>0.30149985485835978</v>
          </cell>
          <cell r="DF113">
            <v>0.69850014514164027</v>
          </cell>
        </row>
        <row r="114">
          <cell r="BS114">
            <v>38379</v>
          </cell>
          <cell r="BU114">
            <v>3813309</v>
          </cell>
          <cell r="BV114">
            <v>0</v>
          </cell>
          <cell r="BW114">
            <v>0</v>
          </cell>
          <cell r="BX114">
            <v>3813309</v>
          </cell>
          <cell r="BY114">
            <v>-1.2393790428127933E-3</v>
          </cell>
          <cell r="BZ114">
            <v>0.99876062095718721</v>
          </cell>
          <cell r="CB114">
            <v>1.0014035223405271E-2</v>
          </cell>
          <cell r="CC114">
            <v>1.0014035223405271E-2</v>
          </cell>
          <cell r="CD114">
            <v>-3.5654929192486917E-2</v>
          </cell>
          <cell r="CF114">
            <v>-4.1689618456252821E-3</v>
          </cell>
          <cell r="CG114">
            <v>0.99583103815437468</v>
          </cell>
          <cell r="CI114">
            <v>5.2671413110509491E-2</v>
          </cell>
          <cell r="CJ114">
            <v>5.2671413110509491E-2</v>
          </cell>
          <cell r="CK114">
            <v>-0.11108213460733163</v>
          </cell>
          <cell r="CM114">
            <v>8853781</v>
          </cell>
          <cell r="CN114">
            <v>0</v>
          </cell>
          <cell r="CO114">
            <v>22539</v>
          </cell>
          <cell r="CP114">
            <v>8876320</v>
          </cell>
          <cell r="CQ114">
            <v>9.3933349045274069E-4</v>
          </cell>
          <cell r="CR114">
            <v>1.0009393334904528</v>
          </cell>
          <cell r="CT114">
            <v>-4.3379494679878894E-2</v>
          </cell>
          <cell r="CU114">
            <v>-4.3379494679878894E-2</v>
          </cell>
          <cell r="CV114">
            <v>8.1574029442991414E-2</v>
          </cell>
          <cell r="CX114">
            <v>9.3933349045274069E-4</v>
          </cell>
          <cell r="CY114">
            <v>1.0009393334904528</v>
          </cell>
          <cell r="DA114">
            <v>-4.3379494679878894E-2</v>
          </cell>
          <cell r="DB114">
            <v>-4.3379494679878894E-2</v>
          </cell>
          <cell r="DC114">
            <v>8.1574029442991414E-2</v>
          </cell>
          <cell r="DE114">
            <v>0.3010406494309269</v>
          </cell>
          <cell r="DF114">
            <v>0.6989593505690731</v>
          </cell>
        </row>
        <row r="115">
          <cell r="BS115">
            <v>38380</v>
          </cell>
          <cell r="BU115">
            <v>3830204</v>
          </cell>
          <cell r="BV115">
            <v>0</v>
          </cell>
          <cell r="BW115">
            <v>0</v>
          </cell>
          <cell r="BX115">
            <v>3830204</v>
          </cell>
          <cell r="BY115">
            <v>4.4305352647792248E-3</v>
          </cell>
          <cell r="BZ115">
            <v>1.0044305352647793</v>
          </cell>
          <cell r="CA115">
            <v>6.732630948627083E-4</v>
          </cell>
          <cell r="CB115">
            <v>1.4488938024384668E-2</v>
          </cell>
          <cell r="CC115">
            <v>1.4488938024384668E-2</v>
          </cell>
          <cell r="CD115">
            <v>-3.1382364348858105E-2</v>
          </cell>
          <cell r="CF115">
            <v>1.4590368978130977E-2</v>
          </cell>
          <cell r="CG115">
            <v>1.014590368978131</v>
          </cell>
          <cell r="CH115">
            <v>-5.0629093627962973E-4</v>
          </cell>
          <cell r="CI115">
            <v>6.8030277440522369E-2</v>
          </cell>
          <cell r="CJ115">
            <v>6.8030277440522369E-2</v>
          </cell>
          <cell r="CK115">
            <v>-9.8112494959999963E-2</v>
          </cell>
          <cell r="CM115">
            <v>8846742</v>
          </cell>
          <cell r="CN115">
            <v>0</v>
          </cell>
          <cell r="CO115">
            <v>22539</v>
          </cell>
          <cell r="CP115">
            <v>8869281</v>
          </cell>
          <cell r="CQ115">
            <v>-7.9300881446365157E-4</v>
          </cell>
          <cell r="CR115">
            <v>0.99920699118553635</v>
          </cell>
          <cell r="CS115">
            <v>-1.6697217449345159E-3</v>
          </cell>
          <cell r="CT115">
            <v>-4.4138103172694398E-2</v>
          </cell>
          <cell r="CU115">
            <v>-4.4138103172694398E-2</v>
          </cell>
          <cell r="CV115">
            <v>8.0716331704148159E-2</v>
          </cell>
          <cell r="CX115">
            <v>-7.9300881446365157E-4</v>
          </cell>
          <cell r="CY115">
            <v>0.99920699118553635</v>
          </cell>
          <cell r="CZ115">
            <v>-1.6697217449345159E-3</v>
          </cell>
          <cell r="DA115">
            <v>-4.4138103172694398E-2</v>
          </cell>
          <cell r="DB115">
            <v>-4.4138103172694398E-2</v>
          </cell>
          <cell r="DC115">
            <v>8.0716331704148159E-2</v>
          </cell>
          <cell r="DE115">
            <v>0.30213933229659573</v>
          </cell>
          <cell r="DF115">
            <v>0.69786066770340427</v>
          </cell>
        </row>
        <row r="116">
          <cell r="BS116">
            <v>38383</v>
          </cell>
          <cell r="BU116">
            <v>3813490</v>
          </cell>
          <cell r="BV116">
            <v>0</v>
          </cell>
          <cell r="BW116">
            <v>0</v>
          </cell>
          <cell r="BX116">
            <v>3813490</v>
          </cell>
          <cell r="BY116">
            <v>-4.3637362396363221E-3</v>
          </cell>
          <cell r="BZ116">
            <v>0.99563626376036363</v>
          </cell>
          <cell r="CB116">
            <v>1.0061975880817364E-2</v>
          </cell>
          <cell r="CC116">
            <v>1.0061975880817364E-2</v>
          </cell>
          <cell r="CD116">
            <v>-3.5609156227899841E-2</v>
          </cell>
          <cell r="CF116">
            <v>-1.4515995370261313E-2</v>
          </cell>
          <cell r="CG116">
            <v>0.98548400462973873</v>
          </cell>
          <cell r="CI116">
            <v>5.2526754877896931E-2</v>
          </cell>
          <cell r="CJ116">
            <v>5.2526754877896931E-2</v>
          </cell>
          <cell r="CK116">
            <v>-0.11120428980765706</v>
          </cell>
          <cell r="CM116">
            <v>8928248</v>
          </cell>
          <cell r="CN116">
            <v>0</v>
          </cell>
          <cell r="CO116">
            <v>22539</v>
          </cell>
          <cell r="CP116">
            <v>8950787</v>
          </cell>
          <cell r="CQ116">
            <v>9.1896964364980658E-3</v>
          </cell>
          <cell r="CR116">
            <v>1.0091896964364981</v>
          </cell>
          <cell r="CT116">
            <v>-3.5354022505636129E-2</v>
          </cell>
          <cell r="CU116">
            <v>-3.5354022505636129E-2</v>
          </cell>
          <cell r="CV116">
            <v>9.0647786726475221E-2</v>
          </cell>
          <cell r="CX116">
            <v>9.1896964364980658E-3</v>
          </cell>
          <cell r="CY116">
            <v>1.0091896964364981</v>
          </cell>
          <cell r="DA116">
            <v>-3.5354022505636129E-2</v>
          </cell>
          <cell r="DB116">
            <v>-3.5354022505636129E-2</v>
          </cell>
          <cell r="DC116">
            <v>9.0647786726475221E-2</v>
          </cell>
          <cell r="DE116">
            <v>0.29929119559670747</v>
          </cell>
          <cell r="DF116">
            <v>0.70070880440329253</v>
          </cell>
        </row>
        <row r="119">
          <cell r="BX119">
            <v>3775501</v>
          </cell>
          <cell r="CP119">
            <v>9278831</v>
          </cell>
        </row>
        <row r="120">
          <cell r="BX120">
            <v>37989</v>
          </cell>
          <cell r="CP120">
            <v>-328044</v>
          </cell>
        </row>
        <row r="123">
          <cell r="BX123">
            <v>1.0061975880816877E-2</v>
          </cell>
          <cell r="CP123">
            <v>-3.5354022505636754E-2</v>
          </cell>
        </row>
        <row r="124">
          <cell r="BS124" t="str">
            <v>Month Fee deduction</v>
          </cell>
          <cell r="BX124">
            <v>0</v>
          </cell>
          <cell r="CP124">
            <v>22539</v>
          </cell>
        </row>
        <row r="125">
          <cell r="BS125" t="str">
            <v>Cum fee deduction</v>
          </cell>
          <cell r="BX125">
            <v>0</v>
          </cell>
          <cell r="CP125">
            <v>22539</v>
          </cell>
        </row>
        <row r="134">
          <cell r="BX134">
            <v>0</v>
          </cell>
          <cell r="CP134">
            <v>0</v>
          </cell>
        </row>
        <row r="135">
          <cell r="BX135">
            <v>0</v>
          </cell>
          <cell r="CP135">
            <v>0</v>
          </cell>
        </row>
        <row r="136">
          <cell r="BX136">
            <v>3813490</v>
          </cell>
          <cell r="CP136">
            <v>8950787</v>
          </cell>
        </row>
        <row r="138">
          <cell r="BS138">
            <v>38384</v>
          </cell>
          <cell r="BU138">
            <v>3811921</v>
          </cell>
          <cell r="BV138">
            <v>0</v>
          </cell>
          <cell r="BW138">
            <v>0</v>
          </cell>
          <cell r="BX138">
            <v>3811921</v>
          </cell>
          <cell r="BY138">
            <v>-4.1143414562513605E-4</v>
          </cell>
          <cell r="BZ138">
            <v>0.99958856585437483</v>
          </cell>
          <cell r="CB138">
            <v>-4.1143414562516689E-4</v>
          </cell>
          <cell r="CC138">
            <v>9.6464018947424179E-3</v>
          </cell>
          <cell r="CD138">
            <v>-3.6005939550755928E-2</v>
          </cell>
          <cell r="CF138">
            <v>-1.4962958445439659E-3</v>
          </cell>
          <cell r="CG138">
            <v>0.99850370415545608</v>
          </cell>
          <cell r="CI138">
            <v>-1.4962958445439156E-3</v>
          </cell>
          <cell r="CJ138">
            <v>5.0951863468301939E-2</v>
          </cell>
          <cell r="CK138">
            <v>-0.11253419113546637</v>
          </cell>
          <cell r="CM138">
            <v>8961650</v>
          </cell>
          <cell r="CN138">
            <v>0</v>
          </cell>
          <cell r="CO138">
            <v>22539</v>
          </cell>
          <cell r="CP138">
            <v>8984189</v>
          </cell>
          <cell r="CQ138">
            <v>3.7317388962557147E-3</v>
          </cell>
          <cell r="CR138">
            <v>1.0037317388962557</v>
          </cell>
          <cell r="CT138">
            <v>3.7317388962556652E-3</v>
          </cell>
          <cell r="CU138">
            <v>-3.1754215590303891E-2</v>
          </cell>
          <cell r="CV138">
            <v>9.4717799494317578E-2</v>
          </cell>
          <cell r="CX138">
            <v>3.7317388962557147E-3</v>
          </cell>
          <cell r="CY138">
            <v>1.0037317388962557</v>
          </cell>
          <cell r="DA138">
            <v>3.7317388962556652E-3</v>
          </cell>
          <cell r="DB138">
            <v>-3.1754215590303891E-2</v>
          </cell>
          <cell r="DC138">
            <v>9.4717799494317578E-2</v>
          </cell>
          <cell r="DE138">
            <v>0.29842250064606052</v>
          </cell>
          <cell r="DF138">
            <v>0.70157749935393943</v>
          </cell>
        </row>
        <row r="139">
          <cell r="BS139">
            <v>38385</v>
          </cell>
          <cell r="BU139">
            <v>3796638</v>
          </cell>
          <cell r="BV139">
            <v>0</v>
          </cell>
          <cell r="BW139">
            <v>0</v>
          </cell>
          <cell r="BX139">
            <v>3796638</v>
          </cell>
          <cell r="BY139">
            <v>-4.0092646201219809E-3</v>
          </cell>
          <cell r="BZ139">
            <v>0.99599073537987803</v>
          </cell>
          <cell r="CB139">
            <v>-4.4190492173835638E-3</v>
          </cell>
          <cell r="CC139">
            <v>5.5984622967923947E-3</v>
          </cell>
          <cell r="CD139">
            <v>-3.9870846831322804E-2</v>
          </cell>
          <cell r="CF139">
            <v>-1.5766767805063933E-2</v>
          </cell>
          <cell r="CG139">
            <v>0.98423323219493608</v>
          </cell>
          <cell r="CI139">
            <v>-1.7239471900459269E-2</v>
          </cell>
          <cell r="CJ139">
            <v>3.4381749462697897E-2</v>
          </cell>
          <cell r="CK139">
            <v>-0.12652665847876665</v>
          </cell>
          <cell r="CM139">
            <v>8986237</v>
          </cell>
          <cell r="CN139">
            <v>0</v>
          </cell>
          <cell r="CO139">
            <v>22539</v>
          </cell>
          <cell r="CP139">
            <v>9008776</v>
          </cell>
          <cell r="CQ139">
            <v>2.7366966567600034E-3</v>
          </cell>
          <cell r="CR139">
            <v>1.0027366966567599</v>
          </cell>
          <cell r="CT139">
            <v>6.4786481903769122E-3</v>
          </cell>
          <cell r="CU139">
            <v>-2.9104420589188051E-2</v>
          </cell>
          <cell r="CV139">
            <v>9.7713710036289259E-2</v>
          </cell>
          <cell r="CX139">
            <v>2.7366966567600034E-3</v>
          </cell>
          <cell r="CY139">
            <v>1.0027366966567599</v>
          </cell>
          <cell r="DA139">
            <v>6.4786481903769122E-3</v>
          </cell>
          <cell r="DB139">
            <v>-2.9104420589188051E-2</v>
          </cell>
          <cell r="DC139">
            <v>9.7713710036289259E-2</v>
          </cell>
          <cell r="DE139">
            <v>0.29700971025688666</v>
          </cell>
          <cell r="DF139">
            <v>0.70299028974311339</v>
          </cell>
        </row>
        <row r="140">
          <cell r="BS140">
            <v>38386</v>
          </cell>
          <cell r="BU140">
            <v>3713886</v>
          </cell>
          <cell r="BV140">
            <v>77257</v>
          </cell>
          <cell r="BW140">
            <v>77257</v>
          </cell>
          <cell r="BX140">
            <v>3791143</v>
          </cell>
          <cell r="BY140">
            <v>-1.4473331405311753E-3</v>
          </cell>
          <cell r="BZ140">
            <v>0.99855266685946886</v>
          </cell>
          <cell r="CB140">
            <v>-5.8599865215327451E-3</v>
          </cell>
          <cell r="CC140">
            <v>4.1430263162431924E-3</v>
          </cell>
          <cell r="CD140">
            <v>-4.1260473573893952E-2</v>
          </cell>
          <cell r="CF140">
            <v>-5.2734992146058045E-3</v>
          </cell>
          <cell r="CG140">
            <v>0.99472650078539415</v>
          </cell>
          <cell r="CI140">
            <v>-2.2422058773537867E-2</v>
          </cell>
          <cell r="CJ140">
            <v>2.8926938119303802E-2</v>
          </cell>
          <cell r="CK140">
            <v>-0.13113291945925798</v>
          </cell>
          <cell r="CM140">
            <v>8967393</v>
          </cell>
          <cell r="CN140">
            <v>0</v>
          </cell>
          <cell r="CO140">
            <v>22539</v>
          </cell>
          <cell r="CP140">
            <v>8989932</v>
          </cell>
          <cell r="CQ140">
            <v>-2.091738100714237E-3</v>
          </cell>
          <cell r="CR140">
            <v>0.99790826189928572</v>
          </cell>
          <cell r="CT140">
            <v>4.3733584544016768E-3</v>
          </cell>
          <cell r="CU140">
            <v>-3.1135279864456744E-2</v>
          </cell>
          <cell r="CV140">
            <v>9.5417580445329886E-2</v>
          </cell>
          <cell r="CX140">
            <v>-2.091738100714237E-3</v>
          </cell>
          <cell r="CY140">
            <v>0.99790826189928572</v>
          </cell>
          <cell r="DA140">
            <v>4.3733584544016768E-3</v>
          </cell>
          <cell r="DB140">
            <v>-3.1135279864456744E-2</v>
          </cell>
          <cell r="DC140">
            <v>9.5417580445329886E-2</v>
          </cell>
          <cell r="DE140">
            <v>0.29286367723634188</v>
          </cell>
          <cell r="DF140">
            <v>0.70713632276365812</v>
          </cell>
        </row>
        <row r="141">
          <cell r="BS141">
            <v>38387</v>
          </cell>
          <cell r="BU141">
            <v>3692555</v>
          </cell>
          <cell r="BV141">
            <v>0</v>
          </cell>
          <cell r="BW141">
            <v>77257</v>
          </cell>
          <cell r="BX141">
            <v>3769812</v>
          </cell>
          <cell r="BY141">
            <v>-5.6265353219332537E-3</v>
          </cell>
          <cell r="BZ141">
            <v>0.99437346467806675</v>
          </cell>
          <cell r="CA141">
            <v>-1.5767306388902558E-2</v>
          </cell>
          <cell r="CB141">
            <v>-1.145355042231655E-2</v>
          </cell>
          <cell r="CC141">
            <v>-1.50681988959811E-3</v>
          </cell>
          <cell r="CD141">
            <v>-4.6654855383863936E-2</v>
          </cell>
          <cell r="CF141">
            <v>-2.0009005790628032E-2</v>
          </cell>
          <cell r="CG141">
            <v>0.97999099420937197</v>
          </cell>
          <cell r="CH141">
            <v>-5.5889000195039062E-2</v>
          </cell>
          <cell r="CI141">
            <v>-4.1982421460328379E-2</v>
          </cell>
          <cell r="CJ141">
            <v>8.3391330563413746E-3</v>
          </cell>
          <cell r="CK141">
            <v>-0.14851808590508375</v>
          </cell>
          <cell r="CM141">
            <v>9056630</v>
          </cell>
          <cell r="CN141">
            <v>0</v>
          </cell>
          <cell r="CO141">
            <v>22539</v>
          </cell>
          <cell r="CP141">
            <v>9079169</v>
          </cell>
          <cell r="CQ141">
            <v>9.92632647276976E-3</v>
          </cell>
          <cell r="CR141">
            <v>1.0099263264727698</v>
          </cell>
          <cell r="CS141">
            <v>2.3664601448527778E-2</v>
          </cell>
          <cell r="CT141">
            <v>1.4343096310972303E-2</v>
          </cell>
          <cell r="CU141">
            <v>-2.1518012344442616E-2</v>
          </cell>
          <cell r="CV141">
            <v>0.1062910529728418</v>
          </cell>
          <cell r="CX141">
            <v>9.92632647276976E-3</v>
          </cell>
          <cell r="CY141">
            <v>1.0099263264727698</v>
          </cell>
          <cell r="CZ141">
            <v>2.3664601448527778E-2</v>
          </cell>
          <cell r="DA141">
            <v>1.4343096310972303E-2</v>
          </cell>
          <cell r="DB141">
            <v>-2.1518012344442616E-2</v>
          </cell>
          <cell r="DC141">
            <v>0.1062910529728418</v>
          </cell>
          <cell r="DE141">
            <v>0.28963067050952668</v>
          </cell>
          <cell r="DF141">
            <v>0.71036932949047327</v>
          </cell>
        </row>
        <row r="142">
          <cell r="BS142">
            <v>38390</v>
          </cell>
          <cell r="BU142">
            <v>3696211</v>
          </cell>
          <cell r="BV142">
            <v>0</v>
          </cell>
          <cell r="BW142">
            <v>77257</v>
          </cell>
          <cell r="BX142">
            <v>3773468</v>
          </cell>
          <cell r="BY142">
            <v>9.6980963506933498E-4</v>
          </cell>
          <cell r="BZ142">
            <v>1.0009698096350694</v>
          </cell>
          <cell r="CB142">
            <v>-1.0494848550802405E-2</v>
          </cell>
          <cell r="CC142">
            <v>-5.3847158297593012E-4</v>
          </cell>
          <cell r="CD142">
            <v>-4.5730292077068579E-2</v>
          </cell>
          <cell r="CF142">
            <v>3.4644396302750211E-3</v>
          </cell>
          <cell r="CG142">
            <v>1.003464439630275</v>
          </cell>
          <cell r="CI142">
            <v>-3.8663427394735495E-2</v>
          </cell>
          <cell r="CJ142">
            <v>1.1832463109658908E-2</v>
          </cell>
          <cell r="CK142">
            <v>-0.14556817821743095</v>
          </cell>
          <cell r="CM142">
            <v>9096172</v>
          </cell>
          <cell r="CN142">
            <v>0</v>
          </cell>
          <cell r="CO142">
            <v>22539</v>
          </cell>
          <cell r="CP142">
            <v>9118711</v>
          </cell>
          <cell r="CQ142">
            <v>4.3552444061785833E-3</v>
          </cell>
          <cell r="CR142">
            <v>1.0043552444061785</v>
          </cell>
          <cell r="CT142">
            <v>1.8760808407126461E-2</v>
          </cell>
          <cell r="CU142">
            <v>-1.7256484141159323E-2</v>
          </cell>
          <cell r="CV142">
            <v>0.1111092208929072</v>
          </cell>
          <cell r="CX142">
            <v>4.3552444061785833E-3</v>
          </cell>
          <cell r="CY142">
            <v>1.0043552444061785</v>
          </cell>
          <cell r="DA142">
            <v>1.8760808407126461E-2</v>
          </cell>
          <cell r="DB142">
            <v>-1.7256484141159323E-2</v>
          </cell>
          <cell r="DC142">
            <v>0.1111092208929072</v>
          </cell>
          <cell r="DE142">
            <v>0.28893842531137476</v>
          </cell>
          <cell r="DF142">
            <v>0.7110615746886253</v>
          </cell>
        </row>
        <row r="143">
          <cell r="BS143">
            <v>38391</v>
          </cell>
          <cell r="BU143">
            <v>3694632</v>
          </cell>
          <cell r="BV143">
            <v>0</v>
          </cell>
          <cell r="BW143">
            <v>77257</v>
          </cell>
          <cell r="BX143">
            <v>3771889</v>
          </cell>
          <cell r="BY143">
            <v>-4.1844796351790979E-4</v>
          </cell>
          <cell r="BZ143">
            <v>0.99958155203648213</v>
          </cell>
          <cell r="CB143">
            <v>-1.0908904966316801E-2</v>
          </cell>
          <cell r="CC143">
            <v>-9.5669422415645133E-4</v>
          </cell>
          <cell r="CD143">
            <v>-4.612960429299573E-2</v>
          </cell>
          <cell r="CF143">
            <v>-1.4919000225309062E-3</v>
          </cell>
          <cell r="CG143">
            <v>0.99850809997746914</v>
          </cell>
          <cell r="CI143">
            <v>-4.0097645449065022E-2</v>
          </cell>
          <cell r="CJ143">
            <v>1.0322910235148086E-2</v>
          </cell>
          <cell r="CK143">
            <v>-0.14684290507159947</v>
          </cell>
          <cell r="CM143">
            <v>9096389</v>
          </cell>
          <cell r="CN143">
            <v>0</v>
          </cell>
          <cell r="CO143">
            <v>22539</v>
          </cell>
          <cell r="CP143">
            <v>9118928</v>
          </cell>
          <cell r="CQ143">
            <v>2.3797223094360595E-5</v>
          </cell>
          <cell r="CR143">
            <v>1.0000237972230943</v>
          </cell>
          <cell r="CT143">
            <v>1.8785052085363851E-2</v>
          </cell>
          <cell r="CU143">
            <v>-1.7233097574467893E-2</v>
          </cell>
          <cell r="CV143">
            <v>0.11113566220691884</v>
          </cell>
          <cell r="CX143">
            <v>2.3797223094360595E-5</v>
          </cell>
          <cell r="CY143">
            <v>1.0000237972230943</v>
          </cell>
          <cell r="DA143">
            <v>1.8785052085363851E-2</v>
          </cell>
          <cell r="DB143">
            <v>-1.7233097574467893E-2</v>
          </cell>
          <cell r="DC143">
            <v>0.11113566220691884</v>
          </cell>
          <cell r="DE143">
            <v>0.28884574577744809</v>
          </cell>
          <cell r="DF143">
            <v>0.71115425422255185</v>
          </cell>
        </row>
        <row r="144">
          <cell r="BS144">
            <v>38392</v>
          </cell>
          <cell r="BU144">
            <v>3709316</v>
          </cell>
          <cell r="BV144">
            <v>0</v>
          </cell>
          <cell r="BW144">
            <v>77257</v>
          </cell>
          <cell r="BX144">
            <v>3786573</v>
          </cell>
          <cell r="BY144">
            <v>3.8930095768990019E-3</v>
          </cell>
          <cell r="BZ144">
            <v>1.003893009576899</v>
          </cell>
          <cell r="CB144">
            <v>-7.0583638609251764E-3</v>
          </cell>
          <cell r="CC144">
            <v>2.9325909329658284E-3</v>
          </cell>
          <cell r="CD144">
            <v>-4.2416177707387925E-2</v>
          </cell>
          <cell r="CF144">
            <v>5.6885886751964357E-3</v>
          </cell>
          <cell r="CG144">
            <v>1.0056885886751965</v>
          </cell>
          <cell r="CI144">
            <v>-3.4637155785672169E-2</v>
          </cell>
          <cell r="CJ144">
            <v>1.6070221700603238E-2</v>
          </cell>
          <cell r="CK144">
            <v>-0.14198964528322622</v>
          </cell>
          <cell r="CM144">
            <v>9041486</v>
          </cell>
          <cell r="CN144">
            <v>0</v>
          </cell>
          <cell r="CO144">
            <v>22539</v>
          </cell>
          <cell r="CP144">
            <v>9064025</v>
          </cell>
          <cell r="CQ144">
            <v>-6.0207734944282927E-3</v>
          </cell>
          <cell r="CR144">
            <v>0.99397922650557169</v>
          </cell>
          <cell r="CT144">
            <v>1.2651178047248468E-2</v>
          </cell>
          <cell r="CU144">
            <v>-2.3150114491792939E-2</v>
          </cell>
          <cell r="CV144">
            <v>0.10444576606318945</v>
          </cell>
          <cell r="CX144">
            <v>-6.0207734944282927E-3</v>
          </cell>
          <cell r="CY144">
            <v>0.99397922650557169</v>
          </cell>
          <cell r="DA144">
            <v>1.2651178047248468E-2</v>
          </cell>
          <cell r="DB144">
            <v>-2.3150114491792939E-2</v>
          </cell>
          <cell r="DC144">
            <v>0.10444576606318945</v>
          </cell>
          <cell r="DE144">
            <v>0.29090844638635277</v>
          </cell>
          <cell r="DF144">
            <v>0.70909155361364717</v>
          </cell>
        </row>
        <row r="145">
          <cell r="BS145">
            <v>38393</v>
          </cell>
          <cell r="BU145">
            <v>3717135</v>
          </cell>
          <cell r="BV145">
            <v>0</v>
          </cell>
          <cell r="BW145">
            <v>77257</v>
          </cell>
          <cell r="BX145">
            <v>3794392</v>
          </cell>
          <cell r="BY145">
            <v>2.064927838443891E-3</v>
          </cell>
          <cell r="BZ145">
            <v>1.0020649278384439</v>
          </cell>
          <cell r="CB145">
            <v>-5.0080110345115392E-3</v>
          </cell>
          <cell r="CC145">
            <v>5.0035743600660432E-3</v>
          </cell>
          <cell r="CD145">
            <v>-4.0438836215092366E-2</v>
          </cell>
          <cell r="CF145">
            <v>2.9798495018146052E-3</v>
          </cell>
          <cell r="CG145">
            <v>1.0029798495018145</v>
          </cell>
          <cell r="CI145">
            <v>-3.1760519795269837E-2</v>
          </cell>
          <cell r="CJ145">
            <v>1.9097958044546282E-2</v>
          </cell>
          <cell r="CK145">
            <v>-0.13943290355517179</v>
          </cell>
          <cell r="CM145">
            <v>9074833</v>
          </cell>
          <cell r="CN145">
            <v>0</v>
          </cell>
          <cell r="CO145">
            <v>22539</v>
          </cell>
          <cell r="CP145">
            <v>9097372</v>
          </cell>
          <cell r="CQ145">
            <v>3.6790498702287339E-3</v>
          </cell>
          <cell r="CR145">
            <v>1.0036790498702288</v>
          </cell>
          <cell r="CT145">
            <v>1.637677223243017E-2</v>
          </cell>
          <cell r="CU145">
            <v>-1.9556235047280879E-2</v>
          </cell>
          <cell r="CV145">
            <v>0.10850907711549906</v>
          </cell>
          <cell r="CX145">
            <v>3.6790498702287339E-3</v>
          </cell>
          <cell r="CY145">
            <v>1.0036790498702288</v>
          </cell>
          <cell r="DA145">
            <v>1.637677223243017E-2</v>
          </cell>
          <cell r="DB145">
            <v>-1.9556235047280879E-2</v>
          </cell>
          <cell r="DC145">
            <v>0.10850907711549906</v>
          </cell>
          <cell r="DE145">
            <v>0.29058351302942598</v>
          </cell>
          <cell r="DF145">
            <v>0.70941648697057402</v>
          </cell>
        </row>
        <row r="146">
          <cell r="BS146">
            <v>38394</v>
          </cell>
          <cell r="BU146">
            <v>3706363</v>
          </cell>
          <cell r="BV146">
            <v>0</v>
          </cell>
          <cell r="BW146">
            <v>77257</v>
          </cell>
          <cell r="BX146">
            <v>3783620</v>
          </cell>
          <cell r="BY146">
            <v>-2.8389264999504533E-3</v>
          </cell>
          <cell r="BZ146">
            <v>0.99716107350004957</v>
          </cell>
          <cell r="CA146">
            <v>3.6627821228221169E-3</v>
          </cell>
          <cell r="CB146">
            <v>-7.8327201592240936E-3</v>
          </cell>
          <cell r="CC146">
            <v>2.1504430802703478E-3</v>
          </cell>
          <cell r="CD146">
            <v>-4.3162959831284597E-2</v>
          </cell>
          <cell r="CF146">
            <v>-4.0679066698223517E-3</v>
          </cell>
          <cell r="CG146">
            <v>0.99593209333017763</v>
          </cell>
          <cell r="CH146">
            <v>6.5585370939917897E-3</v>
          </cell>
          <cell r="CI146">
            <v>-3.5699227634780062E-2</v>
          </cell>
          <cell r="CJ146">
            <v>1.4952362663814611E-2</v>
          </cell>
          <cell r="CK146">
            <v>-0.14293361018662942</v>
          </cell>
          <cell r="CM146">
            <v>9187570</v>
          </cell>
          <cell r="CN146">
            <v>0</v>
          </cell>
          <cell r="CO146">
            <v>22539</v>
          </cell>
          <cell r="CP146">
            <v>9210109</v>
          </cell>
          <cell r="CQ146">
            <v>1.239226009445365E-2</v>
          </cell>
          <cell r="CR146">
            <v>1.0123922600944537</v>
          </cell>
          <cell r="CS146">
            <v>1.4422024746978623E-2</v>
          </cell>
          <cell r="CT146">
            <v>2.8971977547895822E-2</v>
          </cell>
          <cell r="CU146">
            <v>-7.4063209040013955E-3</v>
          </cell>
          <cell r="CV146">
            <v>0.12224600991617707</v>
          </cell>
          <cell r="CX146">
            <v>1.239226009445365E-2</v>
          </cell>
          <cell r="CY146">
            <v>1.0123922600944537</v>
          </cell>
          <cell r="CZ146">
            <v>1.4422024746978623E-2</v>
          </cell>
          <cell r="DA146">
            <v>2.8971977547895822E-2</v>
          </cell>
          <cell r="DB146">
            <v>-7.4063209040013955E-3</v>
          </cell>
          <cell r="DC146">
            <v>0.12224600991617707</v>
          </cell>
          <cell r="DE146">
            <v>0.28745015194355361</v>
          </cell>
          <cell r="DF146">
            <v>0.71254984805644639</v>
          </cell>
        </row>
        <row r="147">
          <cell r="BS147">
            <v>38397</v>
          </cell>
          <cell r="BU147">
            <v>3701473</v>
          </cell>
          <cell r="BV147">
            <v>0</v>
          </cell>
          <cell r="BW147">
            <v>77257</v>
          </cell>
          <cell r="BX147">
            <v>3778730</v>
          </cell>
          <cell r="BY147">
            <v>-1.2924130858807173E-3</v>
          </cell>
          <cell r="BZ147">
            <v>0.99870758691411932</v>
          </cell>
          <cell r="CB147">
            <v>-9.1150101350729873E-3</v>
          </cell>
          <cell r="CC147">
            <v>8.5525073361236714E-4</v>
          </cell>
          <cell r="CD147">
            <v>-4.4399588543054036E-2</v>
          </cell>
          <cell r="CF147">
            <v>-1.8459696300461225E-3</v>
          </cell>
          <cell r="CG147">
            <v>0.99815403036995387</v>
          </cell>
          <cell r="CI147">
            <v>-3.7479297574796289E-2</v>
          </cell>
          <cell r="CJ147">
            <v>1.3078791426393677E-2</v>
          </cell>
          <cell r="CK147">
            <v>-0.14451572871315821</v>
          </cell>
          <cell r="CM147">
            <v>9225607</v>
          </cell>
          <cell r="CN147">
            <v>0</v>
          </cell>
          <cell r="CO147">
            <v>22539</v>
          </cell>
          <cell r="CP147">
            <v>9248146</v>
          </cell>
          <cell r="CQ147">
            <v>4.1299185492810128E-3</v>
          </cell>
          <cell r="CR147">
            <v>1.0041299185492809</v>
          </cell>
          <cell r="CT147">
            <v>3.322154800466115E-2</v>
          </cell>
          <cell r="CU147">
            <v>-3.306989856803888E-3</v>
          </cell>
          <cell r="CV147">
            <v>0.12688079452938639</v>
          </cell>
          <cell r="CX147">
            <v>4.1299185492810128E-3</v>
          </cell>
          <cell r="CY147">
            <v>1.0041299185492809</v>
          </cell>
          <cell r="DA147">
            <v>3.322154800466115E-2</v>
          </cell>
          <cell r="DB147">
            <v>-3.306989856803888E-3</v>
          </cell>
          <cell r="DC147">
            <v>0.12688079452938639</v>
          </cell>
          <cell r="DE147">
            <v>0.28633481033613162</v>
          </cell>
          <cell r="DF147">
            <v>0.71366518966386838</v>
          </cell>
        </row>
        <row r="148">
          <cell r="BS148">
            <v>38398</v>
          </cell>
          <cell r="BU148">
            <v>3697017</v>
          </cell>
          <cell r="BV148">
            <v>0</v>
          </cell>
          <cell r="BW148">
            <v>77257</v>
          </cell>
          <cell r="BX148">
            <v>3774274</v>
          </cell>
          <cell r="BY148">
            <v>-1.1792321758897831E-3</v>
          </cell>
          <cell r="BZ148">
            <v>0.99882076782411022</v>
          </cell>
          <cell r="CB148">
            <v>-1.0283493597727955E-2</v>
          </cell>
          <cell r="CC148">
            <v>-3.2498998146091029E-4</v>
          </cell>
          <cell r="CD148">
            <v>-4.5526463295537556E-2</v>
          </cell>
          <cell r="CF148">
            <v>-1.6216967397909394E-3</v>
          </cell>
          <cell r="CG148">
            <v>0.99837830326020904</v>
          </cell>
          <cell r="CI148">
            <v>-3.9040214259900563E-2</v>
          </cell>
          <cell r="CJ148">
            <v>1.143588485318614E-2</v>
          </cell>
          <cell r="CK148">
            <v>-0.14590306476684656</v>
          </cell>
          <cell r="CM148">
            <v>9282696</v>
          </cell>
          <cell r="CN148">
            <v>0</v>
          </cell>
          <cell r="CO148">
            <v>22539</v>
          </cell>
          <cell r="CP148">
            <v>9305235</v>
          </cell>
          <cell r="CQ148">
            <v>6.1730210574097773E-3</v>
          </cell>
          <cell r="CR148">
            <v>1.0061730210574098</v>
          </cell>
          <cell r="CT148">
            <v>3.9599646377463493E-2</v>
          </cell>
          <cell r="CU148">
            <v>2.8456170825832405E-3</v>
          </cell>
          <cell r="CV148">
            <v>0.13383705340320695</v>
          </cell>
          <cell r="CX148">
            <v>6.1730210574097773E-3</v>
          </cell>
          <cell r="CY148">
            <v>1.0061730210574098</v>
          </cell>
          <cell r="DA148">
            <v>3.9599646377463493E-2</v>
          </cell>
          <cell r="DB148">
            <v>2.8456170825832405E-3</v>
          </cell>
          <cell r="DC148">
            <v>0.13383705340320695</v>
          </cell>
          <cell r="DE148">
            <v>0.28483041188969277</v>
          </cell>
          <cell r="DF148">
            <v>0.71516958811030718</v>
          </cell>
        </row>
        <row r="149">
          <cell r="BS149">
            <v>38399</v>
          </cell>
          <cell r="BU149">
            <v>3743055</v>
          </cell>
          <cell r="BV149">
            <v>0</v>
          </cell>
          <cell r="BW149">
            <v>77257</v>
          </cell>
          <cell r="BX149">
            <v>3820312</v>
          </cell>
          <cell r="BY149">
            <v>1.2197842551971585E-2</v>
          </cell>
          <cell r="BZ149">
            <v>1.0121978425519715</v>
          </cell>
          <cell r="CB149">
            <v>1.7889125184542554E-3</v>
          </cell>
          <cell r="CC149">
            <v>1.1868888393885779E-2</v>
          </cell>
          <cell r="CD149">
            <v>-3.3883945374793112E-2</v>
          </cell>
          <cell r="CF149">
            <v>1.797281849816974E-2</v>
          </cell>
          <cell r="CG149">
            <v>1.0179728184981698</v>
          </cell>
          <cell r="CI149">
            <v>-2.1769058446753586E-2</v>
          </cell>
          <cell r="CJ149">
            <v>2.96142384341882E-2</v>
          </cell>
          <cell r="CK149">
            <v>-0.13055253557005797</v>
          </cell>
          <cell r="CM149">
            <v>9295112</v>
          </cell>
          <cell r="CN149">
            <v>0</v>
          </cell>
          <cell r="CO149">
            <v>22539</v>
          </cell>
          <cell r="CP149">
            <v>9317651</v>
          </cell>
          <cell r="CQ149">
            <v>1.3343026801579971E-3</v>
          </cell>
          <cell r="CR149">
            <v>1.001334302680158</v>
          </cell>
          <cell r="CT149">
            <v>4.0986786971916267E-2</v>
          </cell>
          <cell r="CU149">
            <v>4.183716677241156E-3</v>
          </cell>
          <cell r="CV149">
            <v>0.13534993522242522</v>
          </cell>
          <cell r="CX149">
            <v>1.3343026801579971E-3</v>
          </cell>
          <cell r="CY149">
            <v>1.001334302680158</v>
          </cell>
          <cell r="DA149">
            <v>4.0986786971916267E-2</v>
          </cell>
          <cell r="DB149">
            <v>4.183716677241156E-3</v>
          </cell>
          <cell r="DC149">
            <v>0.13534993522242522</v>
          </cell>
          <cell r="DE149">
            <v>0.28708444983102305</v>
          </cell>
          <cell r="DF149">
            <v>0.71291555016897701</v>
          </cell>
        </row>
        <row r="150">
          <cell r="BS150">
            <v>38400</v>
          </cell>
          <cell r="BU150">
            <v>3763474</v>
          </cell>
          <cell r="BV150">
            <v>0</v>
          </cell>
          <cell r="BW150">
            <v>77257</v>
          </cell>
          <cell r="BX150">
            <v>3840731</v>
          </cell>
          <cell r="BY150">
            <v>5.3448514152770769E-3</v>
          </cell>
          <cell r="BZ150">
            <v>1.0053448514152772</v>
          </cell>
          <cell r="CB150">
            <v>7.143325405337464E-3</v>
          </cell>
          <cell r="CC150">
            <v>1.7277177254092724E-2</v>
          </cell>
          <cell r="CD150">
            <v>-2.8720198612907533E-2</v>
          </cell>
          <cell r="CF150">
            <v>8.9028593018790226E-3</v>
          </cell>
          <cell r="CG150">
            <v>1.008902859301879</v>
          </cell>
          <cell r="CI150">
            <v>-1.3060006009360414E-2</v>
          </cell>
          <cell r="CJ150">
            <v>3.8780749134178949E-2</v>
          </cell>
          <cell r="CK150">
            <v>-0.12281196712386278</v>
          </cell>
          <cell r="CM150">
            <v>9245069</v>
          </cell>
          <cell r="CN150">
            <v>0</v>
          </cell>
          <cell r="CO150">
            <v>22539</v>
          </cell>
          <cell r="CP150">
            <v>9267608</v>
          </cell>
          <cell r="CQ150">
            <v>-5.3707742434225105E-3</v>
          </cell>
          <cell r="CR150">
            <v>0.99462922575657753</v>
          </cell>
          <cell r="CT150">
            <v>3.5395881948704355E-2</v>
          </cell>
          <cell r="CU150">
            <v>-1.2095273639531889E-3</v>
          </cell>
          <cell r="CV150">
            <v>0.12925222703306116</v>
          </cell>
          <cell r="CX150">
            <v>-5.3707742434225105E-3</v>
          </cell>
          <cell r="CY150">
            <v>0.99462922575657753</v>
          </cell>
          <cell r="DA150">
            <v>3.5395881948704355E-2</v>
          </cell>
          <cell r="DB150">
            <v>-1.2095273639531889E-3</v>
          </cell>
          <cell r="DC150">
            <v>0.12925222703306116</v>
          </cell>
          <cell r="DE150">
            <v>0.28930788021379489</v>
          </cell>
          <cell r="DF150">
            <v>0.71069211978620506</v>
          </cell>
        </row>
        <row r="151">
          <cell r="BS151">
            <v>38401</v>
          </cell>
          <cell r="BU151">
            <v>3791380</v>
          </cell>
          <cell r="BV151">
            <v>0</v>
          </cell>
          <cell r="BW151">
            <v>77257</v>
          </cell>
          <cell r="BX151">
            <v>3868637</v>
          </cell>
          <cell r="BY151">
            <v>7.265804348182677E-3</v>
          </cell>
          <cell r="BZ151">
            <v>1.0072658043481826</v>
          </cell>
          <cell r="CA151">
            <v>2.246975119065886E-2</v>
          </cell>
          <cell r="CB151">
            <v>1.4461031758310705E-2</v>
          </cell>
          <cell r="CC151">
            <v>2.466851419189231E-2</v>
          </cell>
          <cell r="CD151">
            <v>-2.1663069608687247E-2</v>
          </cell>
          <cell r="CF151">
            <v>1.2344779704456204E-2</v>
          </cell>
          <cell r="CG151">
            <v>1.0123447797044562</v>
          </cell>
          <cell r="CH151">
            <v>3.6111947050854853E-2</v>
          </cell>
          <cell r="CI151">
            <v>-8.7644920202856191E-4</v>
          </cell>
          <cell r="CJ151">
            <v>5.1604268643470341E-2</v>
          </cell>
          <cell r="CK151">
            <v>-0.11198327409862152</v>
          </cell>
          <cell r="CM151">
            <v>9257852</v>
          </cell>
          <cell r="CN151">
            <v>0</v>
          </cell>
          <cell r="CO151">
            <v>22539</v>
          </cell>
          <cell r="CP151">
            <v>9280391</v>
          </cell>
          <cell r="CQ151">
            <v>1.3793203165261198E-3</v>
          </cell>
          <cell r="CR151">
            <v>1.0013793203165262</v>
          </cell>
          <cell r="CS151">
            <v>7.6309628908846072E-3</v>
          </cell>
          <cell r="CT151">
            <v>3.6824024524323873E-2</v>
          </cell>
          <cell r="CU151">
            <v>1.6812462690651842E-4</v>
          </cell>
          <cell r="CV151">
            <v>0.13080982757229043</v>
          </cell>
          <cell r="CX151">
            <v>1.3793203165261198E-3</v>
          </cell>
          <cell r="CY151">
            <v>1.0013793203165262</v>
          </cell>
          <cell r="CZ151">
            <v>7.6309628908846072E-3</v>
          </cell>
          <cell r="DA151">
            <v>3.6824024524323873E-2</v>
          </cell>
          <cell r="DB151">
            <v>1.6812462690651842E-4</v>
          </cell>
          <cell r="DC151">
            <v>0.13080982757229043</v>
          </cell>
          <cell r="DE151">
            <v>0.29054430176427243</v>
          </cell>
          <cell r="DF151">
            <v>0.70945569823572763</v>
          </cell>
        </row>
        <row r="152">
          <cell r="BS152">
            <v>38405</v>
          </cell>
          <cell r="BU152">
            <v>3846245</v>
          </cell>
          <cell r="BV152">
            <v>0</v>
          </cell>
          <cell r="BW152">
            <v>77257</v>
          </cell>
          <cell r="BX152">
            <v>3923502</v>
          </cell>
          <cell r="BY152">
            <v>1.4181997432170555E-2</v>
          </cell>
          <cell r="BZ152">
            <v>1.0141819974321706</v>
          </cell>
          <cell r="CB152">
            <v>2.8848115505744287E-2</v>
          </cell>
          <cell r="CC152">
            <v>3.920036042898789E-2</v>
          </cell>
          <cell r="CD152">
            <v>-7.7882977740799664E-3</v>
          </cell>
          <cell r="CF152">
            <v>1.9411519245530365E-2</v>
          </cell>
          <cell r="CG152">
            <v>1.0194115192455304</v>
          </cell>
          <cell r="CI152">
            <v>1.8518056832949048E-2</v>
          </cell>
          <cell r="CJ152">
            <v>7.2017505142925042E-2</v>
          </cell>
          <cell r="CK152">
            <v>-9.4745520333433975E-2</v>
          </cell>
          <cell r="CM152">
            <v>9114262</v>
          </cell>
          <cell r="CN152">
            <v>0</v>
          </cell>
          <cell r="CO152">
            <v>22539</v>
          </cell>
          <cell r="CP152">
            <v>9136801</v>
          </cell>
          <cell r="CQ152">
            <v>-1.5472408436239378E-2</v>
          </cell>
          <cell r="CR152">
            <v>0.98452759156376057</v>
          </cell>
          <cell r="CT152">
            <v>2.0781859740377939E-2</v>
          </cell>
          <cell r="CU152">
            <v>-1.5306885102228551E-2</v>
          </cell>
          <cell r="CV152">
            <v>0.11331347605637854</v>
          </cell>
          <cell r="CX152">
            <v>-1.5472408436239378E-2</v>
          </cell>
          <cell r="CY152">
            <v>0.98452759156376057</v>
          </cell>
          <cell r="DA152">
            <v>2.0781859740377939E-2</v>
          </cell>
          <cell r="DB152">
            <v>-1.5306885102228551E-2</v>
          </cell>
          <cell r="DC152">
            <v>0.11331347605637854</v>
          </cell>
          <cell r="DE152">
            <v>0.29676655396274237</v>
          </cell>
          <cell r="DF152">
            <v>0.70323344603725768</v>
          </cell>
        </row>
        <row r="153">
          <cell r="BS153">
            <v>38406</v>
          </cell>
          <cell r="BU153">
            <v>3819067</v>
          </cell>
          <cell r="BV153">
            <v>0</v>
          </cell>
          <cell r="BW153">
            <v>77257</v>
          </cell>
          <cell r="BX153">
            <v>3896324</v>
          </cell>
          <cell r="BY153">
            <v>-6.9269749320887307E-3</v>
          </cell>
          <cell r="BZ153">
            <v>0.99307302506791129</v>
          </cell>
          <cell r="CB153">
            <v>2.1721310400709237E-2</v>
          </cell>
          <cell r="CC153">
            <v>3.2001845582878774E-2</v>
          </cell>
          <cell r="CD153">
            <v>-1.4661323362723966E-2</v>
          </cell>
          <cell r="CF153">
            <v>-1.0247120601848157E-2</v>
          </cell>
          <cell r="CG153">
            <v>0.98975287939815182</v>
          </cell>
          <cell r="CI153">
            <v>8.0811794694217731E-3</v>
          </cell>
          <cell r="CJ153">
            <v>6.1032412480433118E-2</v>
          </cell>
          <cell r="CK153">
            <v>-0.10402177216194064</v>
          </cell>
          <cell r="CM153">
            <v>9163317</v>
          </cell>
          <cell r="CN153">
            <v>0</v>
          </cell>
          <cell r="CO153">
            <v>22539</v>
          </cell>
          <cell r="CP153">
            <v>9185856</v>
          </cell>
          <cell r="CQ153">
            <v>5.3689469651358283E-3</v>
          </cell>
          <cell r="CR153">
            <v>1.0053689469651359</v>
          </cell>
          <cell r="CT153">
            <v>2.6262383408296897E-2</v>
          </cell>
          <cell r="CU153">
            <v>-1.002011999140795E-2</v>
          </cell>
          <cell r="CV153">
            <v>0.11929079706489643</v>
          </cell>
          <cell r="CX153">
            <v>5.3689469651358283E-3</v>
          </cell>
          <cell r="CY153">
            <v>1.0053689469651359</v>
          </cell>
          <cell r="DA153">
            <v>2.6262383408296897E-2</v>
          </cell>
          <cell r="DB153">
            <v>-1.002011999140795E-2</v>
          </cell>
          <cell r="DC153">
            <v>0.11929079706489643</v>
          </cell>
          <cell r="DE153">
            <v>0.29417301167489729</v>
          </cell>
          <cell r="DF153">
            <v>0.70582698832510271</v>
          </cell>
        </row>
        <row r="154">
          <cell r="BS154">
            <v>38407</v>
          </cell>
          <cell r="BU154">
            <v>3771955</v>
          </cell>
          <cell r="BV154">
            <v>0</v>
          </cell>
          <cell r="BW154">
            <v>77257</v>
          </cell>
          <cell r="BX154">
            <v>3849212</v>
          </cell>
          <cell r="BY154">
            <v>-1.209139691668352E-2</v>
          </cell>
          <cell r="BZ154">
            <v>0.98790860308331652</v>
          </cell>
          <cell r="CB154">
            <v>9.3672724984203981E-3</v>
          </cell>
          <cell r="CC154">
            <v>1.952350164918637E-2</v>
          </cell>
          <cell r="CD154">
            <v>-2.6575444399304926E-2</v>
          </cell>
          <cell r="CF154">
            <v>-1.9714709047193964E-2</v>
          </cell>
          <cell r="CG154">
            <v>0.98028529095280603</v>
          </cell>
          <cell r="CI154">
            <v>-1.1792847679769958E-2</v>
          </cell>
          <cell r="CJ154">
            <v>4.0114467178739011E-2</v>
          </cell>
          <cell r="CK154">
            <v>-0.12168572223638841</v>
          </cell>
          <cell r="CM154">
            <v>9248223</v>
          </cell>
          <cell r="CN154">
            <v>0</v>
          </cell>
          <cell r="CO154">
            <v>22539</v>
          </cell>
          <cell r="CP154">
            <v>9270762</v>
          </cell>
          <cell r="CQ154">
            <v>9.2431233409276167E-3</v>
          </cell>
          <cell r="CR154">
            <v>1.0092431233409276</v>
          </cell>
          <cell r="CT154">
            <v>3.5748253198294E-2</v>
          </cell>
          <cell r="CU154">
            <v>-8.696138554518118E-4</v>
          </cell>
          <cell r="CV154">
            <v>0.12963653995653246</v>
          </cell>
          <cell r="CX154">
            <v>9.2431233409276167E-3</v>
          </cell>
          <cell r="CY154">
            <v>1.0092431233409276</v>
          </cell>
          <cell r="DA154">
            <v>3.5748253198294E-2</v>
          </cell>
          <cell r="DB154">
            <v>-8.696138554518118E-4</v>
          </cell>
          <cell r="DC154">
            <v>0.12963653995653246</v>
          </cell>
          <cell r="DE154">
            <v>0.28970072452158491</v>
          </cell>
          <cell r="DF154">
            <v>0.71029927547841509</v>
          </cell>
        </row>
        <row r="155">
          <cell r="BS155">
            <v>38408</v>
          </cell>
          <cell r="BU155">
            <v>3744782</v>
          </cell>
          <cell r="BV155">
            <v>0</v>
          </cell>
          <cell r="BW155">
            <v>77257</v>
          </cell>
          <cell r="BX155">
            <v>3822039</v>
          </cell>
          <cell r="BY155">
            <v>-7.0593669561458293E-3</v>
          </cell>
          <cell r="BZ155">
            <v>0.99294063304385416</v>
          </cell>
          <cell r="CA155">
            <v>-1.2045069103149175E-2</v>
          </cell>
          <cell r="CB155">
            <v>2.2417785283299629E-3</v>
          </cell>
          <cell r="CC155">
            <v>1.2326311130629986E-2</v>
          </cell>
          <cell r="CD155">
            <v>-3.3447205541413449E-2</v>
          </cell>
          <cell r="CF155">
            <v>-1.2043914580637232E-2</v>
          </cell>
          <cell r="CG155">
            <v>0.98795608541936275</v>
          </cell>
          <cell r="CH155">
            <v>-2.2838297615982328E-2</v>
          </cell>
          <cell r="CI155">
            <v>-2.3694730210289561E-2</v>
          </cell>
          <cell r="CJ155">
            <v>2.758741738195325E-2</v>
          </cell>
          <cell r="CK155">
            <v>-0.13226406437272742</v>
          </cell>
          <cell r="CM155">
            <v>9343876</v>
          </cell>
          <cell r="CN155">
            <v>0</v>
          </cell>
          <cell r="CO155">
            <v>22539</v>
          </cell>
          <cell r="CP155">
            <v>9366415</v>
          </cell>
          <cell r="CQ155">
            <v>1.0317706354666424E-2</v>
          </cell>
          <cell r="CR155">
            <v>1.0103177063546664</v>
          </cell>
          <cell r="CS155">
            <v>9.2694370312629282E-3</v>
          </cell>
          <cell r="CT155">
            <v>4.6434799532152793E-2</v>
          </cell>
          <cell r="CU155">
            <v>9.4391200788122021E-3</v>
          </cell>
          <cell r="CV155">
            <v>0.1412917980633055</v>
          </cell>
          <cell r="CX155">
            <v>1.0317706354666424E-2</v>
          </cell>
          <cell r="CY155">
            <v>1.0103177063546664</v>
          </cell>
          <cell r="CZ155">
            <v>9.2694370312629282E-3</v>
          </cell>
          <cell r="DA155">
            <v>4.6434799532152793E-2</v>
          </cell>
          <cell r="DB155">
            <v>9.4391200788122021E-3</v>
          </cell>
          <cell r="DC155">
            <v>0.1412917980633055</v>
          </cell>
          <cell r="DE155">
            <v>0.28610893492671291</v>
          </cell>
          <cell r="DF155">
            <v>0.71389106507328715</v>
          </cell>
        </row>
        <row r="156">
          <cell r="BS156">
            <v>38411</v>
          </cell>
          <cell r="BU156">
            <v>3743964</v>
          </cell>
          <cell r="BV156">
            <v>0</v>
          </cell>
          <cell r="BW156">
            <v>77257</v>
          </cell>
          <cell r="BX156">
            <v>3821221</v>
          </cell>
          <cell r="BY156">
            <v>-2.1402188727011944E-4</v>
          </cell>
          <cell r="BZ156">
            <v>0.99978597811272985</v>
          </cell>
          <cell r="CB156">
            <v>2.02727685138826E-3</v>
          </cell>
          <cell r="CC156">
            <v>1.2109651142988564E-2</v>
          </cell>
          <cell r="CD156">
            <v>-3.3654068994629749E-2</v>
          </cell>
          <cell r="CF156">
            <v>-3.809232026801316E-4</v>
          </cell>
          <cell r="CG156">
            <v>0.99961907679731987</v>
          </cell>
          <cell r="CI156">
            <v>-2.4066627540451302E-2</v>
          </cell>
          <cell r="CJ156">
            <v>2.7195985491890395E-2</v>
          </cell>
          <cell r="CK156">
            <v>-0.13259460512440724</v>
          </cell>
          <cell r="CM156">
            <v>9297414</v>
          </cell>
          <cell r="CN156">
            <v>0</v>
          </cell>
          <cell r="CO156">
            <v>22539</v>
          </cell>
          <cell r="CP156">
            <v>9319953</v>
          </cell>
          <cell r="CQ156">
            <v>-4.9604891519327296E-3</v>
          </cell>
          <cell r="CR156">
            <v>0.9950395108480673</v>
          </cell>
          <cell r="CT156">
            <v>4.1243971060868745E-2</v>
          </cell>
          <cell r="CU156">
            <v>4.4318082741248155E-3</v>
          </cell>
          <cell r="CV156">
            <v>0.13563043247982276</v>
          </cell>
          <cell r="CX156">
            <v>-4.9604891519327296E-3</v>
          </cell>
          <cell r="CY156">
            <v>0.9950395108480673</v>
          </cell>
          <cell r="DA156">
            <v>4.1243971060868745E-2</v>
          </cell>
          <cell r="DB156">
            <v>4.4318082741248155E-3</v>
          </cell>
          <cell r="DC156">
            <v>0.13563043247982276</v>
          </cell>
          <cell r="DE156">
            <v>0.28708346617972424</v>
          </cell>
          <cell r="DF156">
            <v>0.71291653382027576</v>
          </cell>
        </row>
        <row r="159">
          <cell r="BX159">
            <v>3813490</v>
          </cell>
          <cell r="CP159">
            <v>8950787</v>
          </cell>
        </row>
        <row r="160">
          <cell r="BX160">
            <v>7731</v>
          </cell>
          <cell r="CP160">
            <v>369166</v>
          </cell>
        </row>
        <row r="163">
          <cell r="BX163">
            <v>2.0272768513880986E-3</v>
          </cell>
          <cell r="CP163">
            <v>4.1243971060868724E-2</v>
          </cell>
        </row>
        <row r="164">
          <cell r="BS164" t="str">
            <v>Month Fee deduction</v>
          </cell>
          <cell r="BX164">
            <v>77257</v>
          </cell>
          <cell r="CP164">
            <v>0</v>
          </cell>
        </row>
        <row r="165">
          <cell r="BS165" t="str">
            <v>Cum fee deduction</v>
          </cell>
          <cell r="BX165">
            <v>77257</v>
          </cell>
          <cell r="CP165">
            <v>22539</v>
          </cell>
        </row>
        <row r="174">
          <cell r="BX174">
            <v>0</v>
          </cell>
          <cell r="CP174">
            <v>0</v>
          </cell>
        </row>
        <row r="175">
          <cell r="BX175">
            <v>0</v>
          </cell>
          <cell r="CP175">
            <v>0</v>
          </cell>
        </row>
        <row r="176">
          <cell r="BX176">
            <v>3821221</v>
          </cell>
          <cell r="CP176">
            <v>9319953</v>
          </cell>
        </row>
        <row r="178">
          <cell r="BS178">
            <v>38412</v>
          </cell>
          <cell r="BU178">
            <v>3731127</v>
          </cell>
          <cell r="BV178">
            <v>0</v>
          </cell>
          <cell r="BW178">
            <v>77257</v>
          </cell>
          <cell r="BX178">
            <v>3808384</v>
          </cell>
          <cell r="BY178">
            <v>-3.3593974282042313E-3</v>
          </cell>
          <cell r="BZ178">
            <v>0.99664060257179576</v>
          </cell>
          <cell r="CB178">
            <v>-3.359397428204236E-3</v>
          </cell>
          <cell r="CC178">
            <v>8.7095725838781668E-3</v>
          </cell>
          <cell r="CD178">
            <v>-3.6900409030004799E-2</v>
          </cell>
          <cell r="CF178">
            <v>-6.1488891915627824E-3</v>
          </cell>
          <cell r="CG178">
            <v>0.99385111080843724</v>
          </cell>
          <cell r="CI178">
            <v>-6.1488891915627564E-3</v>
          </cell>
          <cell r="CJ178">
            <v>2.0879871199082745E-2</v>
          </cell>
          <cell r="CK178">
            <v>-0.13792818478166102</v>
          </cell>
          <cell r="CM178">
            <v>9368635</v>
          </cell>
          <cell r="CN178">
            <v>0</v>
          </cell>
          <cell r="CO178">
            <v>22539</v>
          </cell>
          <cell r="CP178">
            <v>9391174</v>
          </cell>
          <cell r="CQ178">
            <v>7.6417767342818145E-3</v>
          </cell>
          <cell r="CR178">
            <v>1.0076417767342818</v>
          </cell>
          <cell r="CT178">
            <v>7.6417767342817911E-3</v>
          </cell>
          <cell r="CU178">
            <v>1.210745189776663E-2</v>
          </cell>
          <cell r="CV178">
            <v>0.14430866669748954</v>
          </cell>
          <cell r="CX178">
            <v>7.6417767342818145E-3</v>
          </cell>
          <cell r="CY178">
            <v>1.0076417767342818</v>
          </cell>
          <cell r="DA178">
            <v>7.6417767342817911E-3</v>
          </cell>
          <cell r="DB178">
            <v>1.210745189776663E-2</v>
          </cell>
          <cell r="DC178">
            <v>0.14430866669748954</v>
          </cell>
          <cell r="DE178">
            <v>0.28482402962740849</v>
          </cell>
          <cell r="DF178">
            <v>0.71517597037259151</v>
          </cell>
        </row>
        <row r="179">
          <cell r="BS179">
            <v>38413</v>
          </cell>
          <cell r="BU179">
            <v>3728517</v>
          </cell>
          <cell r="BV179">
            <v>0</v>
          </cell>
          <cell r="BW179">
            <v>77257</v>
          </cell>
          <cell r="BX179">
            <v>3805774</v>
          </cell>
          <cell r="BY179">
            <v>-6.8533005075118478E-4</v>
          </cell>
          <cell r="BZ179">
            <v>0.99931466994924878</v>
          </cell>
          <cell r="CB179">
            <v>-4.0424251829455082E-3</v>
          </cell>
          <cell r="CC179">
            <v>8.0182736013059142E-3</v>
          </cell>
          <cell r="CD179">
            <v>-3.7560450121562727E-2</v>
          </cell>
          <cell r="CF179">
            <v>-1.2949963307187702E-3</v>
          </cell>
          <cell r="CG179">
            <v>0.99870500366928128</v>
          </cell>
          <cell r="CI179">
            <v>-7.4359227333403721E-3</v>
          </cell>
          <cell r="CJ179">
            <v>1.9557835511775368E-2</v>
          </cell>
          <cell r="CK179">
            <v>-0.1390445646191848</v>
          </cell>
          <cell r="CM179">
            <v>9403313</v>
          </cell>
          <cell r="CN179">
            <v>0</v>
          </cell>
          <cell r="CO179">
            <v>22539</v>
          </cell>
          <cell r="CP179">
            <v>9425852</v>
          </cell>
          <cell r="CQ179">
            <v>3.6926160669581887E-3</v>
          </cell>
          <cell r="CR179">
            <v>1.0036926160669581</v>
          </cell>
          <cell r="CT179">
            <v>1.1362610948788987E-2</v>
          </cell>
          <cell r="CU179">
            <v>1.5844776136132444E-2</v>
          </cell>
          <cell r="CV179">
            <v>0.14853415926569613</v>
          </cell>
          <cell r="CX179">
            <v>3.6926160669581887E-3</v>
          </cell>
          <cell r="CY179">
            <v>1.0036926160669581</v>
          </cell>
          <cell r="DA179">
            <v>1.1362610948788987E-2</v>
          </cell>
          <cell r="DB179">
            <v>1.5844776136132444E-2</v>
          </cell>
          <cell r="DC179">
            <v>0.14853415926569613</v>
          </cell>
          <cell r="DE179">
            <v>0.2839297340888513</v>
          </cell>
          <cell r="DF179">
            <v>0.71607026591114875</v>
          </cell>
        </row>
        <row r="180">
          <cell r="BS180">
            <v>38414</v>
          </cell>
          <cell r="BU180">
            <v>3740004</v>
          </cell>
          <cell r="BV180">
            <v>0</v>
          </cell>
          <cell r="BW180">
            <v>77257</v>
          </cell>
          <cell r="BX180">
            <v>3817261</v>
          </cell>
          <cell r="BY180">
            <v>3.018308496510828E-3</v>
          </cell>
          <cell r="BZ180">
            <v>1.0030183084965107</v>
          </cell>
          <cell r="CB180">
            <v>-1.0363179727109761E-3</v>
          </cell>
          <cell r="CC180">
            <v>1.1060783721154932E-2</v>
          </cell>
          <cell r="CD180">
            <v>-3.4655510650786647E-2</v>
          </cell>
          <cell r="CF180">
            <v>5.7576455110784422E-3</v>
          </cell>
          <cell r="CG180">
            <v>1.0057576455110784</v>
          </cell>
          <cell r="CI180">
            <v>-1.7210906294082839E-3</v>
          </cell>
          <cell r="CJ180">
            <v>2.5428088106694613E-2</v>
          </cell>
          <cell r="CK180">
            <v>-0.13408748842142593</v>
          </cell>
          <cell r="CM180">
            <v>9416077</v>
          </cell>
          <cell r="CN180">
            <v>0</v>
          </cell>
          <cell r="CO180">
            <v>22539</v>
          </cell>
          <cell r="CP180">
            <v>9438616</v>
          </cell>
          <cell r="CQ180">
            <v>1.3541481449104017E-3</v>
          </cell>
          <cell r="CR180">
            <v>1.0013541481449104</v>
          </cell>
          <cell r="CT180">
            <v>1.2732145752237134E-2</v>
          </cell>
          <cell r="CU180">
            <v>1.7220380455254203E-2</v>
          </cell>
          <cell r="CV180">
            <v>0.15008944466683194</v>
          </cell>
          <cell r="CX180">
            <v>1.3541481449104017E-3</v>
          </cell>
          <cell r="CY180">
            <v>1.0013541481449104</v>
          </cell>
          <cell r="DA180">
            <v>1.2732145752237134E-2</v>
          </cell>
          <cell r="DB180">
            <v>1.7220380455254203E-2</v>
          </cell>
          <cell r="DC180">
            <v>0.15008944466683194</v>
          </cell>
          <cell r="DE180">
            <v>0.28427949022205018</v>
          </cell>
          <cell r="DF180">
            <v>0.71572050977794988</v>
          </cell>
        </row>
        <row r="181">
          <cell r="BS181">
            <v>38415</v>
          </cell>
          <cell r="BU181">
            <v>3719978</v>
          </cell>
          <cell r="BV181">
            <v>0</v>
          </cell>
          <cell r="BW181">
            <v>77257</v>
          </cell>
          <cell r="BX181">
            <v>3797235</v>
          </cell>
          <cell r="BY181">
            <v>-5.2461699632275604E-3</v>
          </cell>
          <cell r="BZ181">
            <v>0.99475383003677242</v>
          </cell>
          <cell r="CA181">
            <v>-6.4897296966359708E-3</v>
          </cell>
          <cell r="CB181">
            <v>-6.2770512357177566E-3</v>
          </cell>
          <cell r="CC181">
            <v>5.756587006599645E-3</v>
          </cell>
          <cell r="CD181">
            <v>-3.9719871914977722E-2</v>
          </cell>
          <cell r="CF181">
            <v>-9.8532272229333306E-3</v>
          </cell>
          <cell r="CG181">
            <v>0.99014677277706664</v>
          </cell>
          <cell r="CH181">
            <v>-1.1933880291562726E-2</v>
          </cell>
          <cell r="CI181">
            <v>-1.1557359555298796E-2</v>
          </cell>
          <cell r="CJ181">
            <v>1.5324312153801145E-2</v>
          </cell>
          <cell r="CK181">
            <v>-0.14261952115319054</v>
          </cell>
          <cell r="CM181">
            <v>9522778</v>
          </cell>
          <cell r="CN181">
            <v>0</v>
          </cell>
          <cell r="CO181">
            <v>22539</v>
          </cell>
          <cell r="CP181">
            <v>9545317</v>
          </cell>
          <cell r="CQ181">
            <v>1.1304729422194949E-2</v>
          </cell>
          <cell r="CR181">
            <v>1.0113047294221948</v>
          </cell>
          <cell r="CS181">
            <v>1.9100370846262926E-2</v>
          </cell>
          <cell r="CT181">
            <v>2.4180808637124906E-2</v>
          </cell>
          <cell r="CU181">
            <v>2.8719781619042983E-2</v>
          </cell>
          <cell r="CV181">
            <v>0.16309089465011284</v>
          </cell>
          <cell r="CX181">
            <v>1.1304729422194949E-2</v>
          </cell>
          <cell r="CY181">
            <v>1.0113047294221948</v>
          </cell>
          <cell r="CZ181">
            <v>1.9100370846262926E-2</v>
          </cell>
          <cell r="DA181">
            <v>2.4180808637124906E-2</v>
          </cell>
          <cell r="DB181">
            <v>2.8719781619042983E-2</v>
          </cell>
          <cell r="DC181">
            <v>0.16309089465011284</v>
          </cell>
          <cell r="DE181">
            <v>0.28090663303016383</v>
          </cell>
          <cell r="DF181">
            <v>0.71909336696983617</v>
          </cell>
        </row>
        <row r="182">
          <cell r="BS182">
            <v>38418</v>
          </cell>
          <cell r="BU182">
            <v>3716955</v>
          </cell>
          <cell r="BV182">
            <v>0</v>
          </cell>
          <cell r="BW182">
            <v>77257</v>
          </cell>
          <cell r="BX182">
            <v>3794212</v>
          </cell>
          <cell r="BY182">
            <v>-7.9610558735500965E-4</v>
          </cell>
          <cell r="BZ182">
            <v>0.99920389441264501</v>
          </cell>
          <cell r="CB182">
            <v>-7.0681596275118386E-3</v>
          </cell>
          <cell r="CC182">
            <v>4.9558985681645851E-3</v>
          </cell>
          <cell r="CD182">
            <v>-4.048435629037217E-2</v>
          </cell>
          <cell r="CF182">
            <v>-1.5271667253020258E-3</v>
          </cell>
          <cell r="CG182">
            <v>0.99847283327469794</v>
          </cell>
          <cell r="CI182">
            <v>-1.3066876265655614E-2</v>
          </cell>
          <cell r="CJ182">
            <v>1.3773742648889753E-2</v>
          </cell>
          <cell r="CK182">
            <v>-0.14392888409140892</v>
          </cell>
          <cell r="CM182">
            <v>9584790</v>
          </cell>
          <cell r="CN182">
            <v>0</v>
          </cell>
          <cell r="CO182">
            <v>22539</v>
          </cell>
          <cell r="CP182">
            <v>9607329</v>
          </cell>
          <cell r="CQ182">
            <v>6.4965888508469651E-3</v>
          </cell>
          <cell r="CR182">
            <v>1.006496588850847</v>
          </cell>
          <cell r="CT182">
            <v>3.0834490259768366E-2</v>
          </cell>
          <cell r="CU182">
            <v>3.5402951082954992E-2</v>
          </cell>
          <cell r="CV182">
            <v>0.17064701798881843</v>
          </cell>
          <cell r="CX182">
            <v>6.4965888508469651E-3</v>
          </cell>
          <cell r="CY182">
            <v>1.006496588850847</v>
          </cell>
          <cell r="DA182">
            <v>3.0834490259768366E-2</v>
          </cell>
          <cell r="DB182">
            <v>3.5402951082954992E-2</v>
          </cell>
          <cell r="DC182">
            <v>0.17064701798881843</v>
          </cell>
          <cell r="DE182">
            <v>0.27943363821814354</v>
          </cell>
          <cell r="DF182">
            <v>0.7205663617818564</v>
          </cell>
        </row>
        <row r="183">
          <cell r="BS183">
            <v>38419</v>
          </cell>
          <cell r="BU183">
            <v>3737082</v>
          </cell>
          <cell r="BV183">
            <v>0</v>
          </cell>
          <cell r="BW183">
            <v>77257</v>
          </cell>
          <cell r="BX183">
            <v>3814339</v>
          </cell>
          <cell r="BY183">
            <v>5.3046587802684717E-3</v>
          </cell>
          <cell r="BZ183">
            <v>1.0053046587802685</v>
          </cell>
          <cell r="CB183">
            <v>-1.8009950222717119E-3</v>
          </cell>
          <cell r="CC183">
            <v>1.0286846699286922E-2</v>
          </cell>
          <cell r="CD183">
            <v>-3.5394453206162857E-2</v>
          </cell>
          <cell r="CF183">
            <v>1.033920922556023E-2</v>
          </cell>
          <cell r="CG183">
            <v>1.0103392092255603</v>
          </cell>
          <cell r="CI183">
            <v>-2.8627682077304595E-3</v>
          </cell>
          <cell r="CJ183">
            <v>2.4255361481515969E-2</v>
          </cell>
          <cell r="CK183">
            <v>-0.13507778571207107</v>
          </cell>
          <cell r="CM183">
            <v>9543576</v>
          </cell>
          <cell r="CN183">
            <v>0</v>
          </cell>
          <cell r="CO183">
            <v>22539</v>
          </cell>
          <cell r="CP183">
            <v>9566115</v>
          </cell>
          <cell r="CQ183">
            <v>-4.2898499676653108E-3</v>
          </cell>
          <cell r="CR183">
            <v>0.99571015003233465</v>
          </cell>
          <cell r="CT183">
            <v>2.6412364955059164E-2</v>
          </cell>
          <cell r="CU183">
            <v>3.096122776673127E-2</v>
          </cell>
          <cell r="CV183">
            <v>0.16562511791655155</v>
          </cell>
          <cell r="CX183">
            <v>-4.2898499676653108E-3</v>
          </cell>
          <cell r="CY183">
            <v>0.99571015003233465</v>
          </cell>
          <cell r="DA183">
            <v>2.6412364955059164E-2</v>
          </cell>
          <cell r="DB183">
            <v>3.096122776673127E-2</v>
          </cell>
          <cell r="DC183">
            <v>0.16562511791655155</v>
          </cell>
          <cell r="DE183">
            <v>0.28139283460202047</v>
          </cell>
          <cell r="DF183">
            <v>0.71860716539797953</v>
          </cell>
        </row>
        <row r="184">
          <cell r="BS184">
            <v>38420</v>
          </cell>
          <cell r="BU184">
            <v>3775357</v>
          </cell>
          <cell r="BV184">
            <v>0</v>
          </cell>
          <cell r="BW184">
            <v>77257</v>
          </cell>
          <cell r="BX184">
            <v>3852614</v>
          </cell>
          <cell r="BY184">
            <v>1.0034504012359677E-2</v>
          </cell>
          <cell r="BZ184">
            <v>1.0100345040123597</v>
          </cell>
          <cell r="CB184">
            <v>8.215436898310724E-3</v>
          </cell>
          <cell r="CC184">
            <v>2.0424574116125083E-2</v>
          </cell>
          <cell r="CD184">
            <v>-2.5715114976515685E-2</v>
          </cell>
          <cell r="CF184">
            <v>2.0576772959051151E-2</v>
          </cell>
          <cell r="CG184">
            <v>1.0205767729590511</v>
          </cell>
          <cell r="CI184">
            <v>1.7655098219875764E-2</v>
          </cell>
          <cell r="CJ184">
            <v>4.5331231506811953E-2</v>
          </cell>
          <cell r="CK184">
            <v>-0.11728047768142857</v>
          </cell>
          <cell r="CM184">
            <v>9461100</v>
          </cell>
          <cell r="CN184">
            <v>0</v>
          </cell>
          <cell r="CO184">
            <v>22539</v>
          </cell>
          <cell r="CP184">
            <v>9483639</v>
          </cell>
          <cell r="CQ184">
            <v>-8.621681842628905E-3</v>
          </cell>
          <cell r="CR184">
            <v>0.9913783181573711</v>
          </cell>
          <cell r="CT184">
            <v>1.7562964105076295E-2</v>
          </cell>
          <cell r="CU184">
            <v>2.2072608068840482E-2</v>
          </cell>
          <cell r="CV184">
            <v>0.15557546900209829</v>
          </cell>
          <cell r="CX184">
            <v>-8.621681842628905E-3</v>
          </cell>
          <cell r="CY184">
            <v>0.9913783181573711</v>
          </cell>
          <cell r="DA184">
            <v>1.7562964105076295E-2</v>
          </cell>
          <cell r="DB184">
            <v>2.2072608068840482E-2</v>
          </cell>
          <cell r="DC184">
            <v>0.15557546900209829</v>
          </cell>
          <cell r="DE184">
            <v>0.28522413512921169</v>
          </cell>
          <cell r="DF184">
            <v>0.71477586487078826</v>
          </cell>
        </row>
        <row r="185">
          <cell r="BS185">
            <v>38421</v>
          </cell>
          <cell r="BU185">
            <v>3781947</v>
          </cell>
          <cell r="BV185">
            <v>0</v>
          </cell>
          <cell r="BW185">
            <v>77257</v>
          </cell>
          <cell r="BX185">
            <v>3859204</v>
          </cell>
          <cell r="BY185">
            <v>1.7105269305463771E-3</v>
          </cell>
          <cell r="BZ185">
            <v>1.0017105269305464</v>
          </cell>
          <cell r="CB185">
            <v>9.9400165549179409E-3</v>
          </cell>
          <cell r="CC185">
            <v>2.2170037830742118E-2</v>
          </cell>
          <cell r="CD185">
            <v>-2.4048574442658732E-2</v>
          </cell>
          <cell r="CF185">
            <v>3.5263199974920369E-3</v>
          </cell>
          <cell r="CG185">
            <v>1.003526319997492</v>
          </cell>
          <cell r="CI185">
            <v>2.1243675743278123E-2</v>
          </cell>
          <cell r="CJ185">
            <v>4.9017403932477333E-2</v>
          </cell>
          <cell r="CK185">
            <v>-0.11416772617769999</v>
          </cell>
          <cell r="CM185">
            <v>9447963</v>
          </cell>
          <cell r="CN185">
            <v>0</v>
          </cell>
          <cell r="CO185">
            <v>22539</v>
          </cell>
          <cell r="CP185">
            <v>9470502</v>
          </cell>
          <cell r="CQ185">
            <v>-1.3852277590912095E-3</v>
          </cell>
          <cell r="CR185">
            <v>0.99861477224090878</v>
          </cell>
          <cell r="CT185">
            <v>1.6153407640574713E-2</v>
          </cell>
          <cell r="CU185">
            <v>2.0656804720336819E-2</v>
          </cell>
          <cell r="CV185">
            <v>0.15397473378471171</v>
          </cell>
          <cell r="CX185">
            <v>-1.3852277590912095E-3</v>
          </cell>
          <cell r="CY185">
            <v>0.99861477224090878</v>
          </cell>
          <cell r="DA185">
            <v>1.6153407640574713E-2</v>
          </cell>
          <cell r="DB185">
            <v>2.0656804720336819E-2</v>
          </cell>
          <cell r="DC185">
            <v>0.15397473378471171</v>
          </cell>
          <cell r="DE185">
            <v>0.2858633958961172</v>
          </cell>
          <cell r="DF185">
            <v>0.7141366041038828</v>
          </cell>
        </row>
        <row r="186">
          <cell r="BS186">
            <v>38422</v>
          </cell>
          <cell r="BU186">
            <v>3782660</v>
          </cell>
          <cell r="BV186">
            <v>0</v>
          </cell>
          <cell r="BW186">
            <v>77257</v>
          </cell>
          <cell r="BX186">
            <v>3859917</v>
          </cell>
          <cell r="BY186">
            <v>1.847531252558818E-4</v>
          </cell>
          <cell r="BZ186">
            <v>1.0001847531252559</v>
          </cell>
          <cell r="CA186">
            <v>1.6507274372010272E-2</v>
          </cell>
          <cell r="CB186">
            <v>1.01266061292975E-2</v>
          </cell>
          <cell r="CC186">
            <v>2.2358886939774392E-2</v>
          </cell>
          <cell r="CD186">
            <v>-2.3868264366689096E-2</v>
          </cell>
          <cell r="CF186">
            <v>2.8036375921713859E-4</v>
          </cell>
          <cell r="CG186">
            <v>1.000280363759217</v>
          </cell>
          <cell r="CH186">
            <v>3.3474228711641629E-2</v>
          </cell>
          <cell r="CI186">
            <v>2.1529995459286022E-2</v>
          </cell>
          <cell r="CJ186">
            <v>4.9311510395327884E-2</v>
          </cell>
          <cell r="CK186">
            <v>-0.11391937091137538</v>
          </cell>
          <cell r="CM186">
            <v>9424612</v>
          </cell>
          <cell r="CN186">
            <v>0</v>
          </cell>
          <cell r="CO186">
            <v>22539</v>
          </cell>
          <cell r="CP186">
            <v>9447151</v>
          </cell>
          <cell r="CQ186">
            <v>-2.4656559916253649E-3</v>
          </cell>
          <cell r="CR186">
            <v>0.9975343440083746</v>
          </cell>
          <cell r="CS186">
            <v>-1.028420533335872E-2</v>
          </cell>
          <cell r="CT186">
            <v>1.3647922902615184E-2</v>
          </cell>
          <cell r="CU186">
            <v>1.8140216154384881E-2</v>
          </cell>
          <cell r="CV186">
            <v>0.15112942906817106</v>
          </cell>
          <cell r="CX186">
            <v>-2.4656559916253649E-3</v>
          </cell>
          <cell r="CY186">
            <v>0.9975343440083746</v>
          </cell>
          <cell r="CZ186">
            <v>-1.028420533335872E-2</v>
          </cell>
          <cell r="DA186">
            <v>1.3647922902615184E-2</v>
          </cell>
          <cell r="DB186">
            <v>1.8140216154384881E-2</v>
          </cell>
          <cell r="DC186">
            <v>0.15112942906817106</v>
          </cell>
          <cell r="DE186">
            <v>0.2864073670929167</v>
          </cell>
          <cell r="DF186">
            <v>0.7135926329070833</v>
          </cell>
        </row>
        <row r="187">
          <cell r="BS187">
            <v>38425</v>
          </cell>
          <cell r="BU187">
            <v>3784554</v>
          </cell>
          <cell r="BV187">
            <v>0</v>
          </cell>
          <cell r="BW187">
            <v>77257</v>
          </cell>
          <cell r="BX187">
            <v>3861811</v>
          </cell>
          <cell r="BY187">
            <v>4.9068412610944745E-4</v>
          </cell>
          <cell r="BZ187">
            <v>1.0004906841261094</v>
          </cell>
          <cell r="CB187">
            <v>1.0622259220286034E-2</v>
          </cell>
          <cell r="CC187">
            <v>2.2860542216782687E-2</v>
          </cell>
          <cell r="CD187">
            <v>-2.3389292019022179E-2</v>
          </cell>
          <cell r="CF187">
            <v>7.5187189419170764E-4</v>
          </cell>
          <cell r="CG187">
            <v>1.0007518718941917</v>
          </cell>
          <cell r="CI187">
            <v>2.2298055151945606E-2</v>
          </cell>
          <cell r="CJ187">
            <v>5.0100458228246048E-2</v>
          </cell>
          <cell r="CK187">
            <v>-0.11325315179037598</v>
          </cell>
          <cell r="CM187">
            <v>9448071</v>
          </cell>
          <cell r="CN187">
            <v>0</v>
          </cell>
          <cell r="CO187">
            <v>22539</v>
          </cell>
          <cell r="CP187">
            <v>9470610</v>
          </cell>
          <cell r="CQ187">
            <v>2.4831824959715369E-3</v>
          </cell>
          <cell r="CR187">
            <v>1.0024831824959715</v>
          </cell>
          <cell r="CT187">
            <v>1.6164995681844818E-2</v>
          </cell>
          <cell r="CU187">
            <v>2.0668444117583951E-2</v>
          </cell>
          <cell r="CV187">
            <v>0.15398789351703068</v>
          </cell>
          <cell r="CX187">
            <v>2.4831824959715369E-3</v>
          </cell>
          <cell r="CY187">
            <v>1.0024831824959715</v>
          </cell>
          <cell r="DA187">
            <v>1.6164995681844818E-2</v>
          </cell>
          <cell r="DB187">
            <v>2.0668444117583951E-2</v>
          </cell>
          <cell r="DC187">
            <v>0.15398789351703068</v>
          </cell>
          <cell r="DE187">
            <v>0.28600175702099923</v>
          </cell>
          <cell r="DF187">
            <v>0.71399824297900072</v>
          </cell>
        </row>
        <row r="188">
          <cell r="BS188">
            <v>38426</v>
          </cell>
          <cell r="BU188">
            <v>3792766</v>
          </cell>
          <cell r="BV188">
            <v>0</v>
          </cell>
          <cell r="BW188">
            <v>77257</v>
          </cell>
          <cell r="BX188">
            <v>3870023</v>
          </cell>
          <cell r="BY188">
            <v>2.1264634649391179E-3</v>
          </cell>
          <cell r="BZ188">
            <v>1.0021264634649392</v>
          </cell>
          <cell r="CB188">
            <v>1.277131053137226E-2</v>
          </cell>
          <cell r="CC188">
            <v>2.5035617789534559E-2</v>
          </cell>
          <cell r="CD188">
            <v>-2.1312565029032227E-2</v>
          </cell>
          <cell r="CF188">
            <v>3.2763289069259933E-3</v>
          </cell>
          <cell r="CG188">
            <v>1.003276328906926</v>
          </cell>
          <cell r="CI188">
            <v>2.5647439821534057E-2</v>
          </cell>
          <cell r="CJ188">
            <v>5.3540932714715384E-2</v>
          </cell>
          <cell r="CK188">
            <v>-0.11034787745846131</v>
          </cell>
          <cell r="CM188">
            <v>9388197</v>
          </cell>
          <cell r="CN188">
            <v>0</v>
          </cell>
          <cell r="CO188">
            <v>22539</v>
          </cell>
          <cell r="CP188">
            <v>9410736</v>
          </cell>
          <cell r="CQ188">
            <v>-6.3220848498671154E-3</v>
          </cell>
          <cell r="CR188">
            <v>0.99367791515013293</v>
          </cell>
          <cell r="CT188">
            <v>9.7407143576793143E-3</v>
          </cell>
          <cell r="CU188">
            <v>1.4215691610290682E-2</v>
          </cell>
          <cell r="CV188">
            <v>0.14669228413849655</v>
          </cell>
          <cell r="CX188">
            <v>-6.3220848498671154E-3</v>
          </cell>
          <cell r="CY188">
            <v>0.99367791515013293</v>
          </cell>
          <cell r="DA188">
            <v>9.7407143576793143E-3</v>
          </cell>
          <cell r="DB188">
            <v>1.4215691610290682E-2</v>
          </cell>
          <cell r="DC188">
            <v>0.14669228413849655</v>
          </cell>
          <cell r="DE188">
            <v>0.28774574361524269</v>
          </cell>
          <cell r="DF188">
            <v>0.71225425638475737</v>
          </cell>
        </row>
        <row r="189">
          <cell r="BS189">
            <v>38427</v>
          </cell>
          <cell r="BU189">
            <v>3788447</v>
          </cell>
          <cell r="BV189">
            <v>0</v>
          </cell>
          <cell r="BW189">
            <v>77257</v>
          </cell>
          <cell r="BX189">
            <v>3865704</v>
          </cell>
          <cell r="BY189">
            <v>-1.1160140391930488E-3</v>
          </cell>
          <cell r="BZ189">
            <v>0.99888398596080696</v>
          </cell>
          <cell r="CB189">
            <v>1.1641043530327355E-2</v>
          </cell>
          <cell r="CC189">
            <v>2.3891663649408423E-2</v>
          </cell>
          <cell r="CD189">
            <v>-2.2404793946441681E-2</v>
          </cell>
          <cell r="CF189">
            <v>-1.7145220901871427E-3</v>
          </cell>
          <cell r="CG189">
            <v>0.99828547790981281</v>
          </cell>
          <cell r="CI189">
            <v>2.3888944629216091E-2</v>
          </cell>
          <cell r="CJ189">
            <v>5.1734613512659511E-2</v>
          </cell>
          <cell r="CK189">
            <v>-0.1118732056751407</v>
          </cell>
          <cell r="CM189">
            <v>9279707</v>
          </cell>
          <cell r="CN189">
            <v>0</v>
          </cell>
          <cell r="CO189">
            <v>22539</v>
          </cell>
          <cell r="CP189">
            <v>9302246</v>
          </cell>
          <cell r="CQ189">
            <v>-1.1528322545654239E-2</v>
          </cell>
          <cell r="CR189">
            <v>0.98847167745434572</v>
          </cell>
          <cell r="CT189">
            <v>-1.8999022849153224E-3</v>
          </cell>
          <cell r="CU189">
            <v>2.5234859865435055E-3</v>
          </cell>
          <cell r="CV189">
            <v>0.13347284562633499</v>
          </cell>
          <cell r="CX189">
            <v>-1.1528322545654239E-2</v>
          </cell>
          <cell r="CY189">
            <v>0.98847167745434572</v>
          </cell>
          <cell r="DA189">
            <v>-1.8999022849153224E-3</v>
          </cell>
          <cell r="DB189">
            <v>2.5234859865435055E-3</v>
          </cell>
          <cell r="DC189">
            <v>0.13347284562633499</v>
          </cell>
          <cell r="DE189">
            <v>0.28989917015058131</v>
          </cell>
          <cell r="DF189">
            <v>0.71010082984941869</v>
          </cell>
        </row>
        <row r="190">
          <cell r="BS190">
            <v>38428</v>
          </cell>
          <cell r="BU190">
            <v>3785958</v>
          </cell>
          <cell r="BV190">
            <v>0</v>
          </cell>
          <cell r="BW190">
            <v>77257</v>
          </cell>
          <cell r="BX190">
            <v>3863215</v>
          </cell>
          <cell r="BY190">
            <v>-6.4386719728153009E-4</v>
          </cell>
          <cell r="BZ190">
            <v>0.99935613280271851</v>
          </cell>
          <cell r="CB190">
            <v>1.0989681046974509E-2</v>
          </cell>
          <cell r="CC190">
            <v>2.3232413393614593E-2</v>
          </cell>
          <cell r="CD190">
            <v>-2.3034235431839245E-2</v>
          </cell>
          <cell r="CF190">
            <v>-9.8752062176669215E-4</v>
          </cell>
          <cell r="CG190">
            <v>0.99901247937823334</v>
          </cell>
          <cell r="CI190">
            <v>2.2877833181995877E-2</v>
          </cell>
          <cell r="CJ190">
            <v>5.0696003893190067E-2</v>
          </cell>
          <cell r="CK190">
            <v>-0.11275024919928001</v>
          </cell>
          <cell r="CM190">
            <v>9309218</v>
          </cell>
          <cell r="CN190">
            <v>0</v>
          </cell>
          <cell r="CO190">
            <v>22539</v>
          </cell>
          <cell r="CP190">
            <v>9331757</v>
          </cell>
          <cell r="CQ190">
            <v>3.1724596403922235E-3</v>
          </cell>
          <cell r="CR190">
            <v>1.0031724596403921</v>
          </cell>
          <cell r="CT190">
            <v>1.2665299921572615E-3</v>
          </cell>
          <cell r="CU190">
            <v>5.7039512843810591E-3</v>
          </cell>
          <cell r="CV190">
            <v>0.13706874248256495</v>
          </cell>
          <cell r="CX190">
            <v>3.1724596403922235E-3</v>
          </cell>
          <cell r="CY190">
            <v>1.0031724596403921</v>
          </cell>
          <cell r="DA190">
            <v>1.2665299921572615E-3</v>
          </cell>
          <cell r="DB190">
            <v>5.7039512843810591E-3</v>
          </cell>
          <cell r="DC190">
            <v>0.13706874248256495</v>
          </cell>
          <cell r="DE190">
            <v>0.28911089091127906</v>
          </cell>
          <cell r="DF190">
            <v>0.71088910908872094</v>
          </cell>
        </row>
        <row r="191">
          <cell r="BS191">
            <v>38429</v>
          </cell>
          <cell r="BU191">
            <v>3798179</v>
          </cell>
          <cell r="BV191">
            <v>0</v>
          </cell>
          <cell r="BW191">
            <v>77257</v>
          </cell>
          <cell r="BX191">
            <v>3875436</v>
          </cell>
          <cell r="BY191">
            <v>3.1634273526065723E-3</v>
          </cell>
          <cell r="BZ191">
            <v>1.0031634273526067</v>
          </cell>
          <cell r="CA191">
            <v>4.0205527735441837E-3</v>
          </cell>
          <cell r="CB191">
            <v>1.4187873457201627E-2</v>
          </cell>
          <cell r="CC191">
            <v>2.646933479821767E-2</v>
          </cell>
          <cell r="CD191">
            <v>-1.9943675209644018E-2</v>
          </cell>
          <cell r="CF191">
            <v>4.1254604650134558E-3</v>
          </cell>
          <cell r="CG191">
            <v>1.0041254604650134</v>
          </cell>
          <cell r="CH191">
            <v>5.4503341152869478E-3</v>
          </cell>
          <cell r="CI191">
            <v>2.7097675243326735E-2</v>
          </cell>
          <cell r="CJ191">
            <v>5.503060871799903E-2</v>
          </cell>
          <cell r="CK191">
            <v>-0.10908993542975864</v>
          </cell>
          <cell r="CM191">
            <v>9298851</v>
          </cell>
          <cell r="CN191">
            <v>0</v>
          </cell>
          <cell r="CO191">
            <v>22539</v>
          </cell>
          <cell r="CP191">
            <v>9321390</v>
          </cell>
          <cell r="CQ191">
            <v>-1.110937629430342E-3</v>
          </cell>
          <cell r="CR191">
            <v>0.99888906237056962</v>
          </cell>
          <cell r="CS191">
            <v>-1.3312055666306444E-2</v>
          </cell>
          <cell r="CT191">
            <v>1.541853268998139E-4</v>
          </cell>
          <cell r="CU191">
            <v>4.5866769208324776E-3</v>
          </cell>
          <cell r="CV191">
            <v>0.13580553002929197</v>
          </cell>
          <cell r="CX191">
            <v>-1.110937629430342E-3</v>
          </cell>
          <cell r="CY191">
            <v>0.99888906237056962</v>
          </cell>
          <cell r="CZ191">
            <v>-1.3312055666306444E-2</v>
          </cell>
          <cell r="DA191">
            <v>1.541853268998139E-4</v>
          </cell>
          <cell r="DB191">
            <v>4.5866769208324776E-3</v>
          </cell>
          <cell r="DC191">
            <v>0.13580553002929197</v>
          </cell>
          <cell r="DE191">
            <v>0.29000307703349537</v>
          </cell>
          <cell r="DF191">
            <v>0.70999692296650463</v>
          </cell>
        </row>
        <row r="192">
          <cell r="BS192">
            <v>38432</v>
          </cell>
          <cell r="BU192">
            <v>3789687</v>
          </cell>
          <cell r="BV192">
            <v>0</v>
          </cell>
          <cell r="BW192">
            <v>77257</v>
          </cell>
          <cell r="BX192">
            <v>3866944</v>
          </cell>
          <cell r="BY192">
            <v>-2.1912373214265442E-3</v>
          </cell>
          <cell r="BZ192">
            <v>0.99780876267857344</v>
          </cell>
          <cell r="CB192">
            <v>1.1965547137944066E-2</v>
          </cell>
          <cell r="CC192">
            <v>2.4220096882507924E-2</v>
          </cell>
          <cell r="CD192">
            <v>-2.209121120562485E-2</v>
          </cell>
          <cell r="CF192">
            <v>-3.0133635020061608E-3</v>
          </cell>
          <cell r="CG192">
            <v>0.99698663649799379</v>
          </cell>
          <cell r="CI192">
            <v>2.400265659575318E-2</v>
          </cell>
          <cell r="CJ192">
            <v>5.1851417988188819E-2</v>
          </cell>
          <cell r="CK192">
            <v>-0.1117745713019046</v>
          </cell>
          <cell r="CM192">
            <v>9269375</v>
          </cell>
          <cell r="CN192">
            <v>0</v>
          </cell>
          <cell r="CO192">
            <v>22539</v>
          </cell>
          <cell r="CP192">
            <v>9291914</v>
          </cell>
          <cell r="CQ192">
            <v>-3.1621893301320941E-3</v>
          </cell>
          <cell r="CR192">
            <v>0.99683781066986787</v>
          </cell>
          <cell r="CT192">
            <v>-3.0084915664279066E-3</v>
          </cell>
          <cell r="CU192">
            <v>1.4099836498804308E-3</v>
          </cell>
          <cell r="CV192">
            <v>0.13221389790112825</v>
          </cell>
          <cell r="CX192">
            <v>-3.1621893301320941E-3</v>
          </cell>
          <cell r="CY192">
            <v>0.99683781066986787</v>
          </cell>
          <cell r="DA192">
            <v>-3.0084915664279066E-3</v>
          </cell>
          <cell r="DB192">
            <v>1.4099836498804308E-3</v>
          </cell>
          <cell r="DC192">
            <v>0.13221389790112825</v>
          </cell>
          <cell r="DE192">
            <v>0.29019595741256149</v>
          </cell>
          <cell r="DF192">
            <v>0.70980404258743857</v>
          </cell>
        </row>
        <row r="193">
          <cell r="BS193">
            <v>38433</v>
          </cell>
          <cell r="BT193" t="str">
            <v>x</v>
          </cell>
          <cell r="BU193">
            <v>3762339</v>
          </cell>
          <cell r="BV193">
            <v>44928</v>
          </cell>
          <cell r="BW193">
            <v>122185</v>
          </cell>
          <cell r="BX193">
            <v>3884524</v>
          </cell>
          <cell r="BY193">
            <v>4.5462256500223433E-3</v>
          </cell>
          <cell r="BZ193">
            <v>1.0045462256500224</v>
          </cell>
          <cell r="CB193">
            <v>1.656617086528156E-2</v>
          </cell>
          <cell r="CC193">
            <v>2.8876432558223586E-2</v>
          </cell>
          <cell r="CD193">
            <v>-1.7645417186625489E-2</v>
          </cell>
          <cell r="CF193">
            <v>6.2490426343942062E-3</v>
          </cell>
          <cell r="CG193">
            <v>1.0062490426343942</v>
          </cell>
          <cell r="CI193">
            <v>3.0401692854552964E-2</v>
          </cell>
          <cell r="CJ193">
            <v>5.8424482344245021E-2</v>
          </cell>
          <cell r="CK193">
            <v>-0.10622401272901716</v>
          </cell>
          <cell r="CM193">
            <v>9236243</v>
          </cell>
          <cell r="CN193">
            <v>0</v>
          </cell>
          <cell r="CO193">
            <v>22539</v>
          </cell>
          <cell r="CP193">
            <v>9258782</v>
          </cell>
          <cell r="CQ193">
            <v>-3.5656808704858868E-3</v>
          </cell>
          <cell r="CR193">
            <v>0.99643431912951408</v>
          </cell>
          <cell r="CT193">
            <v>-6.5634451160864193E-3</v>
          </cell>
          <cell r="CU193">
            <v>-2.1607247723335332E-3</v>
          </cell>
          <cell r="CV193">
            <v>0.12817678446408398</v>
          </cell>
          <cell r="CX193">
            <v>-3.5656808704858868E-3</v>
          </cell>
          <cell r="CY193">
            <v>0.99643431912951408</v>
          </cell>
          <cell r="DA193">
            <v>-6.5634451160864193E-3</v>
          </cell>
          <cell r="DB193">
            <v>-2.1607247723335332E-3</v>
          </cell>
          <cell r="DC193">
            <v>0.12817678446408398</v>
          </cell>
          <cell r="DE193">
            <v>0.28944226377923377</v>
          </cell>
          <cell r="DF193">
            <v>0.71055773622076623</v>
          </cell>
        </row>
        <row r="194">
          <cell r="BS194">
            <v>38434</v>
          </cell>
          <cell r="BU194">
            <v>3760143</v>
          </cell>
          <cell r="BV194">
            <v>14896</v>
          </cell>
          <cell r="BW194">
            <v>137081</v>
          </cell>
          <cell r="BX194">
            <v>3897224</v>
          </cell>
          <cell r="BY194">
            <v>3.2693838421387024E-3</v>
          </cell>
          <cell r="BZ194">
            <v>1.0032693838421387</v>
          </cell>
          <cell r="CB194">
            <v>1.9889715878773417E-2</v>
          </cell>
          <cell r="CC194">
            <v>3.2240224542386731E-2</v>
          </cell>
          <cell r="CD194">
            <v>-1.4433722986324504E-2</v>
          </cell>
          <cell r="CF194">
            <v>4.5755418411483851E-3</v>
          </cell>
          <cell r="CG194">
            <v>1.0045755418411484</v>
          </cell>
          <cell r="CI194">
            <v>3.5116338913399048E-2</v>
          </cell>
          <cell r="CJ194">
            <v>6.3267347848906974E-2</v>
          </cell>
          <cell r="CK194">
            <v>-0.10213450330264506</v>
          </cell>
          <cell r="CM194">
            <v>9148737</v>
          </cell>
          <cell r="CN194">
            <v>0</v>
          </cell>
          <cell r="CO194">
            <v>22539</v>
          </cell>
          <cell r="CP194">
            <v>9171276</v>
          </cell>
          <cell r="CQ194">
            <v>-9.4511351493101366E-3</v>
          </cell>
          <cell r="CR194">
            <v>0.99054886485068983</v>
          </cell>
          <cell r="CT194">
            <v>-1.5952548258559407E-2</v>
          </cell>
          <cell r="CU194">
            <v>-1.1591438619799943E-2</v>
          </cell>
          <cell r="CV194">
            <v>0.11751423320179977</v>
          </cell>
          <cell r="CX194">
            <v>-9.4511351493101366E-3</v>
          </cell>
          <cell r="CY194">
            <v>0.99054886485068983</v>
          </cell>
          <cell r="DA194">
            <v>-1.5952548258559407E-2</v>
          </cell>
          <cell r="DB194">
            <v>-1.1591438619799943E-2</v>
          </cell>
          <cell r="DC194">
            <v>0.11751423320179977</v>
          </cell>
          <cell r="DE194">
            <v>0.29128344209567369</v>
          </cell>
          <cell r="DF194">
            <v>0.70871655790432631</v>
          </cell>
        </row>
        <row r="195">
          <cell r="BS195">
            <v>38435</v>
          </cell>
          <cell r="BU195">
            <v>3755586</v>
          </cell>
          <cell r="BV195">
            <v>0</v>
          </cell>
          <cell r="BW195">
            <v>137081</v>
          </cell>
          <cell r="BX195">
            <v>3892667</v>
          </cell>
          <cell r="BY195">
            <v>-1.1692938358174947E-3</v>
          </cell>
          <cell r="BZ195">
            <v>0.99883070616418246</v>
          </cell>
          <cell r="CA195">
            <v>4.4462094071480163E-3</v>
          </cell>
          <cell r="CB195">
            <v>1.8697165120782566E-2</v>
          </cell>
          <cell r="CC195">
            <v>3.1033232410746292E-2</v>
          </cell>
          <cell r="CD195">
            <v>-1.5586139558826262E-2</v>
          </cell>
          <cell r="CF195">
            <v>-1.6316899798545991E-3</v>
          </cell>
          <cell r="CG195">
            <v>0.99836831002014537</v>
          </cell>
          <cell r="CH195">
            <v>6.1626803997816282E-3</v>
          </cell>
          <cell r="CI195">
            <v>3.3427349955210239E-2</v>
          </cell>
          <cell r="CJ195">
            <v>6.1532425171515248E-2</v>
          </cell>
          <cell r="CK195">
            <v>-0.10359954143686334</v>
          </cell>
          <cell r="CM195">
            <v>9158084</v>
          </cell>
          <cell r="CN195">
            <v>0</v>
          </cell>
          <cell r="CO195">
            <v>22539</v>
          </cell>
          <cell r="CP195">
            <v>9180623</v>
          </cell>
          <cell r="CQ195">
            <v>1.0191602564354185E-3</v>
          </cell>
          <cell r="CR195">
            <v>1.0010191602564353</v>
          </cell>
          <cell r="CS195">
            <v>-1.510150310200542E-2</v>
          </cell>
          <cell r="CT195">
            <v>-1.4949646205298039E-2</v>
          </cell>
          <cell r="CU195">
            <v>-1.0584091896920778E-2</v>
          </cell>
          <cell r="CV195">
            <v>0.11865315929427989</v>
          </cell>
          <cell r="CX195">
            <v>1.0191602564354185E-3</v>
          </cell>
          <cell r="CY195">
            <v>1.0010191602564353</v>
          </cell>
          <cell r="CZ195">
            <v>-1.510150310200542E-2</v>
          </cell>
          <cell r="DA195">
            <v>-1.4949646205298039E-2</v>
          </cell>
          <cell r="DB195">
            <v>-1.0584091896920778E-2</v>
          </cell>
          <cell r="DC195">
            <v>0.11865315929427989</v>
          </cell>
          <cell r="DE195">
            <v>0.29082251598499886</v>
          </cell>
          <cell r="DF195">
            <v>0.70917748401500114</v>
          </cell>
        </row>
        <row r="196">
          <cell r="BS196">
            <v>38439</v>
          </cell>
          <cell r="BU196">
            <v>3755039</v>
          </cell>
          <cell r="BV196">
            <v>0</v>
          </cell>
          <cell r="BW196">
            <v>137081</v>
          </cell>
          <cell r="BX196">
            <v>3892120</v>
          </cell>
          <cell r="BY196">
            <v>-1.4052062506245719E-4</v>
          </cell>
          <cell r="BZ196">
            <v>0.99985947937493758</v>
          </cell>
          <cell r="CB196">
            <v>1.8554017158390446E-2</v>
          </cell>
          <cell r="CC196">
            <v>3.0888350976467693E-2</v>
          </cell>
          <cell r="CD196">
            <v>-1.5724470009815583E-2</v>
          </cell>
          <cell r="CF196">
            <v>-2.0162181798565737E-4</v>
          </cell>
          <cell r="CG196">
            <v>0.99979837818201434</v>
          </cell>
          <cell r="CI196">
            <v>3.3218988454156273E-2</v>
          </cell>
          <cell r="CJ196">
            <v>6.1318397074101361E-2</v>
          </cell>
          <cell r="CK196">
            <v>-0.10378027532696199</v>
          </cell>
          <cell r="CM196">
            <v>9107652</v>
          </cell>
          <cell r="CN196">
            <v>0</v>
          </cell>
          <cell r="CO196">
            <v>22539</v>
          </cell>
          <cell r="CP196">
            <v>9130191</v>
          </cell>
          <cell r="CQ196">
            <v>-5.4933091142071733E-3</v>
          </cell>
          <cell r="CR196">
            <v>0.9945066908857928</v>
          </cell>
          <cell r="CT196">
            <v>-2.0360832291751452E-2</v>
          </cell>
          <cell r="CU196">
            <v>-1.601925932264503E-2</v>
          </cell>
          <cell r="CV196">
            <v>0.11250805169869205</v>
          </cell>
          <cell r="CX196">
            <v>-5.4933091142071733E-3</v>
          </cell>
          <cell r="CY196">
            <v>0.9945066908857928</v>
          </cell>
          <cell r="DA196">
            <v>-2.0360832291751452E-2</v>
          </cell>
          <cell r="DB196">
            <v>-1.601925932264503E-2</v>
          </cell>
          <cell r="DC196">
            <v>0.11250805169869205</v>
          </cell>
          <cell r="DE196">
            <v>0.29193261347878141</v>
          </cell>
          <cell r="DF196">
            <v>0.70806738652121859</v>
          </cell>
        </row>
        <row r="197">
          <cell r="BS197">
            <v>38440</v>
          </cell>
          <cell r="BU197">
            <v>3799595</v>
          </cell>
          <cell r="BV197">
            <v>0</v>
          </cell>
          <cell r="BW197">
            <v>137081</v>
          </cell>
          <cell r="BX197">
            <v>3936676</v>
          </cell>
          <cell r="BY197">
            <v>1.144774570157138E-2</v>
          </cell>
          <cell r="BZ197">
            <v>1.0114477457015714</v>
          </cell>
          <cell r="CB197">
            <v>3.0214164530133703E-2</v>
          </cell>
          <cell r="CC197">
            <v>4.2689698665158593E-2</v>
          </cell>
          <cell r="CD197">
            <v>-4.4567340422085877E-3</v>
          </cell>
          <cell r="CF197">
            <v>1.6922032057342332E-2</v>
          </cell>
          <cell r="CG197">
            <v>1.0169220320573424</v>
          </cell>
          <cell r="CI197">
            <v>5.0703153299032522E-2</v>
          </cell>
          <cell r="CJ197">
            <v>7.9278061012436618E-2</v>
          </cell>
          <cell r="CK197">
            <v>-8.8614416415622177E-2</v>
          </cell>
          <cell r="CM197">
            <v>9005655</v>
          </cell>
          <cell r="CN197">
            <v>0</v>
          </cell>
          <cell r="CO197">
            <v>22539</v>
          </cell>
          <cell r="CP197">
            <v>9028194</v>
          </cell>
          <cell r="CQ197">
            <v>-1.1171398276333977E-2</v>
          </cell>
          <cell r="CR197">
            <v>0.98882860172366605</v>
          </cell>
          <cell r="CT197">
            <v>-3.1304771601316617E-2</v>
          </cell>
          <cell r="CU197">
            <v>-2.7011700072993805E-2</v>
          </cell>
          <cell r="CV197">
            <v>0.10007978116753757</v>
          </cell>
          <cell r="CX197">
            <v>-1.1171398276333977E-2</v>
          </cell>
          <cell r="CY197">
            <v>0.98882860172366605</v>
          </cell>
          <cell r="DA197">
            <v>-3.1304771601316617E-2</v>
          </cell>
          <cell r="DB197">
            <v>-2.7011700072993805E-2</v>
          </cell>
          <cell r="DC197">
            <v>0.10007978116753757</v>
          </cell>
          <cell r="DE197">
            <v>0.29672165713281662</v>
          </cell>
          <cell r="DF197">
            <v>0.70327834286718338</v>
          </cell>
        </row>
        <row r="198">
          <cell r="BS198">
            <v>38441</v>
          </cell>
          <cell r="BU198">
            <v>3744843</v>
          </cell>
          <cell r="BV198">
            <v>0</v>
          </cell>
          <cell r="BW198">
            <v>137081</v>
          </cell>
          <cell r="BX198">
            <v>3881924</v>
          </cell>
          <cell r="BY198">
            <v>-1.3908180403975333E-2</v>
          </cell>
          <cell r="BZ198">
            <v>0.98609181959602465</v>
          </cell>
          <cell r="CB198">
            <v>1.5885760075117883E-2</v>
          </cell>
          <cell r="CC198">
            <v>2.8187782230756797E-2</v>
          </cell>
          <cell r="CD198">
            <v>-1.8302929385112354E-2</v>
          </cell>
          <cell r="CF198">
            <v>-1.9327920353548005E-2</v>
          </cell>
          <cell r="CG198">
            <v>0.98067207964645198</v>
          </cell>
          <cell r="CI198">
            <v>3.0395246436847101E-2</v>
          </cell>
          <cell r="CJ198">
            <v>5.8417860609856431E-2</v>
          </cell>
          <cell r="CK198">
            <v>-0.10622960438651297</v>
          </cell>
          <cell r="CM198">
            <v>9081824</v>
          </cell>
          <cell r="CN198">
            <v>0</v>
          </cell>
          <cell r="CO198">
            <v>22539</v>
          </cell>
          <cell r="CP198">
            <v>9104363</v>
          </cell>
          <cell r="CQ198">
            <v>8.436792563385323E-3</v>
          </cell>
          <cell r="CR198">
            <v>1.0084367925633853</v>
          </cell>
          <cell r="CT198">
            <v>-2.3132090902175828E-2</v>
          </cell>
          <cell r="CU198">
            <v>-1.8802799619908828E-2</v>
          </cell>
          <cell r="CV198">
            <v>0.10936092608442238</v>
          </cell>
          <cell r="CX198">
            <v>8.436792563385323E-3</v>
          </cell>
          <cell r="CY198">
            <v>1.0084367925633853</v>
          </cell>
          <cell r="DA198">
            <v>-2.3132090902175828E-2</v>
          </cell>
          <cell r="DB198">
            <v>-1.8802799619908828E-2</v>
          </cell>
          <cell r="DC198">
            <v>0.10936092608442238</v>
          </cell>
          <cell r="DE198">
            <v>0.29195760675785848</v>
          </cell>
          <cell r="DF198">
            <v>0.70804239324214158</v>
          </cell>
        </row>
        <row r="199">
          <cell r="BS199">
            <v>38442</v>
          </cell>
          <cell r="BU199">
            <v>3756087</v>
          </cell>
          <cell r="BV199">
            <v>0</v>
          </cell>
          <cell r="BW199">
            <v>137081</v>
          </cell>
          <cell r="BX199">
            <v>3893168</v>
          </cell>
          <cell r="BY199">
            <v>2.8965018377484979E-3</v>
          </cell>
          <cell r="BZ199">
            <v>1.0028965018377485</v>
          </cell>
          <cell r="CB199">
            <v>1.8828275046117948E-2</v>
          </cell>
          <cell r="CC199">
            <v>3.116593003153878E-2</v>
          </cell>
          <cell r="CD199">
            <v>-1.5459442015964053E-2</v>
          </cell>
          <cell r="CF199">
            <v>4.5484681880370945E-3</v>
          </cell>
          <cell r="CG199">
            <v>1.004548468188037</v>
          </cell>
          <cell r="CI199">
            <v>3.5081966436369738E-2</v>
          </cell>
          <cell r="CJ199">
            <v>6.3232040578490523E-2</v>
          </cell>
          <cell r="CK199">
            <v>-0.10216431817465577</v>
          </cell>
          <cell r="CM199">
            <v>9151168</v>
          </cell>
          <cell r="CN199">
            <v>0</v>
          </cell>
          <cell r="CO199">
            <v>22539</v>
          </cell>
          <cell r="CP199">
            <v>9173707</v>
          </cell>
          <cell r="CQ199">
            <v>7.6165680125012594E-3</v>
          </cell>
          <cell r="CR199">
            <v>1.0076165680125013</v>
          </cell>
          <cell r="CT199">
            <v>-1.5691710033302275E-2</v>
          </cell>
          <cell r="CU199">
            <v>-1.1329444409537981E-2</v>
          </cell>
          <cell r="CV199">
            <v>0.1178104490283558</v>
          </cell>
          <cell r="CX199">
            <v>7.6165680125012594E-3</v>
          </cell>
          <cell r="CY199">
            <v>1.0076165680125013</v>
          </cell>
          <cell r="DA199">
            <v>-1.5691710033302275E-2</v>
          </cell>
          <cell r="DB199">
            <v>-1.1329444409537981E-2</v>
          </cell>
          <cell r="DC199">
            <v>0.1178104490283558</v>
          </cell>
          <cell r="DE199">
            <v>0.29100587227880753</v>
          </cell>
          <cell r="DF199">
            <v>0.70899412772119241</v>
          </cell>
        </row>
        <row r="202">
          <cell r="BX202">
            <v>3821221</v>
          </cell>
          <cell r="CP202">
            <v>9319953</v>
          </cell>
        </row>
        <row r="203">
          <cell r="BX203">
            <v>71947</v>
          </cell>
          <cell r="CP203">
            <v>-146246</v>
          </cell>
        </row>
        <row r="206">
          <cell r="BX206">
            <v>1.8828275046117459E-2</v>
          </cell>
          <cell r="CP206">
            <v>-1.5691710033301672E-2</v>
          </cell>
        </row>
        <row r="207">
          <cell r="BS207" t="str">
            <v>Month Fee deduction</v>
          </cell>
          <cell r="BX207">
            <v>59824</v>
          </cell>
          <cell r="CP207">
            <v>0</v>
          </cell>
        </row>
        <row r="208">
          <cell r="BS208" t="str">
            <v>Cum fee deduction</v>
          </cell>
          <cell r="BX208">
            <v>137081</v>
          </cell>
          <cell r="CP208">
            <v>22539</v>
          </cell>
        </row>
        <row r="217">
          <cell r="BX217">
            <v>700000</v>
          </cell>
          <cell r="CP217">
            <v>700000</v>
          </cell>
        </row>
        <row r="218">
          <cell r="BX218">
            <v>0</v>
          </cell>
          <cell r="CP218">
            <v>0</v>
          </cell>
        </row>
        <row r="219">
          <cell r="BX219">
            <v>4593168</v>
          </cell>
          <cell r="CP219">
            <v>9873707</v>
          </cell>
        </row>
        <row r="221">
          <cell r="BS221">
            <v>38443</v>
          </cell>
          <cell r="BU221">
            <v>4470873</v>
          </cell>
          <cell r="BV221">
            <v>0</v>
          </cell>
          <cell r="BW221">
            <v>137081</v>
          </cell>
          <cell r="BX221">
            <v>4607954</v>
          </cell>
          <cell r="BY221">
            <v>3.2191289323621518E-3</v>
          </cell>
          <cell r="BZ221">
            <v>1.0032191289323622</v>
          </cell>
          <cell r="CA221">
            <v>3.3482467797392168E-3</v>
          </cell>
          <cell r="CB221">
            <v>3.219128932362203E-3</v>
          </cell>
          <cell r="CC221">
            <v>3.4485386110969518E-2</v>
          </cell>
          <cell r="CD221">
            <v>-1.2290079020673583E-2</v>
          </cell>
          <cell r="CF221">
            <v>6.0545183361449028E-3</v>
          </cell>
          <cell r="CG221">
            <v>1.0060545183361449</v>
          </cell>
          <cell r="CH221">
            <v>7.6653082838424869E-3</v>
          </cell>
          <cell r="CI221">
            <v>6.0545183361448984E-3</v>
          </cell>
          <cell r="CJ221">
            <v>6.9669398463749754E-2</v>
          </cell>
          <cell r="CK221">
            <v>-9.6728355576199077E-2</v>
          </cell>
          <cell r="CM221">
            <v>9807605</v>
          </cell>
          <cell r="CN221">
            <v>0</v>
          </cell>
          <cell r="CO221">
            <v>22539</v>
          </cell>
          <cell r="CP221">
            <v>9830144</v>
          </cell>
          <cell r="CQ221">
            <v>-4.4120207334489465E-3</v>
          </cell>
          <cell r="CR221">
            <v>0.99558797926655107</v>
          </cell>
          <cell r="CS221">
            <v>-5.1620228264014356E-3</v>
          </cell>
          <cell r="CT221">
            <v>-4.4120207334489292E-3</v>
          </cell>
          <cell r="CU221">
            <v>-1.5691479399353558E-2</v>
          </cell>
          <cell r="CV221">
            <v>0.11287864615117682</v>
          </cell>
          <cell r="CX221">
            <v>-4.4120207334489465E-3</v>
          </cell>
          <cell r="CY221">
            <v>0.99558797926655107</v>
          </cell>
          <cell r="CZ221">
            <v>-5.1620228264014356E-3</v>
          </cell>
          <cell r="DA221">
            <v>-4.4120207334489292E-3</v>
          </cell>
          <cell r="DB221">
            <v>-1.5691479399353558E-2</v>
          </cell>
          <cell r="DC221">
            <v>0.11287864615117682</v>
          </cell>
          <cell r="DE221">
            <v>0.31311971766178442</v>
          </cell>
          <cell r="DF221">
            <v>0.68688028233821563</v>
          </cell>
        </row>
        <row r="222">
          <cell r="BS222">
            <v>38446</v>
          </cell>
          <cell r="BU222">
            <v>4472966</v>
          </cell>
          <cell r="BV222">
            <v>0</v>
          </cell>
          <cell r="BW222">
            <v>137081</v>
          </cell>
          <cell r="BX222">
            <v>4610047</v>
          </cell>
          <cell r="BY222">
            <v>4.5421460370481128E-4</v>
          </cell>
          <cell r="BZ222">
            <v>1.0004542146037048</v>
          </cell>
          <cell r="CB222">
            <v>3.6748057114392996E-3</v>
          </cell>
          <cell r="CC222">
            <v>3.4955264480660331E-2</v>
          </cell>
          <cell r="CD222">
            <v>-1.1841446750340712E-2</v>
          </cell>
          <cell r="CF222">
            <v>1.0412198497147965E-3</v>
          </cell>
          <cell r="CG222">
            <v>1.0010412198497147</v>
          </cell>
          <cell r="CI222">
            <v>7.1020422705316832E-3</v>
          </cell>
          <cell r="CJ222">
            <v>7.0783159474062662E-2</v>
          </cell>
          <cell r="CK222">
            <v>-9.5787851210340502E-2</v>
          </cell>
          <cell r="CM222">
            <v>9791503</v>
          </cell>
          <cell r="CN222">
            <v>0</v>
          </cell>
          <cell r="CO222">
            <v>22539</v>
          </cell>
          <cell r="CP222">
            <v>9814042</v>
          </cell>
          <cell r="CQ222">
            <v>-1.6380228000729186E-3</v>
          </cell>
          <cell r="CR222">
            <v>0.99836197719992703</v>
          </cell>
          <cell r="CT222">
            <v>-6.0428165429661229E-3</v>
          </cell>
          <cell r="CU222">
            <v>-1.7303799198403524E-2</v>
          </cell>
          <cell r="CV222">
            <v>0.11105572555506682</v>
          </cell>
          <cell r="CX222">
            <v>-1.6380228000729186E-3</v>
          </cell>
          <cell r="CY222">
            <v>0.99836197719992703</v>
          </cell>
          <cell r="DA222">
            <v>-6.0428165429661229E-3</v>
          </cell>
          <cell r="DB222">
            <v>-1.7303799198403524E-2</v>
          </cell>
          <cell r="DC222">
            <v>0.11105572555506682</v>
          </cell>
          <cell r="DE222">
            <v>0.31357395778279584</v>
          </cell>
          <cell r="DF222">
            <v>0.68642604221720416</v>
          </cell>
        </row>
        <row r="223">
          <cell r="BS223">
            <v>38447</v>
          </cell>
          <cell r="BU223">
            <v>4455793</v>
          </cell>
          <cell r="BV223">
            <v>0</v>
          </cell>
          <cell r="BW223">
            <v>137081</v>
          </cell>
          <cell r="BX223">
            <v>4592874</v>
          </cell>
          <cell r="BY223">
            <v>-3.7251247113098845E-3</v>
          </cell>
          <cell r="BZ223">
            <v>0.99627487528869008</v>
          </cell>
          <cell r="CB223">
            <v>-6.4008109435520488E-5</v>
          </cell>
          <cell r="CC223">
            <v>3.1099927049843101E-2</v>
          </cell>
          <cell r="CD223">
            <v>-1.5522460595743248E-2</v>
          </cell>
          <cell r="CF223">
            <v>-8.4322961003345832E-3</v>
          </cell>
          <cell r="CG223">
            <v>0.99156770389966542</v>
          </cell>
          <cell r="CI223">
            <v>-1.3901403531451084E-3</v>
          </cell>
          <cell r="CJ223">
            <v>6.1753998814125577E-2</v>
          </cell>
          <cell r="CK223">
            <v>-0.10341243578645465</v>
          </cell>
          <cell r="CM223">
            <v>9774207</v>
          </cell>
          <cell r="CN223">
            <v>0</v>
          </cell>
          <cell r="CO223">
            <v>22539</v>
          </cell>
          <cell r="CP223">
            <v>9796746</v>
          </cell>
          <cell r="CQ223">
            <v>-1.76237273082793E-3</v>
          </cell>
          <cell r="CR223">
            <v>0.99823762726917209</v>
          </cell>
          <cell r="CT223">
            <v>-7.7945395787013538E-3</v>
          </cell>
          <cell r="CU223">
            <v>-1.9035676185384487E-2</v>
          </cell>
          <cell r="CV223">
            <v>0.10909763124191829</v>
          </cell>
          <cell r="CX223">
            <v>-1.76237273082793E-3</v>
          </cell>
          <cell r="CY223">
            <v>0.99823762726917209</v>
          </cell>
          <cell r="DA223">
            <v>-7.7945395787013538E-3</v>
          </cell>
          <cell r="DB223">
            <v>-1.9035676185384487E-2</v>
          </cell>
          <cell r="DC223">
            <v>0.10909763124191829</v>
          </cell>
          <cell r="DE223">
            <v>0.31312670414617005</v>
          </cell>
          <cell r="DF223">
            <v>0.68687329585382995</v>
          </cell>
        </row>
        <row r="224">
          <cell r="BS224">
            <v>38448</v>
          </cell>
          <cell r="BU224">
            <v>4449433</v>
          </cell>
          <cell r="BV224">
            <v>0</v>
          </cell>
          <cell r="BW224">
            <v>137081</v>
          </cell>
          <cell r="BX224">
            <v>4586514</v>
          </cell>
          <cell r="BY224">
            <v>-1.3847538600013848E-3</v>
          </cell>
          <cell r="BZ224">
            <v>0.99861524613999864</v>
          </cell>
          <cell r="CB224">
            <v>-1.4486733339602598E-3</v>
          </cell>
          <cell r="CC224">
            <v>2.9672107445813722E-2</v>
          </cell>
          <cell r="CD224">
            <v>-1.6885719668517929E-2</v>
          </cell>
          <cell r="CF224">
            <v>-3.1200140985024436E-3</v>
          </cell>
          <cell r="CG224">
            <v>0.99687998590149751</v>
          </cell>
          <cell r="CI224">
            <v>-4.5058171941468883E-3</v>
          </cell>
          <cell r="CJ224">
            <v>5.8441311368684135E-2</v>
          </cell>
          <cell r="CK224">
            <v>-0.10620980162734295</v>
          </cell>
          <cell r="CM224">
            <v>9797750</v>
          </cell>
          <cell r="CN224">
            <v>0</v>
          </cell>
          <cell r="CO224">
            <v>22539</v>
          </cell>
          <cell r="CP224">
            <v>9820289</v>
          </cell>
          <cell r="CQ224">
            <v>2.4031448809635363E-3</v>
          </cell>
          <cell r="CR224">
            <v>1.0024031448809636</v>
          </cell>
          <cell r="CT224">
            <v>-5.4101261056257455E-3</v>
          </cell>
          <cell r="CU224">
            <v>-1.6678276792201463E-2</v>
          </cell>
          <cell r="CV224">
            <v>0.11176295353692622</v>
          </cell>
          <cell r="CX224">
            <v>2.4031448809635363E-3</v>
          </cell>
          <cell r="CY224">
            <v>1.0024031448809636</v>
          </cell>
          <cell r="DA224">
            <v>-5.4101261056257455E-3</v>
          </cell>
          <cell r="DB224">
            <v>-1.6678276792201463E-2</v>
          </cell>
          <cell r="DC224">
            <v>0.11176295353692622</v>
          </cell>
          <cell r="DE224">
            <v>0.31230264958342996</v>
          </cell>
          <cell r="DF224">
            <v>0.6876973504165701</v>
          </cell>
        </row>
        <row r="225">
          <cell r="BS225">
            <v>38449</v>
          </cell>
          <cell r="BU225">
            <v>4432998</v>
          </cell>
          <cell r="BV225">
            <v>0</v>
          </cell>
          <cell r="BW225">
            <v>137081</v>
          </cell>
          <cell r="BX225">
            <v>4570079</v>
          </cell>
          <cell r="BY225">
            <v>-3.5833314800739736E-3</v>
          </cell>
          <cell r="BZ225">
            <v>0.99641666851992605</v>
          </cell>
          <cell r="CB225">
            <v>-5.0268137372723176E-3</v>
          </cell>
          <cell r="CC225">
            <v>2.5982450969049165E-2</v>
          </cell>
          <cell r="CD225">
            <v>-2.0408544017739949E-2</v>
          </cell>
          <cell r="CF225">
            <v>-7.9774517116372907E-3</v>
          </cell>
          <cell r="CG225">
            <v>0.99202254828836267</v>
          </cell>
          <cell r="CI225">
            <v>-1.2447323966696455E-2</v>
          </cell>
          <cell r="CJ225">
            <v>4.9997646917638416E-2</v>
          </cell>
          <cell r="CK225">
            <v>-0.11333996977519556</v>
          </cell>
          <cell r="CM225">
            <v>9805050</v>
          </cell>
          <cell r="CN225">
            <v>0</v>
          </cell>
          <cell r="CO225">
            <v>22539</v>
          </cell>
          <cell r="CP225">
            <v>9827589</v>
          </cell>
          <cell r="CQ225">
            <v>7.4335897853922627E-4</v>
          </cell>
          <cell r="CR225">
            <v>1.0007433589785393</v>
          </cell>
          <cell r="CT225">
            <v>-4.6707887929021696E-3</v>
          </cell>
          <cell r="CU225">
            <v>-1.5947315760462266E-2</v>
          </cell>
          <cell r="CV225">
            <v>0.11258939251044531</v>
          </cell>
          <cell r="CX225">
            <v>7.4335897853922627E-4</v>
          </cell>
          <cell r="CY225">
            <v>1.0007433589785393</v>
          </cell>
          <cell r="DA225">
            <v>-4.6707887929021696E-3</v>
          </cell>
          <cell r="DB225">
            <v>-1.5947315760462266E-2</v>
          </cell>
          <cell r="DC225">
            <v>0.11258939251044531</v>
          </cell>
          <cell r="DE225">
            <v>0.31134871858839075</v>
          </cell>
          <cell r="DF225">
            <v>0.68865128141160925</v>
          </cell>
        </row>
        <row r="226">
          <cell r="BS226">
            <v>38450</v>
          </cell>
          <cell r="BU226">
            <v>4461356</v>
          </cell>
          <cell r="BV226">
            <v>0</v>
          </cell>
          <cell r="BW226">
            <v>137081</v>
          </cell>
          <cell r="BX226">
            <v>4598437</v>
          </cell>
          <cell r="BY226">
            <v>6.2051443749659473E-3</v>
          </cell>
          <cell r="BZ226">
            <v>1.006205144374966</v>
          </cell>
          <cell r="CA226">
            <v>-2.0653417981169042E-3</v>
          </cell>
          <cell r="CB226">
            <v>1.1471385327077588E-3</v>
          </cell>
          <cell r="CC226">
            <v>3.2348820203493611E-2</v>
          </cell>
          <cell r="CD226">
            <v>-1.4330037604886825E-2</v>
          </cell>
          <cell r="CF226">
            <v>1.1372050614324572E-2</v>
          </cell>
          <cell r="CG226">
            <v>1.0113720506143247</v>
          </cell>
          <cell r="CH226">
            <v>-7.2275837483484207E-3</v>
          </cell>
          <cell r="CI226">
            <v>-1.2168249505339901E-3</v>
          </cell>
          <cell r="CJ226">
            <v>6.1938273303307589E-2</v>
          </cell>
          <cell r="CK226">
            <v>-0.10325682703378047</v>
          </cell>
          <cell r="CM226">
            <v>9723055</v>
          </cell>
          <cell r="CN226">
            <v>0</v>
          </cell>
          <cell r="CO226">
            <v>22539</v>
          </cell>
          <cell r="CP226">
            <v>9745594</v>
          </cell>
          <cell r="CQ226">
            <v>-8.343348505925512E-3</v>
          </cell>
          <cell r="CR226">
            <v>0.99165665149407445</v>
          </cell>
          <cell r="CS226">
            <v>-8.6010947550716477E-3</v>
          </cell>
          <cell r="CT226">
            <v>-1.2975167280130928E-2</v>
          </cell>
          <cell r="CU226">
            <v>-2.4157610253264239E-2</v>
          </cell>
          <cell r="CV226">
            <v>0.1033066714647346</v>
          </cell>
          <cell r="CX226">
            <v>-8.343348505925512E-3</v>
          </cell>
          <cell r="CY226">
            <v>0.99165665149407445</v>
          </cell>
          <cell r="CZ226">
            <v>-8.6010947550716477E-3</v>
          </cell>
          <cell r="DA226">
            <v>-1.2975167280130928E-2</v>
          </cell>
          <cell r="DB226">
            <v>-2.4157610253264239E-2</v>
          </cell>
          <cell r="DC226">
            <v>0.1033066714647346</v>
          </cell>
          <cell r="DE226">
            <v>0.31452529118057843</v>
          </cell>
          <cell r="DF226">
            <v>0.68547470881942152</v>
          </cell>
        </row>
        <row r="227">
          <cell r="BS227">
            <v>38453</v>
          </cell>
          <cell r="BU227">
            <v>4471752</v>
          </cell>
          <cell r="BV227">
            <v>0</v>
          </cell>
          <cell r="BW227">
            <v>137081</v>
          </cell>
          <cell r="BX227">
            <v>4608833</v>
          </cell>
          <cell r="BY227">
            <v>2.260768169706359E-3</v>
          </cell>
          <cell r="BZ227">
            <v>1.0022607681697064</v>
          </cell>
          <cell r="CB227">
            <v>3.410500116695081E-3</v>
          </cell>
          <cell r="CC227">
            <v>3.4682721556243745E-2</v>
          </cell>
          <cell r="CD227">
            <v>-1.2101666328068195E-2</v>
          </cell>
          <cell r="CF227">
            <v>4.1707332263259114E-3</v>
          </cell>
          <cell r="CG227">
            <v>1.0041707332263259</v>
          </cell>
          <cell r="CI227">
            <v>2.9488332235401149E-3</v>
          </cell>
          <cell r="CJ227">
            <v>6.6367334544080725E-2</v>
          </cell>
          <cell r="CK227">
            <v>-9.9516750486809413E-2</v>
          </cell>
          <cell r="CM227">
            <v>9694212</v>
          </cell>
          <cell r="CN227">
            <v>0</v>
          </cell>
          <cell r="CO227">
            <v>22539</v>
          </cell>
          <cell r="CP227">
            <v>9716751</v>
          </cell>
          <cell r="CQ227">
            <v>-2.9595938431254167E-3</v>
          </cell>
          <cell r="CR227">
            <v>0.99704040615687461</v>
          </cell>
          <cell r="CT227">
            <v>-1.5896359898060486E-2</v>
          </cell>
          <cell r="CU227">
            <v>-2.7045707381819439E-2</v>
          </cell>
          <cell r="CV227">
            <v>0.1000413318327884</v>
          </cell>
          <cell r="CX227">
            <v>-2.9595938431254167E-3</v>
          </cell>
          <cell r="CY227">
            <v>0.99704040615687461</v>
          </cell>
          <cell r="DA227">
            <v>-1.5896359898060486E-2</v>
          </cell>
          <cell r="DB227">
            <v>-2.7045707381819439E-2</v>
          </cell>
          <cell r="DC227">
            <v>0.1000413318327884</v>
          </cell>
          <cell r="DE227">
            <v>0.31566873952242147</v>
          </cell>
          <cell r="DF227">
            <v>0.68433126047757853</v>
          </cell>
        </row>
        <row r="228">
          <cell r="BS228">
            <v>38454</v>
          </cell>
          <cell r="BU228">
            <v>4432988</v>
          </cell>
          <cell r="BV228">
            <v>0</v>
          </cell>
          <cell r="BW228">
            <v>137081</v>
          </cell>
          <cell r="BX228">
            <v>4570069</v>
          </cell>
          <cell r="BY228">
            <v>-8.4108059458869525E-3</v>
          </cell>
          <cell r="BZ228">
            <v>0.99158919405411305</v>
          </cell>
          <cell r="CB228">
            <v>-5.0289908838517805E-3</v>
          </cell>
          <cell r="CC228">
            <v>2.5980205969672099E-2</v>
          </cell>
          <cell r="CD228">
            <v>-2.0410687506847935E-2</v>
          </cell>
          <cell r="CF228">
            <v>-1.5139881710546879E-2</v>
          </cell>
          <cell r="CG228">
            <v>0.98486011828945308</v>
          </cell>
          <cell r="CI228">
            <v>-1.2235693473195308E-2</v>
          </cell>
          <cell r="CJ228">
            <v>5.0222659239092193E-2</v>
          </cell>
          <cell r="CK228">
            <v>-0.11314996036676805</v>
          </cell>
          <cell r="CM228">
            <v>9719070</v>
          </cell>
          <cell r="CN228">
            <v>0</v>
          </cell>
          <cell r="CO228">
            <v>22539</v>
          </cell>
          <cell r="CP228">
            <v>9741609</v>
          </cell>
          <cell r="CQ228">
            <v>2.5582625303457915E-3</v>
          </cell>
          <cell r="CR228">
            <v>1.0025582625303457</v>
          </cell>
          <cell r="CT228">
            <v>-1.3378764429610834E-2</v>
          </cell>
          <cell r="CU228">
            <v>-2.4556634871275351E-2</v>
          </cell>
          <cell r="CV228">
            <v>0.10285552635384776</v>
          </cell>
          <cell r="CX228">
            <v>2.5582625303457915E-3</v>
          </cell>
          <cell r="CY228">
            <v>1.0025582625303457</v>
          </cell>
          <cell r="DA228">
            <v>-1.3378764429610834E-2</v>
          </cell>
          <cell r="DB228">
            <v>-2.4556634871275351E-2</v>
          </cell>
          <cell r="DC228">
            <v>0.10285552635384776</v>
          </cell>
          <cell r="DE228">
            <v>0.31323981289505737</v>
          </cell>
          <cell r="DF228">
            <v>0.68676018710494258</v>
          </cell>
        </row>
        <row r="229">
          <cell r="BS229">
            <v>38455</v>
          </cell>
          <cell r="BU229">
            <v>4482300</v>
          </cell>
          <cell r="BV229">
            <v>0</v>
          </cell>
          <cell r="BW229">
            <v>137081</v>
          </cell>
          <cell r="BX229">
            <v>4619381</v>
          </cell>
          <cell r="BY229">
            <v>1.0790209075617896E-2</v>
          </cell>
          <cell r="BZ229">
            <v>1.0107902090756178</v>
          </cell>
          <cell r="CB229">
            <v>5.7069543286898394E-3</v>
          </cell>
          <cell r="CC229">
            <v>3.7050746899530251E-2</v>
          </cell>
          <cell r="CD229">
            <v>-9.8407140168060847E-3</v>
          </cell>
          <cell r="CF229">
            <v>1.212096216437812E-2</v>
          </cell>
          <cell r="CG229">
            <v>1.0121209621643781</v>
          </cell>
          <cell r="CI229">
            <v>-2.6303968646079756E-4</v>
          </cell>
          <cell r="CJ229">
            <v>6.2952368355901678E-2</v>
          </cell>
          <cell r="CK229">
            <v>-0.10240048459089646</v>
          </cell>
          <cell r="CM229">
            <v>9569356</v>
          </cell>
          <cell r="CN229">
            <v>0</v>
          </cell>
          <cell r="CO229">
            <v>22539</v>
          </cell>
          <cell r="CP229">
            <v>9591895</v>
          </cell>
          <cell r="CQ229">
            <v>-1.536850842607212E-2</v>
          </cell>
          <cell r="CR229">
            <v>0.98463149157392793</v>
          </cell>
          <cell r="CT229">
            <v>-2.8541661201816004E-2</v>
          </cell>
          <cell r="CU229">
            <v>-3.954774444741227E-2</v>
          </cell>
          <cell r="CV229">
            <v>8.5906281904338577E-2</v>
          </cell>
          <cell r="CX229">
            <v>-1.536850842607212E-2</v>
          </cell>
          <cell r="CY229">
            <v>0.98463149157392793</v>
          </cell>
          <cell r="DA229">
            <v>-2.8541661201816004E-2</v>
          </cell>
          <cell r="DB229">
            <v>-3.954774444741227E-2</v>
          </cell>
          <cell r="DC229">
            <v>8.5906281904338577E-2</v>
          </cell>
          <cell r="DE229">
            <v>0.31898731366609034</v>
          </cell>
          <cell r="DF229">
            <v>0.68101268633390966</v>
          </cell>
        </row>
        <row r="230">
          <cell r="BS230">
            <v>38456</v>
          </cell>
          <cell r="BU230">
            <v>4573995</v>
          </cell>
          <cell r="BV230">
            <v>0</v>
          </cell>
          <cell r="BW230">
            <v>137081</v>
          </cell>
          <cell r="BX230">
            <v>4711076</v>
          </cell>
          <cell r="BY230">
            <v>1.9850062162008287E-2</v>
          </cell>
          <cell r="BZ230">
            <v>1.0198500621620084</v>
          </cell>
          <cell r="CB230">
            <v>2.5670299888878478E-2</v>
          </cell>
          <cell r="CC230">
            <v>5.7636268690643089E-2</v>
          </cell>
          <cell r="CD230">
            <v>9.8140093602501199E-3</v>
          </cell>
          <cell r="CF230">
            <v>2.3289516028415853E-2</v>
          </cell>
          <cell r="CG230">
            <v>1.0232895160284159</v>
          </cell>
          <cell r="CI230">
            <v>2.3020350274961077E-2</v>
          </cell>
          <cell r="CJ230">
            <v>8.7708014576169058E-2</v>
          </cell>
          <cell r="CK230">
            <v>-8.1495826289677775E-2</v>
          </cell>
          <cell r="CM230">
            <v>9447862</v>
          </cell>
          <cell r="CN230">
            <v>0</v>
          </cell>
          <cell r="CO230">
            <v>22539</v>
          </cell>
          <cell r="CP230">
            <v>9470401</v>
          </cell>
          <cell r="CQ230">
            <v>-1.2666318803531524E-2</v>
          </cell>
          <cell r="CR230">
            <v>0.98733368119646847</v>
          </cell>
          <cell r="CT230">
            <v>-4.0846462225382907E-2</v>
          </cell>
          <cell r="CU230">
            <v>-5.1713138911812284E-2</v>
          </cell>
          <cell r="CV230">
            <v>7.2151846746980608E-2</v>
          </cell>
          <cell r="CX230">
            <v>-1.2666318803531524E-2</v>
          </cell>
          <cell r="CY230">
            <v>0.98733368119646847</v>
          </cell>
          <cell r="DA230">
            <v>-4.0846462225382907E-2</v>
          </cell>
          <cell r="DB230">
            <v>-5.1713138911812284E-2</v>
          </cell>
          <cell r="DC230">
            <v>7.2151846746980608E-2</v>
          </cell>
          <cell r="DE230">
            <v>0.32620465320677566</v>
          </cell>
          <cell r="DF230">
            <v>0.67379534679322428</v>
          </cell>
        </row>
        <row r="231">
          <cell r="BS231">
            <v>38457</v>
          </cell>
          <cell r="BU231">
            <v>4684598</v>
          </cell>
          <cell r="BV231">
            <v>0</v>
          </cell>
          <cell r="BW231">
            <v>137081</v>
          </cell>
          <cell r="BX231">
            <v>4821679</v>
          </cell>
          <cell r="BY231">
            <v>2.3477226858577532E-2</v>
          </cell>
          <cell r="BZ231">
            <v>1.0234772268585774</v>
          </cell>
          <cell r="CA231">
            <v>4.8547365115581886E-2</v>
          </cell>
          <cell r="CB231">
            <v>4.9750194201474862E-2</v>
          </cell>
          <cell r="CC231">
            <v>8.2466635304552671E-2</v>
          </cell>
          <cell r="CD231">
            <v>3.352164194297047E-2</v>
          </cell>
          <cell r="CF231">
            <v>2.9035739278054157E-2</v>
          </cell>
          <cell r="CG231">
            <v>1.0290357392780543</v>
          </cell>
          <cell r="CH231">
            <v>5.4007044511488855E-2</v>
          </cell>
          <cell r="CI231">
            <v>5.2724502441688692E-2</v>
          </cell>
          <cell r="CJ231">
            <v>0.11929042089805275</v>
          </cell>
          <cell r="CK231">
            <v>-5.482637857602024E-2</v>
          </cell>
          <cell r="CM231">
            <v>9196744</v>
          </cell>
          <cell r="CN231">
            <v>0</v>
          </cell>
          <cell r="CO231">
            <v>22539</v>
          </cell>
          <cell r="CP231">
            <v>9219283</v>
          </cell>
          <cell r="CQ231">
            <v>-2.6516089445420526E-2</v>
          </cell>
          <cell r="CR231">
            <v>0.9734839105545795</v>
          </cell>
          <cell r="CS231">
            <v>-5.6804781032826712E-2</v>
          </cell>
          <cell r="CT231">
            <v>-6.6279463224906188E-2</v>
          </cell>
          <cell r="CU231">
            <v>-7.6857998140343664E-2</v>
          </cell>
          <cell r="CV231">
            <v>4.3722572479564903E-2</v>
          </cell>
          <cell r="CX231">
            <v>-2.6516089445420526E-2</v>
          </cell>
          <cell r="CY231">
            <v>0.9734839105545795</v>
          </cell>
          <cell r="CZ231">
            <v>-5.4005020114730629E-2</v>
          </cell>
          <cell r="DA231">
            <v>-6.6279463224906188E-2</v>
          </cell>
          <cell r="DB231">
            <v>-7.6857998140343664E-2</v>
          </cell>
          <cell r="DC231">
            <v>4.3722572479564903E-2</v>
          </cell>
          <cell r="DE231">
            <v>0.33747443150669437</v>
          </cell>
          <cell r="DF231">
            <v>0.66252556849330557</v>
          </cell>
        </row>
        <row r="232">
          <cell r="BS232">
            <v>38460</v>
          </cell>
          <cell r="BU232">
            <v>4631300</v>
          </cell>
          <cell r="BV232">
            <v>0</v>
          </cell>
          <cell r="BW232">
            <v>137081</v>
          </cell>
          <cell r="BX232">
            <v>4768381</v>
          </cell>
          <cell r="BY232">
            <v>-1.1053825856097016E-2</v>
          </cell>
          <cell r="BZ232">
            <v>0.98894617414390296</v>
          </cell>
          <cell r="CB232">
            <v>3.8146438362367752E-2</v>
          </cell>
          <cell r="CC232">
            <v>7.0501237622860868E-2</v>
          </cell>
          <cell r="CD232">
            <v>2.2097273694425379E-2</v>
          </cell>
          <cell r="CF232">
            <v>-1.3327872304891972E-2</v>
          </cell>
          <cell r="CG232">
            <v>0.98667212769510804</v>
          </cell>
          <cell r="CI232">
            <v>3.8693924700915039E-2</v>
          </cell>
          <cell r="CJ232">
            <v>0.10437266109623478</v>
          </cell>
          <cell r="CK232">
            <v>-6.7423531908311296E-2</v>
          </cell>
          <cell r="CM232">
            <v>9226782</v>
          </cell>
          <cell r="CN232">
            <v>0</v>
          </cell>
          <cell r="CO232">
            <v>22539</v>
          </cell>
          <cell r="CP232">
            <v>9249321</v>
          </cell>
          <cell r="CQ232">
            <v>3.2581709445300682E-3</v>
          </cell>
          <cell r="CR232">
            <v>1.0032581709445301</v>
          </cell>
          <cell r="CT232">
            <v>-6.3237242101674584E-2</v>
          </cell>
          <cell r="CU232">
            <v>-7.3850243692209161E-2</v>
          </cell>
          <cell r="CV232">
            <v>4.7123199039367902E-2</v>
          </cell>
          <cell r="CX232">
            <v>3.2581709445300682E-3</v>
          </cell>
          <cell r="CY232">
            <v>1.0032581709445301</v>
          </cell>
          <cell r="DA232">
            <v>-6.3237242101674584E-2</v>
          </cell>
          <cell r="DB232">
            <v>-7.3850243692209161E-2</v>
          </cell>
          <cell r="DC232">
            <v>4.7123199039367902E-2</v>
          </cell>
          <cell r="DE232">
            <v>0.33419487631838229</v>
          </cell>
          <cell r="DF232">
            <v>0.66580512368161771</v>
          </cell>
        </row>
        <row r="233">
          <cell r="BS233">
            <v>38461</v>
          </cell>
          <cell r="BU233">
            <v>4556168</v>
          </cell>
          <cell r="BV233">
            <v>0</v>
          </cell>
          <cell r="BW233">
            <v>137081</v>
          </cell>
          <cell r="BX233">
            <v>4693249</v>
          </cell>
          <cell r="BY233">
            <v>-1.5756291286287735E-2</v>
          </cell>
          <cell r="BZ233">
            <v>0.98424370871371225</v>
          </cell>
          <cell r="CB233">
            <v>2.178910068170814E-2</v>
          </cell>
          <cell r="CC233">
            <v>5.3634108300543604E-2</v>
          </cell>
          <cell r="CD233">
            <v>5.9928113271754402E-3</v>
          </cell>
          <cell r="CF233">
            <v>-1.8331002046170754E-2</v>
          </cell>
          <cell r="CG233">
            <v>0.98166899795382923</v>
          </cell>
          <cell r="CI233">
            <v>1.9653624241877443E-2</v>
          </cell>
          <cell r="CJ233">
            <v>8.4128403585944644E-2</v>
          </cell>
          <cell r="CK233">
            <v>-8.4518593053110713E-2</v>
          </cell>
          <cell r="CM233">
            <v>9338674</v>
          </cell>
          <cell r="CN233">
            <v>0</v>
          </cell>
          <cell r="CO233">
            <v>22539</v>
          </cell>
          <cell r="CP233">
            <v>9361213</v>
          </cell>
          <cell r="CQ233">
            <v>1.2097320441143734E-2</v>
          </cell>
          <cell r="CR233">
            <v>1.0120973204411436</v>
          </cell>
          <cell r="CT233">
            <v>-5.1904922842049062E-2</v>
          </cell>
          <cell r="CU233">
            <v>-6.2646313313666768E-2</v>
          </cell>
          <cell r="CV233">
            <v>5.9790583919502538E-2</v>
          </cell>
          <cell r="CX233">
            <v>1.2097320441143734E-2</v>
          </cell>
          <cell r="CY233">
            <v>1.0120973204411436</v>
          </cell>
          <cell r="DA233">
            <v>-5.1904922842049062E-2</v>
          </cell>
          <cell r="DB233">
            <v>-6.2646313313666768E-2</v>
          </cell>
          <cell r="DC233">
            <v>5.9790583919502538E-2</v>
          </cell>
          <cell r="DE233">
            <v>0.32790354866935517</v>
          </cell>
          <cell r="DF233">
            <v>0.67209645133064488</v>
          </cell>
        </row>
        <row r="234">
          <cell r="BS234">
            <v>38462</v>
          </cell>
          <cell r="BU234">
            <v>4661376</v>
          </cell>
          <cell r="BV234">
            <v>0</v>
          </cell>
          <cell r="BW234">
            <v>137081</v>
          </cell>
          <cell r="BX234">
            <v>4798457</v>
          </cell>
          <cell r="BY234">
            <v>2.2416880076041139E-2</v>
          </cell>
          <cell r="BZ234">
            <v>1.0224168800760411</v>
          </cell>
          <cell r="CB234">
            <v>4.4694424414695844E-2</v>
          </cell>
          <cell r="CC234">
            <v>7.7253297750343508E-2</v>
          </cell>
          <cell r="CD234">
            <v>2.8544031536056114E-2</v>
          </cell>
          <cell r="CF234">
            <v>2.8274975060013328E-2</v>
          </cell>
          <cell r="CG234">
            <v>1.0282749750600133</v>
          </cell>
          <cell r="CI234">
            <v>4.8484305037168607E-2</v>
          </cell>
          <cell r="CJ234">
            <v>0.11478210715918924</v>
          </cell>
          <cell r="CK234">
            <v>-5.8633379103781524E-2</v>
          </cell>
          <cell r="CM234">
            <v>9232837</v>
          </cell>
          <cell r="CN234">
            <v>0</v>
          </cell>
          <cell r="CO234">
            <v>22539</v>
          </cell>
          <cell r="CP234">
            <v>9255376</v>
          </cell>
          <cell r="CQ234">
            <v>-1.1305906617016406E-2</v>
          </cell>
          <cell r="CR234">
            <v>0.98869409338298364</v>
          </cell>
          <cell r="CT234">
            <v>-6.2623997248449803E-2</v>
          </cell>
          <cell r="CU234">
            <v>-7.3243946562458473E-2</v>
          </cell>
          <cell r="CV234">
            <v>4.7808690544115295E-2</v>
          </cell>
          <cell r="CX234">
            <v>-1.1305906617016406E-2</v>
          </cell>
          <cell r="CY234">
            <v>0.98869409338298364</v>
          </cell>
          <cell r="DA234">
            <v>-6.2623997248449803E-2</v>
          </cell>
          <cell r="DB234">
            <v>-7.3243946562458473E-2</v>
          </cell>
          <cell r="DC234">
            <v>4.7808690544115295E-2</v>
          </cell>
          <cell r="DE234">
            <v>0.33549046642656188</v>
          </cell>
          <cell r="DF234">
            <v>0.66450953357343812</v>
          </cell>
        </row>
        <row r="235">
          <cell r="BS235">
            <v>38463</v>
          </cell>
          <cell r="BU235">
            <v>4581835</v>
          </cell>
          <cell r="BV235">
            <v>0</v>
          </cell>
          <cell r="BW235">
            <v>137081</v>
          </cell>
          <cell r="BX235">
            <v>4718916</v>
          </cell>
          <cell r="BY235">
            <v>-1.6576370279029279E-2</v>
          </cell>
          <cell r="BZ235">
            <v>0.98342362972097075</v>
          </cell>
          <cell r="CB235">
            <v>2.7377182807160505E-2</v>
          </cell>
          <cell r="CC235">
            <v>5.9396348202528371E-2</v>
          </cell>
          <cell r="CD235">
            <v>1.1494504821028872E-2</v>
          </cell>
          <cell r="CF235">
            <v>-2.1889038999399996E-2</v>
          </cell>
          <cell r="CG235">
            <v>0.97811096100060002</v>
          </cell>
          <cell r="CI235">
            <v>2.5533991193951167E-2</v>
          </cell>
          <cell r="CJ235">
            <v>9.0380598139748525E-2</v>
          </cell>
          <cell r="CK235">
            <v>-7.9238989781312275E-2</v>
          </cell>
          <cell r="CM235">
            <v>9282361</v>
          </cell>
          <cell r="CN235">
            <v>0</v>
          </cell>
          <cell r="CO235">
            <v>22539</v>
          </cell>
          <cell r="CP235">
            <v>9304900</v>
          </cell>
          <cell r="CQ235">
            <v>5.3508360978527505E-3</v>
          </cell>
          <cell r="CR235">
            <v>1.0053508360978527</v>
          </cell>
          <cell r="CT235">
            <v>-5.7608251895665985E-2</v>
          </cell>
          <cell r="CU235">
            <v>-6.8285026817821337E-2</v>
          </cell>
          <cell r="CV235">
            <v>5.3415343109122437E-2</v>
          </cell>
          <cell r="CX235">
            <v>5.3508360978527505E-3</v>
          </cell>
          <cell r="CY235">
            <v>1.0053508360978527</v>
          </cell>
          <cell r="DA235">
            <v>-5.7608251895665985E-2</v>
          </cell>
          <cell r="DB235">
            <v>-6.8285026817821337E-2</v>
          </cell>
          <cell r="DC235">
            <v>5.3415343109122437E-2</v>
          </cell>
          <cell r="DE235">
            <v>0.33047967584993748</v>
          </cell>
          <cell r="DF235">
            <v>0.66952032415006246</v>
          </cell>
        </row>
        <row r="236">
          <cell r="BS236">
            <v>38464</v>
          </cell>
          <cell r="BU236">
            <v>4657846</v>
          </cell>
          <cell r="BV236">
            <v>0</v>
          </cell>
          <cell r="BW236">
            <v>137081</v>
          </cell>
          <cell r="BX236">
            <v>4794927</v>
          </cell>
          <cell r="BY236">
            <v>1.6107724740173378E-2</v>
          </cell>
          <cell r="BZ236">
            <v>1.0161077247401733</v>
          </cell>
          <cell r="CA236">
            <v>-5.5482747814611377E-3</v>
          </cell>
          <cell r="CB236">
            <v>4.3925891672152995E-2</v>
          </cell>
          <cell r="CC236">
            <v>7.6460812970119418E-2</v>
          </cell>
          <cell r="CD236">
            <v>2.7787379880883867E-2</v>
          </cell>
          <cell r="CF236">
            <v>2.2107355284171383E-2</v>
          </cell>
          <cell r="CG236">
            <v>1.0221073552841713</v>
          </cell>
          <cell r="CH236">
            <v>-4.2923546834314763E-3</v>
          </cell>
          <cell r="CI236">
            <v>4.8205835493269955E-2</v>
          </cell>
          <cell r="CJ236">
            <v>0.11448602941779118</v>
          </cell>
          <cell r="CK236">
            <v>-5.8883398996595226E-2</v>
          </cell>
          <cell r="CM236">
            <v>9237211</v>
          </cell>
          <cell r="CN236">
            <v>0</v>
          </cell>
          <cell r="CO236">
            <v>22539</v>
          </cell>
          <cell r="CP236">
            <v>9259750</v>
          </cell>
          <cell r="CQ236">
            <v>-4.852282130920268E-3</v>
          </cell>
          <cell r="CR236">
            <v>0.99514771786907974</v>
          </cell>
          <cell r="CS236">
            <v>4.3893868970068528E-3</v>
          </cell>
          <cell r="CT236">
            <v>-6.218100253531933E-2</v>
          </cell>
          <cell r="CU236">
            <v>-7.2805970733304082E-2</v>
          </cell>
          <cell r="CV236">
            <v>4.830387466331687E-2</v>
          </cell>
          <cell r="CX236">
            <v>-4.852282130920268E-3</v>
          </cell>
          <cell r="CY236">
            <v>0.99514771786907974</v>
          </cell>
          <cell r="CZ236">
            <v>4.3893868970068528E-3</v>
          </cell>
          <cell r="DA236">
            <v>-6.218100253531933E-2</v>
          </cell>
          <cell r="DB236">
            <v>-7.2805970733304082E-2</v>
          </cell>
          <cell r="DC236">
            <v>4.830387466331687E-2</v>
          </cell>
          <cell r="DE236">
            <v>0.33521604121523213</v>
          </cell>
          <cell r="DF236">
            <v>0.66478395878476781</v>
          </cell>
        </row>
        <row r="237">
          <cell r="BS237">
            <v>38467</v>
          </cell>
          <cell r="BU237">
            <v>4600130</v>
          </cell>
          <cell r="BV237">
            <v>0</v>
          </cell>
          <cell r="BW237">
            <v>137081</v>
          </cell>
          <cell r="BX237">
            <v>4737211</v>
          </cell>
          <cell r="BY237">
            <v>-1.2036888152833193E-2</v>
          </cell>
          <cell r="BZ237">
            <v>0.98796311184716679</v>
          </cell>
          <cell r="CB237">
            <v>3.1360272474248552E-2</v>
          </cell>
          <cell r="CC237">
            <v>6.3503574563490206E-2</v>
          </cell>
          <cell r="CD237">
            <v>1.5416018144364108E-2</v>
          </cell>
          <cell r="CF237">
            <v>-1.7984644798616008E-2</v>
          </cell>
          <cell r="CG237">
            <v>0.98201535520138394</v>
          </cell>
          <cell r="CI237">
            <v>2.9354225866086825E-2</v>
          </cell>
          <cell r="CJ237">
            <v>9.4442394045692213E-2</v>
          </cell>
          <cell r="CK237">
            <v>-7.5809046779722333E-2</v>
          </cell>
          <cell r="CM237">
            <v>9382034</v>
          </cell>
          <cell r="CN237">
            <v>0</v>
          </cell>
          <cell r="CO237">
            <v>22539</v>
          </cell>
          <cell r="CP237">
            <v>9404573</v>
          </cell>
          <cell r="CQ237">
            <v>1.5640055077080914E-2</v>
          </cell>
          <cell r="CR237">
            <v>1.015640055077081</v>
          </cell>
          <cell r="CT237">
            <v>-4.751346176263882E-2</v>
          </cell>
          <cell r="CU237">
            <v>-5.8304605048432268E-2</v>
          </cell>
          <cell r="CV237">
            <v>6.4699405000568477E-2</v>
          </cell>
          <cell r="CX237">
            <v>1.5640055077080914E-2</v>
          </cell>
          <cell r="CY237">
            <v>1.015640055077081</v>
          </cell>
          <cell r="DA237">
            <v>-4.751346176263882E-2</v>
          </cell>
          <cell r="DB237">
            <v>-5.8304605048432268E-2</v>
          </cell>
          <cell r="DC237">
            <v>6.4699405000568477E-2</v>
          </cell>
          <cell r="DE237">
            <v>0.32899986010749122</v>
          </cell>
          <cell r="DF237">
            <v>0.67100013989250873</v>
          </cell>
        </row>
        <row r="238">
          <cell r="BS238">
            <v>38468</v>
          </cell>
          <cell r="BU238">
            <v>4619349</v>
          </cell>
          <cell r="BV238">
            <v>16121</v>
          </cell>
          <cell r="BW238">
            <v>153202</v>
          </cell>
          <cell r="BX238">
            <v>4772551</v>
          </cell>
          <cell r="BY238">
            <v>7.4600856917709599E-3</v>
          </cell>
          <cell r="BZ238">
            <v>1.007460085691771</v>
          </cell>
          <cell r="CB238">
            <v>3.9054308485994671E-2</v>
          </cell>
          <cell r="CC238">
            <v>7.14374023632387E-2</v>
          </cell>
          <cell r="CD238">
            <v>2.2991108652518077E-2</v>
          </cell>
          <cell r="CF238">
            <v>1.1322852541967417E-2</v>
          </cell>
          <cell r="CG238">
            <v>1.0113228525419675</v>
          </cell>
          <cell r="CI238">
            <v>4.1009451979019618E-2</v>
          </cell>
          <cell r="CJ238">
            <v>0.10683460388914945</v>
          </cell>
          <cell r="CK238">
            <v>-6.5344568895788768E-2</v>
          </cell>
          <cell r="CM238">
            <v>9269006</v>
          </cell>
          <cell r="CN238">
            <v>0</v>
          </cell>
          <cell r="CO238">
            <v>22539</v>
          </cell>
          <cell r="CP238">
            <v>9291545</v>
          </cell>
          <cell r="CQ238">
            <v>-1.2018408491273341E-2</v>
          </cell>
          <cell r="CR238">
            <v>0.98798159150872666</v>
          </cell>
          <cell r="CT238">
            <v>-5.8960834061614231E-2</v>
          </cell>
          <cell r="CU238">
            <v>-6.9622284979311222E-2</v>
          </cell>
          <cell r="CV238">
            <v>5.1903412630855961E-2</v>
          </cell>
          <cell r="CX238">
            <v>-1.2018408491273341E-2</v>
          </cell>
          <cell r="CY238">
            <v>0.98798159150872666</v>
          </cell>
          <cell r="DA238">
            <v>-5.8960834061614231E-2</v>
          </cell>
          <cell r="DB238">
            <v>-6.9622284979311222E-2</v>
          </cell>
          <cell r="DC238">
            <v>5.1903412630855961E-2</v>
          </cell>
          <cell r="DE238">
            <v>0.33260591337131001</v>
          </cell>
          <cell r="DF238">
            <v>0.66739408662869004</v>
          </cell>
        </row>
        <row r="239">
          <cell r="BS239">
            <v>38469</v>
          </cell>
          <cell r="BU239">
            <v>4618109</v>
          </cell>
          <cell r="BV239">
            <v>0</v>
          </cell>
          <cell r="BW239">
            <v>153202</v>
          </cell>
          <cell r="BX239">
            <v>4771311</v>
          </cell>
          <cell r="BY239">
            <v>-2.5981911979568162E-4</v>
          </cell>
          <cell r="BZ239">
            <v>0.99974018088020433</v>
          </cell>
          <cell r="CB239">
            <v>3.8784342310143938E-2</v>
          </cell>
          <cell r="CC239">
            <v>7.1159022440440589E-2</v>
          </cell>
          <cell r="CD239">
            <v>2.2725316003109119E-2</v>
          </cell>
          <cell r="CF239">
            <v>-3.2575785145947241E-4</v>
          </cell>
          <cell r="CG239">
            <v>0.9996742421485405</v>
          </cell>
          <cell r="CI239">
            <v>4.0670334976594003E-2</v>
          </cell>
          <cell r="CJ239">
            <v>0.10647404382666559</v>
          </cell>
          <cell r="CK239">
            <v>-6.5649040240880252E-2</v>
          </cell>
          <cell r="CM239">
            <v>9212218</v>
          </cell>
          <cell r="CN239">
            <v>0</v>
          </cell>
          <cell r="CO239">
            <v>22539</v>
          </cell>
          <cell r="CP239">
            <v>9234757</v>
          </cell>
          <cell r="CQ239">
            <v>-6.1117930333437548E-3</v>
          </cell>
          <cell r="CR239">
            <v>0.99388820696665625</v>
          </cell>
          <cell r="CT239">
            <v>-6.4712270680100104E-2</v>
          </cell>
          <cell r="CU239">
            <v>-7.5308561016352971E-2</v>
          </cell>
          <cell r="CV239">
            <v>4.5474396681788098E-2</v>
          </cell>
          <cell r="CX239">
            <v>-6.1117930333437548E-3</v>
          </cell>
          <cell r="CY239">
            <v>0.99388820696665625</v>
          </cell>
          <cell r="DA239">
            <v>-6.4712270680100104E-2</v>
          </cell>
          <cell r="DB239">
            <v>-7.5308561016352971E-2</v>
          </cell>
          <cell r="DC239">
            <v>4.5474396681788098E-2</v>
          </cell>
          <cell r="DE239">
            <v>0.33391177229576713</v>
          </cell>
          <cell r="DF239">
            <v>0.66608822770423293</v>
          </cell>
        </row>
        <row r="240">
          <cell r="BS240">
            <v>38470</v>
          </cell>
          <cell r="BU240">
            <v>4677675</v>
          </cell>
          <cell r="BV240">
            <v>0</v>
          </cell>
          <cell r="BW240">
            <v>153202</v>
          </cell>
          <cell r="BX240">
            <v>4830877</v>
          </cell>
          <cell r="BY240">
            <v>1.2484199835223486E-2</v>
          </cell>
          <cell r="BZ240">
            <v>1.0124841998352234</v>
          </cell>
          <cell r="CB240">
            <v>5.1752733625244796E-2</v>
          </cell>
          <cell r="CC240">
            <v>8.4531585731889569E-2</v>
          </cell>
          <cell r="CD240">
            <v>3.5493223224633885E-2</v>
          </cell>
          <cell r="CF240">
            <v>1.6380952097087047E-2</v>
          </cell>
          <cell r="CG240">
            <v>1.016380952097087</v>
          </cell>
          <cell r="CI240">
            <v>5.7717505882705078E-2</v>
          </cell>
          <cell r="CJ240">
            <v>0.12459914213526035</v>
          </cell>
          <cell r="CK240">
            <v>-5.0343481927198841E-2</v>
          </cell>
          <cell r="CM240">
            <v>9081188</v>
          </cell>
          <cell r="CN240">
            <v>0</v>
          </cell>
          <cell r="CO240">
            <v>22539</v>
          </cell>
          <cell r="CP240">
            <v>9103727</v>
          </cell>
          <cell r="CQ240">
            <v>-1.4188786992446039E-2</v>
          </cell>
          <cell r="CR240">
            <v>0.98581121300755392</v>
          </cell>
          <cell r="CT240">
            <v>-7.7982869048068726E-2</v>
          </cell>
          <cell r="CU240">
            <v>-8.8428810877830388E-2</v>
          </cell>
          <cell r="CV240">
            <v>3.0640383161214091E-2</v>
          </cell>
          <cell r="CX240">
            <v>-1.4188786992446039E-2</v>
          </cell>
          <cell r="CY240">
            <v>0.98581121300755392</v>
          </cell>
          <cell r="DA240">
            <v>-7.7982869048068726E-2</v>
          </cell>
          <cell r="DB240">
            <v>-8.8428810877830388E-2</v>
          </cell>
          <cell r="DC240">
            <v>3.0640383161214091E-2</v>
          </cell>
          <cell r="DE240">
            <v>0.33997540349082622</v>
          </cell>
          <cell r="DF240">
            <v>0.66002459650917378</v>
          </cell>
        </row>
        <row r="241">
          <cell r="BS241">
            <v>38471</v>
          </cell>
          <cell r="BU241">
            <v>4659758</v>
          </cell>
          <cell r="BV241">
            <v>0</v>
          </cell>
          <cell r="BW241">
            <v>153202</v>
          </cell>
          <cell r="BX241">
            <v>4812960</v>
          </cell>
          <cell r="BY241">
            <v>-3.7088503805830699E-3</v>
          </cell>
          <cell r="BZ241">
            <v>0.99629114961941689</v>
          </cell>
          <cell r="CA241">
            <v>3.7608497480774439E-3</v>
          </cell>
          <cell r="CB241">
            <v>4.7851940098859513E-2</v>
          </cell>
          <cell r="CC241">
            <v>8.0509220347393384E-2</v>
          </cell>
          <cell r="CD241">
            <v>3.1652733789585996E-2</v>
          </cell>
          <cell r="CF241">
            <v>-5.1121549339873144E-3</v>
          </cell>
          <cell r="CG241">
            <v>0.99488784506601269</v>
          </cell>
          <cell r="CH241">
            <v>3.9156952613612628E-3</v>
          </cell>
          <cell r="CI241">
            <v>5.2310290116241998E-2</v>
          </cell>
          <cell r="CJ241">
            <v>0.11885001708203569</v>
          </cell>
          <cell r="CK241">
            <v>-5.5198273181657931E-2</v>
          </cell>
          <cell r="CM241">
            <v>9160949</v>
          </cell>
          <cell r="CN241">
            <v>0</v>
          </cell>
          <cell r="CO241">
            <v>22539</v>
          </cell>
          <cell r="CP241">
            <v>9183488</v>
          </cell>
          <cell r="CQ241">
            <v>8.7613567498234513E-3</v>
          </cell>
          <cell r="CR241">
            <v>1.0087613567498235</v>
          </cell>
          <cell r="CS241">
            <v>-8.2358594994466072E-3</v>
          </cell>
          <cell r="CT241">
            <v>-6.9904748034350095E-2</v>
          </cell>
          <cell r="CU241">
            <v>-8.0442210487070231E-2</v>
          </cell>
          <cell r="CV241">
            <v>3.9670191238864172E-2</v>
          </cell>
          <cell r="CX241">
            <v>8.7613567498234513E-3</v>
          </cell>
          <cell r="CY241">
            <v>1.0087613567498235</v>
          </cell>
          <cell r="CZ241">
            <v>-8.2358594994466072E-3</v>
          </cell>
          <cell r="DA241">
            <v>-6.9904748034350095E-2</v>
          </cell>
          <cell r="DB241">
            <v>-8.0442210487070231E-2</v>
          </cell>
          <cell r="DC241">
            <v>3.9670191238864172E-2</v>
          </cell>
          <cell r="DE241">
            <v>0.33715771559298668</v>
          </cell>
          <cell r="DF241">
            <v>0.66284228440701332</v>
          </cell>
        </row>
        <row r="244">
          <cell r="BX244">
            <v>4593168</v>
          </cell>
          <cell r="CP244">
            <v>9873707</v>
          </cell>
        </row>
        <row r="245">
          <cell r="BX245">
            <v>219792</v>
          </cell>
          <cell r="CP245">
            <v>-690219</v>
          </cell>
        </row>
        <row r="248">
          <cell r="BX248">
            <v>4.7851940098859874E-2</v>
          </cell>
          <cell r="CP248">
            <v>-6.990474803435022E-2</v>
          </cell>
        </row>
        <row r="249">
          <cell r="BS249" t="str">
            <v>Month Fee deduction</v>
          </cell>
          <cell r="BX249">
            <v>16121</v>
          </cell>
          <cell r="CP249">
            <v>0</v>
          </cell>
        </row>
        <row r="250">
          <cell r="BS250" t="str">
            <v>Cum fee deduction</v>
          </cell>
          <cell r="BX250">
            <v>153202</v>
          </cell>
          <cell r="CP250">
            <v>22539</v>
          </cell>
        </row>
        <row r="252">
          <cell r="BX252">
            <v>4659758</v>
          </cell>
        </row>
        <row r="253">
          <cell r="BX253">
            <v>4659758</v>
          </cell>
        </row>
        <row r="260">
          <cell r="BX260">
            <v>150000</v>
          </cell>
          <cell r="CP260">
            <v>350000</v>
          </cell>
        </row>
        <row r="261">
          <cell r="BX261">
            <v>0</v>
          </cell>
          <cell r="CP261">
            <v>0</v>
          </cell>
        </row>
        <row r="262">
          <cell r="BX262">
            <v>4962960</v>
          </cell>
          <cell r="CP262">
            <v>9533488</v>
          </cell>
        </row>
        <row r="264">
          <cell r="BS264">
            <v>38474</v>
          </cell>
          <cell r="BU264">
            <v>4760591</v>
          </cell>
          <cell r="BV264">
            <v>0</v>
          </cell>
          <cell r="BW264">
            <v>153202</v>
          </cell>
          <cell r="BX264">
            <v>4913793</v>
          </cell>
          <cell r="BY264">
            <v>-9.9067894965907434E-3</v>
          </cell>
          <cell r="BZ264">
            <v>0.99009321050340926</v>
          </cell>
          <cell r="CB264">
            <v>-9.9067894965907399E-3</v>
          </cell>
          <cell r="CC264">
            <v>6.9804842952286394E-2</v>
          </cell>
          <cell r="CD264">
            <v>2.143236732235021E-2</v>
          </cell>
          <cell r="CF264">
            <v>-1.3750686384900722E-2</v>
          </cell>
          <cell r="CG264">
            <v>0.98624931361509927</v>
          </cell>
          <cell r="CI264">
            <v>-1.3750686384900734E-2</v>
          </cell>
          <cell r="CJ264">
            <v>0.10346506138539979</v>
          </cell>
          <cell r="CK264">
            <v>-6.8189945423049569E-2</v>
          </cell>
          <cell r="CM264">
            <v>9503494</v>
          </cell>
          <cell r="CN264">
            <v>0</v>
          </cell>
          <cell r="CO264">
            <v>22539</v>
          </cell>
          <cell r="CP264">
            <v>9526033</v>
          </cell>
          <cell r="CQ264">
            <v>-7.8198032031927874E-4</v>
          </cell>
          <cell r="CR264">
            <v>0.99921801967968071</v>
          </cell>
          <cell r="CT264">
            <v>-7.8198032031928655E-4</v>
          </cell>
          <cell r="CU264">
            <v>-8.116128658186561E-2</v>
          </cell>
          <cell r="CV264">
            <v>3.8857189609692755E-2</v>
          </cell>
          <cell r="CX264">
            <v>-7.8198032031927874E-4</v>
          </cell>
          <cell r="CY264">
            <v>0.99921801967968071</v>
          </cell>
          <cell r="DA264">
            <v>-7.8198032031928655E-4</v>
          </cell>
          <cell r="DB264">
            <v>-8.116128658186561E-2</v>
          </cell>
          <cell r="DC264">
            <v>3.8857189609692755E-2</v>
          </cell>
          <cell r="DE264">
            <v>0.33374667915958156</v>
          </cell>
          <cell r="DF264">
            <v>0.66625332084041844</v>
          </cell>
        </row>
        <row r="265">
          <cell r="BS265">
            <v>38475</v>
          </cell>
          <cell r="BU265">
            <v>4751843</v>
          </cell>
          <cell r="BV265">
            <v>0</v>
          </cell>
          <cell r="BW265">
            <v>153202</v>
          </cell>
          <cell r="BX265">
            <v>4905045</v>
          </cell>
          <cell r="BY265">
            <v>-1.7802947743219952E-3</v>
          </cell>
          <cell r="BZ265">
            <v>0.99821970522567804</v>
          </cell>
          <cell r="CB265">
            <v>-1.1669447265341581E-2</v>
          </cell>
          <cell r="CC265">
            <v>6.7900274980834174E-2</v>
          </cell>
          <cell r="CD265">
            <v>1.9613916616482818E-2</v>
          </cell>
          <cell r="CF265">
            <v>-3.0778974844329482E-3</v>
          </cell>
          <cell r="CG265">
            <v>0.99692210251556701</v>
          </cell>
          <cell r="CI265">
            <v>-1.6786260666300401E-2</v>
          </cell>
          <cell r="CJ265">
            <v>0.10006870904880194</v>
          </cell>
          <cell r="CK265">
            <v>-7.1057961246001278E-2</v>
          </cell>
          <cell r="CM265">
            <v>9504598</v>
          </cell>
          <cell r="CN265">
            <v>0</v>
          </cell>
          <cell r="CO265">
            <v>22539</v>
          </cell>
          <cell r="CP265">
            <v>9527137</v>
          </cell>
          <cell r="CQ265">
            <v>1.1589294305404988E-4</v>
          </cell>
          <cell r="CR265">
            <v>1.000115892943054</v>
          </cell>
          <cell r="CT265">
            <v>-6.6617800326596033E-4</v>
          </cell>
          <cell r="CU265">
            <v>-8.1054799659175614E-2</v>
          </cell>
          <cell r="CV265">
            <v>3.8977585826809547E-2</v>
          </cell>
          <cell r="CX265">
            <v>1.1589294305404988E-4</v>
          </cell>
          <cell r="CY265">
            <v>1.000115892943054</v>
          </cell>
          <cell r="DA265">
            <v>-6.6617800326596033E-4</v>
          </cell>
          <cell r="DB265">
            <v>-8.1054799659175614E-2</v>
          </cell>
          <cell r="DC265">
            <v>3.8977585826809547E-2</v>
          </cell>
          <cell r="DE265">
            <v>0.33331200963831015</v>
          </cell>
          <cell r="DF265">
            <v>0.6666879903616898</v>
          </cell>
        </row>
        <row r="266">
          <cell r="BS266">
            <v>38476</v>
          </cell>
          <cell r="BU266">
            <v>4743376</v>
          </cell>
          <cell r="BV266">
            <v>0</v>
          </cell>
          <cell r="BW266">
            <v>153202</v>
          </cell>
          <cell r="BX266">
            <v>4896578</v>
          </cell>
          <cell r="BY266">
            <v>-1.726181920859034E-3</v>
          </cell>
          <cell r="BZ266">
            <v>0.99827381807914095</v>
          </cell>
          <cell r="CB266">
            <v>-1.3375485597304726E-2</v>
          </cell>
          <cell r="CC266">
            <v>6.6056884832881746E-2</v>
          </cell>
          <cell r="CD266">
            <v>1.7853877507363114E-2</v>
          </cell>
          <cell r="CF266">
            <v>-2.5671676558676154E-3</v>
          </cell>
          <cell r="CG266">
            <v>0.99743283234413238</v>
          </cell>
          <cell r="CI266">
            <v>-1.9310335176722537E-2</v>
          </cell>
          <cell r="CJ266">
            <v>9.7244648239699805E-2</v>
          </cell>
          <cell r="CK266">
            <v>-7.3442711202066246E-2</v>
          </cell>
          <cell r="CM266">
            <v>9699654</v>
          </cell>
          <cell r="CN266">
            <v>0</v>
          </cell>
          <cell r="CO266">
            <v>22539</v>
          </cell>
          <cell r="CP266">
            <v>9722193</v>
          </cell>
          <cell r="CQ266">
            <v>2.0473726786966535E-2</v>
          </cell>
          <cell r="CR266">
            <v>1.0204737267869666</v>
          </cell>
          <cell r="CT266">
            <v>1.9793909637270346E-2</v>
          </cell>
          <cell r="CU266">
            <v>-6.2240566695203281E-2</v>
          </cell>
          <cell r="CV266">
            <v>6.0249329056809797E-2</v>
          </cell>
          <cell r="CX266">
            <v>2.0473726786966535E-2</v>
          </cell>
          <cell r="CY266">
            <v>1.0204737267869666</v>
          </cell>
          <cell r="DA266">
            <v>1.9793909637270346E-2</v>
          </cell>
          <cell r="DB266">
            <v>-6.2240566695203281E-2</v>
          </cell>
          <cell r="DC266">
            <v>6.0249329056809797E-2</v>
          </cell>
          <cell r="DE266">
            <v>0.32841972910116507</v>
          </cell>
          <cell r="DF266">
            <v>0.67158027089883499</v>
          </cell>
        </row>
        <row r="267">
          <cell r="BS267">
            <v>38477</v>
          </cell>
          <cell r="BU267">
            <v>4697152</v>
          </cell>
          <cell r="BV267">
            <v>0</v>
          </cell>
          <cell r="BW267">
            <v>153202</v>
          </cell>
          <cell r="BX267">
            <v>4850354</v>
          </cell>
          <cell r="BY267">
            <v>-9.4400620188221252E-3</v>
          </cell>
          <cell r="BZ267">
            <v>0.99055993798117792</v>
          </cell>
          <cell r="CB267">
            <v>-2.2689282202556393E-2</v>
          </cell>
          <cell r="CC267">
            <v>5.5993241724467069E-2</v>
          </cell>
          <cell r="CD267">
            <v>8.2452737775950968E-3</v>
          </cell>
          <cell r="CF267">
            <v>-1.6084585474793772E-2</v>
          </cell>
          <cell r="CG267">
            <v>0.98391541452520626</v>
          </cell>
          <cell r="CI267">
            <v>-3.5084321914819361E-2</v>
          </cell>
          <cell r="CJ267">
            <v>7.9595922908328287E-2</v>
          </cell>
          <cell r="CK267">
            <v>-8.8346001111029748E-2</v>
          </cell>
          <cell r="CM267">
            <v>9672995</v>
          </cell>
          <cell r="CN267">
            <v>0</v>
          </cell>
          <cell r="CO267">
            <v>22539</v>
          </cell>
          <cell r="CP267">
            <v>9695534</v>
          </cell>
          <cell r="CQ267">
            <v>-2.7420768133280217E-3</v>
          </cell>
          <cell r="CR267">
            <v>0.99725792318667195</v>
          </cell>
          <cell r="CT267">
            <v>1.6997556403280933E-2</v>
          </cell>
          <cell r="CU267">
            <v>-6.4811975093748031E-2</v>
          </cell>
          <cell r="CV267">
            <v>5.734204395525655E-2</v>
          </cell>
          <cell r="CX267">
            <v>-2.7420768133280217E-3</v>
          </cell>
          <cell r="CY267">
            <v>0.99725792318667195</v>
          </cell>
          <cell r="DA267">
            <v>1.6997556403280933E-2</v>
          </cell>
          <cell r="DB267">
            <v>-6.4811975093748031E-2</v>
          </cell>
          <cell r="DC267">
            <v>5.734204395525655E-2</v>
          </cell>
          <cell r="DE267">
            <v>0.32686875089030054</v>
          </cell>
          <cell r="DF267">
            <v>0.67313124910969946</v>
          </cell>
        </row>
        <row r="268">
          <cell r="BS268">
            <v>38478</v>
          </cell>
          <cell r="BU268">
            <v>4691874</v>
          </cell>
          <cell r="BV268">
            <v>0</v>
          </cell>
          <cell r="BW268">
            <v>153202</v>
          </cell>
          <cell r="BX268">
            <v>4845076</v>
          </cell>
          <cell r="BY268">
            <v>-1.0881679976348119E-3</v>
          </cell>
          <cell r="BZ268">
            <v>0.99891183200236522</v>
          </cell>
          <cell r="CA268">
            <v>-2.3752760449408994E-2</v>
          </cell>
          <cell r="CB268">
            <v>-2.3752760449408994E-2</v>
          </cell>
          <cell r="CC268">
            <v>5.4844143673103973E-2</v>
          </cell>
          <cell r="CD268">
            <v>7.1481335369036891E-3</v>
          </cell>
          <cell r="CF268">
            <v>-1.8484683200816047E-3</v>
          </cell>
          <cell r="CG268">
            <v>0.99815153167991844</v>
          </cell>
          <cell r="CH268">
            <v>-3.6867937977309806E-2</v>
          </cell>
          <cell r="CI268">
            <v>-3.6867937977309806E-2</v>
          </cell>
          <cell r="CJ268">
            <v>7.7600324046342983E-2</v>
          </cell>
          <cell r="CK268">
            <v>-9.003116464685168E-2</v>
          </cell>
          <cell r="CM268">
            <v>9710656</v>
          </cell>
          <cell r="CN268">
            <v>0</v>
          </cell>
          <cell r="CO268">
            <v>22539</v>
          </cell>
          <cell r="CP268">
            <v>9733195</v>
          </cell>
          <cell r="CQ268">
            <v>3.8843657296235568E-3</v>
          </cell>
          <cell r="CR268">
            <v>1.0038843657296235</v>
          </cell>
          <cell r="CS268">
            <v>2.0947946858484556E-2</v>
          </cell>
          <cell r="CT268">
            <v>2.0947946858484556E-2</v>
          </cell>
          <cell r="CU268">
            <v>-6.1179362779047897E-2</v>
          </cell>
          <cell r="CV268">
            <v>6.1449147155286488E-2</v>
          </cell>
          <cell r="CX268">
            <v>3.8843657296235568E-3</v>
          </cell>
          <cell r="CY268">
            <v>1.0038843657296235</v>
          </cell>
          <cell r="CZ268">
            <v>2.0947946858484556E-2</v>
          </cell>
          <cell r="DA268">
            <v>2.0947946858484556E-2</v>
          </cell>
          <cell r="DB268">
            <v>-6.1179362779047897E-2</v>
          </cell>
          <cell r="DC268">
            <v>6.1449147155286488E-2</v>
          </cell>
          <cell r="DE268">
            <v>0.32576734782013994</v>
          </cell>
          <cell r="DF268">
            <v>0.67423265217986006</v>
          </cell>
        </row>
        <row r="269">
          <cell r="BS269">
            <v>38481</v>
          </cell>
          <cell r="BU269">
            <v>4666693</v>
          </cell>
          <cell r="BV269">
            <v>0</v>
          </cell>
          <cell r="BW269">
            <v>153202</v>
          </cell>
          <cell r="BX269">
            <v>4819895</v>
          </cell>
          <cell r="BY269">
            <v>-5.1972352962058798E-3</v>
          </cell>
          <cell r="BZ269">
            <v>0.99480276470379414</v>
          </cell>
          <cell r="CB269">
            <v>-2.8826547060624819E-2</v>
          </cell>
          <cell r="CC269">
            <v>4.936187045760998E-2</v>
          </cell>
          <cell r="CD269">
            <v>1.9137477087778354E-3</v>
          </cell>
          <cell r="CF269">
            <v>-8.8880221839238455E-3</v>
          </cell>
          <cell r="CG269">
            <v>0.99111197781607618</v>
          </cell>
          <cell r="CI269">
            <v>-4.5428277110615811E-2</v>
          </cell>
          <cell r="CJ269">
            <v>6.8022588460815658E-2</v>
          </cell>
          <cell r="CK269">
            <v>-9.8118987842149785E-2</v>
          </cell>
          <cell r="CM269">
            <v>9787254</v>
          </cell>
          <cell r="CN269">
            <v>0</v>
          </cell>
          <cell r="CO269">
            <v>22539</v>
          </cell>
          <cell r="CP269">
            <v>9809793</v>
          </cell>
          <cell r="CQ269">
            <v>7.8697693819963534E-3</v>
          </cell>
          <cell r="CR269">
            <v>1.0078697693819965</v>
          </cell>
          <cell r="CT269">
            <v>2.8982571751283714E-2</v>
          </cell>
          <cell r="CU269">
            <v>-5.379106087306007E-2</v>
          </cell>
          <cell r="CV269">
            <v>6.9802507154115512E-2</v>
          </cell>
          <cell r="CX269">
            <v>7.8697693819963534E-3</v>
          </cell>
          <cell r="CY269">
            <v>1.0078697693819965</v>
          </cell>
          <cell r="DA269">
            <v>2.8982571751283714E-2</v>
          </cell>
          <cell r="DB269">
            <v>-5.379106087306007E-2</v>
          </cell>
          <cell r="DC269">
            <v>6.9802507154115512E-2</v>
          </cell>
          <cell r="DE269">
            <v>0.32286634232158179</v>
          </cell>
          <cell r="DF269">
            <v>0.67713365767841827</v>
          </cell>
        </row>
        <row r="270">
          <cell r="BS270">
            <v>38482</v>
          </cell>
          <cell r="BU270">
            <v>4679972</v>
          </cell>
          <cell r="BV270">
            <v>0</v>
          </cell>
          <cell r="BW270">
            <v>153202</v>
          </cell>
          <cell r="BX270">
            <v>4833174</v>
          </cell>
          <cell r="BY270">
            <v>2.7550392695276558E-3</v>
          </cell>
          <cell r="BZ270">
            <v>1.0027550392695277</v>
          </cell>
          <cell r="CB270">
            <v>-2.6150926060254043E-2</v>
          </cell>
          <cell r="CC270">
            <v>5.2252903618665636E-2</v>
          </cell>
          <cell r="CD270">
            <v>4.6740594283951609E-3</v>
          </cell>
          <cell r="CF270">
            <v>4.7480259587427678E-3</v>
          </cell>
          <cell r="CG270">
            <v>1.0047480259587427</v>
          </cell>
          <cell r="CI270">
            <v>-4.0895945790855315E-2</v>
          </cell>
          <cell r="CJ270">
            <v>7.3093587435351104E-2</v>
          </cell>
          <cell r="CK270">
            <v>-9.3836833384727147E-2</v>
          </cell>
          <cell r="CM270">
            <v>9714694</v>
          </cell>
          <cell r="CN270">
            <v>0</v>
          </cell>
          <cell r="CO270">
            <v>22539</v>
          </cell>
          <cell r="CP270">
            <v>9737233</v>
          </cell>
          <cell r="CQ270">
            <v>-7.3966902257774454E-3</v>
          </cell>
          <cell r="CR270">
            <v>0.99260330977422251</v>
          </cell>
          <cell r="CT270">
            <v>2.1371506420315711E-2</v>
          </cell>
          <cell r="CU270">
            <v>-6.0789875284643635E-2</v>
          </cell>
          <cell r="CV270">
            <v>6.1889509405936405E-2</v>
          </cell>
          <cell r="CX270">
            <v>-7.3966902257774454E-3</v>
          </cell>
          <cell r="CY270">
            <v>0.99260330977422251</v>
          </cell>
          <cell r="DA270">
            <v>2.1371506420315711E-2</v>
          </cell>
          <cell r="DB270">
            <v>-6.0789875284643635E-2</v>
          </cell>
          <cell r="DC270">
            <v>6.1889509405936405E-2</v>
          </cell>
          <cell r="DE270">
            <v>0.32511848486098949</v>
          </cell>
          <cell r="DF270">
            <v>0.67488151513901051</v>
          </cell>
        </row>
        <row r="271">
          <cell r="BS271">
            <v>38483</v>
          </cell>
          <cell r="BU271">
            <v>4664183</v>
          </cell>
          <cell r="BV271">
            <v>0</v>
          </cell>
          <cell r="BW271">
            <v>153202</v>
          </cell>
          <cell r="BX271">
            <v>4817385</v>
          </cell>
          <cell r="BY271">
            <v>-3.2667973468366749E-3</v>
          </cell>
          <cell r="BZ271">
            <v>0.99673320265316334</v>
          </cell>
          <cell r="CB271">
            <v>-2.9332293631219697E-2</v>
          </cell>
          <cell r="CC271">
            <v>4.8815406624923119E-2</v>
          </cell>
          <cell r="CD271">
            <v>1.3919928766188416E-3</v>
          </cell>
          <cell r="CF271">
            <v>-5.5785587475600702E-3</v>
          </cell>
          <cell r="CG271">
            <v>0.99442144125243992</v>
          </cell>
          <cell r="CI271">
            <v>-4.624636410228411E-2</v>
          </cell>
          <cell r="CJ271">
            <v>6.7107271816212899E-2</v>
          </cell>
          <cell r="CK271">
            <v>-9.8891917844565524E-2</v>
          </cell>
          <cell r="CM271">
            <v>9693355</v>
          </cell>
          <cell r="CN271">
            <v>0</v>
          </cell>
          <cell r="CO271">
            <v>22539</v>
          </cell>
          <cell r="CP271">
            <v>9715894</v>
          </cell>
          <cell r="CQ271">
            <v>-2.1914849937348731E-3</v>
          </cell>
          <cell r="CR271">
            <v>0.99780851500626511</v>
          </cell>
          <cell r="CT271">
            <v>1.9133186090967147E-2</v>
          </cell>
          <cell r="CU271">
            <v>-6.2848140178921263E-2</v>
          </cell>
          <cell r="CV271">
            <v>5.9562394481068814E-2</v>
          </cell>
          <cell r="CX271">
            <v>-2.1914849937348731E-3</v>
          </cell>
          <cell r="CY271">
            <v>0.99780851500626511</v>
          </cell>
          <cell r="DA271">
            <v>1.9133186090967147E-2</v>
          </cell>
          <cell r="DB271">
            <v>-6.2848140178921263E-2</v>
          </cell>
          <cell r="DC271">
            <v>5.9562394481068814E-2</v>
          </cell>
          <cell r="DE271">
            <v>0.32485952675173141</v>
          </cell>
          <cell r="DF271">
            <v>0.67514047324826865</v>
          </cell>
        </row>
        <row r="272">
          <cell r="BS272">
            <v>38484</v>
          </cell>
          <cell r="BU272">
            <v>4718483</v>
          </cell>
          <cell r="BV272">
            <v>0</v>
          </cell>
          <cell r="BW272">
            <v>153202</v>
          </cell>
          <cell r="BX272">
            <v>4871685</v>
          </cell>
          <cell r="BY272">
            <v>1.1271675400658241E-2</v>
          </cell>
          <cell r="BZ272">
            <v>1.0112716754006583</v>
          </cell>
          <cell r="CB272">
            <v>-1.8391242323129275E-2</v>
          </cell>
          <cell r="CC272">
            <v>6.0637313443608676E-2</v>
          </cell>
          <cell r="CD272">
            <v>1.2679358369142468E-2</v>
          </cell>
          <cell r="CF272">
            <v>1.98792072417532E-2</v>
          </cell>
          <cell r="CG272">
            <v>1.0198792072417533</v>
          </cell>
          <cell r="CI272">
            <v>-2.7286497916697683E-2</v>
          </cell>
          <cell r="CJ272">
            <v>8.8320518421829419E-2</v>
          </cell>
          <cell r="CK272">
            <v>-8.0978603532178783E-2</v>
          </cell>
          <cell r="CM272">
            <v>9562860</v>
          </cell>
          <cell r="CN272">
            <v>0</v>
          </cell>
          <cell r="CO272">
            <v>22539</v>
          </cell>
          <cell r="CP272">
            <v>9585399</v>
          </cell>
          <cell r="CQ272">
            <v>-1.343108518886682E-2</v>
          </cell>
          <cell r="CR272">
            <v>0.98656891481113318</v>
          </cell>
          <cell r="CT272">
            <v>5.4451214497781564E-3</v>
          </cell>
          <cell r="CU272">
            <v>-7.5435106643083172E-2</v>
          </cell>
          <cell r="CV272">
            <v>4.5331321697873905E-2</v>
          </cell>
          <cell r="CX272">
            <v>-1.343108518886682E-2</v>
          </cell>
          <cell r="CY272">
            <v>0.98656891481113318</v>
          </cell>
          <cell r="DA272">
            <v>5.4451214497781564E-3</v>
          </cell>
          <cell r="DB272">
            <v>-7.5435106643083172E-2</v>
          </cell>
          <cell r="DC272">
            <v>4.5331321697873905E-2</v>
          </cell>
          <cell r="DE272">
            <v>0.33039490753775747</v>
          </cell>
          <cell r="DF272">
            <v>0.66960509246224253</v>
          </cell>
        </row>
        <row r="273">
          <cell r="BS273">
            <v>38485</v>
          </cell>
          <cell r="BU273">
            <v>4748546</v>
          </cell>
          <cell r="BV273">
            <v>0</v>
          </cell>
          <cell r="BW273">
            <v>153202</v>
          </cell>
          <cell r="BX273">
            <v>4901748</v>
          </cell>
          <cell r="BY273">
            <v>6.1709654873005953E-3</v>
          </cell>
          <cell r="BZ273">
            <v>1.0061709654873006</v>
          </cell>
          <cell r="CA273">
            <v>1.1696823744354212E-2</v>
          </cell>
          <cell r="CB273">
            <v>-1.2333768557473368E-2</v>
          </cell>
          <cell r="CC273">
            <v>6.7182469699412328E-2</v>
          </cell>
          <cell r="CD273">
            <v>1.8928567739340041E-2</v>
          </cell>
          <cell r="CF273">
            <v>1.0868401895596277E-2</v>
          </cell>
          <cell r="CG273">
            <v>1.0108684018955962</v>
          </cell>
          <cell r="CH273">
            <v>2.0924733092367642E-2</v>
          </cell>
          <cell r="CI273">
            <v>-1.671465664678351E-2</v>
          </cell>
          <cell r="CJ273">
            <v>0.10014882320726159</v>
          </cell>
          <cell r="CK273">
            <v>-7.0990309644714422E-2</v>
          </cell>
          <cell r="CM273">
            <v>9468373</v>
          </cell>
          <cell r="CN273">
            <v>0</v>
          </cell>
          <cell r="CO273">
            <v>22539</v>
          </cell>
          <cell r="CP273">
            <v>9490912</v>
          </cell>
          <cell r="CQ273">
            <v>-9.8573883048582531E-3</v>
          </cell>
          <cell r="CR273">
            <v>0.99014261169514173</v>
          </cell>
          <cell r="CS273">
            <v>-2.489244282067693E-2</v>
          </cell>
          <cell r="CT273">
            <v>-4.4659415315776441E-3</v>
          </cell>
          <cell r="CU273">
            <v>-8.4548901809942234E-2</v>
          </cell>
          <cell r="CV273">
            <v>3.5027084952667265E-2</v>
          </cell>
          <cell r="CX273">
            <v>-9.8573883048582531E-3</v>
          </cell>
          <cell r="CY273">
            <v>0.99014261169514173</v>
          </cell>
          <cell r="CZ273">
            <v>-2.489244282067693E-2</v>
          </cell>
          <cell r="DA273">
            <v>-4.4659415315776441E-3</v>
          </cell>
          <cell r="DB273">
            <v>-8.4548901809942234E-2</v>
          </cell>
          <cell r="DC273">
            <v>3.5027084952667265E-2</v>
          </cell>
          <cell r="DE273">
            <v>0.33400668597746108</v>
          </cell>
          <cell r="DF273">
            <v>0.66599331402253892</v>
          </cell>
        </row>
        <row r="274">
          <cell r="BS274">
            <v>38488</v>
          </cell>
          <cell r="BU274">
            <v>4705943</v>
          </cell>
          <cell r="BV274">
            <v>0</v>
          </cell>
          <cell r="BW274">
            <v>153202</v>
          </cell>
          <cell r="BX274">
            <v>4859145</v>
          </cell>
          <cell r="BY274">
            <v>-8.6913892758256842E-3</v>
          </cell>
          <cell r="BZ274">
            <v>0.99130861072417431</v>
          </cell>
          <cell r="CB274">
            <v>-2.0917960249528078E-2</v>
          </cell>
          <cell r="CC274">
            <v>5.7907171426917703E-2</v>
          </cell>
          <cell r="CD274">
            <v>1.0072662912858021E-2</v>
          </cell>
          <cell r="CF274">
            <v>-1.5606259922126232E-2</v>
          </cell>
          <cell r="CG274">
            <v>0.98439374007787372</v>
          </cell>
          <cell r="CI274">
            <v>-3.2060063292771002E-2</v>
          </cell>
          <cell r="CJ274">
            <v>8.2979614719267625E-2</v>
          </cell>
          <cell r="CK274">
            <v>-8.5488676342573067E-2</v>
          </cell>
          <cell r="CM274">
            <v>9558439</v>
          </cell>
          <cell r="CN274">
            <v>0</v>
          </cell>
          <cell r="CO274">
            <v>22539</v>
          </cell>
          <cell r="CP274">
            <v>9580978</v>
          </cell>
          <cell r="CQ274">
            <v>9.4897097349548702E-3</v>
          </cell>
          <cell r="CR274">
            <v>1.0094897097349549</v>
          </cell>
          <cell r="CT274">
            <v>4.9813877145492569E-3</v>
          </cell>
          <cell r="CU274">
            <v>-7.5861536611572911E-2</v>
          </cell>
          <cell r="CV274">
            <v>4.4849191556684653E-2</v>
          </cell>
          <cell r="CX274">
            <v>9.4897097349548702E-3</v>
          </cell>
          <cell r="CY274">
            <v>1.0094897097349549</v>
          </cell>
          <cell r="DA274">
            <v>4.9813877145492569E-3</v>
          </cell>
          <cell r="DB274">
            <v>-7.5861536611572911E-2</v>
          </cell>
          <cell r="DC274">
            <v>4.4849191556684653E-2</v>
          </cell>
          <cell r="DE274">
            <v>0.32990864938978781</v>
          </cell>
          <cell r="DF274">
            <v>0.67009135061021219</v>
          </cell>
        </row>
        <row r="275">
          <cell r="BS275">
            <v>38489</v>
          </cell>
          <cell r="BU275">
            <v>4686687</v>
          </cell>
          <cell r="BV275">
            <v>0</v>
          </cell>
          <cell r="BW275">
            <v>153202</v>
          </cell>
          <cell r="BX275">
            <v>4839889</v>
          </cell>
          <cell r="BY275">
            <v>-3.9628370834786774E-3</v>
          </cell>
          <cell r="BZ275">
            <v>0.99603716291652133</v>
          </cell>
          <cell r="CB275">
            <v>-2.4797902864419186E-2</v>
          </cell>
          <cell r="CC275">
            <v>5.371485765710915E-2</v>
          </cell>
          <cell r="CD275">
            <v>6.0699095072589415E-3</v>
          </cell>
          <cell r="CF275">
            <v>-7.0348698719268597E-3</v>
          </cell>
          <cell r="CG275">
            <v>0.99296513012807319</v>
          </cell>
          <cell r="CI275">
            <v>-3.8869394791347434E-2</v>
          </cell>
          <cell r="CJ275">
            <v>7.5360994055768238E-2</v>
          </cell>
          <cell r="CK275">
            <v>-9.1922144500906633E-2</v>
          </cell>
          <cell r="CM275">
            <v>9614625</v>
          </cell>
          <cell r="CN275">
            <v>0</v>
          </cell>
          <cell r="CO275">
            <v>22539</v>
          </cell>
          <cell r="CP275">
            <v>9637164</v>
          </cell>
          <cell r="CQ275">
            <v>5.8643282554244466E-3</v>
          </cell>
          <cell r="CR275">
            <v>1.0058643282554245</v>
          </cell>
          <cell r="CT275">
            <v>1.087492846269944E-2</v>
          </cell>
          <cell r="CU275">
            <v>-7.0442085308799585E-2</v>
          </cell>
          <cell r="CV275">
            <v>5.0976530193387992E-2</v>
          </cell>
          <cell r="CX275">
            <v>5.8643282554244466E-3</v>
          </cell>
          <cell r="CY275">
            <v>1.0058643282554245</v>
          </cell>
          <cell r="DA275">
            <v>1.087492846269944E-2</v>
          </cell>
          <cell r="DB275">
            <v>-7.0442085308799585E-2</v>
          </cell>
          <cell r="DC275">
            <v>5.0976530193387992E-2</v>
          </cell>
          <cell r="DE275">
            <v>0.32771028280482239</v>
          </cell>
          <cell r="DF275">
            <v>0.67228971719517761</v>
          </cell>
        </row>
        <row r="276">
          <cell r="BS276">
            <v>38490</v>
          </cell>
          <cell r="BU276">
            <v>4637456</v>
          </cell>
          <cell r="BV276">
            <v>0</v>
          </cell>
          <cell r="BW276">
            <v>153202</v>
          </cell>
          <cell r="BX276">
            <v>4790658</v>
          </cell>
          <cell r="BY276">
            <v>-1.0171927496684325E-2</v>
          </cell>
          <cell r="BZ276">
            <v>0.98982807250331573</v>
          </cell>
          <cell r="CB276">
            <v>-3.4717587891096802E-2</v>
          </cell>
          <cell r="CC276">
            <v>4.2996546522842127E-2</v>
          </cell>
          <cell r="CD276">
            <v>-4.1637606688446072E-3</v>
          </cell>
          <cell r="CF276">
            <v>-1.7402758949804673E-2</v>
          </cell>
          <cell r="CG276">
            <v>0.9825972410501953</v>
          </cell>
          <cell r="CI276">
            <v>-5.5595719033073476E-2</v>
          </cell>
          <cell r="CJ276">
            <v>5.6646745892193318E-2</v>
          </cell>
          <cell r="CK276">
            <v>-0.10772520452781298</v>
          </cell>
          <cell r="CM276">
            <v>9782367</v>
          </cell>
          <cell r="CN276">
            <v>0</v>
          </cell>
          <cell r="CO276">
            <v>22539</v>
          </cell>
          <cell r="CP276">
            <v>9804906</v>
          </cell>
          <cell r="CQ276">
            <v>1.7405743017344107E-2</v>
          </cell>
          <cell r="CR276">
            <v>1.0174057430173442</v>
          </cell>
          <cell r="CT276">
            <v>2.8469957690197445E-2</v>
          </cell>
          <cell r="CU276">
            <v>-5.4262439125946194E-2</v>
          </cell>
          <cell r="CV276">
            <v>6.9269557595194264E-2</v>
          </cell>
          <cell r="CX276">
            <v>1.7405743017344107E-2</v>
          </cell>
          <cell r="CY276">
            <v>1.0174057430173442</v>
          </cell>
          <cell r="DA276">
            <v>2.8469957690197445E-2</v>
          </cell>
          <cell r="DB276">
            <v>-5.4262439125946194E-2</v>
          </cell>
          <cell r="DC276">
            <v>6.9269557595194264E-2</v>
          </cell>
          <cell r="DE276">
            <v>0.32160283798213057</v>
          </cell>
          <cell r="DF276">
            <v>0.67839716201786948</v>
          </cell>
        </row>
        <row r="277">
          <cell r="BS277">
            <v>38491</v>
          </cell>
          <cell r="BU277">
            <v>4648505</v>
          </cell>
          <cell r="BV277">
            <v>0</v>
          </cell>
          <cell r="BW277">
            <v>153202</v>
          </cell>
          <cell r="BX277">
            <v>4801707</v>
          </cell>
          <cell r="BY277">
            <v>2.3063637604688126E-3</v>
          </cell>
          <cell r="BZ277">
            <v>1.0023063637604688</v>
          </cell>
          <cell r="CB277">
            <v>-3.2491295517190988E-2</v>
          </cell>
          <cell r="CC277">
            <v>4.5402075960036425E-2</v>
          </cell>
          <cell r="CD277">
            <v>-1.8670000550897736E-3</v>
          </cell>
          <cell r="CF277">
            <v>3.9714587302607978E-3</v>
          </cell>
          <cell r="CG277">
            <v>1.0039714587302608</v>
          </cell>
          <cell r="CI277">
            <v>-5.1845056406531698E-2</v>
          </cell>
          <cell r="CJ277">
            <v>6.0843174835968572E-2</v>
          </cell>
          <cell r="CK277">
            <v>-0.10418157200154321</v>
          </cell>
          <cell r="CM277">
            <v>9827184</v>
          </cell>
          <cell r="CN277">
            <v>0</v>
          </cell>
          <cell r="CO277">
            <v>22539</v>
          </cell>
          <cell r="CP277">
            <v>9849723</v>
          </cell>
          <cell r="CQ277">
            <v>4.5708750292965585E-3</v>
          </cell>
          <cell r="CR277">
            <v>1.0045708750292965</v>
          </cell>
          <cell r="CT277">
            <v>3.317096533818531E-2</v>
          </cell>
          <cell r="CU277">
            <v>-4.9939590924679145E-2</v>
          </cell>
          <cell r="CV277">
            <v>7.4157055115593007E-2</v>
          </cell>
          <cell r="CX277">
            <v>4.5708750292965585E-3</v>
          </cell>
          <cell r="CY277">
            <v>1.0045708750292965</v>
          </cell>
          <cell r="DA277">
            <v>3.317096533818531E-2</v>
          </cell>
          <cell r="DB277">
            <v>-4.9939590924679145E-2</v>
          </cell>
          <cell r="DC277">
            <v>7.4157055115593007E-2</v>
          </cell>
          <cell r="DE277">
            <v>0.32112495647012035</v>
          </cell>
          <cell r="DF277">
            <v>0.6788750435298796</v>
          </cell>
        </row>
        <row r="278">
          <cell r="BS278">
            <v>38492</v>
          </cell>
          <cell r="BU278">
            <v>4646933</v>
          </cell>
          <cell r="BV278">
            <v>0</v>
          </cell>
          <cell r="BW278">
            <v>153202</v>
          </cell>
          <cell r="BX278">
            <v>4800135</v>
          </cell>
          <cell r="BY278">
            <v>-3.2738357421641931E-4</v>
          </cell>
          <cell r="BZ278">
            <v>0.99967261642578353</v>
          </cell>
          <cell r="CA278">
            <v>-2.0729951845749772E-2</v>
          </cell>
          <cell r="CB278">
            <v>-3.2808041974950131E-2</v>
          </cell>
          <cell r="CC278">
            <v>4.5059828491915255E-2</v>
          </cell>
          <cell r="CD278">
            <v>-2.193772404155192E-3</v>
          </cell>
          <cell r="CF278">
            <v>-5.6322175049025147E-4</v>
          </cell>
          <cell r="CG278">
            <v>0.99943677824950972</v>
          </cell>
          <cell r="CH278">
            <v>-3.6270673093927619E-2</v>
          </cell>
          <cell r="CI278">
            <v>-5.2379077893598414E-2</v>
          </cell>
          <cell r="CJ278">
            <v>6.0245684886041762E-2</v>
          </cell>
          <cell r="CK278">
            <v>-0.10468611642468195</v>
          </cell>
          <cell r="CM278">
            <v>9894800</v>
          </cell>
          <cell r="CN278">
            <v>0</v>
          </cell>
          <cell r="CO278">
            <v>22539</v>
          </cell>
          <cell r="CP278">
            <v>9917339</v>
          </cell>
          <cell r="CQ278">
            <v>6.8647615775590844E-3</v>
          </cell>
          <cell r="CR278">
            <v>1.006864761577559</v>
          </cell>
          <cell r="CS278">
            <v>4.4930034121062334E-2</v>
          </cell>
          <cell r="CT278">
            <v>4.0263437684088466E-2</v>
          </cell>
          <cell r="CU278">
            <v>-4.3417652732098855E-2</v>
          </cell>
          <cell r="CV278">
            <v>8.1530887195814472E-2</v>
          </cell>
          <cell r="CX278">
            <v>6.8647615775590844E-3</v>
          </cell>
          <cell r="CY278">
            <v>1.006864761577559</v>
          </cell>
          <cell r="CZ278">
            <v>4.4930034121062334E-2</v>
          </cell>
          <cell r="DA278">
            <v>4.0263437684088466E-2</v>
          </cell>
          <cell r="DB278">
            <v>-4.3417652732098855E-2</v>
          </cell>
          <cell r="DC278">
            <v>8.1530887195814472E-2</v>
          </cell>
          <cell r="DE278">
            <v>0.31955840476509917</v>
          </cell>
          <cell r="DF278">
            <v>0.68044159523490078</v>
          </cell>
        </row>
        <row r="279">
          <cell r="BS279">
            <v>38495</v>
          </cell>
          <cell r="BU279">
            <v>4636622</v>
          </cell>
          <cell r="BV279">
            <v>0</v>
          </cell>
          <cell r="BW279">
            <v>153202</v>
          </cell>
          <cell r="BX279">
            <v>4789824</v>
          </cell>
          <cell r="BY279">
            <v>-2.1480645856835276E-3</v>
          </cell>
          <cell r="BZ279">
            <v>0.99785193541431649</v>
          </cell>
          <cell r="CB279">
            <v>-3.4885632767541641E-2</v>
          </cell>
          <cell r="CC279">
            <v>4.2814972484411351E-2</v>
          </cell>
          <cell r="CD279">
            <v>-4.3371246250283324E-3</v>
          </cell>
          <cell r="CF279">
            <v>-3.7374448386954537E-3</v>
          </cell>
          <cell r="CG279">
            <v>0.99626255516130457</v>
          </cell>
          <cell r="CI279">
            <v>-5.5920758817964766E-2</v>
          </cell>
          <cell r="CJ279">
            <v>5.6283075123315429E-2</v>
          </cell>
          <cell r="CK279">
            <v>-0.1080323026778629</v>
          </cell>
          <cell r="CM279">
            <v>9957462</v>
          </cell>
          <cell r="CN279">
            <v>0</v>
          </cell>
          <cell r="CO279">
            <v>22539</v>
          </cell>
          <cell r="CP279">
            <v>9980001</v>
          </cell>
          <cell r="CQ279">
            <v>6.3184287640061509E-3</v>
          </cell>
          <cell r="CR279">
            <v>1.0063184287640061</v>
          </cell>
          <cell r="CT279">
            <v>4.6836268110895585E-2</v>
          </cell>
          <cell r="CU279">
            <v>-3.73735553139809E-2</v>
          </cell>
          <cell r="CV279">
            <v>8.8364463062633458E-2</v>
          </cell>
          <cell r="CX279">
            <v>6.3184287640061509E-3</v>
          </cell>
          <cell r="CY279">
            <v>1.0063184287640061</v>
          </cell>
          <cell r="DA279">
            <v>4.6836268110895585E-2</v>
          </cell>
          <cell r="DB279">
            <v>-3.73735553139809E-2</v>
          </cell>
          <cell r="DC279">
            <v>8.8364463062633458E-2</v>
          </cell>
          <cell r="DE279">
            <v>0.31770558535910853</v>
          </cell>
          <cell r="DF279">
            <v>0.68229441464089147</v>
          </cell>
        </row>
        <row r="280">
          <cell r="BS280">
            <v>38496</v>
          </cell>
          <cell r="BU280">
            <v>4629681</v>
          </cell>
          <cell r="BV280">
            <v>0</v>
          </cell>
          <cell r="BW280">
            <v>153202</v>
          </cell>
          <cell r="BX280">
            <v>4782883</v>
          </cell>
          <cell r="BY280">
            <v>-1.4491137878970084E-3</v>
          </cell>
          <cell r="BZ280">
            <v>0.99855088621210297</v>
          </cell>
          <cell r="CB280">
            <v>-3.6284193303995682E-2</v>
          </cell>
          <cell r="CC280">
            <v>4.1303814929558813E-2</v>
          </cell>
          <cell r="CD280">
            <v>-5.7799534258313745E-3</v>
          </cell>
          <cell r="CF280">
            <v>-2.5193618245422595E-3</v>
          </cell>
          <cell r="CG280">
            <v>0.99748063817545773</v>
          </cell>
          <cell r="CI280">
            <v>-5.8299236017541611E-2</v>
          </cell>
          <cell r="CJ280">
            <v>5.3621915867939629E-2</v>
          </cell>
          <cell r="CK280">
            <v>-0.11027949204322118</v>
          </cell>
          <cell r="CM280">
            <v>9933124</v>
          </cell>
          <cell r="CN280">
            <v>0</v>
          </cell>
          <cell r="CO280">
            <v>22539</v>
          </cell>
          <cell r="CP280">
            <v>9955663</v>
          </cell>
          <cell r="CQ280">
            <v>-2.4386771103529947E-3</v>
          </cell>
          <cell r="CR280">
            <v>0.99756132288964705</v>
          </cell>
          <cell r="CT280">
            <v>4.428337246556624E-2</v>
          </cell>
          <cell r="CU280">
            <v>-3.9721090390457126E-2</v>
          </cell>
          <cell r="CV280">
            <v>8.5710293558840966E-2</v>
          </cell>
          <cell r="CX280">
            <v>-2.4386771103529947E-3</v>
          </cell>
          <cell r="CY280">
            <v>0.99756132288964705</v>
          </cell>
          <cell r="DA280">
            <v>4.428337246556624E-2</v>
          </cell>
          <cell r="DB280">
            <v>-3.9721090390457126E-2</v>
          </cell>
          <cell r="DC280">
            <v>8.5710293558840966E-2</v>
          </cell>
          <cell r="DE280">
            <v>0.3179113501828803</v>
          </cell>
          <cell r="DF280">
            <v>0.6820886498171197</v>
          </cell>
        </row>
        <row r="281">
          <cell r="BS281">
            <v>38497</v>
          </cell>
          <cell r="BU281">
            <v>4645592</v>
          </cell>
          <cell r="BV281">
            <v>0</v>
          </cell>
          <cell r="BW281">
            <v>153202</v>
          </cell>
          <cell r="BX281">
            <v>4798794</v>
          </cell>
          <cell r="BY281">
            <v>3.3266546557797882E-3</v>
          </cell>
          <cell r="BZ281">
            <v>1.0033266546557797</v>
          </cell>
          <cell r="CB281">
            <v>-3.3078243628801851E-2</v>
          </cell>
          <cell r="CC281">
            <v>4.476787311357544E-2</v>
          </cell>
          <cell r="CD281">
            <v>-2.472526679025866E-3</v>
          </cell>
          <cell r="CF281">
            <v>5.9154505734114E-3</v>
          </cell>
          <cell r="CG281">
            <v>1.0059154505734114</v>
          </cell>
          <cell r="CI281">
            <v>-5.2728651693259687E-2</v>
          </cell>
          <cell r="CJ281">
            <v>5.9854564234319341E-2</v>
          </cell>
          <cell r="CK281">
            <v>-0.10501639435425236</v>
          </cell>
          <cell r="CM281">
            <v>9913242</v>
          </cell>
          <cell r="CN281">
            <v>0</v>
          </cell>
          <cell r="CO281">
            <v>22539</v>
          </cell>
          <cell r="CP281">
            <v>9935781</v>
          </cell>
          <cell r="CQ281">
            <v>-1.9970543398264888E-3</v>
          </cell>
          <cell r="CR281">
            <v>0.99800294566017356</v>
          </cell>
          <cell r="CT281">
            <v>4.2197881824575179E-2</v>
          </cell>
          <cell r="CU281">
            <v>-4.1638819554336681E-2</v>
          </cell>
          <cell r="CV281">
            <v>8.354207110529499E-2</v>
          </cell>
          <cell r="CX281">
            <v>-1.9970543398264888E-3</v>
          </cell>
          <cell r="CY281">
            <v>0.99800294566017356</v>
          </cell>
          <cell r="DA281">
            <v>4.2197881824575179E-2</v>
          </cell>
          <cell r="DB281">
            <v>-4.1638819554336681E-2</v>
          </cell>
          <cell r="DC281">
            <v>8.354207110529499E-2</v>
          </cell>
          <cell r="DE281">
            <v>0.31909093818914347</v>
          </cell>
          <cell r="DF281">
            <v>0.68090906181085653</v>
          </cell>
        </row>
        <row r="282">
          <cell r="BS282">
            <v>38498</v>
          </cell>
          <cell r="BU282">
            <v>4627794</v>
          </cell>
          <cell r="BV282">
            <v>0</v>
          </cell>
          <cell r="BW282">
            <v>153202</v>
          </cell>
          <cell r="BX282">
            <v>4780996</v>
          </cell>
          <cell r="BY282">
            <v>-3.7088485148560244E-3</v>
          </cell>
          <cell r="BZ282">
            <v>0.99629115148514402</v>
          </cell>
          <cell r="CB282">
            <v>-3.6664409948901078E-2</v>
          </cell>
          <cell r="CC282">
            <v>4.0892987339008924E-2</v>
          </cell>
          <cell r="CD282">
            <v>-6.1722049669803436E-3</v>
          </cell>
          <cell r="CF282">
            <v>-6.8279392463234806E-3</v>
          </cell>
          <cell r="CG282">
            <v>0.99317206075367648</v>
          </cell>
          <cell r="CI282">
            <v>-5.9196562909281103E-2</v>
          </cell>
          <cell r="CJ282">
            <v>5.2617941659788725E-2</v>
          </cell>
          <cell r="CK282">
            <v>-0.11112728804005712</v>
          </cell>
          <cell r="CM282">
            <v>9993276</v>
          </cell>
          <cell r="CN282">
            <v>0</v>
          </cell>
          <cell r="CO282">
            <v>22539</v>
          </cell>
          <cell r="CP282">
            <v>10015815</v>
          </cell>
          <cell r="CQ282">
            <v>8.0551292344305889E-3</v>
          </cell>
          <cell r="CR282">
            <v>1.0080551292344306</v>
          </cell>
          <cell r="CT282">
            <v>5.0592920450521994E-2</v>
          </cell>
          <cell r="CU282">
            <v>-3.3919096392585391E-2</v>
          </cell>
          <cell r="CV282">
            <v>9.2270142518990683E-2</v>
          </cell>
          <cell r="CX282">
            <v>8.0551292344305889E-3</v>
          </cell>
          <cell r="CY282">
            <v>1.0080551292344306</v>
          </cell>
          <cell r="DA282">
            <v>5.0592920450521994E-2</v>
          </cell>
          <cell r="DB282">
            <v>-3.3919096392585391E-2</v>
          </cell>
          <cell r="DC282">
            <v>9.2270142518990683E-2</v>
          </cell>
          <cell r="DE282">
            <v>0.31651541234670239</v>
          </cell>
          <cell r="DF282">
            <v>0.68348458765329756</v>
          </cell>
        </row>
        <row r="283">
          <cell r="BS283">
            <v>38499</v>
          </cell>
          <cell r="BU283">
            <v>4609268</v>
          </cell>
          <cell r="BV283">
            <v>0</v>
          </cell>
          <cell r="BW283">
            <v>153202</v>
          </cell>
          <cell r="BX283">
            <v>4762470</v>
          </cell>
          <cell r="BY283">
            <v>-3.8749248064629213E-3</v>
          </cell>
          <cell r="BZ283">
            <v>0.9961250751935371</v>
          </cell>
          <cell r="CA283">
            <v>-7.8466543128473676E-3</v>
          </cell>
          <cell r="CB283">
            <v>-4.0397262923738686E-2</v>
          </cell>
          <cell r="CC283">
            <v>3.6859605281495789E-2</v>
          </cell>
          <cell r="CD283">
            <v>-1.0023212943306103E-2</v>
          </cell>
          <cell r="CF283">
            <v>-7.0532009746360315E-3</v>
          </cell>
          <cell r="CG283">
            <v>0.99294679902536398</v>
          </cell>
          <cell r="CH283">
            <v>-1.4196774703124748E-2</v>
          </cell>
          <cell r="CI283">
            <v>-6.5832238628710238E-2</v>
          </cell>
          <cell r="CJ283">
            <v>4.5193615767754602E-2</v>
          </cell>
          <cell r="CK283">
            <v>-0.11739668591838037</v>
          </cell>
          <cell r="CM283">
            <v>10056981</v>
          </cell>
          <cell r="CN283">
            <v>0</v>
          </cell>
          <cell r="CO283">
            <v>22539</v>
          </cell>
          <cell r="CP283">
            <v>10079520</v>
          </cell>
          <cell r="CQ283">
            <v>6.3604409626176204E-3</v>
          </cell>
          <cell r="CR283">
            <v>1.0063604409626177</v>
          </cell>
          <cell r="CS283">
            <v>1.6353277829869839E-2</v>
          </cell>
          <cell r="CT283">
            <v>5.7275154696791564E-2</v>
          </cell>
          <cell r="CU283">
            <v>-2.7774395840078125E-2</v>
          </cell>
          <cell r="CV283">
            <v>9.9217462275712709E-2</v>
          </cell>
          <cell r="CX283">
            <v>6.3604409626176204E-3</v>
          </cell>
          <cell r="CY283">
            <v>1.0063604409626177</v>
          </cell>
          <cell r="CZ283">
            <v>1.6353277829869839E-2</v>
          </cell>
          <cell r="DA283">
            <v>5.7275154696791564E-2</v>
          </cell>
          <cell r="DB283">
            <v>-2.7774395840078125E-2</v>
          </cell>
          <cell r="DC283">
            <v>9.9217462275712709E-2</v>
          </cell>
          <cell r="DE283">
            <v>0.31427722248544943</v>
          </cell>
          <cell r="DF283">
            <v>0.68572277751455057</v>
          </cell>
        </row>
        <row r="284">
          <cell r="BS284">
            <v>38503</v>
          </cell>
          <cell r="BU284">
            <v>4641467</v>
          </cell>
          <cell r="BV284">
            <v>0</v>
          </cell>
          <cell r="BW284">
            <v>153202</v>
          </cell>
          <cell r="BX284">
            <v>4794669</v>
          </cell>
          <cell r="BY284">
            <v>6.7609874707872178E-3</v>
          </cell>
          <cell r="BZ284">
            <v>1.0067609874707872</v>
          </cell>
          <cell r="CB284">
            <v>-3.3909400841432902E-2</v>
          </cell>
          <cell r="CC284">
            <v>4.3869800081769439E-2</v>
          </cell>
          <cell r="CD284">
            <v>-3.3299922896455891E-3</v>
          </cell>
          <cell r="CF284">
            <v>1.3320811040535337E-2</v>
          </cell>
          <cell r="CG284">
            <v>1.0133208110405354</v>
          </cell>
          <cell r="CI284">
            <v>-5.3388366399323317E-2</v>
          </cell>
          <cell r="CJ284">
            <v>5.9116442424170801E-2</v>
          </cell>
          <cell r="CK284">
            <v>-0.10563969394774886</v>
          </cell>
          <cell r="CM284">
            <v>10071980</v>
          </cell>
          <cell r="CN284">
            <v>0</v>
          </cell>
          <cell r="CO284">
            <v>22539</v>
          </cell>
          <cell r="CP284">
            <v>10094519</v>
          </cell>
          <cell r="CQ284">
            <v>1.4880668920742258E-3</v>
          </cell>
          <cell r="CR284">
            <v>1.0014880668920743</v>
          </cell>
          <cell r="CT284">
            <v>5.8848450850308653E-2</v>
          </cell>
          <cell r="CU284">
            <v>-2.6327659106900825E-2</v>
          </cell>
          <cell r="CV284">
            <v>0.10085317138851502</v>
          </cell>
          <cell r="CX284">
            <v>1.4880668920742258E-3</v>
          </cell>
          <cell r="CY284">
            <v>1.0014880668920743</v>
          </cell>
          <cell r="DA284">
            <v>5.8848450850308653E-2</v>
          </cell>
          <cell r="DB284">
            <v>-2.6327659106900825E-2</v>
          </cell>
          <cell r="DC284">
            <v>0.10085317138851502</v>
          </cell>
          <cell r="DE284">
            <v>0.31545748593106698</v>
          </cell>
          <cell r="DF284">
            <v>0.68454251406893296</v>
          </cell>
        </row>
        <row r="287">
          <cell r="BX287">
            <v>4962960</v>
          </cell>
          <cell r="CP287">
            <v>9533488</v>
          </cell>
        </row>
        <row r="288">
          <cell r="BX288">
            <v>-168291</v>
          </cell>
          <cell r="CP288">
            <v>561031</v>
          </cell>
        </row>
        <row r="291">
          <cell r="BX291">
            <v>-3.3909400841433339E-2</v>
          </cell>
          <cell r="CP291">
            <v>5.8848450850307883E-2</v>
          </cell>
        </row>
        <row r="292">
          <cell r="BS292" t="str">
            <v>Month Fee deduction</v>
          </cell>
          <cell r="BX292">
            <v>0</v>
          </cell>
          <cell r="CP292">
            <v>0</v>
          </cell>
        </row>
        <row r="293">
          <cell r="BS293" t="str">
            <v>Cum fee deduction</v>
          </cell>
          <cell r="BX293">
            <v>153202</v>
          </cell>
          <cell r="CP293">
            <v>22539</v>
          </cell>
        </row>
        <row r="303">
          <cell r="BX303">
            <v>0</v>
          </cell>
          <cell r="CP303">
            <v>0</v>
          </cell>
        </row>
        <row r="304">
          <cell r="BX304">
            <v>0</v>
          </cell>
          <cell r="CP304">
            <v>0</v>
          </cell>
        </row>
        <row r="305">
          <cell r="BX305">
            <v>4794669</v>
          </cell>
          <cell r="CP305">
            <v>10094519</v>
          </cell>
        </row>
        <row r="307">
          <cell r="BS307">
            <v>38504</v>
          </cell>
          <cell r="BU307">
            <v>4647787</v>
          </cell>
          <cell r="BV307">
            <v>0</v>
          </cell>
          <cell r="BW307">
            <v>153202</v>
          </cell>
          <cell r="BX307">
            <v>4800989</v>
          </cell>
          <cell r="BY307">
            <v>1.3181306154814857E-3</v>
          </cell>
          <cell r="BZ307">
            <v>1.0013181306154815</v>
          </cell>
          <cell r="CB307">
            <v>1.318130615481472E-3</v>
          </cell>
          <cell r="CC307">
            <v>4.5245756823833805E-2</v>
          </cell>
          <cell r="CD307">
            <v>-2.0162510389504229E-3</v>
          </cell>
          <cell r="CF307">
            <v>2.6075737994844979E-3</v>
          </cell>
          <cell r="CG307">
            <v>1.0026075737994844</v>
          </cell>
          <cell r="CI307">
            <v>2.6075737994843973E-3</v>
          </cell>
          <cell r="CJ307">
            <v>6.1878166710039206E-2</v>
          </cell>
          <cell r="CK307">
            <v>-0.10330758344638813</v>
          </cell>
          <cell r="CM307">
            <v>10151559</v>
          </cell>
          <cell r="CN307">
            <v>0</v>
          </cell>
          <cell r="CO307">
            <v>22539</v>
          </cell>
          <cell r="CP307">
            <v>10174098</v>
          </cell>
          <cell r="CQ307">
            <v>7.8833870142797288E-3</v>
          </cell>
          <cell r="CR307">
            <v>1.0078833870142798</v>
          </cell>
          <cell r="CT307">
            <v>7.883387014279819E-3</v>
          </cell>
          <cell r="CU307">
            <v>-1.8651823218540753E-2</v>
          </cell>
          <cell r="CV307">
            <v>0.10953162298446806</v>
          </cell>
          <cell r="CX307">
            <v>7.8833870142797288E-3</v>
          </cell>
          <cell r="CY307">
            <v>1.0078833870142798</v>
          </cell>
          <cell r="DA307">
            <v>7.883387014279819E-3</v>
          </cell>
          <cell r="DB307">
            <v>-1.8651823218540753E-2</v>
          </cell>
          <cell r="DC307">
            <v>0.10953162298446806</v>
          </cell>
          <cell r="DE307">
            <v>0.31405353993345381</v>
          </cell>
          <cell r="DF307">
            <v>0.68594646006654614</v>
          </cell>
        </row>
        <row r="308">
          <cell r="BS308">
            <v>38505</v>
          </cell>
          <cell r="BU308">
            <v>4632236</v>
          </cell>
          <cell r="BV308">
            <v>0</v>
          </cell>
          <cell r="BW308">
            <v>153202</v>
          </cell>
          <cell r="BX308">
            <v>4785438</v>
          </cell>
          <cell r="BY308">
            <v>-3.2391242721031021E-3</v>
          </cell>
          <cell r="BZ308">
            <v>0.99676087572789684</v>
          </cell>
          <cell r="CB308">
            <v>-1.925263245492137E-3</v>
          </cell>
          <cell r="CC308">
            <v>4.1860075922592888E-2</v>
          </cell>
          <cell r="CD308">
            <v>-5.2488444233746989E-3</v>
          </cell>
          <cell r="CF308">
            <v>-6.7647576520666313E-3</v>
          </cell>
          <cell r="CG308">
            <v>0.99323524234793337</v>
          </cell>
          <cell r="CI308">
            <v>-4.1748234573956156E-3</v>
          </cell>
          <cell r="CJ308">
            <v>5.469481825622502E-2</v>
          </cell>
          <cell r="CK308">
            <v>-0.10937349033281929</v>
          </cell>
          <cell r="CM308">
            <v>10136323</v>
          </cell>
          <cell r="CN308">
            <v>0</v>
          </cell>
          <cell r="CO308">
            <v>22539</v>
          </cell>
          <cell r="CP308">
            <v>10158862</v>
          </cell>
          <cell r="CQ308">
            <v>-1.4975283312584566E-3</v>
          </cell>
          <cell r="CR308">
            <v>0.99850247166874151</v>
          </cell>
          <cell r="CT308">
            <v>6.3740530876210677E-3</v>
          </cell>
          <cell r="CU308">
            <v>-2.0121419916099836E-2</v>
          </cell>
          <cell r="CV308">
            <v>0.10787006794462162</v>
          </cell>
          <cell r="CX308">
            <v>-1.4975283312584566E-3</v>
          </cell>
          <cell r="CY308">
            <v>0.99850247166874151</v>
          </cell>
          <cell r="DA308">
            <v>6.3740530876210677E-3</v>
          </cell>
          <cell r="DB308">
            <v>-2.0121419916099836E-2</v>
          </cell>
          <cell r="DC308">
            <v>0.10787006794462162</v>
          </cell>
          <cell r="DE308">
            <v>0.31365524557947733</v>
          </cell>
          <cell r="DF308">
            <v>0.68634475442052267</v>
          </cell>
        </row>
        <row r="309">
          <cell r="BS309">
            <v>38506</v>
          </cell>
          <cell r="BU309">
            <v>4665669</v>
          </cell>
          <cell r="BV309">
            <v>0</v>
          </cell>
          <cell r="BW309">
            <v>153202</v>
          </cell>
          <cell r="BX309">
            <v>4818871</v>
          </cell>
          <cell r="BY309">
            <v>6.9864033344492187E-3</v>
          </cell>
          <cell r="BZ309">
            <v>1.0069864033344491</v>
          </cell>
          <cell r="CA309">
            <v>1.184280425913431E-2</v>
          </cell>
          <cell r="CB309">
            <v>5.0476894233990599E-3</v>
          </cell>
          <cell r="CC309">
            <v>4.9138930631047906E-2</v>
          </cell>
          <cell r="CD309">
            <v>1.700888366892972E-3</v>
          </cell>
          <cell r="CF309">
            <v>1.4920989961061962E-2</v>
          </cell>
          <cell r="CG309">
            <v>1.0149209899610621</v>
          </cell>
          <cell r="CH309">
            <v>2.4147002912103144E-2</v>
          </cell>
          <cell r="CI309">
            <v>1.0683874004769445E-2</v>
          </cell>
          <cell r="CJ309">
            <v>7.043190905141028E-2</v>
          </cell>
          <cell r="CK309">
            <v>-9.6084461123019493E-2</v>
          </cell>
          <cell r="CM309">
            <v>10116457</v>
          </cell>
          <cell r="CN309">
            <v>0</v>
          </cell>
          <cell r="CO309">
            <v>22539</v>
          </cell>
          <cell r="CP309">
            <v>10138996</v>
          </cell>
          <cell r="CQ309">
            <v>-1.9555339958353601E-3</v>
          </cell>
          <cell r="CR309">
            <v>0.99804446600416463</v>
          </cell>
          <cell r="CS309">
            <v>5.9006778100545443E-3</v>
          </cell>
          <cell r="CT309">
            <v>4.4060544142816571E-3</v>
          </cell>
          <cell r="CU309">
            <v>-2.2037605791244808E-2</v>
          </cell>
          <cell r="CV309">
            <v>0.10570359036378751</v>
          </cell>
          <cell r="CX309">
            <v>-1.9555339958353601E-3</v>
          </cell>
          <cell r="CY309">
            <v>0.99804446600416463</v>
          </cell>
          <cell r="CZ309">
            <v>5.9006778100545443E-3</v>
          </cell>
          <cell r="DA309">
            <v>4.4060544142816571E-3</v>
          </cell>
          <cell r="DB309">
            <v>-2.2037605791244808E-2</v>
          </cell>
          <cell r="DC309">
            <v>0.10570359036378751</v>
          </cell>
          <cell r="DE309">
            <v>0.31562909151227636</v>
          </cell>
          <cell r="DF309">
            <v>0.68437090848772364</v>
          </cell>
        </row>
        <row r="310">
          <cell r="BS310">
            <v>38509</v>
          </cell>
          <cell r="BU310">
            <v>4620761</v>
          </cell>
          <cell r="BV310">
            <v>17248</v>
          </cell>
          <cell r="BW310">
            <v>170450</v>
          </cell>
          <cell r="BX310">
            <v>4791211</v>
          </cell>
          <cell r="BY310">
            <v>-5.7399336898622108E-3</v>
          </cell>
          <cell r="BZ310">
            <v>0.99426006631013775</v>
          </cell>
          <cell r="CB310">
            <v>-7.2121766904054141E-4</v>
          </cell>
          <cell r="CC310">
            <v>4.3116942737772668E-2</v>
          </cell>
          <cell r="CD310">
            <v>-4.0488083094091243E-3</v>
          </cell>
          <cell r="CF310">
            <v>-1.198908881758454E-2</v>
          </cell>
          <cell r="CG310">
            <v>0.98801091118241546</v>
          </cell>
          <cell r="CI310">
            <v>-1.4333047271741783E-3</v>
          </cell>
          <cell r="CJ310">
            <v>5.7598405820616261E-2</v>
          </cell>
          <cell r="CK310">
            <v>-0.10692158480221037</v>
          </cell>
          <cell r="CM310">
            <v>10138760</v>
          </cell>
          <cell r="CN310">
            <v>0</v>
          </cell>
          <cell r="CO310">
            <v>22539</v>
          </cell>
          <cell r="CP310">
            <v>10161299</v>
          </cell>
          <cell r="CQ310">
            <v>2.1997247064699504E-3</v>
          </cell>
          <cell r="CR310">
            <v>1.00219972470647</v>
          </cell>
          <cell r="CT310">
            <v>6.6154712275048322E-3</v>
          </cell>
          <cell r="CU310">
            <v>-1.9886357750705241E-2</v>
          </cell>
          <cell r="CV310">
            <v>0.10813583386954329</v>
          </cell>
          <cell r="CX310">
            <v>2.1997247064699504E-3</v>
          </cell>
          <cell r="CY310">
            <v>1.00219972470647</v>
          </cell>
          <cell r="DA310">
            <v>6.6154712275048322E-3</v>
          </cell>
          <cell r="DB310">
            <v>-1.9886357750705241E-2</v>
          </cell>
          <cell r="DC310">
            <v>0.10813583386954329</v>
          </cell>
          <cell r="DE310">
            <v>0.31306984826946621</v>
          </cell>
          <cell r="DF310">
            <v>0.68693015173053384</v>
          </cell>
        </row>
        <row r="311">
          <cell r="BS311">
            <v>38510</v>
          </cell>
          <cell r="BU311">
            <v>4606616</v>
          </cell>
          <cell r="BV311">
            <v>0</v>
          </cell>
          <cell r="BW311">
            <v>170450</v>
          </cell>
          <cell r="BX311">
            <v>4777066</v>
          </cell>
          <cell r="BY311">
            <v>-2.9522807490632327E-3</v>
          </cell>
          <cell r="BZ311">
            <v>0.99704771925093671</v>
          </cell>
          <cell r="CB311">
            <v>-3.6713691810635884E-3</v>
          </cell>
          <cell r="CC311">
            <v>4.0037368668706108E-2</v>
          </cell>
          <cell r="CD311">
            <v>-6.9891358396438896E-3</v>
          </cell>
          <cell r="CF311">
            <v>-5.6709061071076646E-3</v>
          </cell>
          <cell r="CG311">
            <v>0.99432909389289237</v>
          </cell>
          <cell r="CI311">
            <v>-7.0960826977510827E-3</v>
          </cell>
          <cell r="CJ311">
            <v>5.1600864562180826E-2</v>
          </cell>
          <cell r="CK311">
            <v>-0.11198614864108147</v>
          </cell>
          <cell r="CM311">
            <v>10150931</v>
          </cell>
          <cell r="CN311">
            <v>0</v>
          </cell>
          <cell r="CO311">
            <v>22539</v>
          </cell>
          <cell r="CP311">
            <v>10173470</v>
          </cell>
          <cell r="CQ311">
            <v>1.1977799295149172E-3</v>
          </cell>
          <cell r="CR311">
            <v>1.0011977799295149</v>
          </cell>
          <cell r="CT311">
            <v>7.8211750356802501E-3</v>
          </cell>
          <cell r="CU311">
            <v>-1.8712397301375305E-2</v>
          </cell>
          <cell r="CV311">
            <v>0.10946313673052854</v>
          </cell>
          <cell r="CX311">
            <v>1.1977799295149172E-3</v>
          </cell>
          <cell r="CY311">
            <v>1.0011977799295149</v>
          </cell>
          <cell r="DA311">
            <v>7.8211750356802501E-3</v>
          </cell>
          <cell r="DB311">
            <v>-1.8712397301375305E-2</v>
          </cell>
          <cell r="DC311">
            <v>0.10946313673052854</v>
          </cell>
          <cell r="DE311">
            <v>0.31215323251215121</v>
          </cell>
          <cell r="DF311">
            <v>0.68784676748784879</v>
          </cell>
        </row>
        <row r="312">
          <cell r="BS312">
            <v>38511</v>
          </cell>
          <cell r="BU312">
            <v>4623641</v>
          </cell>
          <cell r="BV312">
            <v>0</v>
          </cell>
          <cell r="BW312">
            <v>170450</v>
          </cell>
          <cell r="BX312">
            <v>4794091</v>
          </cell>
          <cell r="BY312">
            <v>3.5639030316935122E-3</v>
          </cell>
          <cell r="BZ312">
            <v>1.0035639030316934</v>
          </cell>
          <cell r="CB312">
            <v>-1.205505531249873E-4</v>
          </cell>
          <cell r="CC312">
            <v>4.3743960999979015E-2</v>
          </cell>
          <cell r="CD312">
            <v>-3.450141410358265E-3</v>
          </cell>
          <cell r="CF312">
            <v>6.7146775574833282E-3</v>
          </cell>
          <cell r="CG312">
            <v>1.0067146775574833</v>
          </cell>
          <cell r="CI312">
            <v>-4.2905304750440187E-4</v>
          </cell>
          <cell r="CJ312">
            <v>5.8662025286886577E-2</v>
          </cell>
          <cell r="CK312">
            <v>-0.10602342196262737</v>
          </cell>
          <cell r="CM312">
            <v>10141234</v>
          </cell>
          <cell r="CN312">
            <v>0</v>
          </cell>
          <cell r="CO312">
            <v>22539</v>
          </cell>
          <cell r="CP312">
            <v>10163773</v>
          </cell>
          <cell r="CQ312">
            <v>-9.5316543912745604E-4</v>
          </cell>
          <cell r="CR312">
            <v>0.99904683456087251</v>
          </cell>
          <cell r="CT312">
            <v>6.8605547228153263E-3</v>
          </cell>
          <cell r="CU312">
            <v>-1.9647726730111947E-2</v>
          </cell>
          <cell r="CV312">
            <v>0.10840563481261101</v>
          </cell>
          <cell r="CX312">
            <v>-9.5316543912745604E-4</v>
          </cell>
          <cell r="CY312">
            <v>0.99904683456087251</v>
          </cell>
          <cell r="DA312">
            <v>6.8605547228153263E-3</v>
          </cell>
          <cell r="DB312">
            <v>-1.9647726730111947E-2</v>
          </cell>
          <cell r="DC312">
            <v>0.10840563481261101</v>
          </cell>
          <cell r="DE312">
            <v>0.31315138123417907</v>
          </cell>
          <cell r="DF312">
            <v>0.68684861876582093</v>
          </cell>
        </row>
        <row r="313">
          <cell r="BS313">
            <v>38512</v>
          </cell>
          <cell r="BU313">
            <v>4617450</v>
          </cell>
          <cell r="BV313">
            <v>0</v>
          </cell>
          <cell r="BW313">
            <v>170450</v>
          </cell>
          <cell r="BX313">
            <v>4787900</v>
          </cell>
          <cell r="BY313">
            <v>-1.2913814109911555E-3</v>
          </cell>
          <cell r="BZ313">
            <v>0.99870861858900883</v>
          </cell>
          <cell r="CB313">
            <v>-1.4117762873727679E-3</v>
          </cell>
          <cell r="CC313">
            <v>4.2396089450909447E-2</v>
          </cell>
          <cell r="CD313">
            <v>-4.7370673728668322E-3</v>
          </cell>
          <cell r="CF313">
            <v>-2.4236933319274232E-3</v>
          </cell>
          <cell r="CG313">
            <v>0.99757630666807262</v>
          </cell>
          <cell r="CI313">
            <v>-2.8517064864215236E-3</v>
          </cell>
          <cell r="CJ313">
            <v>5.609615319543404E-2</v>
          </cell>
          <cell r="CK313">
            <v>-0.10819014703371577</v>
          </cell>
          <cell r="CM313">
            <v>10186412</v>
          </cell>
          <cell r="CN313">
            <v>0</v>
          </cell>
          <cell r="CO313">
            <v>22539</v>
          </cell>
          <cell r="CP313">
            <v>10208951</v>
          </cell>
          <cell r="CQ313">
            <v>4.4450028547469529E-3</v>
          </cell>
          <cell r="CR313">
            <v>1.0044450028547469</v>
          </cell>
          <cell r="CT313">
            <v>1.1336052762890292E-2</v>
          </cell>
          <cell r="CU313">
            <v>-1.5290058076769641E-2</v>
          </cell>
          <cell r="CV313">
            <v>0.11333250102357062</v>
          </cell>
          <cell r="CX313">
            <v>4.4450028547469529E-3</v>
          </cell>
          <cell r="CY313">
            <v>1.0044450028547469</v>
          </cell>
          <cell r="DA313">
            <v>1.1336052762890292E-2</v>
          </cell>
          <cell r="DB313">
            <v>-1.5290058076769641E-2</v>
          </cell>
          <cell r="DC313">
            <v>0.11333250102357062</v>
          </cell>
          <cell r="DE313">
            <v>0.31190847361316931</v>
          </cell>
          <cell r="DF313">
            <v>0.68809152638683069</v>
          </cell>
        </row>
        <row r="314">
          <cell r="BS314">
            <v>38513</v>
          </cell>
          <cell r="BU314">
            <v>4612217</v>
          </cell>
          <cell r="BV314">
            <v>0</v>
          </cell>
          <cell r="BW314">
            <v>170450</v>
          </cell>
          <cell r="BX314">
            <v>4782667</v>
          </cell>
          <cell r="BY314">
            <v>-1.0929635121869714E-3</v>
          </cell>
          <cell r="BZ314">
            <v>0.99890703648781298</v>
          </cell>
          <cell r="CA314">
            <v>-7.5129630986180418E-3</v>
          </cell>
          <cell r="CB314">
            <v>-2.5031967795903221E-3</v>
          </cell>
          <cell r="CC314">
            <v>4.1256788559893121E-2</v>
          </cell>
          <cell r="CD314">
            <v>-5.8248534432605581E-3</v>
          </cell>
          <cell r="CF314">
            <v>-2.1482766607167861E-3</v>
          </cell>
          <cell r="CG314">
            <v>0.99785172333928318</v>
          </cell>
          <cell r="CH314">
            <v>-1.5512002615909681E-2</v>
          </cell>
          <cell r="CI314">
            <v>-4.9938568926503057E-3</v>
          </cell>
          <cell r="CJ314">
            <v>5.382736647805153E-2</v>
          </cell>
          <cell r="CK314">
            <v>-0.1101060013266405</v>
          </cell>
          <cell r="CM314">
            <v>10218941</v>
          </cell>
          <cell r="CN314">
            <v>0</v>
          </cell>
          <cell r="CO314">
            <v>22539</v>
          </cell>
          <cell r="CP314">
            <v>10241480</v>
          </cell>
          <cell r="CQ314">
            <v>3.1863214937558229E-3</v>
          </cell>
          <cell r="CR314">
            <v>1.0031863214937558</v>
          </cell>
          <cell r="CS314">
            <v>1.0107904175127302E-2</v>
          </cell>
          <cell r="CT314">
            <v>1.4558494565218849E-2</v>
          </cell>
          <cell r="CU314">
            <v>-1.2152455623704705E-2</v>
          </cell>
          <cell r="CV314">
            <v>0.11687993630127891</v>
          </cell>
          <cell r="CX314">
            <v>3.1863214937558229E-3</v>
          </cell>
          <cell r="CY314">
            <v>1.0031863214937558</v>
          </cell>
          <cell r="CZ314">
            <v>1.0107904175127302E-2</v>
          </cell>
          <cell r="DA314">
            <v>1.4558494565218849E-2</v>
          </cell>
          <cell r="DB314">
            <v>-1.2152455623704705E-2</v>
          </cell>
          <cell r="DC314">
            <v>0.11687993630127891</v>
          </cell>
          <cell r="DE314">
            <v>0.31098158350143662</v>
          </cell>
          <cell r="DF314">
            <v>0.68901841649856332</v>
          </cell>
        </row>
        <row r="315">
          <cell r="BS315">
            <v>38516</v>
          </cell>
          <cell r="BU315">
            <v>4622544</v>
          </cell>
          <cell r="BV315">
            <v>0</v>
          </cell>
          <cell r="BW315">
            <v>170450</v>
          </cell>
          <cell r="BX315">
            <v>4792994</v>
          </cell>
          <cell r="BY315">
            <v>2.159255494894376E-3</v>
          </cell>
          <cell r="BZ315">
            <v>1.0021592554948944</v>
          </cell>
          <cell r="CB315">
            <v>-3.493463260970664E-4</v>
          </cell>
          <cell r="CC315">
            <v>4.3505128002187199E-2</v>
          </cell>
          <cell r="CD315">
            <v>-3.6781752951704494E-3</v>
          </cell>
          <cell r="CF315">
            <v>4.2563109720530363E-3</v>
          </cell>
          <cell r="CG315">
            <v>1.004256310972053</v>
          </cell>
          <cell r="CI315">
            <v>-7.5880132848227255E-4</v>
          </cell>
          <cell r="CJ315">
            <v>5.8312783460641837E-2</v>
          </cell>
          <cell r="CK315">
            <v>-0.10631833573612293</v>
          </cell>
          <cell r="CM315">
            <v>10268220</v>
          </cell>
          <cell r="CN315">
            <v>0</v>
          </cell>
          <cell r="CO315">
            <v>22539</v>
          </cell>
          <cell r="CP315">
            <v>10290759</v>
          </cell>
          <cell r="CQ315">
            <v>4.8117069017368586E-3</v>
          </cell>
          <cell r="CR315">
            <v>1.0048117069017368</v>
          </cell>
          <cell r="CT315">
            <v>1.9440252675734015E-2</v>
          </cell>
          <cell r="CU315">
            <v>-7.3992227765654617E-3</v>
          </cell>
          <cell r="CV315">
            <v>0.1222540351991912</v>
          </cell>
          <cell r="CX315">
            <v>4.8117069017368586E-3</v>
          </cell>
          <cell r="CY315">
            <v>1.0048117069017368</v>
          </cell>
          <cell r="DA315">
            <v>1.9440252675734015E-2</v>
          </cell>
          <cell r="DB315">
            <v>-7.3992227765654617E-3</v>
          </cell>
          <cell r="DC315">
            <v>0.1222540351991912</v>
          </cell>
          <cell r="DE315">
            <v>0.31043027745252022</v>
          </cell>
          <cell r="DF315">
            <v>0.68956972254747972</v>
          </cell>
        </row>
        <row r="316">
          <cell r="BS316">
            <v>38517</v>
          </cell>
          <cell r="BU316">
            <v>4619464</v>
          </cell>
          <cell r="BV316">
            <v>0</v>
          </cell>
          <cell r="BW316">
            <v>170450</v>
          </cell>
          <cell r="BX316">
            <v>4789914</v>
          </cell>
          <cell r="BY316">
            <v>-6.4260460163313368E-4</v>
          </cell>
          <cell r="BZ316">
            <v>0.99935739539836688</v>
          </cell>
          <cell r="CB316">
            <v>-9.917264361735123E-4</v>
          </cell>
          <cell r="CC316">
            <v>4.2834566805105334E-2</v>
          </cell>
          <cell r="CD316">
            <v>-4.3184162844333018E-3</v>
          </cell>
          <cell r="CF316">
            <v>-1.2689765062034535E-3</v>
          </cell>
          <cell r="CG316">
            <v>0.9987310234937965</v>
          </cell>
          <cell r="CI316">
            <v>-2.026814933627108E-3</v>
          </cell>
          <cell r="CJ316">
            <v>5.6969809402215521E-2</v>
          </cell>
          <cell r="CK316">
            <v>-0.10745239677209861</v>
          </cell>
          <cell r="CM316">
            <v>10336773</v>
          </cell>
          <cell r="CN316">
            <v>0</v>
          </cell>
          <cell r="CO316">
            <v>22539</v>
          </cell>
          <cell r="CP316">
            <v>10359312</v>
          </cell>
          <cell r="CQ316">
            <v>6.6616077589612193E-3</v>
          </cell>
          <cell r="CR316">
            <v>1.0066616077589612</v>
          </cell>
          <cell r="CT316">
            <v>2.6231363772756033E-2</v>
          </cell>
          <cell r="CU316">
            <v>-7.8690573746287296E-4</v>
          </cell>
          <cell r="CV316">
            <v>0.12973005138759963</v>
          </cell>
          <cell r="CX316">
            <v>6.6616077589612193E-3</v>
          </cell>
          <cell r="CY316">
            <v>1.0066616077589612</v>
          </cell>
          <cell r="DA316">
            <v>2.6231363772756033E-2</v>
          </cell>
          <cell r="DB316">
            <v>-7.8690573746287296E-4</v>
          </cell>
          <cell r="DC316">
            <v>0.12973005138759963</v>
          </cell>
          <cell r="DE316">
            <v>0.3088653917425887</v>
          </cell>
          <cell r="DF316">
            <v>0.69113460825741124</v>
          </cell>
        </row>
        <row r="317">
          <cell r="BS317">
            <v>38518</v>
          </cell>
          <cell r="BU317">
            <v>4615766</v>
          </cell>
          <cell r="BV317">
            <v>0</v>
          </cell>
          <cell r="BW317">
            <v>170450</v>
          </cell>
          <cell r="BX317">
            <v>4786216</v>
          </cell>
          <cell r="BY317">
            <v>-7.7203891343351888E-4</v>
          </cell>
          <cell r="BZ317">
            <v>0.99922796108656653</v>
          </cell>
          <cell r="CB317">
            <v>-1.762999698206813E-3</v>
          </cell>
          <cell r="CC317">
            <v>4.2029457939258164E-2</v>
          </cell>
          <cell r="CD317">
            <v>-5.087121212450807E-3</v>
          </cell>
          <cell r="CF317">
            <v>-1.5209506914724605E-3</v>
          </cell>
          <cell r="CG317">
            <v>0.99847904930852749</v>
          </cell>
          <cell r="CI317">
            <v>-3.5446829395248125E-3</v>
          </cell>
          <cell r="CJ317">
            <v>5.5362210439739545E-2</v>
          </cell>
          <cell r="CK317">
            <v>-0.10880991766640025</v>
          </cell>
          <cell r="CM317">
            <v>10372101</v>
          </cell>
          <cell r="CN317">
            <v>0</v>
          </cell>
          <cell r="CO317">
            <v>22539</v>
          </cell>
          <cell r="CP317">
            <v>10394640</v>
          </cell>
          <cell r="CQ317">
            <v>3.410265083241049E-3</v>
          </cell>
          <cell r="CR317">
            <v>1.003410265083241</v>
          </cell>
          <cell r="CT317">
            <v>2.9731084759957005E-2</v>
          </cell>
          <cell r="CU317">
            <v>2.6206757886177989E-3</v>
          </cell>
          <cell r="CV317">
            <v>0.13358273033533496</v>
          </cell>
          <cell r="CX317">
            <v>3.410265083241049E-3</v>
          </cell>
          <cell r="CY317">
            <v>1.003410265083241</v>
          </cell>
          <cell r="DA317">
            <v>2.9731084759957005E-2</v>
          </cell>
          <cell r="DB317">
            <v>2.6206757886177989E-3</v>
          </cell>
          <cell r="DC317">
            <v>0.13358273033533496</v>
          </cell>
          <cell r="DE317">
            <v>0.30796683744257941</v>
          </cell>
          <cell r="DF317">
            <v>0.69203316255742064</v>
          </cell>
        </row>
        <row r="318">
          <cell r="BS318">
            <v>38519</v>
          </cell>
          <cell r="BU318">
            <v>4606021</v>
          </cell>
          <cell r="BV318">
            <v>0</v>
          </cell>
          <cell r="BW318">
            <v>170450</v>
          </cell>
          <cell r="BX318">
            <v>4776471</v>
          </cell>
          <cell r="BY318">
            <v>-2.0360552051975926E-3</v>
          </cell>
          <cell r="BZ318">
            <v>0.99796394479480244</v>
          </cell>
          <cell r="CB318">
            <v>-3.7954653386921278E-3</v>
          </cell>
          <cell r="CC318">
            <v>3.9907828437451665E-2</v>
          </cell>
          <cell r="CD318">
            <v>-7.1128187580242752E-3</v>
          </cell>
          <cell r="CF318">
            <v>-4.1475814612239956E-3</v>
          </cell>
          <cell r="CG318">
            <v>0.99585241853877604</v>
          </cell>
          <cell r="CI318">
            <v>-7.6775625395029135E-3</v>
          </cell>
          <cell r="CJ318">
            <v>5.0985009700843298E-2</v>
          </cell>
          <cell r="CK318">
            <v>-0.11250620113031373</v>
          </cell>
          <cell r="CM318">
            <v>10463238</v>
          </cell>
          <cell r="CN318">
            <v>0</v>
          </cell>
          <cell r="CO318">
            <v>22539</v>
          </cell>
          <cell r="CP318">
            <v>10485777</v>
          </cell>
          <cell r="CQ318">
            <v>8.7676918103945876E-3</v>
          </cell>
          <cell r="CR318">
            <v>1.0087676918103945</v>
          </cell>
          <cell r="CT318">
            <v>3.8759449558715575E-2</v>
          </cell>
          <cell r="CU318">
            <v>1.1411344876661955E-2</v>
          </cell>
          <cell r="CV318">
            <v>0.14352163435650067</v>
          </cell>
          <cell r="CX318">
            <v>8.7676918103945876E-3</v>
          </cell>
          <cell r="CY318">
            <v>1.0087676918103945</v>
          </cell>
          <cell r="DA318">
            <v>3.8759449558715575E-2</v>
          </cell>
          <cell r="DB318">
            <v>1.1411344876661955E-2</v>
          </cell>
          <cell r="DC318">
            <v>0.14352163435650067</v>
          </cell>
          <cell r="DE318">
            <v>0.30565676786098106</v>
          </cell>
          <cell r="DF318">
            <v>0.69434323213901894</v>
          </cell>
        </row>
        <row r="319">
          <cell r="BS319">
            <v>38520</v>
          </cell>
          <cell r="BU319">
            <v>4595280</v>
          </cell>
          <cell r="BV319">
            <v>0</v>
          </cell>
          <cell r="BW319">
            <v>170450</v>
          </cell>
          <cell r="BX319">
            <v>4765730</v>
          </cell>
          <cell r="BY319">
            <v>-2.2487313332374467E-3</v>
          </cell>
          <cell r="BZ319">
            <v>0.99775126866676256</v>
          </cell>
          <cell r="CA319">
            <v>-3.5413295552459978E-3</v>
          </cell>
          <cell r="CB319">
            <v>-6.0356616900982818E-3</v>
          </cell>
          <cell r="CC319">
            <v>3.7569355119965397E-2</v>
          </cell>
          <cell r="CD319">
            <v>-9.3455552728528568E-3</v>
          </cell>
          <cell r="CF319">
            <v>-4.5485277917284737E-3</v>
          </cell>
          <cell r="CG319">
            <v>0.99545147220827157</v>
          </cell>
          <cell r="CH319">
            <v>-7.2334345690776569E-3</v>
          </cell>
          <cell r="CI319">
            <v>-1.219116872464765E-2</v>
          </cell>
          <cell r="CJ319">
            <v>4.6204575175529117E-2</v>
          </cell>
          <cell r="CK319">
            <v>-0.11654299133945911</v>
          </cell>
          <cell r="CM319">
            <v>10514806</v>
          </cell>
          <cell r="CN319">
            <v>0</v>
          </cell>
          <cell r="CO319">
            <v>22539</v>
          </cell>
          <cell r="CP319">
            <v>10537345</v>
          </cell>
          <cell r="CQ319">
            <v>4.9178997417168033E-3</v>
          </cell>
          <cell r="CR319">
            <v>1.0049178997417167</v>
          </cell>
          <cell r="CS319">
            <v>2.8888891058713728E-2</v>
          </cell>
          <cell r="CT319">
            <v>4.3867964387406255E-2</v>
          </cell>
          <cell r="CU319">
            <v>1.6385364468400221E-2</v>
          </cell>
          <cell r="CV319">
            <v>0.14914535910674998</v>
          </cell>
          <cell r="CX319">
            <v>4.9178997417168033E-3</v>
          </cell>
          <cell r="CY319">
            <v>1.0049178997417167</v>
          </cell>
          <cell r="CZ319">
            <v>2.8888891058713728E-2</v>
          </cell>
          <cell r="DA319">
            <v>4.3867964387406255E-2</v>
          </cell>
          <cell r="DB319">
            <v>1.6385364468400221E-2</v>
          </cell>
          <cell r="DC319">
            <v>0.14914535910674998</v>
          </cell>
          <cell r="DE319">
            <v>0.30412004273172238</v>
          </cell>
          <cell r="DF319">
            <v>0.69587995726827767</v>
          </cell>
        </row>
        <row r="320">
          <cell r="BS320">
            <v>38523</v>
          </cell>
          <cell r="BU320">
            <v>4587033</v>
          </cell>
          <cell r="BV320">
            <v>0</v>
          </cell>
          <cell r="BW320">
            <v>170450</v>
          </cell>
          <cell r="BX320">
            <v>4757483</v>
          </cell>
          <cell r="BY320">
            <v>-1.7304799054919183E-3</v>
          </cell>
          <cell r="BZ320">
            <v>0.99826952009450809</v>
          </cell>
          <cell r="CB320">
            <v>-7.7556970043191065E-3</v>
          </cell>
          <cell r="CC320">
            <v>3.5773862200376039E-2</v>
          </cell>
          <cell r="CD320">
            <v>-1.1059862882739413E-2</v>
          </cell>
          <cell r="CF320">
            <v>-3.48133690760211E-3</v>
          </cell>
          <cell r="CG320">
            <v>0.99651866309239789</v>
          </cell>
          <cell r="CI320">
            <v>-1.5630064066621818E-2</v>
          </cell>
          <cell r="CJ320">
            <v>4.2562384575068446E-2</v>
          </cell>
          <cell r="CK320">
            <v>-0.11961860282998882</v>
          </cell>
          <cell r="CM320">
            <v>10495024</v>
          </cell>
          <cell r="CN320">
            <v>0</v>
          </cell>
          <cell r="CO320">
            <v>22539</v>
          </cell>
          <cell r="CP320">
            <v>10517563</v>
          </cell>
          <cell r="CQ320">
            <v>-1.8773229879063464E-3</v>
          </cell>
          <cell r="CR320">
            <v>0.99812267701209367</v>
          </cell>
          <cell r="CT320">
            <v>4.1908287061522831E-2</v>
          </cell>
          <cell r="CU320">
            <v>1.4477280859112041E-2</v>
          </cell>
          <cell r="CV320">
            <v>0.14698804210765304</v>
          </cell>
          <cell r="CX320">
            <v>-1.8773229879063464E-3</v>
          </cell>
          <cell r="CY320">
            <v>0.99812267701209367</v>
          </cell>
          <cell r="DA320">
            <v>4.1908287061522831E-2</v>
          </cell>
          <cell r="DB320">
            <v>1.4477280859112041E-2</v>
          </cell>
          <cell r="DC320">
            <v>0.14698804210765304</v>
          </cell>
          <cell r="DE320">
            <v>0.30413842090637899</v>
          </cell>
          <cell r="DF320">
            <v>0.69586157909362101</v>
          </cell>
        </row>
        <row r="321">
          <cell r="BS321">
            <v>38524</v>
          </cell>
          <cell r="BU321">
            <v>4615432</v>
          </cell>
          <cell r="BV321">
            <v>0</v>
          </cell>
          <cell r="BW321">
            <v>170450</v>
          </cell>
          <cell r="BX321">
            <v>4785882</v>
          </cell>
          <cell r="BY321">
            <v>5.9693329434913379E-3</v>
          </cell>
          <cell r="BZ321">
            <v>1.0059693329434913</v>
          </cell>
          <cell r="CB321">
            <v>-1.8326603984554213E-3</v>
          </cell>
          <cell r="CC321">
            <v>4.195674123801596E-2</v>
          </cell>
          <cell r="CD321">
            <v>-5.1565499431045492E-3</v>
          </cell>
          <cell r="CF321">
            <v>1.2179343068203981E-2</v>
          </cell>
          <cell r="CG321">
            <v>1.012179343068204</v>
          </cell>
          <cell r="CI321">
            <v>-3.6410849108632348E-3</v>
          </cell>
          <cell r="CJ321">
            <v>5.5260109526813039E-2</v>
          </cell>
          <cell r="CK321">
            <v>-0.10889613576299051</v>
          </cell>
          <cell r="CM321">
            <v>10481137</v>
          </cell>
          <cell r="CN321">
            <v>0</v>
          </cell>
          <cell r="CO321">
            <v>22539</v>
          </cell>
          <cell r="CP321">
            <v>10503676</v>
          </cell>
          <cell r="CQ321">
            <v>-1.3203629015580891E-3</v>
          </cell>
          <cell r="CR321">
            <v>0.99867963709844187</v>
          </cell>
          <cell r="CT321">
            <v>4.0532590012460901E-2</v>
          </cell>
          <cell r="CU321">
            <v>1.3137802692992029E-2</v>
          </cell>
          <cell r="CV321">
            <v>0.14547360164832335</v>
          </cell>
          <cell r="CX321">
            <v>-1.3203629015580891E-3</v>
          </cell>
          <cell r="CY321">
            <v>0.99867963709844187</v>
          </cell>
          <cell r="DA321">
            <v>4.0532590012460901E-2</v>
          </cell>
          <cell r="DB321">
            <v>1.3137802692992029E-2</v>
          </cell>
          <cell r="DC321">
            <v>0.14547360164832335</v>
          </cell>
          <cell r="DE321">
            <v>0.30572721523678659</v>
          </cell>
          <cell r="DF321">
            <v>0.69427278476321341</v>
          </cell>
        </row>
        <row r="322">
          <cell r="BS322">
            <v>38525</v>
          </cell>
          <cell r="BU322">
            <v>4578170</v>
          </cell>
          <cell r="BV322">
            <v>0</v>
          </cell>
          <cell r="BW322">
            <v>170450</v>
          </cell>
          <cell r="BX322">
            <v>4748620</v>
          </cell>
          <cell r="BY322">
            <v>-7.7858167000356467E-3</v>
          </cell>
          <cell r="BZ322">
            <v>0.99221418329996436</v>
          </cell>
          <cell r="CB322">
            <v>-9.6042083405553091E-3</v>
          </cell>
          <cell r="CC322">
            <v>3.3844257041370396E-2</v>
          </cell>
          <cell r="CD322">
            <v>-1.2902218690478584E-2</v>
          </cell>
          <cell r="CF322">
            <v>-1.5041158216690232E-2</v>
          </cell>
          <cell r="CG322">
            <v>0.98495884178330972</v>
          </cell>
          <cell r="CI322">
            <v>-1.8627476993328784E-2</v>
          </cell>
          <cell r="CJ322">
            <v>3.9387775259658309E-2</v>
          </cell>
          <cell r="CK322">
            <v>-0.12229936997248347</v>
          </cell>
          <cell r="CM322">
            <v>10533249</v>
          </cell>
          <cell r="CN322">
            <v>0</v>
          </cell>
          <cell r="CO322">
            <v>22539</v>
          </cell>
          <cell r="CP322">
            <v>10555788</v>
          </cell>
          <cell r="CQ322">
            <v>4.9613106878011086E-3</v>
          </cell>
          <cell r="CR322">
            <v>1.004961310687801</v>
          </cell>
          <cell r="CT322">
            <v>4.5694995472294941E-2</v>
          </cell>
          <cell r="CU322">
            <v>1.8164294101707945E-2</v>
          </cell>
          <cell r="CV322">
            <v>0.15115665207077522</v>
          </cell>
          <cell r="CX322">
            <v>4.9613106878011086E-3</v>
          </cell>
          <cell r="CY322">
            <v>1.004961310687801</v>
          </cell>
          <cell r="DA322">
            <v>4.5694995472294941E-2</v>
          </cell>
          <cell r="DB322">
            <v>1.8164294101707945E-2</v>
          </cell>
          <cell r="DC322">
            <v>0.15115665207077522</v>
          </cell>
          <cell r="DE322">
            <v>0.30296095952339086</v>
          </cell>
          <cell r="DF322">
            <v>0.69703904047660914</v>
          </cell>
        </row>
        <row r="323">
          <cell r="BS323">
            <v>38526</v>
          </cell>
          <cell r="BU323">
            <v>4605301</v>
          </cell>
          <cell r="BV323">
            <v>0</v>
          </cell>
          <cell r="BW323">
            <v>170450</v>
          </cell>
          <cell r="BX323">
            <v>4775751</v>
          </cell>
          <cell r="BY323">
            <v>5.7134493810833461E-3</v>
          </cell>
          <cell r="BZ323">
            <v>1.0057134493810833</v>
          </cell>
          <cell r="CB323">
            <v>-3.9456321176711828E-3</v>
          </cell>
          <cell r="CC323">
            <v>3.9751073871900022E-2</v>
          </cell>
          <cell r="CD323">
            <v>-7.2624854827869623E-3</v>
          </cell>
          <cell r="CF323">
            <v>9.8057364072176058E-3</v>
          </cell>
          <cell r="CG323">
            <v>1.0098057364072177</v>
          </cell>
          <cell r="CI323">
            <v>-9.004396715439178E-3</v>
          </cell>
          <cell r="CJ323">
            <v>4.9579737808739033E-2</v>
          </cell>
          <cell r="CK323">
            <v>-0.11369286894998476</v>
          </cell>
          <cell r="CM323">
            <v>10443204</v>
          </cell>
          <cell r="CN323">
            <v>0</v>
          </cell>
          <cell r="CO323">
            <v>22539</v>
          </cell>
          <cell r="CP323">
            <v>10465743</v>
          </cell>
          <cell r="CQ323">
            <v>-8.5303910991770589E-3</v>
          </cell>
          <cell r="CR323">
            <v>0.99146960890082292</v>
          </cell>
          <cell r="CT323">
            <v>3.677480819046397E-2</v>
          </cell>
          <cell r="CU323">
            <v>9.4789544698028472E-3</v>
          </cell>
          <cell r="CV323">
            <v>0.14133683561219224</v>
          </cell>
          <cell r="CX323">
            <v>-8.5303910991770589E-3</v>
          </cell>
          <cell r="CY323">
            <v>0.99146960890082292</v>
          </cell>
          <cell r="DA323">
            <v>3.677480819046397E-2</v>
          </cell>
          <cell r="DB323">
            <v>9.4789544698028472E-3</v>
          </cell>
          <cell r="DC323">
            <v>0.14133683561219224</v>
          </cell>
          <cell r="DE323">
            <v>0.30603046614929524</v>
          </cell>
          <cell r="DF323">
            <v>0.69396953385070481</v>
          </cell>
        </row>
        <row r="324">
          <cell r="BS324">
            <v>38527</v>
          </cell>
          <cell r="BU324">
            <v>4622535</v>
          </cell>
          <cell r="BV324">
            <v>0</v>
          </cell>
          <cell r="BW324">
            <v>170450</v>
          </cell>
          <cell r="BX324">
            <v>4792985</v>
          </cell>
          <cell r="BY324">
            <v>3.6086471007387112E-3</v>
          </cell>
          <cell r="BZ324">
            <v>1.0036086471007386</v>
          </cell>
          <cell r="CA324">
            <v>5.7189559626751318E-3</v>
          </cell>
          <cell r="CB324">
            <v>-3.5122341083460018E-4</v>
          </cell>
          <cell r="CC324">
            <v>4.3503168570117712E-2</v>
          </cell>
          <cell r="CD324">
            <v>-3.680046129230008E-3</v>
          </cell>
          <cell r="CF324">
            <v>6.4397576856281696E-3</v>
          </cell>
          <cell r="CG324">
            <v>1.0064397576856281</v>
          </cell>
          <cell r="CH324">
            <v>9.686634963093077E-3</v>
          </cell>
          <cell r="CI324">
            <v>-2.622625162763792E-3</v>
          </cell>
          <cell r="CJ324">
            <v>5.6338776991972317E-2</v>
          </cell>
          <cell r="CK324">
            <v>-0.10798526579097845</v>
          </cell>
          <cell r="CM324">
            <v>10348209</v>
          </cell>
          <cell r="CN324">
            <v>0</v>
          </cell>
          <cell r="CO324">
            <v>22539</v>
          </cell>
          <cell r="CP324">
            <v>10370748</v>
          </cell>
          <cell r="CQ324">
            <v>-9.076756423313662E-3</v>
          </cell>
          <cell r="CR324">
            <v>0.99092324357668637</v>
          </cell>
          <cell r="CS324">
            <v>-1.5810149520586125E-2</v>
          </cell>
          <cell r="CT324">
            <v>2.7364255790691461E-2</v>
          </cell>
          <cell r="CU324">
            <v>3.1615988561917163E-4</v>
          </cell>
          <cell r="CV324">
            <v>0.13097719915838479</v>
          </cell>
          <cell r="CX324">
            <v>-9.076756423313662E-3</v>
          </cell>
          <cell r="CY324">
            <v>0.99092324357668637</v>
          </cell>
          <cell r="CZ324">
            <v>-1.5810149520586125E-2</v>
          </cell>
          <cell r="DA324">
            <v>2.7364255790691461E-2</v>
          </cell>
          <cell r="DB324">
            <v>3.1615988561917163E-4</v>
          </cell>
          <cell r="DC324">
            <v>0.13097719915838479</v>
          </cell>
          <cell r="DE324">
            <v>0.3087712274019247</v>
          </cell>
          <cell r="DF324">
            <v>0.69122877259807525</v>
          </cell>
        </row>
        <row r="325">
          <cell r="BS325">
            <v>38530</v>
          </cell>
          <cell r="BU325">
            <v>4637740</v>
          </cell>
          <cell r="BV325">
            <v>0</v>
          </cell>
          <cell r="BW325">
            <v>170450</v>
          </cell>
          <cell r="BX325">
            <v>4808190</v>
          </cell>
          <cell r="BY325">
            <v>3.1723445827600127E-3</v>
          </cell>
          <cell r="BZ325">
            <v>1.0031723445827601</v>
          </cell>
          <cell r="CB325">
            <v>2.8200069702406516E-3</v>
          </cell>
          <cell r="CC325">
            <v>4.6813520194024072E-2</v>
          </cell>
          <cell r="CD325">
            <v>-5.1937592087236695E-4</v>
          </cell>
          <cell r="CF325">
            <v>5.71343611566955E-3</v>
          </cell>
          <cell r="CG325">
            <v>1.0057134361156697</v>
          </cell>
          <cell r="CI325">
            <v>3.0758267515831328E-3</v>
          </cell>
          <cell r="CJ325">
            <v>6.2374101110820535E-2</v>
          </cell>
          <cell r="CK325">
            <v>-0.10288879659283912</v>
          </cell>
          <cell r="CM325">
            <v>10283299</v>
          </cell>
          <cell r="CN325">
            <v>0</v>
          </cell>
          <cell r="CO325">
            <v>22539</v>
          </cell>
          <cell r="CP325">
            <v>10305838</v>
          </cell>
          <cell r="CQ325">
            <v>-6.2589506562111047E-3</v>
          </cell>
          <cell r="CR325">
            <v>0.99374104934378893</v>
          </cell>
          <cell r="CT325">
            <v>2.0934033607742597E-2</v>
          </cell>
          <cell r="CU325">
            <v>-5.9447695997154604E-3</v>
          </cell>
          <cell r="CV325">
            <v>0.12389846867555265</v>
          </cell>
          <cell r="CX325">
            <v>-6.2589506562111047E-3</v>
          </cell>
          <cell r="CY325">
            <v>0.99374104934378893</v>
          </cell>
          <cell r="DA325">
            <v>2.0934033607742597E-2</v>
          </cell>
          <cell r="DB325">
            <v>-5.9447695997154604E-3</v>
          </cell>
          <cell r="DC325">
            <v>0.12389846867555265</v>
          </cell>
          <cell r="DE325">
            <v>0.31081883774983765</v>
          </cell>
          <cell r="DF325">
            <v>0.68918116225016235</v>
          </cell>
        </row>
        <row r="326">
          <cell r="BS326">
            <v>38531</v>
          </cell>
          <cell r="BU326">
            <v>4626401</v>
          </cell>
          <cell r="BV326">
            <v>0</v>
          </cell>
          <cell r="BW326">
            <v>170450</v>
          </cell>
          <cell r="BX326">
            <v>4796851</v>
          </cell>
          <cell r="BY326">
            <v>-2.3582678721098794E-3</v>
          </cell>
          <cell r="BZ326">
            <v>0.99764173212789009</v>
          </cell>
          <cell r="CB326">
            <v>4.5508876629374306E-4</v>
          </cell>
          <cell r="CC326">
            <v>4.4344853501260273E-2</v>
          </cell>
          <cell r="CD326">
            <v>-2.8764189654345573E-3</v>
          </cell>
          <cell r="CF326">
            <v>-4.3076354210776369E-3</v>
          </cell>
          <cell r="CG326">
            <v>0.99569236457892241</v>
          </cell>
          <cell r="CI326">
            <v>-1.2450582097587315E-3</v>
          </cell>
          <cell r="CJ326">
            <v>5.7797780802440135E-2</v>
          </cell>
          <cell r="CK326">
            <v>-0.10675322458928138</v>
          </cell>
          <cell r="CM326">
            <v>10412789</v>
          </cell>
          <cell r="CN326">
            <v>0</v>
          </cell>
          <cell r="CO326">
            <v>22539</v>
          </cell>
          <cell r="CP326">
            <v>10435328</v>
          </cell>
          <cell r="CQ326">
            <v>1.2564723023979225E-2</v>
          </cell>
          <cell r="CR326">
            <v>1.0125647230239792</v>
          </cell>
          <cell r="CT326">
            <v>3.3761786965777807E-2</v>
          </cell>
          <cell r="CU326">
            <v>6.5452590408019429E-3</v>
          </cell>
          <cell r="CV326">
            <v>0.1380199416415353</v>
          </cell>
          <cell r="CX326">
            <v>1.2564723023979225E-2</v>
          </cell>
          <cell r="CY326">
            <v>1.0125647230239792</v>
          </cell>
          <cell r="DA326">
            <v>3.3761786965777807E-2</v>
          </cell>
          <cell r="DB326">
            <v>6.5452590408019429E-3</v>
          </cell>
          <cell r="DC326">
            <v>0.1380199416415353</v>
          </cell>
          <cell r="DE326">
            <v>0.307623016931098</v>
          </cell>
          <cell r="DF326">
            <v>0.69237698306890194</v>
          </cell>
        </row>
        <row r="327">
          <cell r="BS327">
            <v>38532</v>
          </cell>
          <cell r="BU327">
            <v>4637221</v>
          </cell>
          <cell r="BV327">
            <v>0</v>
          </cell>
          <cell r="BW327">
            <v>170450</v>
          </cell>
          <cell r="BX327">
            <v>4807671</v>
          </cell>
          <cell r="BY327">
            <v>2.2556464647328009E-3</v>
          </cell>
          <cell r="BZ327">
            <v>1.0022556464647328</v>
          </cell>
          <cell r="CB327">
            <v>2.7117617503933378E-3</v>
          </cell>
          <cell r="CC327">
            <v>4.6700526278022236E-2</v>
          </cell>
          <cell r="CD327">
            <v>-6.2726068497231946E-4</v>
          </cell>
          <cell r="CF327">
            <v>4.1907447053777715E-3</v>
          </cell>
          <cell r="CG327">
            <v>1.0041907447053777</v>
          </cell>
          <cell r="CI327">
            <v>2.9404687745184788E-3</v>
          </cell>
          <cell r="CJ327">
            <v>6.2230741251698252E-2</v>
          </cell>
          <cell r="CK327">
            <v>-0.10300985539463314</v>
          </cell>
          <cell r="CM327">
            <v>10448406</v>
          </cell>
          <cell r="CN327">
            <v>0</v>
          </cell>
          <cell r="CO327">
            <v>22539</v>
          </cell>
          <cell r="CP327">
            <v>10470945</v>
          </cell>
          <cell r="CQ327">
            <v>3.4131174410617473E-3</v>
          </cell>
          <cell r="CR327">
            <v>1.0034131174410617</v>
          </cell>
          <cell r="CT327">
            <v>3.7290137350773689E-2</v>
          </cell>
          <cell r="CU327">
            <v>9.9807162196521304E-3</v>
          </cell>
          <cell r="CV327">
            <v>0.14190413735262797</v>
          </cell>
          <cell r="CX327">
            <v>3.4131174410617473E-3</v>
          </cell>
          <cell r="CY327">
            <v>1.0034131174410617</v>
          </cell>
          <cell r="DA327">
            <v>3.7290137350773689E-2</v>
          </cell>
          <cell r="DB327">
            <v>9.9807162196521304E-3</v>
          </cell>
          <cell r="DC327">
            <v>0.14190413735262797</v>
          </cell>
          <cell r="DE327">
            <v>0.30739332213371046</v>
          </cell>
          <cell r="DF327">
            <v>0.6926066778662896</v>
          </cell>
        </row>
        <row r="328">
          <cell r="BS328">
            <v>38533</v>
          </cell>
          <cell r="BU328">
            <v>4658056</v>
          </cell>
          <cell r="BV328">
            <v>0</v>
          </cell>
          <cell r="BW328">
            <v>170450</v>
          </cell>
          <cell r="BX328">
            <v>4828506</v>
          </cell>
          <cell r="BY328">
            <v>4.3336992069548854E-3</v>
          </cell>
          <cell r="BZ328">
            <v>1.0043336992069549</v>
          </cell>
          <cell r="CB328">
            <v>7.057212917095379E-3</v>
          </cell>
          <cell r="CC328">
            <v>5.1236611518672648E-2</v>
          </cell>
          <cell r="CD328">
            <v>3.7037201628495886E-3</v>
          </cell>
          <cell r="CF328">
            <v>8.1557461772471234E-3</v>
          </cell>
          <cell r="CG328">
            <v>1.008155746177247</v>
          </cell>
          <cell r="CI328">
            <v>1.1120196668732651E-2</v>
          </cell>
          <cell r="CJ328">
            <v>7.0894025559016027E-2</v>
          </cell>
          <cell r="CK328">
            <v>-9.569423145173972E-2</v>
          </cell>
          <cell r="CM328">
            <v>10413581</v>
          </cell>
          <cell r="CN328">
            <v>0</v>
          </cell>
          <cell r="CO328">
            <v>22539</v>
          </cell>
          <cell r="CP328">
            <v>10436120</v>
          </cell>
          <cell r="CQ328">
            <v>-3.3258698235928085E-3</v>
          </cell>
          <cell r="CR328">
            <v>0.99667413017640716</v>
          </cell>
          <cell r="CT328">
            <v>3.3840245384648249E-2</v>
          </cell>
          <cell r="CU328">
            <v>6.6216518331665419E-3</v>
          </cell>
          <cell r="CV328">
            <v>0.13810631284077113</v>
          </cell>
          <cell r="CX328">
            <v>-3.3258698235928085E-3</v>
          </cell>
          <cell r="CY328">
            <v>0.99667413017640716</v>
          </cell>
          <cell r="DA328">
            <v>3.3840245384648249E-2</v>
          </cell>
          <cell r="DB328">
            <v>6.6216518331665419E-3</v>
          </cell>
          <cell r="DC328">
            <v>0.13810631284077113</v>
          </cell>
          <cell r="DE328">
            <v>0.3090610528902733</v>
          </cell>
          <cell r="DF328">
            <v>0.6909389471097267</v>
          </cell>
        </row>
        <row r="330">
          <cell r="CP330">
            <v>375438</v>
          </cell>
        </row>
        <row r="331">
          <cell r="BX331">
            <v>4794669</v>
          </cell>
          <cell r="CP331">
            <v>10094519</v>
          </cell>
        </row>
        <row r="332">
          <cell r="BX332">
            <v>33837</v>
          </cell>
          <cell r="CP332">
            <v>341601</v>
          </cell>
        </row>
        <row r="335">
          <cell r="BX335">
            <v>7.0572129170960495E-3</v>
          </cell>
          <cell r="CP335">
            <v>3.3840245384648839E-2</v>
          </cell>
        </row>
        <row r="336">
          <cell r="BS336" t="str">
            <v>Month Fee deduction</v>
          </cell>
          <cell r="BX336">
            <v>17248</v>
          </cell>
          <cell r="CP336">
            <v>0</v>
          </cell>
        </row>
        <row r="337">
          <cell r="BS337" t="str">
            <v>Cum fee deduction</v>
          </cell>
          <cell r="BX337">
            <v>170450</v>
          </cell>
          <cell r="CP337">
            <v>22539</v>
          </cell>
        </row>
        <row r="347">
          <cell r="BU347">
            <v>-1964</v>
          </cell>
          <cell r="BW347">
            <v>58526</v>
          </cell>
          <cell r="BX347">
            <v>250000</v>
          </cell>
          <cell r="CM347">
            <v>60490</v>
          </cell>
          <cell r="CP347">
            <v>0</v>
          </cell>
        </row>
        <row r="348">
          <cell r="BX348">
            <v>0</v>
          </cell>
          <cell r="CP348">
            <v>0</v>
          </cell>
        </row>
        <row r="349">
          <cell r="BX349">
            <v>5078506</v>
          </cell>
          <cell r="CP349">
            <v>10436120</v>
          </cell>
        </row>
        <row r="351">
          <cell r="BS351">
            <v>38534</v>
          </cell>
          <cell r="BU351">
            <v>4906092</v>
          </cell>
          <cell r="BV351">
            <v>0</v>
          </cell>
          <cell r="BW351">
            <v>170450</v>
          </cell>
          <cell r="BX351">
            <v>5076542</v>
          </cell>
          <cell r="BY351">
            <v>-3.8672790777445176E-4</v>
          </cell>
          <cell r="BZ351">
            <v>0.9996132720922255</v>
          </cell>
          <cell r="CA351">
            <v>7.0214452949348694E-3</v>
          </cell>
          <cell r="CB351">
            <v>-3.8672790777449784E-4</v>
          </cell>
          <cell r="CC351">
            <v>5.0830068983324095E-2</v>
          </cell>
          <cell r="CD351">
            <v>3.3155599231255994E-3</v>
          </cell>
          <cell r="CF351">
            <v>-7.9174368664007479E-4</v>
          </cell>
          <cell r="CG351">
            <v>0.99920825631335997</v>
          </cell>
          <cell r="CH351">
            <v>1.2976305785422193E-2</v>
          </cell>
          <cell r="CI351">
            <v>-7.9174368664003403E-4</v>
          </cell>
          <cell r="CJ351">
            <v>7.0046151975219129E-2</v>
          </cell>
          <cell r="CK351">
            <v>-9.6410209834779992E-2</v>
          </cell>
          <cell r="CM351">
            <v>10474071</v>
          </cell>
          <cell r="CN351">
            <v>0</v>
          </cell>
          <cell r="CO351">
            <v>22539</v>
          </cell>
          <cell r="CP351">
            <v>10496610</v>
          </cell>
          <cell r="CQ351">
            <v>5.7962154517196048E-3</v>
          </cell>
          <cell r="CR351">
            <v>1.0057962154517197</v>
          </cell>
          <cell r="CS351">
            <v>1.2136250924234204E-2</v>
          </cell>
          <cell r="CT351">
            <v>5.7962154517197106E-3</v>
          </cell>
          <cell r="CU351">
            <v>1.2456247805557652E-2</v>
          </cell>
          <cell r="CV351">
            <v>0.14470302223695852</v>
          </cell>
          <cell r="CX351">
            <v>5.7962154517196048E-3</v>
          </cell>
          <cell r="CY351">
            <v>1.0057962154517197</v>
          </cell>
          <cell r="CZ351">
            <v>1.2136250924234204E-2</v>
          </cell>
          <cell r="DA351">
            <v>5.7962154517197106E-3</v>
          </cell>
          <cell r="DB351">
            <v>1.2456247805557652E-2</v>
          </cell>
          <cell r="DC351">
            <v>0.14470302223695852</v>
          </cell>
          <cell r="DE351">
            <v>0.31898829680803775</v>
          </cell>
          <cell r="DF351">
            <v>0.68101170319196225</v>
          </cell>
        </row>
        <row r="352">
          <cell r="BS352">
            <v>38538</v>
          </cell>
          <cell r="BU352">
            <v>4873983</v>
          </cell>
          <cell r="BV352">
            <v>0</v>
          </cell>
          <cell r="BW352">
            <v>170450</v>
          </cell>
          <cell r="BX352">
            <v>5044433</v>
          </cell>
          <cell r="BY352">
            <v>-6.3249747564385365E-3</v>
          </cell>
          <cell r="BZ352">
            <v>0.99367502524356144</v>
          </cell>
          <cell r="CB352">
            <v>-6.7092566199588033E-3</v>
          </cell>
          <cell r="CC352">
            <v>4.4183595323697977E-2</v>
          </cell>
          <cell r="CD352">
            <v>-3.0303856661302309E-3</v>
          </cell>
          <cell r="CF352">
            <v>-1.527793608797233E-2</v>
          </cell>
          <cell r="CG352">
            <v>0.98472206391202766</v>
          </cell>
          <cell r="CI352">
            <v>-1.6057583565169842E-2</v>
          </cell>
          <cell r="CJ352">
            <v>5.3698055254161048E-2</v>
          </cell>
          <cell r="CK352">
            <v>-0.11021519689866854</v>
          </cell>
          <cell r="CM352">
            <v>10527480</v>
          </cell>
          <cell r="CN352">
            <v>0</v>
          </cell>
          <cell r="CO352">
            <v>22539</v>
          </cell>
          <cell r="CP352">
            <v>10550019</v>
          </cell>
          <cell r="CQ352">
            <v>5.0882141948686288E-3</v>
          </cell>
          <cell r="CR352">
            <v>1.0050882141948687</v>
          </cell>
          <cell r="CT352">
            <v>1.091392203232644E-2</v>
          </cell>
          <cell r="CU352">
            <v>1.7607842057325351E-2</v>
          </cell>
          <cell r="CV352">
            <v>0.15052751640361373</v>
          </cell>
          <cell r="CX352">
            <v>5.0882141948686288E-3</v>
          </cell>
          <cell r="CY352">
            <v>1.0050882141948687</v>
          </cell>
          <cell r="DA352">
            <v>1.091392203232644E-2</v>
          </cell>
          <cell r="DB352">
            <v>1.7607842057325351E-2</v>
          </cell>
          <cell r="DC352">
            <v>0.15052751640361373</v>
          </cell>
          <cell r="DE352">
            <v>0.31646233867522844</v>
          </cell>
          <cell r="DF352">
            <v>0.68353766132477156</v>
          </cell>
        </row>
        <row r="353">
          <cell r="BS353">
            <v>38539</v>
          </cell>
          <cell r="BU353">
            <v>4859203</v>
          </cell>
          <cell r="BV353">
            <v>30000</v>
          </cell>
          <cell r="BW353">
            <v>200450</v>
          </cell>
          <cell r="BX353">
            <v>5059653</v>
          </cell>
          <cell r="BY353">
            <v>3.0171874619010701E-3</v>
          </cell>
          <cell r="BZ353">
            <v>1.0030171874619012</v>
          </cell>
          <cell r="CB353">
            <v>-3.7123122430100519E-3</v>
          </cell>
          <cell r="CC353">
            <v>4.7334092975431563E-2</v>
          </cell>
          <cell r="CD353">
            <v>-2.2341445865659004E-5</v>
          </cell>
          <cell r="CF353">
            <v>7.3211189397837115E-3</v>
          </cell>
          <cell r="CG353">
            <v>1.0073211189397837</v>
          </cell>
          <cell r="CI353">
            <v>-8.8540241045522716E-3</v>
          </cell>
          <cell r="CJ353">
            <v>6.1412304043295451E-2</v>
          </cell>
          <cell r="CK353">
            <v>-0.10370097652435162</v>
          </cell>
          <cell r="CM353">
            <v>10515918</v>
          </cell>
          <cell r="CN353">
            <v>0</v>
          </cell>
          <cell r="CO353">
            <v>22539</v>
          </cell>
          <cell r="CP353">
            <v>10538457</v>
          </cell>
          <cell r="CQ353">
            <v>-1.0959221969173705E-3</v>
          </cell>
          <cell r="CR353">
            <v>0.99890407780308266</v>
          </cell>
          <cell r="CT353">
            <v>9.8060390259984143E-3</v>
          </cell>
          <cell r="CU353">
            <v>1.6492623035457621E-2</v>
          </cell>
          <cell r="CV353">
            <v>0.14926662776022281</v>
          </cell>
          <cell r="CX353">
            <v>-1.0959221969173705E-3</v>
          </cell>
          <cell r="CY353">
            <v>0.99890407780308266</v>
          </cell>
          <cell r="DA353">
            <v>9.8060390259984143E-3</v>
          </cell>
          <cell r="DB353">
            <v>1.6492623035457621E-2</v>
          </cell>
          <cell r="DC353">
            <v>0.14926662776022281</v>
          </cell>
          <cell r="DE353">
            <v>0.31604323634266035</v>
          </cell>
          <cell r="DF353">
            <v>0.68395676365733971</v>
          </cell>
        </row>
        <row r="354">
          <cell r="BS354">
            <v>38540</v>
          </cell>
          <cell r="BU354">
            <v>4861376</v>
          </cell>
          <cell r="BV354">
            <v>0</v>
          </cell>
          <cell r="BW354">
            <v>200450</v>
          </cell>
          <cell r="BX354">
            <v>5061826</v>
          </cell>
          <cell r="BY354">
            <v>4.2947609253045615E-4</v>
          </cell>
          <cell r="BZ354">
            <v>1.0004294760925305</v>
          </cell>
          <cell r="CB354">
            <v>-3.2844304998359553E-3</v>
          </cell>
          <cell r="CC354">
            <v>4.7783897929256636E-2</v>
          </cell>
          <cell r="CD354">
            <v>4.0712505154805179E-4</v>
          </cell>
          <cell r="CF354">
            <v>8.4162685053818485E-4</v>
          </cell>
          <cell r="CG354">
            <v>1.0008416268505382</v>
          </cell>
          <cell r="CI354">
            <v>-8.0198490384357779E-3</v>
          </cell>
          <cell r="CJ354">
            <v>6.2305617137869973E-2</v>
          </cell>
          <cell r="CK354">
            <v>-0.1029466272000833</v>
          </cell>
          <cell r="CM354">
            <v>10558885</v>
          </cell>
          <cell r="CN354">
            <v>0</v>
          </cell>
          <cell r="CO354">
            <v>22539</v>
          </cell>
          <cell r="CP354">
            <v>10581424</v>
          </cell>
          <cell r="CQ354">
            <v>4.0771623397998398E-3</v>
          </cell>
          <cell r="CR354">
            <v>1.0040771623397999</v>
          </cell>
          <cell r="CT354">
            <v>1.3923182178817717E-2</v>
          </cell>
          <cell r="CU354">
            <v>2.0637028476782282E-2</v>
          </cell>
          <cell r="CV354">
            <v>0.15395237437331577</v>
          </cell>
          <cell r="CX354">
            <v>4.0771623397998398E-3</v>
          </cell>
          <cell r="CY354">
            <v>1.0040771623397999</v>
          </cell>
          <cell r="DA354">
            <v>1.3923182178817717E-2</v>
          </cell>
          <cell r="DB354">
            <v>2.0637028476782282E-2</v>
          </cell>
          <cell r="DC354">
            <v>0.15395237437331577</v>
          </cell>
          <cell r="DE354">
            <v>0.3152589959404708</v>
          </cell>
          <cell r="DF354">
            <v>0.6847410040595292</v>
          </cell>
        </row>
        <row r="355">
          <cell r="BS355">
            <v>38541</v>
          </cell>
          <cell r="BU355">
            <v>4857271</v>
          </cell>
          <cell r="BV355">
            <v>0</v>
          </cell>
          <cell r="BW355">
            <v>200450</v>
          </cell>
          <cell r="BX355">
            <v>5057721</v>
          </cell>
          <cell r="BY355">
            <v>-8.1097216696109271E-4</v>
          </cell>
          <cell r="BZ355">
            <v>0.99918902783303887</v>
          </cell>
          <cell r="CA355">
            <v>-3.7074449497314088E-3</v>
          </cell>
          <cell r="CB355">
            <v>-4.092739085077457E-3</v>
          </cell>
          <cell r="CC355">
            <v>4.6934174351045854E-2</v>
          </cell>
          <cell r="CD355">
            <v>-4.0417728249830809E-4</v>
          </cell>
          <cell r="CF355">
            <v>-1.5854171466468407E-3</v>
          </cell>
          <cell r="CG355">
            <v>0.99841458285335316</v>
          </cell>
          <cell r="CH355">
            <v>-8.8077811974198728E-3</v>
          </cell>
          <cell r="CI355">
            <v>-9.5925513789035799E-3</v>
          </cell>
          <cell r="CJ355">
            <v>6.0621419597480353E-2</v>
          </cell>
          <cell r="CK355">
            <v>-0.1043688309987777</v>
          </cell>
          <cell r="CM355">
            <v>10684141</v>
          </cell>
          <cell r="CN355">
            <v>0</v>
          </cell>
          <cell r="CO355">
            <v>22539</v>
          </cell>
          <cell r="CP355">
            <v>10706680</v>
          </cell>
          <cell r="CQ355">
            <v>1.1837348167883642E-2</v>
          </cell>
          <cell r="CR355">
            <v>1.0118373481678837</v>
          </cell>
          <cell r="CS355">
            <v>2.0013128048008033E-2</v>
          </cell>
          <cell r="CT355">
            <v>2.5925343901757048E-2</v>
          </cell>
          <cell r="CU355">
            <v>3.2718664335896319E-2</v>
          </cell>
          <cell r="CV355">
            <v>0.16761211039792889</v>
          </cell>
          <cell r="CX355">
            <v>1.1837348167883642E-2</v>
          </cell>
          <cell r="CY355">
            <v>1.0118373481678837</v>
          </cell>
          <cell r="CZ355">
            <v>2.0013128048008033E-2</v>
          </cell>
          <cell r="DA355">
            <v>2.5925343901757048E-2</v>
          </cell>
          <cell r="DB355">
            <v>3.2718664335896319E-2</v>
          </cell>
          <cell r="DC355">
            <v>0.16761211039792889</v>
          </cell>
          <cell r="DE355">
            <v>0.31253730356032</v>
          </cell>
          <cell r="DF355">
            <v>0.68746269643967994</v>
          </cell>
        </row>
        <row r="356">
          <cell r="BS356">
            <v>38544</v>
          </cell>
          <cell r="BU356">
            <v>4800527</v>
          </cell>
          <cell r="BV356">
            <v>0</v>
          </cell>
          <cell r="BW356">
            <v>200450</v>
          </cell>
          <cell r="BX356">
            <v>5000977</v>
          </cell>
          <cell r="BY356">
            <v>-1.1219282360573072E-2</v>
          </cell>
          <cell r="BZ356">
            <v>0.98878071763942688</v>
          </cell>
          <cell r="CB356">
            <v>-1.5266103850226975E-2</v>
          </cell>
          <cell r="CC356">
            <v>3.5188324236067992E-2</v>
          </cell>
          <cell r="CD356">
            <v>-1.1618925064015406E-2</v>
          </cell>
          <cell r="CF356">
            <v>-1.9364772762185043E-2</v>
          </cell>
          <cell r="CG356">
            <v>0.98063522723781493</v>
          </cell>
          <cell r="CI356">
            <v>-2.8771566563426609E-2</v>
          </cell>
          <cell r="CJ356">
            <v>4.0082726820269032E-2</v>
          </cell>
          <cell r="CK356">
            <v>-0.12171252506521657</v>
          </cell>
          <cell r="CM356">
            <v>10777849</v>
          </cell>
          <cell r="CN356">
            <v>0</v>
          </cell>
          <cell r="CO356">
            <v>22539</v>
          </cell>
          <cell r="CP356">
            <v>10800388</v>
          </cell>
          <cell r="CQ356">
            <v>8.7522929610299362E-3</v>
          </cell>
          <cell r="CR356">
            <v>1.00875229296103</v>
          </cell>
          <cell r="CT356">
            <v>3.4904543067730609E-2</v>
          </cell>
          <cell r="CU356">
            <v>4.1757320632487716E-2</v>
          </cell>
          <cell r="CV356">
            <v>0.17783139365297806</v>
          </cell>
          <cell r="CX356">
            <v>8.7522929610299362E-3</v>
          </cell>
          <cell r="CY356">
            <v>1.00875229296103</v>
          </cell>
          <cell r="DA356">
            <v>3.4904543067730609E-2</v>
          </cell>
          <cell r="DB356">
            <v>4.1757320632487716E-2</v>
          </cell>
          <cell r="DC356">
            <v>0.17783139365297806</v>
          </cell>
          <cell r="DE356">
            <v>0.30815323753900919</v>
          </cell>
          <cell r="DF356">
            <v>0.69184676246099075</v>
          </cell>
        </row>
        <row r="357">
          <cell r="BS357">
            <v>38545</v>
          </cell>
          <cell r="BU357">
            <v>4791509</v>
          </cell>
          <cell r="BV357">
            <v>0</v>
          </cell>
          <cell r="BW357">
            <v>200450</v>
          </cell>
          <cell r="BX357">
            <v>4991959</v>
          </cell>
          <cell r="BY357">
            <v>-1.8032476454100869E-3</v>
          </cell>
          <cell r="BZ357">
            <v>0.99819675235458993</v>
          </cell>
          <cell r="CB357">
            <v>-1.7041822929814487E-2</v>
          </cell>
          <cell r="CC357">
            <v>3.3321623327833283E-2</v>
          </cell>
          <cell r="CD357">
            <v>-1.3401220910161604E-2</v>
          </cell>
          <cell r="CF357">
            <v>-3.186318932252788E-3</v>
          </cell>
          <cell r="CG357">
            <v>0.99681368106774726</v>
          </cell>
          <cell r="CI357">
            <v>-3.1866210108427717E-2</v>
          </cell>
          <cell r="CJ357">
            <v>3.6768691536692488E-2</v>
          </cell>
          <cell r="CK357">
            <v>-0.12451102907456169</v>
          </cell>
          <cell r="CM357">
            <v>10799480</v>
          </cell>
          <cell r="CN357">
            <v>0</v>
          </cell>
          <cell r="CO357">
            <v>22539</v>
          </cell>
          <cell r="CP357">
            <v>10822019</v>
          </cell>
          <cell r="CQ357">
            <v>2.0027984179827613E-3</v>
          </cell>
          <cell r="CR357">
            <v>1.0020027984179827</v>
          </cell>
          <cell r="CT357">
            <v>3.6977248249349781E-2</v>
          </cell>
          <cell r="CU357">
            <v>4.38437505461724E-2</v>
          </cell>
          <cell r="CV357">
            <v>0.1801903525048365</v>
          </cell>
          <cell r="CX357">
            <v>2.0027984179827613E-3</v>
          </cell>
          <cell r="CY357">
            <v>1.0020027984179827</v>
          </cell>
          <cell r="DA357">
            <v>3.6977248249349781E-2</v>
          </cell>
          <cell r="DB357">
            <v>4.38437505461724E-2</v>
          </cell>
          <cell r="DC357">
            <v>0.1801903525048365</v>
          </cell>
          <cell r="DE357">
            <v>0.30732553271636587</v>
          </cell>
          <cell r="DF357">
            <v>0.69267446728363413</v>
          </cell>
        </row>
        <row r="358">
          <cell r="BS358">
            <v>38546</v>
          </cell>
          <cell r="BU358">
            <v>4800505</v>
          </cell>
          <cell r="BV358">
            <v>0</v>
          </cell>
          <cell r="BW358">
            <v>200450</v>
          </cell>
          <cell r="BX358">
            <v>5000955</v>
          </cell>
          <cell r="BY358">
            <v>1.8020981342194518E-3</v>
          </cell>
          <cell r="BZ358">
            <v>1.0018020981342195</v>
          </cell>
          <cell r="CB358">
            <v>-1.5270435832900553E-2</v>
          </cell>
          <cell r="CC358">
            <v>3.5183770297281036E-2</v>
          </cell>
          <cell r="CD358">
            <v>-1.1623273091140529E-2</v>
          </cell>
          <cell r="CF358">
            <v>3.2892276149002792E-3</v>
          </cell>
          <cell r="CG358">
            <v>1.0032892276149004</v>
          </cell>
          <cell r="CI358">
            <v>-2.868179771179824E-2</v>
          </cell>
          <cell r="CJ358">
            <v>4.0178859747159068E-2</v>
          </cell>
          <cell r="CK358">
            <v>-0.12163134657485308</v>
          </cell>
          <cell r="CM358">
            <v>10780811</v>
          </cell>
          <cell r="CN358">
            <v>0</v>
          </cell>
          <cell r="CO358">
            <v>22539</v>
          </cell>
          <cell r="CP358">
            <v>10803350</v>
          </cell>
          <cell r="CQ358">
            <v>-1.7250939958615855E-3</v>
          </cell>
          <cell r="CR358">
            <v>0.99827490600413837</v>
          </cell>
          <cell r="CT358">
            <v>3.5188365024549695E-2</v>
          </cell>
          <cell r="CU358">
            <v>4.2043021959487614E-2</v>
          </cell>
          <cell r="CV358">
            <v>0.17815441321375669</v>
          </cell>
          <cell r="CX358">
            <v>-1.7250939958615855E-3</v>
          </cell>
          <cell r="CY358">
            <v>0.99827490600413837</v>
          </cell>
          <cell r="DA358">
            <v>3.5188365024549695E-2</v>
          </cell>
          <cell r="DB358">
            <v>4.2043021959487614E-2</v>
          </cell>
          <cell r="DC358">
            <v>0.17815441321375669</v>
          </cell>
          <cell r="DE358">
            <v>0.30809368091886463</v>
          </cell>
          <cell r="DF358">
            <v>0.69190631908113542</v>
          </cell>
        </row>
        <row r="359">
          <cell r="BS359">
            <v>38547</v>
          </cell>
          <cell r="BU359">
            <v>4806779</v>
          </cell>
          <cell r="BV359">
            <v>0</v>
          </cell>
          <cell r="BW359">
            <v>200450</v>
          </cell>
          <cell r="BX359">
            <v>5007229</v>
          </cell>
          <cell r="BY359">
            <v>1.2545603789676171E-3</v>
          </cell>
          <cell r="BZ359">
            <v>1.0012545603789675</v>
          </cell>
          <cell r="CB359">
            <v>-1.4035033137698494E-2</v>
          </cell>
          <cell r="CC359">
            <v>3.6482470840446313E-2</v>
          </cell>
          <cell r="CD359">
            <v>-1.0383294810067056E-2</v>
          </cell>
          <cell r="CF359">
            <v>2.3994932680725463E-3</v>
          </cell>
          <cell r="CG359">
            <v>1.0023994932680726</v>
          </cell>
          <cell r="CI359">
            <v>-2.6351126224251287E-2</v>
          </cell>
          <cell r="CJ359">
            <v>4.2674761918713777E-2</v>
          </cell>
          <cell r="CK359">
            <v>-0.11952370690407343</v>
          </cell>
          <cell r="CM359">
            <v>10791557</v>
          </cell>
          <cell r="CN359">
            <v>0</v>
          </cell>
          <cell r="CO359">
            <v>22539</v>
          </cell>
          <cell r="CP359">
            <v>10814096</v>
          </cell>
          <cell r="CQ359">
            <v>9.9469146144482963E-4</v>
          </cell>
          <cell r="CR359">
            <v>1.0009946914614449</v>
          </cell>
          <cell r="CT359">
            <v>3.6218058052226665E-2</v>
          </cell>
          <cell r="CU359">
            <v>4.3079533255889091E-2</v>
          </cell>
          <cell r="CV359">
            <v>0.17932631334884408</v>
          </cell>
          <cell r="CX359">
            <v>9.9469146144482963E-4</v>
          </cell>
          <cell r="CY359">
            <v>1.0009946914614449</v>
          </cell>
          <cell r="DA359">
            <v>3.6218058052226665E-2</v>
          </cell>
          <cell r="DB359">
            <v>4.3079533255889091E-2</v>
          </cell>
          <cell r="DC359">
            <v>0.17932631334884408</v>
          </cell>
          <cell r="DE359">
            <v>0.30815972934548919</v>
          </cell>
          <cell r="DF359">
            <v>0.69184027065451081</v>
          </cell>
        </row>
        <row r="360">
          <cell r="BS360">
            <v>38548</v>
          </cell>
          <cell r="BU360">
            <v>4794114</v>
          </cell>
          <cell r="BV360">
            <v>0</v>
          </cell>
          <cell r="BW360">
            <v>200450</v>
          </cell>
          <cell r="BX360">
            <v>4994564</v>
          </cell>
          <cell r="BY360">
            <v>-2.5293430757810358E-3</v>
          </cell>
          <cell r="BZ360">
            <v>0.99747065692421899</v>
          </cell>
          <cell r="CA360">
            <v>-1.2487244749166626E-2</v>
          </cell>
          <cell r="CB360">
            <v>-1.6528876799594361E-2</v>
          </cell>
          <cell r="CC360">
            <v>3.3860851079657639E-2</v>
          </cell>
          <cell r="CD360">
            <v>-1.2886374971016412E-2</v>
          </cell>
          <cell r="CF360">
            <v>-4.8038154333510654E-3</v>
          </cell>
          <cell r="CG360">
            <v>0.99519618456664893</v>
          </cell>
          <cell r="CH360">
            <v>-2.1643419949739506E-2</v>
          </cell>
          <cell r="CI360">
            <v>-3.1028355710760125E-2</v>
          </cell>
          <cell r="CJ360">
            <v>3.7665944805443052E-2</v>
          </cell>
          <cell r="CK360">
            <v>-0.12375335250954733</v>
          </cell>
          <cell r="CM360">
            <v>10800474</v>
          </cell>
          <cell r="CN360">
            <v>0</v>
          </cell>
          <cell r="CO360">
            <v>22539</v>
          </cell>
          <cell r="CP360">
            <v>10823013</v>
          </cell>
          <cell r="CQ360">
            <v>8.2457192908219048E-4</v>
          </cell>
          <cell r="CR360">
            <v>1.0008245719290823</v>
          </cell>
          <cell r="CS360">
            <v>1.0865459694321622E-2</v>
          </cell>
          <cell r="CT360">
            <v>3.7072494375304688E-2</v>
          </cell>
          <cell r="CU360">
            <v>4.3939627358812183E-2</v>
          </cell>
          <cell r="CV360">
            <v>0.18029875272205964</v>
          </cell>
          <cell r="CX360">
            <v>8.2457192908219048E-4</v>
          </cell>
          <cell r="CY360">
            <v>1.0008245719290823</v>
          </cell>
          <cell r="CZ360">
            <v>1.0865459694321622E-2</v>
          </cell>
          <cell r="DA360">
            <v>3.7072494375304688E-2</v>
          </cell>
          <cell r="DB360">
            <v>4.3939627358812183E-2</v>
          </cell>
          <cell r="DC360">
            <v>0.18029875272205964</v>
          </cell>
          <cell r="DE360">
            <v>0.30742165166530849</v>
          </cell>
          <cell r="DF360">
            <v>0.69257834833469145</v>
          </cell>
        </row>
        <row r="361">
          <cell r="BS361">
            <v>38551</v>
          </cell>
          <cell r="BU361">
            <v>4814454</v>
          </cell>
          <cell r="BV361">
            <v>0</v>
          </cell>
          <cell r="BW361">
            <v>200450</v>
          </cell>
          <cell r="BX361">
            <v>5014904</v>
          </cell>
          <cell r="BY361">
            <v>4.0724275432249945E-3</v>
          </cell>
          <cell r="BZ361">
            <v>1.0040724275432249</v>
          </cell>
          <cell r="CB361">
            <v>-1.2523761909506659E-2</v>
          </cell>
          <cell r="CC361">
            <v>3.8071174485456272E-2</v>
          </cell>
          <cell r="CD361">
            <v>-8.8664262561558571E-3</v>
          </cell>
          <cell r="CF361">
            <v>7.8304062571272932E-3</v>
          </cell>
          <cell r="CG361">
            <v>1.0078304062571273</v>
          </cell>
          <cell r="CI361">
            <v>-2.3440914084338793E-2</v>
          </cell>
          <cell r="CJ361">
            <v>4.5791290712455579E-2</v>
          </cell>
          <cell r="CK361">
            <v>-0.11689198527825129</v>
          </cell>
          <cell r="CM361">
            <v>10794026</v>
          </cell>
          <cell r="CN361">
            <v>0</v>
          </cell>
          <cell r="CO361">
            <v>22539</v>
          </cell>
          <cell r="CP361">
            <v>10816565</v>
          </cell>
          <cell r="CQ361">
            <v>-5.9576755567049581E-4</v>
          </cell>
          <cell r="CR361">
            <v>0.99940423244432952</v>
          </cell>
          <cell r="CT361">
            <v>3.6454640230277668E-2</v>
          </cell>
          <cell r="CU361">
            <v>4.3317681998753077E-2</v>
          </cell>
          <cell r="CV361">
            <v>0.17959556901918949</v>
          </cell>
          <cell r="CX361">
            <v>-5.9576755567049581E-4</v>
          </cell>
          <cell r="CY361">
            <v>0.99940423244432952</v>
          </cell>
          <cell r="DA361">
            <v>3.6454640230277668E-2</v>
          </cell>
          <cell r="DB361">
            <v>4.3317681998753077E-2</v>
          </cell>
          <cell r="DC361">
            <v>0.17959556901918949</v>
          </cell>
          <cell r="DE361">
            <v>0.3084511752585774</v>
          </cell>
          <cell r="DF361">
            <v>0.69154882474142265</v>
          </cell>
        </row>
        <row r="362">
          <cell r="BS362">
            <v>38552</v>
          </cell>
          <cell r="BU362">
            <v>4733671</v>
          </cell>
          <cell r="BV362">
            <v>0</v>
          </cell>
          <cell r="BW362">
            <v>200450</v>
          </cell>
          <cell r="BX362">
            <v>4934121</v>
          </cell>
          <cell r="BY362">
            <v>-1.6108583534201252E-2</v>
          </cell>
          <cell r="BZ362">
            <v>0.9838914164657987</v>
          </cell>
          <cell r="CB362">
            <v>-2.8430605378826246E-2</v>
          </cell>
          <cell r="CC362">
            <v>2.1349318256810745E-2</v>
          </cell>
          <cell r="CD362">
            <v>-2.4832184222359999E-2</v>
          </cell>
          <cell r="CF362">
            <v>-3.427582156846197E-2</v>
          </cell>
          <cell r="CG362">
            <v>0.96572417843153802</v>
          </cell>
          <cell r="CI362">
            <v>-5.6913279064244371E-2</v>
          </cell>
          <cell r="CJ362">
            <v>9.9459350341439823E-3</v>
          </cell>
          <cell r="CK362">
            <v>-0.14716123801653269</v>
          </cell>
          <cell r="CM362">
            <v>10889755</v>
          </cell>
          <cell r="CN362">
            <v>0</v>
          </cell>
          <cell r="CO362">
            <v>22539</v>
          </cell>
          <cell r="CP362">
            <v>10912294</v>
          </cell>
          <cell r="CQ362">
            <v>8.8502218587878864E-3</v>
          </cell>
          <cell r="CR362">
            <v>1.0088502218587878</v>
          </cell>
          <cell r="CT362">
            <v>4.5627493742885772E-2</v>
          </cell>
          <cell r="CU362">
            <v>5.2551274953638316E-2</v>
          </cell>
          <cell r="CV362">
            <v>0.1900352515086523</v>
          </cell>
          <cell r="CX362">
            <v>8.8502218587878864E-3</v>
          </cell>
          <cell r="CY362">
            <v>1.0088502218587878</v>
          </cell>
          <cell r="DA362">
            <v>4.5627493742885772E-2</v>
          </cell>
          <cell r="DB362">
            <v>5.2551274953638316E-2</v>
          </cell>
          <cell r="DC362">
            <v>0.1900352515086523</v>
          </cell>
          <cell r="DE362">
            <v>0.30298546554385702</v>
          </cell>
          <cell r="DF362">
            <v>0.69701453445614292</v>
          </cell>
        </row>
        <row r="363">
          <cell r="BS363">
            <v>38553</v>
          </cell>
          <cell r="BU363">
            <v>4719242</v>
          </cell>
          <cell r="BV363">
            <v>0</v>
          </cell>
          <cell r="BW363">
            <v>200450</v>
          </cell>
          <cell r="BX363">
            <v>4919692</v>
          </cell>
          <cell r="BY363">
            <v>-2.9243303923839727E-3</v>
          </cell>
          <cell r="BZ363">
            <v>0.99707566960761607</v>
          </cell>
          <cell r="CB363">
            <v>-3.1271795287826976E-2</v>
          </cell>
          <cell r="CC363">
            <v>1.8362555404191738E-2</v>
          </cell>
          <cell r="CD363">
            <v>-2.7683897103713218E-2</v>
          </cell>
          <cell r="CF363">
            <v>-7.2330232408639641E-3</v>
          </cell>
          <cell r="CG363">
            <v>0.99276697675913606</v>
          </cell>
          <cell r="CI363">
            <v>-6.3734647234922837E-2</v>
          </cell>
          <cell r="CJ363">
            <v>2.6409726140259604E-3</v>
          </cell>
          <cell r="CK363">
            <v>-0.15332984060266874</v>
          </cell>
          <cell r="CM363">
            <v>11002990</v>
          </cell>
          <cell r="CN363">
            <v>0</v>
          </cell>
          <cell r="CO363">
            <v>22539</v>
          </cell>
          <cell r="CP363">
            <v>11025529</v>
          </cell>
          <cell r="CQ363">
            <v>1.0376828190296193E-2</v>
          </cell>
          <cell r="CR363">
            <v>1.0103768281902963</v>
          </cell>
          <cell r="CT363">
            <v>5.6477790596505706E-2</v>
          </cell>
          <cell r="CU363">
            <v>6.3473418695309425E-2</v>
          </cell>
          <cell r="CV363">
            <v>0.20238404285395362</v>
          </cell>
          <cell r="CX363">
            <v>1.0376828190296193E-2</v>
          </cell>
          <cell r="CY363">
            <v>1.0103768281902963</v>
          </cell>
          <cell r="DA363">
            <v>5.6477790596505706E-2</v>
          </cell>
          <cell r="DB363">
            <v>6.3473418695309425E-2</v>
          </cell>
          <cell r="DC363">
            <v>0.20238404285395362</v>
          </cell>
          <cell r="DE363">
            <v>0.30016361544594938</v>
          </cell>
          <cell r="DF363">
            <v>0.69983638455405062</v>
          </cell>
        </row>
        <row r="364">
          <cell r="BS364">
            <v>38554</v>
          </cell>
          <cell r="BU364">
            <v>4761114</v>
          </cell>
          <cell r="BV364">
            <v>0</v>
          </cell>
          <cell r="BW364">
            <v>200450</v>
          </cell>
          <cell r="BX364">
            <v>4961564</v>
          </cell>
          <cell r="BY364">
            <v>8.5111019145100962E-3</v>
          </cell>
          <cell r="BZ364">
            <v>1.0085111019145101</v>
          </cell>
          <cell r="CB364">
            <v>-2.3026850810061283E-2</v>
          </cell>
          <cell r="CC364">
            <v>2.7029942899157833E-2</v>
          </cell>
          <cell r="CD364">
            <v>-1.9408415658843658E-2</v>
          </cell>
          <cell r="CF364">
            <v>1.6989574350318504E-2</v>
          </cell>
          <cell r="CG364">
            <v>1.0169895743503186</v>
          </cell>
          <cell r="CI364">
            <v>-4.782789741249327E-2</v>
          </cell>
          <cell r="CJ364">
            <v>1.9675415964927723E-2</v>
          </cell>
          <cell r="CK364">
            <v>-0.13894527497939169</v>
          </cell>
          <cell r="CM364">
            <v>10932634</v>
          </cell>
          <cell r="CN364">
            <v>0</v>
          </cell>
          <cell r="CO364">
            <v>22539</v>
          </cell>
          <cell r="CP364">
            <v>10955173</v>
          </cell>
          <cell r="CQ364">
            <v>-6.3811904172579835E-3</v>
          </cell>
          <cell r="CR364">
            <v>0.99361880958274207</v>
          </cell>
          <cell r="CT364">
            <v>4.9736204643105353E-2</v>
          </cell>
          <cell r="CU364">
            <v>5.6687192306922318E-2</v>
          </cell>
          <cell r="CV364">
            <v>0.19471140132183007</v>
          </cell>
          <cell r="CX364">
            <v>-6.3811904172579835E-3</v>
          </cell>
          <cell r="CY364">
            <v>0.99361880958274207</v>
          </cell>
          <cell r="DA364">
            <v>4.9736204643105353E-2</v>
          </cell>
          <cell r="DB364">
            <v>5.6687192306922318E-2</v>
          </cell>
          <cell r="DC364">
            <v>0.19471140132183007</v>
          </cell>
          <cell r="DE364">
            <v>0.30337647832754799</v>
          </cell>
          <cell r="DF364">
            <v>0.69662352167245201</v>
          </cell>
        </row>
        <row r="365">
          <cell r="BS365">
            <v>38555</v>
          </cell>
          <cell r="BU365">
            <v>4774469</v>
          </cell>
          <cell r="BV365">
            <v>0</v>
          </cell>
          <cell r="BW365">
            <v>200450</v>
          </cell>
          <cell r="BX365">
            <v>4974919</v>
          </cell>
          <cell r="BY365">
            <v>2.6916915714480351E-3</v>
          </cell>
          <cell r="BZ365">
            <v>1.0026916915714481</v>
          </cell>
          <cell r="CA365">
            <v>-3.9332762579477043E-3</v>
          </cell>
          <cell r="CB365">
            <v>-2.0397140418855653E-2</v>
          </cell>
          <cell r="CC365">
            <v>2.9794390740084387E-2</v>
          </cell>
          <cell r="CD365">
            <v>-1.6768965556239634E-2</v>
          </cell>
          <cell r="CF365">
            <v>5.6359452471301157E-3</v>
          </cell>
          <cell r="CG365">
            <v>1.0056359452471302</v>
          </cell>
          <cell r="CH365">
            <v>-1.1799263614253208E-2</v>
          </cell>
          <cell r="CI365">
            <v>-4.2461507576465274E-2</v>
          </cell>
          <cell r="CJ365">
            <v>2.5422250779150835E-2</v>
          </cell>
          <cell r="CK365">
            <v>-0.13409241769439284</v>
          </cell>
          <cell r="CM365">
            <v>10969674</v>
          </cell>
          <cell r="CN365">
            <v>0</v>
          </cell>
          <cell r="CO365">
            <v>22539</v>
          </cell>
          <cell r="CP365">
            <v>10992213</v>
          </cell>
          <cell r="CQ365">
            <v>3.3810511253450767E-3</v>
          </cell>
          <cell r="CR365">
            <v>1.0033810511253451</v>
          </cell>
          <cell r="CS365">
            <v>1.5633354593586946E-2</v>
          </cell>
          <cell r="CT365">
            <v>5.3285416419129428E-2</v>
          </cell>
          <cell r="CU365">
            <v>6.025990572760942E-2</v>
          </cell>
          <cell r="CV365">
            <v>0.19875078164973181</v>
          </cell>
          <cell r="CX365">
            <v>3.3810511253450767E-3</v>
          </cell>
          <cell r="CY365">
            <v>1.0033810511253451</v>
          </cell>
          <cell r="CZ365">
            <v>1.5633354593586946E-2</v>
          </cell>
          <cell r="DA365">
            <v>5.3285416419129428E-2</v>
          </cell>
          <cell r="DB365">
            <v>6.025990572760942E-2</v>
          </cell>
          <cell r="DC365">
            <v>0.19875078164973181</v>
          </cell>
          <cell r="DE365">
            <v>0.30325366074228366</v>
          </cell>
          <cell r="DF365">
            <v>0.69674633925771634</v>
          </cell>
        </row>
        <row r="366">
          <cell r="BS366">
            <v>38558</v>
          </cell>
          <cell r="BU366">
            <v>4809253</v>
          </cell>
          <cell r="BV366">
            <v>0</v>
          </cell>
          <cell r="BW366">
            <v>200450</v>
          </cell>
          <cell r="BX366">
            <v>5009703</v>
          </cell>
          <cell r="BY366">
            <v>6.9918726314941006E-3</v>
          </cell>
          <cell r="BZ366">
            <v>1.0069918726314941</v>
          </cell>
          <cell r="CB366">
            <v>-1.3547881995216837E-2</v>
          </cell>
          <cell r="CC366">
            <v>3.6994581956766082E-2</v>
          </cell>
          <cell r="CD366">
            <v>-9.8943393960766457E-3</v>
          </cell>
          <cell r="CF366">
            <v>1.3547899938408532E-2</v>
          </cell>
          <cell r="CG366">
            <v>1.0135478999384084</v>
          </cell>
          <cell r="CI366">
            <v>-2.9488871893936786E-2</v>
          </cell>
          <cell r="CJ366">
            <v>3.9314568827324425E-2</v>
          </cell>
          <cell r="CK366">
            <v>-0.12236118841340726</v>
          </cell>
          <cell r="CM366">
            <v>10910893</v>
          </cell>
          <cell r="CN366">
            <v>0</v>
          </cell>
          <cell r="CO366">
            <v>22539</v>
          </cell>
          <cell r="CP366">
            <v>10933432</v>
          </cell>
          <cell r="CQ366">
            <v>-5.3475128256703173E-3</v>
          </cell>
          <cell r="CR366">
            <v>0.99465248717432964</v>
          </cell>
          <cell r="CT366">
            <v>4.765295914573664E-2</v>
          </cell>
          <cell r="CU366">
            <v>5.4590152283187088E-2</v>
          </cell>
          <cell r="CV366">
            <v>0.19234044647007753</v>
          </cell>
          <cell r="CX366">
            <v>-5.3475128256703173E-3</v>
          </cell>
          <cell r="CY366">
            <v>0.99465248717432964</v>
          </cell>
          <cell r="DA366">
            <v>4.765295914573664E-2</v>
          </cell>
          <cell r="DB366">
            <v>5.4590152283187088E-2</v>
          </cell>
          <cell r="DC366">
            <v>0.19234044647007753</v>
          </cell>
          <cell r="DE366">
            <v>0.30592928335398412</v>
          </cell>
          <cell r="DF366">
            <v>0.69407071664601583</v>
          </cell>
        </row>
        <row r="367">
          <cell r="BS367">
            <v>38559</v>
          </cell>
          <cell r="BU367">
            <v>4805834</v>
          </cell>
          <cell r="BV367">
            <v>0</v>
          </cell>
          <cell r="BW367">
            <v>200450</v>
          </cell>
          <cell r="BX367">
            <v>5006284</v>
          </cell>
          <cell r="BY367">
            <v>-6.8247558787417142E-4</v>
          </cell>
          <cell r="BZ367">
            <v>0.99931752441212585</v>
          </cell>
          <cell r="CB367">
            <v>-1.4221111484361892E-2</v>
          </cell>
          <cell r="CC367">
            <v>3.6286858469822825E-2</v>
          </cell>
          <cell r="CD367">
            <v>-1.0570062338854824E-2</v>
          </cell>
          <cell r="CF367">
            <v>-1.3196504006494239E-3</v>
          </cell>
          <cell r="CG367">
            <v>0.99868034959935059</v>
          </cell>
          <cell r="CI367">
            <v>-3.076960729297662E-2</v>
          </cell>
          <cell r="CJ367">
            <v>3.794303694017076E-2</v>
          </cell>
          <cell r="CK367">
            <v>-0.12351936482274295</v>
          </cell>
          <cell r="CM367">
            <v>10922977</v>
          </cell>
          <cell r="CN367">
            <v>0</v>
          </cell>
          <cell r="CO367">
            <v>22539</v>
          </cell>
          <cell r="CP367">
            <v>10945516</v>
          </cell>
          <cell r="CQ367">
            <v>1.1052339283767439E-3</v>
          </cell>
          <cell r="CR367">
            <v>1.0011052339283768</v>
          </cell>
          <cell r="CT367">
            <v>4.8810860741348883E-2</v>
          </cell>
          <cell r="CU367">
            <v>5.5755721100022582E-2</v>
          </cell>
          <cell r="CV367">
            <v>0.1936582615856921</v>
          </cell>
          <cell r="CX367">
            <v>1.1052339283767439E-3</v>
          </cell>
          <cell r="CY367">
            <v>1.0011052339283768</v>
          </cell>
          <cell r="DA367">
            <v>4.8810860741348883E-2</v>
          </cell>
          <cell r="DB367">
            <v>5.5755721100022582E-2</v>
          </cell>
          <cell r="DC367">
            <v>0.1936582615856921</v>
          </cell>
          <cell r="DE367">
            <v>0.30554337514768282</v>
          </cell>
          <cell r="DF367">
            <v>0.69445662485231718</v>
          </cell>
        </row>
        <row r="368">
          <cell r="BS368">
            <v>38560</v>
          </cell>
          <cell r="BU368">
            <v>4798153</v>
          </cell>
          <cell r="BV368">
            <v>0</v>
          </cell>
          <cell r="BW368">
            <v>200450</v>
          </cell>
          <cell r="BX368">
            <v>4998603</v>
          </cell>
          <cell r="BY368">
            <v>-1.5342717272931381E-3</v>
          </cell>
          <cell r="BZ368">
            <v>0.99846572827270685</v>
          </cell>
          <cell r="CB368">
            <v>-1.5733564162373925E-2</v>
          </cell>
          <cell r="CC368">
            <v>3.469691284150711E-2</v>
          </cell>
          <cell r="CD368">
            <v>-1.2088116718345754E-2</v>
          </cell>
          <cell r="CF368">
            <v>-2.9528357401078392E-3</v>
          </cell>
          <cell r="CG368">
            <v>0.99704716425989215</v>
          </cell>
          <cell r="CI368">
            <v>-3.3631585436960654E-2</v>
          </cell>
          <cell r="CJ368">
            <v>3.4878161644497752E-2</v>
          </cell>
          <cell r="CK368">
            <v>-0.12610746816780682</v>
          </cell>
          <cell r="CM368">
            <v>10928337</v>
          </cell>
          <cell r="CN368">
            <v>0</v>
          </cell>
          <cell r="CO368">
            <v>22539</v>
          </cell>
          <cell r="CP368">
            <v>10950876</v>
          </cell>
          <cell r="CQ368">
            <v>4.8969824720917685E-4</v>
          </cell>
          <cell r="CR368">
            <v>1.0004896982472091</v>
          </cell>
          <cell r="CT368">
            <v>4.9324461581507828E-2</v>
          </cell>
          <cell r="CU368">
            <v>5.6272722826126165E-2</v>
          </cell>
          <cell r="CV368">
            <v>0.19424279394415733</v>
          </cell>
          <cell r="CX368">
            <v>4.8969824720917685E-4</v>
          </cell>
          <cell r="CY368">
            <v>1.0004896982472091</v>
          </cell>
          <cell r="DA368">
            <v>4.9324461581507828E-2</v>
          </cell>
          <cell r="DB368">
            <v>5.6272722826126165E-2</v>
          </cell>
          <cell r="DC368">
            <v>0.19424279394415733</v>
          </cell>
          <cell r="DE368">
            <v>0.30510005729186868</v>
          </cell>
          <cell r="DF368">
            <v>0.69489994270813127</v>
          </cell>
        </row>
        <row r="369">
          <cell r="BS369">
            <v>38561</v>
          </cell>
          <cell r="BU369">
            <v>4769283</v>
          </cell>
          <cell r="BV369">
            <v>0</v>
          </cell>
          <cell r="BW369">
            <v>200450</v>
          </cell>
          <cell r="BX369">
            <v>4969733</v>
          </cell>
          <cell r="BY369">
            <v>-5.7756137064695874E-3</v>
          </cell>
          <cell r="BZ369">
            <v>0.99422438629353038</v>
          </cell>
          <cell r="CB369">
            <v>-2.141830688001567E-2</v>
          </cell>
          <cell r="CC369">
            <v>2.8720903169657808E-2</v>
          </cell>
          <cell r="CD369">
            <v>-1.7793914132211541E-2</v>
          </cell>
          <cell r="CF369">
            <v>-1.1793010584104381E-2</v>
          </cell>
          <cell r="CG369">
            <v>0.98820698941589558</v>
          </cell>
          <cell r="CI369">
            <v>-4.502797837804684E-2</v>
          </cell>
          <cell r="CJ369">
            <v>2.2673832530965665E-2</v>
          </cell>
          <cell r="CK369">
            <v>-0.13641329204507369</v>
          </cell>
          <cell r="CM369">
            <v>10986752</v>
          </cell>
          <cell r="CN369">
            <v>0</v>
          </cell>
          <cell r="CO369">
            <v>22539</v>
          </cell>
          <cell r="CP369">
            <v>11009291</v>
          </cell>
          <cell r="CQ369">
            <v>5.3342764542306936E-3</v>
          </cell>
          <cell r="CR369">
            <v>1.0053342764542308</v>
          </cell>
          <cell r="CT369">
            <v>5.492184834977043E-2</v>
          </cell>
          <cell r="CU369">
            <v>6.190717354074371E-2</v>
          </cell>
          <cell r="CV369">
            <v>0.20061321516052844</v>
          </cell>
          <cell r="CX369">
            <v>5.3342764542306936E-3</v>
          </cell>
          <cell r="CY369">
            <v>1.0053342764542308</v>
          </cell>
          <cell r="DA369">
            <v>5.492184834977043E-2</v>
          </cell>
          <cell r="DB369">
            <v>6.190717354074371E-2</v>
          </cell>
          <cell r="DC369">
            <v>0.20061321516052844</v>
          </cell>
          <cell r="DE369">
            <v>0.30269563376826719</v>
          </cell>
          <cell r="DF369">
            <v>0.69730436623173275</v>
          </cell>
        </row>
        <row r="370">
          <cell r="BS370">
            <v>38562</v>
          </cell>
          <cell r="BU370">
            <v>4787319</v>
          </cell>
          <cell r="BV370">
            <v>0</v>
          </cell>
          <cell r="BW370">
            <v>200450</v>
          </cell>
          <cell r="BX370">
            <v>4987769</v>
          </cell>
          <cell r="BY370">
            <v>3.6291688104773435E-3</v>
          </cell>
          <cell r="BZ370">
            <v>1.0036291688104773</v>
          </cell>
          <cell r="CA370">
            <v>2.5829566270325621E-3</v>
          </cell>
          <cell r="CB370">
            <v>-1.7866868720840645E-2</v>
          </cell>
          <cell r="CC370">
            <v>3.2454304986127225E-2</v>
          </cell>
          <cell r="CD370">
            <v>-1.4229322439919256E-2</v>
          </cell>
          <cell r="CE370">
            <v>0</v>
          </cell>
          <cell r="CF370">
            <v>7.4961681243972886E-3</v>
          </cell>
          <cell r="CG370">
            <v>1.0074961681243972</v>
          </cell>
          <cell r="CH370">
            <v>4.795796788251705E-3</v>
          </cell>
          <cell r="CI370">
            <v>-3.7869347549873145E-2</v>
          </cell>
          <cell r="CJ370">
            <v>3.0339967516039401E-2</v>
          </cell>
          <cell r="CK370">
            <v>-0.12993970089224882</v>
          </cell>
          <cell r="CM370">
            <v>10963190</v>
          </cell>
          <cell r="CN370">
            <v>0</v>
          </cell>
          <cell r="CO370">
            <v>22539</v>
          </cell>
          <cell r="CP370">
            <v>10985729</v>
          </cell>
          <cell r="CQ370">
            <v>-2.1401923157449466E-3</v>
          </cell>
          <cell r="CR370">
            <v>0.99785980768425508</v>
          </cell>
          <cell r="CS370">
            <v>-5.8987212129157918E-4</v>
          </cell>
          <cell r="CT370">
            <v>5.2664112716220846E-2</v>
          </cell>
          <cell r="CU370">
            <v>5.9634487967897387E-2</v>
          </cell>
          <cell r="CV370">
            <v>0.19804367198326012</v>
          </cell>
          <cell r="CW370">
            <v>0</v>
          </cell>
          <cell r="CX370">
            <v>-2.1401923157449466E-3</v>
          </cell>
          <cell r="CY370">
            <v>0.99785980768425508</v>
          </cell>
          <cell r="CZ370">
            <v>-5.8987212129157918E-4</v>
          </cell>
          <cell r="DA370">
            <v>5.2664112716220846E-2</v>
          </cell>
          <cell r="DB370">
            <v>5.9634487967897387E-2</v>
          </cell>
          <cell r="DC370">
            <v>0.19804367198326012</v>
          </cell>
          <cell r="DE370">
            <v>0.30394693911161857</v>
          </cell>
          <cell r="DF370">
            <v>0.69605306088838148</v>
          </cell>
        </row>
        <row r="373">
          <cell r="BX373">
            <v>5078506</v>
          </cell>
          <cell r="CP373">
            <v>10436120</v>
          </cell>
        </row>
        <row r="374">
          <cell r="BX374">
            <v>-90737</v>
          </cell>
          <cell r="CP374">
            <v>549609</v>
          </cell>
        </row>
        <row r="377">
          <cell r="BX377">
            <v>-1.7866868720840343E-2</v>
          </cell>
          <cell r="CP377">
            <v>5.2664112716220207E-2</v>
          </cell>
        </row>
        <row r="378">
          <cell r="BS378" t="str">
            <v>Month Fee deduction</v>
          </cell>
          <cell r="BX378">
            <v>30000</v>
          </cell>
          <cell r="CP378">
            <v>0</v>
          </cell>
        </row>
        <row r="379">
          <cell r="BS379" t="str">
            <v>Cum fee deduction</v>
          </cell>
          <cell r="BX379">
            <v>200450</v>
          </cell>
          <cell r="CP379">
            <v>22539</v>
          </cell>
        </row>
        <row r="389">
          <cell r="BU389">
            <v>-15245</v>
          </cell>
          <cell r="BW389">
            <v>-2364</v>
          </cell>
          <cell r="BX389">
            <v>9345600</v>
          </cell>
          <cell r="CM389">
            <v>12881</v>
          </cell>
          <cell r="CP389">
            <v>3154400</v>
          </cell>
        </row>
        <row r="390">
          <cell r="BX390">
            <v>0</v>
          </cell>
          <cell r="CP390">
            <v>0</v>
          </cell>
        </row>
        <row r="391">
          <cell r="BX391">
            <v>14333369</v>
          </cell>
          <cell r="CP391">
            <v>14140129</v>
          </cell>
        </row>
        <row r="393">
          <cell r="BS393">
            <v>38565</v>
          </cell>
          <cell r="BU393">
            <v>14117674</v>
          </cell>
          <cell r="BV393">
            <v>0</v>
          </cell>
          <cell r="BW393">
            <v>200450</v>
          </cell>
          <cell r="BX393">
            <v>14318124</v>
          </cell>
          <cell r="BY393">
            <v>-1.0636020045252446E-3</v>
          </cell>
          <cell r="BZ393">
            <v>0.99893639799547473</v>
          </cell>
          <cell r="CB393">
            <v>-1.0636020045252659E-3</v>
          </cell>
          <cell r="CC393">
            <v>3.135618451776323E-2</v>
          </cell>
          <cell r="CD393">
            <v>-1.5277790108574441E-2</v>
          </cell>
          <cell r="CE393">
            <v>-1.0636020045252659E-3</v>
          </cell>
          <cell r="CF393">
            <v>-1.6855652176723326E-3</v>
          </cell>
          <cell r="CG393">
            <v>0.99831443478232762</v>
          </cell>
          <cell r="CI393">
            <v>-1.6855652176723801E-3</v>
          </cell>
          <cell r="CJ393">
            <v>2.8603262304416566E-2</v>
          </cell>
          <cell r="CK393">
            <v>-0.13140624426970249</v>
          </cell>
          <cell r="CM393">
            <v>14130471</v>
          </cell>
          <cell r="CN393">
            <v>0</v>
          </cell>
          <cell r="CO393">
            <v>22539</v>
          </cell>
          <cell r="CP393">
            <v>14153010</v>
          </cell>
          <cell r="CQ393">
            <v>9.1095349978773175E-4</v>
          </cell>
          <cell r="CR393">
            <v>1.0009109534997878</v>
          </cell>
          <cell r="CT393">
            <v>9.1095349978775886E-4</v>
          </cell>
          <cell r="CU393">
            <v>6.0599765713207576E-2</v>
          </cell>
          <cell r="CV393">
            <v>0.19913503405915178</v>
          </cell>
          <cell r="CW393">
            <v>9.1095349978775886E-4</v>
          </cell>
          <cell r="CX393">
            <v>9.7388586399457387E-4</v>
          </cell>
          <cell r="CY393">
            <v>1.0009738858639945</v>
          </cell>
          <cell r="DA393">
            <v>9.7388586399449473E-4</v>
          </cell>
          <cell r="DB393">
            <v>6.0666451016730294E-2</v>
          </cell>
          <cell r="DC393">
            <v>0.1992104297798527</v>
          </cell>
          <cell r="DE393">
            <v>0.49977348955126077</v>
          </cell>
          <cell r="DF393">
            <v>0.50022651044873923</v>
          </cell>
        </row>
        <row r="394">
          <cell r="BS394">
            <v>38566</v>
          </cell>
          <cell r="BU394">
            <v>14092923</v>
          </cell>
          <cell r="BV394">
            <v>0</v>
          </cell>
          <cell r="BW394">
            <v>200450</v>
          </cell>
          <cell r="BX394">
            <v>14293373</v>
          </cell>
          <cell r="BY394">
            <v>-1.7286482502875376E-3</v>
          </cell>
          <cell r="BZ394">
            <v>0.99827135174971249</v>
          </cell>
          <cell r="CB394">
            <v>-2.7904116610686369E-3</v>
          </cell>
          <cell r="CC394">
            <v>2.9573332453973311E-2</v>
          </cell>
          <cell r="CD394">
            <v>-1.6980028433722483E-2</v>
          </cell>
          <cell r="CE394">
            <v>-2.7904116610686369E-3</v>
          </cell>
          <cell r="CF394">
            <v>-2.011010309617511E-3</v>
          </cell>
          <cell r="CG394">
            <v>0.99798898969038252</v>
          </cell>
          <cell r="CI394">
            <v>-3.6931858382596161E-3</v>
          </cell>
          <cell r="CJ394">
            <v>2.6534730539416129E-2</v>
          </cell>
          <cell r="CK394">
            <v>-0.13315299526734548</v>
          </cell>
          <cell r="CM394">
            <v>14203935</v>
          </cell>
          <cell r="CN394">
            <v>0</v>
          </cell>
          <cell r="CO394">
            <v>22539</v>
          </cell>
          <cell r="CP394">
            <v>14226474</v>
          </cell>
          <cell r="CQ394">
            <v>5.190697950471313E-3</v>
          </cell>
          <cell r="CR394">
            <v>1.0051906979504712</v>
          </cell>
          <cell r="CT394">
            <v>6.1063799347234049E-3</v>
          </cell>
          <cell r="CU394">
            <v>6.6105018743365385E-2</v>
          </cell>
          <cell r="CV394">
            <v>0.2053593818227808</v>
          </cell>
          <cell r="CW394">
            <v>6.1063799347234049E-3</v>
          </cell>
          <cell r="CX394">
            <v>5.6263696637378624E-3</v>
          </cell>
          <cell r="CY394">
            <v>1.0056263696637378</v>
          </cell>
          <cell r="DA394">
            <v>6.6057349696133638E-3</v>
          </cell>
          <cell r="DB394">
            <v>6.6634152560075099E-2</v>
          </cell>
          <cell r="DC394">
            <v>0.20595763096240405</v>
          </cell>
          <cell r="DE394">
            <v>0.49803843946207738</v>
          </cell>
          <cell r="DF394">
            <v>0.50196156053792262</v>
          </cell>
        </row>
        <row r="395">
          <cell r="BS395">
            <v>38567</v>
          </cell>
          <cell r="BU395">
            <v>14119739</v>
          </cell>
          <cell r="BV395">
            <v>0</v>
          </cell>
          <cell r="BW395">
            <v>200450</v>
          </cell>
          <cell r="BX395">
            <v>14320189</v>
          </cell>
          <cell r="BY395">
            <v>1.8761141964181583E-3</v>
          </cell>
          <cell r="BZ395">
            <v>1.0018761141964181</v>
          </cell>
          <cell r="CB395">
            <v>-9.1953259558175127E-4</v>
          </cell>
          <cell r="CC395">
            <v>3.1504929599243781E-2</v>
          </cell>
          <cell r="CD395">
            <v>-1.513577070970451E-2</v>
          </cell>
          <cell r="CE395">
            <v>-9.1953259558175127E-4</v>
          </cell>
          <cell r="CF395">
            <v>1.8335734667959869E-3</v>
          </cell>
          <cell r="CG395">
            <v>1.001833573466796</v>
          </cell>
          <cell r="CI395">
            <v>-1.8663840990246205E-3</v>
          </cell>
          <cell r="CJ395">
            <v>2.841695738407779E-2</v>
          </cell>
          <cell r="CK395">
            <v>-0.13156356759969612</v>
          </cell>
          <cell r="CM395">
            <v>14221880</v>
          </cell>
          <cell r="CN395">
            <v>0</v>
          </cell>
          <cell r="CO395">
            <v>22539</v>
          </cell>
          <cell r="CP395">
            <v>14244419</v>
          </cell>
          <cell r="CQ395">
            <v>1.2613807187923023E-3</v>
          </cell>
          <cell r="CR395">
            <v>1.0012613807187922</v>
          </cell>
          <cell r="CT395">
            <v>7.3754631234268508E-3</v>
          </cell>
          <cell r="CU395">
            <v>6.7449783058215917E-2</v>
          </cell>
          <cell r="CV395">
            <v>0.20687979890622743</v>
          </cell>
          <cell r="CW395">
            <v>7.3754631234268508E-3</v>
          </cell>
          <cell r="CX395">
            <v>7.0817324252067898E-4</v>
          </cell>
          <cell r="CY395">
            <v>1.0007081732425207</v>
          </cell>
          <cell r="DA395">
            <v>7.3185862168867466E-3</v>
          </cell>
          <cell r="DB395">
            <v>6.7389514326476885E-2</v>
          </cell>
          <cell r="DC395">
            <v>0.20681165788826528</v>
          </cell>
          <cell r="DE395">
            <v>0.49819803872178225</v>
          </cell>
          <cell r="DF395">
            <v>0.50180196127821775</v>
          </cell>
        </row>
        <row r="396">
          <cell r="BS396">
            <v>38568</v>
          </cell>
          <cell r="BU396">
            <v>14134153</v>
          </cell>
          <cell r="BV396">
            <v>0</v>
          </cell>
          <cell r="BW396">
            <v>200450</v>
          </cell>
          <cell r="BX396">
            <v>14334603</v>
          </cell>
          <cell r="BY396">
            <v>1.0065509610243273E-3</v>
          </cell>
          <cell r="BZ396">
            <v>1.0010065509610244</v>
          </cell>
          <cell r="CB396">
            <v>8.6092809024940209E-5</v>
          </cell>
          <cell r="CC396">
            <v>3.2543191877433264E-2</v>
          </cell>
          <cell r="CD396">
            <v>-1.4144454673233775E-2</v>
          </cell>
          <cell r="CE396">
            <v>8.6092809024940209E-5</v>
          </cell>
          <cell r="CF396">
            <v>9.8571510524863215E-4</v>
          </cell>
          <cell r="CG396">
            <v>1.0009857151052486</v>
          </cell>
          <cell r="CI396">
            <v>-8.8250871677464371E-4</v>
          </cell>
          <cell r="CJ396">
            <v>2.9430683513465006E-2</v>
          </cell>
          <cell r="CK396">
            <v>-0.13070753669033097</v>
          </cell>
          <cell r="CM396">
            <v>14020344</v>
          </cell>
          <cell r="CN396">
            <v>0</v>
          </cell>
          <cell r="CO396">
            <v>22539</v>
          </cell>
          <cell r="CP396">
            <v>14042883</v>
          </cell>
          <cell r="CQ396">
            <v>-1.4148418408641308E-2</v>
          </cell>
          <cell r="CR396">
            <v>0.98585158159135866</v>
          </cell>
          <cell r="CT396">
            <v>-6.8773064234421977E-3</v>
          </cell>
          <cell r="CU396">
            <v>5.2347056897294797E-2</v>
          </cell>
          <cell r="CV396">
            <v>0.18980435854236521</v>
          </cell>
          <cell r="CW396">
            <v>-6.8773064234421977E-3</v>
          </cell>
          <cell r="CX396">
            <v>-7.7587122700647345E-3</v>
          </cell>
          <cell r="CY396">
            <v>0.99224128772993525</v>
          </cell>
          <cell r="DA396">
            <v>-4.9690885785846906E-4</v>
          </cell>
          <cell r="DB396">
            <v>5.9107946204733697E-2</v>
          </cell>
          <cell r="DC396">
            <v>0.19744835347055045</v>
          </cell>
          <cell r="DE396">
            <v>0.50202115136349268</v>
          </cell>
          <cell r="DF396">
            <v>0.49797884863650732</v>
          </cell>
        </row>
        <row r="397">
          <cell r="BS397">
            <v>38569</v>
          </cell>
          <cell r="BU397">
            <v>14453949</v>
          </cell>
          <cell r="BV397">
            <v>0</v>
          </cell>
          <cell r="BW397">
            <v>200450</v>
          </cell>
          <cell r="BX397">
            <v>14654399</v>
          </cell>
          <cell r="BY397">
            <v>2.230937264185133E-2</v>
          </cell>
          <cell r="BZ397">
            <v>1.0223093726418513</v>
          </cell>
          <cell r="CA397">
            <v>2.2397386127434471E-2</v>
          </cell>
          <cell r="CB397">
            <v>2.2397386127434471E-2</v>
          </cell>
          <cell r="CC397">
            <v>5.5578582713833535E-2</v>
          </cell>
          <cell r="CD397">
            <v>7.8493640584964552E-3</v>
          </cell>
          <cell r="CE397">
            <v>2.2397386127434471E-2</v>
          </cell>
          <cell r="CF397">
            <v>2.4692213852981069E-2</v>
          </cell>
          <cell r="CG397">
            <v>1.024692213852981</v>
          </cell>
          <cell r="CH397">
            <v>2.3787914042244784E-2</v>
          </cell>
          <cell r="CI397">
            <v>2.3787914042244784E-2</v>
          </cell>
          <cell r="CJ397">
            <v>5.4849606097600034E-2</v>
          </cell>
          <cell r="CK397">
            <v>-0.10924278128550391</v>
          </cell>
          <cell r="CM397">
            <v>13689836</v>
          </cell>
          <cell r="CN397">
            <v>0</v>
          </cell>
          <cell r="CO397">
            <v>22539</v>
          </cell>
          <cell r="CP397">
            <v>13712375</v>
          </cell>
          <cell r="CQ397">
            <v>-2.3535622991375772E-2</v>
          </cell>
          <cell r="CR397">
            <v>0.97646437700862421</v>
          </cell>
          <cell r="CS397">
            <v>-3.0251067723639724E-2</v>
          </cell>
          <cell r="CT397">
            <v>-3.0251067723639724E-2</v>
          </cell>
          <cell r="CU397">
            <v>2.7579413310076184E-2</v>
          </cell>
          <cell r="CV397">
            <v>0.16180157172621645</v>
          </cell>
          <cell r="CW397">
            <v>-3.0251067723639724E-2</v>
          </cell>
          <cell r="CX397">
            <v>-1.2454732328953173E-2</v>
          </cell>
          <cell r="CY397">
            <v>0.98754526767104678</v>
          </cell>
          <cell r="CZ397">
            <v>-1.2945452319995221E-2</v>
          </cell>
          <cell r="DA397">
            <v>-1.2945452319995221E-2</v>
          </cell>
          <cell r="DB397">
            <v>4.5917040227286376E-2</v>
          </cell>
          <cell r="DC397">
            <v>0.18253445475032892</v>
          </cell>
          <cell r="DE397">
            <v>0.51357516410816806</v>
          </cell>
          <cell r="DF397">
            <v>0.48642483589183189</v>
          </cell>
        </row>
        <row r="398">
          <cell r="BS398">
            <v>38572</v>
          </cell>
          <cell r="BU398">
            <v>14607513</v>
          </cell>
          <cell r="BV398">
            <v>0</v>
          </cell>
          <cell r="BW398">
            <v>200450</v>
          </cell>
          <cell r="BX398">
            <v>14807963</v>
          </cell>
          <cell r="BY398">
            <v>1.047903772785223E-2</v>
          </cell>
          <cell r="BZ398">
            <v>1.0104790377278523</v>
          </cell>
          <cell r="CB398">
            <v>3.3111126909521449E-2</v>
          </cell>
          <cell r="CC398">
            <v>6.6640030506804671E-2</v>
          </cell>
          <cell r="CD398">
            <v>1.8410655568457335E-2</v>
          </cell>
          <cell r="CE398">
            <v>3.3111126909521449E-2</v>
          </cell>
          <cell r="CF398">
            <v>1.18622885669202E-2</v>
          </cell>
          <cell r="CG398">
            <v>1.0118622885669202</v>
          </cell>
          <cell r="CI398">
            <v>3.5932381709939065E-2</v>
          </cell>
          <cell r="CJ398">
            <v>6.7362536519831817E-2</v>
          </cell>
          <cell r="CK398">
            <v>-9.8676362114045291E-2</v>
          </cell>
          <cell r="CM398">
            <v>13663813</v>
          </cell>
          <cell r="CN398">
            <v>0</v>
          </cell>
          <cell r="CO398">
            <v>22539</v>
          </cell>
          <cell r="CP398">
            <v>13686352</v>
          </cell>
          <cell r="CQ398">
            <v>-1.897774820189792E-3</v>
          </cell>
          <cell r="CR398">
            <v>0.99810222517981018</v>
          </cell>
          <cell r="CT398">
            <v>-3.2091432829219779E-2</v>
          </cell>
          <cell r="CU398">
            <v>2.5629298973750991E-2</v>
          </cell>
          <cell r="CV398">
            <v>0.15959673395733742</v>
          </cell>
          <cell r="CW398">
            <v>-3.2091432829219779E-2</v>
          </cell>
          <cell r="CX398">
            <v>-1.0040910547943326E-3</v>
          </cell>
          <cell r="CY398">
            <v>0.99899590894520562</v>
          </cell>
          <cell r="DA398">
            <v>-1.3936544961914876E-2</v>
          </cell>
          <cell r="DB398">
            <v>4.4866844283137253E-2</v>
          </cell>
          <cell r="DC398">
            <v>0.181347082482328</v>
          </cell>
          <cell r="DE398">
            <v>0.51669005550004976</v>
          </cell>
          <cell r="DF398">
            <v>0.48330994449995024</v>
          </cell>
        </row>
        <row r="399">
          <cell r="BS399">
            <v>38573</v>
          </cell>
          <cell r="BU399">
            <v>14655609</v>
          </cell>
          <cell r="BV399">
            <v>0</v>
          </cell>
          <cell r="BW399">
            <v>200450</v>
          </cell>
          <cell r="BX399">
            <v>14856059</v>
          </cell>
          <cell r="BY399">
            <v>3.2479821836399782E-3</v>
          </cell>
          <cell r="BZ399">
            <v>1.00324798218364</v>
          </cell>
          <cell r="CB399">
            <v>3.6466653443443686E-2</v>
          </cell>
          <cell r="CC399">
            <v>7.0104458322247876E-2</v>
          </cell>
          <cell r="CD399">
            <v>2.1718435233372801E-2</v>
          </cell>
          <cell r="CE399">
            <v>3.6466653443443686E-2</v>
          </cell>
          <cell r="CF399">
            <v>3.7029247511161179E-3</v>
          </cell>
          <cell r="CG399">
            <v>1.0037029247511162</v>
          </cell>
          <cell r="CI399">
            <v>3.9768361366655514E-2</v>
          </cell>
          <cell r="CJ399">
            <v>7.1314899674725263E-2</v>
          </cell>
          <cell r="CK399">
            <v>-9.5338828506551287E-2</v>
          </cell>
          <cell r="CM399">
            <v>13766677</v>
          </cell>
          <cell r="CN399">
            <v>0</v>
          </cell>
          <cell r="CO399">
            <v>22539</v>
          </cell>
          <cell r="CP399">
            <v>13789216</v>
          </cell>
          <cell r="CQ399">
            <v>7.5158084491762306E-3</v>
          </cell>
          <cell r="CR399">
            <v>1.0075158084491762</v>
          </cell>
          <cell r="CT399">
            <v>-2.4816817442047556E-2</v>
          </cell>
          <cell r="CU399">
            <v>3.3337732324700609E-2</v>
          </cell>
          <cell r="CV399">
            <v>0.16831204088805118</v>
          </cell>
          <cell r="CW399">
            <v>-2.4816817442047556E-2</v>
          </cell>
          <cell r="CX399">
            <v>3.9946910516042008E-3</v>
          </cell>
          <cell r="CY399">
            <v>1.0039946910516042</v>
          </cell>
          <cell r="DA399">
            <v>-9.9975261017603012E-3</v>
          </cell>
          <cell r="DB399">
            <v>4.9040764516113056E-2</v>
          </cell>
          <cell r="DC399">
            <v>0.18606619910155886</v>
          </cell>
          <cell r="DE399">
            <v>0.51563793988984563</v>
          </cell>
          <cell r="DF399">
            <v>0.48436206011015442</v>
          </cell>
        </row>
        <row r="400">
          <cell r="BS400">
            <v>38574</v>
          </cell>
          <cell r="BU400">
            <v>14635946</v>
          </cell>
          <cell r="BV400">
            <v>0</v>
          </cell>
          <cell r="BW400">
            <v>200450</v>
          </cell>
          <cell r="BX400">
            <v>14836396</v>
          </cell>
          <cell r="BY400">
            <v>-1.3235677106559686E-3</v>
          </cell>
          <cell r="BZ400">
            <v>0.998676432289344</v>
          </cell>
          <cell r="CB400">
            <v>3.5094819647774278E-2</v>
          </cell>
          <cell r="CC400">
            <v>6.8688102614183455E-2</v>
          </cell>
          <cell r="CD400">
            <v>2.0366121703115914E-2</v>
          </cell>
          <cell r="CE400">
            <v>3.5094819647774278E-2</v>
          </cell>
          <cell r="CF400">
            <v>-1.5058375954645289E-3</v>
          </cell>
          <cell r="CG400">
            <v>0.99849416240453548</v>
          </cell>
          <cell r="CI400">
            <v>3.8202639077534961E-2</v>
          </cell>
          <cell r="CJ400">
            <v>6.9701673422213783E-2</v>
          </cell>
          <cell r="CK400">
            <v>-9.6701101309743076E-2</v>
          </cell>
          <cell r="CM400">
            <v>13777091</v>
          </cell>
          <cell r="CN400">
            <v>0</v>
          </cell>
          <cell r="CO400">
            <v>22539</v>
          </cell>
          <cell r="CP400">
            <v>13799630</v>
          </cell>
          <cell r="CQ400">
            <v>7.5522785341820744E-4</v>
          </cell>
          <cell r="CR400">
            <v>1.0007552278534182</v>
          </cell>
          <cell r="CT400">
            <v>-2.4080331940394828E-2</v>
          </cell>
          <cell r="CU400">
            <v>3.4118137762140233E-2</v>
          </cell>
          <cell r="CV400">
            <v>0.16919438268281373</v>
          </cell>
          <cell r="CW400">
            <v>-2.4080331940394828E-2</v>
          </cell>
          <cell r="CX400">
            <v>4.0205187742620255E-4</v>
          </cell>
          <cell r="CY400">
            <v>1.0004020518774261</v>
          </cell>
          <cell r="DA400">
            <v>-9.5994937484730203E-3</v>
          </cell>
          <cell r="DB400">
            <v>4.9462533324983404E-2</v>
          </cell>
          <cell r="DC400">
            <v>0.18654305924365944</v>
          </cell>
          <cell r="DE400">
            <v>0.51511374866403759</v>
          </cell>
          <cell r="DF400">
            <v>0.48488625133596241</v>
          </cell>
        </row>
        <row r="401">
          <cell r="BS401">
            <v>38575</v>
          </cell>
          <cell r="BU401">
            <v>14539773</v>
          </cell>
          <cell r="BV401">
            <v>0</v>
          </cell>
          <cell r="BW401">
            <v>200450</v>
          </cell>
          <cell r="BX401">
            <v>14740223</v>
          </cell>
          <cell r="BY401">
            <v>-6.482234634341116E-3</v>
          </cell>
          <cell r="BZ401">
            <v>0.99351776536565883</v>
          </cell>
          <cell r="CB401">
            <v>2.8385092158026426E-2</v>
          </cell>
          <cell r="CC401">
            <v>6.1760615582109546E-2</v>
          </cell>
          <cell r="CD401">
            <v>1.3751869089303703E-2</v>
          </cell>
          <cell r="CE401">
            <v>2.8385092158026426E-2</v>
          </cell>
          <cell r="CF401">
            <v>-8.4349457883548477E-3</v>
          </cell>
          <cell r="CG401">
            <v>0.9915650542116452</v>
          </cell>
          <cell r="CI401">
            <v>2.9445456099589151E-2</v>
          </cell>
          <cell r="CJ401">
            <v>6.0678797797184991E-2</v>
          </cell>
          <cell r="CK401">
            <v>-0.10432037855087595</v>
          </cell>
          <cell r="CM401">
            <v>13957323</v>
          </cell>
          <cell r="CN401">
            <v>0</v>
          </cell>
          <cell r="CO401">
            <v>22539</v>
          </cell>
          <cell r="CP401">
            <v>13979862</v>
          </cell>
          <cell r="CQ401">
            <v>1.3060640031653022E-2</v>
          </cell>
          <cell r="CR401">
            <v>1.0130606400316531</v>
          </cell>
          <cell r="CT401">
            <v>-1.1334196456057932E-2</v>
          </cell>
          <cell r="CU401">
            <v>4.762438250965495E-2</v>
          </cell>
          <cell r="CV401">
            <v>0.18446480964206469</v>
          </cell>
          <cell r="CW401">
            <v>-1.1334196456057932E-2</v>
          </cell>
          <cell r="CX401">
            <v>7.006708436286797E-3</v>
          </cell>
          <cell r="CY401">
            <v>1.0070067084362868</v>
          </cell>
          <cell r="DA401">
            <v>-2.6600461660176711E-3</v>
          </cell>
          <cell r="DB401">
            <v>5.6815811310798603E-2</v>
          </cell>
          <cell r="DC401">
            <v>0.19485682050687947</v>
          </cell>
          <cell r="DE401">
            <v>0.51021946236205962</v>
          </cell>
          <cell r="DF401">
            <v>0.48978053763794038</v>
          </cell>
        </row>
        <row r="402">
          <cell r="BS402">
            <v>38576</v>
          </cell>
          <cell r="BU402">
            <v>14709366</v>
          </cell>
          <cell r="BV402">
            <v>0</v>
          </cell>
          <cell r="BW402">
            <v>200450</v>
          </cell>
          <cell r="BX402">
            <v>14909816</v>
          </cell>
          <cell r="BY402">
            <v>1.1505456871310563E-2</v>
          </cell>
          <cell r="BZ402">
            <v>1.0115054568713107</v>
          </cell>
          <cell r="CA402">
            <v>1.7429373937477566E-2</v>
          </cell>
          <cell r="CB402">
            <v>4.0217132482949447E-2</v>
          </cell>
          <cell r="CC402">
            <v>7.3976656552345865E-2</v>
          </cell>
          <cell r="CD402">
            <v>2.5415547497321223E-2</v>
          </cell>
          <cell r="CE402">
            <v>4.0217132482949447E-2</v>
          </cell>
          <cell r="CF402">
            <v>1.4743277229746717E-2</v>
          </cell>
          <cell r="CG402">
            <v>1.0147432772297467</v>
          </cell>
          <cell r="CH402">
            <v>2.0350837828569945E-2</v>
          </cell>
          <cell r="CI402">
            <v>4.4622855851768284E-2</v>
          </cell>
          <cell r="CJ402">
            <v>7.6316679364823337E-2</v>
          </cell>
          <cell r="CK402">
            <v>-9.111512558281698E-2</v>
          </cell>
          <cell r="CM402">
            <v>13915414</v>
          </cell>
          <cell r="CN402">
            <v>0</v>
          </cell>
          <cell r="CO402">
            <v>22539</v>
          </cell>
          <cell r="CP402">
            <v>13937953</v>
          </cell>
          <cell r="CQ402">
            <v>-2.9978121386319838E-3</v>
          </cell>
          <cell r="CR402">
            <v>0.99700218786136796</v>
          </cell>
          <cell r="CS402">
            <v>1.6450687791137453E-2</v>
          </cell>
          <cell r="CT402">
            <v>-1.4298030802972317E-2</v>
          </cell>
          <cell r="CU402">
            <v>4.4483801419040514E-2</v>
          </cell>
          <cell r="CV402">
            <v>0.18091400665793711</v>
          </cell>
          <cell r="CW402">
            <v>-1.4298030802972317E-2</v>
          </cell>
          <cell r="CX402">
            <v>-1.6058118153575902E-3</v>
          </cell>
          <cell r="CY402">
            <v>0.99839418818464243</v>
          </cell>
          <cell r="CZ402">
            <v>8.7977568135355622E-3</v>
          </cell>
          <cell r="DA402">
            <v>-4.2615864478124932E-3</v>
          </cell>
          <cell r="DB402">
            <v>5.5118763994339126E-2</v>
          </cell>
          <cell r="DC402">
            <v>0.19293810530684885</v>
          </cell>
          <cell r="DE402">
            <v>0.51386826379102302</v>
          </cell>
          <cell r="DF402">
            <v>0.48613173620897698</v>
          </cell>
        </row>
        <row r="403">
          <cell r="BS403">
            <v>38579</v>
          </cell>
          <cell r="BT403">
            <v>19618.68</v>
          </cell>
          <cell r="BU403">
            <v>14680750</v>
          </cell>
          <cell r="BV403">
            <v>0</v>
          </cell>
          <cell r="BW403">
            <v>200450</v>
          </cell>
          <cell r="BX403">
            <v>14881200</v>
          </cell>
          <cell r="BY403">
            <v>-1.9192725114783441E-3</v>
          </cell>
          <cell r="BZ403">
            <v>0.99808072748852161</v>
          </cell>
          <cell r="CB403">
            <v>3.8220672334606132E-2</v>
          </cell>
          <cell r="CC403">
            <v>7.1915402677455553E-2</v>
          </cell>
          <cell r="CD403">
            <v>2.3447495624167036E-2</v>
          </cell>
          <cell r="CE403">
            <v>3.8220672334606132E-2</v>
          </cell>
          <cell r="CF403">
            <v>-2.4532122881663707E-3</v>
          </cell>
          <cell r="CG403">
            <v>0.99754678771183358</v>
          </cell>
          <cell r="CI403">
            <v>4.206017422529329E-2</v>
          </cell>
          <cell r="CJ403">
            <v>7.3676246061047168E-2</v>
          </cell>
          <cell r="CK403">
            <v>-9.3344813125265769E-2</v>
          </cell>
          <cell r="CM403">
            <v>14050010</v>
          </cell>
          <cell r="CN403">
            <v>0</v>
          </cell>
          <cell r="CO403">
            <v>22539</v>
          </cell>
          <cell r="CP403">
            <v>14072549</v>
          </cell>
          <cell r="CQ403">
            <v>9.6567982400285034E-3</v>
          </cell>
          <cell r="CR403">
            <v>1.0096567982400284</v>
          </cell>
          <cell r="CT403">
            <v>-4.7793057616378753E-3</v>
          </cell>
          <cell r="CU403">
            <v>5.4570170754322023E-2</v>
          </cell>
          <cell r="CV403">
            <v>0.19231785495905629</v>
          </cell>
          <cell r="CW403">
            <v>-4.7793057616378753E-3</v>
          </cell>
          <cell r="CX403">
            <v>5.2100962472071037E-3</v>
          </cell>
          <cell r="CY403">
            <v>1.005210096247207</v>
          </cell>
          <cell r="DA403">
            <v>9.2630652383562939E-4</v>
          </cell>
          <cell r="DB403">
            <v>6.0616034306983702E-2</v>
          </cell>
          <cell r="DC403">
            <v>0.19915342765245825</v>
          </cell>
          <cell r="DE403">
            <v>0.5109767371277335</v>
          </cell>
          <cell r="DF403">
            <v>0.4890232628722665</v>
          </cell>
        </row>
        <row r="404">
          <cell r="BS404">
            <v>38580</v>
          </cell>
          <cell r="BU404">
            <v>14889648</v>
          </cell>
          <cell r="BV404">
            <v>0</v>
          </cell>
          <cell r="BW404">
            <v>200450</v>
          </cell>
          <cell r="BX404">
            <v>15090098</v>
          </cell>
          <cell r="BY404">
            <v>1.4037712012472113E-2</v>
          </cell>
          <cell r="BZ404">
            <v>1.0140377120124722</v>
          </cell>
          <cell r="CB404">
            <v>5.2794915138234533E-2</v>
          </cell>
          <cell r="CC404">
            <v>8.696264240197471E-2</v>
          </cell>
          <cell r="CD404">
            <v>3.7814356827625017E-2</v>
          </cell>
          <cell r="CE404">
            <v>5.2794915138234533E-2</v>
          </cell>
          <cell r="CF404">
            <v>1.3861873389668737E-2</v>
          </cell>
          <cell r="CG404">
            <v>1.0138618733896687</v>
          </cell>
          <cell r="CI404">
            <v>5.6505080424820386E-2</v>
          </cell>
          <cell r="CJ404">
            <v>8.8559410245440118E-2</v>
          </cell>
          <cell r="CK404">
            <v>-8.077687371672182E-2</v>
          </cell>
          <cell r="CM404">
            <v>13736877</v>
          </cell>
          <cell r="CN404">
            <v>0</v>
          </cell>
          <cell r="CO404">
            <v>22539</v>
          </cell>
          <cell r="CP404">
            <v>13759416</v>
          </cell>
          <cell r="CQ404">
            <v>-2.2251334850566164E-2</v>
          </cell>
          <cell r="CR404">
            <v>0.97774866514943382</v>
          </cell>
          <cell r="CT404">
            <v>-2.6924294679348648E-2</v>
          </cell>
          <cell r="CU404">
            <v>3.1104576761448843E-2</v>
          </cell>
          <cell r="CV404">
            <v>0.16578719112005347</v>
          </cell>
          <cell r="CW404">
            <v>-2.6924294679348648E-2</v>
          </cell>
          <cell r="CX404">
            <v>-1.1874492858127578E-2</v>
          </cell>
          <cell r="CY404">
            <v>0.98812550714187242</v>
          </cell>
          <cell r="DA404">
            <v>-1.0959185754493728E-2</v>
          </cell>
          <cell r="DB404">
            <v>4.8021756782389735E-2</v>
          </cell>
          <cell r="DC404">
            <v>0.18491408883999982</v>
          </cell>
          <cell r="DE404">
            <v>0.52013466531477359</v>
          </cell>
          <cell r="DF404">
            <v>0.47986533468522635</v>
          </cell>
        </row>
        <row r="405">
          <cell r="BS405">
            <v>38581</v>
          </cell>
          <cell r="BU405">
            <v>14998114</v>
          </cell>
          <cell r="BV405">
            <v>0</v>
          </cell>
          <cell r="BW405">
            <v>200450</v>
          </cell>
          <cell r="BX405">
            <v>15198564</v>
          </cell>
          <cell r="BY405">
            <v>7.1878923516600088E-3</v>
          </cell>
          <cell r="BZ405">
            <v>1.00718789235166</v>
          </cell>
          <cell r="CB405">
            <v>6.0362291656623102E-2</v>
          </cell>
          <cell r="CC405">
            <v>9.4775612865835912E-2</v>
          </cell>
          <cell r="CD405">
            <v>4.527405470550927E-2</v>
          </cell>
          <cell r="CE405">
            <v>6.0362291656623102E-2</v>
          </cell>
          <cell r="CF405">
            <v>7.6495073888181771E-3</v>
          </cell>
          <cell r="CG405">
            <v>1.0076495073888181</v>
          </cell>
          <cell r="CI405">
            <v>6.4586823843853836E-2</v>
          </cell>
          <cell r="CJ405">
            <v>9.6886353497280142E-2</v>
          </cell>
          <cell r="CK405">
            <v>-7.3745269620245413E-2</v>
          </cell>
          <cell r="CM405">
            <v>13748845</v>
          </cell>
          <cell r="CN405">
            <v>0</v>
          </cell>
          <cell r="CO405">
            <v>22539</v>
          </cell>
          <cell r="CP405">
            <v>13771384</v>
          </cell>
          <cell r="CQ405">
            <v>8.6980435797565829E-4</v>
          </cell>
          <cell r="CR405">
            <v>1.0008698043579756</v>
          </cell>
          <cell r="CT405">
            <v>-2.6077909190220572E-2</v>
          </cell>
          <cell r="CU405">
            <v>3.2001436015844487E-2</v>
          </cell>
          <cell r="CV405">
            <v>0.16680119789936176</v>
          </cell>
          <cell r="CW405">
            <v>-2.6077909190220572E-2</v>
          </cell>
          <cell r="CX405">
            <v>4.6415807240781368E-4</v>
          </cell>
          <cell r="CY405">
            <v>1.0004641580724078</v>
          </cell>
          <cell r="DA405">
            <v>-1.0500114476620803E-2</v>
          </cell>
          <cell r="DB405">
            <v>4.8508204540859357E-2</v>
          </cell>
          <cell r="DC405">
            <v>0.18546407627944461</v>
          </cell>
          <cell r="DE405">
            <v>0.52172871572259172</v>
          </cell>
          <cell r="DF405">
            <v>0.47827128427740828</v>
          </cell>
        </row>
        <row r="406">
          <cell r="BS406">
            <v>38582</v>
          </cell>
          <cell r="BU406">
            <v>15186996</v>
          </cell>
          <cell r="BV406">
            <v>0</v>
          </cell>
          <cell r="BW406">
            <v>200450</v>
          </cell>
          <cell r="BX406">
            <v>15387446</v>
          </cell>
          <cell r="BY406">
            <v>1.242762145160556E-2</v>
          </cell>
          <cell r="BZ406">
            <v>1.0124276214516055</v>
          </cell>
          <cell r="CB406">
            <v>7.3540072818888413E-2</v>
          </cell>
          <cell r="CC406">
            <v>0.10838106975698181</v>
          </cell>
          <cell r="CD406">
            <v>5.82643249705741E-2</v>
          </cell>
          <cell r="CE406">
            <v>7.3540072818888413E-2</v>
          </cell>
          <cell r="CF406">
            <v>1.4386939981571969E-2</v>
          </cell>
          <cell r="CG406">
            <v>1.0143869399815719</v>
          </cell>
          <cell r="CI406">
            <v>7.9902970583667576E-2</v>
          </cell>
          <cell r="CJ406">
            <v>0.11266719163165084</v>
          </cell>
          <cell r="CK406">
            <v>-6.0419298406624855E-2</v>
          </cell>
          <cell r="CM406">
            <v>13600830</v>
          </cell>
          <cell r="CN406">
            <v>0</v>
          </cell>
          <cell r="CO406">
            <v>22539</v>
          </cell>
          <cell r="CP406">
            <v>13623369</v>
          </cell>
          <cell r="CQ406">
            <v>-1.0748011964520051E-2</v>
          </cell>
          <cell r="CR406">
            <v>0.98925198803547998</v>
          </cell>
          <cell r="CT406">
            <v>-3.6545635474754423E-2</v>
          </cell>
          <cell r="CU406">
            <v>2.09094722341443E-2</v>
          </cell>
          <cell r="CV406">
            <v>0.15426040466412316</v>
          </cell>
          <cell r="CW406">
            <v>-3.6545635474754423E-2</v>
          </cell>
          <cell r="CX406">
            <v>-5.6886208450518038E-3</v>
          </cell>
          <cell r="CY406">
            <v>0.99431137915494816</v>
          </cell>
          <cell r="DA406">
            <v>-1.6129004151585469E-2</v>
          </cell>
          <cell r="DB406">
            <v>4.2543638912300397E-2</v>
          </cell>
          <cell r="DC406">
            <v>0.17872042062406135</v>
          </cell>
          <cell r="DE406">
            <v>0.52754924946399218</v>
          </cell>
          <cell r="DF406">
            <v>0.47245075053600782</v>
          </cell>
        </row>
        <row r="407">
          <cell r="BS407">
            <v>38583</v>
          </cell>
          <cell r="BU407">
            <v>15194486</v>
          </cell>
          <cell r="BV407">
            <v>0</v>
          </cell>
          <cell r="BW407">
            <v>200450</v>
          </cell>
          <cell r="BX407">
            <v>15394936</v>
          </cell>
          <cell r="BY407">
            <v>4.8676044094647024E-4</v>
          </cell>
          <cell r="BZ407">
            <v>1.0004867604409464</v>
          </cell>
          <cell r="CA407">
            <v>3.2536954178374655E-2</v>
          </cell>
          <cell r="CB407">
            <v>7.4062629658107282E-2</v>
          </cell>
          <cell r="CC407">
            <v>0.10892058581523334</v>
          </cell>
          <cell r="CD407">
            <v>5.8779446180034611E-2</v>
          </cell>
          <cell r="CE407">
            <v>7.4062629658107282E-2</v>
          </cell>
          <cell r="CF407">
            <v>5.7695097170051065E-4</v>
          </cell>
          <cell r="CG407">
            <v>1.0005769509717004</v>
          </cell>
          <cell r="CH407">
            <v>3.4369500532175135E-2</v>
          </cell>
          <cell r="CI407">
            <v>8.0526021651887936E-2</v>
          </cell>
          <cell r="CJ407">
            <v>0.11330914604904185</v>
          </cell>
          <cell r="CK407">
            <v>-5.9877206407849659E-2</v>
          </cell>
          <cell r="CM407">
            <v>13692317</v>
          </cell>
          <cell r="CN407">
            <v>0</v>
          </cell>
          <cell r="CO407">
            <v>22539</v>
          </cell>
          <cell r="CP407">
            <v>13714856</v>
          </cell>
          <cell r="CQ407">
            <v>6.7154460838578182E-3</v>
          </cell>
          <cell r="CR407">
            <v>1.0067154460838579</v>
          </cell>
          <cell r="CS407">
            <v>-1.600643939608648E-2</v>
          </cell>
          <cell r="CT407">
            <v>-3.0075609635527578E-2</v>
          </cell>
          <cell r="CU407">
            <v>2.7765334751432391E-2</v>
          </cell>
          <cell r="CV407">
            <v>0.16201177817837698</v>
          </cell>
          <cell r="CW407">
            <v>-3.0075609635527578E-2</v>
          </cell>
          <cell r="CX407">
            <v>3.5609007275114379E-3</v>
          </cell>
          <cell r="CY407">
            <v>1.0035609007275115</v>
          </cell>
          <cell r="CZ407">
            <v>-8.3997470068883917E-3</v>
          </cell>
          <cell r="DA407">
            <v>-1.2625537206691462E-2</v>
          </cell>
          <cell r="DB407">
            <v>4.6256033314565626E-2</v>
          </cell>
          <cell r="DC407">
            <v>0.18291772702739428</v>
          </cell>
          <cell r="DE407">
            <v>0.52600095621519627</v>
          </cell>
          <cell r="DF407">
            <v>0.47399904378480373</v>
          </cell>
        </row>
        <row r="408">
          <cell r="BS408">
            <v>38586</v>
          </cell>
          <cell r="BU408">
            <v>15216139</v>
          </cell>
          <cell r="BV408">
            <v>0</v>
          </cell>
          <cell r="BW408">
            <v>200450</v>
          </cell>
          <cell r="BX408">
            <v>15416589</v>
          </cell>
          <cell r="BY408">
            <v>1.406501462558857E-3</v>
          </cell>
          <cell r="BZ408">
            <v>1.0014065014625588</v>
          </cell>
          <cell r="CB408">
            <v>7.5573300317601122E-2</v>
          </cell>
          <cell r="CC408">
            <v>0.11048028424104417</v>
          </cell>
          <cell r="CD408">
            <v>6.0268621019614166E-2</v>
          </cell>
          <cell r="CE408">
            <v>7.5573300317601122E-2</v>
          </cell>
          <cell r="CF408">
            <v>1.7298957971935863E-3</v>
          </cell>
          <cell r="CG408">
            <v>1.0017298957971936</v>
          </cell>
          <cell r="CI408">
            <v>8.2395219075501958E-2</v>
          </cell>
          <cell r="CJ408">
            <v>0.11523505486176933</v>
          </cell>
          <cell r="CK408">
            <v>-5.8250891938368632E-2</v>
          </cell>
          <cell r="CM408">
            <v>13760852</v>
          </cell>
          <cell r="CN408">
            <v>0</v>
          </cell>
          <cell r="CO408">
            <v>22539</v>
          </cell>
          <cell r="CP408">
            <v>13783391</v>
          </cell>
          <cell r="CQ408">
            <v>4.9971359524299784E-3</v>
          </cell>
          <cell r="CR408">
            <v>1.0049971359524299</v>
          </cell>
          <cell r="CT408">
            <v>-2.5228765593298674E-2</v>
          </cell>
          <cell r="CU408">
            <v>3.2901217856379894E-2</v>
          </cell>
          <cell r="CV408">
            <v>0.16781850901225903</v>
          </cell>
          <cell r="CW408">
            <v>-2.5228765593298674E-2</v>
          </cell>
          <cell r="CX408">
            <v>2.6530273636183313E-3</v>
          </cell>
          <cell r="CY408">
            <v>1.0026530273636183</v>
          </cell>
          <cell r="DA408">
            <v>-1.0006005738762869E-2</v>
          </cell>
          <cell r="DB408">
            <v>4.9031779200299885E-2</v>
          </cell>
          <cell r="DC408">
            <v>0.1860560401261071</v>
          </cell>
          <cell r="DE408">
            <v>0.52511107864857332</v>
          </cell>
          <cell r="DF408">
            <v>0.47488892135142674</v>
          </cell>
        </row>
        <row r="409">
          <cell r="BS409">
            <v>38587</v>
          </cell>
          <cell r="BU409">
            <v>15291217</v>
          </cell>
          <cell r="BV409">
            <v>0</v>
          </cell>
          <cell r="BW409">
            <v>200450</v>
          </cell>
          <cell r="BX409">
            <v>15491667</v>
          </cell>
          <cell r="BY409">
            <v>4.8699488583369508E-3</v>
          </cell>
          <cell r="BZ409">
            <v>1.004869948858337</v>
          </cell>
          <cell r="CB409">
            <v>8.08112872835407E-2</v>
          </cell>
          <cell r="CC409">
            <v>0.11588826643348971</v>
          </cell>
          <cell r="CD409">
            <v>6.5432074980079191E-2</v>
          </cell>
          <cell r="CE409">
            <v>8.08112872835407E-2</v>
          </cell>
          <cell r="CF409">
            <v>5.9290943542394019E-3</v>
          </cell>
          <cell r="CG409">
            <v>1.0059290943542394</v>
          </cell>
          <cell r="CI409">
            <v>8.8812842457978158E-2</v>
          </cell>
          <cell r="CJ409">
            <v>0.1218473887292002</v>
          </cell>
          <cell r="CK409">
            <v>-5.2667172618650393E-2</v>
          </cell>
          <cell r="CM409">
            <v>13650576</v>
          </cell>
          <cell r="CN409">
            <v>0</v>
          </cell>
          <cell r="CO409">
            <v>22539</v>
          </cell>
          <cell r="CP409">
            <v>13673115</v>
          </cell>
          <cell r="CQ409">
            <v>-8.0006436732441236E-3</v>
          </cell>
          <cell r="CR409">
            <v>0.99199935632675584</v>
          </cell>
          <cell r="CT409">
            <v>-3.3027562902715024E-2</v>
          </cell>
          <cell r="CU409">
            <v>2.463734326265099E-2</v>
          </cell>
          <cell r="CV409">
            <v>0.15847520924663261</v>
          </cell>
          <cell r="CW409">
            <v>-3.3027562902715024E-2</v>
          </cell>
          <cell r="CX409">
            <v>-4.2303641346977221E-3</v>
          </cell>
          <cell r="CY409">
            <v>0.99576963586530232</v>
          </cell>
          <cell r="DA409">
            <v>-1.4194040825651677E-2</v>
          </cell>
          <cell r="DB409">
            <v>4.4593992785412873E-2</v>
          </cell>
          <cell r="DC409">
            <v>0.1810385911922161</v>
          </cell>
          <cell r="DE409">
            <v>0.5283438037166529</v>
          </cell>
          <cell r="DF409">
            <v>0.47165619628334704</v>
          </cell>
        </row>
        <row r="410">
          <cell r="BS410">
            <v>38588</v>
          </cell>
          <cell r="BU410">
            <v>15236608</v>
          </cell>
          <cell r="BV410">
            <v>0</v>
          </cell>
          <cell r="BW410">
            <v>200450</v>
          </cell>
          <cell r="BX410">
            <v>15437058</v>
          </cell>
          <cell r="BY410">
            <v>-3.5250564061311157E-3</v>
          </cell>
          <cell r="BZ410">
            <v>0.9964749435938689</v>
          </cell>
          <cell r="CB410">
            <v>7.700136653148304E-2</v>
          </cell>
          <cell r="CC410">
            <v>0.11195469735137187</v>
          </cell>
          <cell r="CD410">
            <v>6.1676366818873118E-2</v>
          </cell>
          <cell r="CE410">
            <v>7.700136653148304E-2</v>
          </cell>
          <cell r="CF410">
            <v>-4.0498352042164665E-3</v>
          </cell>
          <cell r="CG410">
            <v>0.99595016479578358</v>
          </cell>
          <cell r="CI410">
            <v>8.4403329877788869E-2</v>
          </cell>
          <cell r="CJ410">
            <v>0.11730409168056632</v>
          </cell>
          <cell r="CK410">
            <v>-5.6503714453089215E-2</v>
          </cell>
          <cell r="CM410">
            <v>13633383</v>
          </cell>
          <cell r="CN410">
            <v>0</v>
          </cell>
          <cell r="CO410">
            <v>22539</v>
          </cell>
          <cell r="CP410">
            <v>13655922</v>
          </cell>
          <cell r="CQ410">
            <v>-1.2574310974492644E-3</v>
          </cell>
          <cell r="CR410">
            <v>0.99874256890255075</v>
          </cell>
          <cell r="CT410">
            <v>-3.4243464115497391E-2</v>
          </cell>
          <cell r="CU410">
            <v>2.3348932403624678E-2</v>
          </cell>
          <cell r="CV410">
            <v>0.15701850649290194</v>
          </cell>
          <cell r="CW410">
            <v>-3.4243464115497391E-2</v>
          </cell>
          <cell r="CX410">
            <v>-6.6544226354170292E-4</v>
          </cell>
          <cell r="CY410">
            <v>0.9993345577364583</v>
          </cell>
          <cell r="DA410">
            <v>-1.4850037774537528E-2</v>
          </cell>
          <cell r="DB410">
            <v>4.3898875794371683E-2</v>
          </cell>
          <cell r="DC410">
            <v>0.18025267819876301</v>
          </cell>
          <cell r="DE410">
            <v>0.52776628853122953</v>
          </cell>
          <cell r="DF410">
            <v>0.47223371146877047</v>
          </cell>
        </row>
        <row r="411">
          <cell r="BS411">
            <v>38589</v>
          </cell>
          <cell r="BU411">
            <v>15202078</v>
          </cell>
          <cell r="BV411">
            <v>0</v>
          </cell>
          <cell r="BW411">
            <v>200450</v>
          </cell>
          <cell r="BX411">
            <v>15402528</v>
          </cell>
          <cell r="BY411">
            <v>-2.2368251774398983E-3</v>
          </cell>
          <cell r="BZ411">
            <v>0.99776317482256005</v>
          </cell>
          <cell r="CB411">
            <v>7.4592302758688112E-2</v>
          </cell>
          <cell r="CC411">
            <v>0.10946744908816375</v>
          </cell>
          <cell r="CD411">
            <v>5.9301582391279695E-2</v>
          </cell>
          <cell r="CE411">
            <v>7.4592302758688112E-2</v>
          </cell>
          <cell r="CF411">
            <v>-2.7562035199797472E-3</v>
          </cell>
          <cell r="CG411">
            <v>0.99724379648002026</v>
          </cell>
          <cell r="CI411">
            <v>8.1414493602901983E-2</v>
          </cell>
          <cell r="CJ411">
            <v>0.11422457421018861</v>
          </cell>
          <cell r="CK411">
            <v>-5.9104182236401459E-2</v>
          </cell>
          <cell r="CM411">
            <v>14000342</v>
          </cell>
          <cell r="CN411">
            <v>0</v>
          </cell>
          <cell r="CO411">
            <v>22539</v>
          </cell>
          <cell r="CP411">
            <v>14022881</v>
          </cell>
          <cell r="CQ411">
            <v>2.6871785002872746E-2</v>
          </cell>
          <cell r="CR411">
            <v>1.0268717850028728</v>
          </cell>
          <cell r="CT411">
            <v>-8.2918621180898544E-3</v>
          </cell>
          <cell r="CU411">
            <v>5.0848144898094194E-2</v>
          </cell>
          <cell r="CV411">
            <v>0.18810965904372412</v>
          </cell>
          <cell r="CW411">
            <v>-8.2918621180898544E-3</v>
          </cell>
          <cell r="CX411">
            <v>1.4322415581572254E-2</v>
          </cell>
          <cell r="CY411">
            <v>1.0143224155815722</v>
          </cell>
          <cell r="DA411">
            <v>-7.4031060537427251E-4</v>
          </cell>
          <cell r="DB411">
            <v>5.88500293186347E-2</v>
          </cell>
          <cell r="DC411">
            <v>0.19715674754718937</v>
          </cell>
          <cell r="DE411">
            <v>0.52057596596446454</v>
          </cell>
          <cell r="DF411">
            <v>0.47942403403553541</v>
          </cell>
        </row>
        <row r="412">
          <cell r="BS412">
            <v>38590</v>
          </cell>
          <cell r="BU412">
            <v>15323888</v>
          </cell>
          <cell r="BV412">
            <v>0</v>
          </cell>
          <cell r="BW412">
            <v>200450</v>
          </cell>
          <cell r="BX412">
            <v>15524338</v>
          </cell>
          <cell r="BY412">
            <v>7.9084420427607723E-3</v>
          </cell>
          <cell r="BZ412">
            <v>1.0079084420427609</v>
          </cell>
          <cell r="CA412">
            <v>8.4054912602431475E-3</v>
          </cell>
          <cell r="CB412">
            <v>8.3090653704652073E-2</v>
          </cell>
          <cell r="CC412">
            <v>0.1182416081076072</v>
          </cell>
          <cell r="CD412">
            <v>6.7679007561425975E-2</v>
          </cell>
          <cell r="CE412">
            <v>8.3090653704652073E-2</v>
          </cell>
          <cell r="CF412">
            <v>9.9207701204949619E-3</v>
          </cell>
          <cell r="CG412">
            <v>1.0099207701204949</v>
          </cell>
          <cell r="CH412">
            <v>1.0751186287267789E-2</v>
          </cell>
          <cell r="CI412">
            <v>9.2142958198907721E-2</v>
          </cell>
          <cell r="CJ412">
            <v>0.12527854007353412</v>
          </cell>
          <cell r="CK412">
            <v>-4.9769771121033757E-2</v>
          </cell>
          <cell r="CM412">
            <v>13828386</v>
          </cell>
          <cell r="CN412">
            <v>0</v>
          </cell>
          <cell r="CO412">
            <v>22539</v>
          </cell>
          <cell r="CP412">
            <v>13850925</v>
          </cell>
          <cell r="CQ412">
            <v>-1.2262530074953927E-2</v>
          </cell>
          <cell r="CR412">
            <v>0.98773746992504607</v>
          </cell>
          <cell r="CS412">
            <v>9.9212853565506798E-3</v>
          </cell>
          <cell r="CT412">
            <v>-2.0452712984443289E-2</v>
          </cell>
          <cell r="CU412">
            <v>3.7962087917071674E-2</v>
          </cell>
          <cell r="CV412">
            <v>0.17354042861735719</v>
          </cell>
          <cell r="CW412">
            <v>-2.0452712984443289E-2</v>
          </cell>
          <cell r="CX412">
            <v>-6.4442637635666435E-3</v>
          </cell>
          <cell r="CY412">
            <v>0.99355573623643334</v>
          </cell>
          <cell r="CZ412">
            <v>5.5153680794541859E-3</v>
          </cell>
          <cell r="DA412">
            <v>-7.1798036121328845E-3</v>
          </cell>
          <cell r="DB412">
            <v>5.2026520443645197E-2</v>
          </cell>
          <cell r="DC412">
            <v>0.18944195369966166</v>
          </cell>
          <cell r="DE412">
            <v>0.52564983438341728</v>
          </cell>
          <cell r="DF412">
            <v>0.47435016561658278</v>
          </cell>
        </row>
        <row r="413">
          <cell r="BS413">
            <v>38593</v>
          </cell>
          <cell r="BU413">
            <v>15222813</v>
          </cell>
          <cell r="BV413">
            <v>0</v>
          </cell>
          <cell r="BW413">
            <v>200450</v>
          </cell>
          <cell r="BX413">
            <v>15423263</v>
          </cell>
          <cell r="BY413">
            <v>-6.5107446127493484E-3</v>
          </cell>
          <cell r="BZ413">
            <v>0.99348925538725064</v>
          </cell>
          <cell r="CB413">
            <v>7.603892706592541E-2</v>
          </cell>
          <cell r="CC413">
            <v>0.11096102258186846</v>
          </cell>
          <cell r="CD413">
            <v>6.0727622214799881E-2</v>
          </cell>
          <cell r="CE413">
            <v>7.603892706592541E-2</v>
          </cell>
          <cell r="CF413">
            <v>-8.5057346111499475E-3</v>
          </cell>
          <cell r="CG413">
            <v>0.9914942653888501</v>
          </cell>
          <cell r="CI413">
            <v>8.2853480039031702E-2</v>
          </cell>
          <cell r="CJ413">
            <v>0.11570721944804641</v>
          </cell>
          <cell r="CK413">
            <v>-5.7852177267370464E-2</v>
          </cell>
          <cell r="CM413">
            <v>13941487</v>
          </cell>
          <cell r="CN413">
            <v>0</v>
          </cell>
          <cell r="CO413">
            <v>22539</v>
          </cell>
          <cell r="CP413">
            <v>13964026</v>
          </cell>
          <cell r="CQ413">
            <v>8.1655918287045805E-3</v>
          </cell>
          <cell r="CR413">
            <v>1.0081655918287047</v>
          </cell>
          <cell r="CT413">
            <v>-1.2454129661759183E-2</v>
          </cell>
          <cell r="CU413">
            <v>4.6437662660672618E-2</v>
          </cell>
          <cell r="CV413">
            <v>0.18312308075192973</v>
          </cell>
          <cell r="CW413">
            <v>-1.2454129661759183E-2</v>
          </cell>
          <cell r="CX413">
            <v>4.2335885125654232E-3</v>
          </cell>
          <cell r="CY413">
            <v>1.0042335885125655</v>
          </cell>
          <cell r="DA413">
            <v>-2.9766114336622351E-3</v>
          </cell>
          <cell r="DB413">
            <v>5.6480367835509693E-2</v>
          </cell>
          <cell r="DC413">
            <v>0.19447756149120798</v>
          </cell>
          <cell r="DE413">
            <v>0.52196737106668079</v>
          </cell>
          <cell r="DF413">
            <v>0.47803262893331916</v>
          </cell>
        </row>
        <row r="414">
          <cell r="BS414">
            <v>38594</v>
          </cell>
          <cell r="BU414">
            <v>15212759</v>
          </cell>
          <cell r="BV414">
            <v>0</v>
          </cell>
          <cell r="BW414">
            <v>200450</v>
          </cell>
          <cell r="BX414">
            <v>15413209</v>
          </cell>
          <cell r="BY414">
            <v>-6.5187243451661297E-4</v>
          </cell>
          <cell r="BZ414">
            <v>0.99934812756548341</v>
          </cell>
          <cell r="CB414">
            <v>7.5337486950904253E-2</v>
          </cell>
          <cell r="CC414">
            <v>0.11023681771542493</v>
          </cell>
          <cell r="CD414">
            <v>6.0036163117347829E-2</v>
          </cell>
          <cell r="CE414">
            <v>7.5337486950904253E-2</v>
          </cell>
          <cell r="CF414">
            <v>-7.389743775784121E-4</v>
          </cell>
          <cell r="CG414">
            <v>0.99926102562242158</v>
          </cell>
          <cell r="CI414">
            <v>8.2053279062611173E-2</v>
          </cell>
          <cell r="CJ414">
            <v>0.11488274039999502</v>
          </cell>
          <cell r="CK414">
            <v>-5.8548400368261144E-2</v>
          </cell>
          <cell r="CM414">
            <v>13845188</v>
          </cell>
          <cell r="CN414">
            <v>0</v>
          </cell>
          <cell r="CO414">
            <v>22539</v>
          </cell>
          <cell r="CP414">
            <v>13867727</v>
          </cell>
          <cell r="CQ414">
            <v>-6.896220330726969E-3</v>
          </cell>
          <cell r="CR414">
            <v>0.99310377966927299</v>
          </cell>
          <cell r="CT414">
            <v>-1.9264463570311308E-2</v>
          </cell>
          <cell r="CU414">
            <v>3.9221197976593736E-2</v>
          </cell>
          <cell r="CV414">
            <v>0.17496400330869588</v>
          </cell>
          <cell r="CW414">
            <v>-1.9264463570311308E-2</v>
          </cell>
          <cell r="CX414">
            <v>-3.5880601022338678E-3</v>
          </cell>
          <cell r="CY414">
            <v>0.99641193989776611</v>
          </cell>
          <cell r="DA414">
            <v>-6.5539912751712004E-3</v>
          </cell>
          <cell r="DB414">
            <v>5.268965277888582E-2</v>
          </cell>
          <cell r="DC414">
            <v>0.1901917042098078</v>
          </cell>
          <cell r="DE414">
            <v>0.52353178977165871</v>
          </cell>
          <cell r="DF414">
            <v>0.47646821022834129</v>
          </cell>
        </row>
        <row r="415">
          <cell r="BS415">
            <v>38595</v>
          </cell>
          <cell r="BU415">
            <v>15060334</v>
          </cell>
          <cell r="BV415">
            <v>0</v>
          </cell>
          <cell r="BW415">
            <v>200450</v>
          </cell>
          <cell r="BX415">
            <v>15260784</v>
          </cell>
          <cell r="BY415">
            <v>-9.8892449975861614E-3</v>
          </cell>
          <cell r="BZ415">
            <v>0.99011075500241386</v>
          </cell>
          <cell r="CB415">
            <v>6.4703211087358214E-2</v>
          </cell>
          <cell r="CC415">
            <v>9.925741381969666E-2</v>
          </cell>
          <cell r="CD415">
            <v>4.9553205793979149E-2</v>
          </cell>
          <cell r="CE415">
            <v>6.4703211087358214E-2</v>
          </cell>
          <cell r="CF415">
            <v>-9.5642192636422839E-3</v>
          </cell>
          <cell r="CG415">
            <v>0.99043578073635774</v>
          </cell>
          <cell r="CI415">
            <v>7.1704284246713268E-2</v>
          </cell>
          <cell r="CJ415">
            <v>0.10421975741755918</v>
          </cell>
          <cell r="CK415">
            <v>-6.7552649893245831E-2</v>
          </cell>
          <cell r="CM415">
            <v>14120456</v>
          </cell>
          <cell r="CN415">
            <v>0</v>
          </cell>
          <cell r="CO415">
            <v>22539</v>
          </cell>
          <cell r="CP415">
            <v>14142995</v>
          </cell>
          <cell r="CQ415">
            <v>1.9849539870520957E-2</v>
          </cell>
          <cell r="CR415">
            <v>1.019849539870521</v>
          </cell>
          <cell r="CT415">
            <v>2.0268556248659308E-4</v>
          </cell>
          <cell r="CU415">
            <v>5.9849260580120633E-2</v>
          </cell>
          <cell r="CV415">
            <v>0.19828649813879884</v>
          </cell>
          <cell r="CW415">
            <v>2.0268556248659308E-4</v>
          </cell>
          <cell r="CX415">
            <v>1.0393718331321973E-2</v>
          </cell>
          <cell r="CY415">
            <v>1.0103937183313221</v>
          </cell>
          <cell r="DA415">
            <v>3.7716067168906964E-3</v>
          </cell>
          <cell r="DB415">
            <v>6.3631012520166896E-2</v>
          </cell>
          <cell r="DC415">
            <v>0.20256222154364067</v>
          </cell>
          <cell r="DE415">
            <v>0.5161043960770082</v>
          </cell>
          <cell r="DF415">
            <v>0.4838956039229918</v>
          </cell>
        </row>
        <row r="416">
          <cell r="CW416">
            <v>2.0268556248659308E-4</v>
          </cell>
        </row>
        <row r="417">
          <cell r="CW417">
            <v>2.0268556248659308E-4</v>
          </cell>
        </row>
        <row r="418">
          <cell r="BX418">
            <v>14333369</v>
          </cell>
          <cell r="CP418">
            <v>14226474</v>
          </cell>
          <cell r="CW418">
            <v>2.0268556248659308E-4</v>
          </cell>
        </row>
        <row r="419">
          <cell r="BX419">
            <v>927415</v>
          </cell>
          <cell r="CP419">
            <v>-83479</v>
          </cell>
          <cell r="CW419">
            <v>2.0268556248659308E-4</v>
          </cell>
        </row>
        <row r="420">
          <cell r="BX420">
            <v>942233</v>
          </cell>
          <cell r="CW420">
            <v>2.0268556248659308E-4</v>
          </cell>
        </row>
        <row r="421">
          <cell r="CW421">
            <v>2.0268556248659308E-4</v>
          </cell>
        </row>
        <row r="422">
          <cell r="BX422">
            <v>6.470321108735845E-2</v>
          </cell>
          <cell r="CP422">
            <v>-5.8678629715275899E-3</v>
          </cell>
          <cell r="CW422">
            <v>2.0268556248659308E-4</v>
          </cell>
        </row>
        <row r="423">
          <cell r="BS423" t="str">
            <v>Month Fee deduction</v>
          </cell>
          <cell r="BX423">
            <v>0</v>
          </cell>
          <cell r="CP423">
            <v>0</v>
          </cell>
          <cell r="CW423">
            <v>2.0268556248659308E-4</v>
          </cell>
        </row>
        <row r="424">
          <cell r="BS424" t="str">
            <v>Cum fee deduction</v>
          </cell>
          <cell r="BX424">
            <v>0</v>
          </cell>
          <cell r="CP424">
            <v>0</v>
          </cell>
          <cell r="CW424">
            <v>2.0268556248659308E-4</v>
          </cell>
        </row>
        <row r="425">
          <cell r="CW425">
            <v>2.0268556248659308E-4</v>
          </cell>
        </row>
        <row r="426">
          <cell r="CW426">
            <v>2.0268556248659308E-4</v>
          </cell>
        </row>
        <row r="427">
          <cell r="CW427">
            <v>2.0268556248659308E-4</v>
          </cell>
        </row>
        <row r="428">
          <cell r="CW428">
            <v>2.0268556248659308E-4</v>
          </cell>
        </row>
        <row r="429">
          <cell r="CW429">
            <v>2.0268556248659308E-4</v>
          </cell>
        </row>
        <row r="430">
          <cell r="CW430">
            <v>2.0268556248659308E-4</v>
          </cell>
        </row>
        <row r="431">
          <cell r="CW431">
            <v>2.0268556248659308E-4</v>
          </cell>
        </row>
        <row r="432">
          <cell r="CW432">
            <v>2.0268556248659308E-4</v>
          </cell>
        </row>
        <row r="433">
          <cell r="CW433">
            <v>2.0268556248659308E-4</v>
          </cell>
        </row>
        <row r="434">
          <cell r="CW434">
            <v>2.0268556248659308E-4</v>
          </cell>
        </row>
        <row r="435">
          <cell r="BU435">
            <v>-396022</v>
          </cell>
          <cell r="BW435">
            <v>116988</v>
          </cell>
          <cell r="BX435">
            <v>0</v>
          </cell>
          <cell r="CM435">
            <v>513010</v>
          </cell>
          <cell r="CP435">
            <v>469939</v>
          </cell>
          <cell r="CW435">
            <v>2.0268556248659308E-4</v>
          </cell>
        </row>
        <row r="436">
          <cell r="BX436">
            <v>-469939</v>
          </cell>
          <cell r="CP436">
            <v>0</v>
          </cell>
          <cell r="CW436">
            <v>2.0268556248659308E-4</v>
          </cell>
        </row>
        <row r="437">
          <cell r="BU437">
            <v>14590395</v>
          </cell>
          <cell r="BX437">
            <v>14790845</v>
          </cell>
          <cell r="CM437">
            <v>14590395</v>
          </cell>
          <cell r="CP437">
            <v>14612934</v>
          </cell>
          <cell r="CW437">
            <v>2.0268556248659308E-4</v>
          </cell>
        </row>
        <row r="438">
          <cell r="CW438">
            <v>2.0268556248659308E-4</v>
          </cell>
        </row>
        <row r="439">
          <cell r="BS439">
            <v>38596</v>
          </cell>
          <cell r="BU439">
            <v>14664312</v>
          </cell>
          <cell r="BV439">
            <v>0</v>
          </cell>
          <cell r="BW439">
            <v>200450</v>
          </cell>
          <cell r="BX439">
            <v>14864762</v>
          </cell>
          <cell r="BY439">
            <v>4.9974832404774709E-3</v>
          </cell>
          <cell r="BZ439">
            <v>1.0049974832404776</v>
          </cell>
          <cell r="CB439">
            <v>4.9974832404775515E-3</v>
          </cell>
          <cell r="CC439">
            <v>0.10475093432223126</v>
          </cell>
          <cell r="CD439">
            <v>5.4798330349923985E-2</v>
          </cell>
          <cell r="CE439">
            <v>7.002404754085001E-2</v>
          </cell>
          <cell r="CF439">
            <v>5.041826231444114E-3</v>
          </cell>
          <cell r="CG439">
            <v>1.0050418262314442</v>
          </cell>
          <cell r="CI439">
            <v>5.0418262314442241E-3</v>
          </cell>
          <cell r="CJ439">
            <v>0.109787041555786</v>
          </cell>
          <cell r="CK439">
            <v>-6.2851412384036909E-2</v>
          </cell>
          <cell r="CM439">
            <v>14633466</v>
          </cell>
          <cell r="CN439">
            <v>0</v>
          </cell>
          <cell r="CO439">
            <v>22539</v>
          </cell>
          <cell r="CP439">
            <v>14656005</v>
          </cell>
          <cell r="CQ439">
            <v>2.9474573689308391E-3</v>
          </cell>
          <cell r="CR439">
            <v>1.0029474573689308</v>
          </cell>
          <cell r="CT439">
            <v>2.9474573689307615E-3</v>
          </cell>
          <cell r="CU439">
            <v>6.2973121093173434E-2</v>
          </cell>
          <cell r="CV439">
            <v>0.20181839650782818</v>
          </cell>
          <cell r="CW439">
            <v>3.1507403384720689E-3</v>
          </cell>
          <cell r="CX439">
            <v>1.5416896644156297E-3</v>
          </cell>
          <cell r="CY439">
            <v>1.0015416896644156</v>
          </cell>
          <cell r="DA439">
            <v>1.5416896644155909E-3</v>
          </cell>
          <cell r="DB439">
            <v>6.5270801458921168E-2</v>
          </cell>
          <cell r="DC439">
            <v>0.20441619929141108</v>
          </cell>
          <cell r="DE439">
            <v>0.50052642217440513</v>
          </cell>
          <cell r="DF439">
            <v>0.49947357782559482</v>
          </cell>
        </row>
        <row r="440">
          <cell r="BS440">
            <v>38597</v>
          </cell>
          <cell r="BU440">
            <v>14753690</v>
          </cell>
          <cell r="BV440">
            <v>0</v>
          </cell>
          <cell r="BW440">
            <v>200450</v>
          </cell>
          <cell r="BX440">
            <v>14954140</v>
          </cell>
          <cell r="BY440">
            <v>6.0127434263663286E-3</v>
          </cell>
          <cell r="BZ440">
            <v>1.0060127434263664</v>
          </cell>
          <cell r="CA440">
            <v>-6.1239805580538542E-3</v>
          </cell>
          <cell r="CB440">
            <v>1.1040275251346543E-2</v>
          </cell>
          <cell r="CC440">
            <v>0.11139351824034938</v>
          </cell>
          <cell r="CD440">
            <v>6.114056207687768E-2</v>
          </cell>
          <cell r="CE440">
            <v>7.6457827598755301E-2</v>
          </cell>
          <cell r="CF440">
            <v>6.1405404387669654E-3</v>
          </cell>
          <cell r="CG440">
            <v>1.0061405404387669</v>
          </cell>
          <cell r="CH440">
            <v>-7.7108075926590747E-3</v>
          </cell>
          <cell r="CI440">
            <v>1.1213326208070473E-2</v>
          </cell>
          <cell r="CJ440">
            <v>0.11660173376287886</v>
          </cell>
          <cell r="CK440">
            <v>-5.7096813584647799E-2</v>
          </cell>
          <cell r="CM440">
            <v>14515562</v>
          </cell>
          <cell r="CN440">
            <v>0</v>
          </cell>
          <cell r="CO440">
            <v>22539</v>
          </cell>
          <cell r="CP440">
            <v>14538101</v>
          </cell>
          <cell r="CQ440">
            <v>-8.0447570808006678E-3</v>
          </cell>
          <cell r="CR440">
            <v>0.99195524291919934</v>
          </cell>
          <cell r="CS440">
            <v>1.585768191834136E-2</v>
          </cell>
          <cell r="CT440">
            <v>-5.1210112904089833E-3</v>
          </cell>
          <cell r="CU440">
            <v>5.4421760550558362E-2</v>
          </cell>
          <cell r="CV440">
            <v>0.19215005945268526</v>
          </cell>
          <cell r="CW440">
            <v>-4.9193636829762966E-3</v>
          </cell>
          <cell r="CX440">
            <v>-4.1876256899563936E-3</v>
          </cell>
          <cell r="CY440">
            <v>0.99581237431004366</v>
          </cell>
          <cell r="CZ440">
            <v>8.3489583861648953E-3</v>
          </cell>
          <cell r="DA440">
            <v>-2.652392044785401E-3</v>
          </cell>
          <cell r="DB440">
            <v>6.0809846083971442E-2</v>
          </cell>
          <cell r="DC440">
            <v>0.19937255507385876</v>
          </cell>
          <cell r="DE440">
            <v>0.50406788666823465</v>
          </cell>
          <cell r="DF440">
            <v>0.49593211333176535</v>
          </cell>
        </row>
        <row r="441">
          <cell r="BS441">
            <v>38601</v>
          </cell>
          <cell r="BU441">
            <v>14597391</v>
          </cell>
          <cell r="BV441">
            <v>0</v>
          </cell>
          <cell r="BW441">
            <v>200450</v>
          </cell>
          <cell r="BX441">
            <v>14797841</v>
          </cell>
          <cell r="BY441">
            <v>-1.0451888239644673E-2</v>
          </cell>
          <cell r="BZ441">
            <v>0.98954811176035529</v>
          </cell>
          <cell r="CB441">
            <v>4.7299528863975482E-4</v>
          </cell>
          <cell r="CC441">
            <v>9.9777357397435651E-2</v>
          </cell>
          <cell r="CD441">
            <v>5.0049639515496347E-2</v>
          </cell>
          <cell r="CE441">
            <v>6.5206810690002337E-2</v>
          </cell>
          <cell r="CF441">
            <v>-1.116629716464251E-2</v>
          </cell>
          <cell r="CG441">
            <v>0.98883370283535754</v>
          </cell>
          <cell r="CI441">
            <v>-7.8182289215411593E-5</v>
          </cell>
          <cell r="CJ441">
            <v>0.10413342698912764</v>
          </cell>
          <cell r="CK441">
            <v>-6.7625550761649889E-2</v>
          </cell>
          <cell r="CM441">
            <v>14868965</v>
          </cell>
          <cell r="CN441">
            <v>0</v>
          </cell>
          <cell r="CO441">
            <v>22539</v>
          </cell>
          <cell r="CP441">
            <v>14891504</v>
          </cell>
          <cell r="CQ441">
            <v>2.4308745688312386E-2</v>
          </cell>
          <cell r="CR441">
            <v>1.0243087456883124</v>
          </cell>
          <cell r="CT441">
            <v>1.9063249036777918E-2</v>
          </cell>
          <cell r="CU441">
            <v>8.0053430976004591E-2</v>
          </cell>
          <cell r="CV441">
            <v>0.22112973207022724</v>
          </cell>
          <cell r="CW441">
            <v>1.9269798444618402E-2</v>
          </cell>
          <cell r="CX441">
            <v>1.2915244440116724E-2</v>
          </cell>
          <cell r="CY441">
            <v>1.0129152444401168</v>
          </cell>
          <cell r="DA441">
            <v>1.0228596103722065E-2</v>
          </cell>
          <cell r="DB441">
            <v>7.4510464550628708E-2</v>
          </cell>
          <cell r="DC441">
            <v>0.21486274479740519</v>
          </cell>
          <cell r="DE441">
            <v>0.49539179530716321</v>
          </cell>
          <cell r="DF441">
            <v>0.50460820469283685</v>
          </cell>
        </row>
        <row r="442">
          <cell r="BS442">
            <v>38602</v>
          </cell>
          <cell r="BU442">
            <v>14527575</v>
          </cell>
          <cell r="BV442">
            <v>0</v>
          </cell>
          <cell r="BW442">
            <v>200450</v>
          </cell>
          <cell r="BX442">
            <v>14728025</v>
          </cell>
          <cell r="BY442">
            <v>-4.7179855493784534E-3</v>
          </cell>
          <cell r="BZ442">
            <v>0.99528201445062159</v>
          </cell>
          <cell r="CB442">
            <v>-4.2472218456753863E-3</v>
          </cell>
          <cell r="CC442">
            <v>9.4588623717700937E-2</v>
          </cell>
          <cell r="CD442">
            <v>4.5095520490132213E-2</v>
          </cell>
          <cell r="CE442">
            <v>6.0181180350067365E-2</v>
          </cell>
          <cell r="CF442">
            <v>-5.5114642371008309E-3</v>
          </cell>
          <cell r="CG442">
            <v>0.9944885357628992</v>
          </cell>
          <cell r="CI442">
            <v>-5.5892156274252036E-3</v>
          </cell>
          <cell r="CJ442">
            <v>9.8048035093289521E-2</v>
          </cell>
          <cell r="CK442">
            <v>-7.2764299194213566E-2</v>
          </cell>
          <cell r="CM442">
            <v>15042979</v>
          </cell>
          <cell r="CN442">
            <v>0</v>
          </cell>
          <cell r="CO442">
            <v>22539</v>
          </cell>
          <cell r="CP442">
            <v>15065518</v>
          </cell>
          <cell r="CQ442">
            <v>1.1685455008439712E-2</v>
          </cell>
          <cell r="CR442">
            <v>1.0116854550084398</v>
          </cell>
          <cell r="CT442">
            <v>3.0971466784151636E-2</v>
          </cell>
          <cell r="CU442">
            <v>9.2674346750385661E-2</v>
          </cell>
          <cell r="CV442">
            <v>0.23539918861380205</v>
          </cell>
          <cell r="CW442">
            <v>3.1180429815804489E-2</v>
          </cell>
          <cell r="CX442">
            <v>6.2372479836268176E-3</v>
          </cell>
          <cell r="CY442">
            <v>1.0062372479836268</v>
          </cell>
          <cell r="DA442">
            <v>1.6529642377772102E-2</v>
          </cell>
          <cell r="DB442">
            <v>8.1212452779032995E-2</v>
          </cell>
          <cell r="DC442">
            <v>0.2224401450027762</v>
          </cell>
          <cell r="DE442">
            <v>0.49128518187383302</v>
          </cell>
          <cell r="DF442">
            <v>0.50871481812616703</v>
          </cell>
        </row>
        <row r="443">
          <cell r="BS443">
            <v>38603</v>
          </cell>
          <cell r="BU443">
            <v>14723167</v>
          </cell>
          <cell r="BV443">
            <v>0</v>
          </cell>
          <cell r="BW443">
            <v>200450</v>
          </cell>
          <cell r="BX443">
            <v>14923617</v>
          </cell>
          <cell r="BY443">
            <v>1.3280259912649523E-2</v>
          </cell>
          <cell r="BZ443">
            <v>1.0132802599126496</v>
          </cell>
          <cell r="CB443">
            <v>8.976633856957017E-3</v>
          </cell>
          <cell r="CC443">
            <v>0.1091250451381014</v>
          </cell>
          <cell r="CD443">
            <v>5.8974660635787046E-2</v>
          </cell>
          <cell r="CE443">
            <v>7.4260661979615783E-2</v>
          </cell>
          <cell r="CF443">
            <v>1.6932083528415562E-2</v>
          </cell>
          <cell r="CG443">
            <v>1.0169320835284155</v>
          </cell>
          <cell r="CI443">
            <v>1.124823083512827E-2</v>
          </cell>
          <cell r="CJ443">
            <v>0.11664027614170158</v>
          </cell>
          <cell r="CK443">
            <v>-5.7064266857641099E-2</v>
          </cell>
          <cell r="CM443">
            <v>14893463</v>
          </cell>
          <cell r="CN443">
            <v>0</v>
          </cell>
          <cell r="CO443">
            <v>22539</v>
          </cell>
          <cell r="CP443">
            <v>14916002</v>
          </cell>
          <cell r="CQ443">
            <v>-9.9243849431529668E-3</v>
          </cell>
          <cell r="CR443">
            <v>0.99007561505684705</v>
          </cell>
          <cell r="CT443">
            <v>2.0739709082378655E-2</v>
          </cell>
          <cell r="CU443">
            <v>8.183022591572664E-2</v>
          </cell>
          <cell r="CV443">
            <v>0.22313861150753977</v>
          </cell>
          <cell r="CW443">
            <v>2.0946598284466544E-2</v>
          </cell>
          <cell r="CX443">
            <v>-5.2691810991462246E-3</v>
          </cell>
          <cell r="CY443">
            <v>0.9947308189008538</v>
          </cell>
          <cell r="DA443">
            <v>1.1173363599433328E-2</v>
          </cell>
          <cell r="DB443">
            <v>7.5515348558688133E-2</v>
          </cell>
          <cell r="DC443">
            <v>0.21599888649588994</v>
          </cell>
          <cell r="DE443">
            <v>0.49712499362689139</v>
          </cell>
          <cell r="DF443">
            <v>0.50287500637310867</v>
          </cell>
        </row>
        <row r="444">
          <cell r="BS444">
            <v>38604</v>
          </cell>
          <cell r="BU444">
            <v>14653890</v>
          </cell>
          <cell r="BV444">
            <v>0</v>
          </cell>
          <cell r="BW444">
            <v>200450</v>
          </cell>
          <cell r="BX444">
            <v>14854340</v>
          </cell>
          <cell r="BY444">
            <v>-4.6421051947393181E-3</v>
          </cell>
          <cell r="BZ444">
            <v>0.99535789480526071</v>
          </cell>
          <cell r="CA444">
            <v>-6.6737371724484573E-3</v>
          </cell>
          <cell r="CB444">
            <v>4.2928581835590673E-3</v>
          </cell>
          <cell r="CC444">
            <v>0.10397637000445026</v>
          </cell>
          <cell r="CD444">
            <v>5.4058788862552332E-2</v>
          </cell>
          <cell r="CE444">
            <v>6.9273830980136175E-2</v>
          </cell>
          <cell r="CF444">
            <v>-6.1796015063750181E-3</v>
          </cell>
          <cell r="CG444">
            <v>0.99382039849362502</v>
          </cell>
          <cell r="CH444">
            <v>-6.145297240921832E-3</v>
          </cell>
          <cell r="CI444">
            <v>4.9991197445404811E-3</v>
          </cell>
          <cell r="CJ444">
            <v>0.10973988420917746</v>
          </cell>
          <cell r="CK444">
            <v>-6.2891233934582402E-2</v>
          </cell>
          <cell r="CM444">
            <v>15013802</v>
          </cell>
          <cell r="CN444">
            <v>0</v>
          </cell>
          <cell r="CO444">
            <v>22539</v>
          </cell>
          <cell r="CP444">
            <v>15036341</v>
          </cell>
          <cell r="CQ444">
            <v>8.0677784838055124E-3</v>
          </cell>
          <cell r="CR444">
            <v>1.0080677784838055</v>
          </cell>
          <cell r="CS444">
            <v>3.4271326083097131E-2</v>
          </cell>
          <cell r="CT444">
            <v>2.8974810944879303E-2</v>
          </cell>
          <cell r="CU444">
            <v>9.0558192535499904E-2</v>
          </cell>
          <cell r="CV444">
            <v>0.23300662288017193</v>
          </cell>
          <cell r="CW444">
            <v>2.9183369283220406E-2</v>
          </cell>
          <cell r="CX444">
            <v>4.2800511613026821E-3</v>
          </cell>
          <cell r="CY444">
            <v>1.0042800511613026</v>
          </cell>
          <cell r="CZ444">
            <v>1.8201907969268349E-2</v>
          </cell>
          <cell r="DA444">
            <v>1.5501237328585438E-2</v>
          </cell>
          <cell r="DB444">
            <v>8.0118609275285468E-2</v>
          </cell>
          <cell r="DC444">
            <v>0.2212034239421794</v>
          </cell>
          <cell r="DE444">
            <v>0.4939342770580199</v>
          </cell>
          <cell r="DF444">
            <v>0.50606572294198016</v>
          </cell>
        </row>
        <row r="445">
          <cell r="BS445">
            <v>38607</v>
          </cell>
          <cell r="BU445">
            <v>14630114</v>
          </cell>
          <cell r="BV445">
            <v>0</v>
          </cell>
          <cell r="BW445">
            <v>200450</v>
          </cell>
          <cell r="BX445">
            <v>14830564</v>
          </cell>
          <cell r="BY445">
            <v>-1.6006096534750113E-3</v>
          </cell>
          <cell r="BZ445">
            <v>0.99839939034652503</v>
          </cell>
          <cell r="CB445">
            <v>2.6853773398345382E-3</v>
          </cell>
          <cell r="CC445">
            <v>0.10220933476941285</v>
          </cell>
          <cell r="CD445">
            <v>5.2371652189768803E-2</v>
          </cell>
          <cell r="CE445">
            <v>6.7562340964061107E-2</v>
          </cell>
          <cell r="CF445">
            <v>-2.3027522081269002E-3</v>
          </cell>
          <cell r="CG445">
            <v>0.99769724779187308</v>
          </cell>
          <cell r="CI445">
            <v>2.6848558023830904E-3</v>
          </cell>
          <cell r="CJ445">
            <v>0.10718442824036822</v>
          </cell>
          <cell r="CK445">
            <v>-6.5049163214894623E-2</v>
          </cell>
          <cell r="CM445">
            <v>15113761</v>
          </cell>
          <cell r="CN445">
            <v>0</v>
          </cell>
          <cell r="CO445">
            <v>22539</v>
          </cell>
          <cell r="CP445">
            <v>15136300</v>
          </cell>
          <cell r="CQ445">
            <v>6.647827420248051E-3</v>
          </cell>
          <cell r="CR445">
            <v>1.0066478274202479</v>
          </cell>
          <cell r="CT445">
            <v>3.5815257907823028E-2</v>
          </cell>
          <cell r="CU445">
            <v>9.7808035191213394E-2</v>
          </cell>
          <cell r="CV445">
            <v>0.24120343811710199</v>
          </cell>
          <cell r="CW445">
            <v>3.6025202706004622E-2</v>
          </cell>
          <cell r="CX445">
            <v>3.5421444528960355E-3</v>
          </cell>
          <cell r="CY445">
            <v>1.003542144452896</v>
          </cell>
          <cell r="DA445">
            <v>1.909828940329783E-2</v>
          </cell>
          <cell r="DB445">
            <v>8.3944545415599592E-2</v>
          </cell>
          <cell r="DC445">
            <v>0.22552910287615391</v>
          </cell>
          <cell r="DE445">
            <v>0.49186980512794654</v>
          </cell>
          <cell r="DF445">
            <v>0.50813019487205346</v>
          </cell>
        </row>
        <row r="446">
          <cell r="BS446">
            <v>38608</v>
          </cell>
          <cell r="BU446">
            <v>14654720</v>
          </cell>
          <cell r="BV446">
            <v>0</v>
          </cell>
          <cell r="BW446">
            <v>200450</v>
          </cell>
          <cell r="BX446">
            <v>14855170</v>
          </cell>
          <cell r="BY446">
            <v>1.6591412167467131E-3</v>
          </cell>
          <cell r="BZ446">
            <v>1.0016591412167468</v>
          </cell>
          <cell r="CB446">
            <v>4.3489739768083346E-3</v>
          </cell>
          <cell r="CC446">
            <v>0.10403805570621194</v>
          </cell>
          <cell r="CD446">
            <v>5.4117685373252788E-2</v>
          </cell>
          <cell r="CE446">
            <v>6.9333577645401379E-2</v>
          </cell>
          <cell r="CF446">
            <v>1.9704061213636124E-3</v>
          </cell>
          <cell r="CG446">
            <v>1.0019704061213637</v>
          </cell>
          <cell r="CI446">
            <v>4.6605521800546779E-3</v>
          </cell>
          <cell r="CJ446">
            <v>0.10936603121525157</v>
          </cell>
          <cell r="CK446">
            <v>-6.3206930362919134E-2</v>
          </cell>
          <cell r="CM446">
            <v>14901319</v>
          </cell>
          <cell r="CN446">
            <v>0</v>
          </cell>
          <cell r="CO446">
            <v>22539</v>
          </cell>
          <cell r="CP446">
            <v>14923858</v>
          </cell>
          <cell r="CQ446">
            <v>-1.4035266214332433E-2</v>
          </cell>
          <cell r="CR446">
            <v>0.98596473378566751</v>
          </cell>
          <cell r="CT446">
            <v>2.1277315014219367E-2</v>
          </cell>
          <cell r="CU446">
            <v>8.2400007165071454E-2</v>
          </cell>
          <cell r="CV446">
            <v>0.22378281743698381</v>
          </cell>
          <cell r="CW446">
            <v>2.1484313181268089E-2</v>
          </cell>
          <cell r="CX446">
            <v>-7.4312112291975152E-3</v>
          </cell>
          <cell r="CY446">
            <v>0.99256878877080246</v>
          </cell>
          <cell r="DA446">
            <v>1.1525154751428124E-2</v>
          </cell>
          <cell r="DB446">
            <v>7.5889524537879671E-2</v>
          </cell>
          <cell r="DC446">
            <v>0.21642193724515235</v>
          </cell>
          <cell r="DE446">
            <v>0.49582828064342449</v>
          </cell>
          <cell r="DF446">
            <v>0.50417171935657545</v>
          </cell>
        </row>
        <row r="447">
          <cell r="BS447">
            <v>38609</v>
          </cell>
          <cell r="BU447">
            <v>14677486</v>
          </cell>
          <cell r="BV447">
            <v>0</v>
          </cell>
          <cell r="BW447">
            <v>200450</v>
          </cell>
          <cell r="BX447">
            <v>14877936</v>
          </cell>
          <cell r="BY447">
            <v>1.5325304254343774E-3</v>
          </cell>
          <cell r="BZ447">
            <v>1.0015325304254343</v>
          </cell>
          <cell r="CB447">
            <v>5.8881693371815036E-3</v>
          </cell>
          <cell r="CC447">
            <v>0.10573002761741912</v>
          </cell>
          <cell r="CD447">
            <v>5.573315279807578E-2</v>
          </cell>
          <cell r="CE447">
            <v>7.097236388808148E-2</v>
          </cell>
          <cell r="CF447">
            <v>1.3290064034642269E-3</v>
          </cell>
          <cell r="CG447">
            <v>1.0013290064034641</v>
          </cell>
          <cell r="CI447">
            <v>5.9957524872098489E-3</v>
          </cell>
          <cell r="CJ447">
            <v>0.11084038577452215</v>
          </cell>
          <cell r="CK447">
            <v>-6.19619263746507E-2</v>
          </cell>
          <cell r="CM447">
            <v>14787311</v>
          </cell>
          <cell r="CN447">
            <v>0</v>
          </cell>
          <cell r="CO447">
            <v>22539</v>
          </cell>
          <cell r="CP447">
            <v>14809850</v>
          </cell>
          <cell r="CQ447">
            <v>-7.6393114970673137E-3</v>
          </cell>
          <cell r="CR447">
            <v>0.99236068850293269</v>
          </cell>
          <cell r="CT447">
            <v>1.3475459479937113E-2</v>
          </cell>
          <cell r="CU447">
            <v>7.4131216345909579E-2</v>
          </cell>
          <cell r="CV447">
            <v>0.21443395928982412</v>
          </cell>
          <cell r="CW447">
            <v>1.3680876323508562E-2</v>
          </cell>
          <cell r="CX447">
            <v>-4.0286069724991304E-3</v>
          </cell>
          <cell r="CY447">
            <v>0.99597139302750082</v>
          </cell>
          <cell r="DA447">
            <v>7.4501174601382392E-3</v>
          </cell>
          <cell r="DB447">
            <v>7.1555188497687494E-2</v>
          </cell>
          <cell r="DC447">
            <v>0.21152145134726563</v>
          </cell>
          <cell r="DE447">
            <v>0.4981363353699671</v>
          </cell>
          <cell r="DF447">
            <v>0.50186366463003296</v>
          </cell>
        </row>
        <row r="448">
          <cell r="BS448">
            <v>38610</v>
          </cell>
          <cell r="BU448">
            <v>14843795</v>
          </cell>
          <cell r="BV448">
            <v>0</v>
          </cell>
          <cell r="BW448">
            <v>200450</v>
          </cell>
          <cell r="BX448">
            <v>15044245</v>
          </cell>
          <cell r="BY448">
            <v>1.1178230636292561E-2</v>
          </cell>
          <cell r="BZ448">
            <v>1.0111782306362926</v>
          </cell>
          <cell r="CB448">
            <v>1.7132219288350736E-2</v>
          </cell>
          <cell r="CC448">
            <v>0.11809013288760095</v>
          </cell>
          <cell r="CD448">
            <v>6.7534381470433003E-2</v>
          </cell>
          <cell r="CE448">
            <v>8.2943939976718006E-2</v>
          </cell>
          <cell r="CF448">
            <v>1.0581287106697796E-2</v>
          </cell>
          <cell r="CG448">
            <v>1.0105812871066977</v>
          </cell>
          <cell r="CI448">
            <v>1.6640482372395349E-2</v>
          </cell>
          <cell r="CJ448">
            <v>0.12259450682611717</v>
          </cell>
          <cell r="CK448">
            <v>-5.2036276200607245E-2</v>
          </cell>
          <cell r="CM448">
            <v>14629455</v>
          </cell>
          <cell r="CN448">
            <v>0</v>
          </cell>
          <cell r="CO448">
            <v>22539</v>
          </cell>
          <cell r="CP448">
            <v>14651994</v>
          </cell>
          <cell r="CQ448">
            <v>-1.0658852047792516E-2</v>
          </cell>
          <cell r="CR448">
            <v>0.98934114795220751</v>
          </cell>
          <cell r="CT448">
            <v>2.6729745032718633E-3</v>
          </cell>
          <cell r="CU448">
            <v>6.2682210630963242E-2</v>
          </cell>
          <cell r="CV448">
            <v>0.20148948739593897</v>
          </cell>
          <cell r="CW448">
            <v>2.8762018390997568E-3</v>
          </cell>
          <cell r="CX448">
            <v>-5.5820329160588883E-3</v>
          </cell>
          <cell r="CY448">
            <v>0.99441796708394115</v>
          </cell>
          <cell r="DA448">
            <v>1.8264977431883267E-3</v>
          </cell>
          <cell r="DB448">
            <v>6.5573732164119658E-2</v>
          </cell>
          <cell r="DC448">
            <v>0.20475869872733377</v>
          </cell>
          <cell r="DE448">
            <v>0.50363617856870213</v>
          </cell>
          <cell r="DF448">
            <v>0.49636382143129787</v>
          </cell>
        </row>
        <row r="449">
          <cell r="BS449">
            <v>38611</v>
          </cell>
          <cell r="BU449">
            <v>14840034</v>
          </cell>
          <cell r="BV449">
            <v>0</v>
          </cell>
          <cell r="BW449">
            <v>200450</v>
          </cell>
          <cell r="BX449">
            <v>15040484</v>
          </cell>
          <cell r="BY449">
            <v>-2.4999592867571617E-4</v>
          </cell>
          <cell r="BZ449">
            <v>0.99975000407132431</v>
          </cell>
          <cell r="CA449">
            <v>1.2531287152441895E-2</v>
          </cell>
          <cell r="CB449">
            <v>1.6877940374603773E-2</v>
          </cell>
          <cell r="CC449">
            <v>0.11781061490648659</v>
          </cell>
          <cell r="CD449">
            <v>6.7267502221344033E-2</v>
          </cell>
          <cell r="CE449">
            <v>8.2673208400739773E-2</v>
          </cell>
          <cell r="CF449">
            <v>-2.365288756011697E-4</v>
          </cell>
          <cell r="CG449">
            <v>0.99976347112439878</v>
          </cell>
          <cell r="CH449">
            <v>1.134418684920524E-2</v>
          </cell>
          <cell r="CI449">
            <v>1.6400017542209211E-2</v>
          </cell>
          <cell r="CJ449">
            <v>0.12232898080966148</v>
          </cell>
          <cell r="CK449">
            <v>-5.2260496994308236E-2</v>
          </cell>
          <cell r="CM449">
            <v>14539116</v>
          </cell>
          <cell r="CN449">
            <v>0</v>
          </cell>
          <cell r="CO449">
            <v>22539</v>
          </cell>
          <cell r="CP449">
            <v>14561655</v>
          </cell>
          <cell r="CQ449">
            <v>-6.1656454404772484E-3</v>
          </cell>
          <cell r="CR449">
            <v>0.99383435455952274</v>
          </cell>
          <cell r="CS449">
            <v>-3.1569249460357551E-2</v>
          </cell>
          <cell r="CT449">
            <v>-3.5091515502639892E-3</v>
          </cell>
          <cell r="CU449">
            <v>5.6130088904310149E-2</v>
          </cell>
          <cell r="CV449">
            <v>0.19408152921619481</v>
          </cell>
          <cell r="CW449">
            <v>-3.3071772421326973E-3</v>
          </cell>
          <cell r="CX449">
            <v>-3.1967143522505853E-3</v>
          </cell>
          <cell r="CY449">
            <v>0.99680328564774945</v>
          </cell>
          <cell r="CZ449">
            <v>-1.6619667321721487E-2</v>
          </cell>
          <cell r="DA449">
            <v>-1.3760554006122527E-3</v>
          </cell>
          <cell r="DB449">
            <v>6.2167397321129414E-2</v>
          </cell>
          <cell r="DC449">
            <v>0.20090742930411332</v>
          </cell>
          <cell r="DE449">
            <v>0.50512128499292863</v>
          </cell>
          <cell r="DF449">
            <v>0.49487871500707137</v>
          </cell>
        </row>
        <row r="450">
          <cell r="BS450">
            <v>38614</v>
          </cell>
          <cell r="BU450">
            <v>14905890</v>
          </cell>
          <cell r="BV450">
            <v>0</v>
          </cell>
          <cell r="BW450">
            <v>200450</v>
          </cell>
          <cell r="BX450">
            <v>15106340</v>
          </cell>
          <cell r="BY450">
            <v>4.3785824977440888E-3</v>
          </cell>
          <cell r="BZ450">
            <v>1.004378582497744</v>
          </cell>
          <cell r="CB450">
            <v>2.1330424326670094E-2</v>
          </cell>
          <cell r="CC450">
            <v>0.12270504090070866</v>
          </cell>
          <cell r="CD450">
            <v>7.1940621026981511E-2</v>
          </cell>
          <cell r="CE450">
            <v>8.7413782361819736E-2</v>
          </cell>
          <cell r="CF450">
            <v>4.5725930460039253E-3</v>
          </cell>
          <cell r="CG450">
            <v>1.0045725930460039</v>
          </cell>
          <cell r="CI450">
            <v>2.1047601194380983E-2</v>
          </cell>
          <cell r="CJ450">
            <v>0.12746093450264029</v>
          </cell>
          <cell r="CK450">
            <v>-4.7926869933441196E-2</v>
          </cell>
          <cell r="CM450">
            <v>14310634</v>
          </cell>
          <cell r="CN450">
            <v>0</v>
          </cell>
          <cell r="CO450">
            <v>22539</v>
          </cell>
          <cell r="CP450">
            <v>14333173</v>
          </cell>
          <cell r="CQ450">
            <v>-1.5690661535381796E-2</v>
          </cell>
          <cell r="CR450">
            <v>0.98430933846461821</v>
          </cell>
          <cell r="CT450">
            <v>-1.914475217639422E-2</v>
          </cell>
          <cell r="CU450">
            <v>3.9558709141980009E-2</v>
          </cell>
          <cell r="CV450">
            <v>0.1753456000956124</v>
          </cell>
          <cell r="CW450">
            <v>-1.8945946978770611E-2</v>
          </cell>
          <cell r="CX450">
            <v>-8.0330591404849088E-3</v>
          </cell>
          <cell r="CY450">
            <v>0.99196694085951509</v>
          </cell>
          <cell r="DA450">
            <v>-9.3980606066834671E-3</v>
          </cell>
          <cell r="DB450">
            <v>5.3634943801353918E-2</v>
          </cell>
          <cell r="DC450">
            <v>0.19126046890226567</v>
          </cell>
          <cell r="DE450">
            <v>0.51018697501455001</v>
          </cell>
          <cell r="DF450">
            <v>0.48981302498545004</v>
          </cell>
        </row>
        <row r="451">
          <cell r="BS451">
            <v>38615</v>
          </cell>
          <cell r="BU451">
            <v>15202208</v>
          </cell>
          <cell r="BV451">
            <v>0</v>
          </cell>
          <cell r="BW451">
            <v>200450</v>
          </cell>
          <cell r="BX451">
            <v>15402658</v>
          </cell>
          <cell r="BY451">
            <v>1.9615472708809679E-2</v>
          </cell>
          <cell r="BZ451">
            <v>1.0196154727088096</v>
          </cell>
          <cell r="CB451">
            <v>4.1364303391726809E-2</v>
          </cell>
          <cell r="CC451">
            <v>0.14472743099053953</v>
          </cell>
          <cell r="CD451">
            <v>9.2967243024200563E-2</v>
          </cell>
          <cell r="CE451">
            <v>0.10874391773292147</v>
          </cell>
          <cell r="CF451">
            <v>2.4543465869072557E-2</v>
          </cell>
          <cell r="CG451">
            <v>1.0245434658690726</v>
          </cell>
          <cell r="CI451">
            <v>4.6107648144993796E-2</v>
          </cell>
          <cell r="CJ451">
            <v>0.15513273346731848</v>
          </cell>
          <cell r="CK451">
            <v>-2.4559695560791406E-2</v>
          </cell>
          <cell r="CM451">
            <v>14101059</v>
          </cell>
          <cell r="CN451">
            <v>0</v>
          </cell>
          <cell r="CO451">
            <v>22539</v>
          </cell>
          <cell r="CP451">
            <v>14123598</v>
          </cell>
          <cell r="CQ451">
            <v>-1.4621675186645693E-2</v>
          </cell>
          <cell r="CR451">
            <v>0.9853783248133543</v>
          </cell>
          <cell r="CT451">
            <v>-3.3486499015187854E-2</v>
          </cell>
          <cell r="CU451">
            <v>2.4358619359457379E-2</v>
          </cell>
          <cell r="CV451">
            <v>0.15816007849896119</v>
          </cell>
          <cell r="CW451">
            <v>-3.3290600682589266E-2</v>
          </cell>
          <cell r="CX451">
            <v>-7.4146037525694361E-3</v>
          </cell>
          <cell r="CY451">
            <v>0.99258539624743058</v>
          </cell>
          <cell r="DA451">
            <v>-1.6742981463811701E-2</v>
          </cell>
          <cell r="DB451">
            <v>4.5822658193206189E-2</v>
          </cell>
          <cell r="DC451">
            <v>0.18242774455925526</v>
          </cell>
          <cell r="DE451">
            <v>0.51878884357843102</v>
          </cell>
          <cell r="DF451">
            <v>0.48121115642156898</v>
          </cell>
        </row>
        <row r="452">
          <cell r="BS452">
            <v>38616</v>
          </cell>
          <cell r="BU452">
            <v>15353242</v>
          </cell>
          <cell r="BV452">
            <v>0</v>
          </cell>
          <cell r="BW452">
            <v>200450</v>
          </cell>
          <cell r="BX452">
            <v>15553692</v>
          </cell>
          <cell r="BY452">
            <v>9.8057101572988255E-3</v>
          </cell>
          <cell r="BZ452">
            <v>1.0098057101572988</v>
          </cell>
          <cell r="CB452">
            <v>5.1575619918943438E-2</v>
          </cell>
          <cell r="CC452">
            <v>0.15595229638794206</v>
          </cell>
          <cell r="CD452">
            <v>0.10368456302071793</v>
          </cell>
          <cell r="CE452">
            <v>0.11961593922887848</v>
          </cell>
          <cell r="CF452">
            <v>1.3064147068293586E-2</v>
          </cell>
          <cell r="CG452">
            <v>1.0130641470682935</v>
          </cell>
          <cell r="CI452">
            <v>5.9774152309626682E-2</v>
          </cell>
          <cell r="CJ452">
            <v>0.17022355738073536</v>
          </cell>
          <cell r="CK452">
            <v>-1.1816399967256586E-2</v>
          </cell>
          <cell r="CM452">
            <v>13706240</v>
          </cell>
          <cell r="CN452">
            <v>0</v>
          </cell>
          <cell r="CO452">
            <v>22539</v>
          </cell>
          <cell r="CP452">
            <v>13728779</v>
          </cell>
          <cell r="CQ452">
            <v>-2.7954562286465531E-2</v>
          </cell>
          <cell r="CR452">
            <v>0.97204543771353447</v>
          </cell>
          <cell r="CT452">
            <v>-6.0504960879177672E-2</v>
          </cell>
          <cell r="CU452">
            <v>-4.2768774691044342E-3</v>
          </cell>
          <cell r="CV452">
            <v>0.12578422044686421</v>
          </cell>
          <cell r="CW452">
            <v>-6.0314538798719508E-2</v>
          </cell>
          <cell r="CX452">
            <v>-1.385971628268937E-2</v>
          </cell>
          <cell r="CY452">
            <v>0.98614028371731066</v>
          </cell>
          <cell r="DA452">
            <v>-3.0370644773686228E-2</v>
          </cell>
          <cell r="DB452">
            <v>3.132785286864026E-2</v>
          </cell>
          <cell r="DC452">
            <v>0.16603963149488377</v>
          </cell>
          <cell r="DE452">
            <v>0.52833846109163263</v>
          </cell>
          <cell r="DF452">
            <v>0.47166153890836732</v>
          </cell>
        </row>
        <row r="453">
          <cell r="BS453">
            <v>38617</v>
          </cell>
          <cell r="BU453">
            <v>15315937</v>
          </cell>
          <cell r="BV453">
            <v>0</v>
          </cell>
          <cell r="BW453">
            <v>200450</v>
          </cell>
          <cell r="BX453">
            <v>15516387</v>
          </cell>
          <cell r="BY453">
            <v>-2.3984659076443072E-3</v>
          </cell>
          <cell r="BZ453">
            <v>0.99760153409235575</v>
          </cell>
          <cell r="CB453">
            <v>4.9053451645257873E-2</v>
          </cell>
          <cell r="CC453">
            <v>0.15317978421419243</v>
          </cell>
          <cell r="CD453">
            <v>0.10103741322351945</v>
          </cell>
          <cell r="CE453">
            <v>0.11693057856898292</v>
          </cell>
          <cell r="CF453">
            <v>-2.6909489842251552E-3</v>
          </cell>
          <cell r="CG453">
            <v>0.99730905101577483</v>
          </cell>
          <cell r="CI453">
            <v>5.6922354130960917E-2</v>
          </cell>
          <cell r="CJ453">
            <v>0.16707454548768541</v>
          </cell>
          <cell r="CK453">
            <v>-1.4475551621992655E-2</v>
          </cell>
          <cell r="CM453">
            <v>13688704</v>
          </cell>
          <cell r="CN453">
            <v>0</v>
          </cell>
          <cell r="CO453">
            <v>22539</v>
          </cell>
          <cell r="CP453">
            <v>13711243</v>
          </cell>
          <cell r="CQ453">
            <v>-1.2773167956159829E-3</v>
          </cell>
          <cell r="CR453">
            <v>0.99872268320438407</v>
          </cell>
          <cell r="CT453">
            <v>-6.1704993672044517E-2</v>
          </cell>
          <cell r="CU453">
            <v>-5.5487313372962754E-3</v>
          </cell>
          <cell r="CV453">
            <v>0.12434623735384798</v>
          </cell>
          <cell r="CW453">
            <v>-6.1514814820908037E-2</v>
          </cell>
          <cell r="CX453">
            <v>-6.3016243767607168E-4</v>
          </cell>
          <cell r="CY453">
            <v>0.99936983756232389</v>
          </cell>
          <cell r="DA453">
            <v>-3.0981668771817961E-2</v>
          </cell>
          <cell r="DB453">
            <v>3.067794879483321E-2</v>
          </cell>
          <cell r="DC453">
            <v>0.16530483711827393</v>
          </cell>
          <cell r="DE453">
            <v>0.52805125221167193</v>
          </cell>
          <cell r="DF453">
            <v>0.47194874778832807</v>
          </cell>
        </row>
        <row r="454">
          <cell r="BS454">
            <v>38618</v>
          </cell>
          <cell r="BU454">
            <v>15388468</v>
          </cell>
          <cell r="BV454">
            <v>0</v>
          </cell>
          <cell r="BW454">
            <v>200450</v>
          </cell>
          <cell r="BX454">
            <v>15588918</v>
          </cell>
          <cell r="BY454">
            <v>4.6744773767243624E-3</v>
          </cell>
          <cell r="BZ454">
            <v>1.0046744773767244</v>
          </cell>
          <cell r="CA454">
            <v>3.6463853157916892E-2</v>
          </cell>
          <cell r="CB454">
            <v>5.3957228271948265E-2</v>
          </cell>
          <cell r="CC454">
            <v>0.1585702970267977</v>
          </cell>
          <cell r="CD454">
            <v>0.10618418770256</v>
          </cell>
          <cell r="CE454">
            <v>0.12215164528987543</v>
          </cell>
          <cell r="CF454">
            <v>5.3601690746500523E-3</v>
          </cell>
          <cell r="CG454">
            <v>1.0053601690746501</v>
          </cell>
          <cell r="CH454">
            <v>4.544236354635145E-2</v>
          </cell>
          <cell r="CI454">
            <v>6.258763664788014E-2</v>
          </cell>
          <cell r="CJ454">
            <v>0.17333026237421989</v>
          </cell>
          <cell r="CK454">
            <v>-9.1929739514852171E-3</v>
          </cell>
          <cell r="CM454">
            <v>14009974</v>
          </cell>
          <cell r="CN454">
            <v>0</v>
          </cell>
          <cell r="CO454">
            <v>22539</v>
          </cell>
          <cell r="CP454">
            <v>14032513</v>
          </cell>
          <cell r="CQ454">
            <v>2.3431136039234371E-2</v>
          </cell>
          <cell r="CR454">
            <v>1.0234311360392343</v>
          </cell>
          <cell r="CS454">
            <v>-3.6338039872528149E-2</v>
          </cell>
          <cell r="CT454">
            <v>-3.9719675733839943E-2</v>
          </cell>
          <cell r="CU454">
            <v>1.7752391623128583E-2</v>
          </cell>
          <cell r="CV454">
            <v>0.15069094699648722</v>
          </cell>
          <cell r="CW454">
            <v>-3.9525040776170695E-2</v>
          </cell>
          <cell r="CX454">
            <v>1.1686176106087428E-2</v>
          </cell>
          <cell r="CY454">
            <v>1.0116861761060874</v>
          </cell>
          <cell r="CZ454">
            <v>-1.8306685515917853E-2</v>
          </cell>
          <cell r="DA454">
            <v>-1.9657549903058569E-2</v>
          </cell>
          <cell r="DB454">
            <v>4.2722632813110506E-2</v>
          </cell>
          <cell r="DC454">
            <v>0.17892279466211347</v>
          </cell>
          <cell r="DE454">
            <v>0.52344501793666476</v>
          </cell>
          <cell r="DF454">
            <v>0.47655498206333519</v>
          </cell>
        </row>
        <row r="455">
          <cell r="BS455">
            <v>38621</v>
          </cell>
          <cell r="BU455">
            <v>15272988</v>
          </cell>
          <cell r="BV455">
            <v>0</v>
          </cell>
          <cell r="BW455">
            <v>200450</v>
          </cell>
          <cell r="BX455">
            <v>15473438</v>
          </cell>
          <cell r="BY455">
            <v>-7.4078265085492142E-3</v>
          </cell>
          <cell r="BZ455">
            <v>0.99259217349145079</v>
          </cell>
          <cell r="CB455">
            <v>4.6149695977478311E-2</v>
          </cell>
          <cell r="CC455">
            <v>0.14998780926846478</v>
          </cell>
          <cell r="CD455">
            <v>9.7989767153559004E-2</v>
          </cell>
          <cell r="CE455">
            <v>0.11383894058528488</v>
          </cell>
          <cell r="CF455">
            <v>-1.0771499950936306E-2</v>
          </cell>
          <cell r="CG455">
            <v>0.98922850004906371</v>
          </cell>
          <cell r="CI455">
            <v>5.1141973971861932E-2</v>
          </cell>
          <cell r="CJ455">
            <v>0.16069173551062388</v>
          </cell>
          <cell r="CK455">
            <v>-1.9865451783954158E-2</v>
          </cell>
          <cell r="CM455">
            <v>14129478</v>
          </cell>
          <cell r="CN455">
            <v>0</v>
          </cell>
          <cell r="CO455">
            <v>22539</v>
          </cell>
          <cell r="CP455">
            <v>14152017</v>
          </cell>
          <cell r="CQ455">
            <v>8.516222290333884E-3</v>
          </cell>
          <cell r="CR455">
            <v>1.0085162222903339</v>
          </cell>
          <cell r="CT455">
            <v>-3.1541715031355388E-2</v>
          </cell>
          <cell r="CU455">
            <v>2.6419797226710173E-2</v>
          </cell>
          <cell r="CV455">
            <v>0.16049048688858414</v>
          </cell>
          <cell r="CW455">
            <v>-3.1345422519121202E-2</v>
          </cell>
          <cell r="CX455">
            <v>4.2737860538774449E-3</v>
          </cell>
          <cell r="CY455">
            <v>1.0042737860538775</v>
          </cell>
          <cell r="DA455">
            <v>-1.5467776011810153E-2</v>
          </cell>
          <cell r="DB455">
            <v>4.7179006259289613E-2</v>
          </cell>
          <cell r="DC455">
            <v>0.18396125846053879</v>
          </cell>
          <cell r="DE455">
            <v>0.51944581791200783</v>
          </cell>
          <cell r="DF455">
            <v>0.48055418208799222</v>
          </cell>
        </row>
        <row r="456">
          <cell r="BS456">
            <v>38622</v>
          </cell>
          <cell r="BU456">
            <v>15265812</v>
          </cell>
          <cell r="BV456">
            <v>0</v>
          </cell>
          <cell r="BW456">
            <v>200450</v>
          </cell>
          <cell r="BX456">
            <v>15466262</v>
          </cell>
          <cell r="BY456">
            <v>-4.6376248122750744E-4</v>
          </cell>
          <cell r="BZ456">
            <v>0.99953623751877252</v>
          </cell>
          <cell r="CB456">
            <v>4.5664530998736463E-2</v>
          </cell>
          <cell r="CC456">
            <v>0.14945448806865702</v>
          </cell>
          <cell r="CD456">
            <v>9.7480560694781504E-2</v>
          </cell>
          <cell r="CE456">
            <v>0.11332238387451121</v>
          </cell>
          <cell r="CF456">
            <v>-6.8724301119792305E-4</v>
          </cell>
          <cell r="CG456">
            <v>0.99931275698880206</v>
          </cell>
          <cell r="CI456">
            <v>5.041958399647295E-2</v>
          </cell>
          <cell r="CJ456">
            <v>0.15989405822723901</v>
          </cell>
          <cell r="CK456">
            <v>-2.0539042402249241E-2</v>
          </cell>
          <cell r="CM456">
            <v>14075305</v>
          </cell>
          <cell r="CN456">
            <v>0</v>
          </cell>
          <cell r="CO456">
            <v>22539</v>
          </cell>
          <cell r="CP456">
            <v>14097844</v>
          </cell>
          <cell r="CQ456">
            <v>-3.8279349155671593E-3</v>
          </cell>
          <cell r="CR456">
            <v>0.99617206508443279</v>
          </cell>
          <cell r="CT456">
            <v>-3.5248910314657156E-2</v>
          </cell>
          <cell r="CU456">
            <v>2.2490729046876545E-2</v>
          </cell>
          <cell r="CV456">
            <v>0.15604820483463966</v>
          </cell>
          <cell r="CW456">
            <v>-3.5053369197384221E-2</v>
          </cell>
          <cell r="CX456">
            <v>-1.9118085531596161E-3</v>
          </cell>
          <cell r="CY456">
            <v>0.99808819144684036</v>
          </cell>
          <cell r="DA456">
            <v>-1.7350013138492049E-2</v>
          </cell>
          <cell r="DB456">
            <v>4.5177000478433982E-2</v>
          </cell>
          <cell r="DC456">
            <v>0.1816977512000042</v>
          </cell>
          <cell r="DE456">
            <v>0.52028734966020551</v>
          </cell>
          <cell r="DF456">
            <v>0.47971265033979449</v>
          </cell>
        </row>
        <row r="457">
          <cell r="BS457">
            <v>38623</v>
          </cell>
          <cell r="BU457">
            <v>15300347</v>
          </cell>
          <cell r="BV457">
            <v>0</v>
          </cell>
          <cell r="BW457">
            <v>200450</v>
          </cell>
          <cell r="BX457">
            <v>15500797</v>
          </cell>
          <cell r="BY457">
            <v>2.2329248010928564E-3</v>
          </cell>
          <cell r="BZ457">
            <v>1.0022329248010928</v>
          </cell>
          <cell r="CB457">
            <v>4.7999421263626552E-2</v>
          </cell>
          <cell r="CC457">
            <v>0.152021133502793</v>
          </cell>
          <cell r="CD457">
            <v>9.9931152257474176E-2</v>
          </cell>
          <cell r="CE457">
            <v>0.11580834903707649</v>
          </cell>
          <cell r="CF457">
            <v>3.5813293087457753E-3</v>
          </cell>
          <cell r="CG457">
            <v>1.0035813293087459</v>
          </cell>
          <cell r="CI457">
            <v>5.4181482439120243E-2</v>
          </cell>
          <cell r="CJ457">
            <v>0.1640480208130084</v>
          </cell>
          <cell r="CK457">
            <v>-1.7031270168032075E-2</v>
          </cell>
          <cell r="CM457">
            <v>14095306</v>
          </cell>
          <cell r="CN457">
            <v>0</v>
          </cell>
          <cell r="CO457">
            <v>22539</v>
          </cell>
          <cell r="CP457">
            <v>14117845</v>
          </cell>
          <cell r="CQ457">
            <v>1.4187275728118427E-3</v>
          </cell>
          <cell r="CR457">
            <v>1.0014187275728119</v>
          </cell>
          <cell r="CT457">
            <v>-3.3880191342820165E-2</v>
          </cell>
          <cell r="CU457">
            <v>2.3941364837119838E-2</v>
          </cell>
          <cell r="CV457">
            <v>0.15768832229833829</v>
          </cell>
          <cell r="CW457">
            <v>-3.3684372805972584E-2</v>
          </cell>
          <cell r="CX457">
            <v>7.0920723086191064E-4</v>
          </cell>
          <cell r="CY457">
            <v>1.0007092072308619</v>
          </cell>
          <cell r="DA457">
            <v>-1.6653110662403492E-2</v>
          </cell>
          <cell r="DB457">
            <v>4.5918247564703751E-2</v>
          </cell>
          <cell r="DC457">
            <v>0.18253581978984856</v>
          </cell>
          <cell r="DE457">
            <v>0.52049692517461676</v>
          </cell>
          <cell r="DF457">
            <v>0.47950307482538318</v>
          </cell>
        </row>
        <row r="458">
          <cell r="BS458">
            <v>38624</v>
          </cell>
          <cell r="BU458">
            <v>15161895</v>
          </cell>
          <cell r="BV458">
            <v>0</v>
          </cell>
          <cell r="BW458">
            <v>200450</v>
          </cell>
          <cell r="BX458">
            <v>15362345</v>
          </cell>
          <cell r="BY458">
            <v>-8.9319278228080796E-3</v>
          </cell>
          <cell r="BZ458">
            <v>0.99106807217719195</v>
          </cell>
          <cell r="CB458">
            <v>3.8638766074555297E-2</v>
          </cell>
          <cell r="CC458">
            <v>0.14173136388799645</v>
          </cell>
          <cell r="CD458">
            <v>9.0106646595452311E-2</v>
          </cell>
          <cell r="CE458">
            <v>0.10584202939939069</v>
          </cell>
          <cell r="CF458">
            <v>-1.3992967999927539E-2</v>
          </cell>
          <cell r="CG458">
            <v>0.98600703200007245</v>
          </cell>
          <cell r="CI458">
            <v>3.9430354689233393E-2</v>
          </cell>
          <cell r="CJ458">
            <v>0.14775953410739295</v>
          </cell>
          <cell r="CK458">
            <v>-3.0785920149500212E-2</v>
          </cell>
          <cell r="CM458">
            <v>14252218</v>
          </cell>
          <cell r="CN458">
            <v>0</v>
          </cell>
          <cell r="CO458">
            <v>22539</v>
          </cell>
          <cell r="CP458">
            <v>14274757</v>
          </cell>
          <cell r="CQ458">
            <v>1.1114444166230752E-2</v>
          </cell>
          <cell r="CR458">
            <v>1.0111144441662308</v>
          </cell>
          <cell r="CT458">
            <v>-2.3142306671610435E-2</v>
          </cell>
          <cell r="CU458">
            <v>3.5321903966096135E-2</v>
          </cell>
          <cell r="CV458">
            <v>0.17055538451842045</v>
          </cell>
          <cell r="CW458">
            <v>-2.2944311720568322E-2</v>
          </cell>
          <cell r="CX458">
            <v>5.5863762732926078E-3</v>
          </cell>
          <cell r="CY458">
            <v>1.0055863762732926</v>
          </cell>
          <cell r="DA458">
            <v>-1.1159764931391813E-2</v>
          </cell>
          <cell r="DB458">
            <v>5.1761140446703102E-2</v>
          </cell>
          <cell r="DC458">
            <v>0.18914190983584112</v>
          </cell>
          <cell r="DE458">
            <v>0.51546327438124684</v>
          </cell>
          <cell r="DF458">
            <v>0.48453672561875316</v>
          </cell>
        </row>
        <row r="459">
          <cell r="BS459">
            <v>38625</v>
          </cell>
          <cell r="BU459">
            <v>15150540</v>
          </cell>
          <cell r="BV459">
            <v>0</v>
          </cell>
          <cell r="BW459">
            <v>200450</v>
          </cell>
          <cell r="BX459">
            <v>15350990</v>
          </cell>
          <cell r="BY459">
            <v>-7.3914496777672937E-4</v>
          </cell>
          <cell r="BZ459">
            <v>0.99926085503222328</v>
          </cell>
          <cell r="CA459">
            <v>-1.5262637214462194E-2</v>
          </cell>
          <cell r="CB459">
            <v>3.787106145727348E-2</v>
          </cell>
          <cell r="CC459">
            <v>0.14088745889582577</v>
          </cell>
          <cell r="CD459">
            <v>8.9300899753281371E-2</v>
          </cell>
          <cell r="CE459">
            <v>0.10502465182820409</v>
          </cell>
          <cell r="CF459">
            <v>-1.1849199904071695E-3</v>
          </cell>
          <cell r="CG459">
            <v>0.99881508000959285</v>
          </cell>
          <cell r="CH459">
            <v>-2.2952388041604821E-2</v>
          </cell>
          <cell r="CI459">
            <v>3.8198712883326102E-2</v>
          </cell>
          <cell r="CJ459">
            <v>0.14639953089124869</v>
          </cell>
          <cell r="CK459">
            <v>-3.1934361287699109E-2</v>
          </cell>
          <cell r="CM459">
            <v>14557144</v>
          </cell>
          <cell r="CN459">
            <v>0</v>
          </cell>
          <cell r="CO459">
            <v>22539</v>
          </cell>
          <cell r="CP459">
            <v>14579683</v>
          </cell>
          <cell r="CQ459">
            <v>2.1361204257277375E-2</v>
          </cell>
          <cell r="CR459">
            <v>1.0213612042572773</v>
          </cell>
          <cell r="CS459">
            <v>3.8993015719992474E-2</v>
          </cell>
          <cell r="CT459">
            <v>-2.2754499541299822E-3</v>
          </cell>
          <cell r="CU459">
            <v>5.7437626628749072E-2</v>
          </cell>
          <cell r="CV459">
            <v>0.1955598571815742</v>
          </cell>
          <cell r="CW459">
            <v>-2.0732255924967857E-3</v>
          </cell>
          <cell r="CX459">
            <v>1.0856951828396274E-2</v>
          </cell>
          <cell r="CY459">
            <v>1.0108569518283963</v>
          </cell>
          <cell r="CZ459">
            <v>1.9619241998430903E-2</v>
          </cell>
          <cell r="DA459">
            <v>-4.2397413327188715E-4</v>
          </cell>
          <cell r="DB459">
            <v>6.3180060483512213E-2</v>
          </cell>
          <cell r="DC459">
            <v>0.20205236626805601</v>
          </cell>
          <cell r="DE459">
            <v>0.50998724774371507</v>
          </cell>
          <cell r="DF459">
            <v>0.49001275225628493</v>
          </cell>
        </row>
        <row r="460">
          <cell r="CW460">
            <v>-2.0732255924967857E-3</v>
          </cell>
        </row>
        <row r="461">
          <cell r="CW461">
            <v>-2.0732255924967857E-3</v>
          </cell>
        </row>
        <row r="462">
          <cell r="BX462">
            <v>14790845</v>
          </cell>
          <cell r="CP462">
            <v>14612934</v>
          </cell>
          <cell r="CW462">
            <v>-2.0732255924967857E-3</v>
          </cell>
        </row>
        <row r="463">
          <cell r="BX463">
            <v>560145</v>
          </cell>
          <cell r="CP463">
            <v>-33251</v>
          </cell>
          <cell r="CW463">
            <v>-2.0732255924967857E-3</v>
          </cell>
        </row>
        <row r="464">
          <cell r="BX464">
            <v>0</v>
          </cell>
          <cell r="CP464">
            <v>0</v>
          </cell>
          <cell r="CW464">
            <v>-2.0732255924967857E-3</v>
          </cell>
        </row>
        <row r="465">
          <cell r="CW465">
            <v>-2.0732255924967857E-3</v>
          </cell>
        </row>
        <row r="466">
          <cell r="BX466">
            <v>3.7871061457273064E-2</v>
          </cell>
          <cell r="CP466">
            <v>-2.2754499541296773E-3</v>
          </cell>
          <cell r="CW466">
            <v>-2.0732255924967857E-3</v>
          </cell>
        </row>
        <row r="467">
          <cell r="BS467" t="str">
            <v>Month Fee deduction</v>
          </cell>
          <cell r="BX467">
            <v>0</v>
          </cell>
          <cell r="CP467">
            <v>0</v>
          </cell>
          <cell r="CW467">
            <v>-2.0732255924967857E-3</v>
          </cell>
        </row>
        <row r="468">
          <cell r="BS468" t="str">
            <v>Cum fee deduction</v>
          </cell>
          <cell r="BX468">
            <v>0</v>
          </cell>
          <cell r="CP468">
            <v>0</v>
          </cell>
          <cell r="CW468">
            <v>-2.0732255924967857E-3</v>
          </cell>
        </row>
        <row r="469">
          <cell r="CW469">
            <v>-2.0732255924967857E-3</v>
          </cell>
        </row>
        <row r="470">
          <cell r="CW470">
            <v>-2.0732255924967857E-3</v>
          </cell>
        </row>
        <row r="471">
          <cell r="CW471">
            <v>-2.0732255924967857E-3</v>
          </cell>
        </row>
        <row r="472">
          <cell r="CW472">
            <v>-2.0732255924967857E-3</v>
          </cell>
        </row>
        <row r="473">
          <cell r="CW473">
            <v>-2.0732255924967857E-3</v>
          </cell>
        </row>
        <row r="474">
          <cell r="CW474">
            <v>-2.0732255924967857E-3</v>
          </cell>
        </row>
        <row r="475">
          <cell r="CW475">
            <v>-2.0732255924967857E-3</v>
          </cell>
        </row>
        <row r="476">
          <cell r="CW476">
            <v>-2.0732255924967857E-3</v>
          </cell>
        </row>
        <row r="477">
          <cell r="CW477">
            <v>-2.0732255924967857E-3</v>
          </cell>
        </row>
        <row r="478">
          <cell r="CW478">
            <v>-2.0732255924967857E-3</v>
          </cell>
        </row>
        <row r="479">
          <cell r="BU479">
            <v>-22241</v>
          </cell>
          <cell r="BW479">
            <v>101260</v>
          </cell>
          <cell r="BX479">
            <v>0</v>
          </cell>
          <cell r="CM479">
            <v>123501</v>
          </cell>
          <cell r="CP479">
            <v>0</v>
          </cell>
          <cell r="CW479">
            <v>-2.0732255924967857E-3</v>
          </cell>
        </row>
        <row r="480">
          <cell r="BX480">
            <v>0</v>
          </cell>
          <cell r="CP480">
            <v>0</v>
          </cell>
          <cell r="CW480">
            <v>-2.0732255924967857E-3</v>
          </cell>
        </row>
        <row r="481">
          <cell r="BU481">
            <v>15150540</v>
          </cell>
          <cell r="BX481">
            <v>15350990</v>
          </cell>
          <cell r="CM481">
            <v>14557144</v>
          </cell>
          <cell r="CP481">
            <v>14579683</v>
          </cell>
          <cell r="CW481">
            <v>-2.0732255924967857E-3</v>
          </cell>
        </row>
        <row r="482">
          <cell r="CW482">
            <v>-2.0732255924967857E-3</v>
          </cell>
        </row>
        <row r="483">
          <cell r="BS483">
            <v>38628</v>
          </cell>
          <cell r="BU483">
            <v>15128299</v>
          </cell>
          <cell r="BV483">
            <v>0</v>
          </cell>
          <cell r="BW483">
            <v>200450</v>
          </cell>
          <cell r="BX483">
            <v>15328749</v>
          </cell>
          <cell r="BY483">
            <v>-1.4488316388714996E-3</v>
          </cell>
          <cell r="BZ483">
            <v>0.99855116836112845</v>
          </cell>
          <cell r="CB483">
            <v>-1.4488316388715505E-3</v>
          </cell>
          <cell r="CC483">
            <v>0.13923450504898582</v>
          </cell>
          <cell r="CD483">
            <v>8.7722686145467632E-2</v>
          </cell>
          <cell r="CE483">
            <v>0.1034236571509024</v>
          </cell>
          <cell r="CF483">
            <v>-2.3495654407821283E-3</v>
          </cell>
          <cell r="CG483">
            <v>0.99765043455921787</v>
          </cell>
          <cell r="CI483">
            <v>-2.3495654407821309E-3</v>
          </cell>
          <cell r="CJ483">
            <v>0.14370599017213781</v>
          </cell>
          <cell r="CK483">
            <v>-3.4208894856826211E-2</v>
          </cell>
          <cell r="CM483">
            <v>14680645</v>
          </cell>
          <cell r="CN483">
            <v>0</v>
          </cell>
          <cell r="CO483">
            <v>22539</v>
          </cell>
          <cell r="CP483">
            <v>14703184</v>
          </cell>
          <cell r="CQ483">
            <v>8.470760303910585E-3</v>
          </cell>
          <cell r="CR483">
            <v>1.0084707603039105</v>
          </cell>
          <cell r="CT483">
            <v>8.470760303910474E-3</v>
          </cell>
          <cell r="CU483">
            <v>6.6394927300257089E-2</v>
          </cell>
          <cell r="CV483">
            <v>0.20568715816073668</v>
          </cell>
          <cell r="CW483">
            <v>6.3799729143636519E-3</v>
          </cell>
          <cell r="CX483">
            <v>4.3281914568597812E-3</v>
          </cell>
          <cell r="CY483">
            <v>1.0043281914568598</v>
          </cell>
          <cell r="DA483">
            <v>4.328191456859809E-3</v>
          </cell>
          <cell r="DB483">
            <v>6.778170733840061E-2</v>
          </cell>
          <cell r="DC483">
            <v>0.2072550790504355</v>
          </cell>
          <cell r="DE483">
            <v>0.50750871953062138</v>
          </cell>
          <cell r="DF483">
            <v>0.49249128046937857</v>
          </cell>
        </row>
        <row r="484">
          <cell r="BS484">
            <v>38629</v>
          </cell>
          <cell r="BU484">
            <v>15322766</v>
          </cell>
          <cell r="BV484">
            <v>0</v>
          </cell>
          <cell r="BW484">
            <v>200450</v>
          </cell>
          <cell r="BX484">
            <v>15523216</v>
          </cell>
          <cell r="BY484">
            <v>1.2686423399587272E-2</v>
          </cell>
          <cell r="BZ484">
            <v>1.0126864233995874</v>
          </cell>
          <cell r="CB484">
            <v>1.1219211269110296E-2</v>
          </cell>
          <cell r="CC484">
            <v>0.15368731633145671</v>
          </cell>
          <cell r="CD484">
            <v>0.10152199668324546</v>
          </cell>
          <cell r="CE484">
            <v>0.11742215685463986</v>
          </cell>
          <cell r="CF484">
            <v>1.9834773780248421E-2</v>
          </cell>
          <cell r="CG484">
            <v>1.0198347737802484</v>
          </cell>
          <cell r="CI484">
            <v>1.7438605240466476E-2</v>
          </cell>
          <cell r="CJ484">
            <v>0.16639113975831732</v>
          </cell>
          <cell r="CK484">
            <v>-1.5052646767335198E-2</v>
          </cell>
          <cell r="CM484">
            <v>14356902</v>
          </cell>
          <cell r="CN484">
            <v>0</v>
          </cell>
          <cell r="CO484">
            <v>22539</v>
          </cell>
          <cell r="CP484">
            <v>14379441</v>
          </cell>
          <cell r="CQ484">
            <v>-2.2018564142297341E-2</v>
          </cell>
          <cell r="CR484">
            <v>0.9779814358577027</v>
          </cell>
          <cell r="CT484">
            <v>-1.3734317817472474E-2</v>
          </cell>
          <cell r="CU484">
            <v>4.2914442192475866E-2</v>
          </cell>
          <cell r="CV484">
            <v>0.1791396581332303</v>
          </cell>
          <cell r="CW484">
            <v>-1.5779069070774643E-2</v>
          </cell>
          <cell r="CX484">
            <v>-1.1201832882321643E-2</v>
          </cell>
          <cell r="CY484">
            <v>0.98879816711767832</v>
          </cell>
          <cell r="DA484">
            <v>-6.9221251028442898E-3</v>
          </cell>
          <cell r="DB484">
            <v>5.5820595097995751E-2</v>
          </cell>
          <cell r="DC484">
            <v>0.19373160940857836</v>
          </cell>
          <cell r="DE484">
            <v>0.51627147581300437</v>
          </cell>
          <cell r="DF484">
            <v>0.48372852418699563</v>
          </cell>
        </row>
        <row r="485">
          <cell r="BS485">
            <v>38630</v>
          </cell>
          <cell r="BU485">
            <v>15553921</v>
          </cell>
          <cell r="BV485">
            <v>0</v>
          </cell>
          <cell r="BW485">
            <v>200450</v>
          </cell>
          <cell r="BX485">
            <v>15754371</v>
          </cell>
          <cell r="BY485">
            <v>1.4890922087278822E-2</v>
          </cell>
          <cell r="BZ485">
            <v>1.0148909220872788</v>
          </cell>
          <cell r="CB485">
            <v>2.6277197757278214E-2</v>
          </cell>
          <cell r="CC485">
            <v>0.17086678427203017</v>
          </cell>
          <cell r="CD485">
            <v>0.1179246749132794</v>
          </cell>
          <cell r="CE485">
            <v>0.13406160313096138</v>
          </cell>
          <cell r="CF485">
            <v>1.8782178353537834E-2</v>
          </cell>
          <cell r="CG485">
            <v>1.0187821783535378</v>
          </cell>
          <cell r="CI485">
            <v>3.6548318587867668E-2</v>
          </cell>
          <cell r="CJ485">
            <v>0.18829850617524424</v>
          </cell>
          <cell r="CK485">
            <v>3.4468100899256449E-3</v>
          </cell>
          <cell r="CM485">
            <v>13855020</v>
          </cell>
          <cell r="CN485">
            <v>0</v>
          </cell>
          <cell r="CO485">
            <v>22539</v>
          </cell>
          <cell r="CP485">
            <v>13877559</v>
          </cell>
          <cell r="CQ485">
            <v>-3.4902747610286104E-2</v>
          </cell>
          <cell r="CR485">
            <v>0.96509725238971389</v>
          </cell>
          <cell r="CT485">
            <v>-4.8157699999375914E-2</v>
          </cell>
          <cell r="CU485">
            <v>6.5138626375096376E-3</v>
          </cell>
          <cell r="CV485">
            <v>0.13798444424812706</v>
          </cell>
          <cell r="CW485">
            <v>-5.0131083815758259E-2</v>
          </cell>
          <cell r="CX485">
            <v>-1.74469462790105E-2</v>
          </cell>
          <cell r="CY485">
            <v>0.98255305372098944</v>
          </cell>
          <cell r="DA485">
            <v>-2.4248301437048925E-2</v>
          </cell>
          <cell r="DB485">
            <v>3.7399749895048018E-2</v>
          </cell>
          <cell r="DC485">
            <v>0.17290463814766999</v>
          </cell>
          <cell r="DE485">
            <v>0.52888409004594894</v>
          </cell>
          <cell r="DF485">
            <v>0.47111590995405106</v>
          </cell>
        </row>
        <row r="486">
          <cell r="BS486">
            <v>38631</v>
          </cell>
          <cell r="BU486">
            <v>15644394</v>
          </cell>
          <cell r="BV486">
            <v>0</v>
          </cell>
          <cell r="BW486">
            <v>200450</v>
          </cell>
          <cell r="BX486">
            <v>15844844</v>
          </cell>
          <cell r="BY486">
            <v>5.7427237177542665E-3</v>
          </cell>
          <cell r="BZ486">
            <v>1.0057427237177543</v>
          </cell>
          <cell r="CB486">
            <v>3.2170824161829259E-2</v>
          </cell>
          <cell r="CC486">
            <v>0.17759074872439995</v>
          </cell>
          <cell r="CD486">
            <v>0.12434460745856657</v>
          </cell>
          <cell r="CE486">
            <v>0.14057420559665612</v>
          </cell>
          <cell r="CF486">
            <v>7.3393770969413441E-3</v>
          </cell>
          <cell r="CG486">
            <v>1.0073393770969414</v>
          </cell>
          <cell r="CI486">
            <v>4.4155937577184723E-2</v>
          </cell>
          <cell r="CJ486">
            <v>0.19701987701579649</v>
          </cell>
          <cell r="CK486">
            <v>1.0811484625898649E-2</v>
          </cell>
          <cell r="CM486">
            <v>13689431</v>
          </cell>
          <cell r="CN486">
            <v>0</v>
          </cell>
          <cell r="CO486">
            <v>22539</v>
          </cell>
          <cell r="CP486">
            <v>13711970</v>
          </cell>
          <cell r="CQ486">
            <v>-1.1932141668430306E-2</v>
          </cell>
          <cell r="CR486">
            <v>0.98806785833156974</v>
          </cell>
          <cell r="CT486">
            <v>-5.9515217168987888E-2</v>
          </cell>
          <cell r="CU486">
            <v>-5.4960033627200477E-3</v>
          </cell>
          <cell r="CV486">
            <v>0.12440585264288861</v>
          </cell>
          <cell r="CW486">
            <v>-6.1465054290106957E-2</v>
          </cell>
          <cell r="CX486">
            <v>-5.8877007318993693E-3</v>
          </cell>
          <cell r="CY486">
            <v>0.99411229926810063</v>
          </cell>
          <cell r="DA486">
            <v>-2.9993235426830078E-2</v>
          </cell>
          <cell r="DB486">
            <v>3.1291850628318629E-2</v>
          </cell>
          <cell r="DC486">
            <v>0.16599892665119986</v>
          </cell>
          <cell r="DE486">
            <v>0.53332267442108217</v>
          </cell>
          <cell r="DF486">
            <v>0.46667732557891783</v>
          </cell>
        </row>
        <row r="487">
          <cell r="BS487">
            <v>38632</v>
          </cell>
          <cell r="BU487">
            <v>15510974</v>
          </cell>
          <cell r="BV487">
            <v>0</v>
          </cell>
          <cell r="BW487">
            <v>200450</v>
          </cell>
          <cell r="BX487">
            <v>15711424</v>
          </cell>
          <cell r="BY487">
            <v>-8.4204047701574095E-3</v>
          </cell>
          <cell r="BZ487">
            <v>0.99157959522984263</v>
          </cell>
          <cell r="CA487">
            <v>2.3479528030439623E-2</v>
          </cell>
          <cell r="CB487">
            <v>2.3479528030439623E-2</v>
          </cell>
          <cell r="CC487">
            <v>0.16767495796654774</v>
          </cell>
          <cell r="CD487">
            <v>0.11487717076262172</v>
          </cell>
          <cell r="CE487">
            <v>0.13097010911513163</v>
          </cell>
          <cell r="CF487">
            <v>-1.0554717763248973E-2</v>
          </cell>
          <cell r="CG487">
            <v>0.98944528223675099</v>
          </cell>
          <cell r="CH487">
            <v>3.3135166355236834E-2</v>
          </cell>
          <cell r="CI487">
            <v>3.3135166355236834E-2</v>
          </cell>
          <cell r="CJ487">
            <v>0.18438567005689577</v>
          </cell>
          <cell r="CK487">
            <v>1.4265469382146456E-4</v>
          </cell>
          <cell r="CM487">
            <v>13822266</v>
          </cell>
          <cell r="CN487">
            <v>0</v>
          </cell>
          <cell r="CO487">
            <v>22539</v>
          </cell>
          <cell r="CP487">
            <v>13844805</v>
          </cell>
          <cell r="CQ487">
            <v>9.6875211949851124E-3</v>
          </cell>
          <cell r="CR487">
            <v>1.0096875211949852</v>
          </cell>
          <cell r="CS487">
            <v>-5.040425090175138E-2</v>
          </cell>
          <cell r="CT487">
            <v>-5.040425090175138E-2</v>
          </cell>
          <cell r="CU487">
            <v>4.13827518320109E-3</v>
          </cell>
          <cell r="CV487">
            <v>0.13529855817213199</v>
          </cell>
          <cell r="CW487">
            <v>-5.2372977111308061E-2</v>
          </cell>
          <cell r="CX487">
            <v>4.7994858281844004E-3</v>
          </cell>
          <cell r="CY487">
            <v>1.0047994858281843</v>
          </cell>
          <cell r="CZ487">
            <v>-2.5337701707018212E-2</v>
          </cell>
          <cell r="DA487">
            <v>-2.5337701707018212E-2</v>
          </cell>
          <cell r="DB487">
            <v>3.6241521250131248E-2</v>
          </cell>
          <cell r="DC487">
            <v>0.17159512197534044</v>
          </cell>
          <cell r="DE487">
            <v>0.52878488704282245</v>
          </cell>
          <cell r="DF487">
            <v>0.47121511295717761</v>
          </cell>
        </row>
        <row r="488">
          <cell r="BS488">
            <v>38635</v>
          </cell>
          <cell r="BU488">
            <v>15719029</v>
          </cell>
          <cell r="BV488">
            <v>0</v>
          </cell>
          <cell r="BW488">
            <v>200450</v>
          </cell>
          <cell r="BX488">
            <v>15919479</v>
          </cell>
          <cell r="BY488">
            <v>1.3242275175057334E-2</v>
          </cell>
          <cell r="BZ488">
            <v>1.0132422751750574</v>
          </cell>
          <cell r="CB488">
            <v>3.7032725576656489E-2</v>
          </cell>
          <cell r="CC488">
            <v>0.18313763107496439</v>
          </cell>
          <cell r="CD488">
            <v>0.12964068104424986</v>
          </cell>
          <cell r="CE488">
            <v>0.1459467265147989</v>
          </cell>
          <cell r="CF488">
            <v>1.3912388343209063E-2</v>
          </cell>
          <cell r="CG488">
            <v>1.0139123883432091</v>
          </cell>
          <cell r="CI488">
            <v>4.7508544000596897E-2</v>
          </cell>
          <cell r="CJ488">
            <v>0.20086330344685921</v>
          </cell>
          <cell r="CK488">
            <v>1.405702770452999E-2</v>
          </cell>
          <cell r="CM488">
            <v>13478295</v>
          </cell>
          <cell r="CN488">
            <v>0</v>
          </cell>
          <cell r="CO488">
            <v>22539</v>
          </cell>
          <cell r="CP488">
            <v>13500834</v>
          </cell>
          <cell r="CQ488">
            <v>-2.4844770294706209E-2</v>
          </cell>
          <cell r="CR488">
            <v>0.97515522970529378</v>
          </cell>
          <cell r="CT488">
            <v>-7.3996739160926861E-2</v>
          </cell>
          <cell r="CU488">
            <v>-2.0809309607847992E-2</v>
          </cell>
          <cell r="CV488">
            <v>0.10709232627843424</v>
          </cell>
          <cell r="CW488">
            <v>-7.5916552820033956E-2</v>
          </cell>
          <cell r="CX488">
            <v>-1.2139041813411708E-2</v>
          </cell>
          <cell r="CY488">
            <v>0.98786095818658826</v>
          </cell>
          <cell r="DA488">
            <v>-3.7169168099952743E-2</v>
          </cell>
          <cell r="DB488">
            <v>2.366254209488261E-2</v>
          </cell>
          <cell r="DC488">
            <v>0.15737307980129245</v>
          </cell>
          <cell r="DE488">
            <v>0.53837224945683382</v>
          </cell>
          <cell r="DF488">
            <v>0.46162775054316624</v>
          </cell>
        </row>
        <row r="489">
          <cell r="BS489">
            <v>38636</v>
          </cell>
          <cell r="BU489">
            <v>15719740</v>
          </cell>
          <cell r="BV489">
            <v>0</v>
          </cell>
          <cell r="BW489">
            <v>200450</v>
          </cell>
          <cell r="BX489">
            <v>15920190</v>
          </cell>
          <cell r="BY489">
            <v>4.4662265643241216E-5</v>
          </cell>
          <cell r="BZ489">
            <v>1.0000446622656431</v>
          </cell>
          <cell r="CB489">
            <v>3.707904180772692E-2</v>
          </cell>
          <cell r="CC489">
            <v>0.18319047268213584</v>
          </cell>
          <cell r="CD489">
            <v>0.1296911333564279</v>
          </cell>
          <cell r="CE489">
            <v>0.14599790709191129</v>
          </cell>
          <cell r="CF489">
            <v>4.5083843838879064E-5</v>
          </cell>
          <cell r="CG489">
            <v>1.0000450838438388</v>
          </cell>
          <cell r="CI489">
            <v>4.7555769712214424E-2</v>
          </cell>
          <cell r="CJ489">
            <v>0.20091744298050362</v>
          </cell>
          <cell r="CK489">
            <v>1.4102745293210761E-2</v>
          </cell>
          <cell r="CM489">
            <v>13209586</v>
          </cell>
          <cell r="CN489">
            <v>0</v>
          </cell>
          <cell r="CO489">
            <v>22539</v>
          </cell>
          <cell r="CP489">
            <v>13232125</v>
          </cell>
          <cell r="CQ489">
            <v>-1.9903140798561036E-2</v>
          </cell>
          <cell r="CR489">
            <v>0.98009685920143896</v>
          </cell>
          <cell r="CT489">
            <v>-9.2427112441333614E-2</v>
          </cell>
          <cell r="CU489">
            <v>-4.0298279787363223E-2</v>
          </cell>
          <cell r="CV489">
            <v>8.505771183150812E-2</v>
          </cell>
          <cell r="CW489">
            <v>-9.4308715778876451E-2</v>
          </cell>
          <cell r="CX489">
            <v>-9.6231340508450662E-3</v>
          </cell>
          <cell r="CY489">
            <v>0.99037686594915497</v>
          </cell>
          <cell r="DA489">
            <v>-4.6434618263613503E-2</v>
          </cell>
          <cell r="DB489">
            <v>1.3811700229474866E-2</v>
          </cell>
          <cell r="DC489">
            <v>0.14623552350752522</v>
          </cell>
          <cell r="DE489">
            <v>0.54338424614524372</v>
          </cell>
          <cell r="DF489">
            <v>0.45661575385475622</v>
          </cell>
        </row>
        <row r="490">
          <cell r="BS490">
            <v>38637</v>
          </cell>
          <cell r="BU490">
            <v>16040079</v>
          </cell>
          <cell r="BV490">
            <v>0</v>
          </cell>
          <cell r="BW490">
            <v>200450</v>
          </cell>
          <cell r="BX490">
            <v>16240529</v>
          </cell>
          <cell r="BY490">
            <v>2.0121556338209532E-2</v>
          </cell>
          <cell r="BZ490">
            <v>1.0201215563382096</v>
          </cell>
          <cell r="CB490">
            <v>5.7946686174637385E-2</v>
          </cell>
          <cell r="CC490">
            <v>0.20699810643704231</v>
          </cell>
          <cell r="CD490">
            <v>0.15242227714103507</v>
          </cell>
          <cell r="CE490">
            <v>0.1690571685429314</v>
          </cell>
          <cell r="CF490">
            <v>2.2168183742587194E-2</v>
          </cell>
          <cell r="CG490">
            <v>1.0221681837425871</v>
          </cell>
          <cell r="CI490">
            <v>7.0778178495802146E-2</v>
          </cell>
          <cell r="CJ490">
            <v>0.22753960151617325</v>
          </cell>
          <cell r="CK490">
            <v>3.6583561284732724E-2</v>
          </cell>
          <cell r="CM490">
            <v>12879040</v>
          </cell>
          <cell r="CN490">
            <v>0</v>
          </cell>
          <cell r="CO490">
            <v>22539</v>
          </cell>
          <cell r="CP490">
            <v>12901579</v>
          </cell>
          <cell r="CQ490">
            <v>-2.4980568124923247E-2</v>
          </cell>
          <cell r="CR490">
            <v>0.97501943187507678</v>
          </cell>
          <cell r="CT490">
            <v>-0.11509879878732621</v>
          </cell>
          <cell r="CU490">
            <v>-6.4272173988740966E-2</v>
          </cell>
          <cell r="CV490">
            <v>5.7952353741627771E-2</v>
          </cell>
          <cell r="CW490">
            <v>-0.11693339860451146</v>
          </cell>
          <cell r="CX490">
            <v>-1.1981481994994081E-2</v>
          </cell>
          <cell r="CY490">
            <v>0.98801851800500595</v>
          </cell>
          <cell r="DA490">
            <v>-5.7859744715937689E-2</v>
          </cell>
          <cell r="DB490">
            <v>1.6647335968611454E-3</v>
          </cell>
          <cell r="DC490">
            <v>0.13250192322059728</v>
          </cell>
          <cell r="DE490">
            <v>0.55465309990944056</v>
          </cell>
          <cell r="DF490">
            <v>0.44534690009055949</v>
          </cell>
        </row>
        <row r="491">
          <cell r="BS491">
            <v>38638</v>
          </cell>
          <cell r="BU491">
            <v>16116527</v>
          </cell>
          <cell r="BV491">
            <v>0</v>
          </cell>
          <cell r="BW491">
            <v>200450</v>
          </cell>
          <cell r="BX491">
            <v>16316977</v>
          </cell>
          <cell r="BY491">
            <v>4.7072358295718077E-3</v>
          </cell>
          <cell r="BZ491">
            <v>1.0047072358295719</v>
          </cell>
          <cell r="CB491">
            <v>6.2926690721575529E-2</v>
          </cell>
          <cell r="CC491">
            <v>0.21267973116988825</v>
          </cell>
          <cell r="CD491">
            <v>0.15784700057479006</v>
          </cell>
          <cell r="CE491">
            <v>0.17456019633351461</v>
          </cell>
          <cell r="CF491">
            <v>7.4104967313667657E-3</v>
          </cell>
          <cell r="CG491">
            <v>1.0074104967313668</v>
          </cell>
          <cell r="CI491">
            <v>7.8713176687564168E-2</v>
          </cell>
          <cell r="CJ491">
            <v>0.23663627972083212</v>
          </cell>
          <cell r="CK491">
            <v>4.4265160377421786E-2</v>
          </cell>
          <cell r="CM491">
            <v>12805576</v>
          </cell>
          <cell r="CN491">
            <v>0</v>
          </cell>
          <cell r="CO491">
            <v>22539</v>
          </cell>
          <cell r="CP491">
            <v>12828115</v>
          </cell>
          <cell r="CQ491">
            <v>-5.694186734817498E-3</v>
          </cell>
          <cell r="CR491">
            <v>0.99430581326518253</v>
          </cell>
          <cell r="CT491">
            <v>-0.12013759146889547</v>
          </cell>
          <cell r="CU491">
            <v>-6.9600382963013852E-2</v>
          </cell>
          <cell r="CV491">
            <v>5.192817548288331E-2</v>
          </cell>
          <cell r="CW491">
            <v>-0.12196174473213806</v>
          </cell>
          <cell r="CX491">
            <v>-2.7284820731179531E-3</v>
          </cell>
          <cell r="CY491">
            <v>0.99727151792688207</v>
          </cell>
          <cell r="DA491">
            <v>-6.043035751284298E-2</v>
          </cell>
          <cell r="DB491">
            <v>-1.0682906720322904E-3</v>
          </cell>
          <cell r="DC491">
            <v>0.12941191202531832</v>
          </cell>
          <cell r="DE491">
            <v>0.55723911224574507</v>
          </cell>
          <cell r="DF491">
            <v>0.44276088775425493</v>
          </cell>
        </row>
        <row r="492">
          <cell r="BS492">
            <v>38639</v>
          </cell>
          <cell r="BU492">
            <v>15932317</v>
          </cell>
          <cell r="BV492">
            <v>0</v>
          </cell>
          <cell r="BW492">
            <v>200450</v>
          </cell>
          <cell r="BX492">
            <v>16132767</v>
          </cell>
          <cell r="BY492">
            <v>-1.1289468631352486E-2</v>
          </cell>
          <cell r="BZ492">
            <v>0.9887105313686475</v>
          </cell>
          <cell r="CA492">
            <v>2.6817620096052597E-2</v>
          </cell>
          <cell r="CB492">
            <v>5.0926813189247078E-2</v>
          </cell>
          <cell r="CC492">
            <v>0.19898922138496888</v>
          </cell>
          <cell r="CD492">
            <v>0.14477552318189546</v>
          </cell>
          <cell r="CE492">
            <v>0.16130003584137209</v>
          </cell>
          <cell r="CF492">
            <v>-1.7972029193731327E-2</v>
          </cell>
          <cell r="CG492">
            <v>0.98202797080626869</v>
          </cell>
          <cell r="CH492">
            <v>2.5351325249759249E-2</v>
          </cell>
          <cell r="CI492">
            <v>5.9326511984472585E-2</v>
          </cell>
          <cell r="CJ492">
            <v>0.21441141639966199</v>
          </cell>
          <cell r="CK492">
            <v>2.5497596429122193E-2</v>
          </cell>
          <cell r="CM492">
            <v>12936689</v>
          </cell>
          <cell r="CN492">
            <v>0</v>
          </cell>
          <cell r="CO492">
            <v>22539</v>
          </cell>
          <cell r="CP492">
            <v>12959228</v>
          </cell>
          <cell r="CQ492">
            <v>1.0220753399856487E-2</v>
          </cell>
          <cell r="CR492">
            <v>1.0102207533998564</v>
          </cell>
          <cell r="CS492">
            <v>-6.3964570104093177E-2</v>
          </cell>
          <cell r="CT492">
            <v>-0.11114473476549536</v>
          </cell>
          <cell r="CU492">
            <v>-6.0090997913958E-2</v>
          </cell>
          <cell r="CV492">
            <v>6.2679673958854654E-2</v>
          </cell>
          <cell r="CW492">
            <v>-0.11298753224940505</v>
          </cell>
          <cell r="CX492">
            <v>5.997415661182076E-3</v>
          </cell>
          <cell r="CY492">
            <v>1.0059974156611822</v>
          </cell>
          <cell r="CZ492">
            <v>-3.0223459108650208E-2</v>
          </cell>
          <cell r="DA492">
            <v>-5.4795367824219121E-2</v>
          </cell>
          <cell r="DB492">
            <v>4.9227180059427944E-3</v>
          </cell>
          <cell r="DC492">
            <v>0.13618546471442472</v>
          </cell>
          <cell r="DE492">
            <v>0.55188311644675259</v>
          </cell>
          <cell r="DF492">
            <v>0.44811688355324736</v>
          </cell>
        </row>
        <row r="493">
          <cell r="BS493">
            <v>38642</v>
          </cell>
          <cell r="BU493">
            <v>15868712</v>
          </cell>
          <cell r="BV493">
            <v>0</v>
          </cell>
          <cell r="BW493">
            <v>200450</v>
          </cell>
          <cell r="BX493">
            <v>16069162</v>
          </cell>
          <cell r="BY493">
            <v>-3.942597075876692E-3</v>
          </cell>
          <cell r="BZ493">
            <v>0.99605740292412326</v>
          </cell>
          <cell r="CB493">
            <v>4.6783432208606701E-2</v>
          </cell>
          <cell r="CC493">
            <v>0.19426208998672867</v>
          </cell>
          <cell r="CD493">
            <v>0.14026213455166325</v>
          </cell>
          <cell r="CE493">
            <v>0.15672149771584842</v>
          </cell>
          <cell r="CF493">
            <v>-5.8864093778759237E-3</v>
          </cell>
          <cell r="CG493">
            <v>0.99411359062212412</v>
          </cell>
          <cell r="CI493">
            <v>5.3090882470094636E-2</v>
          </cell>
          <cell r="CJ493">
            <v>0.20726289364956751</v>
          </cell>
          <cell r="CK493">
            <v>1.9461097760512525E-2</v>
          </cell>
          <cell r="CM493">
            <v>12940665</v>
          </cell>
          <cell r="CN493">
            <v>0</v>
          </cell>
          <cell r="CO493">
            <v>22539</v>
          </cell>
          <cell r="CP493">
            <v>12963204</v>
          </cell>
          <cell r="CQ493">
            <v>3.0680839938922286E-4</v>
          </cell>
          <cell r="CR493">
            <v>1.0003068083993891</v>
          </cell>
          <cell r="CT493">
            <v>-0.11087202650428019</v>
          </cell>
          <cell r="CU493">
            <v>-5.9802625937456555E-2</v>
          </cell>
          <cell r="CV493">
            <v>6.3005713008685404E-2</v>
          </cell>
          <cell r="CW493">
            <v>-0.11271538937393633</v>
          </cell>
          <cell r="CX493">
            <v>1.8037660087539712E-4</v>
          </cell>
          <cell r="CY493">
            <v>1.0001803766008754</v>
          </cell>
          <cell r="DA493">
            <v>-5.462487502553548E-2</v>
          </cell>
          <cell r="DB493">
            <v>5.1039825499592517E-3</v>
          </cell>
          <cell r="DC493">
            <v>0.13639040598651397</v>
          </cell>
          <cell r="DE493">
            <v>0.55081760358788734</v>
          </cell>
          <cell r="DF493">
            <v>0.44918239641211261</v>
          </cell>
        </row>
        <row r="494">
          <cell r="BS494">
            <v>38643</v>
          </cell>
          <cell r="BU494">
            <v>16032307</v>
          </cell>
          <cell r="BV494">
            <v>0</v>
          </cell>
          <cell r="BW494">
            <v>200450</v>
          </cell>
          <cell r="BX494">
            <v>16232757</v>
          </cell>
          <cell r="BY494">
            <v>1.0180680237090149E-2</v>
          </cell>
          <cell r="BZ494">
            <v>1.0101806802370901</v>
          </cell>
          <cell r="CB494">
            <v>5.7440399609406168E-2</v>
          </cell>
          <cell r="CC494">
            <v>0.20642049044416244</v>
          </cell>
          <cell r="CD494">
            <v>0.15187077872999555</v>
          </cell>
          <cell r="CE494">
            <v>0.16849770940746134</v>
          </cell>
          <cell r="CF494">
            <v>1.5596813077360851E-2</v>
          </cell>
          <cell r="CG494">
            <v>1.0155968130773609</v>
          </cell>
          <cell r="CI494">
            <v>6.951574411745387E-2</v>
          </cell>
          <cell r="CJ494">
            <v>0.22609234733705375</v>
          </cell>
          <cell r="CK494">
            <v>3.5361441941924365E-2</v>
          </cell>
          <cell r="CM494">
            <v>12739373</v>
          </cell>
          <cell r="CN494">
            <v>0</v>
          </cell>
          <cell r="CO494">
            <v>22539</v>
          </cell>
          <cell r="CP494">
            <v>12761912</v>
          </cell>
          <cell r="CQ494">
            <v>-1.5527951268837549E-2</v>
          </cell>
          <cell r="CR494">
            <v>0.98447204873116245</v>
          </cell>
          <cell r="CT494">
            <v>-0.12467836234848195</v>
          </cell>
          <cell r="CU494">
            <v>-7.4401964944988741E-2</v>
          </cell>
          <cell r="CV494">
            <v>4.6499412098590653E-2</v>
          </cell>
          <cell r="CW494">
            <v>-0.12649310156932736</v>
          </cell>
          <cell r="CX494">
            <v>-9.0754277308432822E-3</v>
          </cell>
          <cell r="CY494">
            <v>0.99092457226915676</v>
          </cell>
          <cell r="DA494">
            <v>-6.320455865077812E-2</v>
          </cell>
          <cell r="DB494">
            <v>-4.0177660056556208E-3</v>
          </cell>
          <cell r="DC494">
            <v>0.12607717698295984</v>
          </cell>
          <cell r="DE494">
            <v>0.55722526456571186</v>
          </cell>
          <cell r="DF494">
            <v>0.44277473543428814</v>
          </cell>
        </row>
        <row r="495">
          <cell r="BS495">
            <v>38644</v>
          </cell>
          <cell r="BU495">
            <v>15939837</v>
          </cell>
          <cell r="BV495">
            <v>0</v>
          </cell>
          <cell r="BW495">
            <v>200450</v>
          </cell>
          <cell r="BX495">
            <v>16140287</v>
          </cell>
          <cell r="BY495">
            <v>-5.6965061449512243E-3</v>
          </cell>
          <cell r="BZ495">
            <v>0.99430349385504879</v>
          </cell>
          <cell r="CB495">
            <v>5.1416683875111557E-2</v>
          </cell>
          <cell r="CC495">
            <v>0.19954810870695217</v>
          </cell>
          <cell r="CD495">
            <v>0.14530913976077042</v>
          </cell>
          <cell r="CE495">
            <v>0.16184135502546027</v>
          </cell>
          <cell r="CF495">
            <v>-8.6007208601746633E-3</v>
          </cell>
          <cell r="CG495">
            <v>0.99139927913982528</v>
          </cell>
          <cell r="CI495">
            <v>6.0317137746737526E-2</v>
          </cell>
          <cell r="CJ495">
            <v>0.21554706930881129</v>
          </cell>
          <cell r="CK495">
            <v>2.6456587190393899E-2</v>
          </cell>
          <cell r="CM495">
            <v>12911735</v>
          </cell>
          <cell r="CN495">
            <v>0</v>
          </cell>
          <cell r="CO495">
            <v>22539</v>
          </cell>
          <cell r="CP495">
            <v>12934274</v>
          </cell>
          <cell r="CQ495">
            <v>1.3505969951837938E-2</v>
          </cell>
          <cell r="CR495">
            <v>1.0135059699518378</v>
          </cell>
          <cell r="CT495">
            <v>-0.11285629461216706</v>
          </cell>
          <cell r="CU495">
            <v>-6.1900865696055574E-2</v>
          </cell>
          <cell r="CV495">
            <v>6.0633401713010127E-2</v>
          </cell>
          <cell r="CW495">
            <v>-0.11469554364639967</v>
          </cell>
          <cell r="CX495">
            <v>7.922912420101836E-3</v>
          </cell>
          <cell r="CY495">
            <v>1.0079229124201019</v>
          </cell>
          <cell r="DA495">
            <v>-5.5782410413417582E-2</v>
          </cell>
          <cell r="DB495">
            <v>3.8733140062590099E-3</v>
          </cell>
          <cell r="DC495">
            <v>0.13499898783447151</v>
          </cell>
          <cell r="DE495">
            <v>0.55247724456747105</v>
          </cell>
          <cell r="DF495">
            <v>0.44752275543252895</v>
          </cell>
        </row>
        <row r="496">
          <cell r="BS496">
            <v>38645</v>
          </cell>
          <cell r="BU496">
            <v>16073787</v>
          </cell>
          <cell r="BV496">
            <v>0</v>
          </cell>
          <cell r="BW496">
            <v>200450</v>
          </cell>
          <cell r="BX496">
            <v>16274237</v>
          </cell>
          <cell r="BY496">
            <v>8.2991089315821963E-3</v>
          </cell>
          <cell r="BZ496">
            <v>1.0082991089315823</v>
          </cell>
          <cell r="CB496">
            <v>6.0142505467074114E-2</v>
          </cell>
          <cell r="CC496">
            <v>0.20950328912978455</v>
          </cell>
          <cell r="CD496">
            <v>0.15481418507198175</v>
          </cell>
          <cell r="CE496">
            <v>0.17148360299203369</v>
          </cell>
          <cell r="CF496">
            <v>1.2772782409699965E-2</v>
          </cell>
          <cell r="CG496">
            <v>1.0127727824096999</v>
          </cell>
          <cell r="CI496">
            <v>7.3860337832452494E-2</v>
          </cell>
          <cell r="CJ496">
            <v>0.23107298753384109</v>
          </cell>
          <cell r="CK496">
            <v>3.9567293831580086E-2</v>
          </cell>
          <cell r="CM496">
            <v>12731220</v>
          </cell>
          <cell r="CN496">
            <v>0</v>
          </cell>
          <cell r="CO496">
            <v>22539</v>
          </cell>
          <cell r="CP496">
            <v>12753759</v>
          </cell>
          <cell r="CQ496">
            <v>-1.395633028958564E-2</v>
          </cell>
          <cell r="CR496">
            <v>0.98604366971041435</v>
          </cell>
          <cell r="CT496">
            <v>-0.12523756517888651</v>
          </cell>
          <cell r="CU496">
            <v>-7.4993287058775837E-2</v>
          </cell>
          <cell r="CV496">
            <v>4.583085164253653E-2</v>
          </cell>
          <cell r="CW496">
            <v>-0.12705114504611259</v>
          </cell>
          <cell r="CX496">
            <v>-8.1270716657684226E-3</v>
          </cell>
          <cell r="CY496">
            <v>0.99187292833423157</v>
          </cell>
          <cell r="DA496">
            <v>-6.345613443206688E-2</v>
          </cell>
          <cell r="DB496">
            <v>-4.2852363600223153E-3</v>
          </cell>
          <cell r="DC496">
            <v>0.1257747697197662</v>
          </cell>
          <cell r="DE496">
            <v>0.55802058996201598</v>
          </cell>
          <cell r="DF496">
            <v>0.44197941003798402</v>
          </cell>
        </row>
        <row r="497">
          <cell r="BS497">
            <v>38646</v>
          </cell>
          <cell r="BU497">
            <v>15976625</v>
          </cell>
          <cell r="BV497">
            <v>0</v>
          </cell>
          <cell r="BW497">
            <v>200450</v>
          </cell>
          <cell r="BX497">
            <v>16177075</v>
          </cell>
          <cell r="BY497">
            <v>-5.9702952586963062E-3</v>
          </cell>
          <cell r="BZ497">
            <v>0.9940297047413037</v>
          </cell>
          <cell r="CA497">
            <v>2.746460046190391E-3</v>
          </cell>
          <cell r="CB497">
            <v>5.3813141693141553E-2</v>
          </cell>
          <cell r="CC497">
            <v>0.20228219737731545</v>
          </cell>
          <cell r="CD497">
            <v>0.14791960341817134</v>
          </cell>
          <cell r="CE497">
            <v>0.16448949999144991</v>
          </cell>
          <cell r="CF497">
            <v>-8.7189049114508605E-3</v>
          </cell>
          <cell r="CG497">
            <v>0.99128109508854911</v>
          </cell>
          <cell r="CH497">
            <v>4.8813464175017085E-3</v>
          </cell>
          <cell r="CI497">
            <v>6.4497451658712901E-2</v>
          </cell>
          <cell r="CJ497">
            <v>0.22033937921647784</v>
          </cell>
          <cell r="CK497">
            <v>3.0503405447608323E-2</v>
          </cell>
          <cell r="CM497">
            <v>12741988</v>
          </cell>
          <cell r="CN497">
            <v>0</v>
          </cell>
          <cell r="CO497">
            <v>22539</v>
          </cell>
          <cell r="CP497">
            <v>12764527</v>
          </cell>
          <cell r="CQ497">
            <v>8.4430010007245703E-4</v>
          </cell>
          <cell r="CR497">
            <v>1.0008443001000724</v>
          </cell>
          <cell r="CS497">
            <v>-1.5024120263954166E-2</v>
          </cell>
          <cell r="CT497">
            <v>-0.12449900316762741</v>
          </cell>
          <cell r="CU497">
            <v>-7.4212303798471879E-2</v>
          </cell>
          <cell r="CV497">
            <v>4.6713846735237041E-2</v>
          </cell>
          <cell r="CW497">
            <v>-0.12631411424051697</v>
          </cell>
          <cell r="CX497">
            <v>4.9328245786235344E-4</v>
          </cell>
          <cell r="CY497">
            <v>1.0004932824578623</v>
          </cell>
          <cell r="CZ497">
            <v>-8.6740856623519491E-3</v>
          </cell>
          <cell r="DA497">
            <v>-6.2994153772163664E-2</v>
          </cell>
          <cell r="DB497">
            <v>-3.7940677340841944E-3</v>
          </cell>
          <cell r="DC497">
            <v>0.12633009466517287</v>
          </cell>
          <cell r="DE497">
            <v>0.55631603796464679</v>
          </cell>
          <cell r="DF497">
            <v>0.44368396203535315</v>
          </cell>
        </row>
        <row r="498">
          <cell r="BS498">
            <v>38649</v>
          </cell>
          <cell r="BU498">
            <v>15807104</v>
          </cell>
          <cell r="BV498">
            <v>0</v>
          </cell>
          <cell r="BW498">
            <v>200450</v>
          </cell>
          <cell r="BX498">
            <v>16007554</v>
          </cell>
          <cell r="BY498">
            <v>-1.047908846314924E-2</v>
          </cell>
          <cell r="BZ498">
            <v>0.98952091153685073</v>
          </cell>
          <cell r="CB498">
            <v>4.277014055770989E-2</v>
          </cell>
          <cell r="CC498">
            <v>0.18968337587332917</v>
          </cell>
          <cell r="CD498">
            <v>0.13589045234536901</v>
          </cell>
          <cell r="CE498">
            <v>0.15228671150663109</v>
          </cell>
          <cell r="CF498">
            <v>-1.7040796626716509E-2</v>
          </cell>
          <cell r="CG498">
            <v>0.98295920337328346</v>
          </cell>
          <cell r="CI498">
            <v>4.6357567075338668E-2</v>
          </cell>
          <cell r="CJ498">
            <v>0.1995438240396763</v>
          </cell>
          <cell r="CK498">
            <v>1.294280649223678E-2</v>
          </cell>
          <cell r="CL498">
            <v>61082.080000000002</v>
          </cell>
          <cell r="CM498">
            <v>13036408</v>
          </cell>
          <cell r="CN498">
            <v>0</v>
          </cell>
          <cell r="CO498">
            <v>22539</v>
          </cell>
          <cell r="CP498">
            <v>13058947</v>
          </cell>
          <cell r="CQ498">
            <v>2.3065484525983612E-2</v>
          </cell>
          <cell r="CR498">
            <v>1.0230654845259837</v>
          </cell>
          <cell r="CT498">
            <v>-0.104305148472707</v>
          </cell>
          <cell r="CU498">
            <v>-5.2858562017389477E-2</v>
          </cell>
          <cell r="CV498">
            <v>7.0856808770241475E-2</v>
          </cell>
          <cell r="CW498">
            <v>-0.10616212596196128</v>
          </cell>
          <cell r="CX498">
            <v>1.3560451578635838E-2</v>
          </cell>
          <cell r="CY498">
            <v>1.0135604515786358</v>
          </cell>
          <cell r="DA498">
            <v>-5.0287931365492367E-2</v>
          </cell>
          <cell r="DB498">
            <v>9.7149345727576275E-3</v>
          </cell>
          <cell r="DC498">
            <v>0.14160363937544029</v>
          </cell>
          <cell r="DE498">
            <v>0.54802979609417879</v>
          </cell>
          <cell r="DF498">
            <v>0.45197020390582116</v>
          </cell>
        </row>
        <row r="499">
          <cell r="BS499">
            <v>38650</v>
          </cell>
          <cell r="BU499">
            <v>15857286</v>
          </cell>
          <cell r="BV499">
            <v>0</v>
          </cell>
          <cell r="BW499">
            <v>200450</v>
          </cell>
          <cell r="BX499">
            <v>16057736</v>
          </cell>
          <cell r="BY499">
            <v>3.1348949377275255E-3</v>
          </cell>
          <cell r="BZ499">
            <v>1.0031348949377275</v>
          </cell>
          <cell r="CB499">
            <v>4.6039115392557672E-2</v>
          </cell>
          <cell r="CC499">
            <v>0.19341290826585289</v>
          </cell>
          <cell r="CD499">
            <v>0.13945134957423955</v>
          </cell>
          <cell r="CE499">
            <v>0.15589900928534384</v>
          </cell>
          <cell r="CF499">
            <v>5.2159988323239809E-3</v>
          </cell>
          <cell r="CG499">
            <v>1.0052159988323239</v>
          </cell>
          <cell r="CI499">
            <v>5.1815366923396944E-2</v>
          </cell>
          <cell r="CJ499">
            <v>0.20580064322518865</v>
          </cell>
          <cell r="CK499">
            <v>1.8226314988111225E-2</v>
          </cell>
          <cell r="CM499">
            <v>13003353</v>
          </cell>
          <cell r="CN499">
            <v>0</v>
          </cell>
          <cell r="CO499">
            <v>22539</v>
          </cell>
          <cell r="CP499">
            <v>13025892</v>
          </cell>
          <cell r="CQ499">
            <v>-2.5312148062167647E-3</v>
          </cell>
          <cell r="CR499">
            <v>0.99746878519378324</v>
          </cell>
          <cell r="CT499">
            <v>-0.106572344542745</v>
          </cell>
          <cell r="CU499">
            <v>-5.5255980448792541E-2</v>
          </cell>
          <cell r="CV499">
            <v>6.8146240160544158E-2</v>
          </cell>
          <cell r="CW499">
            <v>-0.10842462162308364</v>
          </cell>
          <cell r="CX499">
            <v>-1.484728574672822E-3</v>
          </cell>
          <cell r="CY499">
            <v>0.99851527142532714</v>
          </cell>
          <cell r="DA499">
            <v>-5.1697996011505709E-2</v>
          </cell>
          <cell r="DB499">
            <v>8.2157819571235802E-3</v>
          </cell>
          <cell r="DC499">
            <v>0.139908667831109</v>
          </cell>
          <cell r="DE499">
            <v>0.54944334392596084</v>
          </cell>
          <cell r="DF499">
            <v>0.45055665607403911</v>
          </cell>
        </row>
        <row r="500">
          <cell r="BS500">
            <v>38651</v>
          </cell>
          <cell r="BU500">
            <v>15997322</v>
          </cell>
          <cell r="BV500">
            <v>0</v>
          </cell>
          <cell r="BW500">
            <v>200450</v>
          </cell>
          <cell r="BX500">
            <v>16197772</v>
          </cell>
          <cell r="BY500">
            <v>8.7207810615394354E-3</v>
          </cell>
          <cell r="BZ500">
            <v>1.0087207810615395</v>
          </cell>
          <cell r="CB500">
            <v>5.5161393499702616E-2</v>
          </cell>
          <cell r="CC500">
            <v>0.20382040095485454</v>
          </cell>
          <cell r="CD500">
            <v>0.14938825532415212</v>
          </cell>
          <cell r="CE500">
            <v>0.16597935147457177</v>
          </cell>
          <cell r="CF500">
            <v>1.4856515457798087E-2</v>
          </cell>
          <cell r="CG500">
            <v>1.014856515457798</v>
          </cell>
          <cell r="CI500">
            <v>6.7441678180843789E-2</v>
          </cell>
          <cell r="CJ500">
            <v>0.22371463912028644</v>
          </cell>
          <cell r="CK500">
            <v>3.3353609976268794E-2</v>
          </cell>
          <cell r="CM500">
            <v>12882557</v>
          </cell>
          <cell r="CN500">
            <v>0</v>
          </cell>
          <cell r="CO500">
            <v>22539</v>
          </cell>
          <cell r="CP500">
            <v>12905096</v>
          </cell>
          <cell r="CQ500">
            <v>-9.2735299816703535E-3</v>
          </cell>
          <cell r="CR500">
            <v>0.9907264700183297</v>
          </cell>
          <cell r="CT500">
            <v>-0.1148575726920813</v>
          </cell>
          <cell r="CU500">
            <v>-6.4017092439104362E-2</v>
          </cell>
          <cell r="CV500">
            <v>5.8240753977606863E-2</v>
          </cell>
          <cell r="CW500">
            <v>-0.11669267262538097</v>
          </cell>
          <cell r="CX500">
            <v>-5.4152866045340453E-3</v>
          </cell>
          <cell r="CY500">
            <v>0.99458471339546595</v>
          </cell>
          <cell r="DA500">
            <v>-5.6833323150757398E-2</v>
          </cell>
          <cell r="DB500">
            <v>2.7560045386112453E-3</v>
          </cell>
          <cell r="DC500">
            <v>0.13373573569181096</v>
          </cell>
          <cell r="DE500">
            <v>0.55392621277949261</v>
          </cell>
          <cell r="DF500">
            <v>0.44607378722050739</v>
          </cell>
        </row>
        <row r="501">
          <cell r="BS501">
            <v>38652</v>
          </cell>
          <cell r="BU501">
            <v>16100010</v>
          </cell>
          <cell r="BV501">
            <v>0</v>
          </cell>
          <cell r="BW501">
            <v>200450</v>
          </cell>
          <cell r="BX501">
            <v>16300460</v>
          </cell>
          <cell r="BY501">
            <v>6.33963732789917E-3</v>
          </cell>
          <cell r="BZ501">
            <v>1.0063396373278992</v>
          </cell>
          <cell r="CB501">
            <v>6.1850734056891454E-2</v>
          </cell>
          <cell r="CC501">
            <v>0.21145218570483459</v>
          </cell>
          <cell r="CD501">
            <v>0.15667496001185399</v>
          </cell>
          <cell r="CE501">
            <v>0.17337123769473961</v>
          </cell>
          <cell r="CF501">
            <v>8.4837971679358852E-3</v>
          </cell>
          <cell r="CG501">
            <v>1.0084837971679359</v>
          </cell>
          <cell r="CI501">
            <v>7.6497636867131069E-2</v>
          </cell>
          <cell r="CJ501">
            <v>0.23409638591001691</v>
          </cell>
          <cell r="CK501">
            <v>4.2120372406061701E-2</v>
          </cell>
          <cell r="CM501">
            <v>12401475</v>
          </cell>
          <cell r="CN501">
            <v>0</v>
          </cell>
          <cell r="CO501">
            <v>22539</v>
          </cell>
          <cell r="CP501">
            <v>12424014</v>
          </cell>
          <cell r="CQ501">
            <v>-3.7278451861187237E-2</v>
          </cell>
          <cell r="CR501">
            <v>0.96272154813881272</v>
          </cell>
          <cell r="CT501">
            <v>-0.14785431205877397</v>
          </cell>
          <cell r="CU501">
            <v>-9.890908620150729E-2</v>
          </cell>
          <cell r="CV501">
            <v>1.879117697290611E-2</v>
          </cell>
          <cell r="CW501">
            <v>-0.14962100230754971</v>
          </cell>
          <cell r="CX501">
            <v>-2.1387246457850395E-2</v>
          </cell>
          <cell r="CY501">
            <v>0.9786127535421496</v>
          </cell>
          <cell r="DA501">
            <v>-7.700506131936391E-2</v>
          </cell>
          <cell r="DB501">
            <v>-1.8690185267545401E-2</v>
          </cell>
          <cell r="DC501">
            <v>0.10948825009449781</v>
          </cell>
          <cell r="DE501">
            <v>0.5648831981912521</v>
          </cell>
          <cell r="DF501">
            <v>0.43511680180874784</v>
          </cell>
        </row>
        <row r="502">
          <cell r="BS502">
            <v>38653</v>
          </cell>
          <cell r="BU502">
            <v>15934196</v>
          </cell>
          <cell r="BV502">
            <v>0</v>
          </cell>
          <cell r="BW502">
            <v>200450</v>
          </cell>
          <cell r="BX502">
            <v>16134646</v>
          </cell>
          <cell r="BY502">
            <v>-1.0172350964328614E-2</v>
          </cell>
          <cell r="BZ502">
            <v>0.98982764903567144</v>
          </cell>
          <cell r="CA502">
            <v>-2.6227856395546478E-3</v>
          </cell>
          <cell r="CB502">
            <v>5.1049215718334873E-2</v>
          </cell>
          <cell r="CC502">
            <v>0.19912886889534209</v>
          </cell>
          <cell r="CD502">
            <v>0.14490885636696271</v>
          </cell>
          <cell r="CE502">
            <v>0.16143529365346021</v>
          </cell>
          <cell r="CF502">
            <v>-1.4150412434270329E-2</v>
          </cell>
          <cell r="CG502">
            <v>0.98584958756572971</v>
          </cell>
          <cell r="CH502">
            <v>-3.0368323876506231E-3</v>
          </cell>
          <cell r="CI502">
            <v>6.1264751320943889E-2</v>
          </cell>
          <cell r="CJ502">
            <v>0.21663341306574768</v>
          </cell>
          <cell r="CK502">
            <v>2.7373939330360475E-2</v>
          </cell>
          <cell r="CM502">
            <v>12601484</v>
          </cell>
          <cell r="CN502">
            <v>0</v>
          </cell>
          <cell r="CO502">
            <v>22539</v>
          </cell>
          <cell r="CP502">
            <v>12624023</v>
          </cell>
          <cell r="CQ502">
            <v>1.6098581344161395E-2</v>
          </cell>
          <cell r="CR502">
            <v>1.0160985813441614</v>
          </cell>
          <cell r="CS502">
            <v>-1.1007380061948235E-2</v>
          </cell>
          <cell r="CT502">
            <v>-0.13413597538437572</v>
          </cell>
          <cell r="CU502">
            <v>-8.4402800827237501E-2</v>
          </cell>
          <cell r="CV502">
            <v>3.5192269608118387E-2</v>
          </cell>
          <cell r="CW502">
            <v>-0.13593110683983134</v>
          </cell>
          <cell r="CX502">
            <v>9.3164101973388404E-3</v>
          </cell>
          <cell r="CY502">
            <v>1.0093164101973389</v>
          </cell>
          <cell r="CZ502">
            <v>-5.7757463415740729E-3</v>
          </cell>
          <cell r="DA502">
            <v>-6.8406061860547429E-2</v>
          </cell>
          <cell r="DB502">
            <v>-9.5479005028232811E-3</v>
          </cell>
          <cell r="DC502">
            <v>0.11982469774150584</v>
          </cell>
          <cell r="DE502">
            <v>0.55839552448022967</v>
          </cell>
          <cell r="DF502">
            <v>0.44160447551977033</v>
          </cell>
        </row>
        <row r="503">
          <cell r="BS503">
            <v>38656</v>
          </cell>
          <cell r="BU503">
            <v>15673629</v>
          </cell>
          <cell r="BV503">
            <v>0</v>
          </cell>
          <cell r="BW503">
            <v>200450</v>
          </cell>
          <cell r="BX503">
            <v>15874079</v>
          </cell>
          <cell r="BY503">
            <v>-1.6149533122697578E-2</v>
          </cell>
          <cell r="BZ503">
            <v>0.98385046687730238</v>
          </cell>
          <cell r="CB503">
            <v>3.4075261595506223E-2</v>
          </cell>
          <cell r="CC503">
            <v>0.17976349750873388</v>
          </cell>
          <cell r="CD503">
            <v>0.12641911286859453</v>
          </cell>
          <cell r="CE503">
            <v>0.14267865590873363</v>
          </cell>
          <cell r="CF503">
            <v>-1.1919407569720215E-2</v>
          </cell>
          <cell r="CG503">
            <v>0.98808059243027979</v>
          </cell>
          <cell r="CI503">
            <v>4.8615104210571802E-2</v>
          </cell>
          <cell r="CJ503">
            <v>0.20213186355247736</v>
          </cell>
          <cell r="CK503">
            <v>1.5128250620972894E-2</v>
          </cell>
          <cell r="CM503">
            <v>12978787</v>
          </cell>
          <cell r="CN503">
            <v>0</v>
          </cell>
          <cell r="CO503">
            <v>22539</v>
          </cell>
          <cell r="CP503">
            <v>13001326</v>
          </cell>
          <cell r="CQ503">
            <v>2.9887699032234018E-2</v>
          </cell>
          <cell r="CR503">
            <v>1.0298876990322341</v>
          </cell>
          <cell r="CT503">
            <v>-0.10825729201382506</v>
          </cell>
          <cell r="CU503">
            <v>-5.7037707303605467E-2</v>
          </cell>
          <cell r="CV503">
            <v>6.6131784602661225E-2</v>
          </cell>
          <cell r="CW503">
            <v>-0.11010607581794463</v>
          </cell>
          <cell r="CX503">
            <v>1.7528539900005809E-2</v>
          </cell>
          <cell r="CY503">
            <v>1.0175285399000058</v>
          </cell>
          <cell r="DA503">
            <v>-5.2076580345266521E-2</v>
          </cell>
          <cell r="DB503">
            <v>7.8132786422575595E-3</v>
          </cell>
          <cell r="DC503">
            <v>0.13945358963687982</v>
          </cell>
          <cell r="DE503">
            <v>0.54702643574629095</v>
          </cell>
          <cell r="DF503">
            <v>0.45297356425370899</v>
          </cell>
        </row>
        <row r="506">
          <cell r="BX506">
            <v>15350990</v>
          </cell>
          <cell r="CP506">
            <v>14579683</v>
          </cell>
        </row>
        <row r="507">
          <cell r="BX507">
            <v>523089</v>
          </cell>
          <cell r="CP507">
            <v>-1578357</v>
          </cell>
        </row>
        <row r="508">
          <cell r="BX508">
            <v>0</v>
          </cell>
          <cell r="CP508">
            <v>0</v>
          </cell>
        </row>
        <row r="510">
          <cell r="BX510">
            <v>3.4075261595506216E-2</v>
          </cell>
          <cell r="CP510">
            <v>-0.10825729201382499</v>
          </cell>
        </row>
        <row r="511">
          <cell r="BS511" t="str">
            <v>Month Fee deduction</v>
          </cell>
          <cell r="BX511">
            <v>0</v>
          </cell>
          <cell r="CP511">
            <v>0</v>
          </cell>
        </row>
        <row r="512">
          <cell r="BS512" t="str">
            <v>Cum fee deduction</v>
          </cell>
          <cell r="BX512">
            <v>0</v>
          </cell>
          <cell r="CP512">
            <v>0</v>
          </cell>
        </row>
        <row r="523">
          <cell r="BU523">
            <v>71382</v>
          </cell>
          <cell r="BW523">
            <v>-297970</v>
          </cell>
          <cell r="BX523">
            <v>0</v>
          </cell>
          <cell r="CM523">
            <v>-369352</v>
          </cell>
          <cell r="CP523">
            <v>0</v>
          </cell>
        </row>
        <row r="524">
          <cell r="BX524">
            <v>0</v>
          </cell>
          <cell r="CP524">
            <v>0</v>
          </cell>
        </row>
        <row r="525">
          <cell r="BU525">
            <v>15673629</v>
          </cell>
          <cell r="BX525">
            <v>15874079</v>
          </cell>
          <cell r="CM525">
            <v>12978787</v>
          </cell>
          <cell r="CP525">
            <v>13001326</v>
          </cell>
        </row>
        <row r="527">
          <cell r="BS527">
            <v>38657</v>
          </cell>
          <cell r="BU527">
            <v>15745011</v>
          </cell>
          <cell r="BV527">
            <v>0</v>
          </cell>
          <cell r="BW527">
            <v>200450</v>
          </cell>
          <cell r="BX527">
            <v>15945461</v>
          </cell>
          <cell r="BY527">
            <v>4.4967648201826383E-3</v>
          </cell>
          <cell r="BZ527">
            <v>1.0044967648201826</v>
          </cell>
          <cell r="CB527">
            <v>4.496764820182575E-3</v>
          </cell>
          <cell r="CC527">
            <v>0.18506861650046669</v>
          </cell>
          <cell r="CD527">
            <v>0.13148435470812325</v>
          </cell>
          <cell r="CE527">
            <v>0.14781701308939743</v>
          </cell>
          <cell r="CF527">
            <v>4.1649403278926807E-3</v>
          </cell>
          <cell r="CG527">
            <v>1.0041649403278927</v>
          </cell>
          <cell r="CI527">
            <v>4.1649403278927188E-3</v>
          </cell>
          <cell r="CJ527">
            <v>0.20713867103043193</v>
          </cell>
          <cell r="CK527">
            <v>1.935619920996734E-2</v>
          </cell>
          <cell r="CM527">
            <v>12609435</v>
          </cell>
          <cell r="CN527">
            <v>0</v>
          </cell>
          <cell r="CO527">
            <v>22539</v>
          </cell>
          <cell r="CP527">
            <v>12631974</v>
          </cell>
          <cell r="CQ527">
            <v>-2.8408794610642021E-2</v>
          </cell>
          <cell r="CR527">
            <v>0.97159120538935795</v>
          </cell>
          <cell r="CT527">
            <v>-2.8408794610642052E-2</v>
          </cell>
          <cell r="CU527">
            <v>-8.382612940239742E-2</v>
          </cell>
          <cell r="CV527">
            <v>3.5844265706006961E-2</v>
          </cell>
          <cell r="CW527">
            <v>-0.13538688953529088</v>
          </cell>
          <cell r="CX527">
            <v>-1.6465750906119816E-2</v>
          </cell>
          <cell r="CY527">
            <v>0.98353424909388021</v>
          </cell>
          <cell r="DA527">
            <v>-1.6465750906119792E-2</v>
          </cell>
          <cell r="DB527">
            <v>-8.7811237637457351E-3</v>
          </cell>
          <cell r="DC527">
            <v>0.12069163066083499</v>
          </cell>
          <cell r="DE527">
            <v>0.55529249275404635</v>
          </cell>
          <cell r="DF527">
            <v>0.44470750724595359</v>
          </cell>
        </row>
        <row r="528">
          <cell r="BS528">
            <v>38658</v>
          </cell>
          <cell r="BU528">
            <v>15237461</v>
          </cell>
          <cell r="BV528">
            <v>0</v>
          </cell>
          <cell r="BW528">
            <v>200450</v>
          </cell>
          <cell r="BX528">
            <v>15437911</v>
          </cell>
          <cell r="BY528">
            <v>-3.183037480070347E-2</v>
          </cell>
          <cell r="BZ528">
            <v>0.9681696251992965</v>
          </cell>
          <cell r="CB528">
            <v>-2.7476743690137972E-2</v>
          </cell>
          <cell r="CC528">
            <v>0.14734743827270558</v>
          </cell>
          <cell r="CD528">
            <v>9.546878361663147E-2</v>
          </cell>
          <cell r="CE528">
            <v>0.11128156736013795</v>
          </cell>
          <cell r="CF528">
            <v>-4.3091890532107359E-2</v>
          </cell>
          <cell r="CG528">
            <v>0.95690810946789262</v>
          </cell>
          <cell r="CI528">
            <v>-3.9106425356897012E-2</v>
          </cell>
          <cell r="CJ528">
            <v>0.15512078356131487</v>
          </cell>
          <cell r="CK528">
            <v>-2.4569786539613614E-2</v>
          </cell>
          <cell r="CM528">
            <v>12915851</v>
          </cell>
          <cell r="CN528">
            <v>0</v>
          </cell>
          <cell r="CO528">
            <v>22539</v>
          </cell>
          <cell r="CP528">
            <v>12938390</v>
          </cell>
          <cell r="CQ528">
            <v>2.4257174690194897E-2</v>
          </cell>
          <cell r="CR528">
            <v>1.0242571746901949</v>
          </cell>
          <cell r="CT528">
            <v>-4.8407370140552963E-3</v>
          </cell>
          <cell r="CU528">
            <v>-6.1602339776719361E-2</v>
          </cell>
          <cell r="CV528">
            <v>6.0970921011074264E-2</v>
          </cell>
          <cell r="CW528">
            <v>-0.1144138182753156</v>
          </cell>
          <cell r="CX528">
            <v>1.4217308017321515E-2</v>
          </cell>
          <cell r="CY528">
            <v>1.0142173080173216</v>
          </cell>
          <cell r="DA528">
            <v>-2.4825415411670049E-3</v>
          </cell>
          <cell r="DB528">
            <v>5.3113403122884151E-3</v>
          </cell>
          <cell r="DC528">
            <v>0.13662484876637437</v>
          </cell>
          <cell r="DE528">
            <v>0.54123156096163749</v>
          </cell>
          <cell r="DF528">
            <v>0.45876843903836251</v>
          </cell>
        </row>
        <row r="529">
          <cell r="BS529">
            <v>38659</v>
          </cell>
          <cell r="BU529">
            <v>15375866</v>
          </cell>
          <cell r="BV529">
            <v>0</v>
          </cell>
          <cell r="BW529">
            <v>200450</v>
          </cell>
          <cell r="BX529">
            <v>15576316</v>
          </cell>
          <cell r="BY529">
            <v>8.9652673862415707E-3</v>
          </cell>
          <cell r="BZ529">
            <v>1.0089652673862415</v>
          </cell>
          <cell r="CB529">
            <v>-1.8757812657981821E-2</v>
          </cell>
          <cell r="CC529">
            <v>0.15763371484173949</v>
          </cell>
          <cell r="CD529">
            <v>0.10528995417503539</v>
          </cell>
          <cell r="CE529">
            <v>0.12124450375292306</v>
          </cell>
          <cell r="CF529">
            <v>1.3066535666943985E-2</v>
          </cell>
          <cell r="CG529">
            <v>1.0130665356669439</v>
          </cell>
          <cell r="CI529">
            <v>-2.6550875191685641E-2</v>
          </cell>
          <cell r="CJ529">
            <v>0.17021421047934693</v>
          </cell>
          <cell r="CK529">
            <v>-1.1824292864818786E-2</v>
          </cell>
          <cell r="CM529">
            <v>13101954</v>
          </cell>
          <cell r="CN529">
            <v>0</v>
          </cell>
          <cell r="CO529">
            <v>22539</v>
          </cell>
          <cell r="CP529">
            <v>13124493</v>
          </cell>
          <cell r="CQ529">
            <v>1.4383783453737288E-2</v>
          </cell>
          <cell r="CR529">
            <v>1.0143837834537373</v>
          </cell>
          <cell r="CT529">
            <v>9.4734183267153327E-3</v>
          </cell>
          <cell r="CU529">
            <v>-4.8104631038573986E-2</v>
          </cell>
          <cell r="CV529">
            <v>7.6231696989609743E-2</v>
          </cell>
          <cell r="CW529">
            <v>-0.10167573840776578</v>
          </cell>
          <cell r="CX529">
            <v>8.4985216379888893E-3</v>
          </cell>
          <cell r="CY529">
            <v>1.0084985216379889</v>
          </cell>
          <cell r="DA529">
            <v>5.9948821638171612E-3</v>
          </cell>
          <cell r="DB529">
            <v>1.385500049084798E-2</v>
          </cell>
          <cell r="DC529">
            <v>0.14628447963789126</v>
          </cell>
          <cell r="DE529">
            <v>0.53992426386570325</v>
          </cell>
          <cell r="DF529">
            <v>0.46007573613429681</v>
          </cell>
        </row>
        <row r="530">
          <cell r="BS530">
            <v>38660</v>
          </cell>
          <cell r="BU530">
            <v>15380096</v>
          </cell>
          <cell r="BV530">
            <v>0</v>
          </cell>
          <cell r="BW530">
            <v>200450</v>
          </cell>
          <cell r="BX530">
            <v>15580546</v>
          </cell>
          <cell r="BY530">
            <v>2.7156613925911622E-4</v>
          </cell>
          <cell r="BZ530">
            <v>1.0002715661392592</v>
          </cell>
          <cell r="CA530">
            <v>-3.4342247112208346E-2</v>
          </cell>
          <cell r="CB530">
            <v>-1.8491340505487175E-2</v>
          </cell>
          <cell r="CC530">
            <v>0.15794808896035528</v>
          </cell>
          <cell r="CD530">
            <v>0.10559011350065273</v>
          </cell>
          <cell r="CE530">
            <v>0.12154899579397282</v>
          </cell>
          <cell r="CF530">
            <v>4.0787518691375648E-4</v>
          </cell>
          <cell r="CG530">
            <v>1.0004078751869137</v>
          </cell>
          <cell r="CH530">
            <v>-3.7761498864974596E-2</v>
          </cell>
          <cell r="CI530">
            <v>-2.6153829447953525E-2</v>
          </cell>
          <cell r="CJ530">
            <v>0.17069151181917519</v>
          </cell>
          <cell r="CK530">
            <v>-1.1421240513567521E-2</v>
          </cell>
          <cell r="CM530">
            <v>13145013</v>
          </cell>
          <cell r="CN530">
            <v>0</v>
          </cell>
          <cell r="CO530">
            <v>22539</v>
          </cell>
          <cell r="CP530">
            <v>13167552</v>
          </cell>
          <cell r="CQ530">
            <v>3.2808124473836819E-3</v>
          </cell>
          <cell r="CR530">
            <v>1.0032808124473838</v>
          </cell>
          <cell r="CS530">
            <v>4.3055133850754324E-2</v>
          </cell>
          <cell r="CT530">
            <v>1.2785311282864642E-2</v>
          </cell>
          <cell r="CU530">
            <v>-4.4981640863478334E-2</v>
          </cell>
          <cell r="CV530">
            <v>7.9762611337362177E-2</v>
          </cell>
          <cell r="CW530">
            <v>-9.8728504988547128E-2</v>
          </cell>
          <cell r="CX530">
            <v>1.9488508107431877E-3</v>
          </cell>
          <cell r="CY530">
            <v>1.0019488508107433</v>
          </cell>
          <cell r="CZ530">
            <v>2.5623402834158204E-2</v>
          </cell>
          <cell r="DA530">
            <v>7.9554161055257477E-3</v>
          </cell>
          <cell r="DB530">
            <v>1.5830852630530634E-2</v>
          </cell>
          <cell r="DC530">
            <v>0.14851841707537594</v>
          </cell>
          <cell r="DE530">
            <v>0.53917746642089959</v>
          </cell>
          <cell r="DF530">
            <v>0.46082253357910041</v>
          </cell>
        </row>
        <row r="531">
          <cell r="BS531">
            <v>38663</v>
          </cell>
          <cell r="BU531">
            <v>15430181</v>
          </cell>
          <cell r="BV531">
            <v>0</v>
          </cell>
          <cell r="BW531">
            <v>200450</v>
          </cell>
          <cell r="BX531">
            <v>15630631</v>
          </cell>
          <cell r="BY531">
            <v>3.2145856762657741E-3</v>
          </cell>
          <cell r="BZ531">
            <v>1.0032145856762658</v>
          </cell>
          <cell r="CB531">
            <v>-1.5336196827545279E-2</v>
          </cell>
          <cell r="CC531">
            <v>0.16167041230098644</v>
          </cell>
          <cell r="CD531">
            <v>0.10914412764333292</v>
          </cell>
          <cell r="CE531">
            <v>0.12515431113108244</v>
          </cell>
          <cell r="CF531">
            <v>4.8681127387027005E-3</v>
          </cell>
          <cell r="CG531">
            <v>1.0048681127387027</v>
          </cell>
          <cell r="CI531">
            <v>-2.1413036499552285E-2</v>
          </cell>
          <cell r="CJ531">
            <v>0.17639057008095316</v>
          </cell>
          <cell r="CK531">
            <v>-6.6087276613007173E-3</v>
          </cell>
          <cell r="CM531">
            <v>13276948</v>
          </cell>
          <cell r="CN531">
            <v>0</v>
          </cell>
          <cell r="CO531">
            <v>22539</v>
          </cell>
          <cell r="CP531">
            <v>13299487</v>
          </cell>
          <cell r="CQ531">
            <v>1.0019706016729609E-2</v>
          </cell>
          <cell r="CR531">
            <v>1.0100197060167295</v>
          </cell>
          <cell r="CT531">
            <v>2.2933122359980906E-2</v>
          </cell>
          <cell r="CU531">
            <v>-3.5412637664350988E-2</v>
          </cell>
          <cell r="CV531">
            <v>9.0581515270818702E-2</v>
          </cell>
          <cell r="CW531">
            <v>-8.9698029567274018E-2</v>
          </cell>
          <cell r="CX531">
            <v>5.9878448066721102E-3</v>
          </cell>
          <cell r="CY531">
            <v>1.0059878448066721</v>
          </cell>
          <cell r="DA531">
            <v>1.3990896709210165E-2</v>
          </cell>
          <cell r="DB531">
            <v>2.1913490125911705E-2</v>
          </cell>
          <cell r="DC531">
            <v>0.15539556711442803</v>
          </cell>
          <cell r="DE531">
            <v>0.53750345428133894</v>
          </cell>
          <cell r="DF531">
            <v>0.46249654571866106</v>
          </cell>
        </row>
        <row r="532">
          <cell r="BS532">
            <v>38664</v>
          </cell>
          <cell r="BU532">
            <v>15420512</v>
          </cell>
          <cell r="BV532">
            <v>0</v>
          </cell>
          <cell r="BW532">
            <v>200450</v>
          </cell>
          <cell r="BX532">
            <v>15620962</v>
          </cell>
          <cell r="BY532">
            <v>-6.1859306895543757E-4</v>
          </cell>
          <cell r="BZ532">
            <v>0.9993814069310446</v>
          </cell>
          <cell r="CB532">
            <v>-1.594530303143904E-2</v>
          </cell>
          <cell r="CC532">
            <v>0.16095181103552658</v>
          </cell>
          <cell r="CD532">
            <v>0.10845801877350025</v>
          </cell>
          <cell r="CE532">
            <v>0.12445829847271139</v>
          </cell>
          <cell r="CF532">
            <v>-9.9932699246783776E-4</v>
          </cell>
          <cell r="CG532">
            <v>0.99900067300753215</v>
          </cell>
          <cell r="CI532">
            <v>-2.2390964866655483E-2</v>
          </cell>
          <cell r="CJ532">
            <v>0.1752149712305866</v>
          </cell>
          <cell r="CK532">
            <v>-7.6014503738307537E-3</v>
          </cell>
          <cell r="CM532">
            <v>13064568</v>
          </cell>
          <cell r="CN532">
            <v>0</v>
          </cell>
          <cell r="CO532">
            <v>22539</v>
          </cell>
          <cell r="CP532">
            <v>13087107</v>
          </cell>
          <cell r="CQ532">
            <v>-1.5969037001201624E-2</v>
          </cell>
          <cell r="CR532">
            <v>0.98403096299879833</v>
          </cell>
          <cell r="CT532">
            <v>6.597865479259557E-3</v>
          </cell>
          <cell r="CU532">
            <v>-5.0816168944380458E-2</v>
          </cell>
          <cell r="CV532">
            <v>7.3165978700632461E-2</v>
          </cell>
          <cell r="CW532">
            <v>-0.10423467541538101</v>
          </cell>
          <cell r="CX532">
            <v>-9.4812951073770819E-3</v>
          </cell>
          <cell r="CY532">
            <v>0.99051870489262295</v>
          </cell>
          <cell r="DA532">
            <v>4.3769497813161973E-3</v>
          </cell>
          <cell r="DB532">
            <v>1.222442675181834E-2</v>
          </cell>
          <cell r="DC532">
            <v>0.14444092077686088</v>
          </cell>
          <cell r="DE532">
            <v>0.54135400005897827</v>
          </cell>
          <cell r="DF532">
            <v>0.45864599994102173</v>
          </cell>
        </row>
        <row r="533">
          <cell r="BS533">
            <v>38665</v>
          </cell>
          <cell r="BU533">
            <v>15294409</v>
          </cell>
          <cell r="BV533">
            <v>0</v>
          </cell>
          <cell r="BW533">
            <v>200450</v>
          </cell>
          <cell r="BX533">
            <v>15494859</v>
          </cell>
          <cell r="BY533">
            <v>-8.072678238382501E-3</v>
          </cell>
          <cell r="BZ533">
            <v>0.99192732176161746</v>
          </cell>
          <cell r="CB533">
            <v>-2.3889259969035237E-2</v>
          </cell>
          <cell r="CC533">
            <v>0.15157982061476938</v>
          </cell>
          <cell r="CD533">
            <v>9.9509793847186723E-2</v>
          </cell>
          <cell r="CE533">
            <v>0.11538090843666216</v>
          </cell>
          <cell r="CF533">
            <v>-1.3453885207345884E-2</v>
          </cell>
          <cell r="CG533">
            <v>0.98654611479265408</v>
          </cell>
          <cell r="CI533">
            <v>-3.5543604603003653E-2</v>
          </cell>
          <cell r="CJ533">
            <v>0.15940376391369604</v>
          </cell>
          <cell r="CK533">
            <v>-2.0953066540437826E-2</v>
          </cell>
          <cell r="CM533">
            <v>13000853</v>
          </cell>
          <cell r="CN533">
            <v>0</v>
          </cell>
          <cell r="CO533">
            <v>22539</v>
          </cell>
          <cell r="CP533">
            <v>13023392</v>
          </cell>
          <cell r="CQ533">
            <v>-4.8685320598356842E-3</v>
          </cell>
          <cell r="CR533">
            <v>0.99513146794016427</v>
          </cell>
          <cell r="CT533">
            <v>1.6972114998115018E-3</v>
          </cell>
          <cell r="CU533">
            <v>-5.5437300856552407E-2</v>
          </cell>
          <cell r="CV533">
            <v>6.7941235727803528E-2</v>
          </cell>
          <cell r="CW533">
            <v>-0.10859573761621033</v>
          </cell>
          <cell r="CX533">
            <v>-2.8856683735703857E-3</v>
          </cell>
          <cell r="CY533">
            <v>0.9971143316264296</v>
          </cell>
          <cell r="DA533">
            <v>1.4786509821891336E-3</v>
          </cell>
          <cell r="DB533">
            <v>9.3034827365852113E-3</v>
          </cell>
          <cell r="DC533">
            <v>0.14113844380635521</v>
          </cell>
          <cell r="DE533">
            <v>0.54052897619396489</v>
          </cell>
          <cell r="DF533">
            <v>0.45947102380603511</v>
          </cell>
        </row>
        <row r="534">
          <cell r="BS534">
            <v>38666</v>
          </cell>
          <cell r="BU534">
            <v>15212052</v>
          </cell>
          <cell r="BV534">
            <v>0</v>
          </cell>
          <cell r="BW534">
            <v>200450</v>
          </cell>
          <cell r="BX534">
            <v>15412502</v>
          </cell>
          <cell r="BY534">
            <v>-5.3151177432463241E-3</v>
          </cell>
          <cell r="BZ534">
            <v>0.99468488225675367</v>
          </cell>
          <cell r="CB534">
            <v>-2.9077403482747122E-2</v>
          </cell>
          <cell r="CC534">
            <v>0.14545903827745543</v>
          </cell>
          <cell r="CD534">
            <v>9.3665769833036316E-2</v>
          </cell>
          <cell r="CE534">
            <v>0.10945252757975221</v>
          </cell>
          <cell r="CF534">
            <v>-8.6292197514226034E-3</v>
          </cell>
          <cell r="CG534">
            <v>0.99137078024857739</v>
          </cell>
          <cell r="CI534">
            <v>-4.3866110779549272E-2</v>
          </cell>
          <cell r="CJ534">
            <v>0.14939901405425826</v>
          </cell>
          <cell r="CK534">
            <v>-2.9401477676216814E-2</v>
          </cell>
          <cell r="CM534">
            <v>13144309</v>
          </cell>
          <cell r="CN534">
            <v>0</v>
          </cell>
          <cell r="CO534">
            <v>22539</v>
          </cell>
          <cell r="CP534">
            <v>13166848</v>
          </cell>
          <cell r="CQ534">
            <v>1.1015256240463314E-2</v>
          </cell>
          <cell r="CR534">
            <v>1.0110152562404633</v>
          </cell>
          <cell r="CT534">
            <v>1.2731162959839448E-2</v>
          </cell>
          <cell r="CU534">
            <v>-4.503270069030374E-2</v>
          </cell>
          <cell r="CV534">
            <v>7.9704882089102203E-2</v>
          </cell>
          <cell r="CW534">
            <v>-9.8776691252211668E-2</v>
          </cell>
          <cell r="CX534">
            <v>6.5599123389834578E-3</v>
          </cell>
          <cell r="CY534">
            <v>1.0065599123389835</v>
          </cell>
          <cell r="DA534">
            <v>8.0482631419958039E-3</v>
          </cell>
          <cell r="DB534">
            <v>1.5924425106767837E-2</v>
          </cell>
          <cell r="DC534">
            <v>0.14862421196436881</v>
          </cell>
          <cell r="DE534">
            <v>0.53645994985040568</v>
          </cell>
          <cell r="DF534">
            <v>0.46354005014959432</v>
          </cell>
        </row>
        <row r="535">
          <cell r="BS535">
            <v>38667</v>
          </cell>
          <cell r="BU535">
            <v>15122238</v>
          </cell>
          <cell r="BV535">
            <v>0</v>
          </cell>
          <cell r="BW535">
            <v>200450</v>
          </cell>
          <cell r="BX535">
            <v>15322688</v>
          </cell>
          <cell r="BY535">
            <v>-5.8273471756889314E-3</v>
          </cell>
          <cell r="BZ535">
            <v>0.99417265282431111</v>
          </cell>
          <cell r="CA535">
            <v>-1.6549997670171512E-2</v>
          </cell>
          <cell r="CB535">
            <v>-3.4735306533374422E-2</v>
          </cell>
          <cell r="CC535">
            <v>0.13878405078588196</v>
          </cell>
          <cell r="CD535">
            <v>8.7292599698052253E-2</v>
          </cell>
          <cell r="CE535">
            <v>0.10298736252659935</v>
          </cell>
          <cell r="CF535">
            <v>-8.9981173010993624E-3</v>
          </cell>
          <cell r="CG535">
            <v>0.99100188269890066</v>
          </cell>
          <cell r="CH535">
            <v>-2.7022426147078393E-2</v>
          </cell>
          <cell r="CI535">
            <v>-5.2469515670311218E-2</v>
          </cell>
          <cell r="CJ535">
            <v>0.1390565869000302</v>
          </cell>
          <cell r="CK535">
            <v>-3.8135037032359875E-2</v>
          </cell>
          <cell r="CM535">
            <v>13236651</v>
          </cell>
          <cell r="CN535">
            <v>0</v>
          </cell>
          <cell r="CO535">
            <v>22539</v>
          </cell>
          <cell r="CP535">
            <v>13259190</v>
          </cell>
          <cell r="CQ535">
            <v>7.0132198685668732E-3</v>
          </cell>
          <cell r="CR535">
            <v>1.0070132198685668</v>
          </cell>
          <cell r="CS535">
            <v>6.9593801490206442E-3</v>
          </cell>
          <cell r="CT535">
            <v>1.9833669273426224E-2</v>
          </cell>
          <cell r="CU535">
            <v>-3.833530505295335E-2</v>
          </cell>
          <cell r="CV535">
            <v>8.7277089820358089E-2</v>
          </cell>
          <cell r="CW535">
            <v>-9.24562140372861E-2</v>
          </cell>
          <cell r="CX535">
            <v>4.1870461174728386E-3</v>
          </cell>
          <cell r="CY535">
            <v>1.0041870461174729</v>
          </cell>
          <cell r="CZ535">
            <v>4.2795460334452695E-3</v>
          </cell>
          <cell r="DA535">
            <v>1.2269007708409774E-2</v>
          </cell>
          <cell r="DB535">
            <v>2.0178147526557E-2</v>
          </cell>
          <cell r="DC535">
            <v>0.15343355451150953</v>
          </cell>
          <cell r="DE535">
            <v>0.53324507881814409</v>
          </cell>
          <cell r="DF535">
            <v>0.46675492118185591</v>
          </cell>
        </row>
        <row r="536">
          <cell r="BS536">
            <v>38670</v>
          </cell>
          <cell r="BU536">
            <v>15067507</v>
          </cell>
          <cell r="BV536">
            <v>0</v>
          </cell>
          <cell r="BW536">
            <v>200450</v>
          </cell>
          <cell r="BX536">
            <v>15267957</v>
          </cell>
          <cell r="BY536">
            <v>-3.5718928689274362E-3</v>
          </cell>
          <cell r="BZ536">
            <v>0.99642810713107255</v>
          </cell>
          <cell r="CB536">
            <v>-3.8183128608595296E-2</v>
          </cell>
          <cell r="CC536">
            <v>0.13471643615563145</v>
          </cell>
          <cell r="CD536">
            <v>8.3408907014753231E-2</v>
          </cell>
          <cell r="CE536">
            <v>9.9047609831873551E-2</v>
          </cell>
          <cell r="CF536">
            <v>-5.4649249430060963E-3</v>
          </cell>
          <cell r="CG536">
            <v>0.9945350750569939</v>
          </cell>
          <cell r="CI536">
            <v>-5.764769864838315E-2</v>
          </cell>
          <cell r="CJ536">
            <v>0.13283172814678479</v>
          </cell>
          <cell r="CK536">
            <v>-4.3391556860285396E-2</v>
          </cell>
          <cell r="CM536">
            <v>13104115</v>
          </cell>
          <cell r="CN536">
            <v>0</v>
          </cell>
          <cell r="CO536">
            <v>22539</v>
          </cell>
          <cell r="CP536">
            <v>13126654</v>
          </cell>
          <cell r="CQ536">
            <v>-9.9957840561904609E-3</v>
          </cell>
          <cell r="CR536">
            <v>0.9900042159438095</v>
          </cell>
          <cell r="CT536">
            <v>9.6396321421365894E-3</v>
          </cell>
          <cell r="CU536">
            <v>-4.7947897678106366E-2</v>
          </cell>
          <cell r="CV536">
            <v>7.6408902821270441E-2</v>
          </cell>
          <cell r="CW536">
            <v>-0.10152782574330699</v>
          </cell>
          <cell r="CX536">
            <v>-5.9356216539140352E-3</v>
          </cell>
          <cell r="CY536">
            <v>0.99406437834608596</v>
          </cell>
          <cell r="DA536">
            <v>6.2605618666695673E-3</v>
          </cell>
          <cell r="DB536">
            <v>1.4122756023248417E-2</v>
          </cell>
          <cell r="DC536">
            <v>0.14658720932899993</v>
          </cell>
          <cell r="DE536">
            <v>0.53484698183157509</v>
          </cell>
          <cell r="DF536">
            <v>0.46515301816842497</v>
          </cell>
        </row>
        <row r="537">
          <cell r="BS537">
            <v>38671</v>
          </cell>
          <cell r="BU537">
            <v>15195250</v>
          </cell>
          <cell r="BV537">
            <v>0</v>
          </cell>
          <cell r="BW537">
            <v>200450</v>
          </cell>
          <cell r="BX537">
            <v>15395700</v>
          </cell>
          <cell r="BY537">
            <v>8.3667382610522149E-3</v>
          </cell>
          <cell r="BZ537">
            <v>1.0083667382610522</v>
          </cell>
          <cell r="CB537">
            <v>-3.0135858590599307E-2</v>
          </cell>
          <cell r="CC537">
            <v>0.14421031157745956</v>
          </cell>
          <cell r="CD537">
            <v>9.2473505769438358E-2</v>
          </cell>
          <cell r="CE537">
            <v>0.10824305351977181</v>
          </cell>
          <cell r="CF537">
            <v>1.307912228578118E-2</v>
          </cell>
          <cell r="CG537">
            <v>1.0130791222857811</v>
          </cell>
          <cell r="CI537">
            <v>-4.5322557662718088E-2</v>
          </cell>
          <cell r="CJ537">
            <v>0.14764817284842935</v>
          </cell>
          <cell r="CK537">
            <v>-3.0879958052850376E-2</v>
          </cell>
          <cell r="CM537">
            <v>12996919</v>
          </cell>
          <cell r="CN537">
            <v>0</v>
          </cell>
          <cell r="CO537">
            <v>22539</v>
          </cell>
          <cell r="CP537">
            <v>13019458</v>
          </cell>
          <cell r="CQ537">
            <v>-8.1662851782335396E-3</v>
          </cell>
          <cell r="CR537">
            <v>0.99183371482176641</v>
          </cell>
          <cell r="CT537">
            <v>1.3946269788169818E-3</v>
          </cell>
          <cell r="CU537">
            <v>-5.5722626650203777E-2</v>
          </cell>
          <cell r="CV537">
            <v>6.7618640752442394E-2</v>
          </cell>
          <cell r="CW537">
            <v>-0.10886500574299474</v>
          </cell>
          <cell r="CX537">
            <v>-4.8363966129359214E-3</v>
          </cell>
          <cell r="CY537">
            <v>0.99516360338706411</v>
          </cell>
          <cell r="DA537">
            <v>1.3938866935265803E-3</v>
          </cell>
          <cell r="DB537">
            <v>9.2180561609163103E-3</v>
          </cell>
          <cell r="DC537">
            <v>0.14104185883336551</v>
          </cell>
          <cell r="DE537">
            <v>0.53898832686481124</v>
          </cell>
          <cell r="DF537">
            <v>0.4610116731351887</v>
          </cell>
        </row>
        <row r="538">
          <cell r="BS538">
            <v>38672</v>
          </cell>
          <cell r="BU538">
            <v>15101652</v>
          </cell>
          <cell r="BV538">
            <v>0</v>
          </cell>
          <cell r="BW538">
            <v>200450</v>
          </cell>
          <cell r="BX538">
            <v>15302102</v>
          </cell>
          <cell r="BY538">
            <v>-6.079489727651227E-3</v>
          </cell>
          <cell r="BZ538">
            <v>0.99392051027234873</v>
          </cell>
          <cell r="CB538">
            <v>-3.6032137675515052E-2</v>
          </cell>
          <cell r="CC538">
            <v>0.13725409674195177</v>
          </cell>
          <cell r="CD538">
            <v>8.5831824313381988E-2</v>
          </cell>
          <cell r="CE538">
            <v>0.10150550126015756</v>
          </cell>
          <cell r="CF538">
            <v>-9.3550117810521222E-3</v>
          </cell>
          <cell r="CG538">
            <v>0.99064498821894786</v>
          </cell>
          <cell r="CI538">
            <v>-5.425357638288808E-2</v>
          </cell>
          <cell r="CJ538">
            <v>0.13691191067092934</v>
          </cell>
          <cell r="CK538">
            <v>-3.9946087462519708E-2</v>
          </cell>
          <cell r="CM538">
            <v>12961004</v>
          </cell>
          <cell r="CN538">
            <v>0</v>
          </cell>
          <cell r="CO538">
            <v>22539</v>
          </cell>
          <cell r="CP538">
            <v>12983543</v>
          </cell>
          <cell r="CQ538">
            <v>-2.7585633749116129E-3</v>
          </cell>
          <cell r="CR538">
            <v>0.99724143662508835</v>
          </cell>
          <cell r="CT538">
            <v>-1.3677835630000468E-3</v>
          </cell>
          <cell r="CU538">
            <v>-5.8327475628084269E-2</v>
          </cell>
          <cell r="CV538">
            <v>6.4673547071689708E-2</v>
          </cell>
          <cell r="CW538">
            <v>-0.11132325810025423</v>
          </cell>
          <cell r="CX538">
            <v>-1.63350165254112E-3</v>
          </cell>
          <cell r="CY538">
            <v>0.99836649834745883</v>
          </cell>
          <cell r="DA538">
            <v>-2.4189187523193656E-4</v>
          </cell>
          <cell r="DB538">
            <v>7.5694967984030193E-3</v>
          </cell>
          <cell r="DC538">
            <v>0.1391779650713425</v>
          </cell>
          <cell r="DE538">
            <v>0.53814050957970616</v>
          </cell>
          <cell r="DF538">
            <v>0.46185949042029378</v>
          </cell>
        </row>
        <row r="539">
          <cell r="BS539">
            <v>38673</v>
          </cell>
          <cell r="BU539">
            <v>14981896</v>
          </cell>
          <cell r="BV539">
            <v>0</v>
          </cell>
          <cell r="BW539">
            <v>200450</v>
          </cell>
          <cell r="BX539">
            <v>15182346</v>
          </cell>
          <cell r="BY539">
            <v>-7.8261143469047587E-3</v>
          </cell>
          <cell r="BZ539">
            <v>0.99217388565309528</v>
          </cell>
          <cell r="CB539">
            <v>-4.357626039280782E-2</v>
          </cell>
          <cell r="CC539">
            <v>0.12835381613936336</v>
          </cell>
          <cell r="CD539">
            <v>7.7333980294797211E-2</v>
          </cell>
          <cell r="CE539">
            <v>9.2884993253550929E-2</v>
          </cell>
          <cell r="CF539">
            <v>-1.1832380795423895E-2</v>
          </cell>
          <cell r="CG539">
            <v>0.98816761920457608</v>
          </cell>
          <cell r="CI539">
            <v>-6.5444008203036086E-2</v>
          </cell>
          <cell r="CJ539">
            <v>0.12345953601301796</v>
          </cell>
          <cell r="CK539">
            <v>-5.1305810939799801E-2</v>
          </cell>
          <cell r="CM539">
            <v>13297548</v>
          </cell>
          <cell r="CN539">
            <v>0</v>
          </cell>
          <cell r="CO539">
            <v>22539</v>
          </cell>
          <cell r="CP539">
            <v>13320087</v>
          </cell>
          <cell r="CQ539">
            <v>2.5920813756306733E-2</v>
          </cell>
          <cell r="CR539">
            <v>1.0259208137563067</v>
          </cell>
          <cell r="CT539">
            <v>2.4517576130311136E-2</v>
          </cell>
          <cell r="CU539">
            <v>-3.3918557504408642E-2</v>
          </cell>
          <cell r="CV539">
            <v>9.2270751796601491E-2</v>
          </cell>
          <cell r="CW539">
            <v>-8.8288033783909481E-2</v>
          </cell>
          <cell r="CX539">
            <v>1.5532148833759234E-2</v>
          </cell>
          <cell r="CY539">
            <v>1.0155321488337592</v>
          </cell>
          <cell r="DA539">
            <v>1.5286499857919411E-2</v>
          </cell>
          <cell r="DB539">
            <v>2.3219216183031577E-2</v>
          </cell>
          <cell r="DC539">
            <v>0.1568718467729695</v>
          </cell>
          <cell r="DE539">
            <v>0.52978042991227126</v>
          </cell>
          <cell r="DF539">
            <v>0.47021957008772874</v>
          </cell>
        </row>
        <row r="540">
          <cell r="BS540">
            <v>38674</v>
          </cell>
          <cell r="BU540">
            <v>14849492</v>
          </cell>
          <cell r="BV540">
            <v>0</v>
          </cell>
          <cell r="BW540">
            <v>200450</v>
          </cell>
          <cell r="BX540">
            <v>15049942</v>
          </cell>
          <cell r="BY540">
            <v>-8.7209183613652323E-3</v>
          </cell>
          <cell r="BZ540">
            <v>0.99127908163863476</v>
          </cell>
          <cell r="CA540">
            <v>-1.7800140549752208E-2</v>
          </cell>
          <cell r="CB540">
            <v>-5.1917153744793776E-2</v>
          </cell>
          <cell r="CC540">
            <v>0.11851353462607706</v>
          </cell>
          <cell r="CD540">
            <v>6.7938638604721602E-2</v>
          </cell>
          <cell r="CE540">
            <v>8.3354032449025617E-2</v>
          </cell>
          <cell r="CF540">
            <v>-1.3472905868518995E-2</v>
          </cell>
          <cell r="CG540">
            <v>0.98652709413148099</v>
          </cell>
          <cell r="CH540">
            <v>-2.6981377234687742E-2</v>
          </cell>
          <cell r="CI540">
            <v>-7.803519310937701E-2</v>
          </cell>
          <cell r="CJ540">
            <v>0.10832327143722442</v>
          </cell>
          <cell r="CK540">
            <v>-6.4087478447018897E-2</v>
          </cell>
          <cell r="CM540">
            <v>13497707</v>
          </cell>
          <cell r="CN540">
            <v>0</v>
          </cell>
          <cell r="CO540">
            <v>22539</v>
          </cell>
          <cell r="CP540">
            <v>13520246</v>
          </cell>
          <cell r="CQ540">
            <v>1.5026853803582515E-2</v>
          </cell>
          <cell r="CR540">
            <v>1.0150268538035825</v>
          </cell>
          <cell r="CS540">
            <v>1.9688683848711808E-2</v>
          </cell>
          <cell r="CT540">
            <v>3.9912851966021901E-2</v>
          </cell>
          <cell r="CU540">
            <v>-1.9401392905673331E-2</v>
          </cell>
          <cell r="CV540">
            <v>0.10868414469777821</v>
          </cell>
          <cell r="CW540">
            <v>-7.4587871356603608E-2</v>
          </cell>
          <cell r="CX540">
            <v>9.0894679956572116E-3</v>
          </cell>
          <cell r="CY540">
            <v>1.0090894679956572</v>
          </cell>
          <cell r="CZ540">
            <v>1.2097482194099562E-2</v>
          </cell>
          <cell r="DA540">
            <v>2.4514914004800881E-2</v>
          </cell>
          <cell r="DB540">
            <v>3.251973450106882E-2</v>
          </cell>
          <cell r="DC540">
            <v>0.16738719639928923</v>
          </cell>
          <cell r="DE540">
            <v>0.52384336103189599</v>
          </cell>
          <cell r="DF540">
            <v>0.47615663896810406</v>
          </cell>
        </row>
        <row r="541">
          <cell r="BS541">
            <v>38677</v>
          </cell>
          <cell r="BU541">
            <v>14766075</v>
          </cell>
          <cell r="BV541">
            <v>0</v>
          </cell>
          <cell r="BW541">
            <v>200450</v>
          </cell>
          <cell r="BX541">
            <v>14966525</v>
          </cell>
          <cell r="BY541">
            <v>-5.542679167800115E-3</v>
          </cell>
          <cell r="BZ541">
            <v>0.99445732083219984</v>
          </cell>
          <cell r="CB541">
            <v>-5.7172072786081163E-2</v>
          </cell>
          <cell r="CC541">
            <v>0.11231397295880252</v>
          </cell>
          <cell r="CD541">
            <v>6.2019397360038253E-2</v>
          </cell>
          <cell r="CE541">
            <v>7.7349348622018033E-2</v>
          </cell>
          <cell r="CF541">
            <v>-8.6631863337578024E-3</v>
          </cell>
          <cell r="CG541">
            <v>0.99133681366624216</v>
          </cell>
          <cell r="CI541">
            <v>-8.6022346024637542E-2</v>
          </cell>
          <cell r="CJ541">
            <v>9.8721660418723767E-2</v>
          </cell>
          <cell r="CK541">
            <v>-7.2195463013329575E-2</v>
          </cell>
          <cell r="CM541">
            <v>13601658</v>
          </cell>
          <cell r="CN541">
            <v>0</v>
          </cell>
          <cell r="CO541">
            <v>22539</v>
          </cell>
          <cell r="CP541">
            <v>13624197</v>
          </cell>
          <cell r="CQ541">
            <v>7.6885435368557646E-3</v>
          </cell>
          <cell r="CR541">
            <v>1.0076885435368557</v>
          </cell>
          <cell r="CT541">
            <v>4.7908267202898314E-2</v>
          </cell>
          <cell r="CU541">
            <v>-1.186201782284857E-2</v>
          </cell>
          <cell r="CV541">
            <v>0.11720831101290874</v>
          </cell>
          <cell r="CW541">
            <v>-6.747279991599453E-2</v>
          </cell>
          <cell r="CX541">
            <v>4.6722840429022092E-3</v>
          </cell>
          <cell r="CY541">
            <v>1.0046722840429023</v>
          </cell>
          <cell r="DA541">
            <v>2.9301738689220924E-2</v>
          </cell>
          <cell r="DB541">
            <v>3.7343959980559838E-2</v>
          </cell>
          <cell r="DC541">
            <v>0.17284156096891401</v>
          </cell>
          <cell r="DE541">
            <v>0.52052361744944509</v>
          </cell>
          <cell r="DF541">
            <v>0.47947638255055486</v>
          </cell>
        </row>
        <row r="542">
          <cell r="BS542">
            <v>38678</v>
          </cell>
          <cell r="BU542">
            <v>14685501</v>
          </cell>
          <cell r="BV542">
            <v>0</v>
          </cell>
          <cell r="BW542">
            <v>200450</v>
          </cell>
          <cell r="BX542">
            <v>14885951</v>
          </cell>
          <cell r="BY542">
            <v>-5.3836144328760346E-3</v>
          </cell>
          <cell r="BZ542">
            <v>0.99461638556712395</v>
          </cell>
          <cell r="CB542">
            <v>-6.2247894822748617E-2</v>
          </cell>
          <cell r="CC542">
            <v>0.10632570340009173</v>
          </cell>
          <cell r="CD542">
            <v>5.6301894404416464E-2</v>
          </cell>
          <cell r="CE542">
            <v>7.1549315119527002E-2</v>
          </cell>
          <cell r="CF542">
            <v>-8.5116611334389233E-3</v>
          </cell>
          <cell r="CG542">
            <v>0.99148833886656107</v>
          </cell>
          <cell r="CI542">
            <v>-9.3801814098811276E-2</v>
          </cell>
          <cell r="CJ542">
            <v>8.936971396527027E-2</v>
          </cell>
          <cell r="CK542">
            <v>-8.0092620830227279E-2</v>
          </cell>
          <cell r="CM542">
            <v>13688948</v>
          </cell>
          <cell r="CN542">
            <v>0</v>
          </cell>
          <cell r="CO542">
            <v>22539</v>
          </cell>
          <cell r="CP542">
            <v>13711487</v>
          </cell>
          <cell r="CQ542">
            <v>6.4069831051327278E-3</v>
          </cell>
          <cell r="CR542">
            <v>1.0064069831051328</v>
          </cell>
          <cell r="CT542">
            <v>5.4622197766596159E-2</v>
          </cell>
          <cell r="CU542">
            <v>-5.5310344654996291E-3</v>
          </cell>
          <cell r="CV542">
            <v>0.12436624578648225</v>
          </cell>
          <cell r="CW542">
            <v>-6.1498113899979501E-2</v>
          </cell>
          <cell r="CX542">
            <v>3.9095989674879997E-3</v>
          </cell>
          <cell r="CY542">
            <v>1.003909598967488</v>
          </cell>
          <cell r="DA542">
            <v>3.3325895704033881E-2</v>
          </cell>
          <cell r="DB542">
            <v>4.1399558855429675E-2</v>
          </cell>
          <cell r="DC542">
            <v>0.17742690112470516</v>
          </cell>
          <cell r="DE542">
            <v>0.51756074628973414</v>
          </cell>
          <cell r="DF542">
            <v>0.48243925371026586</v>
          </cell>
        </row>
        <row r="543">
          <cell r="BS543">
            <v>38679</v>
          </cell>
          <cell r="BU543">
            <v>14759464</v>
          </cell>
          <cell r="BV543">
            <v>0</v>
          </cell>
          <cell r="BW543">
            <v>200450</v>
          </cell>
          <cell r="BX543">
            <v>14959914</v>
          </cell>
          <cell r="BY543">
            <v>4.968644596505793E-3</v>
          </cell>
          <cell r="BZ543">
            <v>1.0049686445965058</v>
          </cell>
          <cell r="CB543">
            <v>-5.7588537892497738E-2</v>
          </cell>
          <cell r="CC543">
            <v>0.11182264262826602</v>
          </cell>
          <cell r="CD543">
            <v>6.1550283104327752E-2</v>
          </cell>
          <cell r="CE543">
            <v>7.6873462833985107E-2</v>
          </cell>
          <cell r="CF543">
            <v>7.9427175207734003E-3</v>
          </cell>
          <cell r="CG543">
            <v>1.0079427175207734</v>
          </cell>
          <cell r="CI543">
            <v>-8.6604137890360922E-2</v>
          </cell>
          <cell r="CJ543">
            <v>9.8022269878982105E-2</v>
          </cell>
          <cell r="CK543">
            <v>-7.2786056372206809E-2</v>
          </cell>
          <cell r="CM543">
            <v>13914162</v>
          </cell>
          <cell r="CN543">
            <v>0</v>
          </cell>
          <cell r="CO543">
            <v>22539</v>
          </cell>
          <cell r="CP543">
            <v>13936701</v>
          </cell>
          <cell r="CQ543">
            <v>1.6425206106383646E-2</v>
          </cell>
          <cell r="CR543">
            <v>1.0164252061063836</v>
          </cell>
          <cell r="CT543">
            <v>7.1944584729279892E-2</v>
          </cell>
          <cell r="CU543">
            <v>1.0803323259806596E-2</v>
          </cell>
          <cell r="CV543">
            <v>0.14283419311258605</v>
          </cell>
          <cell r="CW543">
            <v>-4.6083026989556908E-2</v>
          </cell>
          <cell r="CX543">
            <v>1.008154140531394E-2</v>
          </cell>
          <cell r="CY543">
            <v>1.0100815414053139</v>
          </cell>
          <cell r="DA543">
            <v>4.3743413506757145E-2</v>
          </cell>
          <cell r="DB543">
            <v>5.1898471627506382E-2</v>
          </cell>
          <cell r="DC543">
            <v>0.18929717918012434</v>
          </cell>
          <cell r="DE543">
            <v>0.51474006112795079</v>
          </cell>
          <cell r="DF543">
            <v>0.48525993887204916</v>
          </cell>
        </row>
        <row r="544">
          <cell r="BS544">
            <v>38681</v>
          </cell>
          <cell r="BU544">
            <v>14684744</v>
          </cell>
          <cell r="BV544">
            <v>0</v>
          </cell>
          <cell r="BW544">
            <v>200450</v>
          </cell>
          <cell r="BX544">
            <v>14885194</v>
          </cell>
          <cell r="BY544">
            <v>-4.9946811191561667E-3</v>
          </cell>
          <cell r="BZ544">
            <v>0.99500531888084387</v>
          </cell>
          <cell r="CA544">
            <v>-1.0946753150277932E-2</v>
          </cell>
          <cell r="CB544">
            <v>-6.2295582628762447E-2</v>
          </cell>
          <cell r="CC544">
            <v>0.10626944306728037</v>
          </cell>
          <cell r="CD544">
            <v>5.6248177948271749E-2</v>
          </cell>
          <cell r="CE544">
            <v>7.149482328144785E-2</v>
          </cell>
          <cell r="CF544">
            <v>-7.8877726615970908E-3</v>
          </cell>
          <cell r="CG544">
            <v>0.99211222733840287</v>
          </cell>
          <cell r="CH544">
            <v>-1.710868307928759E-2</v>
          </cell>
          <cell r="CI544">
            <v>-9.3808796800725291E-2</v>
          </cell>
          <cell r="CJ544">
            <v>8.9361319836805952E-2</v>
          </cell>
          <cell r="CK544">
            <v>-8.0099709168205746E-2</v>
          </cell>
          <cell r="CM544">
            <v>13986736</v>
          </cell>
          <cell r="CN544">
            <v>0</v>
          </cell>
          <cell r="CO544">
            <v>22539</v>
          </cell>
          <cell r="CP544">
            <v>14009275</v>
          </cell>
          <cell r="CQ544">
            <v>5.2074016655735099E-3</v>
          </cell>
          <cell r="CR544">
            <v>1.0052074016655734</v>
          </cell>
          <cell r="CS544">
            <v>3.6170125898596917E-2</v>
          </cell>
          <cell r="CT544">
            <v>7.7526630745201608E-2</v>
          </cell>
          <cell r="CU544">
            <v>1.6066982168916777E-2</v>
          </cell>
          <cell r="CV544">
            <v>0.14878538979327471</v>
          </cell>
          <cell r="CW544">
            <v>-4.1115598155483601E-2</v>
          </cell>
          <cell r="CX544">
            <v>3.2033687121088639E-3</v>
          </cell>
          <cell r="CY544">
            <v>1.0032033687121089</v>
          </cell>
          <cell r="CZ544">
            <v>2.2031884736573026E-2</v>
          </cell>
          <cell r="DA544">
            <v>4.7086908501054348E-2</v>
          </cell>
          <cell r="DB544">
            <v>5.5268090279833038E-2</v>
          </cell>
          <cell r="DC544">
            <v>0.19310693655330935</v>
          </cell>
          <cell r="DE544">
            <v>0.5121725142894612</v>
          </cell>
          <cell r="DF544">
            <v>0.48782748571053886</v>
          </cell>
        </row>
        <row r="545">
          <cell r="BS545">
            <v>38684</v>
          </cell>
          <cell r="BU545">
            <v>14870442</v>
          </cell>
          <cell r="BV545">
            <v>0</v>
          </cell>
          <cell r="BW545">
            <v>200450</v>
          </cell>
          <cell r="BX545">
            <v>15070892</v>
          </cell>
          <cell r="BY545">
            <v>1.247534966625225E-2</v>
          </cell>
          <cell r="BZ545">
            <v>1.0124753496662522</v>
          </cell>
          <cell r="CB545">
            <v>-5.0597392138466923E-2</v>
          </cell>
          <cell r="CC545">
            <v>0.12007054119463478</v>
          </cell>
          <cell r="CD545">
            <v>6.9425243302518203E-2</v>
          </cell>
          <cell r="CE545">
            <v>8.4862095867463072E-2</v>
          </cell>
          <cell r="CF545">
            <v>2.0357182251510838E-2</v>
          </cell>
          <cell r="CG545">
            <v>1.0203571822515107</v>
          </cell>
          <cell r="CI545">
            <v>-7.5361297322481868E-2</v>
          </cell>
          <cell r="CJ545">
            <v>0.11153764676247002</v>
          </cell>
          <cell r="CK545">
            <v>-6.1373131294525152E-2</v>
          </cell>
          <cell r="CM545">
            <v>13865545</v>
          </cell>
          <cell r="CN545">
            <v>0</v>
          </cell>
          <cell r="CO545">
            <v>22539</v>
          </cell>
          <cell r="CP545">
            <v>13888084</v>
          </cell>
          <cell r="CQ545">
            <v>-8.6507688656265232E-3</v>
          </cell>
          <cell r="CR545">
            <v>0.99134923113437345</v>
          </cell>
          <cell r="CT545">
            <v>6.8205196916067523E-2</v>
          </cell>
          <cell r="CU545">
            <v>7.2772215541787588E-3</v>
          </cell>
          <cell r="CV545">
            <v>0.13884751290996444</v>
          </cell>
          <cell r="CW545">
            <v>-4.9410685484695072E-2</v>
          </cell>
          <cell r="CX545">
            <v>-5.3059776124867852E-3</v>
          </cell>
          <cell r="CY545">
            <v>0.99469402238751325</v>
          </cell>
          <cell r="DA545">
            <v>4.1531088806219696E-2</v>
          </cell>
          <cell r="DB545">
            <v>4.9668861417636601E-2</v>
          </cell>
          <cell r="DC545">
            <v>0.18677633785865488</v>
          </cell>
          <cell r="DE545">
            <v>0.51748499190231401</v>
          </cell>
          <cell r="DF545">
            <v>0.48251500809768599</v>
          </cell>
        </row>
        <row r="546">
          <cell r="BS546">
            <v>38685</v>
          </cell>
          <cell r="BU546">
            <v>14886304</v>
          </cell>
          <cell r="BV546">
            <v>0</v>
          </cell>
          <cell r="BW546">
            <v>200450</v>
          </cell>
          <cell r="BX546">
            <v>15086754</v>
          </cell>
          <cell r="BY546">
            <v>1.0524924470296782E-3</v>
          </cell>
          <cell r="BZ546">
            <v>1.0010524924470297</v>
          </cell>
          <cell r="CB546">
            <v>-4.9598153064502437E-2</v>
          </cell>
          <cell r="CC546">
            <v>0.12124940697938258</v>
          </cell>
          <cell r="CD546">
            <v>7.0550805293756902E-2</v>
          </cell>
          <cell r="CE546">
            <v>8.6003905029432337E-2</v>
          </cell>
          <cell r="CF546">
            <v>1.7222788791520635E-3</v>
          </cell>
          <cell r="CG546">
            <v>1.001722278879152</v>
          </cell>
          <cell r="CI546">
            <v>-7.3768811614013829E-2</v>
          </cell>
          <cell r="CJ546">
            <v>0.11345202457487136</v>
          </cell>
          <cell r="CK546">
            <v>-5.975655406314917E-2</v>
          </cell>
          <cell r="CM546">
            <v>13863244</v>
          </cell>
          <cell r="CN546">
            <v>0</v>
          </cell>
          <cell r="CO546">
            <v>22539</v>
          </cell>
          <cell r="CP546">
            <v>13885783</v>
          </cell>
          <cell r="CQ546">
            <v>-1.6568160158017477E-4</v>
          </cell>
          <cell r="CR546">
            <v>0.99983431839841985</v>
          </cell>
          <cell r="CT546">
            <v>6.8028214968226308E-2</v>
          </cell>
          <cell r="CU546">
            <v>7.1103342508764822E-3</v>
          </cell>
          <cell r="CV546">
            <v>0.13865882683006991</v>
          </cell>
          <cell r="CW546">
            <v>-4.9568180644768978E-2</v>
          </cell>
          <cell r="CX546">
            <v>-1.0162512675647862E-4</v>
          </cell>
          <cell r="CY546">
            <v>0.99989837487324351</v>
          </cell>
          <cell r="DA546">
            <v>4.1425243077299001E-2</v>
          </cell>
          <cell r="DB546">
            <v>4.9562188686542719E-2</v>
          </cell>
          <cell r="DC546">
            <v>0.1866557315628885</v>
          </cell>
          <cell r="DE546">
            <v>0.51779262755713584</v>
          </cell>
          <cell r="DF546">
            <v>0.48220737244286416</v>
          </cell>
        </row>
        <row r="547">
          <cell r="BS547">
            <v>38686</v>
          </cell>
          <cell r="BU547">
            <v>14847227</v>
          </cell>
          <cell r="BV547">
            <v>0</v>
          </cell>
          <cell r="BW547">
            <v>200450</v>
          </cell>
          <cell r="BX547">
            <v>15047677</v>
          </cell>
          <cell r="BY547">
            <v>-2.5901529248770145E-3</v>
          </cell>
          <cell r="BZ547">
            <v>0.99740984707512303</v>
          </cell>
          <cell r="CB547">
            <v>-5.2059839188150936E-2</v>
          </cell>
          <cell r="CC547">
            <v>0.11834519954837841</v>
          </cell>
          <cell r="CD547">
            <v>6.7777914994195942E-2</v>
          </cell>
          <cell r="CE547">
            <v>8.3190988838392599E-2</v>
          </cell>
          <cell r="CF547">
            <v>-4.2455103488099905E-3</v>
          </cell>
          <cell r="CG547">
            <v>0.99575448965118996</v>
          </cell>
          <cell r="CI547">
            <v>-7.7701135709697167E-2</v>
          </cell>
          <cell r="CJ547">
            <v>0.10872485248163533</v>
          </cell>
          <cell r="CK547">
            <v>-6.3748367343274936E-2</v>
          </cell>
          <cell r="CM547">
            <v>13720140</v>
          </cell>
          <cell r="CN547">
            <v>0</v>
          </cell>
          <cell r="CO547">
            <v>22539</v>
          </cell>
          <cell r="CP547">
            <v>13742679</v>
          </cell>
          <cell r="CQ547">
            <v>-1.0305792622569429E-2</v>
          </cell>
          <cell r="CR547">
            <v>0.98969420737743052</v>
          </cell>
          <cell r="CT547">
            <v>5.7021337669710626E-2</v>
          </cell>
          <cell r="CU547">
            <v>-3.268736001959649E-3</v>
          </cell>
          <cell r="CV547">
            <v>0.12692404509290101</v>
          </cell>
          <cell r="CW547">
            <v>-5.936313387693537E-2</v>
          </cell>
          <cell r="CX547">
            <v>-6.3605460846957894E-3</v>
          </cell>
          <cell r="CY547">
            <v>0.99363945391530417</v>
          </cell>
          <cell r="DA547">
            <v>3.4801209824940393E-2</v>
          </cell>
          <cell r="DB547">
            <v>4.2886400016647785E-2</v>
          </cell>
          <cell r="DC547">
            <v>0.17910795309561434</v>
          </cell>
          <cell r="DE547">
            <v>0.51972682676705906</v>
          </cell>
          <cell r="DF547">
            <v>0.48027317323294094</v>
          </cell>
        </row>
        <row r="548">
          <cell r="CW548">
            <v>-5.936313387693537E-2</v>
          </cell>
        </row>
        <row r="549">
          <cell r="BU549">
            <v>15091113.333333334</v>
          </cell>
          <cell r="CM549">
            <v>13333014.666666666</v>
          </cell>
          <cell r="CW549">
            <v>-5.936313387693537E-2</v>
          </cell>
        </row>
        <row r="550">
          <cell r="BX550">
            <v>15874079</v>
          </cell>
          <cell r="CP550">
            <v>13001326</v>
          </cell>
          <cell r="CW550">
            <v>-5.936313387693537E-2</v>
          </cell>
        </row>
        <row r="551">
          <cell r="BX551">
            <v>-826402</v>
          </cell>
          <cell r="CM551">
            <v>-85049</v>
          </cell>
          <cell r="CP551">
            <v>741353</v>
          </cell>
          <cell r="CW551">
            <v>-5.936313387693537E-2</v>
          </cell>
        </row>
        <row r="552">
          <cell r="BX552">
            <v>0</v>
          </cell>
          <cell r="CP552">
            <v>0</v>
          </cell>
          <cell r="CW552">
            <v>-5.936313387693537E-2</v>
          </cell>
        </row>
        <row r="553">
          <cell r="CW553">
            <v>-5.936313387693537E-2</v>
          </cell>
        </row>
        <row r="554">
          <cell r="BX554">
            <v>-5.2059839188150693E-2</v>
          </cell>
          <cell r="CP554">
            <v>5.7021337669711535E-2</v>
          </cell>
          <cell r="CW554">
            <v>-5.936313387693537E-2</v>
          </cell>
        </row>
        <row r="555">
          <cell r="BS555" t="str">
            <v>Month Fee deduction</v>
          </cell>
          <cell r="BX555">
            <v>0</v>
          </cell>
          <cell r="CP555">
            <v>0</v>
          </cell>
          <cell r="CW555">
            <v>-5.936313387693537E-2</v>
          </cell>
        </row>
        <row r="556">
          <cell r="BS556" t="str">
            <v>Cum fee deduction</v>
          </cell>
          <cell r="BX556">
            <v>0</v>
          </cell>
          <cell r="CP556">
            <v>0</v>
          </cell>
          <cell r="CW556">
            <v>-5.936313387693537E-2</v>
          </cell>
        </row>
        <row r="557">
          <cell r="CW557">
            <v>-5.936313387693537E-2</v>
          </cell>
        </row>
        <row r="558">
          <cell r="CW558">
            <v>-5.936313387693537E-2</v>
          </cell>
        </row>
        <row r="559">
          <cell r="CW559">
            <v>-5.936313387693537E-2</v>
          </cell>
        </row>
        <row r="560">
          <cell r="CW560">
            <v>-5.936313387693537E-2</v>
          </cell>
        </row>
        <row r="561">
          <cell r="CW561">
            <v>-5.936313387693537E-2</v>
          </cell>
        </row>
        <row r="562">
          <cell r="CW562">
            <v>-5.936313387693537E-2</v>
          </cell>
        </row>
        <row r="563">
          <cell r="CW563">
            <v>-5.936313387693537E-2</v>
          </cell>
        </row>
        <row r="564">
          <cell r="CW564">
            <v>-5.936313387693537E-2</v>
          </cell>
        </row>
        <row r="565">
          <cell r="CW565">
            <v>-5.936313387693537E-2</v>
          </cell>
        </row>
        <row r="566">
          <cell r="CW566">
            <v>-5.936313387693537E-2</v>
          </cell>
        </row>
        <row r="567">
          <cell r="BU567">
            <v>-200860</v>
          </cell>
          <cell r="BW567">
            <v>141964</v>
          </cell>
          <cell r="BX567">
            <v>0</v>
          </cell>
          <cell r="CM567">
            <v>342824</v>
          </cell>
          <cell r="CP567">
            <v>0</v>
          </cell>
          <cell r="CW567">
            <v>-5.936313387693537E-2</v>
          </cell>
        </row>
        <row r="568">
          <cell r="BX568">
            <v>0</v>
          </cell>
          <cell r="CP568">
            <v>0</v>
          </cell>
          <cell r="CW568">
            <v>-5.936313387693537E-2</v>
          </cell>
        </row>
        <row r="569">
          <cell r="BU569">
            <v>14847227</v>
          </cell>
          <cell r="BX569">
            <v>15047677</v>
          </cell>
          <cell r="CM569">
            <v>13720140</v>
          </cell>
          <cell r="CP569">
            <v>13742679</v>
          </cell>
          <cell r="CW569">
            <v>-5.936313387693537E-2</v>
          </cell>
        </row>
        <row r="570">
          <cell r="CW570">
            <v>-5.936313387693537E-2</v>
          </cell>
        </row>
        <row r="571">
          <cell r="BS571">
            <v>38687</v>
          </cell>
          <cell r="BU571">
            <v>14646367</v>
          </cell>
          <cell r="BV571">
            <v>0</v>
          </cell>
          <cell r="BW571">
            <v>200450</v>
          </cell>
          <cell r="BX571">
            <v>14846817</v>
          </cell>
          <cell r="BY571">
            <v>-1.3348239731621034E-2</v>
          </cell>
          <cell r="BZ571">
            <v>0.98665176026837897</v>
          </cell>
          <cell r="CB571">
            <v>-1.3348239731621026E-2</v>
          </cell>
          <cell r="CC571">
            <v>0.10341725972209903</v>
          </cell>
          <cell r="CD571">
            <v>5.3524959404722905E-2</v>
          </cell>
          <cell r="CE571">
            <v>6.8732295844246005E-2</v>
          </cell>
          <cell r="CF571">
            <v>-2.1114854375601178E-2</v>
          </cell>
          <cell r="CG571">
            <v>0.97888514562439877</v>
          </cell>
          <cell r="CI571">
            <v>-2.1114854375601233E-2</v>
          </cell>
          <cell r="CJ571">
            <v>8.5314288678875583E-2</v>
          </cell>
          <cell r="CK571">
            <v>-8.3517184225740615E-2</v>
          </cell>
          <cell r="CM571">
            <v>14062964</v>
          </cell>
          <cell r="CN571">
            <v>0</v>
          </cell>
          <cell r="CO571">
            <v>22539</v>
          </cell>
          <cell r="CP571">
            <v>14085503</v>
          </cell>
          <cell r="CQ571">
            <v>2.4945936669262231E-2</v>
          </cell>
          <cell r="CR571">
            <v>1.0249459366692621</v>
          </cell>
          <cell r="CT571">
            <v>2.4945936669262148E-2</v>
          </cell>
          <cell r="CU571">
            <v>2.1595658986009125E-2</v>
          </cell>
          <cell r="CV571">
            <v>0.1550362209528573</v>
          </cell>
          <cell r="CW571">
            <v>-3.5898066185856226E-2</v>
          </cell>
          <cell r="CX571">
            <v>1.5380539119554679E-2</v>
          </cell>
          <cell r="CY571">
            <v>1.0153805391195547</v>
          </cell>
          <cell r="DA571">
            <v>1.5380539119554726E-2</v>
          </cell>
          <cell r="DB571">
            <v>5.8926555089355404E-2</v>
          </cell>
          <cell r="DC571">
            <v>0.1972432690943795</v>
          </cell>
          <cell r="DE571">
            <v>0.51016051192554779</v>
          </cell>
          <cell r="DF571">
            <v>0.48983948807445216</v>
          </cell>
        </row>
        <row r="572">
          <cell r="BS572">
            <v>38688</v>
          </cell>
          <cell r="BU572">
            <v>14580051</v>
          </cell>
          <cell r="BV572">
            <v>0</v>
          </cell>
          <cell r="BW572">
            <v>200450</v>
          </cell>
          <cell r="BX572">
            <v>14780501</v>
          </cell>
          <cell r="BY572">
            <v>-4.4666813095359092E-3</v>
          </cell>
          <cell r="BZ572">
            <v>0.99553331869046413</v>
          </cell>
          <cell r="CA572">
            <v>-7.033364832195077E-3</v>
          </cell>
          <cell r="CB572">
            <v>-1.7755298708232448E-2</v>
          </cell>
          <cell r="CC572">
            <v>9.8488646471479147E-2</v>
          </cell>
          <cell r="CD572">
            <v>4.8819199159420235E-2</v>
          </cell>
          <cell r="CE572">
            <v>6.3958609273501166E-2</v>
          </cell>
          <cell r="CF572">
            <v>-7.2680316019270068E-3</v>
          </cell>
          <cell r="CG572">
            <v>0.99273196839807298</v>
          </cell>
          <cell r="CH572">
            <v>-1.0956079942199048E-2</v>
          </cell>
          <cell r="CI572">
            <v>-2.8229422548656347E-2</v>
          </cell>
          <cell r="CJ572">
            <v>7.7426190130734485E-2</v>
          </cell>
          <cell r="CK572">
            <v>-9.0178210293410999E-2</v>
          </cell>
          <cell r="CM572">
            <v>14111807</v>
          </cell>
          <cell r="CN572">
            <v>0</v>
          </cell>
          <cell r="CO572">
            <v>22539</v>
          </cell>
          <cell r="CP572">
            <v>14134346</v>
          </cell>
          <cell r="CQ572">
            <v>3.4676077950499887E-3</v>
          </cell>
          <cell r="CR572">
            <v>1.00346760779505</v>
          </cell>
          <cell r="CS572">
            <v>8.9277282371855726E-3</v>
          </cell>
          <cell r="CT572">
            <v>2.8500047188761313E-2</v>
          </cell>
          <cell r="CU572">
            <v>2.5138152056498164E-2</v>
          </cell>
          <cell r="CV572">
            <v>0.15904143355619849</v>
          </cell>
          <cell r="CW572">
            <v>-3.2554938804939537E-2</v>
          </cell>
          <cell r="CX572">
            <v>2.1429257942108672E-3</v>
          </cell>
          <cell r="CY572">
            <v>1.0021429257942109</v>
          </cell>
          <cell r="CZ572">
            <v>5.6172131927407776E-3</v>
          </cell>
          <cell r="DA572">
            <v>1.7556424267773929E-2</v>
          </cell>
          <cell r="DB572">
            <v>6.119575611843131E-2</v>
          </cell>
          <cell r="DC572">
            <v>0.19980887257766722</v>
          </cell>
          <cell r="DE572">
            <v>0.50815987587837641</v>
          </cell>
          <cell r="DF572">
            <v>0.49184012412162365</v>
          </cell>
        </row>
        <row r="573">
          <cell r="BS573">
            <v>38691</v>
          </cell>
          <cell r="BU573">
            <v>14587137</v>
          </cell>
          <cell r="BV573">
            <v>0</v>
          </cell>
          <cell r="BW573">
            <v>200450</v>
          </cell>
          <cell r="BX573">
            <v>14787587</v>
          </cell>
          <cell r="BY573">
            <v>4.7941541359119018E-4</v>
          </cell>
          <cell r="BZ573">
            <v>1.0004794154135912</v>
          </cell>
          <cell r="CB573">
            <v>-1.7284395458514901E-2</v>
          </cell>
          <cell r="CC573">
            <v>9.901527886025252E-2</v>
          </cell>
          <cell r="CD573">
            <v>4.9322019249567584E-2</v>
          </cell>
          <cell r="CE573">
            <v>6.4468687430209837E-2</v>
          </cell>
          <cell r="CF573">
            <v>7.6102067944030898E-4</v>
          </cell>
          <cell r="CG573">
            <v>1.0007610206794404</v>
          </cell>
          <cell r="CI573">
            <v>-2.7489885043544104E-2</v>
          </cell>
          <cell r="CJ573">
            <v>7.8246133741994628E-2</v>
          </cell>
          <cell r="CK573">
            <v>-8.9485817096838782E-2</v>
          </cell>
          <cell r="CM573">
            <v>13969261</v>
          </cell>
          <cell r="CN573">
            <v>0</v>
          </cell>
          <cell r="CO573">
            <v>22539</v>
          </cell>
          <cell r="CP573">
            <v>13991800</v>
          </cell>
          <cell r="CQ573">
            <v>-1.0085079281347718E-2</v>
          </cell>
          <cell r="CR573">
            <v>0.98991492071865228</v>
          </cell>
          <cell r="CT573">
            <v>1.812754267199268E-2</v>
          </cell>
          <cell r="CU573">
            <v>1.4799552518674153E-2</v>
          </cell>
          <cell r="CV573">
            <v>0.14735240880841727</v>
          </cell>
          <cell r="CW573">
            <v>-4.2311698947440024E-2</v>
          </cell>
          <cell r="CX573">
            <v>-6.2014166607463755E-3</v>
          </cell>
          <cell r="CY573">
            <v>0.99379858333925364</v>
          </cell>
          <cell r="DA573">
            <v>1.1246132905070372E-2</v>
          </cell>
          <cell r="DB573">
            <v>5.4614839076125188E-2</v>
          </cell>
          <cell r="DC573">
            <v>0.19236835784555284</v>
          </cell>
          <cell r="DE573">
            <v>0.51081852129950001</v>
          </cell>
          <cell r="DF573">
            <v>0.48918147870049999</v>
          </cell>
        </row>
        <row r="574">
          <cell r="BS574">
            <v>38692</v>
          </cell>
          <cell r="BU574">
            <v>14539844</v>
          </cell>
          <cell r="BV574">
            <v>0</v>
          </cell>
          <cell r="BW574">
            <v>200450</v>
          </cell>
          <cell r="BX574">
            <v>14740294</v>
          </cell>
          <cell r="BY574">
            <v>-3.1981553176999061E-3</v>
          </cell>
          <cell r="BZ574">
            <v>0.99680184468230004</v>
          </cell>
          <cell r="CB574">
            <v>-2.0427272594966017E-2</v>
          </cell>
          <cell r="CC574">
            <v>9.5500457301932018E-2</v>
          </cell>
          <cell r="CD574">
            <v>4.5966124453724833E-2</v>
          </cell>
          <cell r="CE574">
            <v>6.106435123697973E-2</v>
          </cell>
          <cell r="CF574">
            <v>-5.0560698435421587E-3</v>
          </cell>
          <cell r="CG574">
            <v>0.99494393015645788</v>
          </cell>
          <cell r="CI574">
            <v>-3.2406964108315117E-2</v>
          </cell>
          <cell r="CJ574">
            <v>7.2794445981265943E-2</v>
          </cell>
          <cell r="CK574">
            <v>-9.4089440399132807E-2</v>
          </cell>
          <cell r="CM574">
            <v>14008473</v>
          </cell>
          <cell r="CN574">
            <v>0</v>
          </cell>
          <cell r="CO574">
            <v>22539</v>
          </cell>
          <cell r="CP574">
            <v>14031012</v>
          </cell>
          <cell r="CQ574">
            <v>2.8024986063265628E-3</v>
          </cell>
          <cell r="CR574">
            <v>1.0028024986063266</v>
          </cell>
          <cell r="CT574">
            <v>2.0980843691393636E-2</v>
          </cell>
          <cell r="CU574">
            <v>1.7643526850308566E-2</v>
          </cell>
          <cell r="CV574">
            <v>0.15056786233506836</v>
          </cell>
          <cell r="CW574">
            <v>-3.9627778818444925E-2</v>
          </cell>
          <cell r="CX574">
            <v>1.7246308631725146E-3</v>
          </cell>
          <cell r="CY574">
            <v>1.0017246308631724</v>
          </cell>
          <cell r="DA574">
            <v>1.2990159196142326E-2</v>
          </cell>
          <cell r="DB574">
            <v>5.6433660376355554E-2</v>
          </cell>
          <cell r="DC574">
            <v>0.19442475311576346</v>
          </cell>
          <cell r="DE574">
            <v>0.50930652059103865</v>
          </cell>
          <cell r="DF574">
            <v>0.4906934794089613</v>
          </cell>
        </row>
        <row r="575">
          <cell r="BS575">
            <v>38693</v>
          </cell>
          <cell r="BU575">
            <v>14562332</v>
          </cell>
          <cell r="BV575">
            <v>0</v>
          </cell>
          <cell r="BW575">
            <v>200450</v>
          </cell>
          <cell r="BX575">
            <v>14762782</v>
          </cell>
          <cell r="BY575">
            <v>1.5256140752687836E-3</v>
          </cell>
          <cell r="BZ575">
            <v>1.0015256140752689</v>
          </cell>
          <cell r="CB575">
            <v>-1.8932822654287418E-2</v>
          </cell>
          <cell r="CC575">
            <v>9.7171768219055377E-2</v>
          </cell>
          <cell r="CD575">
            <v>4.756186509544591E-2</v>
          </cell>
          <cell r="CE575">
            <v>6.268312594599279E-2</v>
          </cell>
          <cell r="CF575">
            <v>2.405782700837307E-3</v>
          </cell>
          <cell r="CG575">
            <v>1.0024057827008372</v>
          </cell>
          <cell r="CI575">
            <v>-3.0079145521116346E-2</v>
          </cell>
          <cell r="CJ575">
            <v>7.5375356300962038E-2</v>
          </cell>
          <cell r="CK575">
            <v>-9.1910016446339227E-2</v>
          </cell>
          <cell r="CM575">
            <v>14045937</v>
          </cell>
          <cell r="CN575">
            <v>0</v>
          </cell>
          <cell r="CO575">
            <v>22539</v>
          </cell>
          <cell r="CP575">
            <v>14068476</v>
          </cell>
          <cell r="CQ575">
            <v>2.6700853794437637E-3</v>
          </cell>
          <cell r="CR575">
            <v>1.0026700853794437</v>
          </cell>
          <cell r="CT575">
            <v>2.370694971482612E-2</v>
          </cell>
          <cell r="CU575">
            <v>2.0360721952837002E-2</v>
          </cell>
          <cell r="CV575">
            <v>0.15363997676234709</v>
          </cell>
          <cell r="CW575">
            <v>-3.7063502991844244E-2</v>
          </cell>
          <cell r="CX575">
            <v>1.6408148641813077E-3</v>
          </cell>
          <cell r="CY575">
            <v>1.0016408148641813</v>
          </cell>
          <cell r="DA575">
            <v>1.4652288506620703E-2</v>
          </cell>
          <cell r="DB575">
            <v>5.8167072429322619E-2</v>
          </cell>
          <cell r="DC575">
            <v>0.19638458300482187</v>
          </cell>
          <cell r="DE575">
            <v>0.50902527517481044</v>
          </cell>
          <cell r="DF575">
            <v>0.4909747248251895</v>
          </cell>
        </row>
        <row r="576">
          <cell r="BS576">
            <v>38694</v>
          </cell>
          <cell r="BU576">
            <v>14521855</v>
          </cell>
          <cell r="BV576">
            <v>0</v>
          </cell>
          <cell r="BW576">
            <v>200450</v>
          </cell>
          <cell r="BX576">
            <v>14722305</v>
          </cell>
          <cell r="BY576">
            <v>-2.7418273872770052E-3</v>
          </cell>
          <cell r="BZ576">
            <v>0.99725817261272298</v>
          </cell>
          <cell r="CB576">
            <v>-2.1622739509892464E-2</v>
          </cell>
          <cell r="CC576">
            <v>9.416351261640532E-2</v>
          </cell>
          <cell r="CD576">
            <v>4.4689631283860276E-2</v>
          </cell>
          <cell r="CE576">
            <v>5.9769432247276821E-2</v>
          </cell>
          <cell r="CF576">
            <v>-4.4670499362883869E-3</v>
          </cell>
          <cell r="CG576">
            <v>0.99553295006371156</v>
          </cell>
          <cell r="CI576">
            <v>-3.4411830412321098E-2</v>
          </cell>
          <cell r="CJ576">
            <v>7.057160088411174E-2</v>
          </cell>
          <cell r="CK576">
            <v>-9.5966499749516765E-2</v>
          </cell>
          <cell r="CM576">
            <v>14116104</v>
          </cell>
          <cell r="CN576">
            <v>0</v>
          </cell>
          <cell r="CO576">
            <v>22539</v>
          </cell>
          <cell r="CP576">
            <v>14138643</v>
          </cell>
          <cell r="CQ576">
            <v>4.9875338309565299E-3</v>
          </cell>
          <cell r="CR576">
            <v>1.0049875338309566</v>
          </cell>
          <cell r="CT576">
            <v>2.8812722759514298E-2</v>
          </cell>
          <cell r="CU576">
            <v>2.5449805573356077E-2</v>
          </cell>
          <cell r="CV576">
            <v>0.15939379517519336</v>
          </cell>
          <cell r="CW576">
            <v>-3.2260824635953256E-2</v>
          </cell>
          <cell r="CX576">
            <v>3.0591713405657551E-3</v>
          </cell>
          <cell r="CY576">
            <v>1.0030591713405657</v>
          </cell>
          <cell r="DA576">
            <v>1.7756283708259435E-2</v>
          </cell>
          <cell r="DB576">
            <v>6.1404186810828598E-2</v>
          </cell>
          <cell r="DC576">
            <v>0.20004452843344489</v>
          </cell>
          <cell r="DE576">
            <v>0.50708414660416268</v>
          </cell>
          <cell r="DF576">
            <v>0.49291585339583732</v>
          </cell>
        </row>
        <row r="577">
          <cell r="BS577">
            <v>38695</v>
          </cell>
          <cell r="BU577">
            <v>14491106</v>
          </cell>
          <cell r="BV577">
            <v>0</v>
          </cell>
          <cell r="BW577">
            <v>200450</v>
          </cell>
          <cell r="BX577">
            <v>14691556</v>
          </cell>
          <cell r="BY577">
            <v>-2.0885995773080369E-3</v>
          </cell>
          <cell r="BZ577">
            <v>0.997911400422692</v>
          </cell>
          <cell r="CA577">
            <v>-6.0177256508422428E-3</v>
          </cell>
          <cell r="CB577">
            <v>-2.3666177842599834E-2</v>
          </cell>
          <cell r="CC577">
            <v>9.1878243166448881E-2</v>
          </cell>
          <cell r="CD577">
            <v>4.2507692961542665E-2</v>
          </cell>
          <cell r="CE577">
            <v>5.755599825904123E-2</v>
          </cell>
          <cell r="CF577">
            <v>-3.4051155813555694E-3</v>
          </cell>
          <cell r="CG577">
            <v>0.99659488441864441</v>
          </cell>
          <cell r="CH577">
            <v>-9.7454557740759284E-3</v>
          </cell>
          <cell r="CI577">
            <v>-3.7699769733756772E-2</v>
          </cell>
          <cell r="CJ577">
            <v>6.6926180844984362E-2</v>
          </cell>
          <cell r="CK577">
            <v>-9.9044838307287164E-2</v>
          </cell>
          <cell r="CM577">
            <v>14248679</v>
          </cell>
          <cell r="CN577">
            <v>0</v>
          </cell>
          <cell r="CO577">
            <v>22539</v>
          </cell>
          <cell r="CP577">
            <v>14271218</v>
          </cell>
          <cell r="CQ577">
            <v>9.3767838964460733E-3</v>
          </cell>
          <cell r="CR577">
            <v>1.009376783896446</v>
          </cell>
          <cell r="CS577">
            <v>9.6836457802857989E-3</v>
          </cell>
          <cell r="CT577">
            <v>3.8459677330744402E-2</v>
          </cell>
          <cell r="CU577">
            <v>3.5065226796870075E-2</v>
          </cell>
          <cell r="CV577">
            <v>0.17026518024343162</v>
          </cell>
          <cell r="CW577">
            <v>-2.3186543520439695E-2</v>
          </cell>
          <cell r="CX577">
            <v>5.7888366390849832E-3</v>
          </cell>
          <cell r="CY577">
            <v>1.005788836639085</v>
          </cell>
          <cell r="CZ577">
            <v>5.9863847940011539E-3</v>
          </cell>
          <cell r="DA577">
            <v>2.364790857304877E-2</v>
          </cell>
          <cell r="DB577">
            <v>6.7548482256317266E-2</v>
          </cell>
          <cell r="DC577">
            <v>0.20699139016817392</v>
          </cell>
          <cell r="DE577">
            <v>0.50421762027795269</v>
          </cell>
          <cell r="DF577">
            <v>0.49578237972204731</v>
          </cell>
        </row>
        <row r="578">
          <cell r="BS578">
            <v>38698</v>
          </cell>
          <cell r="BU578">
            <v>14418280</v>
          </cell>
          <cell r="BV578">
            <v>0</v>
          </cell>
          <cell r="BW578">
            <v>200450</v>
          </cell>
          <cell r="BX578">
            <v>14618730</v>
          </cell>
          <cell r="BY578">
            <v>-4.9569970668865843E-3</v>
          </cell>
          <cell r="BZ578">
            <v>0.99504300293311343</v>
          </cell>
          <cell r="CB578">
            <v>-2.8505861735336202E-2</v>
          </cell>
          <cell r="CC578">
            <v>8.6465805917675498E-2</v>
          </cell>
          <cell r="CD578">
            <v>3.7339985385325569E-2</v>
          </cell>
          <cell r="CE578">
            <v>5.2313696277602961E-2</v>
          </cell>
          <cell r="CF578">
            <v>-8.4056218229075792E-3</v>
          </cell>
          <cell r="CG578">
            <v>0.99159437817709239</v>
          </cell>
          <cell r="CI578">
            <v>-4.5788501549471672E-2</v>
          </cell>
          <cell r="CJ578">
            <v>5.7958002855842405E-2</v>
          </cell>
          <cell r="CK578">
            <v>-0.10661792667587267</v>
          </cell>
          <cell r="CM578">
            <v>14330146</v>
          </cell>
          <cell r="CN578">
            <v>0</v>
          </cell>
          <cell r="CO578">
            <v>22539</v>
          </cell>
          <cell r="CP578">
            <v>14352685</v>
          </cell>
          <cell r="CQ578">
            <v>5.7084826256595615E-3</v>
          </cell>
          <cell r="CR578">
            <v>1.0057084826256595</v>
          </cell>
          <cell r="CT578">
            <v>4.4387706356235013E-2</v>
          </cell>
          <cell r="CU578">
            <v>4.0973878660464313E-2</v>
          </cell>
          <cell r="CV578">
            <v>0.17694561869226555</v>
          </cell>
          <cell r="CW578">
            <v>-1.7610420875615707E-2</v>
          </cell>
          <cell r="CX578">
            <v>3.5284242246291946E-3</v>
          </cell>
          <cell r="CY578">
            <v>1.0035284242246292</v>
          </cell>
          <cell r="DA578">
            <v>2.7259772651148984E-2</v>
          </cell>
          <cell r="DB578">
            <v>7.1315246182076519E-2</v>
          </cell>
          <cell r="DC578">
            <v>0.21125016782816219</v>
          </cell>
          <cell r="DE578">
            <v>0.50153284913754925</v>
          </cell>
          <cell r="DF578">
            <v>0.49846715086245069</v>
          </cell>
        </row>
        <row r="579">
          <cell r="BS579">
            <v>38699</v>
          </cell>
          <cell r="BU579">
            <v>14401768</v>
          </cell>
          <cell r="BV579">
            <v>0</v>
          </cell>
          <cell r="BW579">
            <v>200450</v>
          </cell>
          <cell r="BX579">
            <v>14602218</v>
          </cell>
          <cell r="BY579">
            <v>-1.1295098821853882E-3</v>
          </cell>
          <cell r="BZ579">
            <v>0.99887049011781459</v>
          </cell>
          <cell r="CB579">
            <v>-2.9603173964991347E-2</v>
          </cell>
          <cell r="CC579">
            <v>8.5238632053235008E-2</v>
          </cell>
          <cell r="CD579">
            <v>3.6168299620646716E-2</v>
          </cell>
          <cell r="CE579">
            <v>5.1125097558498256E-2</v>
          </cell>
          <cell r="CF579">
            <v>-1.8667527282946344E-3</v>
          </cell>
          <cell r="CG579">
            <v>0.99813324727170538</v>
          </cell>
          <cell r="CI579">
            <v>-4.7569778467574264E-2</v>
          </cell>
          <cell r="CJ579">
            <v>5.5983056867590086E-2</v>
          </cell>
          <cell r="CK579">
            <v>-0.10828565009865998</v>
          </cell>
          <cell r="CM579">
            <v>14405897</v>
          </cell>
          <cell r="CN579">
            <v>0</v>
          </cell>
          <cell r="CO579">
            <v>22539</v>
          </cell>
          <cell r="CP579">
            <v>14428436</v>
          </cell>
          <cell r="CQ579">
            <v>5.2778278071315575E-3</v>
          </cell>
          <cell r="CR579">
            <v>1.0052778278071315</v>
          </cell>
          <cell r="CT579">
            <v>4.9899804834268258E-2</v>
          </cell>
          <cell r="CU579">
            <v>4.6467959543756043E-2</v>
          </cell>
          <cell r="CV579">
            <v>0.18315733500608111</v>
          </cell>
          <cell r="CW579">
            <v>-1.2425537837476797E-2</v>
          </cell>
          <cell r="CX579">
            <v>3.2688937530075987E-3</v>
          </cell>
          <cell r="CY579">
            <v>1.0032688937530077</v>
          </cell>
          <cell r="DA579">
            <v>3.061777570468438E-2</v>
          </cell>
          <cell r="DB579">
            <v>7.4817261897822895E-2</v>
          </cell>
          <cell r="DC579">
            <v>0.21520961593510513</v>
          </cell>
          <cell r="DE579">
            <v>0.49992833504555123</v>
          </cell>
          <cell r="DF579">
            <v>0.50007166495444877</v>
          </cell>
        </row>
        <row r="580">
          <cell r="BS580">
            <v>38700</v>
          </cell>
          <cell r="BU580">
            <v>14386273</v>
          </cell>
          <cell r="BV580">
            <v>0</v>
          </cell>
          <cell r="BW580">
            <v>200450</v>
          </cell>
          <cell r="BX580">
            <v>14586723</v>
          </cell>
          <cell r="BY580">
            <v>-1.0611401637751197E-3</v>
          </cell>
          <cell r="BZ580">
            <v>0.99893885983622488</v>
          </cell>
          <cell r="CB580">
            <v>-3.0632901011896974E-2</v>
          </cell>
          <cell r="CC580">
            <v>8.4087041753482916E-2</v>
          </cell>
          <cell r="CD580">
            <v>3.5068779821488594E-2</v>
          </cell>
          <cell r="CE580">
            <v>5.0009706500326878E-2</v>
          </cell>
          <cell r="CF580">
            <v>-1.7286940960134997E-3</v>
          </cell>
          <cell r="CG580">
            <v>0.99827130590398649</v>
          </cell>
          <cell r="CI580">
            <v>-4.9216238968402215E-2</v>
          </cell>
          <cell r="CJ580">
            <v>5.4157585191692892E-2</v>
          </cell>
          <cell r="CK580">
            <v>-0.1098271514306649</v>
          </cell>
          <cell r="CM580">
            <v>14356525</v>
          </cell>
          <cell r="CN580">
            <v>0</v>
          </cell>
          <cell r="CO580">
            <v>22539</v>
          </cell>
          <cell r="CP580">
            <v>14379064</v>
          </cell>
          <cell r="CQ580">
            <v>-3.4218539001732414E-3</v>
          </cell>
          <cell r="CR580">
            <v>0.99657814609982676</v>
          </cell>
          <cell r="CT580">
            <v>4.6307201092304906E-2</v>
          </cell>
          <cell r="CU580">
            <v>4.2887099074985002E-2</v>
          </cell>
          <cell r="CV580">
            <v>0.17910874346477201</v>
          </cell>
          <cell r="CW580">
            <v>-1.5804873362539107E-2</v>
          </cell>
          <cell r="CX580">
            <v>-2.2140346660187902E-3</v>
          </cell>
          <cell r="CY580">
            <v>0.99778596533398123</v>
          </cell>
          <cell r="DA580">
            <v>2.833595222185914E-2</v>
          </cell>
          <cell r="DB580">
            <v>7.2437579220345771E-2</v>
          </cell>
          <cell r="DC580">
            <v>0.21251909971894545</v>
          </cell>
          <cell r="DE580">
            <v>0.50051748615427072</v>
          </cell>
          <cell r="DF580">
            <v>0.49948251384572928</v>
          </cell>
        </row>
        <row r="581">
          <cell r="BS581">
            <v>38701</v>
          </cell>
          <cell r="BU581">
            <v>14470321</v>
          </cell>
          <cell r="BV581">
            <v>0</v>
          </cell>
          <cell r="BW581">
            <v>200450</v>
          </cell>
          <cell r="BX581">
            <v>14670771</v>
          </cell>
          <cell r="BY581">
            <v>5.7619521533383471E-3</v>
          </cell>
          <cell r="BZ581">
            <v>1.0057619521533383</v>
          </cell>
          <cell r="CB581">
            <v>-2.5047454168507177E-2</v>
          </cell>
          <cell r="CC581">
            <v>9.0333499418120633E-2</v>
          </cell>
          <cell r="CD581">
            <v>4.1032796606234268E-2</v>
          </cell>
          <cell r="CE581">
            <v>5.6059812189722447E-2</v>
          </cell>
          <cell r="CF581">
            <v>9.1163797773649632E-3</v>
          </cell>
          <cell r="CG581">
            <v>1.009116379777365</v>
          </cell>
          <cell r="CI581">
            <v>-4.0548533116686714E-2</v>
          </cell>
          <cell r="CJ581">
            <v>6.3767686083490371E-2</v>
          </cell>
          <cell r="CK581">
            <v>-0.10171199767560801</v>
          </cell>
          <cell r="CM581">
            <v>14293429</v>
          </cell>
          <cell r="CN581">
            <v>0</v>
          </cell>
          <cell r="CO581">
            <v>22539</v>
          </cell>
          <cell r="CP581">
            <v>14315968</v>
          </cell>
          <cell r="CQ581">
            <v>-4.3880463985694756E-3</v>
          </cell>
          <cell r="CR581">
            <v>0.99561195360143051</v>
          </cell>
          <cell r="CT581">
            <v>4.1715956546754418E-2</v>
          </cell>
          <cell r="CU581">
            <v>3.831086209577439E-2</v>
          </cell>
          <cell r="CV581">
            <v>0.17393475958948956</v>
          </cell>
          <cell r="CW581">
            <v>-2.0123567243470308E-2</v>
          </cell>
          <cell r="CX581">
            <v>-2.8285629535220601E-3</v>
          </cell>
          <cell r="CY581">
            <v>0.99717143704647793</v>
          </cell>
          <cell r="DA581">
            <v>2.542723924362944E-2</v>
          </cell>
          <cell r="DB581">
            <v>6.9404122013798197E-2</v>
          </cell>
          <cell r="DC581">
            <v>0.20908941311304252</v>
          </cell>
          <cell r="DE581">
            <v>0.50307491199860932</v>
          </cell>
          <cell r="DF581">
            <v>0.49692508800139062</v>
          </cell>
        </row>
        <row r="582">
          <cell r="BS582">
            <v>38702</v>
          </cell>
          <cell r="BU582">
            <v>14567328</v>
          </cell>
          <cell r="BV582">
            <v>0</v>
          </cell>
          <cell r="BW582">
            <v>200450</v>
          </cell>
          <cell r="BX582">
            <v>14767778</v>
          </cell>
          <cell r="BY582">
            <v>6.6122632546033195E-3</v>
          </cell>
          <cell r="BZ582">
            <v>1.0066122632546033</v>
          </cell>
          <cell r="CA582">
            <v>5.1881502544726121E-3</v>
          </cell>
          <cell r="CB582">
            <v>-1.8600811274723683E-2</v>
          </cell>
          <cell r="CC582">
            <v>9.7543071551586147E-2</v>
          </cell>
          <cell r="CD582">
            <v>4.7916379514070462E-2</v>
          </cell>
          <cell r="CE582">
            <v>6.3042757680527695E-2</v>
          </cell>
          <cell r="CF582">
            <v>1.0277863659534424E-2</v>
          </cell>
          <cell r="CG582">
            <v>1.0102778636595344</v>
          </cell>
          <cell r="CH582">
            <v>7.2870687973303205E-3</v>
          </cell>
          <cell r="CI582">
            <v>-3.0687421752119692E-2</v>
          </cell>
          <cell r="CJ582">
            <v>7.4700945326474866E-2</v>
          </cell>
          <cell r="CK582">
            <v>-9.2479516060722355E-2</v>
          </cell>
          <cell r="CM582">
            <v>14190890</v>
          </cell>
          <cell r="CN582">
            <v>0</v>
          </cell>
          <cell r="CO582">
            <v>22539</v>
          </cell>
          <cell r="CP582">
            <v>14213429</v>
          </cell>
          <cell r="CQ582">
            <v>-7.1625614139400147E-3</v>
          </cell>
          <cell r="CR582">
            <v>0.99283743858605999</v>
          </cell>
          <cell r="CS582">
            <v>-4.0493390262836826E-3</v>
          </cell>
          <cell r="CT582">
            <v>3.4254602032107062E-2</v>
          </cell>
          <cell r="CU582">
            <v>3.0873896779252341E-2</v>
          </cell>
          <cell r="CV582">
            <v>0.16552637977797091</v>
          </cell>
          <cell r="CW582">
            <v>-2.7141992371161439E-2</v>
          </cell>
          <cell r="CX582">
            <v>-4.5636804307484201E-3</v>
          </cell>
          <cell r="CY582">
            <v>0.9954363195692516</v>
          </cell>
          <cell r="CZ582">
            <v>-2.8333878573104654E-3</v>
          </cell>
          <cell r="DA582">
            <v>2.0747517018737005E-2</v>
          </cell>
          <cell r="DB582">
            <v>6.4523703349602224E-2</v>
          </cell>
          <cell r="DC582">
            <v>0.20357151541939356</v>
          </cell>
          <cell r="DE582">
            <v>0.50654487701567597</v>
          </cell>
          <cell r="DF582">
            <v>0.49345512298432398</v>
          </cell>
        </row>
        <row r="583">
          <cell r="BS583">
            <v>38705</v>
          </cell>
          <cell r="BU583">
            <v>14667086</v>
          </cell>
          <cell r="BV583">
            <v>0</v>
          </cell>
          <cell r="BW583">
            <v>200450</v>
          </cell>
          <cell r="BX583">
            <v>14867536</v>
          </cell>
          <cell r="BY583">
            <v>6.7551123804813424E-3</v>
          </cell>
          <cell r="BZ583">
            <v>1.0067551123804814</v>
          </cell>
          <cell r="CB583">
            <v>-1.1971349464771186E-2</v>
          </cell>
          <cell r="CC583">
            <v>0.1049570983423358</v>
          </cell>
          <cell r="CD583">
            <v>5.499517242303531E-2</v>
          </cell>
          <cell r="CE583">
            <v>7.0223730973916654E-2</v>
          </cell>
          <cell r="CF583">
            <v>1.0532733810128781E-2</v>
          </cell>
          <cell r="CG583">
            <v>1.0105327338101289</v>
          </cell>
          <cell r="CI583">
            <v>-2.0477910386625053E-2</v>
          </cell>
          <cell r="CJ583">
            <v>8.6020484309092593E-2</v>
          </cell>
          <cell r="CK583">
            <v>-8.292084437615066E-2</v>
          </cell>
          <cell r="CM583">
            <v>13943787</v>
          </cell>
          <cell r="CN583">
            <v>0</v>
          </cell>
          <cell r="CO583">
            <v>22539</v>
          </cell>
          <cell r="CP583">
            <v>13966326</v>
          </cell>
          <cell r="CQ583">
            <v>-1.7385178481561347E-2</v>
          </cell>
          <cell r="CR583">
            <v>0.98261482151843871</v>
          </cell>
          <cell r="CT583">
            <v>1.6273901180402728E-2</v>
          </cell>
          <cell r="CU583">
            <v>1.295197009176241E-2</v>
          </cell>
          <cell r="CV583">
            <v>0.14526349564056296</v>
          </cell>
          <cell r="CW583">
            <v>-4.4055302471004865E-2</v>
          </cell>
          <cell r="CX583">
            <v>-1.1003189848791209E-2</v>
          </cell>
          <cell r="CY583">
            <v>0.98899681015120877</v>
          </cell>
          <cell r="DA583">
            <v>9.5160383012975469E-3</v>
          </cell>
          <cell r="DB583">
            <v>5.2810546943108161E-2</v>
          </cell>
          <cell r="DC583">
            <v>0.19032838953863651</v>
          </cell>
          <cell r="DE583">
            <v>0.5126402818956276</v>
          </cell>
          <cell r="DF583">
            <v>0.4873597181043724</v>
          </cell>
        </row>
        <row r="584">
          <cell r="BS584">
            <v>38706</v>
          </cell>
          <cell r="BU584">
            <v>14681620</v>
          </cell>
          <cell r="BV584">
            <v>0</v>
          </cell>
          <cell r="BW584">
            <v>200450</v>
          </cell>
          <cell r="BX584">
            <v>14882070</v>
          </cell>
          <cell r="BY584">
            <v>9.7756615487596603E-4</v>
          </cell>
          <cell r="BZ584">
            <v>1.0009775661548759</v>
          </cell>
          <cell r="CB584">
            <v>-1.1005486095960304E-2</v>
          </cell>
          <cell r="CC584">
            <v>0.10603726700426508</v>
          </cell>
          <cell r="CD584">
            <v>5.6026499997153589E-2</v>
          </cell>
          <cell r="CE584">
            <v>7.1269945471461815E-2</v>
          </cell>
          <cell r="CF584">
            <v>1.4553422402594422E-3</v>
          </cell>
          <cell r="CG584">
            <v>1.0014553422402594</v>
          </cell>
          <cell r="CI584">
            <v>-1.9052370514343497E-2</v>
          </cell>
          <cell r="CJ584">
            <v>8.7601015793694614E-2</v>
          </cell>
          <cell r="CK584">
            <v>-8.1586180343309778E-2</v>
          </cell>
          <cell r="CM584">
            <v>13905060</v>
          </cell>
          <cell r="CN584">
            <v>0</v>
          </cell>
          <cell r="CO584">
            <v>22539</v>
          </cell>
          <cell r="CP584">
            <v>13927599</v>
          </cell>
          <cell r="CQ584">
            <v>-2.7728838636589177E-3</v>
          </cell>
          <cell r="CR584">
            <v>0.99722711613634107</v>
          </cell>
          <cell r="CT584">
            <v>1.3455891678761933E-2</v>
          </cell>
          <cell r="CU584">
            <v>1.0143171919233529E-2</v>
          </cell>
          <cell r="CV584">
            <v>0.14208781297386364</v>
          </cell>
          <cell r="CW584">
            <v>-4.670602609733332E-2</v>
          </cell>
          <cell r="CX584">
            <v>-1.7543592557269971E-3</v>
          </cell>
          <cell r="CY584">
            <v>0.99824564074427302</v>
          </cell>
          <cell r="DA584">
            <v>7.7449844956989367E-3</v>
          </cell>
          <cell r="DB584">
            <v>5.0963539015551618E-2</v>
          </cell>
          <cell r="DC584">
            <v>0.18824012591109485</v>
          </cell>
          <cell r="DE584">
            <v>0.51358254963500483</v>
          </cell>
          <cell r="DF584">
            <v>0.48641745036499517</v>
          </cell>
        </row>
        <row r="585">
          <cell r="BS585">
            <v>38707</v>
          </cell>
          <cell r="BU585">
            <v>14625447</v>
          </cell>
          <cell r="BV585">
            <v>0</v>
          </cell>
          <cell r="BW585">
            <v>200450</v>
          </cell>
          <cell r="BX585">
            <v>14825897</v>
          </cell>
          <cell r="BY585">
            <v>-3.7745421167888608E-3</v>
          </cell>
          <cell r="BZ585">
            <v>0.99622545788321115</v>
          </cell>
          <cell r="CB585">
            <v>-1.4738487541964163E-2</v>
          </cell>
          <cell r="CC585">
            <v>0.10186248275721943</v>
          </cell>
          <cell r="CD585">
            <v>5.204048349646917E-2</v>
          </cell>
          <cell r="CE585">
            <v>6.7226391943829622E-2</v>
          </cell>
          <cell r="CF585">
            <v>-5.4280634130913644E-3</v>
          </cell>
          <cell r="CG585">
            <v>0.99457193658690868</v>
          </cell>
          <cell r="CI585">
            <v>-2.4377016452113209E-2</v>
          </cell>
          <cell r="CJ585">
            <v>8.1697448511823811E-2</v>
          </cell>
          <cell r="CK585">
            <v>-8.6571388795865678E-2</v>
          </cell>
          <cell r="CM585">
            <v>14061800</v>
          </cell>
          <cell r="CN585">
            <v>0</v>
          </cell>
          <cell r="CO585">
            <v>22539</v>
          </cell>
          <cell r="CP585">
            <v>14084339</v>
          </cell>
          <cell r="CQ585">
            <v>1.1253913901455664E-2</v>
          </cell>
          <cell r="CR585">
            <v>1.0112539139014556</v>
          </cell>
          <cell r="CT585">
            <v>2.4861237026637673E-2</v>
          </cell>
          <cell r="CU585">
            <v>2.1511236204155848E-2</v>
          </cell>
          <cell r="CV585">
            <v>0.15494077088897318</v>
          </cell>
          <cell r="CW585">
            <v>-3.5977737792256215E-2</v>
          </cell>
          <cell r="CX585">
            <v>7.1511561195321044E-3</v>
          </cell>
          <cell r="CY585">
            <v>1.0071511561195321</v>
          </cell>
          <cell r="DA585">
            <v>1.4951526208503152E-2</v>
          </cell>
          <cell r="DB585">
            <v>5.847914335898774E-2</v>
          </cell>
          <cell r="DC585">
            <v>0.19673741655897747</v>
          </cell>
          <cell r="DE585">
            <v>0.50982399949357282</v>
          </cell>
          <cell r="DF585">
            <v>0.49017600050642712</v>
          </cell>
        </row>
        <row r="586">
          <cell r="BS586">
            <v>38708</v>
          </cell>
          <cell r="BU586">
            <v>14607122</v>
          </cell>
          <cell r="BV586">
            <v>0</v>
          </cell>
          <cell r="BW586">
            <v>200450</v>
          </cell>
          <cell r="BX586">
            <v>14807572</v>
          </cell>
          <cell r="BY586">
            <v>-1.2360129036374662E-3</v>
          </cell>
          <cell r="BZ586">
            <v>0.99876398709636249</v>
          </cell>
          <cell r="CB586">
            <v>-1.59562834848197E-2</v>
          </cell>
          <cell r="CC586">
            <v>0.10050056651049744</v>
          </cell>
          <cell r="CD586">
            <v>5.0740147883718389E-2</v>
          </cell>
          <cell r="CE586">
            <v>6.5907286352284489E-2</v>
          </cell>
          <cell r="CF586">
            <v>-1.6698153512367283E-3</v>
          </cell>
          <cell r="CG586">
            <v>0.99833018464876322</v>
          </cell>
          <cell r="CI586">
            <v>-2.6006126687060926E-2</v>
          </cell>
          <cell r="CJ586">
            <v>7.9891213506905201E-2</v>
          </cell>
          <cell r="CK586">
            <v>-8.8096645913113281E-2</v>
          </cell>
          <cell r="CM586">
            <v>14199264</v>
          </cell>
          <cell r="CN586">
            <v>0</v>
          </cell>
          <cell r="CO586">
            <v>22539</v>
          </cell>
          <cell r="CP586">
            <v>14221803</v>
          </cell>
          <cell r="CQ586">
            <v>9.7600604472811957E-3</v>
          </cell>
          <cell r="CR586">
            <v>1.0097600604472812</v>
          </cell>
          <cell r="CT586">
            <v>3.4863944650092904E-2</v>
          </cell>
          <cell r="CU586">
            <v>3.1481247617085373E-2</v>
          </cell>
          <cell r="CV586">
            <v>0.16621306262587909</v>
          </cell>
          <cell r="CW586">
            <v>-2.6568822240583878E-2</v>
          </cell>
          <cell r="CX586">
            <v>6.2253618504848531E-3</v>
          </cell>
          <cell r="CY586">
            <v>1.0062253618504848</v>
          </cell>
          <cell r="DA586">
            <v>2.1269966719852818E-2</v>
          </cell>
          <cell r="DB586">
            <v>6.5068559037588569E-2</v>
          </cell>
          <cell r="DC586">
            <v>0.2041875400170714</v>
          </cell>
          <cell r="DE586">
            <v>0.50707929831947685</v>
          </cell>
          <cell r="DF586">
            <v>0.49292070168052321</v>
          </cell>
        </row>
        <row r="587">
          <cell r="BS587">
            <v>38709</v>
          </cell>
          <cell r="BU587">
            <v>14584730</v>
          </cell>
          <cell r="BV587">
            <v>0</v>
          </cell>
          <cell r="BW587">
            <v>200450</v>
          </cell>
          <cell r="BX587">
            <v>14785180</v>
          </cell>
          <cell r="BY587">
            <v>-1.5121992991153446E-3</v>
          </cell>
          <cell r="BZ587">
            <v>0.99848780070088461</v>
          </cell>
          <cell r="CA587">
            <v>1.1783763271631109E-3</v>
          </cell>
          <cell r="CB587">
            <v>-1.7444353703232829E-2</v>
          </cell>
          <cell r="CC587">
            <v>9.883639032514413E-2</v>
          </cell>
          <cell r="CD587">
            <v>4.915121936853617E-2</v>
          </cell>
          <cell r="CE587">
            <v>6.4295422100940636E-2</v>
          </cell>
          <cell r="CF587">
            <v>-2.0312360167901744E-3</v>
          </cell>
          <cell r="CG587">
            <v>0.99796876398320977</v>
          </cell>
          <cell r="CH587">
            <v>2.788454096343429E-3</v>
          </cell>
          <cell r="CI587">
            <v>-2.7984538122667213E-2</v>
          </cell>
          <cell r="CJ587">
            <v>7.769769957981465E-2</v>
          </cell>
          <cell r="CK587">
            <v>-8.9948936849766348E-2</v>
          </cell>
          <cell r="CM587">
            <v>14339495</v>
          </cell>
          <cell r="CN587">
            <v>0</v>
          </cell>
          <cell r="CO587">
            <v>22539</v>
          </cell>
          <cell r="CP587">
            <v>14362034</v>
          </cell>
          <cell r="CQ587">
            <v>9.8602828347432465E-3</v>
          </cell>
          <cell r="CR587">
            <v>1.0098602828347432</v>
          </cell>
          <cell r="CS587">
            <v>1.0455253267877662E-2</v>
          </cell>
          <cell r="CT587">
            <v>4.5067995839820796E-2</v>
          </cell>
          <cell r="CU587">
            <v>4.1651944457323564E-2</v>
          </cell>
          <cell r="CV587">
            <v>0.17771225326894236</v>
          </cell>
          <cell r="CW587">
            <v>-1.6970515507718886E-2</v>
          </cell>
          <cell r="CX587">
            <v>6.3124548316355472E-3</v>
          </cell>
          <cell r="CY587">
            <v>1.0063124548316356</v>
          </cell>
          <cell r="CZ587">
            <v>6.8275162278086388E-3</v>
          </cell>
          <cell r="DA587">
            <v>2.7716687255677774E-2</v>
          </cell>
          <cell r="DB587">
            <v>7.1791756209108604E-2</v>
          </cell>
          <cell r="DC587">
            <v>0.21178891947224754</v>
          </cell>
          <cell r="DE587">
            <v>0.5042392665663471</v>
          </cell>
          <cell r="DF587">
            <v>0.49576073343365296</v>
          </cell>
        </row>
        <row r="588">
          <cell r="BS588">
            <v>38713</v>
          </cell>
          <cell r="BU588">
            <v>14768542</v>
          </cell>
          <cell r="BV588">
            <v>0</v>
          </cell>
          <cell r="BW588">
            <v>200450</v>
          </cell>
          <cell r="BX588">
            <v>14968992</v>
          </cell>
          <cell r="BY588">
            <v>1.2432178708679908E-2</v>
          </cell>
          <cell r="BZ588">
            <v>1.0124321787086799</v>
          </cell>
          <cell r="CB588">
            <v>-5.2290463172489643E-3</v>
          </cell>
          <cell r="CC588">
            <v>0.11249732070126695</v>
          </cell>
          <cell r="CD588">
            <v>6.2194454820155176E-2</v>
          </cell>
          <cell r="CE588">
            <v>7.7526932987329378E-2</v>
          </cell>
          <cell r="CF588">
            <v>1.6810178168297298E-2</v>
          </cell>
          <cell r="CG588">
            <v>1.0168101781682972</v>
          </cell>
          <cell r="CI588">
            <v>-1.1644785026169502E-2</v>
          </cell>
          <cell r="CJ588">
            <v>9.581398992131529E-2</v>
          </cell>
          <cell r="CK588">
            <v>-7.46508163359626E-2</v>
          </cell>
          <cell r="CM588">
            <v>14195311</v>
          </cell>
          <cell r="CN588">
            <v>0</v>
          </cell>
          <cell r="CO588">
            <v>22539</v>
          </cell>
          <cell r="CP588">
            <v>14217850</v>
          </cell>
          <cell r="CQ588">
            <v>-1.0039246530122404E-2</v>
          </cell>
          <cell r="CR588">
            <v>0.98996075346987755</v>
          </cell>
          <cell r="CT588">
            <v>3.4576300588843756E-2</v>
          </cell>
          <cell r="CU588">
            <v>3.1194543788334972E-2</v>
          </cell>
          <cell r="CV588">
            <v>0.16588890961682945</v>
          </cell>
          <cell r="CW588">
            <v>-2.6839390848916067E-2</v>
          </cell>
          <cell r="CX588">
            <v>-6.4081716312009967E-3</v>
          </cell>
          <cell r="CY588">
            <v>0.993591828368799</v>
          </cell>
          <cell r="DA588">
            <v>2.1130902335493973E-2</v>
          </cell>
          <cell r="DB588">
            <v>6.4923530682414299E-2</v>
          </cell>
          <cell r="DC588">
            <v>0.20402356809548183</v>
          </cell>
          <cell r="DE588">
            <v>0.50989562749127337</v>
          </cell>
          <cell r="DF588">
            <v>0.49010437250872663</v>
          </cell>
        </row>
        <row r="589">
          <cell r="BS589">
            <v>38714</v>
          </cell>
          <cell r="BU589">
            <v>14727807</v>
          </cell>
          <cell r="BV589">
            <v>0</v>
          </cell>
          <cell r="BW589">
            <v>200450</v>
          </cell>
          <cell r="BX589">
            <v>14928257</v>
          </cell>
          <cell r="BY589">
            <v>-2.7212921217407292E-3</v>
          </cell>
          <cell r="BZ589">
            <v>0.99727870787825923</v>
          </cell>
          <cell r="CB589">
            <v>-7.9361086764423439E-3</v>
          </cell>
          <cell r="CC589">
            <v>0.10946989050698486</v>
          </cell>
          <cell r="CD589">
            <v>5.9303913418496279E-2</v>
          </cell>
          <cell r="CE589">
            <v>7.4594667433627526E-2</v>
          </cell>
          <cell r="CF589">
            <v>-3.5416341138252631E-3</v>
          </cell>
          <cell r="CG589">
            <v>0.99645836588617476</v>
          </cell>
          <cell r="CI589">
            <v>-1.5145177572097879E-2</v>
          </cell>
          <cell r="CJ589">
            <v>9.193301771220308E-2</v>
          </cell>
          <cell r="CK589">
            <v>-7.79280645720275E-2</v>
          </cell>
          <cell r="CM589">
            <v>14245709</v>
          </cell>
          <cell r="CN589">
            <v>0</v>
          </cell>
          <cell r="CO589">
            <v>22539</v>
          </cell>
          <cell r="CP589">
            <v>14268248</v>
          </cell>
          <cell r="CQ589">
            <v>3.5446990930414935E-3</v>
          </cell>
          <cell r="CR589">
            <v>1.0035446990930414</v>
          </cell>
          <cell r="CT589">
            <v>3.8243562263223119E-2</v>
          </cell>
          <cell r="CU589">
            <v>3.4849818152450807E-2</v>
          </cell>
          <cell r="CV589">
            <v>0.17002163497733536</v>
          </cell>
          <cell r="CW589">
            <v>-2.3389829320274558E-2</v>
          </cell>
          <cell r="CX589">
            <v>2.2724543744852858E-3</v>
          </cell>
          <cell r="CY589">
            <v>1.0022724543744852</v>
          </cell>
          <cell r="DA589">
            <v>2.3451375721428303E-2</v>
          </cell>
          <cell r="DB589">
            <v>6.7343520818205826E-2</v>
          </cell>
          <cell r="DC589">
            <v>0.20675965671978358</v>
          </cell>
          <cell r="DE589">
            <v>0.50831963231524957</v>
          </cell>
          <cell r="DF589">
            <v>0.49168036768475043</v>
          </cell>
        </row>
        <row r="590">
          <cell r="BS590">
            <v>38715</v>
          </cell>
          <cell r="BU590">
            <v>14751487</v>
          </cell>
          <cell r="BV590">
            <v>0</v>
          </cell>
          <cell r="BW590">
            <v>200450</v>
          </cell>
          <cell r="BX590">
            <v>14951937</v>
          </cell>
          <cell r="BY590">
            <v>1.5862535056838853E-3</v>
          </cell>
          <cell r="BZ590">
            <v>1.0015862535056839</v>
          </cell>
          <cell r="CB590">
            <v>-6.3624438509679582E-3</v>
          </cell>
          <cell r="CC590">
            <v>0.11122979101025221</v>
          </cell>
          <cell r="CD590">
            <v>6.098423796474095E-2</v>
          </cell>
          <cell r="CE590">
            <v>7.6299246992033387E-2</v>
          </cell>
          <cell r="CF590">
            <v>2.0775057896198264E-3</v>
          </cell>
          <cell r="CG590">
            <v>1.0020775057896198</v>
          </cell>
          <cell r="CI590">
            <v>-1.3099135976568865E-2</v>
          </cell>
          <cell r="CJ590">
            <v>9.4201514878377246E-2</v>
          </cell>
          <cell r="CK590">
            <v>-7.6012454787729888E-2</v>
          </cell>
          <cell r="CM590">
            <v>14310982</v>
          </cell>
          <cell r="CN590">
            <v>0</v>
          </cell>
          <cell r="CO590">
            <v>22539</v>
          </cell>
          <cell r="CP590">
            <v>14333521</v>
          </cell>
          <cell r="CQ590">
            <v>4.5747032151389573E-3</v>
          </cell>
          <cell r="CR590">
            <v>1.0045747032151389</v>
          </cell>
          <cell r="CT590">
            <v>4.2993218425605884E-2</v>
          </cell>
          <cell r="CU590">
            <v>3.9583948942738756E-2</v>
          </cell>
          <cell r="CV590">
            <v>0.17537413671264823</v>
          </cell>
          <cell r="CW590">
            <v>-1.8922127632528651E-2</v>
          </cell>
          <cell r="CX590">
            <v>2.942567218427364E-3</v>
          </cell>
          <cell r="CY590">
            <v>1.0029425672184273</v>
          </cell>
          <cell r="DA590">
            <v>2.6462950189280576E-2</v>
          </cell>
          <cell r="DB590">
            <v>7.0484250873366294E-2</v>
          </cell>
          <cell r="DC590">
            <v>0.21031062812616774</v>
          </cell>
          <cell r="DE590">
            <v>0.50757858872898931</v>
          </cell>
          <cell r="DF590">
            <v>0.49242141127101074</v>
          </cell>
        </row>
        <row r="591">
          <cell r="BS591">
            <v>38716</v>
          </cell>
          <cell r="BU591">
            <v>14837480</v>
          </cell>
          <cell r="BV591">
            <v>0</v>
          </cell>
          <cell r="BW591">
            <v>200450</v>
          </cell>
          <cell r="BX591">
            <v>15037930</v>
          </cell>
          <cell r="BY591">
            <v>5.7512949659967137E-3</v>
          </cell>
          <cell r="BZ591">
            <v>1.0057512949659968</v>
          </cell>
          <cell r="CA591">
            <v>1.5556770549554066E-2</v>
          </cell>
          <cell r="CB591">
            <v>-6.477411762626506E-4</v>
          </cell>
          <cell r="CC591">
            <v>0.11762080131335506</v>
          </cell>
          <cell r="CD591">
            <v>6.7086271271549425E-2</v>
          </cell>
          <cell r="CE591">
            <v>8.2489361433164765E-2</v>
          </cell>
          <cell r="CF591">
            <v>7.4851258820128538E-3</v>
          </cell>
          <cell r="CG591">
            <v>1.0074851258820128</v>
          </cell>
          <cell r="CH591">
            <v>2.0835929739215109E-2</v>
          </cell>
          <cell r="CI591">
            <v>-5.7120587762863329E-3</v>
          </cell>
          <cell r="CJ591">
            <v>0.10239175095753095</v>
          </cell>
          <cell r="CK591">
            <v>-6.9096291698404033E-2</v>
          </cell>
          <cell r="CL591">
            <v>29059602</v>
          </cell>
          <cell r="CM591">
            <v>14222122</v>
          </cell>
          <cell r="CN591">
            <v>0</v>
          </cell>
          <cell r="CO591">
            <v>22539</v>
          </cell>
          <cell r="CP591">
            <v>14244661</v>
          </cell>
          <cell r="CQ591">
            <v>-6.199453714129278E-3</v>
          </cell>
          <cell r="CR591">
            <v>0.99380054628587067</v>
          </cell>
          <cell r="CS591">
            <v>1.6072505012194593E-3</v>
          </cell>
          <cell r="CT591">
            <v>3.6527230243825537E-2</v>
          </cell>
          <cell r="CU591">
            <v>3.3139096369316556E-2</v>
          </cell>
          <cell r="CV591">
            <v>0.16808745915531342</v>
          </cell>
          <cell r="CW591">
            <v>-2.5004274492227307E-2</v>
          </cell>
          <cell r="CX591">
            <v>-3.9659536037193466E-3</v>
          </cell>
          <cell r="CY591">
            <v>0.99603404639628068</v>
          </cell>
          <cell r="CZ591">
            <v>1.0987095181542728E-3</v>
          </cell>
          <cell r="DA591">
            <v>2.2392045752892997E-2</v>
          </cell>
          <cell r="DB591">
            <v>6.623876000089024E-2</v>
          </cell>
          <cell r="DC591">
            <v>0.20551059232893087</v>
          </cell>
          <cell r="DE591">
            <v>0.51058786008149737</v>
          </cell>
          <cell r="DF591">
            <v>0.48941213991850269</v>
          </cell>
        </row>
        <row r="593">
          <cell r="BU593">
            <v>14591618.238095239</v>
          </cell>
        </row>
        <row r="594">
          <cell r="BX594">
            <v>15047677</v>
          </cell>
          <cell r="CM594">
            <v>14222122</v>
          </cell>
          <cell r="CP594">
            <v>13742679</v>
          </cell>
        </row>
        <row r="595">
          <cell r="BX595">
            <v>-9747</v>
          </cell>
          <cell r="CM595">
            <v>492235</v>
          </cell>
          <cell r="CP595">
            <v>501982</v>
          </cell>
        </row>
        <row r="596">
          <cell r="BX596">
            <v>0</v>
          </cell>
          <cell r="CP596">
            <v>0</v>
          </cell>
        </row>
        <row r="598">
          <cell r="BX598">
            <v>-6.4774117626262176E-4</v>
          </cell>
          <cell r="CP598">
            <v>3.652723024382655E-2</v>
          </cell>
        </row>
        <row r="599">
          <cell r="BS599" t="str">
            <v>Month Fee deduction</v>
          </cell>
          <cell r="BX599">
            <v>0</v>
          </cell>
          <cell r="CP599">
            <v>0</v>
          </cell>
        </row>
        <row r="600">
          <cell r="BS600" t="str">
            <v>Cum fee deduction</v>
          </cell>
          <cell r="BX600">
            <v>0</v>
          </cell>
          <cell r="CP600">
            <v>0</v>
          </cell>
        </row>
        <row r="611">
          <cell r="BU611">
            <v>-519251</v>
          </cell>
          <cell r="BW611">
            <v>38283</v>
          </cell>
          <cell r="BX611">
            <v>0</v>
          </cell>
          <cell r="CM611">
            <v>557534</v>
          </cell>
          <cell r="CP611">
            <v>0</v>
          </cell>
        </row>
        <row r="612">
          <cell r="BU612">
            <v>-300000</v>
          </cell>
          <cell r="BX612">
            <v>-300000</v>
          </cell>
          <cell r="CM612">
            <v>300000</v>
          </cell>
          <cell r="CP612">
            <v>300000</v>
          </cell>
        </row>
        <row r="613">
          <cell r="BU613">
            <v>14537480</v>
          </cell>
          <cell r="BX613">
            <v>14537480</v>
          </cell>
          <cell r="CM613">
            <v>14522122</v>
          </cell>
          <cell r="CP613">
            <v>14522122</v>
          </cell>
        </row>
        <row r="614">
          <cell r="BX614" t="str">
            <v>RESET</v>
          </cell>
          <cell r="CP614" t="str">
            <v>RESET</v>
          </cell>
        </row>
        <row r="615">
          <cell r="BS615">
            <v>38720</v>
          </cell>
          <cell r="BU615">
            <v>14318229</v>
          </cell>
          <cell r="BV615">
            <v>0</v>
          </cell>
          <cell r="BW615">
            <v>0</v>
          </cell>
          <cell r="BX615">
            <v>14318229</v>
          </cell>
          <cell r="BY615">
            <v>-1.508177483305222E-2</v>
          </cell>
          <cell r="BZ615">
            <v>0.98491822516694782</v>
          </cell>
          <cell r="CB615">
            <v>-1.5081774833052175E-2</v>
          </cell>
          <cell r="CC615">
            <v>-1.5081774833052175E-2</v>
          </cell>
          <cell r="CD615">
            <v>5.0992716400790616E-2</v>
          </cell>
          <cell r="CE615">
            <v>6.616350062485532E-2</v>
          </cell>
          <cell r="CF615">
            <v>-1.8584128794556481E-2</v>
          </cell>
          <cell r="CG615">
            <v>0.98141587120544349</v>
          </cell>
          <cell r="CI615">
            <v>-1.8584128794556509E-2</v>
          </cell>
          <cell r="CJ615">
            <v>-1.8584128794556509E-2</v>
          </cell>
          <cell r="CK615">
            <v>-8.6396326108811206E-2</v>
          </cell>
          <cell r="CM615">
            <v>14779656</v>
          </cell>
          <cell r="CN615">
            <v>0</v>
          </cell>
          <cell r="CO615">
            <v>0</v>
          </cell>
          <cell r="CP615">
            <v>14779656</v>
          </cell>
          <cell r="CQ615">
            <v>1.7733909686201508E-2</v>
          </cell>
          <cell r="CR615">
            <v>1.0177339096862015</v>
          </cell>
          <cell r="CT615">
            <v>1.7733909686201477E-2</v>
          </cell>
          <cell r="CU615">
            <v>1.7733909686201477E-2</v>
          </cell>
          <cell r="CV615">
            <v>0.18880221666155839</v>
          </cell>
          <cell r="CW615">
            <v>-7.7137883516399386E-3</v>
          </cell>
          <cell r="CX615">
            <v>1.1746340362231537E-2</v>
          </cell>
          <cell r="CY615">
            <v>1.0117463403622315</v>
          </cell>
          <cell r="DA615">
            <v>1.1746340362231544E-2</v>
          </cell>
          <cell r="DB615">
            <v>1.1746340362231544E-2</v>
          </cell>
          <cell r="DC615">
            <v>0.21967093005670191</v>
          </cell>
          <cell r="DE615">
            <v>0.49207112475700554</v>
          </cell>
          <cell r="DF615">
            <v>0.50792887524299446</v>
          </cell>
        </row>
        <row r="616">
          <cell r="BS616">
            <v>38721</v>
          </cell>
          <cell r="BU616">
            <v>14246215</v>
          </cell>
          <cell r="BV616">
            <v>0</v>
          </cell>
          <cell r="BW616">
            <v>0</v>
          </cell>
          <cell r="BX616">
            <v>14246215</v>
          </cell>
          <cell r="BY616">
            <v>-5.0295326328416738E-3</v>
          </cell>
          <cell r="BZ616">
            <v>0.99497046736715833</v>
          </cell>
          <cell r="CB616">
            <v>-2.0035453187209895E-2</v>
          </cell>
          <cell r="CC616">
            <v>-2.0035453187209895E-2</v>
          </cell>
          <cell r="CD616">
            <v>4.5706714236773971E-2</v>
          </cell>
          <cell r="CE616">
            <v>6.0801196506517829E-2</v>
          </cell>
          <cell r="CF616">
            <v>-5.8518186314258473E-3</v>
          </cell>
          <cell r="CG616">
            <v>0.99414818136857419</v>
          </cell>
          <cell r="CI616">
            <v>-2.4327196474853485E-2</v>
          </cell>
          <cell r="CJ616">
            <v>-2.4327196474853485E-2</v>
          </cell>
          <cell r="CK616">
            <v>-9.1742569109426686E-2</v>
          </cell>
          <cell r="CM616">
            <v>14954388</v>
          </cell>
          <cell r="CN616">
            <v>0</v>
          </cell>
          <cell r="CO616">
            <v>0</v>
          </cell>
          <cell r="CP616">
            <v>14954388</v>
          </cell>
          <cell r="CQ616">
            <v>1.1822467315883401E-2</v>
          </cell>
          <cell r="CR616">
            <v>1.0118224673158833</v>
          </cell>
          <cell r="CT616">
            <v>2.9766035569732674E-2</v>
          </cell>
          <cell r="CU616">
            <v>2.9766035569732674E-2</v>
          </cell>
          <cell r="CV616">
            <v>0.20285679201308926</v>
          </cell>
          <cell r="CW616">
            <v>4.0174829535744028E-3</v>
          </cell>
          <cell r="CX616">
            <v>7.8887727582166289E-3</v>
          </cell>
          <cell r="CY616">
            <v>1.0078887727582166</v>
          </cell>
          <cell r="DA616">
            <v>1.9727777330306395E-2</v>
          </cell>
          <cell r="DB616">
            <v>1.9727777330306395E-2</v>
          </cell>
          <cell r="DC616">
            <v>0.22929263686372203</v>
          </cell>
          <cell r="DE616">
            <v>0.48787400041019702</v>
          </cell>
          <cell r="DF616">
            <v>0.51212599958980298</v>
          </cell>
        </row>
        <row r="617">
          <cell r="BS617">
            <v>38722</v>
          </cell>
          <cell r="BU617">
            <v>14210778</v>
          </cell>
          <cell r="BV617">
            <v>0</v>
          </cell>
          <cell r="BW617">
            <v>0</v>
          </cell>
          <cell r="BX617">
            <v>14210778</v>
          </cell>
          <cell r="BY617">
            <v>-2.4874677238831506E-3</v>
          </cell>
          <cell r="BZ617">
            <v>0.9975125322761168</v>
          </cell>
          <cell r="CB617">
            <v>-2.2473083367956503E-2</v>
          </cell>
          <cell r="CC617">
            <v>-2.2473083367956503E-2</v>
          </cell>
          <cell r="CD617">
            <v>4.3105552536462088E-2</v>
          </cell>
          <cell r="CE617">
            <v>5.8162487768751214E-2</v>
          </cell>
          <cell r="CF617">
            <v>-2.8736200673049497E-3</v>
          </cell>
          <cell r="CG617">
            <v>0.99712637993269504</v>
          </cell>
          <cell r="CI617">
            <v>-2.7130909422186988E-2</v>
          </cell>
          <cell r="CJ617">
            <v>-2.7130909422186988E-2</v>
          </cell>
          <cell r="CK617">
            <v>-9.4352555889112733E-2</v>
          </cell>
          <cell r="CM617">
            <v>15032381</v>
          </cell>
          <cell r="CN617">
            <v>0</v>
          </cell>
          <cell r="CO617">
            <v>0</v>
          </cell>
          <cell r="CP617">
            <v>15032381</v>
          </cell>
          <cell r="CQ617">
            <v>5.2153922982338024E-3</v>
          </cell>
          <cell r="CR617">
            <v>1.0052153922982339</v>
          </cell>
          <cell r="CT617">
            <v>3.5136669420625877E-2</v>
          </cell>
          <cell r="CU617">
            <v>3.5136669420625877E-2</v>
          </cell>
          <cell r="CV617">
            <v>0.20913016206203272</v>
          </cell>
          <cell r="CW617">
            <v>9.2538280014626828E-3</v>
          </cell>
          <cell r="CX617">
            <v>3.4942233758326726E-3</v>
          </cell>
          <cell r="CY617">
            <v>1.0034942233758326</v>
          </cell>
          <cell r="DA617">
            <v>2.3290933966839678E-2</v>
          </cell>
          <cell r="DB617">
            <v>2.3290933966839678E-2</v>
          </cell>
          <cell r="DC617">
            <v>0.23358805993119014</v>
          </cell>
          <cell r="DE617">
            <v>0.48595221877362837</v>
          </cell>
          <cell r="DF617">
            <v>0.51404778122637163</v>
          </cell>
        </row>
        <row r="618">
          <cell r="BS618">
            <v>38723</v>
          </cell>
          <cell r="BU618">
            <v>14084642</v>
          </cell>
          <cell r="BV618">
            <v>0</v>
          </cell>
          <cell r="BW618">
            <v>0</v>
          </cell>
          <cell r="BX618">
            <v>14084642</v>
          </cell>
          <cell r="BY618">
            <v>-8.8760798318009045E-3</v>
          </cell>
          <cell r="BZ618">
            <v>0.99112392016819906</v>
          </cell>
          <cell r="CA618">
            <v>-3.1149690317716749E-2</v>
          </cell>
          <cell r="CB618">
            <v>-3.1149690317716749E-2</v>
          </cell>
          <cell r="CC618">
            <v>-3.1149690317716749E-2</v>
          </cell>
          <cell r="CD618">
            <v>3.3846864379153629E-2</v>
          </cell>
          <cell r="CE618">
            <v>4.8770153052298593E-2</v>
          </cell>
          <cell r="CF618">
            <v>-1.1001948567301833E-2</v>
          </cell>
          <cell r="CG618">
            <v>0.98899805143269814</v>
          </cell>
          <cell r="CH618">
            <v>-3.7834365119441826E-2</v>
          </cell>
          <cell r="CI618">
            <v>-3.7834365119441826E-2</v>
          </cell>
          <cell r="CJ618">
            <v>-3.7834365119441826E-2</v>
          </cell>
          <cell r="CK618">
            <v>-0.10431644248932914</v>
          </cell>
          <cell r="CM618">
            <v>15217578</v>
          </cell>
          <cell r="CN618">
            <v>0</v>
          </cell>
          <cell r="CO618">
            <v>0</v>
          </cell>
          <cell r="CP618">
            <v>15217578</v>
          </cell>
          <cell r="CQ618">
            <v>1.2319871349721644E-2</v>
          </cell>
          <cell r="CR618">
            <v>1.0123198713497217</v>
          </cell>
          <cell r="CS618">
            <v>4.7889420017267259E-2</v>
          </cell>
          <cell r="CT618">
            <v>4.7889420017267259E-2</v>
          </cell>
          <cell r="CU618">
            <v>4.7889420017267259E-2</v>
          </cell>
          <cell r="CV618">
            <v>0.22402649010370501</v>
          </cell>
          <cell r="CW618">
            <v>2.1687705321654871E-2</v>
          </cell>
          <cell r="CX618">
            <v>8.2883341055709613E-3</v>
          </cell>
          <cell r="CY618">
            <v>1.0082883341055711</v>
          </cell>
          <cell r="CZ618">
            <v>3.1772311114758756E-2</v>
          </cell>
          <cell r="DA618">
            <v>3.1772311114758756E-2</v>
          </cell>
          <cell r="DB618">
            <v>3.1772311114758756E-2</v>
          </cell>
          <cell r="DC618">
            <v>0.24381244992054296</v>
          </cell>
          <cell r="DE618">
            <v>0.48066808589929366</v>
          </cell>
          <cell r="DF618">
            <v>0.51933191410070634</v>
          </cell>
        </row>
        <row r="619">
          <cell r="BS619">
            <v>38726</v>
          </cell>
          <cell r="BU619">
            <v>13891301</v>
          </cell>
          <cell r="BV619">
            <v>0</v>
          </cell>
          <cell r="BW619">
            <v>0</v>
          </cell>
          <cell r="BX619">
            <v>13891301</v>
          </cell>
          <cell r="BY619">
            <v>-1.3727079467124545E-2</v>
          </cell>
          <cell r="BZ619">
            <v>0.98627292053287541</v>
          </cell>
          <cell r="CB619">
            <v>-4.4449175510473671E-2</v>
          </cell>
          <cell r="CC619">
            <v>-4.4449175510473671E-2</v>
          </cell>
          <cell r="CD619">
            <v>1.9655166314983319E-2</v>
          </cell>
          <cell r="CE619">
            <v>3.4373601818601163E-2</v>
          </cell>
          <cell r="CF619">
            <v>-2.0774669421495116E-2</v>
          </cell>
          <cell r="CG619">
            <v>0.97922533057850492</v>
          </cell>
          <cell r="CI619">
            <v>-5.7823038112808312E-2</v>
          </cell>
          <cell r="CJ619">
            <v>-5.7823038112808312E-2</v>
          </cell>
          <cell r="CK619">
            <v>-0.12292397230288199</v>
          </cell>
          <cell r="CM619">
            <v>15307563</v>
          </cell>
          <cell r="CN619">
            <v>0</v>
          </cell>
          <cell r="CO619">
            <v>0</v>
          </cell>
          <cell r="CP619">
            <v>15307563</v>
          </cell>
          <cell r="CQ619">
            <v>5.9132274531466175E-3</v>
          </cell>
          <cell r="CR619">
            <v>1.0059132274531466</v>
          </cell>
          <cell r="CT619">
            <v>5.408582850357524E-2</v>
          </cell>
          <cell r="CU619">
            <v>5.408582850357524E-2</v>
          </cell>
          <cell r="CV619">
            <v>0.23126443714836498</v>
          </cell>
          <cell r="CW619">
            <v>2.7729177109305336E-2</v>
          </cell>
          <cell r="CX619">
            <v>3.9863319649089115E-3</v>
          </cell>
          <cell r="CY619">
            <v>1.0039863319649089</v>
          </cell>
          <cell r="DA619">
            <v>3.5885298059063597E-2</v>
          </cell>
          <cell r="DB619">
            <v>3.5885298059063597E-2</v>
          </cell>
          <cell r="DC619">
            <v>0.24877069924801298</v>
          </cell>
          <cell r="DE619">
            <v>0.47574799485349839</v>
          </cell>
          <cell r="DF619">
            <v>0.52425200514650161</v>
          </cell>
        </row>
        <row r="620">
          <cell r="BS620">
            <v>38727</v>
          </cell>
          <cell r="BU620">
            <v>13864743</v>
          </cell>
          <cell r="BV620">
            <v>0</v>
          </cell>
          <cell r="BW620">
            <v>0</v>
          </cell>
          <cell r="BX620">
            <v>13864743</v>
          </cell>
          <cell r="BY620">
            <v>-1.9118439662346961E-3</v>
          </cell>
          <cell r="BZ620">
            <v>0.99808815603376533</v>
          </cell>
          <cell r="CB620">
            <v>-4.6276039588704521E-2</v>
          </cell>
          <cell r="CC620">
            <v>-4.6276039588704521E-2</v>
          </cell>
          <cell r="CD620">
            <v>1.7705744737624096E-2</v>
          </cell>
          <cell r="CE620">
            <v>3.239604088913195E-2</v>
          </cell>
          <cell r="CF620">
            <v>-2.8780527135022311E-3</v>
          </cell>
          <cell r="CG620">
            <v>0.99712194728649772</v>
          </cell>
          <cell r="CI620">
            <v>-6.0534673074567058E-2</v>
          </cell>
          <cell r="CJ620">
            <v>-6.0534673074567058E-2</v>
          </cell>
          <cell r="CK620">
            <v>-0.12544824334434346</v>
          </cell>
          <cell r="CM620">
            <v>15424399</v>
          </cell>
          <cell r="CN620">
            <v>0</v>
          </cell>
          <cell r="CO620">
            <v>0</v>
          </cell>
          <cell r="CP620">
            <v>15424399</v>
          </cell>
          <cell r="CQ620">
            <v>7.6325669866588166E-3</v>
          </cell>
          <cell r="CR620">
            <v>1.0076325669866588</v>
          </cell>
          <cell r="CT620">
            <v>6.2131209199316473E-2</v>
          </cell>
          <cell r="CU620">
            <v>6.2131209199316473E-2</v>
          </cell>
          <cell r="CV620">
            <v>0.24066214544319053</v>
          </cell>
          <cell r="CW620">
            <v>3.5573388897735869E-2</v>
          </cell>
          <cell r="CX620">
            <v>5.1542839971497126E-3</v>
          </cell>
          <cell r="CY620">
            <v>1.0051542839971497</v>
          </cell>
          <cell r="DA620">
            <v>4.1224545073732077E-2</v>
          </cell>
          <cell r="DB620">
            <v>4.1224545073732077E-2</v>
          </cell>
          <cell r="DC620">
            <v>0.25520721807925639</v>
          </cell>
          <cell r="DE620">
            <v>0.47337484314153006</v>
          </cell>
          <cell r="DF620">
            <v>0.52662515685846989</v>
          </cell>
        </row>
        <row r="621">
          <cell r="BS621">
            <v>38728</v>
          </cell>
          <cell r="BU621">
            <v>13846020</v>
          </cell>
          <cell r="BV621">
            <v>0</v>
          </cell>
          <cell r="BW621">
            <v>0</v>
          </cell>
          <cell r="BX621">
            <v>13846020</v>
          </cell>
          <cell r="BY621">
            <v>-1.350403682203125E-3</v>
          </cell>
          <cell r="BZ621">
            <v>0.99864959631779693</v>
          </cell>
          <cell r="CB621">
            <v>-4.7563951936649196E-2</v>
          </cell>
          <cell r="CC621">
            <v>-4.7563951936649196E-2</v>
          </cell>
          <cell r="CD621">
            <v>1.6331431152531106E-2</v>
          </cell>
          <cell r="CE621">
            <v>3.1001889474023381E-2</v>
          </cell>
          <cell r="CF621">
            <v>-1.9042212873393244E-3</v>
          </cell>
          <cell r="CG621">
            <v>0.99809577871266064</v>
          </cell>
          <cell r="CI621">
            <v>-6.232362294881566E-2</v>
          </cell>
          <cell r="CJ621">
            <v>-6.232362294881566E-2</v>
          </cell>
          <cell r="CK621">
            <v>-0.12711358341624723</v>
          </cell>
          <cell r="CM621">
            <v>15498254</v>
          </cell>
          <cell r="CN621">
            <v>0</v>
          </cell>
          <cell r="CO621">
            <v>0</v>
          </cell>
          <cell r="CP621">
            <v>15498254</v>
          </cell>
          <cell r="CQ621">
            <v>4.7881930440207103E-3</v>
          </cell>
          <cell r="CR621">
            <v>1.0047881930440208</v>
          </cell>
          <cell r="CT621">
            <v>6.7216898467042041E-2</v>
          </cell>
          <cell r="CU621">
            <v>6.7216898467042041E-2</v>
          </cell>
          <cell r="CV621">
            <v>0.24660267529798152</v>
          </cell>
          <cell r="CW621">
            <v>4.0531914195029106E-2</v>
          </cell>
          <cell r="CX621">
            <v>3.2372240602668791E-3</v>
          </cell>
          <cell r="CY621">
            <v>1.0032372240602669</v>
          </cell>
          <cell r="DA621">
            <v>4.4595222223185349E-2</v>
          </cell>
          <cell r="DB621">
            <v>4.4595222223185349E-2</v>
          </cell>
          <cell r="DC621">
            <v>0.25927060508624322</v>
          </cell>
          <cell r="DE621">
            <v>0.47184742072678304</v>
          </cell>
          <cell r="DF621">
            <v>0.52815257927321702</v>
          </cell>
        </row>
        <row r="622">
          <cell r="BS622">
            <v>38729</v>
          </cell>
          <cell r="BU622">
            <v>13959748</v>
          </cell>
          <cell r="BV622">
            <v>0</v>
          </cell>
          <cell r="BW622">
            <v>0</v>
          </cell>
          <cell r="BX622">
            <v>13959748</v>
          </cell>
          <cell r="BY622">
            <v>8.2137682886490124E-3</v>
          </cell>
          <cell r="BZ622">
            <v>1.0082137682886489</v>
          </cell>
          <cell r="CB622">
            <v>-3.9740862928100307E-2</v>
          </cell>
          <cell r="CC622">
            <v>-3.9740862928100307E-2</v>
          </cell>
          <cell r="CD622">
            <v>2.4679342032488893E-2</v>
          </cell>
          <cell r="CE622">
            <v>3.9470300099322175E-2</v>
          </cell>
          <cell r="CF622">
            <v>1.1287677478089946E-2</v>
          </cell>
          <cell r="CG622">
            <v>1.0112876774780899</v>
          </cell>
          <cell r="CI622">
            <v>-5.173943442583806E-2</v>
          </cell>
          <cell r="CJ622">
            <v>-5.173943442583806E-2</v>
          </cell>
          <cell r="CK622">
            <v>-0.11726072307084423</v>
          </cell>
          <cell r="CM622">
            <v>15286074</v>
          </cell>
          <cell r="CN622">
            <v>0</v>
          </cell>
          <cell r="CO622">
            <v>0</v>
          </cell>
          <cell r="CP622">
            <v>15286074</v>
          </cell>
          <cell r="CQ622">
            <v>-1.3690574435029907E-2</v>
          </cell>
          <cell r="CR622">
            <v>0.98630942556497014</v>
          </cell>
          <cell r="CT622">
            <v>5.2606086080257297E-2</v>
          </cell>
          <cell r="CU622">
            <v>5.2606086080257297E-2</v>
          </cell>
          <cell r="CV622">
            <v>0.22953596858090708</v>
          </cell>
          <cell r="CW622">
            <v>2.6286434571717976E-2</v>
          </cell>
          <cell r="CX622">
            <v>-9.2499520835495602E-3</v>
          </cell>
          <cell r="CY622">
            <v>0.99075004791645049</v>
          </cell>
          <cell r="DA622">
            <v>3.4932766470916032E-2</v>
          </cell>
          <cell r="DB622">
            <v>3.4932766470916032E-2</v>
          </cell>
          <cell r="DC622">
            <v>0.24762241232897297</v>
          </cell>
          <cell r="DE622">
            <v>0.47732452177271678</v>
          </cell>
          <cell r="DF622">
            <v>0.52267547822728322</v>
          </cell>
        </row>
        <row r="623">
          <cell r="BS623">
            <v>38730</v>
          </cell>
          <cell r="BU623">
            <v>13927421</v>
          </cell>
          <cell r="BV623">
            <v>0</v>
          </cell>
          <cell r="BW623">
            <v>0</v>
          </cell>
          <cell r="BX623">
            <v>13927421</v>
          </cell>
          <cell r="BY623">
            <v>-2.3157294816496688E-3</v>
          </cell>
          <cell r="BZ623">
            <v>0.99768427051835029</v>
          </cell>
          <cell r="CA623">
            <v>-1.1162584040119716E-2</v>
          </cell>
          <cell r="CB623">
            <v>-4.1964563321841175E-2</v>
          </cell>
          <cell r="CC623">
            <v>-4.1964563321841175E-2</v>
          </cell>
          <cell r="CD623">
            <v>2.2306461870906791E-2</v>
          </cell>
          <cell r="CE623">
            <v>3.7063168080082809E-2</v>
          </cell>
          <cell r="CF623">
            <v>-2.9672520287570402E-3</v>
          </cell>
          <cell r="CG623">
            <v>0.99703274797124297</v>
          </cell>
          <cell r="CH623">
            <v>-1.7376215474025014E-2</v>
          </cell>
          <cell r="CI623">
            <v>-5.4553162512828268E-2</v>
          </cell>
          <cell r="CJ623">
            <v>-5.4553162512828268E-2</v>
          </cell>
          <cell r="CK623">
            <v>-0.11988003298117578</v>
          </cell>
          <cell r="CM623">
            <v>15142091</v>
          </cell>
          <cell r="CN623">
            <v>28145</v>
          </cell>
          <cell r="CO623">
            <v>28145</v>
          </cell>
          <cell r="CP623">
            <v>15170236</v>
          </cell>
          <cell r="CQ623">
            <v>-7.5780085848073222E-3</v>
          </cell>
          <cell r="CR623">
            <v>0.99242199141519272</v>
          </cell>
          <cell r="CS623">
            <v>-3.111007546667266E-3</v>
          </cell>
          <cell r="CT623">
            <v>4.4629428123520665E-2</v>
          </cell>
          <cell r="CU623">
            <v>4.4629428123520665E-2</v>
          </cell>
          <cell r="CV623">
            <v>0.22021853445567152</v>
          </cell>
          <cell r="CW623">
            <v>1.8509227160062203E-2</v>
          </cell>
          <cell r="CX623">
            <v>-5.05467102077311E-3</v>
          </cell>
          <cell r="CY623">
            <v>0.99494532897922694</v>
          </cell>
          <cell r="CZ623">
            <v>-2.0070215925204193E-3</v>
          </cell>
          <cell r="DA623">
            <v>2.9701521807786957E-2</v>
          </cell>
          <cell r="DB623">
            <v>2.9701521807786957E-2</v>
          </cell>
          <cell r="DC623">
            <v>0.24131609147650668</v>
          </cell>
          <cell r="DE623">
            <v>0.47910749241335732</v>
          </cell>
          <cell r="DF623">
            <v>0.52089250758664263</v>
          </cell>
        </row>
        <row r="624">
          <cell r="BS624">
            <v>38734</v>
          </cell>
          <cell r="BU624">
            <v>13991415</v>
          </cell>
          <cell r="BV624">
            <v>0</v>
          </cell>
          <cell r="BW624">
            <v>0</v>
          </cell>
          <cell r="BX624">
            <v>13991415</v>
          </cell>
          <cell r="BY624">
            <v>4.594820534253973E-3</v>
          </cell>
          <cell r="BZ624">
            <v>1.0045948205342539</v>
          </cell>
          <cell r="CB624">
            <v>-3.7562562424849455E-2</v>
          </cell>
          <cell r="CC624">
            <v>-3.7562562424849455E-2</v>
          </cell>
          <cell r="CD624">
            <v>2.7003776594211715E-2</v>
          </cell>
          <cell r="CE624">
            <v>4.1828287220095461E-2</v>
          </cell>
          <cell r="CF624">
            <v>6.1777282454043569E-3</v>
          </cell>
          <cell r="CG624">
            <v>1.0061777282454043</v>
          </cell>
          <cell r="CI624">
            <v>-4.8712448880355641E-2</v>
          </cell>
          <cell r="CJ624">
            <v>-4.8712448880355641E-2</v>
          </cell>
          <cell r="CK624">
            <v>-0.11444289100157934</v>
          </cell>
          <cell r="CM624">
            <v>14962059</v>
          </cell>
          <cell r="CN624">
            <v>0</v>
          </cell>
          <cell r="CO624">
            <v>28145</v>
          </cell>
          <cell r="CP624">
            <v>14990204</v>
          </cell>
          <cell r="CQ624">
            <v>-1.1867448865001178E-2</v>
          </cell>
          <cell r="CR624">
            <v>0.98813255113499887</v>
          </cell>
          <cell r="CT624">
            <v>3.2232341802389319E-2</v>
          </cell>
          <cell r="CU624">
            <v>3.2232341802389319E-2</v>
          </cell>
          <cell r="CV624">
            <v>0.20573765339389216</v>
          </cell>
          <cell r="CW624">
            <v>6.4221209882082686E-3</v>
          </cell>
          <cell r="CX624">
            <v>-7.8629414259390271E-3</v>
          </cell>
          <cell r="CY624">
            <v>0.99213705857406098</v>
          </cell>
          <cell r="DA624">
            <v>2.1605039055611952E-2</v>
          </cell>
          <cell r="DB624">
            <v>2.1605039055611952E-2</v>
          </cell>
          <cell r="DC624">
            <v>0.23155569575815127</v>
          </cell>
          <cell r="DE624">
            <v>0.4832378663783144</v>
          </cell>
          <cell r="DF624">
            <v>0.51676213362168566</v>
          </cell>
        </row>
        <row r="625">
          <cell r="BS625">
            <v>38735</v>
          </cell>
          <cell r="BU625">
            <v>14071317</v>
          </cell>
          <cell r="BV625">
            <v>0</v>
          </cell>
          <cell r="BW625">
            <v>0</v>
          </cell>
          <cell r="BX625">
            <v>14071317</v>
          </cell>
          <cell r="BY625">
            <v>5.7107876508558997E-3</v>
          </cell>
          <cell r="BZ625">
            <v>1.005710787650856</v>
          </cell>
          <cell r="CB625">
            <v>-3.2066286591623805E-2</v>
          </cell>
          <cell r="CC625">
            <v>-3.2066286591623805E-2</v>
          </cell>
          <cell r="CD625">
            <v>3.2868777078968403E-2</v>
          </cell>
          <cell r="CE625">
            <v>4.7777947337064308E-2</v>
          </cell>
          <cell r="CF625">
            <v>7.4186923193844652E-3</v>
          </cell>
          <cell r="CG625">
            <v>1.0074186923193844</v>
          </cell>
          <cell r="CI625">
            <v>-4.1655139231338345E-2</v>
          </cell>
          <cell r="CJ625">
            <v>-4.1655139231338345E-2</v>
          </cell>
          <cell r="CK625">
            <v>-0.10787321527867644</v>
          </cell>
          <cell r="CM625">
            <v>14890838</v>
          </cell>
          <cell r="CN625">
            <v>0</v>
          </cell>
          <cell r="CO625">
            <v>28145</v>
          </cell>
          <cell r="CP625">
            <v>14918983</v>
          </cell>
          <cell r="CQ625">
            <v>-4.7511694970929011E-3</v>
          </cell>
          <cell r="CR625">
            <v>0.99524883050290713</v>
          </cell>
          <cell r="CT625">
            <v>2.7328030986105034E-2</v>
          </cell>
          <cell r="CU625">
            <v>2.7328030986105034E-2</v>
          </cell>
          <cell r="CV625">
            <v>0.2000089894335908</v>
          </cell>
          <cell r="CW625">
            <v>1.6404389057695923E-3</v>
          </cell>
          <cell r="CX625">
            <v>-3.1317996656182547E-3</v>
          </cell>
          <cell r="CY625">
            <v>0.99686820033438173</v>
          </cell>
          <cell r="DA625">
            <v>1.8405576735903706E-2</v>
          </cell>
          <cell r="DB625">
            <v>1.8405576735903706E-2</v>
          </cell>
          <cell r="DC625">
            <v>0.22769871004198561</v>
          </cell>
          <cell r="DE625">
            <v>0.48585186426907806</v>
          </cell>
          <cell r="DF625">
            <v>0.514148135730922</v>
          </cell>
        </row>
        <row r="626">
          <cell r="BS626">
            <v>38736</v>
          </cell>
          <cell r="BU626">
            <v>13989706</v>
          </cell>
          <cell r="BV626">
            <v>0</v>
          </cell>
          <cell r="BW626">
            <v>0</v>
          </cell>
          <cell r="BX626">
            <v>13989706</v>
          </cell>
          <cell r="BY626">
            <v>-5.7998124837923843E-3</v>
          </cell>
          <cell r="BZ626">
            <v>0.99420018751620765</v>
          </cell>
          <cell r="CB626">
            <v>-3.768012062613324E-2</v>
          </cell>
          <cell r="CC626">
            <v>-3.768012062613324E-2</v>
          </cell>
          <cell r="CD626">
            <v>2.6878331851546422E-2</v>
          </cell>
          <cell r="CE626">
            <v>4.1701031717856551E-2</v>
          </cell>
          <cell r="CF626">
            <v>-8.2031163135372013E-3</v>
          </cell>
          <cell r="CG626">
            <v>0.99179688368646279</v>
          </cell>
          <cell r="CI626">
            <v>-4.9516553592704349E-2</v>
          </cell>
          <cell r="CJ626">
            <v>-4.9516553592704349E-2</v>
          </cell>
          <cell r="CK626">
            <v>-0.11519143506016738</v>
          </cell>
          <cell r="CM626">
            <v>15055164</v>
          </cell>
          <cell r="CN626">
            <v>0</v>
          </cell>
          <cell r="CO626">
            <v>28145</v>
          </cell>
          <cell r="CP626">
            <v>15083309</v>
          </cell>
          <cell r="CQ626">
            <v>1.1014557761745557E-2</v>
          </cell>
          <cell r="CR626">
            <v>1.0110145577617455</v>
          </cell>
          <cell r="CT626">
            <v>3.8643594923661873E-2</v>
          </cell>
          <cell r="CU626">
            <v>3.8643594923661873E-2</v>
          </cell>
          <cell r="CV626">
            <v>0.21322655776232091</v>
          </cell>
          <cell r="CW626">
            <v>1.2673065376597403E-2</v>
          </cell>
          <cell r="CX626">
            <v>7.2917701645141336E-3</v>
          </cell>
          <cell r="CY626">
            <v>1.0072917701645141</v>
          </cell>
          <cell r="DA626">
            <v>2.5831556135721412E-2</v>
          </cell>
          <cell r="DB626">
            <v>2.5831556135721412E-2</v>
          </cell>
          <cell r="DC626">
            <v>0.23665080686688222</v>
          </cell>
          <cell r="DE626">
            <v>0.48165841334459408</v>
          </cell>
          <cell r="DF626">
            <v>0.51834158665540597</v>
          </cell>
        </row>
        <row r="627">
          <cell r="BS627">
            <v>38737</v>
          </cell>
          <cell r="BU627">
            <v>14163161</v>
          </cell>
          <cell r="BV627">
            <v>0</v>
          </cell>
          <cell r="BW627">
            <v>0</v>
          </cell>
          <cell r="BX627">
            <v>14163161</v>
          </cell>
          <cell r="BY627">
            <v>1.2398759487869152E-2</v>
          </cell>
          <cell r="BZ627">
            <v>1.0123987594878692</v>
          </cell>
          <cell r="CA627">
            <v>1.6926321104244746E-2</v>
          </cell>
          <cell r="CB627">
            <v>-2.5748547891381368E-2</v>
          </cell>
          <cell r="CC627">
            <v>-2.5748547891381368E-2</v>
          </cell>
          <cell r="CD627">
            <v>3.961034931147811E-2</v>
          </cell>
          <cell r="CE627">
            <v>5.4616832268391535E-2</v>
          </cell>
          <cell r="CF627">
            <v>1.3771547297237587E-2</v>
          </cell>
          <cell r="CG627">
            <v>1.0137715472972375</v>
          </cell>
          <cell r="CH627">
            <v>1.9172137383990373E-2</v>
          </cell>
          <cell r="CI627">
            <v>-3.6426925855264969E-2</v>
          </cell>
          <cell r="CJ627">
            <v>-3.6426925855264969E-2</v>
          </cell>
          <cell r="CK627">
            <v>-0.10300625205909764</v>
          </cell>
          <cell r="CM627">
            <v>14694264</v>
          </cell>
          <cell r="CN627">
            <v>0</v>
          </cell>
          <cell r="CO627">
            <v>28145</v>
          </cell>
          <cell r="CP627">
            <v>14722409</v>
          </cell>
          <cell r="CQ627">
            <v>-2.392711042384665E-2</v>
          </cell>
          <cell r="CR627">
            <v>0.97607288957615335</v>
          </cell>
          <cell r="CS627">
            <v>-2.9520107663453587E-2</v>
          </cell>
          <cell r="CT627">
            <v>1.379185493690227E-2</v>
          </cell>
          <cell r="CU627">
            <v>1.379185493690227E-2</v>
          </cell>
          <cell r="CV627">
            <v>0.1841975519455985</v>
          </cell>
          <cell r="CW627">
            <v>-1.1557274881923707E-2</v>
          </cell>
          <cell r="CX627">
            <v>-1.5670238538286786E-2</v>
          </cell>
          <cell r="CY627">
            <v>0.98432976146171325</v>
          </cell>
          <cell r="CZ627">
            <v>-1.9369681829544128E-2</v>
          </cell>
          <cell r="DA627">
            <v>9.7565309509728415E-3</v>
          </cell>
          <cell r="DB627">
            <v>9.7565309509728415E-3</v>
          </cell>
          <cell r="DC627">
            <v>0.21727219373471329</v>
          </cell>
          <cell r="DE627">
            <v>0.49079781026893426</v>
          </cell>
          <cell r="DF627">
            <v>0.50920218973106579</v>
          </cell>
        </row>
        <row r="628">
          <cell r="BS628">
            <v>38740</v>
          </cell>
          <cell r="BU628">
            <v>14125246</v>
          </cell>
          <cell r="BV628">
            <v>0</v>
          </cell>
          <cell r="BW628">
            <v>0</v>
          </cell>
          <cell r="BX628">
            <v>14125246</v>
          </cell>
          <cell r="BY628">
            <v>-2.6770153922560085E-3</v>
          </cell>
          <cell r="BZ628">
            <v>0.99732298460774405</v>
          </cell>
          <cell r="CB628">
            <v>-2.8356634024603866E-2</v>
          </cell>
          <cell r="CC628">
            <v>-2.8356634024603866E-2</v>
          </cell>
          <cell r="CD628">
            <v>3.6827296404422727E-2</v>
          </cell>
          <cell r="CE628">
            <v>5.179360677547673E-2</v>
          </cell>
          <cell r="CF628">
            <v>-3.137174327314511E-3</v>
          </cell>
          <cell r="CG628">
            <v>0.99686282567268547</v>
          </cell>
          <cell r="CI628">
            <v>-3.9449822565963411E-2</v>
          </cell>
          <cell r="CJ628">
            <v>-3.9449822565963411E-2</v>
          </cell>
          <cell r="CK628">
            <v>-0.10582027781689951</v>
          </cell>
          <cell r="CM628">
            <v>14719005</v>
          </cell>
          <cell r="CN628">
            <v>0</v>
          </cell>
          <cell r="CO628">
            <v>28145</v>
          </cell>
          <cell r="CP628">
            <v>14747150</v>
          </cell>
          <cell r="CQ628">
            <v>1.6804994345694377E-3</v>
          </cell>
          <cell r="CR628">
            <v>1.0016804994345694</v>
          </cell>
          <cell r="CT628">
            <v>1.5495531575894672E-2</v>
          </cell>
          <cell r="CU628">
            <v>1.5495531575894672E-2</v>
          </cell>
          <cell r="CV628">
            <v>0.18618759526206152</v>
          </cell>
          <cell r="CW628">
            <v>-9.8961974412585807E-3</v>
          </cell>
          <cell r="CX628">
            <v>1.0984462536755891E-3</v>
          </cell>
          <cell r="CY628">
            <v>1.0010984462536756</v>
          </cell>
          <cell r="DA628">
            <v>1.086569422952044E-2</v>
          </cell>
          <cell r="DB628">
            <v>1.086569422952044E-2</v>
          </cell>
          <cell r="DC628">
            <v>0.21860930181562477</v>
          </cell>
          <cell r="DE628">
            <v>0.48970749838503347</v>
          </cell>
          <cell r="DF628">
            <v>0.51029250161496653</v>
          </cell>
        </row>
        <row r="629">
          <cell r="BS629">
            <v>38741</v>
          </cell>
          <cell r="BU629">
            <v>13944808</v>
          </cell>
          <cell r="BV629">
            <v>0</v>
          </cell>
          <cell r="BW629">
            <v>0</v>
          </cell>
          <cell r="BX629">
            <v>13944808</v>
          </cell>
          <cell r="BY629">
            <v>-1.2774149207737692E-2</v>
          </cell>
          <cell r="BZ629">
            <v>0.98722585079226233</v>
          </cell>
          <cell r="CB629">
            <v>-4.0768551358282057E-2</v>
          </cell>
          <cell r="CC629">
            <v>-4.0768551358282057E-2</v>
          </cell>
          <cell r="CD629">
            <v>2.3582709817497438E-2</v>
          </cell>
          <cell r="CE629">
            <v>3.8357838306782188E-2</v>
          </cell>
          <cell r="CF629">
            <v>-1.5767799618921514E-2</v>
          </cell>
          <cell r="CG629">
            <v>0.9842322003810785</v>
          </cell>
          <cell r="CI629">
            <v>-5.459558528766284E-2</v>
          </cell>
          <cell r="CJ629">
            <v>-5.459558528766284E-2</v>
          </cell>
          <cell r="CK629">
            <v>-0.11991952449958554</v>
          </cell>
          <cell r="CM629">
            <v>14924566</v>
          </cell>
          <cell r="CN629">
            <v>0</v>
          </cell>
          <cell r="CO629">
            <v>28145</v>
          </cell>
          <cell r="CP629">
            <v>14952711</v>
          </cell>
          <cell r="CQ629">
            <v>1.3939032287594553E-2</v>
          </cell>
          <cell r="CR629">
            <v>1.0139390322875945</v>
          </cell>
          <cell r="CT629">
            <v>2.9650556578439069E-2</v>
          </cell>
          <cell r="CU629">
            <v>2.9650556578439069E-2</v>
          </cell>
          <cell r="CV629">
            <v>0.20272190245156341</v>
          </cell>
          <cell r="CW629">
            <v>3.9048914306778482E-3</v>
          </cell>
          <cell r="CX629">
            <v>9.1609395135700388E-3</v>
          </cell>
          <cell r="CY629">
            <v>1.0091609395135701</v>
          </cell>
          <cell r="DA629">
            <v>2.0126173710700135E-2</v>
          </cell>
          <cell r="DB629">
            <v>2.0126173710700135E-2</v>
          </cell>
          <cell r="DC629">
            <v>0.22977290792023153</v>
          </cell>
          <cell r="DE629">
            <v>0.4830311873059665</v>
          </cell>
          <cell r="DF629">
            <v>0.5169688126940335</v>
          </cell>
        </row>
        <row r="630">
          <cell r="BS630">
            <v>38742</v>
          </cell>
          <cell r="BU630">
            <v>13921741</v>
          </cell>
          <cell r="BV630">
            <v>0</v>
          </cell>
          <cell r="BW630">
            <v>0</v>
          </cell>
          <cell r="BX630">
            <v>13921741</v>
          </cell>
          <cell r="BY630">
            <v>-1.654164044424276E-3</v>
          </cell>
          <cell r="BZ630">
            <v>0.99834583595557569</v>
          </cell>
          <cell r="CB630">
            <v>-4.2355277530906177E-2</v>
          </cell>
          <cell r="CC630">
            <v>-4.2355277530906177E-2</v>
          </cell>
          <cell r="CD630">
            <v>2.1889536102422946E-2</v>
          </cell>
          <cell r="CE630">
            <v>3.6640224105408903E-2</v>
          </cell>
          <cell r="CF630">
            <v>-2.0840846307543502E-3</v>
          </cell>
          <cell r="CG630">
            <v>0.99791591536924562</v>
          </cell>
          <cell r="CI630">
            <v>-5.6565888098212169E-2</v>
          </cell>
          <cell r="CJ630">
            <v>-5.6565888098212169E-2</v>
          </cell>
          <cell r="CK630">
            <v>-0.12175368669240294</v>
          </cell>
          <cell r="CM630">
            <v>14977285</v>
          </cell>
          <cell r="CN630">
            <v>0</v>
          </cell>
          <cell r="CO630">
            <v>28145</v>
          </cell>
          <cell r="CP630">
            <v>15005430</v>
          </cell>
          <cell r="CQ630">
            <v>3.525715169643819E-3</v>
          </cell>
          <cell r="CR630">
            <v>1.0035257151696437</v>
          </cell>
          <cell r="CT630">
            <v>3.3280811165199875E-2</v>
          </cell>
          <cell r="CU630">
            <v>3.3280811165199875E-2</v>
          </cell>
          <cell r="CV630">
            <v>0.20696235730789958</v>
          </cell>
          <cell r="CW630">
            <v>7.4443741352745452E-3</v>
          </cell>
          <cell r="CX630">
            <v>2.3232083619430144E-3</v>
          </cell>
          <cell r="CY630">
            <v>1.0023232083619431</v>
          </cell>
          <cell r="DA630">
            <v>2.2496139367701895E-2</v>
          </cell>
          <cell r="DB630">
            <v>2.2496139367701895E-2</v>
          </cell>
          <cell r="DC630">
            <v>0.23262992662320281</v>
          </cell>
          <cell r="DE630">
            <v>0.48173737758497465</v>
          </cell>
          <cell r="DF630">
            <v>0.5182626224150253</v>
          </cell>
        </row>
        <row r="631">
          <cell r="BS631">
            <v>38743</v>
          </cell>
          <cell r="BU631">
            <v>13772025</v>
          </cell>
          <cell r="BV631">
            <v>0</v>
          </cell>
          <cell r="BW631">
            <v>0</v>
          </cell>
          <cell r="BX631">
            <v>13772025</v>
          </cell>
          <cell r="BY631">
            <v>-1.0754114733207578E-2</v>
          </cell>
          <cell r="BZ631">
            <v>0.98924588526679247</v>
          </cell>
          <cell r="CB631">
            <v>-5.2653898749989492E-2</v>
          </cell>
          <cell r="CC631">
            <v>-5.2653898749989492E-2</v>
          </cell>
          <cell r="CD631">
            <v>1.0900018786513366E-2</v>
          </cell>
          <cell r="CE631">
            <v>2.5492076198321278E-2</v>
          </cell>
          <cell r="CF631">
            <v>-1.2446778662336977E-2</v>
          </cell>
          <cell r="CG631">
            <v>0.98755322133766299</v>
          </cell>
          <cell r="CI631">
            <v>-6.8308603671552226E-2</v>
          </cell>
          <cell r="CJ631">
            <v>-6.8308603671552226E-2</v>
          </cell>
          <cell r="CK631">
            <v>-0.13268502416515604</v>
          </cell>
          <cell r="CM631">
            <v>15054068</v>
          </cell>
          <cell r="CN631">
            <v>0</v>
          </cell>
          <cell r="CO631">
            <v>28145</v>
          </cell>
          <cell r="CP631">
            <v>15082213</v>
          </cell>
          <cell r="CQ631">
            <v>5.1170143074873563E-3</v>
          </cell>
          <cell r="CR631">
            <v>1.0051170143074875</v>
          </cell>
          <cell r="CT631">
            <v>3.8568123859584524E-2</v>
          </cell>
          <cell r="CU631">
            <v>3.8568123859584524E-2</v>
          </cell>
          <cell r="CV631">
            <v>0.21313840095884284</v>
          </cell>
          <cell r="CW631">
            <v>1.2599481411722513E-2</v>
          </cell>
          <cell r="CX631">
            <v>3.3338867895392676E-3</v>
          </cell>
          <cell r="CY631">
            <v>1.0033338867895392</v>
          </cell>
          <cell r="DA631">
            <v>2.59050257390947E-2</v>
          </cell>
          <cell r="DB631">
            <v>2.59050257390947E-2</v>
          </cell>
          <cell r="DC631">
            <v>0.23673937525196243</v>
          </cell>
          <cell r="DE631">
            <v>0.47776245639670972</v>
          </cell>
          <cell r="DF631">
            <v>0.52223754360329022</v>
          </cell>
        </row>
        <row r="632">
          <cell r="BS632">
            <v>38744</v>
          </cell>
          <cell r="BU632">
            <v>13696071</v>
          </cell>
          <cell r="BV632">
            <v>0</v>
          </cell>
          <cell r="BW632">
            <v>0</v>
          </cell>
          <cell r="BX632">
            <v>13696071</v>
          </cell>
          <cell r="BY632">
            <v>-5.5150930963311492E-3</v>
          </cell>
          <cell r="BZ632">
            <v>0.99448490690366886</v>
          </cell>
          <cell r="CA632">
            <v>-3.2979219822467543E-2</v>
          </cell>
          <cell r="CB632">
            <v>-5.7878600692829685E-2</v>
          </cell>
          <cell r="CC632">
            <v>-5.7878600692829685E-2</v>
          </cell>
          <cell r="CD632">
            <v>5.3248110718229213E-3</v>
          </cell>
          <cell r="CE632">
            <v>1.9836391928537589E-2</v>
          </cell>
          <cell r="CF632">
            <v>-7.0498819034646113E-3</v>
          </cell>
          <cell r="CG632">
            <v>0.99295011809653544</v>
          </cell>
          <cell r="CH632">
            <v>-3.9903556006901431E-2</v>
          </cell>
          <cell r="CI632">
            <v>-7.4876917986141822E-2</v>
          </cell>
          <cell r="CJ632">
            <v>-7.4876917986141822E-2</v>
          </cell>
          <cell r="CK632">
            <v>-0.1387994923178979</v>
          </cell>
          <cell r="CM632">
            <v>15047103</v>
          </cell>
          <cell r="CN632">
            <v>0</v>
          </cell>
          <cell r="CO632">
            <v>28145</v>
          </cell>
          <cell r="CP632">
            <v>15075248</v>
          </cell>
          <cell r="CQ632">
            <v>-4.6180225673778775E-4</v>
          </cell>
          <cell r="CR632">
            <v>0.99953819774326225</v>
          </cell>
          <cell r="CS632">
            <v>2.396611858833686E-2</v>
          </cell>
          <cell r="CT632">
            <v>3.8088510756210336E-2</v>
          </cell>
          <cell r="CU632">
            <v>3.8088510756210336E-2</v>
          </cell>
          <cell r="CV632">
            <v>0.21257817090754472</v>
          </cell>
          <cell r="CW632">
            <v>1.2131860686035001E-2</v>
          </cell>
          <cell r="CX632">
            <v>-3.0031482047029976E-4</v>
          </cell>
          <cell r="CY632">
            <v>0.99969968517952967</v>
          </cell>
          <cell r="CZ632">
            <v>1.568734622550938E-2</v>
          </cell>
          <cell r="DA632">
            <v>2.5596931255470246E-2</v>
          </cell>
          <cell r="DB632">
            <v>2.5596931255470246E-2</v>
          </cell>
          <cell r="DC632">
            <v>0.23636796408851501</v>
          </cell>
          <cell r="DE632">
            <v>0.47649821136663612</v>
          </cell>
          <cell r="DF632">
            <v>0.52350178863336383</v>
          </cell>
        </row>
        <row r="633">
          <cell r="BS633">
            <v>38747</v>
          </cell>
          <cell r="BU633">
            <v>13609945</v>
          </cell>
          <cell r="BV633">
            <v>0</v>
          </cell>
          <cell r="BW633">
            <v>0</v>
          </cell>
          <cell r="BX633">
            <v>13609945</v>
          </cell>
          <cell r="BY633">
            <v>-6.2883727749366951E-3</v>
          </cell>
          <cell r="BZ633">
            <v>0.99371162722506334</v>
          </cell>
          <cell r="CB633">
            <v>-6.380301125091814E-2</v>
          </cell>
          <cell r="CC633">
            <v>-6.380301125091814E-2</v>
          </cell>
          <cell r="CD633">
            <v>-9.9704610008943817E-4</v>
          </cell>
          <cell r="CE633">
            <v>1.3423280526644543E-2</v>
          </cell>
          <cell r="CF633">
            <v>-8.7306021230843175E-3</v>
          </cell>
          <cell r="CG633">
            <v>0.9912693978769157</v>
          </cell>
          <cell r="CI633">
            <v>-8.2953799530086303E-2</v>
          </cell>
          <cell r="CJ633">
            <v>-8.2953799530086303E-2</v>
          </cell>
          <cell r="CK633">
            <v>-0.14631829129866858</v>
          </cell>
          <cell r="CM633">
            <v>15175210</v>
          </cell>
          <cell r="CN633">
            <v>0</v>
          </cell>
          <cell r="CO633">
            <v>28145</v>
          </cell>
          <cell r="CP633">
            <v>15203355</v>
          </cell>
          <cell r="CQ633">
            <v>8.4978369841743236E-3</v>
          </cell>
          <cell r="CR633">
            <v>1.0084978369841744</v>
          </cell>
          <cell r="CT633">
            <v>4.6910017695760864E-2</v>
          </cell>
          <cell r="CU633">
            <v>4.6910017695760864E-2</v>
          </cell>
          <cell r="CV633">
            <v>0.2228824625344854</v>
          </cell>
          <cell r="CW633">
            <v>2.0732792244634091E-2</v>
          </cell>
          <cell r="CX633">
            <v>5.5480817454415529E-3</v>
          </cell>
          <cell r="CY633">
            <v>1.0055480817454416</v>
          </cell>
          <cell r="DA633">
            <v>3.1287026867949708E-2</v>
          </cell>
          <cell r="DB633">
            <v>3.1287026867949708E-2</v>
          </cell>
          <cell r="DC633">
            <v>0.24322743462072327</v>
          </cell>
          <cell r="DE633">
            <v>0.47281124593562202</v>
          </cell>
          <cell r="DF633">
            <v>0.52718875406437793</v>
          </cell>
        </row>
        <row r="634">
          <cell r="BS634">
            <v>38748</v>
          </cell>
          <cell r="BU634">
            <v>13559946</v>
          </cell>
          <cell r="BV634">
            <v>0</v>
          </cell>
          <cell r="BW634">
            <v>0</v>
          </cell>
          <cell r="BX634">
            <v>13559946</v>
          </cell>
          <cell r="BY634">
            <v>-3.6737106579049364E-3</v>
          </cell>
          <cell r="BZ634">
            <v>0.99632628934209511</v>
          </cell>
          <cell r="CB634">
            <v>-6.7242328106384086E-2</v>
          </cell>
          <cell r="CC634">
            <v>-6.7242328106384086E-2</v>
          </cell>
          <cell r="CD634">
            <v>-4.6670938991100197E-3</v>
          </cell>
          <cell r="CE634">
            <v>9.7002566200048435E-3</v>
          </cell>
          <cell r="CF634">
            <v>-4.9962848439688116E-3</v>
          </cell>
          <cell r="CG634">
            <v>0.99500371515603114</v>
          </cell>
          <cell r="CI634">
            <v>-8.7535623562713383E-2</v>
          </cell>
          <cell r="CJ634">
            <v>-8.7535623562713383E-2</v>
          </cell>
          <cell r="CK634">
            <v>-0.15058352828142652</v>
          </cell>
          <cell r="CM634">
            <v>15116752</v>
          </cell>
          <cell r="CN634">
            <v>0</v>
          </cell>
          <cell r="CO634">
            <v>28145</v>
          </cell>
          <cell r="CP634">
            <v>15144897</v>
          </cell>
          <cell r="CQ634">
            <v>-3.8450723540955269E-3</v>
          </cell>
          <cell r="CR634">
            <v>0.99615492764590452</v>
          </cell>
          <cell r="CT634">
            <v>4.2884572929493325E-2</v>
          </cell>
          <cell r="CU634">
            <v>4.2884572929493325E-2</v>
          </cell>
          <cell r="CV634">
            <v>0.21818039098548581</v>
          </cell>
          <cell r="CW634">
            <v>1.6808000804255485E-2</v>
          </cell>
          <cell r="CX634">
            <v>-2.4994643169590634E-3</v>
          </cell>
          <cell r="CY634">
            <v>0.99750053568304098</v>
          </cell>
          <cell r="DA634">
            <v>2.8709361743750605E-2</v>
          </cell>
          <cell r="DB634">
            <v>2.8709361743750605E-2</v>
          </cell>
          <cell r="DC634">
            <v>0.2401200320100243</v>
          </cell>
          <cell r="DE634">
            <v>0.47285590551603957</v>
          </cell>
          <cell r="DF634">
            <v>0.52714409448396049</v>
          </cell>
        </row>
        <row r="638">
          <cell r="BU638">
            <v>14537480</v>
          </cell>
          <cell r="BX638">
            <v>14537480</v>
          </cell>
          <cell r="CM638">
            <v>14522122</v>
          </cell>
          <cell r="CP638">
            <v>14522122</v>
          </cell>
        </row>
        <row r="639">
          <cell r="BU639">
            <v>-977534</v>
          </cell>
          <cell r="BW639">
            <v>0</v>
          </cell>
          <cell r="BX639">
            <v>-977534</v>
          </cell>
          <cell r="BY639" t="str">
            <v>Month P&amp;L</v>
          </cell>
          <cell r="CM639">
            <v>594630</v>
          </cell>
          <cell r="CO639">
            <v>28145</v>
          </cell>
          <cell r="CP639">
            <v>622775</v>
          </cell>
        </row>
        <row r="640">
          <cell r="BU640" t="str">
            <v>OK</v>
          </cell>
          <cell r="BX640">
            <v>0</v>
          </cell>
          <cell r="CM640" t="str">
            <v>OK</v>
          </cell>
          <cell r="CP640">
            <v>0</v>
          </cell>
        </row>
        <row r="641">
          <cell r="BU641">
            <v>-977010</v>
          </cell>
          <cell r="CM641">
            <v>589009</v>
          </cell>
        </row>
        <row r="642">
          <cell r="BU642">
            <v>-6.7242328106384322E-2</v>
          </cell>
          <cell r="BX642">
            <v>-6.7242328106384322E-2</v>
          </cell>
          <cell r="CM642">
            <v>4.0946495284917728E-2</v>
          </cell>
          <cell r="CP642">
            <v>4.288457292949336E-2</v>
          </cell>
        </row>
        <row r="643">
          <cell r="BS643" t="str">
            <v>Month Fee deduction</v>
          </cell>
          <cell r="BX643">
            <v>0</v>
          </cell>
          <cell r="CP643">
            <v>28145</v>
          </cell>
        </row>
        <row r="644">
          <cell r="BS644" t="str">
            <v>Cum fee deduction</v>
          </cell>
          <cell r="BU644">
            <v>-524</v>
          </cell>
          <cell r="BX644">
            <v>0</v>
          </cell>
          <cell r="CM644">
            <v>5621</v>
          </cell>
          <cell r="CP644">
            <v>28145</v>
          </cell>
        </row>
        <row r="651">
          <cell r="BT651" t="str">
            <v>First Day P&amp;L:</v>
          </cell>
          <cell r="BU651">
            <v>740021</v>
          </cell>
          <cell r="BW651">
            <v>204578</v>
          </cell>
          <cell r="CL651" t="str">
            <v>First Day P&amp;L:</v>
          </cell>
          <cell r="CM651">
            <v>-535443</v>
          </cell>
        </row>
        <row r="655">
          <cell r="BU655">
            <v>775000</v>
          </cell>
          <cell r="BX655">
            <v>775000</v>
          </cell>
          <cell r="CP655">
            <v>0</v>
          </cell>
        </row>
        <row r="656">
          <cell r="BU656">
            <v>0</v>
          </cell>
          <cell r="BX656">
            <v>0</v>
          </cell>
          <cell r="CM656">
            <v>-775000</v>
          </cell>
          <cell r="CP656">
            <v>-775000</v>
          </cell>
        </row>
        <row r="657">
          <cell r="BU657">
            <v>14334946</v>
          </cell>
          <cell r="BX657">
            <v>14334946</v>
          </cell>
          <cell r="CM657">
            <v>14341752</v>
          </cell>
          <cell r="CP657">
            <v>14369897</v>
          </cell>
        </row>
        <row r="659">
          <cell r="BS659">
            <v>38749</v>
          </cell>
          <cell r="BU659">
            <v>14299967</v>
          </cell>
          <cell r="BV659">
            <v>0</v>
          </cell>
          <cell r="BW659">
            <v>0</v>
          </cell>
          <cell r="BX659">
            <v>14299967</v>
          </cell>
          <cell r="BY659">
            <v>-2.4401208068729383E-3</v>
          </cell>
          <cell r="BZ659">
            <v>0.99755987919312705</v>
          </cell>
          <cell r="CB659">
            <v>-2.4401208068729474E-3</v>
          </cell>
          <cell r="CC659">
            <v>-6.9518369509342093E-2</v>
          </cell>
          <cell r="CD659">
            <v>-7.095826433052066E-3</v>
          </cell>
          <cell r="CE659">
            <v>7.2364660151214011E-3</v>
          </cell>
          <cell r="CF659">
            <v>-3.4872810510016656E-3</v>
          </cell>
          <cell r="CG659">
            <v>0.99651271894899829</v>
          </cell>
          <cell r="CI659">
            <v>-3.4872810510017116E-3</v>
          </cell>
          <cell r="CJ659">
            <v>-9.0717643292377192E-2</v>
          </cell>
          <cell r="CK659">
            <v>-0.15354568224765941</v>
          </cell>
          <cell r="CM659">
            <v>14581309</v>
          </cell>
          <cell r="CN659">
            <v>0</v>
          </cell>
          <cell r="CO659">
            <v>28145</v>
          </cell>
          <cell r="CP659">
            <v>14609454</v>
          </cell>
          <cell r="CQ659">
            <v>1.6670752754873609E-2</v>
          </cell>
          <cell r="CR659">
            <v>1.0166707527548735</v>
          </cell>
          <cell r="CT659">
            <v>1.6670752754873508E-2</v>
          </cell>
          <cell r="CU659">
            <v>6.0270243796672673E-2</v>
          </cell>
          <cell r="CV659">
            <v>0.23848837509443999</v>
          </cell>
          <cell r="CW659">
            <v>3.3758955584840544E-2</v>
          </cell>
          <cell r="CX659">
            <v>1.0203795043649364E-2</v>
          </cell>
          <cell r="CY659">
            <v>1.0102037950436493</v>
          </cell>
          <cell r="DA659">
            <v>1.0203795043649322E-2</v>
          </cell>
          <cell r="DB659">
            <v>3.9206101230467194E-2</v>
          </cell>
          <cell r="DC659">
            <v>0.25277396264617846</v>
          </cell>
          <cell r="DE659">
            <v>0.49512933569832579</v>
          </cell>
          <cell r="DF659">
            <v>0.50487066430167415</v>
          </cell>
        </row>
        <row r="660">
          <cell r="BS660">
            <v>38750</v>
          </cell>
          <cell r="BU660">
            <v>14396582</v>
          </cell>
          <cell r="BV660">
            <v>0</v>
          </cell>
          <cell r="BW660">
            <v>0</v>
          </cell>
          <cell r="BX660">
            <v>14396582</v>
          </cell>
          <cell r="BY660">
            <v>6.7563092977767011E-3</v>
          </cell>
          <cell r="BZ660">
            <v>1.0067563092977767</v>
          </cell>
          <cell r="CB660">
            <v>4.2997022800086437E-3</v>
          </cell>
          <cell r="CC660">
            <v>-6.3231747817847683E-2</v>
          </cell>
          <cell r="CD660">
            <v>-3.8745873338041914E-4</v>
          </cell>
          <cell r="CE660">
            <v>1.4041667115519019E-2</v>
          </cell>
          <cell r="CF660">
            <v>8.5512908441061856E-3</v>
          </cell>
          <cell r="CG660">
            <v>1.0085512908441061</v>
          </cell>
          <cell r="CI660">
            <v>5.0341890385821042E-3</v>
          </cell>
          <cell r="CJ660">
            <v>-8.2942105400756083E-2</v>
          </cell>
          <cell r="CK660">
            <v>-0.14630740519030971</v>
          </cell>
          <cell r="CM660">
            <v>14500374</v>
          </cell>
          <cell r="CN660">
            <v>0</v>
          </cell>
          <cell r="CO660">
            <v>28145</v>
          </cell>
          <cell r="CP660">
            <v>14528519</v>
          </cell>
          <cell r="CQ660">
            <v>-5.5399058719100662E-3</v>
          </cell>
          <cell r="CR660">
            <v>0.99446009412808989</v>
          </cell>
          <cell r="CT660">
            <v>1.1038492481887596E-2</v>
          </cell>
          <cell r="CU660">
            <v>5.4396446447251945E-2</v>
          </cell>
          <cell r="CV660">
            <v>0.23162726607296191</v>
          </cell>
          <cell r="CW660">
            <v>2.8032028276656407E-2</v>
          </cell>
          <cell r="CX660">
            <v>-3.3482574800048123E-3</v>
          </cell>
          <cell r="CY660">
            <v>0.99665174251999522</v>
          </cell>
          <cell r="DA660">
            <v>6.8213726305652589E-3</v>
          </cell>
          <cell r="DB660">
            <v>3.5726571628755588E-2</v>
          </cell>
          <cell r="DC660">
            <v>0.24857935285499311</v>
          </cell>
          <cell r="DE660">
            <v>0.49820410149774946</v>
          </cell>
          <cell r="DF660">
            <v>0.50179589850225059</v>
          </cell>
        </row>
        <row r="661">
          <cell r="BS661">
            <v>38751</v>
          </cell>
          <cell r="BU661">
            <v>14454159</v>
          </cell>
          <cell r="BV661">
            <v>0</v>
          </cell>
          <cell r="BW661">
            <v>0</v>
          </cell>
          <cell r="BX661">
            <v>14454159</v>
          </cell>
          <cell r="BY661">
            <v>3.9993520684284646E-3</v>
          </cell>
          <cell r="BZ661">
            <v>1.0039993520684285</v>
          </cell>
          <cell r="CA661">
            <v>-1.7053864599578805E-3</v>
          </cell>
          <cell r="CB661">
            <v>8.3162503716442959E-3</v>
          </cell>
          <cell r="CC661">
            <v>-5.9485281770844889E-2</v>
          </cell>
          <cell r="CD661">
            <v>3.6103437511612047E-3</v>
          </cell>
          <cell r="CE661">
            <v>1.8097176754370059E-2</v>
          </cell>
          <cell r="CF661">
            <v>5.2090668800653184E-3</v>
          </cell>
          <cell r="CG661">
            <v>1.0052090668800653</v>
          </cell>
          <cell r="CH661">
            <v>-3.5543070675494448E-3</v>
          </cell>
          <cell r="CI661">
            <v>1.0269479346036281E-2</v>
          </cell>
          <cell r="CJ661">
            <v>-7.8165089494896756E-2</v>
          </cell>
          <cell r="CK661">
            <v>-0.14186046336892955</v>
          </cell>
          <cell r="CM661">
            <v>14378596</v>
          </cell>
          <cell r="CN661">
            <v>0</v>
          </cell>
          <cell r="CO661">
            <v>28145</v>
          </cell>
          <cell r="CP661">
            <v>14406741</v>
          </cell>
          <cell r="CQ661">
            <v>-8.3819968160553735E-3</v>
          </cell>
          <cell r="CR661">
            <v>0.99161800318394466</v>
          </cell>
          <cell r="CS661">
            <v>7.195906665626195E-3</v>
          </cell>
          <cell r="CT661">
            <v>2.5639710569951291E-3</v>
          </cell>
          <cell r="CU661">
            <v>4.5558498790271074E-2</v>
          </cell>
          <cell r="CV661">
            <v>0.22130377025017145</v>
          </cell>
          <cell r="CW661">
            <v>1.9415067088838667E-2</v>
          </cell>
          <cell r="CX661">
            <v>-4.9869520534388447E-3</v>
          </cell>
          <cell r="CY661">
            <v>0.9950130479465612</v>
          </cell>
          <cell r="CZ661">
            <v>4.8406166875156753E-3</v>
          </cell>
          <cell r="DA661">
            <v>1.8004027188791571E-3</v>
          </cell>
          <cell r="DB661">
            <v>3.0561452875570438E-2</v>
          </cell>
          <cell r="DC661">
            <v>0.24235274748739166</v>
          </cell>
          <cell r="DE661">
            <v>0.50131036732355272</v>
          </cell>
          <cell r="DF661">
            <v>0.49868963267644734</v>
          </cell>
        </row>
        <row r="662">
          <cell r="BS662">
            <v>38754</v>
          </cell>
          <cell r="BU662">
            <v>14446484</v>
          </cell>
          <cell r="BV662">
            <v>0</v>
          </cell>
          <cell r="BW662">
            <v>0</v>
          </cell>
          <cell r="BX662">
            <v>14446484</v>
          </cell>
          <cell r="BY662">
            <v>-5.3098903921009865E-4</v>
          </cell>
          <cell r="BZ662">
            <v>0.99946901096078988</v>
          </cell>
          <cell r="CB662">
            <v>7.7808454946395322E-3</v>
          </cell>
          <cell r="CC662">
            <v>-5.9984684777440345E-2</v>
          </cell>
          <cell r="CD662">
            <v>3.0774376589914887E-3</v>
          </cell>
          <cell r="CE662">
            <v>1.7556578312662774E-2</v>
          </cell>
          <cell r="CF662">
            <v>-6.9474272296031437E-4</v>
          </cell>
          <cell r="CG662">
            <v>0.99930525727703967</v>
          </cell>
          <cell r="CI662">
            <v>9.5676019770316589E-3</v>
          </cell>
          <cell r="CJ662">
            <v>-7.8805527590740998E-2</v>
          </cell>
          <cell r="CK662">
            <v>-0.14245664956728854</v>
          </cell>
          <cell r="CM662">
            <v>14498541</v>
          </cell>
          <cell r="CN662">
            <v>0</v>
          </cell>
          <cell r="CO662">
            <v>28145</v>
          </cell>
          <cell r="CP662">
            <v>14526686</v>
          </cell>
          <cell r="CQ662">
            <v>8.3256164596837001E-3</v>
          </cell>
          <cell r="CR662">
            <v>1.0083256164596837</v>
          </cell>
          <cell r="CT662">
            <v>1.0910934156313168E-2</v>
          </cell>
          <cell r="CU662">
            <v>5.4263417837361549E-2</v>
          </cell>
          <cell r="CV662">
            <v>0.23147187702204008</v>
          </cell>
          <cell r="CW662">
            <v>2.7902325950643014E-2</v>
          </cell>
          <cell r="CX662">
            <v>4.9637044853054809E-3</v>
          </cell>
          <cell r="CY662">
            <v>1.0049637044853055</v>
          </cell>
          <cell r="DA662">
            <v>6.7730438712356733E-3</v>
          </cell>
          <cell r="DB662">
            <v>3.5676855381591821E-2</v>
          </cell>
          <cell r="DC662">
            <v>0.2485194193924265</v>
          </cell>
          <cell r="DE662">
            <v>0.49910076083886606</v>
          </cell>
          <cell r="DF662">
            <v>0.50089923916113388</v>
          </cell>
        </row>
        <row r="663">
          <cell r="BS663">
            <v>38755</v>
          </cell>
          <cell r="BU663">
            <v>14636744</v>
          </cell>
          <cell r="BV663">
            <v>0</v>
          </cell>
          <cell r="BW663">
            <v>0</v>
          </cell>
          <cell r="BX663">
            <v>14636744</v>
          </cell>
          <cell r="BY663">
            <v>1.3169986551745047E-2</v>
          </cell>
          <cell r="BZ663">
            <v>1.0131699865517449</v>
          </cell>
          <cell r="CB663">
            <v>2.1053305676909995E-2</v>
          </cell>
          <cell r="CC663">
            <v>-4.7604695717524903E-2</v>
          </cell>
          <cell r="CD663">
            <v>1.6287954023319173E-2</v>
          </cell>
          <cell r="CE663">
            <v>3.0957784764680252E-2</v>
          </cell>
          <cell r="CF663">
            <v>1.4522172599090019E-2</v>
          </cell>
          <cell r="CG663">
            <v>1.0145221725990901</v>
          </cell>
          <cell r="CI663">
            <v>2.422871694339146E-2</v>
          </cell>
          <cell r="CJ663">
            <v>-6.5427782465086071E-2</v>
          </cell>
          <cell r="CK663">
            <v>-0.13000325702110271</v>
          </cell>
          <cell r="CM663">
            <v>14390670</v>
          </cell>
          <cell r="CN663">
            <v>0</v>
          </cell>
          <cell r="CO663">
            <v>28145</v>
          </cell>
          <cell r="CP663">
            <v>14418815</v>
          </cell>
          <cell r="CQ663">
            <v>-7.4257129258524625E-3</v>
          </cell>
          <cell r="CR663">
            <v>0.99257428707414752</v>
          </cell>
          <cell r="CT663">
            <v>3.4041997656630851E-3</v>
          </cell>
          <cell r="CU663">
            <v>4.6434760348273318E-2</v>
          </cell>
          <cell r="CV663">
            <v>0.22232732038701375</v>
          </cell>
          <cell r="CW663">
            <v>2.0269418362317548E-2</v>
          </cell>
          <cell r="CX663">
            <v>-4.4125487929080288E-3</v>
          </cell>
          <cell r="CY663">
            <v>0.99558745120709202</v>
          </cell>
          <cell r="DA663">
            <v>2.3306086917693758E-3</v>
          </cell>
          <cell r="DB663">
            <v>3.1106880723535069E-2</v>
          </cell>
          <cell r="DC663">
            <v>0.24301026653546431</v>
          </cell>
          <cell r="DE663">
            <v>0.50423864833429533</v>
          </cell>
          <cell r="DF663">
            <v>0.49576135166570467</v>
          </cell>
        </row>
        <row r="664">
          <cell r="BS664">
            <v>38756</v>
          </cell>
          <cell r="BU664">
            <v>14468374</v>
          </cell>
          <cell r="BV664">
            <v>0</v>
          </cell>
          <cell r="BW664">
            <v>0</v>
          </cell>
          <cell r="BX664">
            <v>14468374</v>
          </cell>
          <cell r="BY664">
            <v>-1.1503241431291004E-2</v>
          </cell>
          <cell r="BZ664">
            <v>0.988496758568709</v>
          </cell>
          <cell r="CB664">
            <v>9.3078829874906344E-3</v>
          </cell>
          <cell r="CC664">
            <v>-5.8560328840714049E-2</v>
          </cell>
          <cell r="CD664">
            <v>4.5973483244761137E-3</v>
          </cell>
          <cell r="CE664">
            <v>1.9098428461063133E-2</v>
          </cell>
          <cell r="CF664">
            <v>-1.3408515548053458E-2</v>
          </cell>
          <cell r="CG664">
            <v>0.98659148445194655</v>
          </cell>
          <cell r="CI664">
            <v>1.0495330267493053E-2</v>
          </cell>
          <cell r="CJ664">
            <v>-7.7959008574681743E-2</v>
          </cell>
          <cell r="CK664">
            <v>-0.14166862187609108</v>
          </cell>
          <cell r="CM664">
            <v>14480141</v>
          </cell>
          <cell r="CN664">
            <v>0</v>
          </cell>
          <cell r="CO664">
            <v>28145</v>
          </cell>
          <cell r="CP664">
            <v>14508286</v>
          </cell>
          <cell r="CQ664">
            <v>6.205156248970529E-3</v>
          </cell>
          <cell r="CR664">
            <v>1.0062051562489704</v>
          </cell>
          <cell r="CT664">
            <v>9.6304796060822095E-3</v>
          </cell>
          <cell r="CU664">
            <v>5.2928051540588328E-2</v>
          </cell>
          <cell r="CV664">
            <v>0.22991205239740053</v>
          </cell>
          <cell r="CW664">
            <v>2.6600349519301902E-2</v>
          </cell>
          <cell r="CX664">
            <v>3.7051185723684021E-3</v>
          </cell>
          <cell r="CY664">
            <v>1.0037051185723684</v>
          </cell>
          <cell r="DA664">
            <v>6.044362445686513E-3</v>
          </cell>
          <cell r="DB664">
            <v>3.4927253977400818E-2</v>
          </cell>
          <cell r="DC664">
            <v>0.24761576695964949</v>
          </cell>
          <cell r="DE664">
            <v>0.49979675986833866</v>
          </cell>
          <cell r="DF664">
            <v>0.50020324013166129</v>
          </cell>
        </row>
        <row r="665">
          <cell r="BS665">
            <v>38757</v>
          </cell>
          <cell r="BU665">
            <v>14592109</v>
          </cell>
          <cell r="BV665">
            <v>0</v>
          </cell>
          <cell r="BW665">
            <v>0</v>
          </cell>
          <cell r="BX665">
            <v>14592109</v>
          </cell>
          <cell r="BY665">
            <v>8.5521012934832892E-3</v>
          </cell>
          <cell r="BZ665">
            <v>1.0085521012934833</v>
          </cell>
          <cell r="CB665">
            <v>1.7939586239110739E-2</v>
          </cell>
          <cell r="CC665">
            <v>-5.0509041411256228E-2</v>
          </cell>
          <cell r="CD665">
            <v>1.3188766606511804E-2</v>
          </cell>
          <cell r="CE665">
            <v>2.7813861449291766E-2</v>
          </cell>
          <cell r="CF665">
            <v>1.2045532109372557E-2</v>
          </cell>
          <cell r="CG665">
            <v>1.0120455321093726</v>
          </cell>
          <cell r="CI665">
            <v>2.266728421460118E-2</v>
          </cell>
          <cell r="CJ665">
            <v>-6.6852534206310321E-2</v>
          </cell>
          <cell r="CK665">
            <v>-0.13132956370041748</v>
          </cell>
          <cell r="CM665">
            <v>14517664</v>
          </cell>
          <cell r="CN665">
            <v>0</v>
          </cell>
          <cell r="CO665">
            <v>28145</v>
          </cell>
          <cell r="CP665">
            <v>14545809</v>
          </cell>
          <cell r="CQ665">
            <v>2.5863151581103378E-3</v>
          </cell>
          <cell r="CR665">
            <v>1.0025863151581103</v>
          </cell>
          <cell r="CT665">
            <v>1.2241702219577544E-2</v>
          </cell>
          <cell r="CU665">
            <v>5.5651255320687154E-2</v>
          </cell>
          <cell r="CV665">
            <v>0.2330929925816585</v>
          </cell>
          <cell r="CW665">
            <v>2.9255461564585028E-2</v>
          </cell>
          <cell r="CX665">
            <v>1.5456956889907281E-3</v>
          </cell>
          <cell r="CY665">
            <v>1.0015456956889908</v>
          </cell>
          <cell r="DA665">
            <v>7.5994008796522738E-3</v>
          </cell>
          <cell r="DB665">
            <v>3.6526936572292668E-2</v>
          </cell>
          <cell r="DC665">
            <v>0.24954420127215582</v>
          </cell>
          <cell r="DE665">
            <v>0.50127869427219507</v>
          </cell>
          <cell r="DF665">
            <v>0.49872130572780488</v>
          </cell>
        </row>
        <row r="666">
          <cell r="BS666">
            <v>38758</v>
          </cell>
          <cell r="BU666">
            <v>14671448</v>
          </cell>
          <cell r="BV666">
            <v>0</v>
          </cell>
          <cell r="BW666">
            <v>0</v>
          </cell>
          <cell r="BX666">
            <v>14671448</v>
          </cell>
          <cell r="BY666">
            <v>5.4371167320638849E-3</v>
          </cell>
          <cell r="BZ666">
            <v>1.0054371167320639</v>
          </cell>
          <cell r="CA666">
            <v>1.5032974246374176E-2</v>
          </cell>
          <cell r="CB666">
            <v>2.3474242595681538E-2</v>
          </cell>
          <cell r="CC666">
            <v>-4.5346548233369921E-2</v>
          </cell>
          <cell r="CD666">
            <v>1.8697592202167268E-2</v>
          </cell>
          <cell r="CE666">
            <v>3.3402205392824902E-2</v>
          </cell>
          <cell r="CF666">
            <v>9.3602723846868702E-3</v>
          </cell>
          <cell r="CG666">
            <v>1.0093602723846868</v>
          </cell>
          <cell r="CH666">
            <v>2.1746919665378339E-2</v>
          </cell>
          <cell r="CI666">
            <v>3.2239728553757896E-2</v>
          </cell>
          <cell r="CJ666">
            <v>-5.8118019751401184E-2</v>
          </cell>
          <cell r="CK666">
            <v>-0.12319857180412863</v>
          </cell>
          <cell r="CM666">
            <v>14578786</v>
          </cell>
          <cell r="CN666">
            <v>0</v>
          </cell>
          <cell r="CO666">
            <v>28145</v>
          </cell>
          <cell r="CP666">
            <v>14606931</v>
          </cell>
          <cell r="CQ666">
            <v>4.2020351016571166E-3</v>
          </cell>
          <cell r="CR666">
            <v>1.0042020351016572</v>
          </cell>
          <cell r="CS666">
            <v>1.3895578465663805E-2</v>
          </cell>
          <cell r="CT666">
            <v>1.649517738366546E-2</v>
          </cell>
          <cell r="CU666">
            <v>6.0087138950653207E-2</v>
          </cell>
          <cell r="CV666">
            <v>0.23827449262009415</v>
          </cell>
          <cell r="CW666">
            <v>3.3580429142651802E-2</v>
          </cell>
          <cell r="CX666">
            <v>2.5280004813120916E-3</v>
          </cell>
          <cell r="CY666">
            <v>1.0025280004813122</v>
          </cell>
          <cell r="CZ666">
            <v>8.3312103973158802E-3</v>
          </cell>
          <cell r="DA666">
            <v>1.0146612650046016E-2</v>
          </cell>
          <cell r="DB666">
            <v>3.9147277166840411E-2</v>
          </cell>
          <cell r="DC666">
            <v>0.25270304961439272</v>
          </cell>
          <cell r="DE666">
            <v>0.50158395314034065</v>
          </cell>
          <cell r="DF666">
            <v>0.49841604685965929</v>
          </cell>
        </row>
        <row r="667">
          <cell r="BS667">
            <v>38761</v>
          </cell>
          <cell r="BU667">
            <v>14849810</v>
          </cell>
          <cell r="BV667">
            <v>0</v>
          </cell>
          <cell r="BW667">
            <v>0</v>
          </cell>
          <cell r="BX667">
            <v>14849810</v>
          </cell>
          <cell r="BY667">
            <v>1.2157082245733345E-2</v>
          </cell>
          <cell r="BZ667">
            <v>1.0121570822457333</v>
          </cell>
          <cell r="CB667">
            <v>3.5916703139306838E-2</v>
          </cell>
          <cell r="CC667">
            <v>-3.3740747704069762E-2</v>
          </cell>
          <cell r="CD667">
            <v>3.1081982614099557E-2</v>
          </cell>
          <cell r="CE667">
            <v>4.5965360996707672E-2</v>
          </cell>
          <cell r="CF667">
            <v>2.1636296832129552E-2</v>
          </cell>
          <cell r="CG667">
            <v>1.0216362968321295</v>
          </cell>
          <cell r="CI667">
            <v>5.4573573722663804E-2</v>
          </cell>
          <cell r="CJ667">
            <v>-3.7739181645908504E-2</v>
          </cell>
          <cell r="CK667">
            <v>-0.1042278358408476</v>
          </cell>
          <cell r="CM667">
            <v>14498255</v>
          </cell>
          <cell r="CN667">
            <v>49079.03</v>
          </cell>
          <cell r="CO667">
            <v>77224.03</v>
          </cell>
          <cell r="CP667">
            <v>14575479.029999999</v>
          </cell>
          <cell r="CQ667">
            <v>-2.1532223298652313E-3</v>
          </cell>
          <cell r="CR667">
            <v>0.99784677767013474</v>
          </cell>
          <cell r="CT667">
            <v>1.4306437269522521E-2</v>
          </cell>
          <cell r="CU667">
            <v>5.7804535651461597E-2</v>
          </cell>
          <cell r="CV667">
            <v>0.23560821233208196</v>
          </cell>
          <cell r="CW667">
            <v>3.1354900682910136E-2</v>
          </cell>
          <cell r="CX667">
            <v>-1.2873637189139962E-3</v>
          </cell>
          <cell r="CY667">
            <v>0.99871263628108597</v>
          </cell>
          <cell r="DA667">
            <v>8.846186550136359E-3</v>
          </cell>
          <cell r="DB667">
            <v>3.7809516663607434E-2</v>
          </cell>
          <cell r="DC667">
            <v>0.2510903651577463</v>
          </cell>
          <cell r="DE667">
            <v>0.50598940679734761</v>
          </cell>
          <cell r="DF667">
            <v>0.49401059320265239</v>
          </cell>
        </row>
        <row r="668">
          <cell r="BS668">
            <v>38762</v>
          </cell>
          <cell r="BU668">
            <v>14820090</v>
          </cell>
          <cell r="BV668">
            <v>0</v>
          </cell>
          <cell r="BW668">
            <v>0</v>
          </cell>
          <cell r="BX668">
            <v>14820090</v>
          </cell>
          <cell r="BY668">
            <v>-2.0013724081318213E-3</v>
          </cell>
          <cell r="BZ668">
            <v>0.99799862759186819</v>
          </cell>
          <cell r="CB668">
            <v>3.3843448032520929E-2</v>
          </cell>
          <cell r="CC668">
            <v>-3.5674592310716902E-2</v>
          </cell>
          <cell r="CD668">
            <v>2.9018403583573882E-2</v>
          </cell>
          <cell r="CE668">
            <v>4.3871994783347246E-2</v>
          </cell>
          <cell r="CF668">
            <v>-3.4180398371020603E-3</v>
          </cell>
          <cell r="CG668">
            <v>0.99658196016289791</v>
          </cell>
          <cell r="CI668">
            <v>5.0968999236524537E-2</v>
          </cell>
          <cell r="CJ668">
            <v>-4.1028227456725297E-2</v>
          </cell>
          <cell r="CK668">
            <v>-0.10728962078291071</v>
          </cell>
          <cell r="CM668">
            <v>14736934</v>
          </cell>
          <cell r="CN668">
            <v>0</v>
          </cell>
          <cell r="CO668">
            <v>77224.03</v>
          </cell>
          <cell r="CP668">
            <v>14814158.029999999</v>
          </cell>
          <cell r="CQ668">
            <v>1.6375379464972549E-2</v>
          </cell>
          <cell r="CR668">
            <v>1.0163753794649726</v>
          </cell>
          <cell r="CT668">
            <v>3.0916090073575431E-2</v>
          </cell>
          <cell r="CU668">
            <v>7.5126486322523389E-2</v>
          </cell>
          <cell r="CV668">
            <v>0.25584176567905614</v>
          </cell>
          <cell r="CW668">
            <v>4.8243728544651976E-2</v>
          </cell>
          <cell r="CX668">
            <v>9.8969614616657795E-3</v>
          </cell>
          <cell r="CY668">
            <v>1.0098969614616657</v>
          </cell>
          <cell r="DA668">
            <v>1.8830698379171507E-2</v>
          </cell>
          <cell r="DB668">
            <v>4.8080677454577003E-2</v>
          </cell>
          <cell r="DC668">
            <v>0.26347235828677373</v>
          </cell>
          <cell r="DE668">
            <v>0.50140670454508551</v>
          </cell>
          <cell r="DF668">
            <v>0.49859329545491454</v>
          </cell>
        </row>
        <row r="669">
          <cell r="BS669">
            <v>38763</v>
          </cell>
          <cell r="BU669">
            <v>14745826</v>
          </cell>
          <cell r="BV669">
            <v>0</v>
          </cell>
          <cell r="BW669">
            <v>0</v>
          </cell>
          <cell r="BX669">
            <v>14745826</v>
          </cell>
          <cell r="BY669">
            <v>-5.0110356954647375E-3</v>
          </cell>
          <cell r="BZ669">
            <v>0.99498896430453532</v>
          </cell>
          <cell r="CB669">
            <v>2.8662821610907718E-2</v>
          </cell>
          <cell r="CC669">
            <v>-4.0506861350691481E-2</v>
          </cell>
          <cell r="CD669">
            <v>2.3861955631926612E-2</v>
          </cell>
          <cell r="CE669">
            <v>3.8641114955991984E-2</v>
          </cell>
          <cell r="CF669">
            <v>-9.0116036195650173E-3</v>
          </cell>
          <cell r="CG669">
            <v>0.99098839638043501</v>
          </cell>
          <cell r="CI669">
            <v>4.1498083198953983E-2</v>
          </cell>
          <cell r="CJ669">
            <v>-4.9670100953236873E-2</v>
          </cell>
          <cell r="CK669">
            <v>-0.11533437286748671</v>
          </cell>
          <cell r="CM669">
            <v>14857793</v>
          </cell>
          <cell r="CN669">
            <v>0</v>
          </cell>
          <cell r="CO669">
            <v>77224.03</v>
          </cell>
          <cell r="CP669">
            <v>14935017.029999999</v>
          </cell>
          <cell r="CQ669">
            <v>8.1583441836687361E-3</v>
          </cell>
          <cell r="CR669">
            <v>1.0081583441836688</v>
          </cell>
          <cell r="CT669">
            <v>3.9326658360877786E-2</v>
          </cell>
          <cell r="CU669">
            <v>8.3897738238920994E-2</v>
          </cell>
          <cell r="CV669">
            <v>0.26608735504369219</v>
          </cell>
          <cell r="CW669">
            <v>5.6795661670491437E-2</v>
          </cell>
          <cell r="CX669">
            <v>4.9523739857858318E-3</v>
          </cell>
          <cell r="CY669">
            <v>1.0049523739857857</v>
          </cell>
          <cell r="DA669">
            <v>2.3876329025744436E-2</v>
          </cell>
          <cell r="DB669">
            <v>5.3271164936607773E-2</v>
          </cell>
          <cell r="DC669">
            <v>0.26972954592571252</v>
          </cell>
          <cell r="DE669">
            <v>0.49810889675346787</v>
          </cell>
          <cell r="DF669">
            <v>0.50189110324653208</v>
          </cell>
        </row>
        <row r="670">
          <cell r="BS670">
            <v>38764</v>
          </cell>
          <cell r="BU670">
            <v>14502707</v>
          </cell>
          <cell r="BV670">
            <v>0</v>
          </cell>
          <cell r="BW670">
            <v>0</v>
          </cell>
          <cell r="BX670">
            <v>14502707</v>
          </cell>
          <cell r="BY670">
            <v>-1.6487309696994933E-2</v>
          </cell>
          <cell r="BZ670">
            <v>0.98351269030300503</v>
          </cell>
          <cell r="CB670">
            <v>1.1702939097224085E-2</v>
          </cell>
          <cell r="CC670">
            <v>-5.6326321879744401E-2</v>
          </cell>
          <cell r="CD670">
            <v>6.9812264824520298E-3</v>
          </cell>
          <cell r="CE670">
            <v>2.1516717229680404E-2</v>
          </cell>
          <cell r="CF670">
            <v>-2.7428907310445678E-2</v>
          </cell>
          <cell r="CG670">
            <v>0.97257109268955433</v>
          </cell>
          <cell r="CI670">
            <v>1.293092881088298E-2</v>
          </cell>
          <cell r="CJ670">
            <v>-7.5736611668535736E-2</v>
          </cell>
          <cell r="CK670">
            <v>-0.13959978435484166</v>
          </cell>
          <cell r="CM670">
            <v>15094553</v>
          </cell>
          <cell r="CN670">
            <v>0</v>
          </cell>
          <cell r="CO670">
            <v>77224.03</v>
          </cell>
          <cell r="CP670">
            <v>15171777.029999999</v>
          </cell>
          <cell r="CQ670">
            <v>1.5852676935313812E-2</v>
          </cell>
          <cell r="CR670">
            <v>1.0158526769353138</v>
          </cell>
          <cell r="CT670">
            <v>5.5802768106131939E-2</v>
          </cell>
          <cell r="CU670">
            <v>0.10108041891413988</v>
          </cell>
          <cell r="CV670">
            <v>0.28615822885508568</v>
          </cell>
          <cell r="CW670">
            <v>7.3548701881595013E-2</v>
          </cell>
          <cell r="CX670">
            <v>9.7281344883918871E-3</v>
          </cell>
          <cell r="CY670">
            <v>1.0097281344883919</v>
          </cell>
          <cell r="DA670">
            <v>3.3836735653987926E-2</v>
          </cell>
          <cell r="DB670">
            <v>6.3517528481856322E-2</v>
          </cell>
          <cell r="DC670">
            <v>0.28208164571236272</v>
          </cell>
          <cell r="DE670">
            <v>0.49000167583080323</v>
          </cell>
          <cell r="DF670">
            <v>0.50999832416919677</v>
          </cell>
        </row>
        <row r="671">
          <cell r="BS671">
            <v>38765</v>
          </cell>
          <cell r="BU671">
            <v>14510547</v>
          </cell>
          <cell r="BV671">
            <v>0</v>
          </cell>
          <cell r="BW671">
            <v>0</v>
          </cell>
          <cell r="BX671">
            <v>14510547</v>
          </cell>
          <cell r="BY671">
            <v>5.4058873284828829E-4</v>
          </cell>
          <cell r="BZ671">
            <v>1.0005405887328482</v>
          </cell>
          <cell r="CA671">
            <v>-1.0966947502387026E-2</v>
          </cell>
          <cell r="CB671">
            <v>1.2249854307089469E-2</v>
          </cell>
          <cell r="CC671">
            <v>-5.5816182521867153E-2</v>
          </cell>
          <cell r="CD671">
            <v>7.5255891876782055E-3</v>
          </cell>
          <cell r="CE671">
            <v>2.2068937657430787E-2</v>
          </cell>
          <cell r="CF671">
            <v>9.0643201864225038E-4</v>
          </cell>
          <cell r="CG671">
            <v>1.0009064320186423</v>
          </cell>
          <cell r="CH671">
            <v>-1.7816255475938791E-2</v>
          </cell>
          <cell r="CI671">
            <v>1.3849081837430166E-2</v>
          </cell>
          <cell r="CJ671">
            <v>-7.4898829739693307E-2</v>
          </cell>
          <cell r="CK671">
            <v>-0.13881989005053419</v>
          </cell>
          <cell r="CM671">
            <v>15131636</v>
          </cell>
          <cell r="CN671">
            <v>0</v>
          </cell>
          <cell r="CO671">
            <v>77224.03</v>
          </cell>
          <cell r="CP671">
            <v>15208860.029999999</v>
          </cell>
          <cell r="CQ671">
            <v>2.4442093979283848E-3</v>
          </cell>
          <cell r="CR671">
            <v>1.0024442093979284</v>
          </cell>
          <cell r="CS671">
            <v>4.1208453028223513E-2</v>
          </cell>
          <cell r="CT671">
            <v>5.8383371154295816E-2</v>
          </cell>
          <cell r="CU671">
            <v>0.10377169002192477</v>
          </cell>
          <cell r="CV671">
            <v>0.2893018688852762</v>
          </cell>
          <cell r="CW671">
            <v>7.6172679707867896E-2</v>
          </cell>
          <cell r="CX671">
            <v>1.5039229561816252E-3</v>
          </cell>
          <cell r="CY671">
            <v>1.0015039229561817</v>
          </cell>
          <cell r="CZ671">
            <v>2.4991356192748837E-2</v>
          </cell>
          <cell r="DA671">
            <v>3.5391546453682032E-2</v>
          </cell>
          <cell r="DB671">
            <v>6.5116976907241941E-2</v>
          </cell>
          <cell r="DC671">
            <v>0.28400979773104873</v>
          </cell>
          <cell r="DE671">
            <v>0.48952356174307404</v>
          </cell>
          <cell r="DF671">
            <v>0.5104764382569259</v>
          </cell>
        </row>
        <row r="672">
          <cell r="BS672">
            <v>38769</v>
          </cell>
          <cell r="BU672">
            <v>14531887</v>
          </cell>
          <cell r="BV672">
            <v>0</v>
          </cell>
          <cell r="BW672">
            <v>0</v>
          </cell>
          <cell r="BX672">
            <v>14531887</v>
          </cell>
          <cell r="BY672">
            <v>1.4706544143373783E-3</v>
          </cell>
          <cell r="BZ672">
            <v>1.0014706544143375</v>
          </cell>
          <cell r="CB672">
            <v>1.3738524023738652E-2</v>
          </cell>
          <cell r="CC672">
            <v>-5.4427614422746906E-2</v>
          </cell>
          <cell r="CD672">
            <v>9.0073111429749275E-3</v>
          </cell>
          <cell r="CE672">
            <v>2.3572047852354006E-2</v>
          </cell>
          <cell r="CF672">
            <v>2.6166486641633143E-3</v>
          </cell>
          <cell r="CG672">
            <v>1.0026166486641632</v>
          </cell>
          <cell r="CI672">
            <v>1.6501968683083179E-2</v>
          </cell>
          <cell r="CJ672">
            <v>-7.247816499831583E-2</v>
          </cell>
          <cell r="CK672">
            <v>-0.13656648426623097</v>
          </cell>
          <cell r="CM672">
            <v>14955414</v>
          </cell>
          <cell r="CN672">
            <v>0</v>
          </cell>
          <cell r="CO672">
            <v>77224.03</v>
          </cell>
          <cell r="CP672">
            <v>15032638.029999999</v>
          </cell>
          <cell r="CQ672">
            <v>-1.158679872471678E-2</v>
          </cell>
          <cell r="CR672">
            <v>0.9884132012752832</v>
          </cell>
          <cell r="CT672">
            <v>4.6120096059143689E-2</v>
          </cell>
          <cell r="CU672">
            <v>9.0982509611600149E-2</v>
          </cell>
          <cell r="CV672">
            <v>0.27436298763510125</v>
          </cell>
          <cell r="CW672">
            <v>6.3703283475053718E-2</v>
          </cell>
          <cell r="CX672">
            <v>-7.0931738530504111E-3</v>
          </cell>
          <cell r="CY672">
            <v>0.99290682614694958</v>
          </cell>
          <cell r="DA672">
            <v>2.8047334208707309E-2</v>
          </cell>
          <cell r="DB672">
            <v>5.756191701620339E-2</v>
          </cell>
          <cell r="DC672">
            <v>0.2749020930067223</v>
          </cell>
          <cell r="DE672">
            <v>0.49281848481147866</v>
          </cell>
          <cell r="DF672">
            <v>0.50718151518852128</v>
          </cell>
        </row>
        <row r="673">
          <cell r="BS673">
            <v>38770</v>
          </cell>
          <cell r="BU673">
            <v>14329756</v>
          </cell>
          <cell r="BV673">
            <v>0</v>
          </cell>
          <cell r="BW673">
            <v>0</v>
          </cell>
          <cell r="BX673">
            <v>14329756</v>
          </cell>
          <cell r="BY673">
            <v>-1.3909480578812649E-2</v>
          </cell>
          <cell r="BZ673">
            <v>0.98609051942118731</v>
          </cell>
          <cell r="CB673">
            <v>-3.6205228816377222E-4</v>
          </cell>
          <cell r="CC673">
            <v>-6.7580035155795248E-2</v>
          </cell>
          <cell r="CD673">
            <v>-5.0274564552482692E-3</v>
          </cell>
          <cell r="CE673">
            <v>9.3346923317361163E-3</v>
          </cell>
          <cell r="CF673">
            <v>-2.5397054660149621E-2</v>
          </cell>
          <cell r="CG673">
            <v>0.97460294533985037</v>
          </cell>
          <cell r="CI673">
            <v>-9.3141873777108364E-3</v>
          </cell>
          <cell r="CJ673">
            <v>-9.603448774033585E-2</v>
          </cell>
          <cell r="CK673">
            <v>-0.15849515246072665</v>
          </cell>
          <cell r="CM673">
            <v>15125639</v>
          </cell>
          <cell r="CN673">
            <v>0</v>
          </cell>
          <cell r="CO673">
            <v>77224.03</v>
          </cell>
          <cell r="CP673">
            <v>15202863.029999999</v>
          </cell>
          <cell r="CQ673">
            <v>1.1323694461363946E-2</v>
          </cell>
          <cell r="CR673">
            <v>1.0113236944613639</v>
          </cell>
          <cell r="CT673">
            <v>5.7966040396810081E-2</v>
          </cell>
          <cell r="CU673">
            <v>0.10333646221313386</v>
          </cell>
          <cell r="CV673">
            <v>0.28879348473995203</v>
          </cell>
          <cell r="CW673">
            <v>7.5748334454674771E-2</v>
          </cell>
          <cell r="CX673">
            <v>6.9520838568583329E-3</v>
          </cell>
          <cell r="CY673">
            <v>1.0069520838568584</v>
          </cell>
          <cell r="DA673">
            <v>3.5194405484946012E-2</v>
          </cell>
          <cell r="DB673">
            <v>6.4914176147119917E-2</v>
          </cell>
          <cell r="DC673">
            <v>0.28376531926658943</v>
          </cell>
          <cell r="DE673">
            <v>0.48649003009465669</v>
          </cell>
          <cell r="DF673">
            <v>0.51350996990534337</v>
          </cell>
        </row>
        <row r="674">
          <cell r="BS674">
            <v>38771</v>
          </cell>
          <cell r="BU674">
            <v>14292673</v>
          </cell>
          <cell r="BV674">
            <v>0</v>
          </cell>
          <cell r="BW674">
            <v>0</v>
          </cell>
          <cell r="BX674">
            <v>14292673</v>
          </cell>
          <cell r="BY674">
            <v>-2.5878319212134528E-3</v>
          </cell>
          <cell r="BZ674">
            <v>0.99741216807878652</v>
          </cell>
          <cell r="CB674">
            <v>-2.94894727890882E-3</v>
          </cell>
          <cell r="CC674">
            <v>-6.9992981304795809E-2</v>
          </cell>
          <cell r="CD674">
            <v>-7.6022781641643666E-3</v>
          </cell>
          <cell r="CE674">
            <v>6.7227037957318103E-3</v>
          </cell>
          <cell r="CF674">
            <v>-5.0071336632610246E-3</v>
          </cell>
          <cell r="CG674">
            <v>0.994992866336739</v>
          </cell>
          <cell r="CI674">
            <v>-1.4274683659806997E-2</v>
          </cell>
          <cell r="CJ674">
            <v>-0.10056076388719815</v>
          </cell>
          <cell r="CK674">
            <v>-0.16270867971063785</v>
          </cell>
          <cell r="CM674">
            <v>14948555</v>
          </cell>
          <cell r="CN674">
            <v>0</v>
          </cell>
          <cell r="CO674">
            <v>77224.03</v>
          </cell>
          <cell r="CP674">
            <v>15025779.029999999</v>
          </cell>
          <cell r="CQ674">
            <v>-1.1648069159773256E-2</v>
          </cell>
          <cell r="CR674">
            <v>0.98835193084022677</v>
          </cell>
          <cell r="CT674">
            <v>4.5642778789576566E-2</v>
          </cell>
          <cell r="CU674">
            <v>9.0484722794775818E-2</v>
          </cell>
          <cell r="CV674">
            <v>0.27378152909703601</v>
          </cell>
          <cell r="CW674">
            <v>6.3217943456435943E-2</v>
          </cell>
          <cell r="CX674">
            <v>-7.1070343923791074E-3</v>
          </cell>
          <cell r="CY674">
            <v>0.99289296560762086</v>
          </cell>
          <cell r="DA674">
            <v>2.7837243242365917E-2</v>
          </cell>
          <cell r="DB674">
            <v>5.7345794472310141E-2</v>
          </cell>
          <cell r="DC674">
            <v>0.2746415549908181</v>
          </cell>
          <cell r="DE674">
            <v>0.48878497852415775</v>
          </cell>
          <cell r="DF674">
            <v>0.5112150214758423</v>
          </cell>
        </row>
        <row r="675">
          <cell r="BS675">
            <v>38772</v>
          </cell>
          <cell r="BU675">
            <v>14285796</v>
          </cell>
          <cell r="BV675">
            <v>0</v>
          </cell>
          <cell r="BW675">
            <v>0</v>
          </cell>
          <cell r="BX675">
            <v>14285796</v>
          </cell>
          <cell r="BY675">
            <v>-4.8115562428385512E-4</v>
          </cell>
          <cell r="BZ675">
            <v>0.99951884437571614</v>
          </cell>
          <cell r="CA675">
            <v>-1.5488802730868834E-2</v>
          </cell>
          <cell r="CB675">
            <v>-3.4286840006236829E-3</v>
          </cell>
          <cell r="CC675">
            <v>-7.0440459412464462E-2</v>
          </cell>
          <cell r="CD675">
            <v>-8.0797759095521116E-3</v>
          </cell>
          <cell r="CE675">
            <v>6.2383135047061611E-3</v>
          </cell>
          <cell r="CF675">
            <v>-9.2965972205141334E-4</v>
          </cell>
          <cell r="CG675">
            <v>0.99907034027794861</v>
          </cell>
          <cell r="CH675">
            <v>-2.8643468876269562E-2</v>
          </cell>
          <cell r="CI675">
            <v>-1.5191072783414805E-2</v>
          </cell>
          <cell r="CJ675">
            <v>-0.10139693631744484</v>
          </cell>
          <cell r="CK675">
            <v>-0.16348707572673415</v>
          </cell>
          <cell r="CM675">
            <v>14922304</v>
          </cell>
          <cell r="CN675">
            <v>0</v>
          </cell>
          <cell r="CO675">
            <v>77224.03</v>
          </cell>
          <cell r="CP675">
            <v>14999528.029999999</v>
          </cell>
          <cell r="CQ675">
            <v>-1.7470641587093805E-3</v>
          </cell>
          <cell r="CR675">
            <v>0.9982529358412906</v>
          </cell>
          <cell r="CS675">
            <v>-1.3763819220315332E-2</v>
          </cell>
          <cell r="CT675">
            <v>4.3815973767939997E-2</v>
          </cell>
          <cell r="CU675">
            <v>8.8579576019960804E-2</v>
          </cell>
          <cell r="CV675">
            <v>0.27155615104152453</v>
          </cell>
          <cell r="CW675">
            <v>6.1360433494526578E-2</v>
          </cell>
          <cell r="CX675">
            <v>-1.063643852962738E-3</v>
          </cell>
          <cell r="CY675">
            <v>0.99893635614703724</v>
          </cell>
          <cell r="CZ675">
            <v>-8.3519669506243455E-3</v>
          </cell>
          <cell r="DA675">
            <v>2.6743990476745028E-2</v>
          </cell>
          <cell r="DB675">
            <v>5.6221155117563537E-2</v>
          </cell>
          <cell r="DC675">
            <v>0.27328579033612121</v>
          </cell>
          <cell r="DE675">
            <v>0.4891039129556527</v>
          </cell>
          <cell r="DF675">
            <v>0.5108960870443473</v>
          </cell>
        </row>
        <row r="676">
          <cell r="BS676">
            <v>38775</v>
          </cell>
          <cell r="BU676">
            <v>14249927</v>
          </cell>
          <cell r="BV676">
            <v>0</v>
          </cell>
          <cell r="BW676">
            <v>0</v>
          </cell>
          <cell r="BX676">
            <v>14249927</v>
          </cell>
          <cell r="BY676">
            <v>-2.51081563813455E-3</v>
          </cell>
          <cell r="BZ676">
            <v>0.9974891843618654</v>
          </cell>
          <cell r="CB676">
            <v>-5.9308908453512554E-3</v>
          </cell>
          <cell r="CC676">
            <v>-7.2774412043548842E-2</v>
          </cell>
          <cell r="CD676">
            <v>-1.0570304719980439E-2</v>
          </cell>
          <cell r="CE676">
            <v>3.7118346114684009E-3</v>
          </cell>
          <cell r="CF676">
            <v>-4.8639348732546824E-3</v>
          </cell>
          <cell r="CG676">
            <v>0.99513606512674535</v>
          </cell>
          <cell r="CI676">
            <v>-1.9981119267996061E-2</v>
          </cell>
          <cell r="CJ676">
            <v>-0.10576768309610385</v>
          </cell>
          <cell r="CK676">
            <v>-0.16755582011103509</v>
          </cell>
          <cell r="CM676">
            <v>15036985</v>
          </cell>
          <cell r="CN676">
            <v>0</v>
          </cell>
          <cell r="CO676">
            <v>77224.03</v>
          </cell>
          <cell r="CP676">
            <v>15114209.029999999</v>
          </cell>
          <cell r="CQ676">
            <v>7.6456405675319108E-3</v>
          </cell>
          <cell r="CR676">
            <v>1.0076456405675318</v>
          </cell>
          <cell r="CT676">
            <v>5.1796615522017975E-2</v>
          </cell>
          <cell r="CU676">
            <v>9.69024641873657E-2</v>
          </cell>
          <cell r="CV676">
            <v>0.2812780123338221</v>
          </cell>
          <cell r="CW676">
            <v>6.9475213881625475E-2</v>
          </cell>
          <cell r="CX676">
            <v>4.6840314213044158E-3</v>
          </cell>
          <cell r="CY676">
            <v>1.0046840314213044</v>
          </cell>
          <cell r="DA676">
            <v>3.1553291589773602E-2</v>
          </cell>
          <cell r="DB676">
            <v>6.116852819598062E-2</v>
          </cell>
          <cell r="DC676">
            <v>0.27924990098635605</v>
          </cell>
          <cell r="DE676">
            <v>0.48656297393183684</v>
          </cell>
          <cell r="DF676">
            <v>0.5134370260681631</v>
          </cell>
        </row>
        <row r="677">
          <cell r="BS677">
            <v>38776</v>
          </cell>
          <cell r="BU677">
            <v>14316570</v>
          </cell>
          <cell r="BV677">
            <v>0</v>
          </cell>
          <cell r="BW677">
            <v>0</v>
          </cell>
          <cell r="BX677">
            <v>14316570</v>
          </cell>
          <cell r="BY677">
            <v>4.6767257123492634E-3</v>
          </cell>
          <cell r="BZ677">
            <v>1.0046767257123492</v>
          </cell>
          <cell r="CB677">
            <v>-1.2819022827156301E-3</v>
          </cell>
          <cell r="CC677">
            <v>-6.8438032295204732E-2</v>
          </cell>
          <cell r="CD677">
            <v>-5.9430134235025633E-3</v>
          </cell>
          <cell r="CE677">
            <v>8.4059195561849709E-3</v>
          </cell>
          <cell r="CF677">
            <v>7.4313382847323783E-3</v>
          </cell>
          <cell r="CG677">
            <v>1.0074313382847324</v>
          </cell>
          <cell r="CI677">
            <v>-1.2698267439851696E-2</v>
          </cell>
          <cell r="CJ677">
            <v>-9.9122340244050977E-2</v>
          </cell>
          <cell r="CK677">
            <v>-0.16136964580712354</v>
          </cell>
          <cell r="CM677">
            <v>14807000</v>
          </cell>
          <cell r="CN677">
            <v>0</v>
          </cell>
          <cell r="CO677">
            <v>77224.03</v>
          </cell>
          <cell r="CP677">
            <v>14884224.029999999</v>
          </cell>
          <cell r="CQ677">
            <v>-1.5216476068546208E-2</v>
          </cell>
          <cell r="CR677">
            <v>0.98478352393145374</v>
          </cell>
          <cell r="CT677">
            <v>3.5791977492949156E-2</v>
          </cell>
          <cell r="CU677">
            <v>8.0211474091529178E-2</v>
          </cell>
          <cell r="CV677">
            <v>0.26178147612198988</v>
          </cell>
          <cell r="CW677">
            <v>5.320156988369229E-2</v>
          </cell>
          <cell r="CX677">
            <v>-9.2648234427892082E-3</v>
          </cell>
          <cell r="CY677">
            <v>0.99073517655721077</v>
          </cell>
          <cell r="DA677">
            <v>2.1996132471366225E-2</v>
          </cell>
          <cell r="DB677">
            <v>5.1336989139200373E-2</v>
          </cell>
          <cell r="DC677">
            <v>0.26739787651451197</v>
          </cell>
          <cell r="DE677">
            <v>0.49158018745641419</v>
          </cell>
          <cell r="DF677">
            <v>0.50841981254358581</v>
          </cell>
        </row>
        <row r="681">
          <cell r="BU681">
            <v>14334946</v>
          </cell>
          <cell r="BX681">
            <v>14334946</v>
          </cell>
          <cell r="CM681">
            <v>14341752</v>
          </cell>
          <cell r="CP681">
            <v>14369897</v>
          </cell>
        </row>
        <row r="682">
          <cell r="BU682">
            <v>-18376</v>
          </cell>
          <cell r="BW682">
            <v>0</v>
          </cell>
          <cell r="BX682">
            <v>-18376</v>
          </cell>
          <cell r="BY682" t="str">
            <v>Month P&amp;L</v>
          </cell>
          <cell r="CM682">
            <v>465248</v>
          </cell>
          <cell r="CO682">
            <v>49079.029999999329</v>
          </cell>
          <cell r="CP682">
            <v>514327.02999999933</v>
          </cell>
        </row>
        <row r="683">
          <cell r="BU683" t="str">
            <v>OK</v>
          </cell>
          <cell r="BX683">
            <v>0</v>
          </cell>
          <cell r="CM683" t="str">
            <v>CHECK</v>
          </cell>
          <cell r="CP683">
            <v>0</v>
          </cell>
        </row>
        <row r="684">
          <cell r="BU684">
            <v>-18900</v>
          </cell>
          <cell r="CM684">
            <v>484469</v>
          </cell>
        </row>
        <row r="685">
          <cell r="BU685">
            <v>-1.2819022827152611E-3</v>
          </cell>
          <cell r="BX685">
            <v>-1.2819022827152611E-3</v>
          </cell>
          <cell r="CM685">
            <v>3.244010913032104E-2</v>
          </cell>
          <cell r="CP685">
            <v>3.5791977492949274E-2</v>
          </cell>
        </row>
        <row r="686">
          <cell r="BS686" t="str">
            <v>Month Fee deduction</v>
          </cell>
          <cell r="BX686">
            <v>0</v>
          </cell>
          <cell r="CP686">
            <v>49079.03</v>
          </cell>
        </row>
        <row r="687">
          <cell r="BS687" t="str">
            <v>Cum fee deduction</v>
          </cell>
          <cell r="BU687">
            <v>524</v>
          </cell>
          <cell r="BX687">
            <v>0</v>
          </cell>
          <cell r="CM687">
            <v>-19221</v>
          </cell>
          <cell r="CP687">
            <v>49079.03</v>
          </cell>
        </row>
        <row r="694">
          <cell r="BT694" t="str">
            <v>First Day P&amp;L:</v>
          </cell>
          <cell r="BU694">
            <v>-143290</v>
          </cell>
          <cell r="BW694">
            <v>158671</v>
          </cell>
          <cell r="CL694" t="str">
            <v>First Day P&amp;L:</v>
          </cell>
          <cell r="CM694">
            <v>301961</v>
          </cell>
        </row>
        <row r="698">
          <cell r="BU698">
            <v>0</v>
          </cell>
          <cell r="BX698">
            <v>0</v>
          </cell>
          <cell r="CP698">
            <v>0</v>
          </cell>
        </row>
        <row r="699">
          <cell r="BU699">
            <v>0</v>
          </cell>
          <cell r="BX699">
            <v>0</v>
          </cell>
          <cell r="CM699">
            <v>0</v>
          </cell>
          <cell r="CP699">
            <v>0</v>
          </cell>
        </row>
        <row r="700">
          <cell r="BU700">
            <v>14316570</v>
          </cell>
          <cell r="BX700">
            <v>14316570</v>
          </cell>
          <cell r="CM700">
            <v>14807000</v>
          </cell>
          <cell r="CP700">
            <v>14884224.029999999</v>
          </cell>
        </row>
        <row r="702">
          <cell r="BS702">
            <v>38777</v>
          </cell>
          <cell r="BU702">
            <v>14173280</v>
          </cell>
          <cell r="BV702">
            <v>0</v>
          </cell>
          <cell r="BW702">
            <v>0</v>
          </cell>
          <cell r="BX702">
            <v>14173280</v>
          </cell>
          <cell r="BY702">
            <v>-1.0008682247214242E-2</v>
          </cell>
          <cell r="BZ702">
            <v>0.9899913177527857</v>
          </cell>
          <cell r="CB702">
            <v>-1.0008682247214296E-2</v>
          </cell>
          <cell r="CC702">
            <v>-7.776174002355174E-2</v>
          </cell>
          <cell r="CD702">
            <v>-1.5892213937770072E-2</v>
          </cell>
          <cell r="CE702">
            <v>-1.6868948688628649E-3</v>
          </cell>
          <cell r="CF702">
            <v>-1.5700203017413133E-2</v>
          </cell>
          <cell r="CG702">
            <v>0.98429979698258685</v>
          </cell>
          <cell r="CI702">
            <v>-1.570020301741315E-2</v>
          </cell>
          <cell r="CJ702">
            <v>-0.11326630239607138</v>
          </cell>
          <cell r="CK702">
            <v>-0.17453631262451685</v>
          </cell>
          <cell r="CM702">
            <v>15108961</v>
          </cell>
          <cell r="CN702">
            <v>0</v>
          </cell>
          <cell r="CO702">
            <v>77224.03</v>
          </cell>
          <cell r="CP702">
            <v>15186185.029999999</v>
          </cell>
          <cell r="CQ702">
            <v>2.0287318935228362E-2</v>
          </cell>
          <cell r="CR702">
            <v>1.0202873189352284</v>
          </cell>
          <cell r="CT702">
            <v>2.0287318935228393E-2</v>
          </cell>
          <cell r="CU702">
            <v>0.10212606878391717</v>
          </cell>
          <cell r="CV702">
            <v>0.28737963935463995</v>
          </cell>
          <cell r="CW702">
            <v>7.4568206035005913E-2</v>
          </cell>
          <cell r="CX702">
            <v>1.250178125677389E-2</v>
          </cell>
          <cell r="CY702">
            <v>1.0125017812567738</v>
          </cell>
          <cell r="DA702">
            <v>1.2501781256773814E-2</v>
          </cell>
          <cell r="DB702">
            <v>6.448057420457376E-2</v>
          </cell>
          <cell r="DC702">
            <v>0.28324260753199604</v>
          </cell>
          <cell r="DE702">
            <v>0.48402306367193687</v>
          </cell>
          <cell r="DF702">
            <v>0.51597693632806318</v>
          </cell>
        </row>
        <row r="703">
          <cell r="BS703">
            <v>38778</v>
          </cell>
          <cell r="BU703">
            <v>14263868</v>
          </cell>
          <cell r="BV703">
            <v>0</v>
          </cell>
          <cell r="BW703">
            <v>0</v>
          </cell>
          <cell r="BX703">
            <v>14263868</v>
          </cell>
          <cell r="BY703">
            <v>6.3914633733334839E-3</v>
          </cell>
          <cell r="BZ703">
            <v>1.0063914633733335</v>
          </cell>
          <cell r="CB703">
            <v>-3.6811889998792369E-3</v>
          </cell>
          <cell r="CC703">
            <v>-7.1867287963425452E-2</v>
          </cell>
          <cell r="CD703">
            <v>-9.6023250677409466E-3</v>
          </cell>
          <cell r="CE703">
            <v>4.6937867777017139E-3</v>
          </cell>
          <cell r="CF703">
            <v>1.0363506553035695E-2</v>
          </cell>
          <cell r="CG703">
            <v>1.0103635065530356</v>
          </cell>
          <cell r="CI703">
            <v>-5.4994056212324116E-3</v>
          </cell>
          <cell r="CJ703">
            <v>-0.10407663191015559</v>
          </cell>
          <cell r="CK703">
            <v>-0.16598161429110803</v>
          </cell>
          <cell r="CM703">
            <v>15082466</v>
          </cell>
          <cell r="CN703">
            <v>0</v>
          </cell>
          <cell r="CO703">
            <v>77224.03</v>
          </cell>
          <cell r="CP703">
            <v>15159690.029999999</v>
          </cell>
          <cell r="CQ703">
            <v>-1.7446778073400046E-3</v>
          </cell>
          <cell r="CR703">
            <v>0.99825532219266</v>
          </cell>
          <cell r="CT703">
            <v>1.8507246292771562E-2</v>
          </cell>
          <cell r="CU703">
            <v>0.1002032138908191</v>
          </cell>
          <cell r="CV703">
            <v>0.28513357666823658</v>
          </cell>
          <cell r="CW703">
            <v>7.269343073346346E-2</v>
          </cell>
          <cell r="CX703">
            <v>-1.0751629641075034E-3</v>
          </cell>
          <cell r="CY703">
            <v>0.99892483703589252</v>
          </cell>
          <cell r="DA703">
            <v>1.1413176840473716E-2</v>
          </cell>
          <cell r="DB703">
            <v>6.3336084115177105E-2</v>
          </cell>
          <cell r="DC703">
            <v>0.28186291260641294</v>
          </cell>
          <cell r="DE703">
            <v>0.48605280645957344</v>
          </cell>
          <cell r="DF703">
            <v>0.51394719354042651</v>
          </cell>
        </row>
        <row r="704">
          <cell r="BS704">
            <v>38779</v>
          </cell>
          <cell r="BU704">
            <v>14257766</v>
          </cell>
          <cell r="BV704">
            <v>0</v>
          </cell>
          <cell r="BW704">
            <v>0</v>
          </cell>
          <cell r="BX704">
            <v>14257766</v>
          </cell>
          <cell r="BY704">
            <v>-4.2779420000241166E-4</v>
          </cell>
          <cell r="BZ704">
            <v>0.99957220579999762</v>
          </cell>
          <cell r="CA704">
            <v>-1.9620887768522222E-3</v>
          </cell>
          <cell r="CB704">
            <v>-4.1074084085783724E-3</v>
          </cell>
          <cell r="CC704">
            <v>-7.2264337754467167E-2</v>
          </cell>
          <cell r="CD704">
            <v>-1.0026011448772798E-2</v>
          </cell>
          <cell r="CE704">
            <v>4.2639846029397521E-3</v>
          </cell>
          <cell r="CF704">
            <v>-6.9287412157108968E-4</v>
          </cell>
          <cell r="CG704">
            <v>0.99930712587842896</v>
          </cell>
          <cell r="CH704">
            <v>-3.672876092638111E-3</v>
          </cell>
          <cell r="CI704">
            <v>-6.1884693469644869E-3</v>
          </cell>
          <cell r="CJ704">
            <v>-0.10469739402681577</v>
          </cell>
          <cell r="CK704">
            <v>-0.16655948404748022</v>
          </cell>
          <cell r="CM704">
            <v>14981657</v>
          </cell>
          <cell r="CN704">
            <v>0</v>
          </cell>
          <cell r="CO704">
            <v>77224.03</v>
          </cell>
          <cell r="CP704">
            <v>15058881.029999999</v>
          </cell>
          <cell r="CQ704">
            <v>-6.6498061504229851E-3</v>
          </cell>
          <cell r="CR704">
            <v>0.99335019384957701</v>
          </cell>
          <cell r="CS704">
            <v>3.9569911720747086E-3</v>
          </cell>
          <cell r="CT704">
            <v>1.1734370542123562E-2</v>
          </cell>
          <cell r="CU704">
            <v>9.2887075792372764E-2</v>
          </cell>
          <cell r="CV704">
            <v>0.27658768750599294</v>
          </cell>
          <cell r="CW704">
            <v>6.5560227360253798E-2</v>
          </cell>
          <cell r="CX704">
            <v>-4.0847782441385217E-3</v>
          </cell>
          <cell r="CY704">
            <v>0.99591522175586145</v>
          </cell>
          <cell r="CZ704">
            <v>2.6239172370148278E-3</v>
          </cell>
          <cell r="DA704">
            <v>7.2817782998806369E-3</v>
          </cell>
          <cell r="DB704">
            <v>5.8992592012576006E-2</v>
          </cell>
          <cell r="DC704">
            <v>0.27662678686903019</v>
          </cell>
          <cell r="DE704">
            <v>0.4876213186559803</v>
          </cell>
          <cell r="DF704">
            <v>0.51237868134401965</v>
          </cell>
        </row>
        <row r="705">
          <cell r="BS705">
            <v>38782</v>
          </cell>
          <cell r="BU705">
            <v>14376651</v>
          </cell>
          <cell r="BV705">
            <v>0</v>
          </cell>
          <cell r="BW705">
            <v>0</v>
          </cell>
          <cell r="BX705">
            <v>14376651</v>
          </cell>
          <cell r="BY705">
            <v>8.3382628105973973E-3</v>
          </cell>
          <cell r="BZ705">
            <v>1.0083382628105975</v>
          </cell>
          <cell r="CB705">
            <v>4.1966057512379251E-3</v>
          </cell>
          <cell r="CC705">
            <v>-6.4528633983900185E-2</v>
          </cell>
          <cell r="CD705">
            <v>-1.7713481565773126E-3</v>
          </cell>
          <cell r="CE705">
            <v>1.2637801637776835E-2</v>
          </cell>
          <cell r="CF705">
            <v>1.0582877347496349E-2</v>
          </cell>
          <cell r="CG705">
            <v>1.0105828773474963</v>
          </cell>
          <cell r="CI705">
            <v>4.3289161884640937E-3</v>
          </cell>
          <cell r="CJ705">
            <v>-9.5222516358907772E-2</v>
          </cell>
          <cell r="CK705">
            <v>-0.15773928529072068</v>
          </cell>
          <cell r="CM705">
            <v>14826981</v>
          </cell>
          <cell r="CN705">
            <v>0</v>
          </cell>
          <cell r="CO705">
            <v>77224.03</v>
          </cell>
          <cell r="CP705">
            <v>14904205.029999999</v>
          </cell>
          <cell r="CQ705">
            <v>-1.0271413904649196E-2</v>
          </cell>
          <cell r="CR705">
            <v>0.98972858609535086</v>
          </cell>
          <cell r="CT705">
            <v>1.3424280607257089E-3</v>
          </cell>
          <cell r="CU705">
            <v>8.1661580285867563E-2</v>
          </cell>
          <cell r="CV705">
            <v>0.26347532698204001</v>
          </cell>
          <cell r="CW705">
            <v>5.4615417224704643E-2</v>
          </cell>
          <cell r="CX705">
            <v>-6.2814135541434399E-3</v>
          </cell>
          <cell r="CY705">
            <v>0.99371858644585653</v>
          </cell>
          <cell r="DA705">
            <v>9.5462488482600527E-4</v>
          </cell>
          <cell r="DB705">
            <v>5.2340621591370651E-2</v>
          </cell>
          <cell r="DC705">
            <v>0.26860776606640835</v>
          </cell>
          <cell r="DE705">
            <v>0.49228982888155831</v>
          </cell>
          <cell r="DF705">
            <v>0.50771017111844174</v>
          </cell>
        </row>
        <row r="706">
          <cell r="BS706">
            <v>38783</v>
          </cell>
          <cell r="BU706">
            <v>14646007</v>
          </cell>
          <cell r="BV706">
            <v>0</v>
          </cell>
          <cell r="BW706">
            <v>0</v>
          </cell>
          <cell r="BX706">
            <v>14646007</v>
          </cell>
          <cell r="BY706">
            <v>1.8735656864731571E-2</v>
          </cell>
          <cell r="BZ706">
            <v>1.0187356568647317</v>
          </cell>
          <cell r="CB706">
            <v>2.3010888781321404E-2</v>
          </cell>
          <cell r="CC706">
            <v>-4.7001963463440766E-2</v>
          </cell>
          <cell r="CD706">
            <v>1.6931121336904775E-2</v>
          </cell>
          <cell r="CE706">
            <v>3.1610236017518334E-2</v>
          </cell>
          <cell r="CF706">
            <v>2.5555773426570366E-2</v>
          </cell>
          <cell r="CG706">
            <v>1.0255557734265703</v>
          </cell>
          <cell r="CI706">
            <v>2.9995318416329519E-2</v>
          </cell>
          <cell r="CJ706">
            <v>-7.2100227985513521E-2</v>
          </cell>
          <cell r="CK706">
            <v>-0.1362146612995091</v>
          </cell>
          <cell r="CM706">
            <v>14616270</v>
          </cell>
          <cell r="CN706">
            <v>0</v>
          </cell>
          <cell r="CO706">
            <v>77224.03</v>
          </cell>
          <cell r="CP706">
            <v>14693494.029999999</v>
          </cell>
          <cell r="CQ706">
            <v>-1.4137687959597266E-2</v>
          </cell>
          <cell r="CR706">
            <v>0.98586231204040276</v>
          </cell>
          <cell r="CT706">
            <v>-1.2814238727902327E-2</v>
          </cell>
          <cell r="CU706">
            <v>6.6369386385901175E-2</v>
          </cell>
          <cell r="CV706">
            <v>0.24561270706451777</v>
          </cell>
          <cell r="CW706">
            <v>3.9705593538601258E-2</v>
          </cell>
          <cell r="CX706">
            <v>-8.5686391274903441E-3</v>
          </cell>
          <cell r="CY706">
            <v>0.9914313608725096</v>
          </cell>
          <cell r="DA706">
            <v>-7.6221940788046005E-3</v>
          </cell>
          <cell r="DB706">
            <v>4.3323494565755238E-2</v>
          </cell>
          <cell r="DC706">
            <v>0.25773752392465354</v>
          </cell>
          <cell r="DE706">
            <v>0.50050811151845775</v>
          </cell>
          <cell r="DF706">
            <v>0.4994918884815423</v>
          </cell>
        </row>
        <row r="707">
          <cell r="BS707">
            <v>38784</v>
          </cell>
          <cell r="BU707">
            <v>14658826</v>
          </cell>
          <cell r="BV707">
            <v>0</v>
          </cell>
          <cell r="BW707">
            <v>0</v>
          </cell>
          <cell r="BX707">
            <v>14658826</v>
          </cell>
          <cell r="BY707">
            <v>8.7525562428039259E-4</v>
          </cell>
          <cell r="BZ707">
            <v>1.0008752556242804</v>
          </cell>
          <cell r="CB707">
            <v>2.3906284815427226E-2</v>
          </cell>
          <cell r="CC707">
            <v>-4.6167846572033988E-2</v>
          </cell>
          <cell r="CD707">
            <v>1.7821196020360697E-2</v>
          </cell>
          <cell r="CE707">
            <v>3.2513158678657783E-2</v>
          </cell>
          <cell r="CF707">
            <v>1.1963654148200232E-3</v>
          </cell>
          <cell r="CG707">
            <v>1.0011963654148199</v>
          </cell>
          <cell r="CI707">
            <v>3.1227569192709304E-2</v>
          </cell>
          <cell r="CJ707">
            <v>-7.0990120789856115E-2</v>
          </cell>
          <cell r="CK707">
            <v>-0.13518125839445927</v>
          </cell>
          <cell r="CM707">
            <v>14521048</v>
          </cell>
          <cell r="CN707">
            <v>0</v>
          </cell>
          <cell r="CO707">
            <v>77224.03</v>
          </cell>
          <cell r="CP707">
            <v>14598272.029999999</v>
          </cell>
          <cell r="CQ707">
            <v>-6.480555258373764E-3</v>
          </cell>
          <cell r="CR707">
            <v>0.99351944474162623</v>
          </cell>
          <cell r="CT707">
            <v>-1.9211750604105959E-2</v>
          </cell>
          <cell r="CU707">
            <v>5.9458720651589303E-2</v>
          </cell>
          <cell r="CV707">
            <v>0.23754044508585359</v>
          </cell>
          <cell r="CW707">
            <v>3.2967723987234132E-2</v>
          </cell>
          <cell r="CX707">
            <v>-3.9106652663254268E-3</v>
          </cell>
          <cell r="CY707">
            <v>0.99608933473367456</v>
          </cell>
          <cell r="DA707">
            <v>-1.1503051495492911E-2</v>
          </cell>
          <cell r="DB707">
            <v>3.9243405614015625E-2</v>
          </cell>
          <cell r="DC707">
            <v>0.25281893347568718</v>
          </cell>
          <cell r="DE707">
            <v>0.50236083952932764</v>
          </cell>
          <cell r="DF707">
            <v>0.49763916047067236</v>
          </cell>
        </row>
        <row r="708">
          <cell r="BS708">
            <v>38785</v>
          </cell>
          <cell r="BU708">
            <v>14709845</v>
          </cell>
          <cell r="BV708">
            <v>0</v>
          </cell>
          <cell r="BW708">
            <v>0</v>
          </cell>
          <cell r="BX708">
            <v>14709845</v>
          </cell>
          <cell r="BY708">
            <v>3.4804287874076684E-3</v>
          </cell>
          <cell r="BZ708">
            <v>1.0034804287874077</v>
          </cell>
          <cell r="CB708">
            <v>2.7469917724706638E-2</v>
          </cell>
          <cell r="CC708">
            <v>-4.284810168688824E-2</v>
          </cell>
          <cell r="CD708">
            <v>2.1363650211423835E-2</v>
          </cell>
          <cell r="CE708">
            <v>3.6106747199500244E-2</v>
          </cell>
          <cell r="CF708">
            <v>4.4709458113253815E-3</v>
          </cell>
          <cell r="CG708">
            <v>1.0044709458113255</v>
          </cell>
          <cell r="CI708">
            <v>3.5838131773714865E-2</v>
          </cell>
          <cell r="CJ708">
            <v>-6.6836567961721549E-2</v>
          </cell>
          <cell r="CK708">
            <v>-0.13131470066412221</v>
          </cell>
          <cell r="CM708">
            <v>14509238</v>
          </cell>
          <cell r="CN708">
            <v>0</v>
          </cell>
          <cell r="CO708">
            <v>77224.03</v>
          </cell>
          <cell r="CP708">
            <v>14586462.029999999</v>
          </cell>
          <cell r="CQ708">
            <v>-8.0899985804689788E-4</v>
          </cell>
          <cell r="CR708">
            <v>0.99919100014195306</v>
          </cell>
          <cell r="CT708">
            <v>-2.0005208158641374E-2</v>
          </cell>
          <cell r="CU708">
            <v>5.8601618696975555E-2</v>
          </cell>
          <cell r="CV708">
            <v>0.23653927504145189</v>
          </cell>
          <cell r="CW708">
            <v>3.213205324516144E-2</v>
          </cell>
          <cell r="CX708">
            <v>-4.8803480207864979E-4</v>
          </cell>
          <cell r="CY708">
            <v>0.9995119651979214</v>
          </cell>
          <cell r="DA708">
            <v>-1.1985472408111653E-2</v>
          </cell>
          <cell r="DB708">
            <v>3.8736218664245259E-2</v>
          </cell>
          <cell r="DC708">
            <v>0.25220751423544807</v>
          </cell>
          <cell r="DE708">
            <v>0.50343280793582745</v>
          </cell>
          <cell r="DF708">
            <v>0.4965671920641726</v>
          </cell>
        </row>
        <row r="709">
          <cell r="BS709">
            <v>38786</v>
          </cell>
          <cell r="BU709">
            <v>14594689</v>
          </cell>
          <cell r="BV709">
            <v>0</v>
          </cell>
          <cell r="BW709">
            <v>0</v>
          </cell>
          <cell r="BX709">
            <v>14594689</v>
          </cell>
          <cell r="BY709">
            <v>-7.8284985327853555E-3</v>
          </cell>
          <cell r="BZ709">
            <v>0.99217150146721467</v>
          </cell>
          <cell r="CA709">
            <v>2.363084090452916E-2</v>
          </cell>
          <cell r="CB709">
            <v>1.9426370981317609E-2</v>
          </cell>
          <cell r="CC709">
            <v>-5.0341163918485088E-2</v>
          </cell>
          <cell r="CD709">
            <v>1.3367906374303518E-2</v>
          </cell>
          <cell r="CE709">
            <v>2.7995587049239878E-2</v>
          </cell>
          <cell r="CF709">
            <v>-9.6523019958280522E-3</v>
          </cell>
          <cell r="CG709">
            <v>0.99034769800417199</v>
          </cell>
          <cell r="CH709">
            <v>3.2227819527269164E-2</v>
          </cell>
          <cell r="CI709">
            <v>2.583990930704072E-2</v>
          </cell>
          <cell r="CJ709">
            <v>-7.5843743219218385E-2</v>
          </cell>
          <cell r="CK709">
            <v>-0.13969951351264831</v>
          </cell>
          <cell r="CM709">
            <v>14648375</v>
          </cell>
          <cell r="CN709">
            <v>0</v>
          </cell>
          <cell r="CO709">
            <v>77224.03</v>
          </cell>
          <cell r="CP709">
            <v>14725599.029999999</v>
          </cell>
          <cell r="CQ709">
            <v>9.538776415681658E-3</v>
          </cell>
          <cell r="CR709">
            <v>1.0095387764156816</v>
          </cell>
          <cell r="CS709">
            <v>-2.2131923303998713E-2</v>
          </cell>
          <cell r="CT709">
            <v>-1.0657256950734273E-2</v>
          </cell>
          <cell r="CU709">
            <v>6.869938285100452E-2</v>
          </cell>
          <cell r="CV709">
            <v>0.24833434671528121</v>
          </cell>
          <cell r="CW709">
            <v>4.197733013252547E-2</v>
          </cell>
          <cell r="CX709">
            <v>5.7726255788088541E-3</v>
          </cell>
          <cell r="CY709">
            <v>1.0057726255788089</v>
          </cell>
          <cell r="CZ709">
            <v>-1.346575810859385E-2</v>
          </cell>
          <cell r="DA709">
            <v>-6.2820344738999667E-3</v>
          </cell>
          <cell r="DB709">
            <v>4.4732453929741789E-2</v>
          </cell>
          <cell r="DC709">
            <v>0.25943603936210025</v>
          </cell>
          <cell r="DE709">
            <v>0.4990820729318925</v>
          </cell>
          <cell r="DF709">
            <v>0.50091792706810745</v>
          </cell>
        </row>
        <row r="710">
          <cell r="BS710">
            <v>38789</v>
          </cell>
          <cell r="BU710">
            <v>14439072</v>
          </cell>
          <cell r="BV710">
            <v>0</v>
          </cell>
          <cell r="BW710">
            <v>0</v>
          </cell>
          <cell r="BX710">
            <v>14439072</v>
          </cell>
          <cell r="BY710">
            <v>-1.0662577325217413E-2</v>
          </cell>
          <cell r="BZ710">
            <v>0.98933742267478264</v>
          </cell>
          <cell r="CB710">
            <v>8.5566584733636208E-3</v>
          </cell>
          <cell r="CC710">
            <v>-6.0466974690780106E-2</v>
          </cell>
          <cell r="CD710">
            <v>2.5627927136939732E-3</v>
          </cell>
          <cell r="CE710">
            <v>1.7034504612345236E-2</v>
          </cell>
          <cell r="CF710">
            <v>-1.2972937316207189E-2</v>
          </cell>
          <cell r="CG710">
            <v>0.98702706268379281</v>
          </cell>
          <cell r="CI710">
            <v>1.2531752467136892E-2</v>
          </cell>
          <cell r="CJ710">
            <v>-8.7832764408816155E-2</v>
          </cell>
          <cell r="CK710">
            <v>-0.15086013779695129</v>
          </cell>
          <cell r="CM710">
            <v>14873135</v>
          </cell>
          <cell r="CN710">
            <v>0</v>
          </cell>
          <cell r="CO710">
            <v>77224.03</v>
          </cell>
          <cell r="CP710">
            <v>14950359.029999999</v>
          </cell>
          <cell r="CQ710">
            <v>1.5263216086632777E-2</v>
          </cell>
          <cell r="CR710">
            <v>1.0152632160866328</v>
          </cell>
          <cell r="CT710">
            <v>4.4432951201687221E-3</v>
          </cell>
          <cell r="CU710">
            <v>8.5011172463110629E-2</v>
          </cell>
          <cell r="CV710">
            <v>0.26738794359756213</v>
          </cell>
          <cell r="CW710">
            <v>5.7881255279710997E-2</v>
          </cell>
          <cell r="CX710">
            <v>9.3381265469077279E-3</v>
          </cell>
          <cell r="CY710">
            <v>1.0093381265469077</v>
          </cell>
          <cell r="DA710">
            <v>2.9974296401185097E-3</v>
          </cell>
          <cell r="DB710">
            <v>5.4488297792199214E-2</v>
          </cell>
          <cell r="DC710">
            <v>0.27119681247539984</v>
          </cell>
          <cell r="DE710">
            <v>0.49259586628874447</v>
          </cell>
          <cell r="DF710">
            <v>0.50740413371125548</v>
          </cell>
        </row>
        <row r="711">
          <cell r="BS711">
            <v>38790</v>
          </cell>
          <cell r="BU711">
            <v>14229951</v>
          </cell>
          <cell r="BV711">
            <v>0</v>
          </cell>
          <cell r="BW711">
            <v>0</v>
          </cell>
          <cell r="BX711">
            <v>14229951</v>
          </cell>
          <cell r="BY711">
            <v>-1.4482994474991191E-2</v>
          </cell>
          <cell r="BZ711">
            <v>0.98551700552500876</v>
          </cell>
          <cell r="CB711">
            <v>-6.0502620390217032E-3</v>
          </cell>
          <cell r="CC711">
            <v>-7.4074226305405388E-2</v>
          </cell>
          <cell r="CD711">
            <v>-1.1957318674010287E-2</v>
          </cell>
          <cell r="CE711">
            <v>2.3047995011691302E-3</v>
          </cell>
          <cell r="CF711">
            <v>-2.2486001827794585E-2</v>
          </cell>
          <cell r="CG711">
            <v>0.97751399817220541</v>
          </cell>
          <cell r="CI711">
            <v>-1.0236038369539235E-2</v>
          </cell>
          <cell r="CJ711">
            <v>-0.10834375853557388</v>
          </cell>
          <cell r="CK711">
            <v>-0.16995389829050234</v>
          </cell>
          <cell r="CM711">
            <v>15082039</v>
          </cell>
          <cell r="CN711">
            <v>54715.02</v>
          </cell>
          <cell r="CO711">
            <v>131939.04999999999</v>
          </cell>
          <cell r="CP711">
            <v>15213978.050000001</v>
          </cell>
          <cell r="CQ711">
            <v>1.763295580199865E-2</v>
          </cell>
          <cell r="CR711">
            <v>1.0176329558019988</v>
          </cell>
          <cell r="CT711">
            <v>2.2154599348636728E-2</v>
          </cell>
          <cell r="CU711">
            <v>0.10414312651182756</v>
          </cell>
          <cell r="CV711">
            <v>0.28973573919100404</v>
          </cell>
          <cell r="CW711">
            <v>7.6534828697821133E-2</v>
          </cell>
          <cell r="CX711">
            <v>1.0839033700335956E-2</v>
          </cell>
          <cell r="CY711">
            <v>1.0108390337003359</v>
          </cell>
          <cell r="DA711">
            <v>1.3868952581338023E-2</v>
          </cell>
          <cell r="DB711">
            <v>6.591793198857876E-2</v>
          </cell>
          <cell r="DC711">
            <v>0.28497535756558023</v>
          </cell>
          <cell r="DE711">
            <v>0.48546519700641272</v>
          </cell>
          <cell r="DF711">
            <v>0.51453480299358723</v>
          </cell>
        </row>
        <row r="712">
          <cell r="BS712">
            <v>38791</v>
          </cell>
          <cell r="BU712">
            <v>14180459</v>
          </cell>
          <cell r="BV712">
            <v>0</v>
          </cell>
          <cell r="BW712">
            <v>0</v>
          </cell>
          <cell r="BX712">
            <v>14180459</v>
          </cell>
          <cell r="BY712">
            <v>-3.4780161927472552E-3</v>
          </cell>
          <cell r="BZ712">
            <v>0.99652198380725276</v>
          </cell>
          <cell r="CB712">
            <v>-9.5072353224268102E-3</v>
          </cell>
          <cell r="CC712">
            <v>-7.7294611139597236E-2</v>
          </cell>
          <cell r="CD712">
            <v>-1.5393747118787493E-2</v>
          </cell>
          <cell r="CE712">
            <v>-1.1812328215642376E-3</v>
          </cell>
          <cell r="CF712">
            <v>-5.610975199989778E-3</v>
          </cell>
          <cell r="CG712">
            <v>0.99438902480001023</v>
          </cell>
          <cell r="CI712">
            <v>-1.5789579412091359E-2</v>
          </cell>
          <cell r="CJ712">
            <v>-0.1133468195933468</v>
          </cell>
          <cell r="CK712">
            <v>-0.1746112663820425</v>
          </cell>
          <cell r="CM712">
            <v>15303578</v>
          </cell>
          <cell r="CN712">
            <v>0</v>
          </cell>
          <cell r="CO712">
            <v>131939.04999999999</v>
          </cell>
          <cell r="CP712">
            <v>15435517.050000001</v>
          </cell>
          <cell r="CQ712">
            <v>1.4561543290776602E-2</v>
          </cell>
          <cell r="CR712">
            <v>1.0145615432907766</v>
          </cell>
          <cell r="CT712">
            <v>3.7038747796918292E-2</v>
          </cell>
          <cell r="CU712">
            <v>0.12022115444774295</v>
          </cell>
          <cell r="CV712">
            <v>0.30851628199089576</v>
          </cell>
          <cell r="CW712">
            <v>9.2210837209933283E-2</v>
          </cell>
          <cell r="CX712">
            <v>9.0456342512394983E-3</v>
          </cell>
          <cell r="CY712">
            <v>1.0090456342512395</v>
          </cell>
          <cell r="DA712">
            <v>2.3040040305076115E-2</v>
          </cell>
          <cell r="DB712">
            <v>7.5559835743185033E-2</v>
          </cell>
          <cell r="DC712">
            <v>0.29659877467197426</v>
          </cell>
          <cell r="DE712">
            <v>0.48095377848019932</v>
          </cell>
          <cell r="DF712">
            <v>0.51904622151980073</v>
          </cell>
        </row>
        <row r="713">
          <cell r="BS713">
            <v>38792</v>
          </cell>
          <cell r="BU713">
            <v>14123057</v>
          </cell>
          <cell r="BV713">
            <v>0</v>
          </cell>
          <cell r="BW713">
            <v>0</v>
          </cell>
          <cell r="BX713">
            <v>14123057</v>
          </cell>
          <cell r="BY713">
            <v>-4.0479648789929863E-3</v>
          </cell>
          <cell r="BZ713">
            <v>0.99595203512100705</v>
          </cell>
          <cell r="CB713">
            <v>-1.3516715246738253E-2</v>
          </cell>
          <cell r="CC713">
            <v>-8.1029690147361721E-2</v>
          </cell>
          <cell r="CD713">
            <v>-1.9379398650087531E-2</v>
          </cell>
          <cell r="CE713">
            <v>-5.2244161115815313E-3</v>
          </cell>
          <cell r="CF713">
            <v>-6.4618219672609558E-3</v>
          </cell>
          <cell r="CG713">
            <v>0.99353817803273903</v>
          </cell>
          <cell r="CI713">
            <v>-2.2149371928253503E-2</v>
          </cell>
          <cell r="CJ713">
            <v>-0.11907621459184037</v>
          </cell>
          <cell r="CK713">
            <v>-0.17994478143246473</v>
          </cell>
          <cell r="CM713">
            <v>15286124</v>
          </cell>
          <cell r="CN713">
            <v>0</v>
          </cell>
          <cell r="CO713">
            <v>131939.04999999999</v>
          </cell>
          <cell r="CP713">
            <v>15418063.050000001</v>
          </cell>
          <cell r="CQ713">
            <v>-1.1307687292535496E-3</v>
          </cell>
          <cell r="CR713">
            <v>0.99886923127074645</v>
          </cell>
          <cell r="CT713">
            <v>3.5866096809885173E-2</v>
          </cell>
          <cell r="CU713">
            <v>0.11895444339644512</v>
          </cell>
          <cell r="CV713">
            <v>0.30703665269750124</v>
          </cell>
          <cell r="CW713">
            <v>9.0975799349464426E-2</v>
          </cell>
          <cell r="CX713">
            <v>-7.0215904634040498E-4</v>
          </cell>
          <cell r="CY713">
            <v>0.99929784095365959</v>
          </cell>
          <cell r="DA713">
            <v>2.2321703486007483E-2</v>
          </cell>
          <cell r="DB713">
            <v>7.4804621674637639E-2</v>
          </cell>
          <cell r="DC713">
            <v>0.29568835611286448</v>
          </cell>
          <cell r="DE713">
            <v>0.48022612394408398</v>
          </cell>
          <cell r="DF713">
            <v>0.51977387605591596</v>
          </cell>
        </row>
        <row r="714">
          <cell r="BS714">
            <v>38793</v>
          </cell>
          <cell r="BU714">
            <v>14116067</v>
          </cell>
          <cell r="BV714">
            <v>0</v>
          </cell>
          <cell r="BW714">
            <v>0</v>
          </cell>
          <cell r="BX714">
            <v>14116067</v>
          </cell>
          <cell r="BY714">
            <v>-4.9493533871597351E-4</v>
          </cell>
          <cell r="BZ714">
            <v>0.99950506466128408</v>
          </cell>
          <cell r="CA714">
            <v>-3.2794258240103513E-2</v>
          </cell>
          <cell r="CB714">
            <v>-1.4004960685415235E-2</v>
          </cell>
          <cell r="CC714">
            <v>-8.148452102893855E-2</v>
          </cell>
          <cell r="CD714">
            <v>-1.9864742439568484E-2</v>
          </cell>
          <cell r="CE714">
            <v>-5.7167657021396368E-3</v>
          </cell>
          <cell r="CF714">
            <v>-7.8905754693714685E-4</v>
          </cell>
          <cell r="CG714">
            <v>0.99921094245306286</v>
          </cell>
          <cell r="CH714">
            <v>-4.7532622986065753E-2</v>
          </cell>
          <cell r="CI714">
            <v>-2.292095234611069E-2</v>
          </cell>
          <cell r="CJ714">
            <v>-0.11977131415299314</v>
          </cell>
          <cell r="CK714">
            <v>-0.18059185219158058</v>
          </cell>
          <cell r="CM714">
            <v>15355279</v>
          </cell>
          <cell r="CN714">
            <v>0</v>
          </cell>
          <cell r="CO714">
            <v>131939.04999999999</v>
          </cell>
          <cell r="CP714">
            <v>15487218.050000001</v>
          </cell>
          <cell r="CQ714">
            <v>4.4853234661016645E-3</v>
          </cell>
          <cell r="CR714">
            <v>1.0044853234661018</v>
          </cell>
          <cell r="CS714">
            <v>5.1720749590450366E-2</v>
          </cell>
          <cell r="CT714">
            <v>4.0512291321645799E-2</v>
          </cell>
          <cell r="CU714">
            <v>0.12397331601891004</v>
          </cell>
          <cell r="CV714">
            <v>0.31289913486690035</v>
          </cell>
          <cell r="CW714">
            <v>9.5869178703235747E-2</v>
          </cell>
          <cell r="CX714">
            <v>2.7922432258999604E-3</v>
          </cell>
          <cell r="CY714">
            <v>1.0027922432259</v>
          </cell>
          <cell r="CZ714">
            <v>3.1657180309205613E-2</v>
          </cell>
          <cell r="DA714">
            <v>2.5176274337256777E-2</v>
          </cell>
          <cell r="DB714">
            <v>7.7805737598674707E-2</v>
          </cell>
          <cell r="DC714">
            <v>0.29930623314809823</v>
          </cell>
          <cell r="DE714">
            <v>0.47897598569132199</v>
          </cell>
          <cell r="DF714">
            <v>0.52102401430867795</v>
          </cell>
        </row>
        <row r="715">
          <cell r="BS715">
            <v>38796</v>
          </cell>
          <cell r="BU715">
            <v>14169454</v>
          </cell>
          <cell r="BV715">
            <v>0</v>
          </cell>
          <cell r="BW715">
            <v>0</v>
          </cell>
          <cell r="BX715">
            <v>14169454</v>
          </cell>
          <cell r="BY715">
            <v>3.782002451532711E-3</v>
          </cell>
          <cell r="BZ715">
            <v>1.0037820024515327</v>
          </cell>
          <cell r="CB715">
            <v>-1.0275925029528343E-2</v>
          </cell>
          <cell r="CC715">
            <v>-7.8010693235699202E-2</v>
          </cell>
          <cell r="CD715">
            <v>-1.6157868492641336E-2</v>
          </cell>
          <cell r="CE715">
            <v>-1.9563840725073112E-3</v>
          </cell>
          <cell r="CF715">
            <v>6.2880090853406597E-3</v>
          </cell>
          <cell r="CG715">
            <v>1.0062880090853406</v>
          </cell>
          <cell r="CI715">
            <v>-1.677707041736709E-2</v>
          </cell>
          <cell r="CJ715">
            <v>-0.11423642817920976</v>
          </cell>
          <cell r="CK715">
            <v>-0.17543940631355914</v>
          </cell>
          <cell r="CM715">
            <v>15313468</v>
          </cell>
          <cell r="CN715">
            <v>0</v>
          </cell>
          <cell r="CO715">
            <v>131939.04999999999</v>
          </cell>
          <cell r="CP715">
            <v>15445407.050000001</v>
          </cell>
          <cell r="CQ715">
            <v>-2.6997101651836043E-3</v>
          </cell>
          <cell r="CR715">
            <v>0.99730028983481644</v>
          </cell>
          <cell r="CT715">
            <v>3.7703209711766217E-2</v>
          </cell>
          <cell r="CU715">
            <v>0.12093891383225874</v>
          </cell>
          <cell r="CV715">
            <v>0.30935468772663954</v>
          </cell>
          <cell r="CW715">
            <v>9.29106495417793E-2</v>
          </cell>
          <cell r="CX715">
            <v>-1.6855328379554633E-3</v>
          </cell>
          <cell r="CY715">
            <v>0.99831446716204453</v>
          </cell>
          <cell r="DA715">
            <v>2.3448306062168411E-2</v>
          </cell>
          <cell r="DB715">
            <v>7.5989060635015315E-2</v>
          </cell>
          <cell r="DC715">
            <v>0.29711620982556686</v>
          </cell>
          <cell r="DE715">
            <v>0.48059870049515446</v>
          </cell>
          <cell r="DF715">
            <v>0.51940129950484559</v>
          </cell>
        </row>
        <row r="716">
          <cell r="BS716">
            <v>38797</v>
          </cell>
          <cell r="BU716">
            <v>14313740</v>
          </cell>
          <cell r="BV716">
            <v>0</v>
          </cell>
          <cell r="BW716">
            <v>0</v>
          </cell>
          <cell r="BX716">
            <v>14313740</v>
          </cell>
          <cell r="BY716">
            <v>1.0182890603971049E-2</v>
          </cell>
          <cell r="BZ716">
            <v>1.0101828906039712</v>
          </cell>
          <cell r="CB716">
            <v>-1.9767304598750091E-4</v>
          </cell>
          <cell r="CC716">
            <v>-6.8622176986887107E-2</v>
          </cell>
          <cell r="CD716">
            <v>-6.1395116959240825E-3</v>
          </cell>
          <cell r="CE716">
            <v>8.2065848864740776E-3</v>
          </cell>
          <cell r="CF716">
            <v>1.7377996082632175E-2</v>
          </cell>
          <cell r="CG716">
            <v>1.0173779960826321</v>
          </cell>
          <cell r="CI716">
            <v>3.0937380127404879E-4</v>
          </cell>
          <cell r="CJ716">
            <v>-9.8843632297969775E-2</v>
          </cell>
          <cell r="CK716">
            <v>-0.16111019554658335</v>
          </cell>
          <cell r="CM716">
            <v>15194372</v>
          </cell>
          <cell r="CN716">
            <v>0</v>
          </cell>
          <cell r="CO716">
            <v>131939.04999999999</v>
          </cell>
          <cell r="CP716">
            <v>15326311.050000001</v>
          </cell>
          <cell r="CQ716">
            <v>-7.7107712094903963E-3</v>
          </cell>
          <cell r="CR716">
            <v>0.99228922879050963</v>
          </cell>
          <cell r="CT716">
            <v>2.9701717678324968E-2</v>
          </cell>
          <cell r="CU716">
            <v>0.1122956103278836</v>
          </cell>
          <cell r="CV716">
            <v>0.29925855329750561</v>
          </cell>
          <cell r="CW716">
            <v>8.4483465570747152E-2</v>
          </cell>
          <cell r="CX716">
            <v>-4.7413485871333292E-3</v>
          </cell>
          <cell r="CY716">
            <v>0.99525865141286662</v>
          </cell>
          <cell r="DA716">
            <v>1.8595780882216584E-2</v>
          </cell>
          <cell r="DB716">
            <v>7.0887421422602515E-2</v>
          </cell>
          <cell r="DC716">
            <v>0.2909661297167625</v>
          </cell>
          <cell r="DE716">
            <v>0.48507813715767378</v>
          </cell>
          <cell r="DF716">
            <v>0.51492186284232622</v>
          </cell>
        </row>
        <row r="717">
          <cell r="BS717">
            <v>38798</v>
          </cell>
          <cell r="BU717">
            <v>14162708</v>
          </cell>
          <cell r="BV717">
            <v>0</v>
          </cell>
          <cell r="BW717">
            <v>0</v>
          </cell>
          <cell r="BX717">
            <v>14162708</v>
          </cell>
          <cell r="BY717">
            <v>-1.0551539988849874E-2</v>
          </cell>
          <cell r="BZ717">
            <v>0.98944846001115017</v>
          </cell>
          <cell r="CB717">
            <v>-1.0747127279787883E-2</v>
          </cell>
          <cell r="CC717">
            <v>-7.8449647331137906E-2</v>
          </cell>
          <cell r="CD717">
            <v>-1.6626270381602359E-2</v>
          </cell>
          <cell r="CE717">
            <v>-2.4315472109772696E-3</v>
          </cell>
          <cell r="CF717">
            <v>-1.8443310433925299E-2</v>
          </cell>
          <cell r="CG717">
            <v>0.98155668956607467</v>
          </cell>
          <cell r="CI717">
            <v>-1.8139642509708342E-2</v>
          </cell>
          <cell r="CJ717">
            <v>-0.1154639389370069</v>
          </cell>
          <cell r="CK717">
            <v>-0.17658210062997259</v>
          </cell>
          <cell r="CM717">
            <v>15331404</v>
          </cell>
          <cell r="CN717">
            <v>0</v>
          </cell>
          <cell r="CO717">
            <v>131939.04999999999</v>
          </cell>
          <cell r="CP717">
            <v>15463343.050000001</v>
          </cell>
          <cell r="CQ717">
            <v>8.9409643033442152E-3</v>
          </cell>
          <cell r="CR717">
            <v>1.0089409643033442</v>
          </cell>
          <cell r="CT717">
            <v>3.8908243979179025E-2</v>
          </cell>
          <cell r="CU717">
            <v>0.12224060567459172</v>
          </cell>
          <cell r="CV717">
            <v>0.31087517764335337</v>
          </cell>
          <cell r="CW717">
            <v>9.4179793523982314E-2</v>
          </cell>
          <cell r="CX717">
            <v>5.5589057876739116E-3</v>
          </cell>
          <cell r="CY717">
            <v>1.0055589057876739</v>
          </cell>
          <cell r="DA717">
            <v>2.4258058863863008E-2</v>
          </cell>
          <cell r="DB717">
            <v>7.6840383707495796E-2</v>
          </cell>
          <cell r="DC717">
            <v>0.29814248880693595</v>
          </cell>
          <cell r="DE717">
            <v>0.48018763880736604</v>
          </cell>
          <cell r="DF717">
            <v>0.51981236119263396</v>
          </cell>
        </row>
        <row r="718">
          <cell r="BS718">
            <v>38799</v>
          </cell>
          <cell r="BU718">
            <v>14117182</v>
          </cell>
          <cell r="BV718">
            <v>0</v>
          </cell>
          <cell r="BW718">
            <v>0</v>
          </cell>
          <cell r="BX718">
            <v>14117182</v>
          </cell>
          <cell r="BY718">
            <v>-3.2144982442623262E-3</v>
          </cell>
          <cell r="BZ718">
            <v>0.99678550175573766</v>
          </cell>
          <cell r="CB718">
            <v>-1.3927078902278511E-2</v>
          </cell>
          <cell r="CC718">
            <v>-8.1411969321791289E-2</v>
          </cell>
          <cell r="CD718">
            <v>-1.9787323508914434E-2</v>
          </cell>
          <cell r="CE718">
            <v>-5.638229250999105E-3</v>
          </cell>
          <cell r="CF718">
            <v>-4.9973682405410457E-3</v>
          </cell>
          <cell r="CG718">
            <v>0.99500263175945891</v>
          </cell>
          <cell r="CI718">
            <v>-2.3046360276876676E-2</v>
          </cell>
          <cell r="CJ718">
            <v>-0.1198842913561764</v>
          </cell>
          <cell r="CK718">
            <v>-0.18069702308897739</v>
          </cell>
          <cell r="CM718">
            <v>15282448</v>
          </cell>
          <cell r="CN718">
            <v>0</v>
          </cell>
          <cell r="CO718">
            <v>131939.04999999999</v>
          </cell>
          <cell r="CP718">
            <v>15414387.050000001</v>
          </cell>
          <cell r="CQ718">
            <v>-3.1659389461711515E-3</v>
          </cell>
          <cell r="CR718">
            <v>0.99683406105382888</v>
          </cell>
          <cell r="CT718">
            <v>3.5619123908066985E-2</v>
          </cell>
          <cell r="CU718">
            <v>0.11868766043411183</v>
          </cell>
          <cell r="CV718">
            <v>0.30672502686488334</v>
          </cell>
          <cell r="CW718">
            <v>9.0715687101551312E-2</v>
          </cell>
          <cell r="CX718">
            <v>-1.9528956108387048E-3</v>
          </cell>
          <cell r="CY718">
            <v>0.99804710438916133</v>
          </cell>
          <cell r="DA718">
            <v>2.2257789796341632E-2</v>
          </cell>
          <cell r="DB718">
            <v>7.4737426848579647E-2</v>
          </cell>
          <cell r="DC718">
            <v>0.2956073520383018</v>
          </cell>
          <cell r="DE718">
            <v>0.48018230161399988</v>
          </cell>
          <cell r="DF718">
            <v>0.51981769838600012</v>
          </cell>
        </row>
        <row r="719">
          <cell r="BS719">
            <v>38800</v>
          </cell>
          <cell r="BU719">
            <v>13996686</v>
          </cell>
          <cell r="BV719">
            <v>0</v>
          </cell>
          <cell r="BW719">
            <v>0</v>
          </cell>
          <cell r="BX719">
            <v>13996686</v>
          </cell>
          <cell r="BY719">
            <v>-8.5354145041127896E-3</v>
          </cell>
          <cell r="BZ719">
            <v>0.99146458549588723</v>
          </cell>
          <cell r="CA719">
            <v>-8.4571006924237802E-3</v>
          </cell>
          <cell r="CB719">
            <v>-2.2343620015128796E-2</v>
          </cell>
          <cell r="CC719">
            <v>-8.9252498922146484E-2</v>
          </cell>
          <cell r="CD719">
            <v>-2.8153845004951661E-2</v>
          </cell>
          <cell r="CE719">
            <v>-1.4125519131385378E-2</v>
          </cell>
          <cell r="CF719">
            <v>-1.2983894798803854E-2</v>
          </cell>
          <cell r="CG719">
            <v>0.98701610520119609</v>
          </cell>
          <cell r="CH719">
            <v>-1.3110578149228003E-2</v>
          </cell>
          <cell r="CI719">
            <v>-3.5731023558350339E-2</v>
          </cell>
          <cell r="CJ719">
            <v>-0.13131162112798256</v>
          </cell>
          <cell r="CK719">
            <v>-0.19133476674953698</v>
          </cell>
          <cell r="CM719">
            <v>15366058</v>
          </cell>
          <cell r="CN719">
            <v>0</v>
          </cell>
          <cell r="CO719">
            <v>131939.04999999999</v>
          </cell>
          <cell r="CP719">
            <v>15497997.050000001</v>
          </cell>
          <cell r="CQ719">
            <v>5.4241534047894556E-3</v>
          </cell>
          <cell r="CR719">
            <v>1.0054241534047894</v>
          </cell>
          <cell r="CS719">
            <v>6.9599330010072791E-4</v>
          </cell>
          <cell r="CT719">
            <v>4.1236480905078032E-2</v>
          </cell>
          <cell r="CU719">
            <v>0.12475559391635138</v>
          </cell>
          <cell r="CV719">
            <v>0.31381290386847605</v>
          </cell>
          <cell r="CW719">
            <v>9.6631896309400389E-2</v>
          </cell>
          <cell r="CX719">
            <v>3.3641705057498423E-3</v>
          </cell>
          <cell r="CY719">
            <v>1.0033641705057499</v>
          </cell>
          <cell r="CZ719">
            <v>5.0778093272518809E-4</v>
          </cell>
          <cell r="DA719">
            <v>2.569683930204758E-2</v>
          </cell>
          <cell r="DB719">
            <v>7.8353026801409209E-2</v>
          </cell>
          <cell r="DC719">
            <v>0.29996599607906171</v>
          </cell>
          <cell r="DE719">
            <v>0.47668181148192418</v>
          </cell>
          <cell r="DF719">
            <v>0.52331818851807588</v>
          </cell>
        </row>
        <row r="720">
          <cell r="BS720">
            <v>38803</v>
          </cell>
          <cell r="BU720">
            <v>13916820</v>
          </cell>
          <cell r="BV720">
            <v>0</v>
          </cell>
          <cell r="BW720">
            <v>0</v>
          </cell>
          <cell r="BX720">
            <v>13916820</v>
          </cell>
          <cell r="BY720">
            <v>-5.7060649928132989E-3</v>
          </cell>
          <cell r="BZ720">
            <v>0.99429393500718666</v>
          </cell>
          <cell r="CB720">
            <v>-2.792219085996106E-2</v>
          </cell>
          <cell r="CC720">
            <v>-9.4449283355339086E-2</v>
          </cell>
          <cell r="CD720">
            <v>-3.3699262328369173E-2</v>
          </cell>
          <cell r="CE720">
            <v>-1.9750982993977817E-2</v>
          </cell>
          <cell r="CF720">
            <v>-8.5561519510871237E-3</v>
          </cell>
          <cell r="CG720">
            <v>0.99144384804891283</v>
          </cell>
          <cell r="CI720">
            <v>-4.3981455442504425E-2</v>
          </cell>
          <cell r="CJ720">
            <v>-0.13874425089575515</v>
          </cell>
          <cell r="CK720">
            <v>-0.19825382936278924</v>
          </cell>
          <cell r="CM720">
            <v>15332944</v>
          </cell>
          <cell r="CN720">
            <v>0</v>
          </cell>
          <cell r="CO720">
            <v>131939.04999999999</v>
          </cell>
          <cell r="CP720">
            <v>15464883.050000001</v>
          </cell>
          <cell r="CQ720">
            <v>-2.1366632019071134E-3</v>
          </cell>
          <cell r="CR720">
            <v>0.99786333679809291</v>
          </cell>
          <cell r="CT720">
            <v>3.9011709231844938E-2</v>
          </cell>
          <cell r="CU720">
            <v>0.12235237002769117</v>
          </cell>
          <cell r="CV720">
            <v>0.31100572818258954</v>
          </cell>
          <cell r="CW720">
            <v>9.4288763290518496E-2</v>
          </cell>
          <cell r="CX720">
            <v>-1.3250590315468658E-3</v>
          </cell>
          <cell r="CY720">
            <v>0.99867494096845311</v>
          </cell>
          <cell r="DA720">
            <v>2.4337730441501337E-2</v>
          </cell>
          <cell r="DB720">
            <v>7.6924145384050124E-2</v>
          </cell>
          <cell r="DC720">
            <v>0.2982434643952534</v>
          </cell>
          <cell r="DE720">
            <v>0.47579255682199695</v>
          </cell>
          <cell r="DF720">
            <v>0.52420744317800305</v>
          </cell>
        </row>
        <row r="721">
          <cell r="BS721">
            <v>38804</v>
          </cell>
          <cell r="BU721">
            <v>14018179</v>
          </cell>
          <cell r="BV721">
            <v>0</v>
          </cell>
          <cell r="BW721">
            <v>0</v>
          </cell>
          <cell r="BX721">
            <v>14018179</v>
          </cell>
          <cell r="BY721">
            <v>7.2832011910766974E-3</v>
          </cell>
          <cell r="BZ721">
            <v>1.0072832011910766</v>
          </cell>
          <cell r="CB721">
            <v>-2.0842352602613134E-2</v>
          </cell>
          <cell r="CC721">
            <v>-8.7853975297292441E-2</v>
          </cell>
          <cell r="CD721">
            <v>-2.6661499644820896E-2</v>
          </cell>
          <cell r="CE721">
            <v>-1.2611632185767885E-2</v>
          </cell>
          <cell r="CF721">
            <v>1.1122046598344974E-2</v>
          </cell>
          <cell r="CG721">
            <v>1.011122046598345</v>
          </cell>
          <cell r="CI721">
            <v>-3.3348572641053953E-2</v>
          </cell>
          <cell r="CJ721">
            <v>-0.12916532432112515</v>
          </cell>
          <cell r="CK721">
            <v>-0.18933677109291747</v>
          </cell>
          <cell r="CM721">
            <v>15230857</v>
          </cell>
          <cell r="CN721">
            <v>0</v>
          </cell>
          <cell r="CO721">
            <v>131939.04999999999</v>
          </cell>
          <cell r="CP721">
            <v>15362796.050000001</v>
          </cell>
          <cell r="CQ721">
            <v>-6.6012138384712836E-3</v>
          </cell>
          <cell r="CR721">
            <v>0.99339878616152877</v>
          </cell>
          <cell r="CT721">
            <v>3.2152970758529964E-2</v>
          </cell>
          <cell r="CU721">
            <v>0.11494348203102334</v>
          </cell>
          <cell r="CV721">
            <v>0.30235149902739566</v>
          </cell>
          <cell r="CW721">
            <v>8.7065129163001576E-2</v>
          </cell>
          <cell r="CX721">
            <v>-4.084630072814361E-3</v>
          </cell>
          <cell r="CY721">
            <v>0.99591536992718566</v>
          </cell>
          <cell r="DA721">
            <v>2.0153689743021674E-2</v>
          </cell>
          <cell r="DB721">
            <v>7.2525308633674568E-2</v>
          </cell>
          <cell r="DC721">
            <v>0.29294062009874988</v>
          </cell>
          <cell r="DE721">
            <v>0.47926977832705325</v>
          </cell>
          <cell r="DF721">
            <v>0.5207302216729468</v>
          </cell>
        </row>
        <row r="722">
          <cell r="BS722">
            <v>38805</v>
          </cell>
          <cell r="BU722">
            <v>13892401</v>
          </cell>
          <cell r="BV722">
            <v>0</v>
          </cell>
          <cell r="BW722">
            <v>0</v>
          </cell>
          <cell r="BX722">
            <v>13892401</v>
          </cell>
          <cell r="BY722">
            <v>-8.9724920761819343E-3</v>
          </cell>
          <cell r="BZ722">
            <v>0.99102750792381811</v>
          </cell>
          <cell r="CB722">
            <v>-2.9627836835219079E-2</v>
          </cell>
          <cell r="CC722">
            <v>-9.6038198276258258E-2</v>
          </cell>
          <cell r="CD722">
            <v>-3.5394771626700461E-2</v>
          </cell>
          <cell r="CE722">
            <v>-2.1470966492095234E-2</v>
          </cell>
          <cell r="CF722">
            <v>-1.4231804378190408E-2</v>
          </cell>
          <cell r="CG722">
            <v>0.98576819562180962</v>
          </cell>
          <cell r="CI722">
            <v>-4.7105766657124959E-2</v>
          </cell>
          <cell r="CJ722">
            <v>-0.1415588730711318</v>
          </cell>
          <cell r="CK722">
            <v>-0.20087397158331521</v>
          </cell>
          <cell r="CM722">
            <v>15592899</v>
          </cell>
          <cell r="CN722">
            <v>0</v>
          </cell>
          <cell r="CO722">
            <v>131939.04999999999</v>
          </cell>
          <cell r="CP722">
            <v>15724838.050000001</v>
          </cell>
          <cell r="CQ722">
            <v>2.3566152855358641E-2</v>
          </cell>
          <cell r="CR722">
            <v>1.0235661528553586</v>
          </cell>
          <cell r="CT722">
            <v>5.6476845437537948E-2</v>
          </cell>
          <cell r="CU722">
            <v>0.14121841055365225</v>
          </cell>
          <cell r="CV722">
            <v>0.33304291352488069</v>
          </cell>
          <cell r="CW722">
            <v>0.11268307216058693</v>
          </cell>
          <cell r="CX722">
            <v>1.4720599424890714E-2</v>
          </cell>
          <cell r="CY722">
            <v>1.0147205994248907</v>
          </cell>
          <cell r="DA722">
            <v>3.5170963561552915E-2</v>
          </cell>
          <cell r="DB722">
            <v>8.8313524075128047E-2</v>
          </cell>
          <cell r="DC722">
            <v>0.31197348104739331</v>
          </cell>
          <cell r="DE722">
            <v>0.47116363069054751</v>
          </cell>
          <cell r="DF722">
            <v>0.52883636930945255</v>
          </cell>
        </row>
        <row r="723">
          <cell r="BS723">
            <v>38806</v>
          </cell>
          <cell r="BU723">
            <v>13895350</v>
          </cell>
          <cell r="BV723">
            <v>0</v>
          </cell>
          <cell r="BW723">
            <v>0</v>
          </cell>
          <cell r="BX723">
            <v>13895350</v>
          </cell>
          <cell r="BY723">
            <v>2.1227432176770597E-4</v>
          </cell>
          <cell r="BZ723">
            <v>1.0002122743217676</v>
          </cell>
          <cell r="CB723">
            <v>-2.9421851742421068E-2</v>
          </cell>
          <cell r="CC723">
            <v>-9.5846310397893486E-2</v>
          </cell>
          <cell r="CD723">
            <v>-3.5190010706073971E-2</v>
          </cell>
          <cell r="CE723">
            <v>-2.1263249905177362E-2</v>
          </cell>
          <cell r="CF723">
            <v>3.3634036909482672E-4</v>
          </cell>
          <cell r="CG723">
            <v>1.0003363403690948</v>
          </cell>
          <cell r="CI723">
            <v>-4.6785269858974132E-2</v>
          </cell>
          <cell r="CJ723">
            <v>-0.14127014466565435</v>
          </cell>
          <cell r="CK723">
            <v>-0.20060519323996429</v>
          </cell>
          <cell r="CM723">
            <v>15649987</v>
          </cell>
          <cell r="CN723">
            <v>0</v>
          </cell>
          <cell r="CO723">
            <v>131939.04999999999</v>
          </cell>
          <cell r="CP723">
            <v>15781926.050000001</v>
          </cell>
          <cell r="CQ723">
            <v>3.6304348457184906E-3</v>
          </cell>
          <cell r="CR723">
            <v>1.0036304348457186</v>
          </cell>
          <cell r="CT723">
            <v>6.0312315790909121E-2</v>
          </cell>
          <cell r="CU723">
            <v>0.14536152963790183</v>
          </cell>
          <cell r="CV723">
            <v>0.33788243896897963</v>
          </cell>
          <cell r="CW723">
            <v>0.11672259555800002</v>
          </cell>
          <cell r="CX723">
            <v>2.2682991833681515E-3</v>
          </cell>
          <cell r="CY723">
            <v>1.0022682991833682</v>
          </cell>
          <cell r="DA723">
            <v>3.7519041012846088E-2</v>
          </cell>
          <cell r="DB723">
            <v>9.0782144753036365E-2</v>
          </cell>
          <cell r="DC723">
            <v>0.31494942942305393</v>
          </cell>
          <cell r="DE723">
            <v>0.47030602494058538</v>
          </cell>
          <cell r="DF723">
            <v>0.52969397505941462</v>
          </cell>
        </row>
        <row r="724">
          <cell r="BS724">
            <v>38807</v>
          </cell>
          <cell r="BU724">
            <v>13846757</v>
          </cell>
          <cell r="BV724">
            <v>0</v>
          </cell>
          <cell r="BW724">
            <v>0</v>
          </cell>
          <cell r="BX724">
            <v>13846757</v>
          </cell>
          <cell r="BY724">
            <v>-3.4970691634251747E-3</v>
          </cell>
          <cell r="BZ724">
            <v>0.99650293083657482</v>
          </cell>
          <cell r="CA724">
            <v>-1.0711749909943169E-2</v>
          </cell>
          <cell r="CB724">
            <v>-3.2816030655386963E-2</v>
          </cell>
          <cell r="CC724">
            <v>-9.900819838479813E-2</v>
          </cell>
          <cell r="CD724">
            <v>-3.8564017968198305E-2</v>
          </cell>
          <cell r="CE724">
            <v>-2.4685960013044905E-2</v>
          </cell>
          <cell r="CF724">
            <v>-4.4837248335994062E-3</v>
          </cell>
          <cell r="CG724">
            <v>0.99551627516640062</v>
          </cell>
          <cell r="CH724">
            <v>-1.5896185848967126E-2</v>
          </cell>
          <cell r="CI724">
            <v>-5.1059222416260153E-2</v>
          </cell>
          <cell r="CJ724">
            <v>-0.14512045304337018</v>
          </cell>
          <cell r="CK724">
            <v>-0.20418945958688461</v>
          </cell>
          <cell r="CM724">
            <v>15661756</v>
          </cell>
          <cell r="CN724">
            <v>0</v>
          </cell>
          <cell r="CO724">
            <v>131939.04999999999</v>
          </cell>
          <cell r="CP724">
            <v>15793695.050000001</v>
          </cell>
          <cell r="CQ724">
            <v>7.4572646980562934E-4</v>
          </cell>
          <cell r="CR724">
            <v>1.0007457264698056</v>
          </cell>
          <cell r="CS724">
            <v>1.9079755857870806E-2</v>
          </cell>
          <cell r="CT724">
            <v>6.1103018751055282E-2</v>
          </cell>
          <cell r="CU724">
            <v>0.14621565604804987</v>
          </cell>
          <cell r="CV724">
            <v>0.3388801333172069</v>
          </cell>
          <cell r="CW724">
            <v>0.11755536515693765</v>
          </cell>
          <cell r="CX724">
            <v>4.6642747741070954E-4</v>
          </cell>
          <cell r="CY724">
            <v>1.0004664274774107</v>
          </cell>
          <cell r="CZ724">
            <v>1.1997822971003158E-2</v>
          </cell>
          <cell r="DA724">
            <v>3.8002968401911197E-2</v>
          </cell>
          <cell r="DB724">
            <v>9.129091551721813E-2</v>
          </cell>
          <cell r="DC724">
            <v>0.31556275796834221</v>
          </cell>
          <cell r="DE724">
            <v>0.4692461799074728</v>
          </cell>
          <cell r="DF724">
            <v>0.53075382009252725</v>
          </cell>
        </row>
        <row r="728">
          <cell r="BU728">
            <v>14316570</v>
          </cell>
          <cell r="BX728">
            <v>14173280</v>
          </cell>
          <cell r="CM728">
            <v>14807000</v>
          </cell>
          <cell r="CP728">
            <v>14884224.029999999</v>
          </cell>
        </row>
        <row r="729">
          <cell r="BU729">
            <v>-469813</v>
          </cell>
          <cell r="BW729">
            <v>143290</v>
          </cell>
          <cell r="BX729">
            <v>-326523</v>
          </cell>
          <cell r="BY729" t="str">
            <v>Month P&amp;L</v>
          </cell>
          <cell r="CM729">
            <v>854756</v>
          </cell>
          <cell r="CO729">
            <v>54715.020000001416</v>
          </cell>
          <cell r="CP729">
            <v>909471.02000000142</v>
          </cell>
        </row>
        <row r="730">
          <cell r="BU730" t="str">
            <v>OKK</v>
          </cell>
          <cell r="BX730">
            <v>0</v>
          </cell>
          <cell r="CM730" t="str">
            <v>OKK</v>
          </cell>
          <cell r="CP730">
            <v>0</v>
          </cell>
        </row>
        <row r="731">
          <cell r="BU731">
            <v>-469813</v>
          </cell>
          <cell r="CM731">
            <v>854756</v>
          </cell>
        </row>
        <row r="732">
          <cell r="BU732">
            <v>-3.2816030655387428E-2</v>
          </cell>
          <cell r="BX732">
            <v>-2.3037927706219027E-2</v>
          </cell>
          <cell r="CM732">
            <v>5.7726480718579047E-2</v>
          </cell>
          <cell r="CP732">
            <v>6.1103018751055539E-2</v>
          </cell>
        </row>
        <row r="733">
          <cell r="BS733" t="str">
            <v>Month Fee deduction</v>
          </cell>
          <cell r="BX733">
            <v>0</v>
          </cell>
          <cell r="CP733">
            <v>54715.02</v>
          </cell>
        </row>
        <row r="734">
          <cell r="BS734" t="str">
            <v>Cum fee deduction</v>
          </cell>
          <cell r="BU734">
            <v>0</v>
          </cell>
          <cell r="BX734">
            <v>0</v>
          </cell>
          <cell r="CM734">
            <v>0</v>
          </cell>
          <cell r="CP734">
            <v>54715.02</v>
          </cell>
        </row>
        <row r="741">
          <cell r="BT741" t="str">
            <v>First Day P&amp;L:</v>
          </cell>
          <cell r="BU741">
            <v>56169</v>
          </cell>
          <cell r="BW741">
            <v>87468</v>
          </cell>
          <cell r="CL741" t="str">
            <v>First Day P&amp;L:</v>
          </cell>
          <cell r="CM741">
            <v>31299</v>
          </cell>
        </row>
        <row r="745">
          <cell r="BU745">
            <v>0</v>
          </cell>
          <cell r="BX745">
            <v>0</v>
          </cell>
          <cell r="CP745">
            <v>0</v>
          </cell>
        </row>
        <row r="746">
          <cell r="BU746">
            <v>0</v>
          </cell>
          <cell r="BX746">
            <v>0</v>
          </cell>
          <cell r="CM746">
            <v>0</v>
          </cell>
          <cell r="CP746">
            <v>0</v>
          </cell>
        </row>
        <row r="747">
          <cell r="BU747">
            <v>13846757</v>
          </cell>
          <cell r="BX747">
            <v>13846757</v>
          </cell>
          <cell r="CM747">
            <v>15661756</v>
          </cell>
          <cell r="CP747">
            <v>15793695.050000001</v>
          </cell>
        </row>
        <row r="749">
          <cell r="BS749">
            <v>38810</v>
          </cell>
          <cell r="BU749">
            <v>13902926</v>
          </cell>
          <cell r="BV749">
            <v>0</v>
          </cell>
          <cell r="BW749">
            <v>0</v>
          </cell>
          <cell r="BX749">
            <v>13902926</v>
          </cell>
          <cell r="BY749">
            <v>4.0564732955160549E-3</v>
          </cell>
          <cell r="BZ749">
            <v>1.0040564732955159</v>
          </cell>
          <cell r="CB749">
            <v>4.0564732955159499E-3</v>
          </cell>
          <cell r="CC749">
            <v>-9.5353349202067283E-2</v>
          </cell>
          <cell r="CD749">
            <v>-3.4663978581738197E-2</v>
          </cell>
          <cell r="CE749">
            <v>-2.0729624655096091E-2</v>
          </cell>
          <cell r="CF749">
            <v>5.319046310406696E-3</v>
          </cell>
          <cell r="CG749">
            <v>1.0053190463104067</v>
          </cell>
          <cell r="CI749">
            <v>5.3190463104066943E-3</v>
          </cell>
          <cell r="CJ749">
            <v>-0.14057330914328836</v>
          </cell>
          <cell r="CK749">
            <v>-0.19995650646811747</v>
          </cell>
          <cell r="CM749">
            <v>15693055</v>
          </cell>
          <cell r="CN749">
            <v>0</v>
          </cell>
          <cell r="CO749">
            <v>131939.04999999999</v>
          </cell>
          <cell r="CP749">
            <v>15824994.050000001</v>
          </cell>
          <cell r="CQ749">
            <v>1.9817401754885725E-3</v>
          </cell>
          <cell r="CR749">
            <v>1.0019817401754885</v>
          </cell>
          <cell r="CT749">
            <v>1.9817401754884667E-3</v>
          </cell>
          <cell r="CU749">
            <v>0.14848715766341414</v>
          </cell>
          <cell r="CV749">
            <v>0.34153344586756496</v>
          </cell>
          <cell r="CW749">
            <v>0.11977006952240177</v>
          </cell>
          <cell r="CX749">
            <v>1.2678801187067333E-3</v>
          </cell>
          <cell r="CY749">
            <v>1.0012678801187067</v>
          </cell>
          <cell r="DA749">
            <v>1.2678801187067101E-3</v>
          </cell>
          <cell r="DB749">
            <v>9.2674541572727698E-2</v>
          </cell>
          <cell r="DC749">
            <v>0.31723073383408118</v>
          </cell>
          <cell r="DE749">
            <v>0.46975722818581345</v>
          </cell>
          <cell r="DF749">
            <v>0.53024277181418655</v>
          </cell>
        </row>
        <row r="750">
          <cell r="BS750">
            <v>38811</v>
          </cell>
          <cell r="BU750">
            <v>13845742</v>
          </cell>
          <cell r="BV750">
            <v>0</v>
          </cell>
          <cell r="BW750">
            <v>0</v>
          </cell>
          <cell r="BX750">
            <v>13845742</v>
          </cell>
          <cell r="BY750">
            <v>-4.1130910140786195E-3</v>
          </cell>
          <cell r="BZ750">
            <v>0.99588690898592136</v>
          </cell>
          <cell r="CB750">
            <v>-7.3302362423310896E-5</v>
          </cell>
          <cell r="CC750">
            <v>-9.9074243212380564E-2</v>
          </cell>
          <cell r="CD750">
            <v>-3.86344934970001E-2</v>
          </cell>
          <cell r="CE750">
            <v>-2.4757452836280613E-2</v>
          </cell>
          <cell r="CF750">
            <v>-5.3422906540913275E-3</v>
          </cell>
          <cell r="CG750">
            <v>0.99465770934590869</v>
          </cell>
          <cell r="CI750">
            <v>-5.166023507741091E-5</v>
          </cell>
          <cell r="CJ750">
            <v>-0.14516461632172883</v>
          </cell>
          <cell r="CK750">
            <v>-0.20423057134647937</v>
          </cell>
          <cell r="CM750">
            <v>15803954</v>
          </cell>
          <cell r="CN750">
            <v>0</v>
          </cell>
          <cell r="CO750">
            <v>131939.04999999999</v>
          </cell>
          <cell r="CP750">
            <v>15935893.050000001</v>
          </cell>
          <cell r="CQ750">
            <v>7.0078383378602274E-3</v>
          </cell>
          <cell r="CR750">
            <v>1.0070078383378602</v>
          </cell>
          <cell r="CT750">
            <v>9.0034662281262001E-3</v>
          </cell>
          <cell r="CU750">
            <v>0.15653556999742801</v>
          </cell>
          <cell r="CV750">
            <v>0.3509346953810375</v>
          </cell>
          <cell r="CW750">
            <v>0.12761723714518936</v>
          </cell>
          <cell r="CX750">
            <v>4.4861134855733271E-3</v>
          </cell>
          <cell r="CY750">
            <v>1.0044861134855734</v>
          </cell>
          <cell r="DA750">
            <v>5.7596814583786848E-3</v>
          </cell>
          <cell r="DB750">
            <v>9.7576403569019865E-2</v>
          </cell>
          <cell r="DC750">
            <v>0.32313998039274594</v>
          </cell>
          <cell r="DE750">
            <v>0.46697753663309061</v>
          </cell>
          <cell r="DF750">
            <v>0.53302246336690939</v>
          </cell>
        </row>
        <row r="751">
          <cell r="BS751">
            <v>38812</v>
          </cell>
          <cell r="BU751">
            <v>13748676</v>
          </cell>
          <cell r="BV751">
            <v>0</v>
          </cell>
          <cell r="BW751">
            <v>0</v>
          </cell>
          <cell r="BX751">
            <v>13748676</v>
          </cell>
          <cell r="BY751">
            <v>-7.0105307465645394E-3</v>
          </cell>
          <cell r="BZ751">
            <v>0.99298946925343545</v>
          </cell>
          <cell r="CB751">
            <v>-7.0833192205222995E-3</v>
          </cell>
          <cell r="CC751">
            <v>-0.1053902109307121</v>
          </cell>
          <cell r="CD751">
            <v>-4.5374175939025929E-2</v>
          </cell>
          <cell r="CE751">
            <v>-3.1594420698529802E-2</v>
          </cell>
          <cell r="CF751">
            <v>-9.5353759538222543E-3</v>
          </cell>
          <cell r="CG751">
            <v>0.99046462404617774</v>
          </cell>
          <cell r="CI751">
            <v>-9.5865435891363537E-3</v>
          </cell>
          <cell r="CJ751">
            <v>-0.153315793083731</v>
          </cell>
          <cell r="CK751">
            <v>-0.21181853202124901</v>
          </cell>
          <cell r="CM751">
            <v>16071920</v>
          </cell>
          <cell r="CN751">
            <v>0</v>
          </cell>
          <cell r="CO751">
            <v>131939.04999999999</v>
          </cell>
          <cell r="CP751">
            <v>16203859.050000001</v>
          </cell>
          <cell r="CQ751">
            <v>1.6815248392997969E-2</v>
          </cell>
          <cell r="CR751">
            <v>1.016815248392998</v>
          </cell>
          <cell r="CT751">
            <v>2.5970110142148117E-2</v>
          </cell>
          <cell r="CU751">
            <v>0.1759830028822722</v>
          </cell>
          <cell r="CV751">
            <v>0.37365099784658873</v>
          </cell>
          <cell r="CW751">
            <v>0.14657840108001174</v>
          </cell>
          <cell r="CX751">
            <v>1.0820803255770128E-2</v>
          </cell>
          <cell r="CY751">
            <v>1.0108208032557702</v>
          </cell>
          <cell r="DA751">
            <v>1.6642809094025823E-2</v>
          </cell>
          <cell r="DB751">
            <v>0.10945306189021609</v>
          </cell>
          <cell r="DC751">
            <v>0.33745741780041949</v>
          </cell>
          <cell r="DE751">
            <v>0.46104631845721661</v>
          </cell>
          <cell r="DF751">
            <v>0.53895368154278334</v>
          </cell>
        </row>
        <row r="752">
          <cell r="BS752">
            <v>38813</v>
          </cell>
          <cell r="BU752">
            <v>13716973</v>
          </cell>
          <cell r="BV752">
            <v>0</v>
          </cell>
          <cell r="BW752">
            <v>0</v>
          </cell>
          <cell r="BX752">
            <v>13716973</v>
          </cell>
          <cell r="BY752">
            <v>-2.3058947639758185E-3</v>
          </cell>
          <cell r="BZ752">
            <v>0.9976941052360242</v>
          </cell>
          <cell r="CB752">
            <v>-9.372880595795885E-3</v>
          </cell>
          <cell r="CC752">
            <v>-0.10745308695912847</v>
          </cell>
          <cell r="CD752">
            <v>-4.757544262828417E-2</v>
          </cell>
          <cell r="CE752">
            <v>-3.3827462053246049E-2</v>
          </cell>
          <cell r="CF752">
            <v>-3.3335918519599669E-3</v>
          </cell>
          <cell r="CG752">
            <v>0.99666640814804008</v>
          </cell>
          <cell r="CI752">
            <v>-1.2888177817499069E-2</v>
          </cell>
          <cell r="CJ752">
            <v>-0.15613829265709023</v>
          </cell>
          <cell r="CK752">
            <v>-0.2144460073407688</v>
          </cell>
          <cell r="CM752">
            <v>15997028</v>
          </cell>
          <cell r="CN752">
            <v>0</v>
          </cell>
          <cell r="CO752">
            <v>131939.04999999999</v>
          </cell>
          <cell r="CP752">
            <v>16128967.050000001</v>
          </cell>
          <cell r="CQ752">
            <v>-4.6218619755273669E-3</v>
          </cell>
          <cell r="CR752">
            <v>0.99537813802447261</v>
          </cell>
          <cell r="CT752">
            <v>2.1228217902054425E-2</v>
          </cell>
          <cell r="CU752">
            <v>0.170547771757384</v>
          </cell>
          <cell r="CV752">
            <v>0.36730217253199626</v>
          </cell>
          <cell r="CW752">
            <v>0.14127907396609896</v>
          </cell>
          <cell r="CX752">
            <v>-2.9658011499790111E-3</v>
          </cell>
          <cell r="CY752">
            <v>0.99703419885002098</v>
          </cell>
          <cell r="DA752">
            <v>1.3627648681696858E-2</v>
          </cell>
          <cell r="DB752">
            <v>0.1061626447234143</v>
          </cell>
          <cell r="DC752">
            <v>0.33349078505265894</v>
          </cell>
          <cell r="DE752">
            <v>0.4616333222846698</v>
          </cell>
          <cell r="DF752">
            <v>0.5383666777153302</v>
          </cell>
        </row>
        <row r="753">
          <cell r="BS753">
            <v>38814</v>
          </cell>
          <cell r="BU753">
            <v>13839513</v>
          </cell>
          <cell r="BV753">
            <v>0</v>
          </cell>
          <cell r="BW753">
            <v>0</v>
          </cell>
          <cell r="BX753">
            <v>13839513</v>
          </cell>
          <cell r="BY753">
            <v>8.933457840880784E-3</v>
          </cell>
          <cell r="BZ753">
            <v>1.0089334578408808</v>
          </cell>
          <cell r="CA753">
            <v>-5.2315498856514431E-4</v>
          </cell>
          <cell r="CB753">
            <v>-5.2315498856514431E-4</v>
          </cell>
          <cell r="CC753">
            <v>-9.9479556740469488E-2</v>
          </cell>
          <cell r="CD753">
            <v>-3.9066997998384312E-2</v>
          </cell>
          <cell r="CE753">
            <v>-2.5196200418481918E-2</v>
          </cell>
          <cell r="CF753">
            <v>1.3200807022376405E-2</v>
          </cell>
          <cell r="CG753">
            <v>1.0132008070223764</v>
          </cell>
          <cell r="CH753">
            <v>1.4249485663841988E-4</v>
          </cell>
          <cell r="CI753">
            <v>1.4249485663841988E-4</v>
          </cell>
          <cell r="CJ753">
            <v>-0.14499863710488348</v>
          </cell>
          <cell r="CK753">
            <v>-0.20407606067801698</v>
          </cell>
          <cell r="CM753">
            <v>15737507</v>
          </cell>
          <cell r="CN753">
            <v>0</v>
          </cell>
          <cell r="CO753">
            <v>131939.04999999999</v>
          </cell>
          <cell r="CP753">
            <v>15869446.050000001</v>
          </cell>
          <cell r="CQ753">
            <v>-1.6090367051744953E-2</v>
          </cell>
          <cell r="CR753">
            <v>0.98390963294825506</v>
          </cell>
          <cell r="CS753">
            <v>4.7962810324109206E-3</v>
          </cell>
          <cell r="CT753">
            <v>4.7962810324109206E-3</v>
          </cell>
          <cell r="CU753">
            <v>0.15171322845820545</v>
          </cell>
          <cell r="CV753">
            <v>0.34530177870530809</v>
          </cell>
          <cell r="CW753">
            <v>0.12291547475750897</v>
          </cell>
          <cell r="CX753">
            <v>-1.0210969193827583E-2</v>
          </cell>
          <cell r="CY753">
            <v>0.98978903080617242</v>
          </cell>
          <cell r="CZ753">
            <v>3.2775279869960983E-3</v>
          </cell>
          <cell r="DA753">
            <v>3.2775279869960983E-3</v>
          </cell>
          <cell r="DB753">
            <v>9.4867652034780647E-2</v>
          </cell>
          <cell r="DC753">
            <v>0.31987455172623336</v>
          </cell>
          <cell r="DE753">
            <v>0.46791438082673642</v>
          </cell>
          <cell r="DF753">
            <v>0.53208561917326358</v>
          </cell>
        </row>
        <row r="754">
          <cell r="BS754">
            <v>38817</v>
          </cell>
          <cell r="BU754">
            <v>13911339</v>
          </cell>
          <cell r="BV754">
            <v>0</v>
          </cell>
          <cell r="BW754">
            <v>0</v>
          </cell>
          <cell r="BX754">
            <v>13911339</v>
          </cell>
          <cell r="BY754">
            <v>5.1899225066662389E-3</v>
          </cell>
          <cell r="BZ754">
            <v>1.0051899225066663</v>
          </cell>
          <cell r="CB754">
            <v>4.6640523842516046E-3</v>
          </cell>
          <cell r="CC754">
            <v>-9.4805925424283788E-2</v>
          </cell>
          <cell r="CD754">
            <v>-3.4079830183897708E-2</v>
          </cell>
          <cell r="CE754">
            <v>-2.0137044239449953E-2</v>
          </cell>
          <cell r="CF754">
            <v>7.2084690143342954E-3</v>
          </cell>
          <cell r="CG754">
            <v>1.0072084690143344</v>
          </cell>
          <cell r="CI754">
            <v>7.3519910407315869E-3</v>
          </cell>
          <cell r="CJ754">
            <v>-0.13883538627324032</v>
          </cell>
          <cell r="CK754">
            <v>-0.19833866762364749</v>
          </cell>
          <cell r="CM754">
            <v>15636850</v>
          </cell>
          <cell r="CN754">
            <v>0</v>
          </cell>
          <cell r="CO754">
            <v>131939.04999999999</v>
          </cell>
          <cell r="CP754">
            <v>15768789.050000001</v>
          </cell>
          <cell r="CQ754">
            <v>-6.3428174923597916E-3</v>
          </cell>
          <cell r="CR754">
            <v>0.99365718250764024</v>
          </cell>
          <cell r="CT754">
            <v>-1.5769583951794619E-3</v>
          </cell>
          <cell r="CU754">
            <v>0.1444081216465587</v>
          </cell>
          <cell r="CV754">
            <v>0.33676877505083347</v>
          </cell>
          <cell r="CW754">
            <v>0.1157930268417755</v>
          </cell>
          <cell r="CX754">
            <v>-4.0134836557482664E-3</v>
          </cell>
          <cell r="CY754">
            <v>0.99598651634425173</v>
          </cell>
          <cell r="DA754">
            <v>-7.4910997375920996E-4</v>
          </cell>
          <cell r="DB754">
            <v>9.0473418608131517E-2</v>
          </cell>
          <cell r="DC754">
            <v>0.31457725678524207</v>
          </cell>
          <cell r="DE754">
            <v>0.47080174693616589</v>
          </cell>
          <cell r="DF754">
            <v>0.52919825306383417</v>
          </cell>
        </row>
        <row r="755">
          <cell r="BS755">
            <v>38818</v>
          </cell>
          <cell r="BU755">
            <v>14044631</v>
          </cell>
          <cell r="BV755">
            <v>0</v>
          </cell>
          <cell r="BW755">
            <v>0</v>
          </cell>
          <cell r="BX755">
            <v>14044631</v>
          </cell>
          <cell r="BY755">
            <v>9.5815363280270863E-3</v>
          </cell>
          <cell r="BZ755">
            <v>1.0095815363280272</v>
          </cell>
          <cell r="CB755">
            <v>1.4290277499634296E-2</v>
          </cell>
          <cell r="CC755">
            <v>-8.613277551482168E-2</v>
          </cell>
          <cell r="CD755">
            <v>-2.4824830986830526E-2</v>
          </cell>
          <cell r="CE755">
            <v>-1.0748451732342179E-2</v>
          </cell>
          <cell r="CF755">
            <v>1.1334207553870499E-2</v>
          </cell>
          <cell r="CG755">
            <v>1.0113342075538705</v>
          </cell>
          <cell r="CI755">
            <v>1.8769527586991908E-2</v>
          </cell>
          <cell r="CJ755">
            <v>-0.12907476780321248</v>
          </cell>
          <cell r="CK755">
            <v>-0.18925247169458159</v>
          </cell>
          <cell r="CM755">
            <v>15385991</v>
          </cell>
          <cell r="CN755">
            <v>47223</v>
          </cell>
          <cell r="CO755">
            <v>179162.05</v>
          </cell>
          <cell r="CP755">
            <v>15565153.050000001</v>
          </cell>
          <cell r="CQ755">
            <v>-1.2913864175258277E-2</v>
          </cell>
          <cell r="CR755">
            <v>0.9870861358247417</v>
          </cell>
          <cell r="CT755">
            <v>-1.447045794391244E-2</v>
          </cell>
          <cell r="CU755">
            <v>0.12962939060255252</v>
          </cell>
          <cell r="CV755">
            <v>0.3195059246561005</v>
          </cell>
          <cell r="CW755">
            <v>0.10138382724544037</v>
          </cell>
          <cell r="CX755">
            <v>-8.0926365658143332E-3</v>
          </cell>
          <cell r="CY755">
            <v>0.99190736343418562</v>
          </cell>
          <cell r="DA755">
            <v>-8.8356842648081857E-3</v>
          </cell>
          <cell r="DB755">
            <v>8.1648613546654758E-2</v>
          </cell>
          <cell r="DC755">
            <v>0.30393886080839394</v>
          </cell>
          <cell r="DE755">
            <v>0.47721149080709202</v>
          </cell>
          <cell r="DF755">
            <v>0.52278850919290798</v>
          </cell>
        </row>
        <row r="756">
          <cell r="BS756">
            <v>38819</v>
          </cell>
          <cell r="BU756">
            <v>13989078</v>
          </cell>
          <cell r="BV756">
            <v>0</v>
          </cell>
          <cell r="BW756">
            <v>0</v>
          </cell>
          <cell r="BX756">
            <v>13989078</v>
          </cell>
          <cell r="BY756">
            <v>-3.9554616992073339E-3</v>
          </cell>
          <cell r="BZ756">
            <v>0.99604453830079265</v>
          </cell>
          <cell r="CB756">
            <v>1.0278291155106034E-2</v>
          </cell>
          <cell r="CC756">
            <v>-8.9747542319433715E-2</v>
          </cell>
          <cell r="CD756">
            <v>-2.8682099017880214E-2</v>
          </cell>
          <cell r="CE756">
            <v>-1.4661398342396437E-2</v>
          </cell>
          <cell r="CF756">
            <v>-4.6387890930938208E-3</v>
          </cell>
          <cell r="CG756">
            <v>0.99536121090690621</v>
          </cell>
          <cell r="CI756">
            <v>1.404367061404499E-2</v>
          </cell>
          <cell r="CJ756">
            <v>-0.13311480627122707</v>
          </cell>
          <cell r="CK756">
            <v>-0.19301335848613754</v>
          </cell>
          <cell r="CM756">
            <v>15483773</v>
          </cell>
          <cell r="CN756">
            <v>0</v>
          </cell>
          <cell r="CO756">
            <v>179162.05</v>
          </cell>
          <cell r="CP756">
            <v>15662935.050000001</v>
          </cell>
          <cell r="CQ756">
            <v>6.2821097669836269E-3</v>
          </cell>
          <cell r="CR756">
            <v>1.0062821097669836</v>
          </cell>
          <cell r="CT756">
            <v>-8.2792531821109794E-3</v>
          </cell>
          <cell r="CU756">
            <v>0.13672584643032848</v>
          </cell>
          <cell r="CV756">
            <v>0.32779520571297538</v>
          </cell>
          <cell r="CW756">
            <v>0.10830284134377677</v>
          </cell>
          <cell r="CX756">
            <v>3.9411889264056648E-3</v>
          </cell>
          <cell r="CY756">
            <v>1.0039411889264056</v>
          </cell>
          <cell r="DA756">
            <v>-4.9293184393842671E-3</v>
          </cell>
          <cell r="DB756">
            <v>8.5911595084626757E-2</v>
          </cell>
          <cell r="DC756">
            <v>0.30907793020732188</v>
          </cell>
          <cell r="DE756">
            <v>0.47464285012671492</v>
          </cell>
          <cell r="DF756">
            <v>0.52535714987328508</v>
          </cell>
        </row>
        <row r="757">
          <cell r="BS757">
            <v>38820</v>
          </cell>
          <cell r="BU757">
            <v>13974602</v>
          </cell>
          <cell r="BV757">
            <v>0</v>
          </cell>
          <cell r="BW757">
            <v>0</v>
          </cell>
          <cell r="BX757">
            <v>13974602</v>
          </cell>
          <cell r="BY757">
            <v>-1.0348072975216809E-3</v>
          </cell>
          <cell r="BZ757">
            <v>0.9989651927024783</v>
          </cell>
          <cell r="CA757">
            <v>9.7611093685161521E-3</v>
          </cell>
          <cell r="CB757">
            <v>9.2328478068910425E-3</v>
          </cell>
          <cell r="CC757">
            <v>-9.0689478205228657E-2</v>
          </cell>
          <cell r="CD757">
            <v>-2.9687225870029921E-2</v>
          </cell>
          <cell r="CE757">
            <v>-1.5681033917921527E-2</v>
          </cell>
          <cell r="CF757">
            <v>-1.2108505767220331E-3</v>
          </cell>
          <cell r="CG757">
            <v>0.99878914942327801</v>
          </cell>
          <cell r="CH757">
            <v>1.2671514768342051E-2</v>
          </cell>
          <cell r="CI757">
            <v>1.2815815250660778E-2</v>
          </cell>
          <cell r="CJ757">
            <v>-0.1341644747080053</v>
          </cell>
          <cell r="CK757">
            <v>-0.19399049872642149</v>
          </cell>
          <cell r="CM757">
            <v>15597782</v>
          </cell>
          <cell r="CN757">
            <v>0</v>
          </cell>
          <cell r="CO757">
            <v>179162.05</v>
          </cell>
          <cell r="CP757">
            <v>15776944.050000001</v>
          </cell>
          <cell r="CQ757">
            <v>7.2789039625111643E-3</v>
          </cell>
          <cell r="CR757">
            <v>1.0072789039625112</v>
          </cell>
          <cell r="CS757">
            <v>-5.828936921210226E-3</v>
          </cell>
          <cell r="CT757">
            <v>-1.060613108393671E-3</v>
          </cell>
          <cell r="CU757">
            <v>0.14499996469819898</v>
          </cell>
          <cell r="CV757">
            <v>0.33746009949724298</v>
          </cell>
          <cell r="CW757">
            <v>0.11637007128729637</v>
          </cell>
          <cell r="CX757">
            <v>4.5790153245265953E-3</v>
          </cell>
          <cell r="CY757">
            <v>1.0045790153245266</v>
          </cell>
          <cell r="CZ757">
            <v>-3.6384773152960959E-3</v>
          </cell>
          <cell r="DA757">
            <v>-3.7287453953105398E-4</v>
          </cell>
          <cell r="DB757">
            <v>9.0884000919600361E-2</v>
          </cell>
          <cell r="DC757">
            <v>0.31507221811074082</v>
          </cell>
          <cell r="DE757">
            <v>0.47255581423533521</v>
          </cell>
          <cell r="DF757">
            <v>0.52744418576466479</v>
          </cell>
        </row>
        <row r="758">
          <cell r="BS758">
            <v>38824</v>
          </cell>
          <cell r="BU758">
            <v>13848787</v>
          </cell>
          <cell r="BV758">
            <v>0</v>
          </cell>
          <cell r="BW758">
            <v>0</v>
          </cell>
          <cell r="BX758">
            <v>13848787</v>
          </cell>
          <cell r="BY758">
            <v>-9.0031186576905731E-3</v>
          </cell>
          <cell r="BZ758">
            <v>0.99099688134230945</v>
          </cell>
          <cell r="CB758">
            <v>1.4660472484662179E-4</v>
          </cell>
          <cell r="CC758">
            <v>-9.8876108729633483E-2</v>
          </cell>
          <cell r="CD758">
            <v>-3.8423066910594939E-2</v>
          </cell>
          <cell r="CE758">
            <v>-2.4542974366573711E-2</v>
          </cell>
          <cell r="CF758">
            <v>-1.0331064702216106E-2</v>
          </cell>
          <cell r="CG758">
            <v>0.98966893529778388</v>
          </cell>
          <cell r="CI758">
            <v>2.3523495318784615E-3</v>
          </cell>
          <cell r="CJ758">
            <v>-0.14310947754127423</v>
          </cell>
          <cell r="CK758">
            <v>-0.2023174350346798</v>
          </cell>
          <cell r="CM758">
            <v>15522023</v>
          </cell>
          <cell r="CN758">
            <v>0</v>
          </cell>
          <cell r="CO758">
            <v>179162.05</v>
          </cell>
          <cell r="CP758">
            <v>15701185.050000001</v>
          </cell>
          <cell r="CQ758">
            <v>-4.8018805010593925E-3</v>
          </cell>
          <cell r="CR758">
            <v>0.99519811949894066</v>
          </cell>
          <cell r="CT758">
            <v>-5.8574006720486516E-3</v>
          </cell>
          <cell r="CU758">
            <v>0.139501811694001</v>
          </cell>
          <cell r="CV758">
            <v>0.33103777592452222</v>
          </cell>
          <cell r="CW758">
            <v>0.11100939561001577</v>
          </cell>
          <cell r="CX758">
            <v>-3.0046117771384681E-3</v>
          </cell>
          <cell r="CY758">
            <v>0.99699538822286149</v>
          </cell>
          <cell r="DA758">
            <v>-3.3763659734367124E-3</v>
          </cell>
          <cell r="DB758">
            <v>8.7606318002945383E-2</v>
          </cell>
          <cell r="DC758">
            <v>0.3111209366364176</v>
          </cell>
          <cell r="DE758">
            <v>0.47151532422837505</v>
          </cell>
          <cell r="DF758">
            <v>0.52848467577162495</v>
          </cell>
        </row>
        <row r="759">
          <cell r="BS759">
            <v>38825</v>
          </cell>
          <cell r="BU759">
            <v>13623907</v>
          </cell>
          <cell r="BV759">
            <v>0</v>
          </cell>
          <cell r="BW759">
            <v>0</v>
          </cell>
          <cell r="BX759">
            <v>13623907</v>
          </cell>
          <cell r="BY759">
            <v>-1.6238245270145321E-2</v>
          </cell>
          <cell r="BZ759">
            <v>0.98376175472985472</v>
          </cell>
          <cell r="CB759">
            <v>-1.6094021148778448E-2</v>
          </cell>
          <cell r="CC759">
            <v>-0.11350877949486937</v>
          </cell>
          <cell r="CD759">
            <v>-5.4037388996214797E-2</v>
          </cell>
          <cell r="CE759">
            <v>-4.0382684799295632E-2</v>
          </cell>
          <cell r="CF759">
            <v>-2.0831631491927152E-2</v>
          </cell>
          <cell r="CG759">
            <v>0.97916836850807287</v>
          </cell>
          <cell r="CI759">
            <v>-1.8528285238636921E-2</v>
          </cell>
          <cell r="CJ759">
            <v>-0.16095990513405933</v>
          </cell>
          <cell r="CK759">
            <v>-0.21893446427557262</v>
          </cell>
          <cell r="CM759">
            <v>15994431</v>
          </cell>
          <cell r="CN759">
            <v>0</v>
          </cell>
          <cell r="CO759">
            <v>179162.05</v>
          </cell>
          <cell r="CP759">
            <v>16173593.050000001</v>
          </cell>
          <cell r="CQ759">
            <v>3.0087410504088034E-2</v>
          </cell>
          <cell r="CR759">
            <v>1.030087410504088</v>
          </cell>
          <cell r="CT759">
            <v>2.405377581353263E-2</v>
          </cell>
          <cell r="CU759">
            <v>0.17378647047259044</v>
          </cell>
          <cell r="CV759">
            <v>0.37108525588521157</v>
          </cell>
          <cell r="CW759">
            <v>0.14443679136963294</v>
          </cell>
          <cell r="CX759">
            <v>1.904451722336609E-2</v>
          </cell>
          <cell r="CY759">
            <v>1.0190445172233662</v>
          </cell>
          <cell r="DA759">
            <v>1.5603849989995977E-2</v>
          </cell>
          <cell r="DB759">
            <v>0.10831925525839448</v>
          </cell>
          <cell r="DC759">
            <v>0.33609060189610585</v>
          </cell>
          <cell r="DE759">
            <v>0.45998215700016659</v>
          </cell>
          <cell r="DF759">
            <v>0.54001784299983346</v>
          </cell>
        </row>
        <row r="760">
          <cell r="BS760">
            <v>38826</v>
          </cell>
          <cell r="BU760">
            <v>13379695</v>
          </cell>
          <cell r="BV760">
            <v>0</v>
          </cell>
          <cell r="BW760">
            <v>0</v>
          </cell>
          <cell r="BX760">
            <v>13379695</v>
          </cell>
          <cell r="BY760">
            <v>-1.7925254480964967E-2</v>
          </cell>
          <cell r="BZ760">
            <v>0.98207474551903506</v>
          </cell>
          <cell r="CB760">
            <v>-3.373078620502945E-2</v>
          </cell>
          <cell r="CC760">
            <v>-0.12939936021756504</v>
          </cell>
          <cell r="CD760">
            <v>-7.0994009527935664E-2</v>
          </cell>
          <cell r="CE760">
            <v>-5.7584069378608604E-2</v>
          </cell>
          <cell r="CF760">
            <v>-2.4754989974295313E-2</v>
          </cell>
          <cell r="CG760">
            <v>0.97524501002570474</v>
          </cell>
          <cell r="CI760">
            <v>-4.2824607697608874E-2</v>
          </cell>
          <cell r="CJ760">
            <v>-0.18173033427049745</v>
          </cell>
          <cell r="CK760">
            <v>-0.23826973378169836</v>
          </cell>
          <cell r="CM760">
            <v>16361179</v>
          </cell>
          <cell r="CN760">
            <v>0</v>
          </cell>
          <cell r="CO760">
            <v>179162.05</v>
          </cell>
          <cell r="CP760">
            <v>16540341.050000001</v>
          </cell>
          <cell r="CQ760">
            <v>2.267572819881232E-2</v>
          </cell>
          <cell r="CR760">
            <v>1.0226757281988124</v>
          </cell>
          <cell r="CT760">
            <v>4.727494089484785E-2</v>
          </cell>
          <cell r="CU760">
            <v>0.20040293344047022</v>
          </cell>
          <cell r="CV760">
            <v>0.40217561248506373</v>
          </cell>
          <cell r="CW760">
            <v>0.17038772899145171</v>
          </cell>
          <cell r="CX760">
            <v>1.452243585089337E-2</v>
          </cell>
          <cell r="CY760">
            <v>1.0145224358508933</v>
          </cell>
          <cell r="DA760">
            <v>3.0352891751395994E-2</v>
          </cell>
          <cell r="DB760">
            <v>0.12441475054519424</v>
          </cell>
          <cell r="DC760">
            <v>0.35549389195312342</v>
          </cell>
          <cell r="DE760">
            <v>0.44987564924958157</v>
          </cell>
          <cell r="DF760">
            <v>0.55012435075041843</v>
          </cell>
        </row>
        <row r="761">
          <cell r="BS761">
            <v>38827</v>
          </cell>
          <cell r="BU761">
            <v>13445883</v>
          </cell>
          <cell r="BV761">
            <v>0</v>
          </cell>
          <cell r="BW761">
            <v>0</v>
          </cell>
          <cell r="BX761">
            <v>13445883</v>
          </cell>
          <cell r="BY761">
            <v>4.9468990137667562E-3</v>
          </cell>
          <cell r="BZ761">
            <v>1.0049468990137667</v>
          </cell>
          <cell r="CB761">
            <v>-2.8950749984274049E-2</v>
          </cell>
          <cell r="CC761">
            <v>-0.12509258677124069</v>
          </cell>
          <cell r="CD761">
            <v>-6.639831070988611E-2</v>
          </cell>
          <cell r="CE761">
            <v>-5.292203294085962E-2</v>
          </cell>
          <cell r="CF761">
            <v>7.1469605494300995E-3</v>
          </cell>
          <cell r="CG761">
            <v>1.0071469605494301</v>
          </cell>
          <cell r="CI761">
            <v>-3.5983712929938405E-2</v>
          </cell>
          <cell r="CJ761">
            <v>-0.1758821932507334</v>
          </cell>
          <cell r="CK761">
            <v>-0.23282567761972928</v>
          </cell>
          <cell r="CM761">
            <v>16462234</v>
          </cell>
          <cell r="CN761">
            <v>0</v>
          </cell>
          <cell r="CO761">
            <v>179162.05</v>
          </cell>
          <cell r="CP761">
            <v>16641396.050000001</v>
          </cell>
          <cell r="CQ761">
            <v>6.1096079998906672E-3</v>
          </cell>
          <cell r="CR761">
            <v>1.0061096079998906</v>
          </cell>
          <cell r="CT761">
            <v>5.3673380251823888E-2</v>
          </cell>
          <cell r="CU761">
            <v>0.20773692480571015</v>
          </cell>
          <cell r="CV761">
            <v>0.41074235582435392</v>
          </cell>
          <cell r="CW761">
            <v>0.17753833922347173</v>
          </cell>
          <cell r="CX761">
            <v>3.9119856501299054E-3</v>
          </cell>
          <cell r="CY761">
            <v>1.00391198565013</v>
          </cell>
          <cell r="DA761">
            <v>3.4383617478497275E-2</v>
          </cell>
          <cell r="DB761">
            <v>0.12881344491412139</v>
          </cell>
          <cell r="DC761">
            <v>0.36079656460728282</v>
          </cell>
          <cell r="DE761">
            <v>0.44957303731291409</v>
          </cell>
          <cell r="DF761">
            <v>0.55042696268708591</v>
          </cell>
        </row>
        <row r="762">
          <cell r="BS762">
            <v>38828</v>
          </cell>
          <cell r="BU762">
            <v>13510871</v>
          </cell>
          <cell r="BV762">
            <v>0</v>
          </cell>
          <cell r="BW762">
            <v>0</v>
          </cell>
          <cell r="BX762">
            <v>13510871</v>
          </cell>
          <cell r="BY762">
            <v>4.8333010186091905E-3</v>
          </cell>
          <cell r="BZ762">
            <v>1.0048333010186092</v>
          </cell>
          <cell r="CA762">
            <v>-3.3183843089055309E-2</v>
          </cell>
          <cell r="CB762">
            <v>-2.4257376655053342E-2</v>
          </cell>
          <cell r="CC762">
            <v>-0.12086389587969337</v>
          </cell>
          <cell r="CD762">
            <v>-6.1885932714064951E-2</v>
          </cell>
          <cell r="CE762">
            <v>-4.8344520037970296E-2</v>
          </cell>
          <cell r="CF762">
            <v>7.2240263771998691E-3</v>
          </cell>
          <cell r="CG762">
            <v>1.0072240263771999</v>
          </cell>
          <cell r="CH762">
            <v>-4.1306078029993087E-2</v>
          </cell>
          <cell r="CI762">
            <v>-2.9019633844094006E-2</v>
          </cell>
          <cell r="CJ762">
            <v>-0.16992874447685657</v>
          </cell>
          <cell r="CK762">
            <v>-0.22728359007894372</v>
          </cell>
          <cell r="CM762">
            <v>16330181</v>
          </cell>
          <cell r="CN762">
            <v>0</v>
          </cell>
          <cell r="CO762">
            <v>179162.05</v>
          </cell>
          <cell r="CP762">
            <v>16509343.050000001</v>
          </cell>
          <cell r="CQ762">
            <v>-7.9352116615240345E-3</v>
          </cell>
          <cell r="CR762">
            <v>0.992064788338476</v>
          </cell>
          <cell r="CS762">
            <v>4.6422107962029724E-2</v>
          </cell>
          <cell r="CT762">
            <v>4.5312258957412199E-2</v>
          </cell>
          <cell r="CU762">
            <v>0.19815327667593885</v>
          </cell>
          <cell r="CV762">
            <v>0.39954781663101069</v>
          </cell>
          <cell r="CW762">
            <v>0.16819432326217409</v>
          </cell>
          <cell r="CX762">
            <v>-5.0601377254171614E-3</v>
          </cell>
          <cell r="CY762">
            <v>0.99493986227458286</v>
          </cell>
          <cell r="CZ762">
            <v>2.9533380698400613E-2</v>
          </cell>
          <cell r="DA762">
            <v>2.9149493913140923E-2</v>
          </cell>
          <cell r="DB762">
            <v>0.1231014934165533</v>
          </cell>
          <cell r="DC762">
            <v>0.35391074657409538</v>
          </cell>
          <cell r="DE762">
            <v>0.45276121632709193</v>
          </cell>
          <cell r="DF762">
            <v>0.54723878367290801</v>
          </cell>
        </row>
        <row r="763">
          <cell r="BS763">
            <v>38831</v>
          </cell>
          <cell r="BU763">
            <v>13560435</v>
          </cell>
          <cell r="BV763">
            <v>0</v>
          </cell>
          <cell r="BW763">
            <v>0</v>
          </cell>
          <cell r="BX763">
            <v>13560435</v>
          </cell>
          <cell r="BY763">
            <v>3.6684533513790486E-3</v>
          </cell>
          <cell r="BZ763">
            <v>1.0036684533513791</v>
          </cell>
          <cell r="CB763">
            <v>-2.0677910358360085E-2</v>
          </cell>
          <cell r="CC763">
            <v>-0.11763882609221488</v>
          </cell>
          <cell r="CD763">
            <v>-5.8444505019954018E-2</v>
          </cell>
          <cell r="CE763">
            <v>-4.4853416303145321E-2</v>
          </cell>
          <cell r="CF763">
            <v>4.9864555715521978E-3</v>
          </cell>
          <cell r="CG763">
            <v>1.0049864555715522</v>
          </cell>
          <cell r="CI763">
            <v>-2.4177883387408117E-2</v>
          </cell>
          <cell r="CJ763">
            <v>-0.16578963103996791</v>
          </cell>
          <cell r="CK763">
            <v>-0.2234304740314631</v>
          </cell>
          <cell r="CM763">
            <v>16284041</v>
          </cell>
          <cell r="CN763">
            <v>0</v>
          </cell>
          <cell r="CO763">
            <v>179162.05</v>
          </cell>
          <cell r="CP763">
            <v>16463203.050000001</v>
          </cell>
          <cell r="CQ763">
            <v>-2.7947811042668956E-3</v>
          </cell>
          <cell r="CR763">
            <v>0.9972052188957331</v>
          </cell>
          <cell r="CT763">
            <v>4.2390840008019515E-2</v>
          </cell>
          <cell r="CU763">
            <v>0.19480470053826937</v>
          </cell>
          <cell r="CV763">
            <v>0.39563638683857238</v>
          </cell>
          <cell r="CW763">
            <v>0.16492947584140905</v>
          </cell>
          <cell r="CX763">
            <v>-1.7829161938273783E-3</v>
          </cell>
          <cell r="CY763">
            <v>0.99821708380617258</v>
          </cell>
          <cell r="DA763">
            <v>2.7314606614573966E-2</v>
          </cell>
          <cell r="DB763">
            <v>0.12109909757662907</v>
          </cell>
          <cell r="DC763">
            <v>0.35149683717903146</v>
          </cell>
          <cell r="DE763">
            <v>0.45437001473907601</v>
          </cell>
          <cell r="DF763">
            <v>0.54562998526092399</v>
          </cell>
        </row>
        <row r="764">
          <cell r="BS764">
            <v>38832</v>
          </cell>
          <cell r="BU764">
            <v>13296436</v>
          </cell>
          <cell r="BV764">
            <v>0</v>
          </cell>
          <cell r="BW764">
            <v>0</v>
          </cell>
          <cell r="BX764">
            <v>13296436</v>
          </cell>
          <cell r="BY764">
            <v>-1.9468328265280575E-2</v>
          </cell>
          <cell r="BZ764">
            <v>0.98053167173471945</v>
          </cell>
          <cell r="CB764">
            <v>-3.974367427694403E-2</v>
          </cell>
          <cell r="CC764">
            <v>-0.13481692307438997</v>
          </cell>
          <cell r="CD764">
            <v>-7.6775016476204216E-2</v>
          </cell>
          <cell r="CE764">
            <v>-6.3448523536016932E-2</v>
          </cell>
          <cell r="CF764">
            <v>-2.6896504298743532E-2</v>
          </cell>
          <cell r="CG764">
            <v>0.97310349570125643</v>
          </cell>
          <cell r="CI764">
            <v>-5.0424087141687779E-2</v>
          </cell>
          <cell r="CJ764">
            <v>-0.18822697381475784</v>
          </cell>
          <cell r="CK764">
            <v>-0.2443174796249491</v>
          </cell>
          <cell r="CM764">
            <v>16209944</v>
          </cell>
          <cell r="CN764">
            <v>181473</v>
          </cell>
          <cell r="CO764">
            <v>360635.05</v>
          </cell>
          <cell r="CP764">
            <v>16570579.050000001</v>
          </cell>
          <cell r="CQ764">
            <v>6.522181599406319E-3</v>
          </cell>
          <cell r="CR764">
            <v>1.0065221815994063</v>
          </cell>
          <cell r="CT764">
            <v>4.9189502364109572E-2</v>
          </cell>
          <cell r="CU764">
            <v>0.20259743377100414</v>
          </cell>
          <cell r="CV764">
            <v>0.40473898080027282</v>
          </cell>
          <cell r="CW764">
            <v>0.17252735743334791</v>
          </cell>
          <cell r="CX764">
            <v>4.129555659340923E-3</v>
          </cell>
          <cell r="CY764">
            <v>1.004129555659341</v>
          </cell>
          <cell r="DA764">
            <v>3.1556959462242906E-2</v>
          </cell>
          <cell r="DB764">
            <v>0.1257287386997088</v>
          </cell>
          <cell r="DC764">
            <v>0.35707791859158555</v>
          </cell>
          <cell r="DE764">
            <v>0.45062918595910445</v>
          </cell>
          <cell r="DF764">
            <v>0.54937081404089561</v>
          </cell>
        </row>
        <row r="765">
          <cell r="BS765">
            <v>38833</v>
          </cell>
          <cell r="BU765">
            <v>13208828</v>
          </cell>
          <cell r="BV765">
            <v>0</v>
          </cell>
          <cell r="BW765">
            <v>0</v>
          </cell>
          <cell r="BX765">
            <v>13208828</v>
          </cell>
          <cell r="BY765">
            <v>-6.588833278331126E-3</v>
          </cell>
          <cell r="BZ765">
            <v>0.99341116672166885</v>
          </cell>
          <cell r="CB765">
            <v>-4.6070643111596143E-2</v>
          </cell>
          <cell r="CC765">
            <v>-0.14051747012348637</v>
          </cell>
          <cell r="CD765">
            <v>-8.2857991971032496E-2</v>
          </cell>
          <cell r="CE765">
            <v>-6.9619305071012993E-2</v>
          </cell>
          <cell r="CF765">
            <v>-8.9612649300745313E-3</v>
          </cell>
          <cell r="CG765">
            <v>0.99103873506992546</v>
          </cell>
          <cell r="CI765">
            <v>-5.8933488468028483E-2</v>
          </cell>
          <cell r="CJ765">
            <v>-0.19550148696549208</v>
          </cell>
          <cell r="CK765">
            <v>-0.2510893508930564</v>
          </cell>
          <cell r="CM765">
            <v>16401435</v>
          </cell>
          <cell r="CN765">
            <v>0</v>
          </cell>
          <cell r="CO765">
            <v>360635.05</v>
          </cell>
          <cell r="CP765">
            <v>16762070.050000001</v>
          </cell>
          <cell r="CQ765">
            <v>1.1556083792980064E-2</v>
          </cell>
          <cell r="CR765">
            <v>1.01155608379298</v>
          </cell>
          <cell r="CT765">
            <v>6.1314024168144243E-2</v>
          </cell>
          <cell r="CU765">
            <v>0.21649475048488465</v>
          </cell>
          <cell r="CV765">
            <v>0.4209722621696661</v>
          </cell>
          <cell r="CW765">
            <v>0.186077181825409</v>
          </cell>
          <cell r="CX765">
            <v>7.3722126104332694E-3</v>
          </cell>
          <cell r="CY765">
            <v>1.0073722126104332</v>
          </cell>
          <cell r="DA765">
            <v>3.9161816687170559E-2</v>
          </cell>
          <cell r="DB765">
            <v>0.13402785030307784</v>
          </cell>
          <cell r="DC765">
            <v>0.36708258553636686</v>
          </cell>
          <cell r="DE765">
            <v>0.44608951970470506</v>
          </cell>
          <cell r="DF765">
            <v>0.55391048029529488</v>
          </cell>
        </row>
        <row r="766">
          <cell r="BS766">
            <v>38834</v>
          </cell>
          <cell r="BU766">
            <v>13133912</v>
          </cell>
          <cell r="BV766">
            <v>0</v>
          </cell>
          <cell r="BW766">
            <v>0</v>
          </cell>
          <cell r="BX766">
            <v>13133912</v>
          </cell>
          <cell r="BY766">
            <v>-5.6716614070529197E-3</v>
          </cell>
          <cell r="BZ766">
            <v>0.99432833859294711</v>
          </cell>
          <cell r="CB766">
            <v>-5.1481007430114856E-2</v>
          </cell>
          <cell r="CC766">
            <v>-0.14539216401822319</v>
          </cell>
          <cell r="CD766">
            <v>-8.8059710902757327E-2</v>
          </cell>
          <cell r="CE766">
            <v>-7.4896109352308726E-2</v>
          </cell>
          <cell r="CF766">
            <v>-8.434012197381411E-3</v>
          </cell>
          <cell r="CG766">
            <v>0.99156598780261862</v>
          </cell>
          <cell r="CI766">
            <v>-6.687045490483623E-2</v>
          </cell>
          <cell r="CJ766">
            <v>-0.20228663723720031</v>
          </cell>
          <cell r="CK766">
            <v>-0.25740567244237311</v>
          </cell>
          <cell r="CM766">
            <v>16633151</v>
          </cell>
          <cell r="CN766">
            <v>0</v>
          </cell>
          <cell r="CO766">
            <v>360635.05</v>
          </cell>
          <cell r="CP766">
            <v>16993786.050000001</v>
          </cell>
          <cell r="CQ766">
            <v>1.3823829593171279E-2</v>
          </cell>
          <cell r="CR766">
            <v>1.0138238295931712</v>
          </cell>
          <cell r="CT766">
            <v>7.5985448383087517E-2</v>
          </cell>
          <cell r="CU766">
            <v>0.23331136661657492</v>
          </cell>
          <cell r="CV766">
            <v>0.44061554057852259</v>
          </cell>
          <cell r="CW766">
            <v>0.20247331067131213</v>
          </cell>
          <cell r="CX766">
            <v>8.8477042094707321E-3</v>
          </cell>
          <cell r="CY766">
            <v>1.0088477042094708</v>
          </cell>
          <cell r="DA766">
            <v>4.8356013066994885E-2</v>
          </cell>
          <cell r="DB766">
            <v>0.14406139328786138</v>
          </cell>
          <cell r="DC766">
            <v>0.37917812788311123</v>
          </cell>
          <cell r="DE766">
            <v>0.44122297184643311</v>
          </cell>
          <cell r="DF766">
            <v>0.55877702815356689</v>
          </cell>
        </row>
        <row r="767">
          <cell r="BS767">
            <v>38835</v>
          </cell>
          <cell r="BU767">
            <v>13125400</v>
          </cell>
          <cell r="BV767">
            <v>0</v>
          </cell>
          <cell r="BW767">
            <v>0</v>
          </cell>
          <cell r="BX767">
            <v>13125400</v>
          </cell>
          <cell r="BY767">
            <v>-6.4809327182944424E-4</v>
          </cell>
          <cell r="BZ767">
            <v>0.99935190672817054</v>
          </cell>
          <cell r="CA767">
            <v>-2.8530433012053713E-2</v>
          </cell>
          <cell r="CB767">
            <v>-5.2095736207401822E-2</v>
          </cell>
          <cell r="CC767">
            <v>-0.14594602960677572</v>
          </cell>
          <cell r="CD767">
            <v>-8.8650733268431425E-2</v>
          </cell>
          <cell r="CE767">
            <v>-7.5495662959580767E-2</v>
          </cell>
          <cell r="CF767">
            <v>-9.6751517870320388E-4</v>
          </cell>
          <cell r="CG767">
            <v>0.99903248482129681</v>
          </cell>
          <cell r="CH767">
            <v>-3.9911865790596024E-2</v>
          </cell>
          <cell r="CI767">
            <v>-6.7773271903412202E-2</v>
          </cell>
          <cell r="CJ767">
            <v>-0.20305843702392767</v>
          </cell>
          <cell r="CK767">
            <v>-0.25812414372590398</v>
          </cell>
          <cell r="CM767">
            <v>16690526</v>
          </cell>
          <cell r="CN767">
            <v>0</v>
          </cell>
          <cell r="CO767">
            <v>360635.05</v>
          </cell>
          <cell r="CP767">
            <v>17051161.050000001</v>
          </cell>
          <cell r="CQ767">
            <v>3.3762341029355256E-3</v>
          </cell>
          <cell r="CR767">
            <v>1.0033762341029355</v>
          </cell>
          <cell r="CS767">
            <v>3.2818871008922335E-2</v>
          </cell>
          <cell r="CT767">
            <v>7.9618227148180898E-2</v>
          </cell>
          <cell r="CU767">
            <v>0.23747531451208381</v>
          </cell>
          <cell r="CV767">
            <v>0.44547939589584273</v>
          </cell>
          <cell r="CW767">
            <v>0.20653314207067042</v>
          </cell>
          <cell r="CX767">
            <v>2.1663641087304761E-3</v>
          </cell>
          <cell r="CY767">
            <v>1.0021663641087304</v>
          </cell>
          <cell r="CZ767">
            <v>2.086931016413307E-2</v>
          </cell>
          <cell r="DA767">
            <v>5.0627133906874899E-2</v>
          </cell>
          <cell r="DB767">
            <v>0.14653984682846422</v>
          </cell>
          <cell r="DC767">
            <v>0.38216592987890308</v>
          </cell>
          <cell r="DE767">
            <v>0.44021440085409386</v>
          </cell>
          <cell r="DF767">
            <v>0.55978559914590609</v>
          </cell>
        </row>
        <row r="771">
          <cell r="BU771">
            <v>13846757</v>
          </cell>
          <cell r="BX771">
            <v>13846757</v>
          </cell>
          <cell r="CM771">
            <v>15661756</v>
          </cell>
          <cell r="CP771">
            <v>15793695.050000001</v>
          </cell>
        </row>
        <row r="772">
          <cell r="BU772">
            <v>-721357</v>
          </cell>
          <cell r="BW772">
            <v>0</v>
          </cell>
          <cell r="BX772">
            <v>-721357</v>
          </cell>
          <cell r="BY772" t="str">
            <v>Month P&amp;L</v>
          </cell>
          <cell r="CM772">
            <v>1028770</v>
          </cell>
          <cell r="CO772">
            <v>228696</v>
          </cell>
          <cell r="CP772">
            <v>1257466</v>
          </cell>
        </row>
        <row r="773">
          <cell r="BU773" t="str">
            <v>OKK</v>
          </cell>
          <cell r="BX773">
            <v>0</v>
          </cell>
          <cell r="CM773" t="str">
            <v>OKK</v>
          </cell>
          <cell r="CP773">
            <v>0</v>
          </cell>
        </row>
        <row r="774">
          <cell r="BU774">
            <v>-721357</v>
          </cell>
          <cell r="CM774">
            <v>1028770</v>
          </cell>
        </row>
        <row r="775">
          <cell r="BU775">
            <v>-5.209573620740221E-2</v>
          </cell>
          <cell r="BX775">
            <v>-5.209573620740221E-2</v>
          </cell>
          <cell r="CM775">
            <v>6.5686759517898249E-2</v>
          </cell>
          <cell r="CP775">
            <v>7.9618227148180884E-2</v>
          </cell>
        </row>
        <row r="776">
          <cell r="BS776" t="str">
            <v>Month Fee deduction</v>
          </cell>
          <cell r="BX776">
            <v>0</v>
          </cell>
          <cell r="CP776">
            <v>228696</v>
          </cell>
        </row>
        <row r="777">
          <cell r="BS777" t="str">
            <v>Cum fee deduction</v>
          </cell>
          <cell r="BU777">
            <v>0</v>
          </cell>
          <cell r="BX777">
            <v>0</v>
          </cell>
          <cell r="CM777">
            <v>0</v>
          </cell>
          <cell r="CP777">
            <v>228696</v>
          </cell>
        </row>
        <row r="784">
          <cell r="BT784" t="str">
            <v>First Day P&amp;L:</v>
          </cell>
          <cell r="BU784">
            <v>32675</v>
          </cell>
          <cell r="BW784">
            <v>-48729</v>
          </cell>
          <cell r="CL784" t="str">
            <v>First Day P&amp;L:</v>
          </cell>
          <cell r="CM784">
            <v>-81404</v>
          </cell>
        </row>
        <row r="788">
          <cell r="BU788">
            <v>0</v>
          </cell>
          <cell r="BX788">
            <v>0</v>
          </cell>
          <cell r="CP788">
            <v>0</v>
          </cell>
        </row>
        <row r="789">
          <cell r="BU789">
            <v>0</v>
          </cell>
          <cell r="BX789">
            <v>0</v>
          </cell>
          <cell r="CM789">
            <v>0</v>
          </cell>
          <cell r="CP789">
            <v>0</v>
          </cell>
        </row>
        <row r="790">
          <cell r="BU790">
            <v>13125400</v>
          </cell>
          <cell r="BX790">
            <v>13125400</v>
          </cell>
          <cell r="CM790">
            <v>16690526</v>
          </cell>
          <cell r="CP790">
            <v>17051161.050000001</v>
          </cell>
        </row>
        <row r="792">
          <cell r="BS792">
            <v>38838</v>
          </cell>
          <cell r="BU792">
            <v>13158075</v>
          </cell>
          <cell r="BV792">
            <v>0</v>
          </cell>
          <cell r="BW792">
            <v>0</v>
          </cell>
          <cell r="BX792">
            <v>13158075</v>
          </cell>
          <cell r="BY792">
            <v>2.48944794063419E-3</v>
          </cell>
          <cell r="BZ792">
            <v>1.0024894479406341</v>
          </cell>
          <cell r="CB792">
            <v>2.4894479406341041E-3</v>
          </cell>
          <cell r="CC792">
            <v>-0.14381990670898992</v>
          </cell>
          <cell r="CD792">
            <v>-8.6381976713168163E-2</v>
          </cell>
          <cell r="CE792">
            <v>-7.3194157541628169E-2</v>
          </cell>
          <cell r="CF792">
            <v>3.7852369343853928E-3</v>
          </cell>
          <cell r="CG792">
            <v>1.0037852369343854</v>
          </cell>
          <cell r="CI792">
            <v>3.785236934385372E-3</v>
          </cell>
          <cell r="CJ792">
            <v>-0.20004182438520379</v>
          </cell>
          <cell r="CK792">
            <v>-0.25531596783400645</v>
          </cell>
          <cell r="CM792">
            <v>16609122</v>
          </cell>
          <cell r="CN792">
            <v>0</v>
          </cell>
          <cell r="CO792">
            <v>360635.05</v>
          </cell>
          <cell r="CP792">
            <v>16969757.050000001</v>
          </cell>
          <cell r="CQ792">
            <v>-4.7741030514751957E-3</v>
          </cell>
          <cell r="CR792">
            <v>0.99522589694852481</v>
          </cell>
          <cell r="CT792">
            <v>-4.774103051475187E-3</v>
          </cell>
          <cell r="CU792">
            <v>0.23156747983694648</v>
          </cell>
          <cell r="CV792">
            <v>0.43857852830105193</v>
          </cell>
          <cell r="CW792">
            <v>0.20077302851540479</v>
          </cell>
          <cell r="CX792">
            <v>-3.0572352103106007E-3</v>
          </cell>
          <cell r="CY792">
            <v>0.99694276478968935</v>
          </cell>
          <cell r="DA792">
            <v>-3.0572352103106493E-3</v>
          </cell>
          <cell r="DB792">
            <v>0.14303460483871611</v>
          </cell>
          <cell r="DC792">
            <v>0.37794032353158546</v>
          </cell>
          <cell r="DE792">
            <v>0.44203271809569439</v>
          </cell>
          <cell r="DF792">
            <v>0.55796728190430556</v>
          </cell>
        </row>
        <row r="793">
          <cell r="BS793">
            <v>38839</v>
          </cell>
          <cell r="BU793">
            <v>13115314</v>
          </cell>
          <cell r="BV793">
            <v>0</v>
          </cell>
          <cell r="BW793">
            <v>0</v>
          </cell>
          <cell r="BX793">
            <v>13115314</v>
          </cell>
          <cell r="BY793">
            <v>-3.2497914778567534E-3</v>
          </cell>
          <cell r="BZ793">
            <v>0.99675020852214324</v>
          </cell>
          <cell r="CB793">
            <v>-7.6843372392465525E-4</v>
          </cell>
          <cell r="CC793">
            <v>-0.14660231347967767</v>
          </cell>
          <cell r="CD793">
            <v>-8.9351044779262034E-2</v>
          </cell>
          <cell r="CE793">
            <v>-7.6206083270077274E-2</v>
          </cell>
          <cell r="CF793">
            <v>-5.0283038775095924E-3</v>
          </cell>
          <cell r="CG793">
            <v>0.99497169612249037</v>
          </cell>
          <cell r="CI793">
            <v>-1.2621002646787671E-3</v>
          </cell>
          <cell r="CJ793">
            <v>-0.20406425718149324</v>
          </cell>
          <cell r="CK793">
            <v>-0.25906046544046624</v>
          </cell>
          <cell r="CM793">
            <v>16928293</v>
          </cell>
          <cell r="CN793">
            <v>0</v>
          </cell>
          <cell r="CO793">
            <v>360635.05</v>
          </cell>
          <cell r="CP793">
            <v>17288928.050000001</v>
          </cell>
          <cell r="CQ793">
            <v>1.8808224481917376E-2</v>
          </cell>
          <cell r="CR793">
            <v>1.0188082244819174</v>
          </cell>
          <cell r="CT793">
            <v>1.3944329028550362E-2</v>
          </cell>
          <cell r="CU793">
            <v>0.25473107746234902</v>
          </cell>
          <cell r="CV793">
            <v>0.46563563619620463</v>
          </cell>
          <cell r="CW793">
            <v>0.22335743718755441</v>
          </cell>
          <cell r="CX793">
            <v>1.2114779885164005E-2</v>
          </cell>
          <cell r="CY793">
            <v>1.012114779885164</v>
          </cell>
          <cell r="DA793">
            <v>9.0205069432232055E-3</v>
          </cell>
          <cell r="DB793">
            <v>0.15688221747746245</v>
          </cell>
          <cell r="DC793">
            <v>0.39463376724606225</v>
          </cell>
          <cell r="DE793">
            <v>0.43654258957654452</v>
          </cell>
          <cell r="DF793">
            <v>0.56345741042345543</v>
          </cell>
        </row>
        <row r="794">
          <cell r="BS794">
            <v>38840</v>
          </cell>
          <cell r="BU794">
            <v>13135277</v>
          </cell>
          <cell r="BV794">
            <v>0</v>
          </cell>
          <cell r="BW794">
            <v>0</v>
          </cell>
          <cell r="BX794">
            <v>13135277</v>
          </cell>
          <cell r="BY794">
            <v>1.5221137671579956E-3</v>
          </cell>
          <cell r="BZ794">
            <v>1.0015221137671579</v>
          </cell>
          <cell r="CB794">
            <v>7.5251039968304845E-4</v>
          </cell>
          <cell r="CC794">
            <v>-0.14530334511216436</v>
          </cell>
          <cell r="CD794">
            <v>-8.7964933467472584E-2</v>
          </cell>
          <cell r="CE794">
            <v>-7.4799963831405858E-2</v>
          </cell>
          <cell r="CF794">
            <v>2.4912855232643765E-3</v>
          </cell>
          <cell r="CG794">
            <v>1.0024912855232644</v>
          </cell>
          <cell r="CI794">
            <v>1.2260410064672822E-3</v>
          </cell>
          <cell r="CJ794">
            <v>-0.20208135398796079</v>
          </cell>
          <cell r="CK794">
            <v>-0.2572145735044038</v>
          </cell>
          <cell r="CM794">
            <v>17046911</v>
          </cell>
          <cell r="CN794">
            <v>0</v>
          </cell>
          <cell r="CO794">
            <v>360635.05</v>
          </cell>
          <cell r="CP794">
            <v>17407546.050000001</v>
          </cell>
          <cell r="CQ794">
            <v>6.8609227626463517E-3</v>
          </cell>
          <cell r="CR794">
            <v>1.0068609227626464</v>
          </cell>
          <cell r="CT794">
            <v>2.0900922755638485E-2</v>
          </cell>
          <cell r="CU794">
            <v>0.26333969047271033</v>
          </cell>
          <cell r="CV794">
            <v>0.47569124909432881</v>
          </cell>
          <cell r="CW794">
            <v>0.23175079807520715</v>
          </cell>
          <cell r="CX794">
            <v>4.4466246197594605E-3</v>
          </cell>
          <cell r="CY794">
            <v>1.0044466246197594</v>
          </cell>
          <cell r="DA794">
            <v>1.3507242371239014E-2</v>
          </cell>
          <cell r="DB794">
            <v>0.16202643842785958</v>
          </cell>
          <cell r="DC794">
            <v>0.40083518009104635</v>
          </cell>
          <cell r="DE794">
            <v>0.43519962833708409</v>
          </cell>
          <cell r="DF794">
            <v>0.56480037166291586</v>
          </cell>
        </row>
        <row r="795">
          <cell r="BS795">
            <v>38841</v>
          </cell>
          <cell r="BU795">
            <v>13073150</v>
          </cell>
          <cell r="BV795">
            <v>0</v>
          </cell>
          <cell r="BW795">
            <v>0</v>
          </cell>
          <cell r="BX795">
            <v>13073150</v>
          </cell>
          <cell r="BY795">
            <v>-4.729782249738624E-3</v>
          </cell>
          <cell r="BZ795">
            <v>0.99527021775026137</v>
          </cell>
          <cell r="CB795">
            <v>-3.9808310603867136E-3</v>
          </cell>
          <cell r="CC795">
            <v>-0.14934587417936385</v>
          </cell>
          <cell r="CD795">
            <v>-9.2278660736297313E-2</v>
          </cell>
          <cell r="CE795">
            <v>-7.9175958539933644E-2</v>
          </cell>
          <cell r="CF795">
            <v>-6.5649516787890877E-3</v>
          </cell>
          <cell r="CG795">
            <v>0.99343504832121088</v>
          </cell>
          <cell r="CI795">
            <v>-5.3469595722854812E-3</v>
          </cell>
          <cell r="CJ795">
            <v>-0.20731965134263464</v>
          </cell>
          <cell r="CK795">
            <v>-0.26209092393705613</v>
          </cell>
          <cell r="CM795">
            <v>17182323</v>
          </cell>
          <cell r="CN795">
            <v>0</v>
          </cell>
          <cell r="CO795">
            <v>360635.05</v>
          </cell>
          <cell r="CP795">
            <v>17542958.050000001</v>
          </cell>
          <cell r="CQ795">
            <v>7.7789252782128927E-3</v>
          </cell>
          <cell r="CR795">
            <v>1.007778925278213</v>
          </cell>
          <cell r="CT795">
            <v>2.8842434750213197E-2</v>
          </cell>
          <cell r="CU795">
            <v>0.27316711552589834</v>
          </cell>
          <cell r="CV795">
            <v>0.48717054105474644</v>
          </cell>
          <cell r="CW795">
            <v>0.2413324954948135</v>
          </cell>
          <cell r="CX795">
            <v>5.0844269982344417E-3</v>
          </cell>
          <cell r="CY795">
            <v>1.0050844269982344</v>
          </cell>
          <cell r="DA795">
            <v>1.8660345957257407E-2</v>
          </cell>
          <cell r="DB795">
            <v>0.16793467702406439</v>
          </cell>
          <cell r="DC795">
            <v>0.40795762430077787</v>
          </cell>
          <cell r="DE795">
            <v>0.43209207140803912</v>
          </cell>
          <cell r="DF795">
            <v>0.56790792859196082</v>
          </cell>
        </row>
        <row r="796">
          <cell r="BS796">
            <v>38842</v>
          </cell>
          <cell r="BU796">
            <v>13046555</v>
          </cell>
          <cell r="BV796">
            <v>0</v>
          </cell>
          <cell r="BW796">
            <v>0</v>
          </cell>
          <cell r="BX796">
            <v>13046555</v>
          </cell>
          <cell r="BY796">
            <v>-2.0343222559214879E-3</v>
          </cell>
          <cell r="BZ796">
            <v>0.99796567774407852</v>
          </cell>
          <cell r="CA796">
            <v>-6.0070550230849618E-3</v>
          </cell>
          <cell r="CB796">
            <v>-6.0070550230849618E-3</v>
          </cell>
          <cell r="CC796">
            <v>-0.15107637879961222</v>
          </cell>
          <cell r="CD796">
            <v>-9.4125258458936267E-2</v>
          </cell>
          <cell r="CE796">
            <v>-8.104921138126342E-2</v>
          </cell>
          <cell r="CF796">
            <v>-2.584806061331242E-3</v>
          </cell>
          <cell r="CG796">
            <v>0.99741519393866873</v>
          </cell>
          <cell r="CH796">
            <v>-7.9179447801046576E-3</v>
          </cell>
          <cell r="CI796">
            <v>-7.9179447801046576E-3</v>
          </cell>
          <cell r="CJ796">
            <v>-0.20936857631254235</v>
          </cell>
          <cell r="CK796">
            <v>-0.26399827578957502</v>
          </cell>
          <cell r="CM796">
            <v>17553497</v>
          </cell>
          <cell r="CN796">
            <v>0</v>
          </cell>
          <cell r="CO796">
            <v>360635.05</v>
          </cell>
          <cell r="CP796">
            <v>17914132.050000001</v>
          </cell>
          <cell r="CQ796">
            <v>2.1158005334225832E-2</v>
          </cell>
          <cell r="CR796">
            <v>1.0211580053342257</v>
          </cell>
          <cell r="CS796">
            <v>5.0610688472735976E-2</v>
          </cell>
          <cell r="CT796">
            <v>5.0610688472735976E-2</v>
          </cell>
          <cell r="CU796">
            <v>0.30010479214755614</v>
          </cell>
          <cell r="CV796">
            <v>0.5186361032952862</v>
          </cell>
          <cell r="CW796">
            <v>0.26759661505604049</v>
          </cell>
          <cell r="CX796">
            <v>1.4079221060210999E-2</v>
          </cell>
          <cell r="CY796">
            <v>1.014079221060211</v>
          </cell>
          <cell r="CZ796">
            <v>3.3002290153260727E-2</v>
          </cell>
          <cell r="DA796">
            <v>3.3002290153260727E-2</v>
          </cell>
          <cell r="DB796">
            <v>0.18437828752577223</v>
          </cell>
          <cell r="DC796">
            <v>0.42778057093671795</v>
          </cell>
          <cell r="DE796">
            <v>0.42635728200723316</v>
          </cell>
          <cell r="DF796">
            <v>0.57364271799276678</v>
          </cell>
        </row>
        <row r="797">
          <cell r="BS797">
            <v>38845</v>
          </cell>
          <cell r="BU797">
            <v>12967099</v>
          </cell>
          <cell r="BV797">
            <v>0</v>
          </cell>
          <cell r="BW797">
            <v>0</v>
          </cell>
          <cell r="BX797">
            <v>12967099</v>
          </cell>
          <cell r="BY797">
            <v>-6.0901900923270545E-3</v>
          </cell>
          <cell r="BZ797">
            <v>0.99390980990767297</v>
          </cell>
          <cell r="CB797">
            <v>-1.2060661008426288E-2</v>
          </cell>
          <cell r="CC797">
            <v>-0.15624648502658922</v>
          </cell>
          <cell r="CD797">
            <v>-9.9642207834758967E-2</v>
          </cell>
          <cell r="CE797">
            <v>-8.664579636944536E-2</v>
          </cell>
          <cell r="CF797">
            <v>-6.649593166857164E-3</v>
          </cell>
          <cell r="CG797">
            <v>0.9933504068331428</v>
          </cell>
          <cell r="CI797">
            <v>-1.4514886835456542E-2</v>
          </cell>
          <cell r="CJ797">
            <v>-0.21462595362499703</v>
          </cell>
          <cell r="CK797">
            <v>-0.26889238782567981</v>
          </cell>
          <cell r="CM797">
            <v>17574768</v>
          </cell>
          <cell r="CN797">
            <v>0</v>
          </cell>
          <cell r="CO797">
            <v>360635.05</v>
          </cell>
          <cell r="CP797">
            <v>17935403.050000001</v>
          </cell>
          <cell r="CQ797">
            <v>1.1873865806409525E-3</v>
          </cell>
          <cell r="CR797">
            <v>1.0011873865806409</v>
          </cell>
          <cell r="CT797">
            <v>5.185816950570632E-2</v>
          </cell>
          <cell r="CU797">
            <v>0.30164851913117907</v>
          </cell>
          <cell r="CV797">
            <v>0.52043931142521571</v>
          </cell>
          <cell r="CW797">
            <v>0.26910174226642392</v>
          </cell>
          <cell r="CX797">
            <v>7.9323709700302488E-4</v>
          </cell>
          <cell r="CY797">
            <v>1.000793237097003</v>
          </cell>
          <cell r="DA797">
            <v>3.382170589109923E-2</v>
          </cell>
          <cell r="DB797">
            <v>0.18531778032032253</v>
          </cell>
          <cell r="DC797">
            <v>0.42891313945196496</v>
          </cell>
          <cell r="DE797">
            <v>0.42456798728119666</v>
          </cell>
          <cell r="DF797">
            <v>0.57543201271880329</v>
          </cell>
        </row>
        <row r="798">
          <cell r="BS798">
            <v>38846</v>
          </cell>
          <cell r="BU798">
            <v>13036898</v>
          </cell>
          <cell r="BV798">
            <v>0</v>
          </cell>
          <cell r="BW798">
            <v>0</v>
          </cell>
          <cell r="BX798">
            <v>13036898</v>
          </cell>
          <cell r="BY798">
            <v>5.3827768261813999E-3</v>
          </cell>
          <cell r="BZ798">
            <v>1.0053827768261814</v>
          </cell>
          <cell r="CB798">
            <v>-6.742804028829541E-3</v>
          </cell>
          <cell r="CC798">
            <v>-0.15170474815918122</v>
          </cell>
          <cell r="CD798">
            <v>-9.4795782775820125E-2</v>
          </cell>
          <cell r="CE798">
            <v>-8.1729414528047495E-2</v>
          </cell>
          <cell r="CF798">
            <v>5.8760551667077924E-3</v>
          </cell>
          <cell r="CG798">
            <v>1.0058760551667079</v>
          </cell>
          <cell r="CI798">
            <v>-8.7241219445323148E-3</v>
          </cell>
          <cell r="CJ798">
            <v>-0.21001105240199691</v>
          </cell>
          <cell r="CK798">
            <v>-0.26459635916374347</v>
          </cell>
          <cell r="CM798">
            <v>17478084</v>
          </cell>
          <cell r="CN798">
            <v>0</v>
          </cell>
          <cell r="CO798">
            <v>360635.05</v>
          </cell>
          <cell r="CP798">
            <v>17838719.050000001</v>
          </cell>
          <cell r="CQ798">
            <v>-5.3906789677637046E-3</v>
          </cell>
          <cell r="CR798">
            <v>0.99460932103223632</v>
          </cell>
          <cell r="CT798">
            <v>4.6187939794281485E-2</v>
          </cell>
          <cell r="CU798">
            <v>0.29463174983567786</v>
          </cell>
          <cell r="CV798">
            <v>0.51224311120735466</v>
          </cell>
          <cell r="CW798">
            <v>0.26226042219643597</v>
          </cell>
          <cell r="CX798">
            <v>-3.5943272431754486E-3</v>
          </cell>
          <cell r="CY798">
            <v>0.99640567275682457</v>
          </cell>
          <cell r="DA798">
            <v>3.0105812369028762E-2</v>
          </cell>
          <cell r="DB798">
            <v>0.18105736033069686</v>
          </cell>
          <cell r="DC798">
            <v>0.42377715802670135</v>
          </cell>
          <cell r="DE798">
            <v>0.42722941799539649</v>
          </cell>
          <cell r="DF798">
            <v>0.57277058200460351</v>
          </cell>
        </row>
        <row r="799">
          <cell r="BS799">
            <v>38847</v>
          </cell>
          <cell r="BU799">
            <v>13116971</v>
          </cell>
          <cell r="BV799">
            <v>0</v>
          </cell>
          <cell r="BW799">
            <v>0</v>
          </cell>
          <cell r="BX799">
            <v>13116971</v>
          </cell>
          <cell r="BY799">
            <v>6.1420285715206181E-3</v>
          </cell>
          <cell r="BZ799">
            <v>1.0061420285715206</v>
          </cell>
          <cell r="CB799">
            <v>-6.4218995230624909E-4</v>
          </cell>
          <cell r="CC799">
            <v>-0.14649449448528973</v>
          </cell>
          <cell r="CD799">
            <v>-8.9235992610568249E-2</v>
          </cell>
          <cell r="CE799">
            <v>-7.6089370355691854E-2</v>
          </cell>
          <cell r="CF799">
            <v>9.4081730437379617E-3</v>
          </cell>
          <cell r="CG799">
            <v>1.0094081730437379</v>
          </cell>
          <cell r="CI799">
            <v>6.0197305029663362E-4</v>
          </cell>
          <cell r="CJ799">
            <v>-0.20257869968035458</v>
          </cell>
          <cell r="CK799">
            <v>-0.25767755445376106</v>
          </cell>
          <cell r="CM799">
            <v>17572086</v>
          </cell>
          <cell r="CN799">
            <v>0</v>
          </cell>
          <cell r="CO799">
            <v>360635.05</v>
          </cell>
          <cell r="CP799">
            <v>17932721.050000001</v>
          </cell>
          <cell r="CQ799">
            <v>5.2695487684133908E-3</v>
          </cell>
          <cell r="CR799">
            <v>1.0052695487684133</v>
          </cell>
          <cell r="CT799">
            <v>5.1700878163953412E-2</v>
          </cell>
          <cell r="CU799">
            <v>0.30145387497857334</v>
          </cell>
          <cell r="CV799">
            <v>0.52021195003155896</v>
          </cell>
          <cell r="CW799">
            <v>0.2689119650496381</v>
          </cell>
          <cell r="CX799">
            <v>3.5167286750223559E-3</v>
          </cell>
          <cell r="CY799">
            <v>1.0035167286750224</v>
          </cell>
          <cell r="DA799">
            <v>3.3728415017694191E-2</v>
          </cell>
          <cell r="DB799">
            <v>0.18521081861661814</v>
          </cell>
          <cell r="DC799">
            <v>0.4287841959851757</v>
          </cell>
          <cell r="DE799">
            <v>0.42741525098017835</v>
          </cell>
          <cell r="DF799">
            <v>0.57258474901982159</v>
          </cell>
        </row>
        <row r="800">
          <cell r="BS800">
            <v>38848</v>
          </cell>
          <cell r="BU800">
            <v>13324529</v>
          </cell>
          <cell r="BV800">
            <v>0</v>
          </cell>
          <cell r="BW800">
            <v>0</v>
          </cell>
          <cell r="BX800">
            <v>13324529</v>
          </cell>
          <cell r="BY800">
            <v>1.5823622694599235E-2</v>
          </cell>
          <cell r="BZ800">
            <v>1.0158236226945991</v>
          </cell>
          <cell r="CB800">
            <v>1.5171270970789408E-2</v>
          </cell>
          <cell r="CC800">
            <v>-0.13298894539826189</v>
          </cell>
          <cell r="CD800">
            <v>-7.4824406593816728E-2</v>
          </cell>
          <cell r="CE800">
            <v>-6.1469757148670756E-2</v>
          </cell>
          <cell r="CF800">
            <v>1.6281330597201476E-2</v>
          </cell>
          <cell r="CG800">
            <v>1.0162813305972014</v>
          </cell>
          <cell r="CI800">
            <v>1.6893104569740469E-2</v>
          </cell>
          <cell r="CJ800">
            <v>-0.18959561986460027</v>
          </cell>
          <cell r="CK800">
            <v>-0.24559155730809967</v>
          </cell>
          <cell r="CM800">
            <v>17249653</v>
          </cell>
          <cell r="CN800">
            <v>48543</v>
          </cell>
          <cell r="CO800">
            <v>409178.05</v>
          </cell>
          <cell r="CP800">
            <v>17658831.050000001</v>
          </cell>
          <cell r="CQ800">
            <v>-1.5273198040405585E-2</v>
          </cell>
          <cell r="CR800">
            <v>0.98472680195959439</v>
          </cell>
          <cell r="CT800">
            <v>3.5638042372486911E-2</v>
          </cell>
          <cell r="CU800">
            <v>0.28157651220557223</v>
          </cell>
          <cell r="CV800">
            <v>0.49699345185533583</v>
          </cell>
          <cell r="CW800">
            <v>0.24953162131159479</v>
          </cell>
          <cell r="CX800">
            <v>-1.0086442603592998E-2</v>
          </cell>
          <cell r="CY800">
            <v>0.98991355739640696</v>
          </cell>
          <cell r="DA800">
            <v>2.3301772691914913E-2</v>
          </cell>
          <cell r="DB800">
            <v>0.17325625772148401</v>
          </cell>
          <cell r="DC800">
            <v>0.41437284619945047</v>
          </cell>
          <cell r="DE800">
            <v>0.43580982804380508</v>
          </cell>
          <cell r="DF800">
            <v>0.56419017195619492</v>
          </cell>
        </row>
        <row r="801">
          <cell r="BS801">
            <v>38849</v>
          </cell>
          <cell r="BU801">
            <v>13624988</v>
          </cell>
          <cell r="BV801">
            <v>0</v>
          </cell>
          <cell r="BW801">
            <v>0</v>
          </cell>
          <cell r="BX801">
            <v>13624988</v>
          </cell>
          <cell r="BY801">
            <v>2.2549314876345723E-2</v>
          </cell>
          <cell r="BZ801">
            <v>1.0225493148763458</v>
          </cell>
          <cell r="CA801">
            <v>4.433607185958266E-2</v>
          </cell>
          <cell r="CB801">
            <v>3.8062687613329871E-2</v>
          </cell>
          <cell r="CC801">
            <v>-0.11343844012677462</v>
          </cell>
          <cell r="CD801">
            <v>-5.3962330822190596E-2</v>
          </cell>
          <cell r="CE801">
            <v>-4.030654318164284E-2</v>
          </cell>
          <cell r="CF801">
            <v>1.9054084987926122E-2</v>
          </cell>
          <cell r="CG801">
            <v>1.0190540849879262</v>
          </cell>
          <cell r="CH801">
            <v>4.4539679712439995E-2</v>
          </cell>
          <cell r="CI801">
            <v>3.6269072207848474E-2</v>
          </cell>
          <cell r="CJ801">
            <v>-0.17415410593091274</v>
          </cell>
          <cell r="CK801">
            <v>-0.23121699472543922</v>
          </cell>
          <cell r="CM801">
            <v>16887720</v>
          </cell>
          <cell r="CN801">
            <v>0</v>
          </cell>
          <cell r="CO801">
            <v>409178.05</v>
          </cell>
          <cell r="CP801">
            <v>17296898.050000001</v>
          </cell>
          <cell r="CQ801">
            <v>-2.0495864022664172E-2</v>
          </cell>
          <cell r="CR801">
            <v>0.97950413597733588</v>
          </cell>
          <cell r="CS801">
            <v>-3.4455144032501495E-2</v>
          </cell>
          <cell r="CT801">
            <v>1.4411745879322257E-2</v>
          </cell>
          <cell r="CU801">
            <v>0.25530949427676664</v>
          </cell>
          <cell r="CV801">
            <v>0.46631127762329028</v>
          </cell>
          <cell r="CW801">
            <v>0.22392139110917331</v>
          </cell>
          <cell r="CX801">
            <v>-1.3403982494419514E-2</v>
          </cell>
          <cell r="CY801">
            <v>0.98659601750558046</v>
          </cell>
          <cell r="CZ801">
            <v>-2.2668716935315247E-2</v>
          </cell>
          <cell r="DA801">
            <v>9.585453644243902E-3</v>
          </cell>
          <cell r="DB801">
            <v>0.15752995138151715</v>
          </cell>
          <cell r="DC801">
            <v>0.39541461732841077</v>
          </cell>
          <cell r="DE801">
            <v>0.4465348667184833</v>
          </cell>
          <cell r="DF801">
            <v>0.5534651332815167</v>
          </cell>
        </row>
        <row r="802">
          <cell r="BS802">
            <v>38852</v>
          </cell>
          <cell r="BU802">
            <v>13864727</v>
          </cell>
          <cell r="BV802">
            <v>0</v>
          </cell>
          <cell r="BW802">
            <v>0</v>
          </cell>
          <cell r="BX802">
            <v>13864727</v>
          </cell>
          <cell r="BY802">
            <v>1.7595538432767795E-2</v>
          </cell>
          <cell r="BZ802">
            <v>1.0175955384327677</v>
          </cell>
          <cell r="CB802">
            <v>5.6327959528852389E-2</v>
          </cell>
          <cell r="CC802">
            <v>-9.7838912127010791E-2</v>
          </cell>
          <cell r="CD802">
            <v>-3.7316288655326435E-2</v>
          </cell>
          <cell r="CE802">
            <v>-2.3420220078519738E-2</v>
          </cell>
          <cell r="CF802">
            <v>1.5358930578924134E-2</v>
          </cell>
          <cell r="CG802">
            <v>1.0153589305789241</v>
          </cell>
          <cell r="CI802">
            <v>5.2185056948975017E-2</v>
          </cell>
          <cell r="CJ802">
            <v>-0.16146999617501612</v>
          </cell>
          <cell r="CK802">
            <v>-0.21940930991717056</v>
          </cell>
          <cell r="CM802">
            <v>16851620</v>
          </cell>
          <cell r="CN802">
            <v>0</v>
          </cell>
          <cell r="CO802">
            <v>409178.05</v>
          </cell>
          <cell r="CP802">
            <v>17260798.050000001</v>
          </cell>
          <cell r="CQ802">
            <v>-2.0870794228910888E-3</v>
          </cell>
          <cell r="CR802">
            <v>0.9979129205771089</v>
          </cell>
          <cell r="CT802">
            <v>1.2294587998158413E-2</v>
          </cell>
          <cell r="CU802">
            <v>0.25268956366190176</v>
          </cell>
          <cell r="CV802">
            <v>0.46325096952820966</v>
          </cell>
          <cell r="CW802">
            <v>0.22136696995855321</v>
          </cell>
          <cell r="CX802">
            <v>-1.3551655327808739E-3</v>
          </cell>
          <cell r="CY802">
            <v>0.99864483446721908</v>
          </cell>
          <cell r="DA802">
            <v>8.2172982350683377E-3</v>
          </cell>
          <cell r="DB802">
            <v>0.15596130668824326</v>
          </cell>
          <cell r="DC802">
            <v>0.39352359953506855</v>
          </cell>
          <cell r="DE802">
            <v>0.45137942347115689</v>
          </cell>
          <cell r="DF802">
            <v>0.54862057652884311</v>
          </cell>
        </row>
        <row r="803">
          <cell r="BS803">
            <v>38853</v>
          </cell>
          <cell r="BU803">
            <v>13896552</v>
          </cell>
          <cell r="BV803">
            <v>0</v>
          </cell>
          <cell r="BW803">
            <v>0</v>
          </cell>
          <cell r="BX803">
            <v>13896552</v>
          </cell>
          <cell r="BY803">
            <v>2.2953931945432463E-3</v>
          </cell>
          <cell r="BZ803">
            <v>1.0022953931945433</v>
          </cell>
          <cell r="CB803">
            <v>5.8752647538360625E-2</v>
          </cell>
          <cell r="CC803">
            <v>-9.5768097705525301E-2</v>
          </cell>
          <cell r="CD803">
            <v>-3.5106551015808174E-2</v>
          </cell>
          <cell r="CE803">
            <v>-2.1178585497759417E-2</v>
          </cell>
          <cell r="CF803">
            <v>2.1405951559341921E-3</v>
          </cell>
          <cell r="CG803">
            <v>1.0021405951559341</v>
          </cell>
          <cell r="CI803">
            <v>5.4437359185026235E-2</v>
          </cell>
          <cell r="CJ803">
            <v>-0.15967504291072299</v>
          </cell>
          <cell r="CK803">
            <v>-0.21773838126721201</v>
          </cell>
          <cell r="CM803">
            <v>16745820</v>
          </cell>
          <cell r="CN803">
            <v>0</v>
          </cell>
          <cell r="CO803">
            <v>409178.05</v>
          </cell>
          <cell r="CP803">
            <v>17154998.050000001</v>
          </cell>
          <cell r="CQ803">
            <v>-6.129496428469018E-3</v>
          </cell>
          <cell r="CR803">
            <v>0.99387050357153095</v>
          </cell>
          <cell r="CT803">
            <v>6.0897319364652258E-3</v>
          </cell>
          <cell r="CU803">
            <v>0.24501120745545579</v>
          </cell>
          <cell r="CV803">
            <v>0.45428197793653258</v>
          </cell>
          <cell r="CW803">
            <v>0.2138806054783422</v>
          </cell>
          <cell r="CX803">
            <v>-3.9705869177645327E-3</v>
          </cell>
          <cell r="CY803">
            <v>0.99602941308223547</v>
          </cell>
          <cell r="DA803">
            <v>4.2140838204323128E-3</v>
          </cell>
          <cell r="DB803">
            <v>0.15137146184646499</v>
          </cell>
          <cell r="DC803">
            <v>0.3879904929611584</v>
          </cell>
          <cell r="DE803">
            <v>0.45350771147873276</v>
          </cell>
          <cell r="DF803">
            <v>0.54649228852126719</v>
          </cell>
        </row>
        <row r="804">
          <cell r="BS804">
            <v>38854</v>
          </cell>
          <cell r="BU804">
            <v>14142565</v>
          </cell>
          <cell r="BV804">
            <v>0</v>
          </cell>
          <cell r="BW804">
            <v>0</v>
          </cell>
          <cell r="BX804">
            <v>14142565</v>
          </cell>
          <cell r="BY804">
            <v>1.7703168383063655E-2</v>
          </cell>
          <cell r="BZ804">
            <v>1.0177031683830637</v>
          </cell>
          <cell r="CB804">
            <v>7.7495923933746713E-2</v>
          </cell>
          <cell r="CC804">
            <v>-7.976032808186817E-2</v>
          </cell>
          <cell r="CD804">
            <v>-1.8024879816725958E-2</v>
          </cell>
          <cell r="CE804">
            <v>-3.8503451798775901E-3</v>
          </cell>
          <cell r="CF804">
            <v>1.8344053552931817E-2</v>
          </cell>
          <cell r="CG804">
            <v>1.0183440535529318</v>
          </cell>
          <cell r="CI804">
            <v>7.3780014570128394E-2</v>
          </cell>
          <cell r="CJ804">
            <v>-0.14426007689601217</v>
          </cell>
          <cell r="CK804">
            <v>-0.20338853224077469</v>
          </cell>
          <cell r="CM804">
            <v>16255331</v>
          </cell>
          <cell r="CN804">
            <v>0</v>
          </cell>
          <cell r="CO804">
            <v>409178.05</v>
          </cell>
          <cell r="CP804">
            <v>16664509.050000001</v>
          </cell>
          <cell r="CQ804">
            <v>-2.8591609195781867E-2</v>
          </cell>
          <cell r="CR804">
            <v>0.97140839080421815</v>
          </cell>
          <cell r="CT804">
            <v>-2.2675992494951114E-2</v>
          </cell>
          <cell r="CU804">
            <v>0.20941433356752093</v>
          </cell>
          <cell r="CV804">
            <v>0.4127017159629025</v>
          </cell>
          <cell r="CW804">
            <v>0.17917380559616647</v>
          </cell>
          <cell r="CX804">
            <v>-1.8125975494765589E-2</v>
          </cell>
          <cell r="CY804">
            <v>0.98187402450523442</v>
          </cell>
          <cell r="DA804">
            <v>-1.3988276054395343E-2</v>
          </cell>
          <cell r="DB804">
            <v>0.13050173094366357</v>
          </cell>
          <cell r="DC804">
            <v>0.36283181129877695</v>
          </cell>
          <cell r="DE804">
            <v>0.46524815401697539</v>
          </cell>
          <cell r="DF804">
            <v>0.53475184598302461</v>
          </cell>
        </row>
        <row r="805">
          <cell r="BS805">
            <v>38855</v>
          </cell>
          <cell r="BU805">
            <v>14386645</v>
          </cell>
          <cell r="BV805">
            <v>0</v>
          </cell>
          <cell r="BW805">
            <v>0</v>
          </cell>
          <cell r="BX805">
            <v>14386645</v>
          </cell>
          <cell r="BY805">
            <v>1.7258538320311767E-2</v>
          </cell>
          <cell r="BZ805">
            <v>1.0172585383203119</v>
          </cell>
          <cell r="CB805">
            <v>9.6091928626937051E-2</v>
          </cell>
          <cell r="CC805">
            <v>-6.3878336440197914E-2</v>
          </cell>
          <cell r="CD805">
            <v>-1.0774245754500145E-3</v>
          </cell>
          <cell r="CE805">
            <v>1.3341741810600993E-2</v>
          </cell>
          <cell r="CF805">
            <v>1.536735429462951E-2</v>
          </cell>
          <cell r="CG805">
            <v>1.0153673542946295</v>
          </cell>
          <cell r="CI805">
            <v>9.0281172488519967E-2</v>
          </cell>
          <cell r="CJ805">
            <v>-0.13110961831361412</v>
          </cell>
          <cell r="CK805">
            <v>-0.19114672158055379</v>
          </cell>
          <cell r="CM805">
            <v>16060932</v>
          </cell>
          <cell r="CN805">
            <v>0</v>
          </cell>
          <cell r="CO805">
            <v>409178.05</v>
          </cell>
          <cell r="CP805">
            <v>16470110.050000001</v>
          </cell>
          <cell r="CQ805">
            <v>-1.1665450174183198E-2</v>
          </cell>
          <cell r="CR805">
            <v>0.98833454982581681</v>
          </cell>
          <cell r="CT805">
            <v>-3.4076917008534324E-2</v>
          </cell>
          <cell r="CU805">
            <v>0.19530597091934609</v>
          </cell>
          <cell r="CV805">
            <v>0.39622191448435418</v>
          </cell>
          <cell r="CW805">
            <v>0.16541821232028231</v>
          </cell>
          <cell r="CX805">
            <v>-7.3332795020262034E-3</v>
          </cell>
          <cell r="CY805">
            <v>0.99266672049797378</v>
          </cell>
          <cell r="DA805">
            <v>-2.1218975618363167E-2</v>
          </cell>
          <cell r="DB805">
            <v>0.12221144577312915</v>
          </cell>
          <cell r="DC805">
            <v>0.35283778471227034</v>
          </cell>
          <cell r="DE805">
            <v>0.47250541479868824</v>
          </cell>
          <cell r="DF805">
            <v>0.52749458520131176</v>
          </cell>
        </row>
        <row r="806">
          <cell r="BS806">
            <v>38856</v>
          </cell>
          <cell r="BU806">
            <v>14248157</v>
          </cell>
          <cell r="BV806">
            <v>0</v>
          </cell>
          <cell r="BW806">
            <v>0</v>
          </cell>
          <cell r="BX806">
            <v>14248157</v>
          </cell>
          <cell r="BY806">
            <v>-9.6261498076862257E-3</v>
          </cell>
          <cell r="BZ806">
            <v>0.99037385019231372</v>
          </cell>
          <cell r="CA806">
            <v>4.5737214594244291E-2</v>
          </cell>
          <cell r="CB806">
            <v>8.5540783518978314E-2</v>
          </cell>
          <cell r="CC806">
            <v>-7.2889583811845071E-2</v>
          </cell>
          <cell r="CD806">
            <v>-1.0693202932766543E-2</v>
          </cell>
          <cell r="CE806">
            <v>3.5871623975503031E-3</v>
          </cell>
          <cell r="CF806">
            <v>-1.1549623188814497E-2</v>
          </cell>
          <cell r="CG806">
            <v>0.98845037681118553</v>
          </cell>
          <cell r="CH806">
            <v>3.9970085646117148E-2</v>
          </cell>
          <cell r="CI806">
            <v>7.7688835776418719E-2</v>
          </cell>
          <cell r="CJ806">
            <v>-0.14114497481447708</v>
          </cell>
          <cell r="CK806">
            <v>-0.20048867216133559</v>
          </cell>
          <cell r="CM806">
            <v>16116013</v>
          </cell>
          <cell r="CN806">
            <v>0</v>
          </cell>
          <cell r="CO806">
            <v>409178.05</v>
          </cell>
          <cell r="CP806">
            <v>16525191.050000001</v>
          </cell>
          <cell r="CQ806">
            <v>3.3443006654348371E-3</v>
          </cell>
          <cell r="CR806">
            <v>1.0033443006654348</v>
          </cell>
          <cell r="CS806">
            <v>-4.4615340725789876E-2</v>
          </cell>
          <cell r="CT806">
            <v>-3.0846579799327145E-2</v>
          </cell>
          <cell r="CU806">
            <v>0.19930343347328994</v>
          </cell>
          <cell r="CV806">
            <v>0.40089130036205889</v>
          </cell>
          <cell r="CW806">
            <v>0.16931572122325478</v>
          </cell>
          <cell r="CX806">
            <v>2.1003784608397955E-3</v>
          </cell>
          <cell r="CY806">
            <v>1.0021003784608398</v>
          </cell>
          <cell r="CZ806">
            <v>-2.8475666499893748E-2</v>
          </cell>
          <cell r="DA806">
            <v>-1.916316503687332E-2</v>
          </cell>
          <cell r="DB806">
            <v>0.12456851452233897</v>
          </cell>
          <cell r="DC806">
            <v>0.35567925605629025</v>
          </cell>
          <cell r="DE806">
            <v>0.46924243277520838</v>
          </cell>
          <cell r="DF806">
            <v>0.53075756722479162</v>
          </cell>
        </row>
        <row r="807">
          <cell r="BS807">
            <v>38859</v>
          </cell>
          <cell r="BU807">
            <v>14622355</v>
          </cell>
          <cell r="BV807">
            <v>0</v>
          </cell>
          <cell r="BW807">
            <v>0</v>
          </cell>
          <cell r="BX807">
            <v>14622355</v>
          </cell>
          <cell r="BY807">
            <v>2.6262905441033532E-2</v>
          </cell>
          <cell r="BZ807">
            <v>1.0262629054410335</v>
          </cell>
          <cell r="CB807">
            <v>0.11405023846892259</v>
          </cell>
          <cell r="CC807">
            <v>-4.8540970618098367E-2</v>
          </cell>
          <cell r="CD807">
            <v>1.528886793078188E-2</v>
          </cell>
          <cell r="CE807">
            <v>2.9944277145432352E-2</v>
          </cell>
          <cell r="CF807">
            <v>4.2549678343622749E-2</v>
          </cell>
          <cell r="CG807">
            <v>1.0425496783436228</v>
          </cell>
          <cell r="CI807">
            <v>0.12354414909321854</v>
          </cell>
          <cell r="CJ807">
            <v>-0.10460096974902899</v>
          </cell>
          <cell r="CK807">
            <v>-0.16646972232971768</v>
          </cell>
          <cell r="CM807">
            <v>15795572</v>
          </cell>
          <cell r="CN807">
            <v>0</v>
          </cell>
          <cell r="CO807">
            <v>409178.05</v>
          </cell>
          <cell r="CP807">
            <v>16204750.050000001</v>
          </cell>
          <cell r="CQ807">
            <v>-1.9391061745092503E-2</v>
          </cell>
          <cell r="CR807">
            <v>0.98060893825490747</v>
          </cell>
          <cell r="CT807">
            <v>-4.9639493610906027E-2</v>
          </cell>
          <cell r="CU807">
            <v>0.17604766654370785</v>
          </cell>
          <cell r="CV807">
            <v>0.37372653065857531</v>
          </cell>
          <cell r="CW807">
            <v>0.14664144787350719</v>
          </cell>
          <cell r="CX807">
            <v>-1.205070066830626E-2</v>
          </cell>
          <cell r="CY807">
            <v>0.98794929933169373</v>
          </cell>
          <cell r="DA807">
            <v>-3.0982936139462902E-2</v>
          </cell>
          <cell r="DB807">
            <v>0.11101667597282838</v>
          </cell>
          <cell r="DC807">
            <v>0.33934237113932375</v>
          </cell>
          <cell r="DE807">
            <v>0.48071504018008854</v>
          </cell>
          <cell r="DF807">
            <v>0.51928495981991141</v>
          </cell>
        </row>
        <row r="808">
          <cell r="BS808">
            <v>38860</v>
          </cell>
          <cell r="BU808">
            <v>14630818</v>
          </cell>
          <cell r="BV808">
            <v>0</v>
          </cell>
          <cell r="BW808">
            <v>0</v>
          </cell>
          <cell r="BX808">
            <v>14630818</v>
          </cell>
          <cell r="BY808">
            <v>5.7877134018425897E-4</v>
          </cell>
          <cell r="BZ808">
            <v>1.0005787713401844</v>
          </cell>
          <cell r="CB808">
            <v>0.11469501881847388</v>
          </cell>
          <cell r="CC808">
            <v>-4.7990293400532513E-2</v>
          </cell>
          <cell r="CD808">
            <v>1.587648802954833E-2</v>
          </cell>
          <cell r="CE808">
            <v>3.0540379375030957E-2</v>
          </cell>
          <cell r="CF808">
            <v>9.3911599839633915E-4</v>
          </cell>
          <cell r="CG808">
            <v>1.0009391159983962</v>
          </cell>
          <cell r="CI808">
            <v>0.12459928737853643</v>
          </cell>
          <cell r="CJ808">
            <v>-0.10376008619477184</v>
          </cell>
          <cell r="CK808">
            <v>-0.1656869407108098</v>
          </cell>
          <cell r="CM808">
            <v>15686762</v>
          </cell>
          <cell r="CN808">
            <v>0</v>
          </cell>
          <cell r="CO808">
            <v>409178.05</v>
          </cell>
          <cell r="CP808">
            <v>16095940.050000001</v>
          </cell>
          <cell r="CQ808">
            <v>-6.7146978302204665E-3</v>
          </cell>
          <cell r="CR808">
            <v>0.9932853021697795</v>
          </cell>
          <cell r="CT808">
            <v>-5.6020877241084177E-2</v>
          </cell>
          <cell r="CU808">
            <v>0.16815086182893091</v>
          </cell>
          <cell r="CV808">
            <v>0.36450237210384584</v>
          </cell>
          <cell r="CW808">
            <v>0.13894209703143012</v>
          </cell>
          <cell r="CX808">
            <v>-4.2338481240958518E-3</v>
          </cell>
          <cell r="CY808">
            <v>0.99576615187590412</v>
          </cell>
          <cell r="DA808">
            <v>-3.5085607217505754E-2</v>
          </cell>
          <cell r="DB808">
            <v>0.10631280010342148</v>
          </cell>
          <cell r="DC808">
            <v>0.33367179895375343</v>
          </cell>
          <cell r="DE808">
            <v>0.48258528550101953</v>
          </cell>
          <cell r="DF808">
            <v>0.51741471449898047</v>
          </cell>
        </row>
        <row r="809">
          <cell r="BS809">
            <v>38861</v>
          </cell>
          <cell r="BU809">
            <v>14742210</v>
          </cell>
          <cell r="BV809">
            <v>0</v>
          </cell>
          <cell r="BW809">
            <v>0</v>
          </cell>
          <cell r="BX809">
            <v>14742210</v>
          </cell>
          <cell r="BY809">
            <v>7.6135182598813002E-3</v>
          </cell>
          <cell r="BZ809">
            <v>1.0076135182598813</v>
          </cell>
          <cell r="CB809">
            <v>0.12318176969844719</v>
          </cell>
          <cell r="CC809">
            <v>-4.0742150115753217E-2</v>
          </cell>
          <cell r="CD809">
            <v>2.3610882220945317E-2</v>
          </cell>
          <cell r="CE809">
            <v>3.8386417370947834E-2</v>
          </cell>
          <cell r="CF809">
            <v>1.2006524105989021E-2</v>
          </cell>
          <cell r="CG809">
            <v>1.012006524105989</v>
          </cell>
          <cell r="CI809">
            <v>0.13810181583202485</v>
          </cell>
          <cell r="CJ809">
            <v>-9.2999360064919823E-2</v>
          </cell>
          <cell r="CK809">
            <v>-0.15566974085251273</v>
          </cell>
          <cell r="CM809">
            <v>15502335</v>
          </cell>
          <cell r="CN809">
            <v>0</v>
          </cell>
          <cell r="CO809">
            <v>409178.05</v>
          </cell>
          <cell r="CP809">
            <v>15911513.050000001</v>
          </cell>
          <cell r="CQ809">
            <v>-1.1457982536409856E-2</v>
          </cell>
          <cell r="CR809">
            <v>0.98854201746359016</v>
          </cell>
          <cell r="CT809">
            <v>-6.6836973544391332E-2</v>
          </cell>
          <cell r="CU809">
            <v>0.15476620965420285</v>
          </cell>
          <cell r="CV809">
            <v>0.34886792775339015</v>
          </cell>
          <cell r="CW809">
            <v>0.1258921183736621</v>
          </cell>
          <cell r="CX809">
            <v>-7.1841771988234394E-3</v>
          </cell>
          <cell r="CY809">
            <v>0.99281582280117653</v>
          </cell>
          <cell r="DA809">
            <v>-4.2017723196950296E-2</v>
          </cell>
          <cell r="DB809">
            <v>9.8364852910151956E-2</v>
          </cell>
          <cell r="DC809">
            <v>0.32409046442499601</v>
          </cell>
          <cell r="DE809">
            <v>0.48743368432224721</v>
          </cell>
          <cell r="DF809">
            <v>0.51256631567775279</v>
          </cell>
        </row>
        <row r="810">
          <cell r="BS810">
            <v>38862</v>
          </cell>
          <cell r="BU810">
            <v>14519690</v>
          </cell>
          <cell r="BV810">
            <v>0</v>
          </cell>
          <cell r="BW810">
            <v>0</v>
          </cell>
          <cell r="BX810">
            <v>14519690</v>
          </cell>
          <cell r="BY810">
            <v>-1.5094073412330987E-2</v>
          </cell>
          <cell r="BZ810">
            <v>0.98490592658766907</v>
          </cell>
          <cell r="CB810">
            <v>0.10622838161122705</v>
          </cell>
          <cell r="CC810">
            <v>-5.5221258523260763E-2</v>
          </cell>
          <cell r="CD810">
            <v>8.1604244190416342E-3</v>
          </cell>
          <cell r="CE810">
            <v>2.2712936556783525E-2</v>
          </cell>
          <cell r="CF810">
            <v>-3.5241191045079244E-2</v>
          </cell>
          <cell r="CG810">
            <v>0.96475880895492072</v>
          </cell>
          <cell r="CI810">
            <v>9.7993752311536841E-2</v>
          </cell>
          <cell r="CJ810">
            <v>-0.1249631428948812</v>
          </cell>
          <cell r="CK810">
            <v>-0.18542494482027061</v>
          </cell>
          <cell r="CM810">
            <v>15946570</v>
          </cell>
          <cell r="CN810">
            <v>0</v>
          </cell>
          <cell r="CO810">
            <v>409178.05</v>
          </cell>
          <cell r="CP810">
            <v>16355748.050000001</v>
          </cell>
          <cell r="CQ810">
            <v>2.7919092207261836E-2</v>
          </cell>
          <cell r="CR810">
            <v>1.0279190922072619</v>
          </cell>
          <cell r="CT810">
            <v>-4.0783908964369675E-2</v>
          </cell>
          <cell r="CU810">
            <v>0.18700623393936877</v>
          </cell>
          <cell r="CV810">
            <v>0.38652709580375522</v>
          </cell>
          <cell r="CW810">
            <v>0.15732600424196574</v>
          </cell>
          <cell r="CX810">
            <v>1.7726852936192247E-2</v>
          </cell>
          <cell r="CY810">
            <v>1.0177268529361922</v>
          </cell>
          <cell r="DA810">
            <v>-2.5035712260583987E-2</v>
          </cell>
          <cell r="DB810">
            <v>0.11783540512797264</v>
          </cell>
          <cell r="DC810">
            <v>0.34756242136207249</v>
          </cell>
          <cell r="DE810">
            <v>0.47658261959295301</v>
          </cell>
          <cell r="DF810">
            <v>0.52341738040704699</v>
          </cell>
        </row>
        <row r="811">
          <cell r="BS811">
            <v>38863</v>
          </cell>
          <cell r="BU811">
            <v>14463898.33</v>
          </cell>
          <cell r="BV811">
            <v>0</v>
          </cell>
          <cell r="BW811">
            <v>0</v>
          </cell>
          <cell r="BX811">
            <v>14463898.33</v>
          </cell>
          <cell r="BY811">
            <v>-3.8424835516460698E-3</v>
          </cell>
          <cell r="BZ811">
            <v>0.99615751644835393</v>
          </cell>
          <cell r="CA811">
            <v>1.5141700782775214E-2</v>
          </cell>
          <cell r="CB811">
            <v>0.10197771725052185</v>
          </cell>
          <cell r="CC811">
            <v>-5.8851555297329994E-2</v>
          </cell>
          <cell r="CD811">
            <v>4.2865845707908967E-3</v>
          </cell>
          <cell r="CE811">
            <v>1.8783178920008359E-2</v>
          </cell>
          <cell r="CF811">
            <v>-6.585083103190492E-3</v>
          </cell>
          <cell r="CG811">
            <v>0.9934149168968095</v>
          </cell>
          <cell r="CH811">
            <v>1.2132014358247734E-2</v>
          </cell>
          <cell r="CI811">
            <v>9.0763372205781456E-2</v>
          </cell>
          <cell r="CJ811">
            <v>-0.13072533331727298</v>
          </cell>
          <cell r="CK811">
            <v>-0.19078898925241516</v>
          </cell>
          <cell r="CM811">
            <v>16205571.08</v>
          </cell>
          <cell r="CN811">
            <v>0</v>
          </cell>
          <cell r="CO811">
            <v>409178.05</v>
          </cell>
          <cell r="CP811">
            <v>16614749.130000001</v>
          </cell>
          <cell r="CQ811">
            <v>1.5835477485237986E-2</v>
          </cell>
          <cell r="CR811">
            <v>1.0158354774852381</v>
          </cell>
          <cell r="CS811">
            <v>5.4194883271863059E-3</v>
          </cell>
          <cell r="CT811">
            <v>-2.5594264151296842E-2</v>
          </cell>
          <cell r="CU811">
            <v>0.2058030444317529</v>
          </cell>
          <cell r="CV811">
            <v>0.40848341441202818</v>
          </cell>
          <cell r="CW811">
            <v>0.17565281412521982</v>
          </cell>
          <cell r="CX811">
            <v>1.0128409160786932E-2</v>
          </cell>
          <cell r="CY811">
            <v>1.0101284091607869</v>
          </cell>
          <cell r="CZ811">
            <v>4.0804850072946319E-3</v>
          </cell>
          <cell r="DA811">
            <v>-1.516087503720398E-2</v>
          </cell>
          <cell r="DB811">
            <v>0.12915729948552279</v>
          </cell>
          <cell r="DC811">
            <v>0.36121108493532827</v>
          </cell>
          <cell r="DE811">
            <v>0.47160575674269545</v>
          </cell>
          <cell r="DF811">
            <v>0.52839424325730455</v>
          </cell>
        </row>
        <row r="812">
          <cell r="BS812">
            <v>38867</v>
          </cell>
          <cell r="BU812">
            <v>14697627</v>
          </cell>
          <cell r="BV812">
            <v>0</v>
          </cell>
          <cell r="BW812">
            <v>0</v>
          </cell>
          <cell r="BX812">
            <v>14697627</v>
          </cell>
          <cell r="BY812">
            <v>1.6159451944930806E-2</v>
          </cell>
          <cell r="BZ812">
            <v>1.0161594519449308</v>
          </cell>
          <cell r="CB812">
            <v>0.1197850732168162</v>
          </cell>
          <cell r="CC812">
            <v>-4.3643112232110814E-2</v>
          </cell>
          <cell r="CD812">
            <v>2.0515305373101311E-2</v>
          </cell>
          <cell r="CE812">
            <v>3.5246156742070101E-2</v>
          </cell>
          <cell r="CF812">
            <v>2.4293236616584998E-2</v>
          </cell>
          <cell r="CG812">
            <v>1.0242932366165849</v>
          </cell>
          <cell r="CI812">
            <v>0.11726154489948049</v>
          </cell>
          <cell r="CJ812">
            <v>-0.10960783815474651</v>
          </cell>
          <cell r="CK812">
            <v>-0.17113063469557832</v>
          </cell>
          <cell r="CM812">
            <v>15673053</v>
          </cell>
          <cell r="CN812">
            <v>0</v>
          </cell>
          <cell r="CO812">
            <v>409178.05</v>
          </cell>
          <cell r="CP812">
            <v>16082231.050000001</v>
          </cell>
          <cell r="CQ812">
            <v>-3.2050925104759619E-2</v>
          </cell>
          <cell r="CR812">
            <v>0.9679490748952404</v>
          </cell>
          <cell r="CT812">
            <v>-5.6824869412631762E-2</v>
          </cell>
          <cell r="CU812">
            <v>0.1671559413635797</v>
          </cell>
          <cell r="CV812">
            <v>0.36334021798541216</v>
          </cell>
          <cell r="CW812">
            <v>0.13797205383049249</v>
          </cell>
          <cell r="CX812">
            <v>-2.0267602339283614E-2</v>
          </cell>
          <cell r="CY812">
            <v>0.9797323976607164</v>
          </cell>
          <cell r="DA812">
            <v>-3.5121202790117989E-2</v>
          </cell>
          <cell r="DB812">
            <v>0.10627198836105078</v>
          </cell>
          <cell r="DC812">
            <v>0.33362259996603427</v>
          </cell>
          <cell r="DE812">
            <v>0.48394132103726356</v>
          </cell>
          <cell r="DF812">
            <v>0.51605867896273638</v>
          </cell>
        </row>
        <row r="813">
          <cell r="BS813">
            <v>38868</v>
          </cell>
          <cell r="BU813">
            <v>14556176</v>
          </cell>
          <cell r="BV813">
            <v>0</v>
          </cell>
          <cell r="BW813">
            <v>0</v>
          </cell>
          <cell r="BX813">
            <v>14556176</v>
          </cell>
          <cell r="BY813">
            <v>-9.6240706067720998E-3</v>
          </cell>
          <cell r="BZ813">
            <v>0.99037592939322794</v>
          </cell>
          <cell r="CB813">
            <v>0.10900818260776823</v>
          </cell>
          <cell r="CC813">
            <v>-5.2847158445261777E-2</v>
          </cell>
          <cell r="CD813">
            <v>1.0693794018899139E-2</v>
          </cell>
          <cell r="CE813">
            <v>2.5282874634195096E-2</v>
          </cell>
          <cell r="CF813">
            <v>-1.4392926663461304E-2</v>
          </cell>
          <cell r="CG813">
            <v>0.98560707333653874</v>
          </cell>
          <cell r="CI813">
            <v>0.10118088141983694</v>
          </cell>
          <cell r="CJ813">
            <v>-0.12242318724190593</v>
          </cell>
          <cell r="CK813">
            <v>-0.18306049068399455</v>
          </cell>
          <cell r="CM813">
            <v>15953309</v>
          </cell>
          <cell r="CN813">
            <v>0</v>
          </cell>
          <cell r="CO813">
            <v>409178.05</v>
          </cell>
          <cell r="CP813">
            <v>16362487.050000001</v>
          </cell>
          <cell r="CQ813">
            <v>1.7426437857327014E-2</v>
          </cell>
          <cell r="CR813">
            <v>1.017426437857327</v>
          </cell>
          <cell r="CT813">
            <v>-4.0388686610874691E-2</v>
          </cell>
          <cell r="CU813">
            <v>0.18749531184556223</v>
          </cell>
          <cell r="CV813">
            <v>0.38709838157252952</v>
          </cell>
          <cell r="CW813">
            <v>0.15780285310994424</v>
          </cell>
          <cell r="CX813">
            <v>1.1173969638179567E-2</v>
          </cell>
          <cell r="CY813">
            <v>1.0111739696381796</v>
          </cell>
          <cell r="DA813">
            <v>-2.4339676405571442E-2</v>
          </cell>
          <cell r="DB813">
            <v>0.1186334379705658</v>
          </cell>
          <cell r="DC813">
            <v>0.34852445840684498</v>
          </cell>
          <cell r="DE813">
            <v>0.47710330082595626</v>
          </cell>
          <cell r="DF813">
            <v>0.52289669917404369</v>
          </cell>
        </row>
        <row r="817">
          <cell r="BU817">
            <v>13125400</v>
          </cell>
          <cell r="BX817">
            <v>13125400</v>
          </cell>
          <cell r="CM817">
            <v>16690526</v>
          </cell>
          <cell r="CP817">
            <v>17051161.050000001</v>
          </cell>
        </row>
        <row r="818">
          <cell r="BU818">
            <v>1430776</v>
          </cell>
          <cell r="BW818">
            <v>0</v>
          </cell>
          <cell r="BX818">
            <v>1430776</v>
          </cell>
          <cell r="BY818" t="str">
            <v>Month P&amp;L</v>
          </cell>
          <cell r="CM818">
            <v>-737217</v>
          </cell>
          <cell r="CO818">
            <v>48543</v>
          </cell>
          <cell r="CP818">
            <v>-688674</v>
          </cell>
        </row>
        <row r="819">
          <cell r="BX819">
            <v>0</v>
          </cell>
          <cell r="CP819">
            <v>0</v>
          </cell>
        </row>
        <row r="820">
          <cell r="BU820">
            <v>0</v>
          </cell>
          <cell r="CM820">
            <v>0</v>
          </cell>
        </row>
        <row r="821">
          <cell r="BU821">
            <v>0.10900818260776815</v>
          </cell>
          <cell r="BX821">
            <v>0.10900818260776815</v>
          </cell>
          <cell r="CM821">
            <v>-4.4169788297864311E-2</v>
          </cell>
          <cell r="CP821">
            <v>-4.0388686610874511E-2</v>
          </cell>
        </row>
        <row r="822">
          <cell r="BS822" t="str">
            <v>Month Fee deduction</v>
          </cell>
          <cell r="BX822">
            <v>0</v>
          </cell>
          <cell r="CP822">
            <v>48543</v>
          </cell>
        </row>
        <row r="823">
          <cell r="BS823" t="str">
            <v>Cum fee deduction</v>
          </cell>
          <cell r="BU823">
            <v>1430776</v>
          </cell>
          <cell r="BX823">
            <v>0</v>
          </cell>
          <cell r="CM823">
            <v>-737217</v>
          </cell>
          <cell r="CP823">
            <v>48543</v>
          </cell>
        </row>
        <row r="830">
          <cell r="BT830" t="str">
            <v>First Day P&amp;L:</v>
          </cell>
          <cell r="BU830">
            <v>-182786</v>
          </cell>
          <cell r="BW830">
            <v>198921</v>
          </cell>
          <cell r="CL830" t="str">
            <v>First Day P&amp;L:</v>
          </cell>
          <cell r="CM830">
            <v>381707</v>
          </cell>
        </row>
        <row r="834">
          <cell r="BU834">
            <v>0</v>
          </cell>
          <cell r="BX834">
            <v>0</v>
          </cell>
          <cell r="CP834">
            <v>0</v>
          </cell>
        </row>
        <row r="835">
          <cell r="BU835">
            <v>0</v>
          </cell>
          <cell r="BX835">
            <v>0</v>
          </cell>
          <cell r="CM835">
            <v>0</v>
          </cell>
          <cell r="CP835">
            <v>0</v>
          </cell>
        </row>
        <row r="836">
          <cell r="BU836">
            <v>14556176</v>
          </cell>
          <cell r="BX836">
            <v>14556176</v>
          </cell>
          <cell r="CM836">
            <v>15953309</v>
          </cell>
          <cell r="CP836">
            <v>16362487.050000001</v>
          </cell>
        </row>
        <row r="838">
          <cell r="BS838">
            <v>38869</v>
          </cell>
          <cell r="BU838">
            <v>14373390</v>
          </cell>
          <cell r="BV838">
            <v>0</v>
          </cell>
          <cell r="BW838">
            <v>0</v>
          </cell>
          <cell r="BX838">
            <v>14373390</v>
          </cell>
          <cell r="BY838">
            <v>-1.2557281527785869E-2</v>
          </cell>
          <cell r="BZ838">
            <v>0.9874427184722141</v>
          </cell>
          <cell r="CB838">
            <v>-1.2557281527785902E-2</v>
          </cell>
          <cell r="CC838">
            <v>-6.4740823326506991E-2</v>
          </cell>
          <cell r="CD838">
            <v>-1.9977724909822081E-3</v>
          </cell>
          <cell r="CE838">
            <v>1.240810893179578E-2</v>
          </cell>
          <cell r="CF838">
            <v>-1.9862614580577052E-2</v>
          </cell>
          <cell r="CG838">
            <v>0.98013738541942297</v>
          </cell>
          <cell r="CI838">
            <v>-1.9862614580577032E-2</v>
          </cell>
          <cell r="CJ838">
            <v>-0.1398541572385712</v>
          </cell>
          <cell r="CK838">
            <v>-0.19928704529318408</v>
          </cell>
          <cell r="CM838">
            <v>16335016</v>
          </cell>
          <cell r="CN838">
            <v>0</v>
          </cell>
          <cell r="CO838">
            <v>409178.05</v>
          </cell>
          <cell r="CP838">
            <v>16744194.050000001</v>
          </cell>
          <cell r="CQ838">
            <v>2.3328177362866118E-2</v>
          </cell>
          <cell r="CR838">
            <v>1.0233281773628662</v>
          </cell>
          <cell r="CT838">
            <v>2.3328177362866187E-2</v>
          </cell>
          <cell r="CU838">
            <v>0.21519741309786755</v>
          </cell>
          <cell r="CV838">
            <v>0.41945685863759818</v>
          </cell>
          <cell r="CW838">
            <v>0.18481228341852551</v>
          </cell>
          <cell r="CX838">
            <v>1.5127037934059938E-2</v>
          </cell>
          <cell r="CY838">
            <v>1.01512703793406</v>
          </cell>
          <cell r="DA838">
            <v>-9.5808256798012303E-3</v>
          </cell>
          <cell r="DB838">
            <v>0.13555504842105459</v>
          </cell>
          <cell r="DC838">
            <v>0.36892363904417302</v>
          </cell>
          <cell r="DE838">
            <v>0.46806043921654544</v>
          </cell>
          <cell r="DF838">
            <v>0.5319395607834545</v>
          </cell>
        </row>
        <row r="839">
          <cell r="BS839">
            <v>38870</v>
          </cell>
          <cell r="BU839">
            <v>14386668</v>
          </cell>
          <cell r="BV839">
            <v>0</v>
          </cell>
          <cell r="BW839">
            <v>0</v>
          </cell>
          <cell r="BX839">
            <v>14386668</v>
          </cell>
          <cell r="BY839">
            <v>9.2379042104889656E-4</v>
          </cell>
          <cell r="BZ839">
            <v>1.0009237904210488</v>
          </cell>
          <cell r="CA839">
            <v>-5.3395238432930592E-3</v>
          </cell>
          <cell r="CB839">
            <v>-1.1645091403126862E-2</v>
          </cell>
          <cell r="CC839">
            <v>-6.3876839857897938E-2</v>
          </cell>
          <cell r="CD839">
            <v>-1.0758275930239369E-3</v>
          </cell>
          <cell r="CE839">
            <v>1.3343361845019164E-2</v>
          </cell>
          <cell r="CF839">
            <v>1.8163428619784303E-3</v>
          </cell>
          <cell r="CG839">
            <v>1.0018163428619784</v>
          </cell>
          <cell r="CH839">
            <v>-8.7043882095553249E-3</v>
          </cell>
          <cell r="CI839">
            <v>-1.8082349036812273E-2</v>
          </cell>
          <cell r="CJ839">
            <v>-0.13829183747681106</v>
          </cell>
          <cell r="CK839">
            <v>-0.19783267603340871</v>
          </cell>
          <cell r="CM839">
            <v>16439697</v>
          </cell>
          <cell r="CN839">
            <v>0</v>
          </cell>
          <cell r="CO839">
            <v>409178.05</v>
          </cell>
          <cell r="CP839">
            <v>16848875.050000001</v>
          </cell>
          <cell r="CQ839">
            <v>6.2517789561809334E-3</v>
          </cell>
          <cell r="CR839">
            <v>1.0062517789561809</v>
          </cell>
          <cell r="CS839">
            <v>1.4091450804830874E-2</v>
          </cell>
          <cell r="CT839">
            <v>2.9725798927370262E-2</v>
          </cell>
          <cell r="CU839">
            <v>0.22279455871267828</v>
          </cell>
          <cell r="CV839">
            <v>0.42833098915563528</v>
          </cell>
          <cell r="CW839">
            <v>0.19221946791902611</v>
          </cell>
          <cell r="CX839">
            <v>4.0816946034020326E-3</v>
          </cell>
          <cell r="CY839">
            <v>1.0040816946034021</v>
          </cell>
          <cell r="CZ839">
            <v>9.7707714005523805E-3</v>
          </cell>
          <cell r="DA839">
            <v>-5.5382370808725323E-3</v>
          </cell>
          <cell r="DB839">
            <v>0.14019003733406077</v>
          </cell>
          <cell r="DC839">
            <v>0.37451116727412925</v>
          </cell>
          <cell r="DE839">
            <v>0.46670011206316409</v>
          </cell>
          <cell r="DF839">
            <v>0.53329988793683591</v>
          </cell>
        </row>
        <row r="840">
          <cell r="BS840">
            <v>38873</v>
          </cell>
          <cell r="BU840">
            <v>14626236</v>
          </cell>
          <cell r="BV840">
            <v>0</v>
          </cell>
          <cell r="BW840">
            <v>0</v>
          </cell>
          <cell r="BX840">
            <v>14626236</v>
          </cell>
          <cell r="BY840">
            <v>1.6652083720844882E-2</v>
          </cell>
          <cell r="BZ840">
            <v>1.0166520837208448</v>
          </cell>
          <cell r="CB840">
            <v>4.813077280736211E-3</v>
          </cell>
          <cell r="CC840">
            <v>-4.8288438622189789E-2</v>
          </cell>
          <cell r="CD840">
            <v>1.5558341356672667E-2</v>
          </cell>
          <cell r="CE840">
            <v>3.0217640344424757E-2</v>
          </cell>
          <cell r="CF840">
            <v>3.1865164536389878E-2</v>
          </cell>
          <cell r="CG840">
            <v>1.0318651645363899</v>
          </cell>
          <cell r="CI840">
            <v>1.320661847231519E-2</v>
          </cell>
          <cell r="CJ840">
            <v>-0.11083336509565944</v>
          </cell>
          <cell r="CK840">
            <v>-0.17227148226949773</v>
          </cell>
          <cell r="CM840">
            <v>15947479</v>
          </cell>
          <cell r="CN840">
            <v>0</v>
          </cell>
          <cell r="CO840">
            <v>409178.05</v>
          </cell>
          <cell r="CP840">
            <v>16356657.050000001</v>
          </cell>
          <cell r="CQ840">
            <v>-2.9213701124811888E-2</v>
          </cell>
          <cell r="CR840">
            <v>0.97078629887518808</v>
          </cell>
          <cell r="CT840">
            <v>-3.5630280300213979E-4</v>
          </cell>
          <cell r="CU840">
            <v>0.18707220393739976</v>
          </cell>
          <cell r="CV840">
            <v>0.38660415453113561</v>
          </cell>
          <cell r="CW840">
            <v>0.15739032470805747</v>
          </cell>
          <cell r="CX840">
            <v>-1.8872517263919347E-2</v>
          </cell>
          <cell r="CY840">
            <v>0.98112748273608064</v>
          </cell>
          <cell r="DA840">
            <v>-2.4306233869871408E-2</v>
          </cell>
          <cell r="DB840">
            <v>0.11867178117032484</v>
          </cell>
          <cell r="DC840">
            <v>0.34857068154029824</v>
          </cell>
          <cell r="DE840">
            <v>0.47839250153277085</v>
          </cell>
          <cell r="DF840">
            <v>0.52160749846722909</v>
          </cell>
        </row>
        <row r="841">
          <cell r="BS841">
            <v>38874</v>
          </cell>
          <cell r="BU841">
            <v>14756281</v>
          </cell>
          <cell r="BV841">
            <v>0</v>
          </cell>
          <cell r="BW841">
            <v>0</v>
          </cell>
          <cell r="BX841">
            <v>14756281</v>
          </cell>
          <cell r="BY841">
            <v>8.8912143903598986E-3</v>
          </cell>
          <cell r="BZ841">
            <v>1.0088912143903599</v>
          </cell>
          <cell r="CB841">
            <v>1.3747085773076595E-2</v>
          </cell>
          <cell r="CC841">
            <v>-3.9826567092195564E-2</v>
          </cell>
          <cell r="CD841">
            <v>2.4587888295593219E-2</v>
          </cell>
          <cell r="CE841">
            <v>3.9377526253457695E-2</v>
          </cell>
          <cell r="CF841">
            <v>9.6656560781397706E-3</v>
          </cell>
          <cell r="CG841">
            <v>1.0096656560781399</v>
          </cell>
          <cell r="CI841">
            <v>2.2999925182563663E-2</v>
          </cell>
          <cell r="CJ841">
            <v>-0.10223898620651717</v>
          </cell>
          <cell r="CK841">
            <v>-0.16427094309104617</v>
          </cell>
          <cell r="CM841">
            <v>15644334</v>
          </cell>
          <cell r="CN841">
            <v>0</v>
          </cell>
          <cell r="CO841">
            <v>409178.05</v>
          </cell>
          <cell r="CP841">
            <v>16053512.050000001</v>
          </cell>
          <cell r="CQ841">
            <v>-1.8533432539016279E-2</v>
          </cell>
          <cell r="CR841">
            <v>0.98146656746098371</v>
          </cell>
          <cell r="CT841">
            <v>-1.8883131828055566E-2</v>
          </cell>
          <cell r="CU841">
            <v>0.16507168132678451</v>
          </cell>
          <cell r="CV841">
            <v>0.36090561997481307</v>
          </cell>
          <cell r="CW841">
            <v>0.13593990920377053</v>
          </cell>
          <cell r="CX841">
            <v>-1.1828805004337686E-2</v>
          </cell>
          <cell r="CY841">
            <v>0.98817119499566231</v>
          </cell>
          <cell r="DA841">
            <v>-3.584752517337253E-2</v>
          </cell>
          <cell r="DB841">
            <v>0.10543923080700601</v>
          </cell>
          <cell r="DC841">
            <v>0.33261870191379117</v>
          </cell>
          <cell r="DE841">
            <v>0.48539416061155344</v>
          </cell>
          <cell r="DF841">
            <v>0.51460583938844662</v>
          </cell>
        </row>
        <row r="842">
          <cell r="BS842">
            <v>38875</v>
          </cell>
          <cell r="BU842">
            <v>14973057</v>
          </cell>
          <cell r="BV842">
            <v>0</v>
          </cell>
          <cell r="BW842">
            <v>0</v>
          </cell>
          <cell r="BX842">
            <v>14973057</v>
          </cell>
          <cell r="BY842">
            <v>1.4690422336088612E-2</v>
          </cell>
          <cell r="BZ842">
            <v>1.0146904223360886</v>
          </cell>
          <cell r="CB842">
            <v>2.8639458605062229E-2</v>
          </cell>
          <cell r="CC842">
            <v>-2.5721213846887858E-2</v>
          </cell>
          <cell r="CD842">
            <v>3.9639517095096721E-2</v>
          </cell>
          <cell r="CE842">
            <v>5.464642108076001E-2</v>
          </cell>
          <cell r="CF842">
            <v>1.8253739056669022E-2</v>
          </cell>
          <cell r="CG842">
            <v>1.018253739056669</v>
          </cell>
          <cell r="CI842">
            <v>4.1673498871838133E-2</v>
          </cell>
          <cell r="CJ842">
            <v>-8.5851490925480278E-2</v>
          </cell>
          <cell r="CK842">
            <v>-0.14901576296415397</v>
          </cell>
          <cell r="CM842">
            <v>15517928</v>
          </cell>
          <cell r="CN842">
            <v>0</v>
          </cell>
          <cell r="CO842">
            <v>409178.05</v>
          </cell>
          <cell r="CP842">
            <v>15927106.050000001</v>
          </cell>
          <cell r="CQ842">
            <v>-7.8740402477849077E-3</v>
          </cell>
          <cell r="CR842">
            <v>0.99212595975221507</v>
          </cell>
          <cell r="CT842">
            <v>-2.6608485535822179E-2</v>
          </cell>
          <cell r="CU842">
            <v>0.15589786001646289</v>
          </cell>
          <cell r="CV842">
            <v>0.35018979434969477</v>
          </cell>
          <cell r="CW842">
            <v>0.12699547263963495</v>
          </cell>
          <cell r="CX842">
            <v>-5.0274628602933833E-3</v>
          </cell>
          <cell r="CY842">
            <v>0.99497253713970657</v>
          </cell>
          <cell r="DA842">
            <v>-4.0694765932223431E-2</v>
          </cell>
          <cell r="DB842">
            <v>9.9881676129812469E-2</v>
          </cell>
          <cell r="DC842">
            <v>0.32591901088298725</v>
          </cell>
          <cell r="DE842">
            <v>0.4910650475870163</v>
          </cell>
          <cell r="DF842">
            <v>0.5089349524129837</v>
          </cell>
        </row>
        <row r="843">
          <cell r="BS843">
            <v>38876</v>
          </cell>
          <cell r="BU843">
            <v>15171490</v>
          </cell>
          <cell r="BV843">
            <v>0</v>
          </cell>
          <cell r="BW843">
            <v>0</v>
          </cell>
          <cell r="BX843">
            <v>15171490</v>
          </cell>
          <cell r="BY843">
            <v>1.3252671114522573E-2</v>
          </cell>
          <cell r="BZ843">
            <v>1.0132526711145227</v>
          </cell>
          <cell r="CB843">
            <v>4.2271679045375876E-2</v>
          </cell>
          <cell r="CC843">
            <v>-1.2809417520144306E-2</v>
          </cell>
          <cell r="CD843">
            <v>5.3417517692819105E-2</v>
          </cell>
          <cell r="CE843">
            <v>6.8623303241451605E-2</v>
          </cell>
          <cell r="CF843">
            <v>3.0024358024606027E-2</v>
          </cell>
          <cell r="CG843">
            <v>1.030024358024606</v>
          </cell>
          <cell r="CI843">
            <v>7.2949076946710267E-2</v>
          </cell>
          <cell r="CJ843">
            <v>-5.8404768801367135E-2</v>
          </cell>
          <cell r="CK843">
            <v>-0.1234655075580936</v>
          </cell>
          <cell r="CM843">
            <v>15324809</v>
          </cell>
          <cell r="CN843">
            <v>0</v>
          </cell>
          <cell r="CO843">
            <v>409178.05</v>
          </cell>
          <cell r="CP843">
            <v>15733987.050000001</v>
          </cell>
          <cell r="CQ843">
            <v>-1.2125178258607752E-2</v>
          </cell>
          <cell r="CR843">
            <v>0.98787482174139229</v>
          </cell>
          <cell r="CT843">
            <v>-3.8411031164116483E-2</v>
          </cell>
          <cell r="CU843">
            <v>0.1418823924150201</v>
          </cell>
          <cell r="CV843">
            <v>0.33381850241025179</v>
          </cell>
          <cell r="CW843">
            <v>0.11333045163723554</v>
          </cell>
          <cell r="CX843">
            <v>-7.6467308296326803E-3</v>
          </cell>
          <cell r="CY843">
            <v>0.99235326917036737</v>
          </cell>
          <cell r="DA843">
            <v>-4.8030314840597499E-2</v>
          </cell>
          <cell r="DB843">
            <v>9.1471177008002558E-2</v>
          </cell>
          <cell r="DC843">
            <v>0.31578006510487233</v>
          </cell>
          <cell r="DE843">
            <v>0.49748626874362689</v>
          </cell>
          <cell r="DF843">
            <v>0.50251373125637311</v>
          </cell>
        </row>
        <row r="844">
          <cell r="BS844">
            <v>38877</v>
          </cell>
          <cell r="BU844">
            <v>15186218</v>
          </cell>
          <cell r="BV844">
            <v>0</v>
          </cell>
          <cell r="BW844">
            <v>0</v>
          </cell>
          <cell r="BX844">
            <v>15186218</v>
          </cell>
          <cell r="BY844">
            <v>9.7076819745456778E-4</v>
          </cell>
          <cell r="BZ844">
            <v>1.0009707681974547</v>
          </cell>
          <cell r="CA844">
            <v>5.557575944617632E-2</v>
          </cell>
          <cell r="CB844">
            <v>4.328348324450082E-2</v>
          </cell>
          <cell r="CC844">
            <v>-1.1851084297846093E-2</v>
          </cell>
          <cell r="CD844">
            <v>5.4440141917637019E-2</v>
          </cell>
          <cell r="CE844">
            <v>6.9660688759297429E-2</v>
          </cell>
          <cell r="CF844">
            <v>1.6164509184277947E-3</v>
          </cell>
          <cell r="CG844">
            <v>1.0016164509184278</v>
          </cell>
          <cell r="CH844">
            <v>9.4474109324120148E-2</v>
          </cell>
          <cell r="CI844">
            <v>7.4683446467566972E-2</v>
          </cell>
          <cell r="CJ844">
            <v>-5.6882726325108934E-2</v>
          </cell>
          <cell r="CK844">
            <v>-0.12204863257275222</v>
          </cell>
          <cell r="CM844">
            <v>15321394</v>
          </cell>
          <cell r="CN844">
            <v>0</v>
          </cell>
          <cell r="CO844">
            <v>409178.05</v>
          </cell>
          <cell r="CP844">
            <v>15730572.050000001</v>
          </cell>
          <cell r="CQ844">
            <v>-2.1704606652768281E-4</v>
          </cell>
          <cell r="CR844">
            <v>0.99978295393347227</v>
          </cell>
          <cell r="CS844">
            <v>-6.6372561769339145E-2</v>
          </cell>
          <cell r="CT844">
            <v>-3.8619740267418767E-2</v>
          </cell>
          <cell r="CU844">
            <v>0.14163455133330904</v>
          </cell>
          <cell r="CV844">
            <v>0.33352900235084171</v>
          </cell>
          <cell r="CW844">
            <v>0.11308880764196205</v>
          </cell>
          <cell r="CX844">
            <v>-1.3647090805476257E-4</v>
          </cell>
          <cell r="CY844">
            <v>0.9998635290919452</v>
          </cell>
          <cell r="CZ844">
            <v>-4.2859359219591608E-2</v>
          </cell>
          <cell r="DA844">
            <v>-4.8160231007971843E-2</v>
          </cell>
          <cell r="DB844">
            <v>9.1322222945360743E-2</v>
          </cell>
          <cell r="DC844">
            <v>0.31560049940458712</v>
          </cell>
          <cell r="DE844">
            <v>0.49778455291748169</v>
          </cell>
          <cell r="DF844">
            <v>0.50221544708251831</v>
          </cell>
        </row>
        <row r="845">
          <cell r="BS845">
            <v>38880</v>
          </cell>
          <cell r="BU845">
            <v>15449985</v>
          </cell>
          <cell r="BV845">
            <v>0</v>
          </cell>
          <cell r="BW845">
            <v>0</v>
          </cell>
          <cell r="BX845">
            <v>15449985</v>
          </cell>
          <cell r="BY845">
            <v>1.7368840615879476E-2</v>
          </cell>
          <cell r="BZ845">
            <v>1.0173688406158794</v>
          </cell>
          <cell r="CB845">
            <v>6.1404107782154105E-2</v>
          </cell>
          <cell r="CC845">
            <v>5.3119167237387632E-3</v>
          </cell>
          <cell r="CD845">
            <v>7.2754544681589817E-2</v>
          </cell>
          <cell r="CE845">
            <v>8.8239454775429493E-2</v>
          </cell>
          <cell r="CF845">
            <v>2.8137544744870902E-2</v>
          </cell>
          <cell r="CG845">
            <v>1.0281375447448708</v>
          </cell>
          <cell r="CI845">
            <v>0.10492240002912023</v>
          </cell>
          <cell r="CJ845">
            <v>-3.0345721837421125E-2</v>
          </cell>
          <cell r="CK845">
            <v>-9.7345236687947478E-2</v>
          </cell>
          <cell r="CM845">
            <v>14824303</v>
          </cell>
          <cell r="CN845">
            <v>0</v>
          </cell>
          <cell r="CO845">
            <v>409178.05</v>
          </cell>
          <cell r="CP845">
            <v>15233481.050000001</v>
          </cell>
          <cell r="CQ845">
            <v>-3.1600312971453569E-2</v>
          </cell>
          <cell r="CR845">
            <v>0.9683996870285464</v>
          </cell>
          <cell r="CT845">
            <v>-6.8999657359545719E-2</v>
          </cell>
          <cell r="CU845">
            <v>0.10555854221215144</v>
          </cell>
          <cell r="CV845">
            <v>0.29138906852004487</v>
          </cell>
          <cell r="CW845">
            <v>7.7914852955453862E-2</v>
          </cell>
          <cell r="CX845">
            <v>-1.9564900850783728E-2</v>
          </cell>
          <cell r="CY845">
            <v>0.98043509914921623</v>
          </cell>
          <cell r="DA845">
            <v>-6.6782881714133824E-2</v>
          </cell>
          <cell r="DB845">
            <v>6.99706118571779E-2</v>
          </cell>
          <cell r="DC845">
            <v>0.28986090607449477</v>
          </cell>
          <cell r="DE845">
            <v>0.51033355433495253</v>
          </cell>
          <cell r="DF845">
            <v>0.48966644566504752</v>
          </cell>
        </row>
        <row r="846">
          <cell r="BS846">
            <v>38881</v>
          </cell>
          <cell r="BU846">
            <v>15740993</v>
          </cell>
          <cell r="BV846">
            <v>0</v>
          </cell>
          <cell r="BW846">
            <v>0</v>
          </cell>
          <cell r="BX846">
            <v>15740993</v>
          </cell>
          <cell r="BY846">
            <v>1.8835487542544539E-2</v>
          </cell>
          <cell r="BZ846">
            <v>1.0188354875425445</v>
          </cell>
          <cell r="CB846">
            <v>8.1396171631890502E-2</v>
          </cell>
          <cell r="CC846">
            <v>2.4247456807560352E-2</v>
          </cell>
          <cell r="CD846">
            <v>9.296039954414792E-2</v>
          </cell>
          <cell r="CE846">
            <v>0.10873697546915762</v>
          </cell>
          <cell r="CF846">
            <v>2.8595407185719637E-2</v>
          </cell>
          <cell r="CG846">
            <v>1.0285954071857197</v>
          </cell>
          <cell r="CI846">
            <v>0.13651810596657565</v>
          </cell>
          <cell r="CJ846">
            <v>-2.6180629239870301E-3</v>
          </cell>
          <cell r="CK846">
            <v>-7.1533456182909849E-2</v>
          </cell>
          <cell r="CM846">
            <v>14482218</v>
          </cell>
          <cell r="CN846">
            <v>0</v>
          </cell>
          <cell r="CO846">
            <v>409178.05</v>
          </cell>
          <cell r="CP846">
            <v>14891396.050000001</v>
          </cell>
          <cell r="CQ846">
            <v>-2.2456127977393582E-2</v>
          </cell>
          <cell r="CR846">
            <v>0.9775438720226064</v>
          </cell>
          <cell r="CT846">
            <v>-8.9906320200877077E-2</v>
          </cell>
          <cell r="CU846">
            <v>8.0731978101734603E-2</v>
          </cell>
          <cell r="CV846">
            <v>0.26238947032875171</v>
          </cell>
          <cell r="CW846">
            <v>5.3709059068752785E-2</v>
          </cell>
          <cell r="CX846">
            <v>-1.3715363383924522E-2</v>
          </cell>
          <cell r="CY846">
            <v>0.98628463661607546</v>
          </cell>
          <cell r="DA846">
            <v>-7.9582293607523336E-2</v>
          </cell>
          <cell r="DB846">
            <v>5.5295576105436561E-2</v>
          </cell>
          <cell r="DC846">
            <v>0.27216999503296502</v>
          </cell>
          <cell r="DE846">
            <v>0.52082464037325482</v>
          </cell>
          <cell r="DF846">
            <v>0.47917535962674518</v>
          </cell>
        </row>
        <row r="847">
          <cell r="BS847">
            <v>38882</v>
          </cell>
          <cell r="BU847">
            <v>15744157</v>
          </cell>
          <cell r="BV847">
            <v>0</v>
          </cell>
          <cell r="BW847">
            <v>0</v>
          </cell>
          <cell r="BX847">
            <v>15744157</v>
          </cell>
          <cell r="BY847">
            <v>2.0100383755967618E-4</v>
          </cell>
          <cell r="BZ847">
            <v>1.0002010038375597</v>
          </cell>
          <cell r="CB847">
            <v>8.161353641231095E-2</v>
          </cell>
          <cell r="CC847">
            <v>2.4453334476989497E-2</v>
          </cell>
          <cell r="CD847">
            <v>9.3180088778757053E-2</v>
          </cell>
          <cell r="CE847">
            <v>0.10895983585607127</v>
          </cell>
          <cell r="CF847">
            <v>2.8819582377999587E-4</v>
          </cell>
          <cell r="CG847">
            <v>1.0002881958237799</v>
          </cell>
          <cell r="CI847">
            <v>0.13684564573836555</v>
          </cell>
          <cell r="CJ847">
            <v>-2.3306216150081882E-3</v>
          </cell>
          <cell r="CK847">
            <v>-7.1265876002462369E-2</v>
          </cell>
          <cell r="CM847">
            <v>14533589</v>
          </cell>
          <cell r="CN847">
            <v>0</v>
          </cell>
          <cell r="CO847">
            <v>409178.05</v>
          </cell>
          <cell r="CP847">
            <v>14942767.050000001</v>
          </cell>
          <cell r="CQ847">
            <v>3.4497101431937268E-3</v>
          </cell>
          <cell r="CR847">
            <v>1.0034497101431936</v>
          </cell>
          <cell r="CT847">
            <v>-8.6766760802417631E-2</v>
          </cell>
          <cell r="CU847">
            <v>8.4460190168665905E-2</v>
          </cell>
          <cell r="CV847">
            <v>0.26674434808920555</v>
          </cell>
          <cell r="CW847">
            <v>5.7344049897797289E-2</v>
          </cell>
          <cell r="CX847">
            <v>2.108323886398989E-3</v>
          </cell>
          <cell r="CY847">
            <v>1.002108323886399</v>
          </cell>
          <cell r="DA847">
            <v>-7.7641754971671473E-2</v>
          </cell>
          <cell r="DB847">
            <v>5.7520480975750798E-2</v>
          </cell>
          <cell r="DC847">
            <v>0.27485214142105319</v>
          </cell>
          <cell r="DE847">
            <v>0.51999105217409514</v>
          </cell>
          <cell r="DF847">
            <v>0.48000894782590486</v>
          </cell>
        </row>
        <row r="848">
          <cell r="BS848">
            <v>38883</v>
          </cell>
          <cell r="BU848">
            <v>15319612</v>
          </cell>
          <cell r="BV848">
            <v>0</v>
          </cell>
          <cell r="BW848">
            <v>0</v>
          </cell>
          <cell r="BX848">
            <v>15319612</v>
          </cell>
          <cell r="BY848">
            <v>-2.6965241771915765E-2</v>
          </cell>
          <cell r="BZ848">
            <v>0.97303475822808427</v>
          </cell>
          <cell r="CB848">
            <v>5.2447565899176318E-2</v>
          </cell>
          <cell r="CC848">
            <v>-3.1712973712277881E-3</v>
          </cell>
          <cell r="CD848">
            <v>6.3702223384593637E-2</v>
          </cell>
          <cell r="CE848">
            <v>7.9056465766868422E-2</v>
          </cell>
          <cell r="CF848">
            <v>-5.3006765363371233E-2</v>
          </cell>
          <cell r="CG848">
            <v>0.94699323463662877</v>
          </cell>
          <cell r="CI848">
            <v>7.6585135340341726E-2</v>
          </cell>
          <cell r="CJ848">
            <v>-5.5213848265281862E-2</v>
          </cell>
          <cell r="CK848">
            <v>-0.120495067798156</v>
          </cell>
          <cell r="CM848">
            <v>15293413</v>
          </cell>
          <cell r="CN848">
            <v>0</v>
          </cell>
          <cell r="CO848">
            <v>409178.05</v>
          </cell>
          <cell r="CP848">
            <v>15702591.050000001</v>
          </cell>
          <cell r="CQ848">
            <v>5.0848949023802117E-2</v>
          </cell>
          <cell r="CR848">
            <v>1.0508489490238022</v>
          </cell>
          <cell r="CT848">
            <v>-4.0329810375618003E-2</v>
          </cell>
          <cell r="CU848">
            <v>0.13960385109689533</v>
          </cell>
          <cell r="CV848">
            <v>0.33115696687138318</v>
          </cell>
          <cell r="CW848">
            <v>0.11110888359167093</v>
          </cell>
          <cell r="CX848">
            <v>3.1685388298218042E-2</v>
          </cell>
          <cell r="CY848">
            <v>1.031685388298218</v>
          </cell>
          <cell r="DA848">
            <v>-4.8416475827885996E-2</v>
          </cell>
          <cell r="DB848">
            <v>9.1028428048785637E-2</v>
          </cell>
          <cell r="DC848">
            <v>0.31524632654479401</v>
          </cell>
          <cell r="DE848">
            <v>0.50042790609552634</v>
          </cell>
          <cell r="DF848">
            <v>0.49957209390447366</v>
          </cell>
        </row>
        <row r="849">
          <cell r="BS849">
            <v>38884</v>
          </cell>
          <cell r="BU849">
            <v>15413614</v>
          </cell>
          <cell r="BV849">
            <v>0</v>
          </cell>
          <cell r="BW849">
            <v>0</v>
          </cell>
          <cell r="BX849">
            <v>15413614</v>
          </cell>
          <cell r="BY849">
            <v>6.136056187323804E-3</v>
          </cell>
          <cell r="BZ849">
            <v>1.0061360561873238</v>
          </cell>
          <cell r="CA849">
            <v>1.4973840096329294E-2</v>
          </cell>
          <cell r="CB849">
            <v>5.890544329774583E-2</v>
          </cell>
          <cell r="CC849">
            <v>2.9452995572394336E-3</v>
          </cell>
          <cell r="CD849">
            <v>7.02291599938627E-2</v>
          </cell>
          <cell r="CE849">
            <v>8.5677616870108997E-2</v>
          </cell>
          <cell r="CF849">
            <v>9.8663849999964335E-3</v>
          </cell>
          <cell r="CG849">
            <v>1.0098663849999965</v>
          </cell>
          <cell r="CH849">
            <v>1.165337788023102E-2</v>
          </cell>
          <cell r="CI849">
            <v>8.7207138770882819E-2</v>
          </cell>
          <cell r="CJ849">
            <v>-4.5892224349602051E-2</v>
          </cell>
          <cell r="CK849">
            <v>-0.11181753352765678</v>
          </cell>
          <cell r="CM849">
            <v>15152189</v>
          </cell>
          <cell r="CN849">
            <v>50411</v>
          </cell>
          <cell r="CO849">
            <v>459589.05</v>
          </cell>
          <cell r="CP849">
            <v>15611778.050000001</v>
          </cell>
          <cell r="CQ849">
            <v>-5.7833130666674268E-3</v>
          </cell>
          <cell r="CR849">
            <v>0.99421668693333254</v>
          </cell>
          <cell r="CS849">
            <v>-7.5517914810988573E-3</v>
          </cell>
          <cell r="CT849">
            <v>-4.5879883522963905E-2</v>
          </cell>
          <cell r="CU849">
            <v>0.13301316525402207</v>
          </cell>
          <cell r="CV849">
            <v>0.32345846939109046</v>
          </cell>
          <cell r="CW849">
            <v>0.10468299306670481</v>
          </cell>
          <cell r="CX849">
            <v>-3.597802107179721E-3</v>
          </cell>
          <cell r="CY849">
            <v>0.99640219789282025</v>
          </cell>
          <cell r="CZ849">
            <v>-3.8660435802498894E-3</v>
          </cell>
          <cell r="DA849">
            <v>-5.1840085036309991E-2</v>
          </cell>
          <cell r="DB849">
            <v>8.710312367135864E-2</v>
          </cell>
          <cell r="DC849">
            <v>0.31051433053969069</v>
          </cell>
          <cell r="DE849">
            <v>0.50427642944633255</v>
          </cell>
          <cell r="DF849">
            <v>0.49572357055366745</v>
          </cell>
        </row>
        <row r="850">
          <cell r="BS850">
            <v>38887</v>
          </cell>
          <cell r="BU850">
            <v>15564701</v>
          </cell>
          <cell r="BV850">
            <v>0</v>
          </cell>
          <cell r="BW850">
            <v>0</v>
          </cell>
          <cell r="BX850">
            <v>15564701</v>
          </cell>
          <cell r="BY850">
            <v>9.8021787752048291E-3</v>
          </cell>
          <cell r="BZ850">
            <v>1.0098021787752047</v>
          </cell>
          <cell r="CB850">
            <v>6.9285023758987707E-2</v>
          </cell>
          <cell r="CC850">
            <v>1.2776348685250793E-2</v>
          </cell>
          <cell r="CD850">
            <v>8.0719737550559723E-2</v>
          </cell>
          <cell r="CE850">
            <v>9.6319622962907969E-2</v>
          </cell>
          <cell r="CF850">
            <v>1.6170639845675704E-2</v>
          </cell>
          <cell r="CG850">
            <v>1.0161706398456758</v>
          </cell>
          <cell r="CI850">
            <v>0.10478797384959448</v>
          </cell>
          <cell r="CJ850">
            <v>-3.0463691135600657E-2</v>
          </cell>
          <cell r="CK850">
            <v>-9.7455054745088532E-2</v>
          </cell>
          <cell r="CM850">
            <v>14968276</v>
          </cell>
          <cell r="CN850">
            <v>0</v>
          </cell>
          <cell r="CO850">
            <v>459589.05</v>
          </cell>
          <cell r="CP850">
            <v>15427865.050000001</v>
          </cell>
          <cell r="CQ850">
            <v>-1.1780400631560349E-2</v>
          </cell>
          <cell r="CR850">
            <v>0.98821959936843962</v>
          </cell>
          <cell r="CT850">
            <v>-5.7119800745694449E-2</v>
          </cell>
          <cell r="CU850">
            <v>0.11966581624649741</v>
          </cell>
          <cell r="CV850">
            <v>0.30786759840243172</v>
          </cell>
          <cell r="CW850">
            <v>9.1669384837507861E-2</v>
          </cell>
          <cell r="CX850">
            <v>-7.3137220469864615E-3</v>
          </cell>
          <cell r="CY850">
            <v>0.99268627795301356</v>
          </cell>
          <cell r="DA850">
            <v>-5.8774663110448766E-2</v>
          </cell>
          <cell r="DB850">
            <v>7.9152353588415547E-2</v>
          </cell>
          <cell r="DC850">
            <v>0.30092959298753086</v>
          </cell>
          <cell r="DE850">
            <v>0.50976689891719373</v>
          </cell>
          <cell r="DF850">
            <v>0.49023310108280632</v>
          </cell>
        </row>
        <row r="851">
          <cell r="BS851">
            <v>38888</v>
          </cell>
          <cell r="BU851">
            <v>15611314</v>
          </cell>
          <cell r="BV851">
            <v>0</v>
          </cell>
          <cell r="BW851">
            <v>0</v>
          </cell>
          <cell r="BX851">
            <v>15611314</v>
          </cell>
          <cell r="BY851">
            <v>2.9947892991969457E-3</v>
          </cell>
          <cell r="BZ851">
            <v>1.0029947892991971</v>
          </cell>
          <cell r="CB851">
            <v>7.2487307105932874E-2</v>
          </cell>
          <cell r="CC851">
            <v>1.5809400456773259E-2</v>
          </cell>
          <cell r="CD851">
            <v>8.3956265456007095E-2</v>
          </cell>
          <cell r="CE851">
            <v>9.9602869238257119E-2</v>
          </cell>
          <cell r="CF851">
            <v>5.7741246034574241E-3</v>
          </cell>
          <cell r="CG851">
            <v>1.0057741246034575</v>
          </cell>
          <cell r="CI851">
            <v>0.11116715727100335</v>
          </cell>
          <cell r="CJ851">
            <v>-2.4865467680641351E-2</v>
          </cell>
          <cell r="CK851">
            <v>-9.2243647770965942E-2</v>
          </cell>
          <cell r="CM851">
            <v>14902821</v>
          </cell>
          <cell r="CN851">
            <v>0</v>
          </cell>
          <cell r="CO851">
            <v>459589.05</v>
          </cell>
          <cell r="CP851">
            <v>15362410.050000001</v>
          </cell>
          <cell r="CQ851">
            <v>-4.2426479482331227E-3</v>
          </cell>
          <cell r="CR851">
            <v>0.99575735205176685</v>
          </cell>
          <cell r="CT851">
            <v>-6.1120109488490337E-2</v>
          </cell>
          <cell r="CU851">
            <v>0.11491546836849231</v>
          </cell>
          <cell r="CV851">
            <v>0.30231877661950901</v>
          </cell>
          <cell r="CW851">
            <v>8.7037815961778175E-2</v>
          </cell>
          <cell r="CX851">
            <v>-2.6288162239761011E-3</v>
          </cell>
          <cell r="CY851">
            <v>0.99737118377602385</v>
          </cell>
          <cell r="DA851">
            <v>-6.1248971546481457E-2</v>
          </cell>
          <cell r="DB851">
            <v>7.6315460373160171E-2</v>
          </cell>
          <cell r="DC851">
            <v>0.29750968816723455</v>
          </cell>
          <cell r="DE851">
            <v>0.51160925911876576</v>
          </cell>
          <cell r="DF851">
            <v>0.48839074088123424</v>
          </cell>
        </row>
        <row r="852">
          <cell r="BS852">
            <v>38889</v>
          </cell>
          <cell r="BU852">
            <v>15446154</v>
          </cell>
          <cell r="BV852">
            <v>0</v>
          </cell>
          <cell r="BW852">
            <v>0</v>
          </cell>
          <cell r="BX852">
            <v>15446154</v>
          </cell>
          <cell r="BY852">
            <v>-1.057950663217715E-2</v>
          </cell>
          <cell r="BZ852">
            <v>0.9894204933678229</v>
          </cell>
          <cell r="CB852">
            <v>6.1140920527479992E-2</v>
          </cell>
          <cell r="CC852">
            <v>5.0626381676128762E-3</v>
          </cell>
          <cell r="CD852">
            <v>7.2488542956625324E-2</v>
          </cell>
          <cell r="CE852">
            <v>8.796961339039E-2</v>
          </cell>
          <cell r="CF852">
            <v>-2.7429889457170332E-2</v>
          </cell>
          <cell r="CG852">
            <v>0.97257011054282971</v>
          </cell>
          <cell r="CI852">
            <v>8.0687964978621629E-2</v>
          </cell>
          <cell r="CJ852">
            <v>-5.161330010803078E-2</v>
          </cell>
          <cell r="CK852">
            <v>-0.11714330416665253</v>
          </cell>
          <cell r="CM852">
            <v>15301468</v>
          </cell>
          <cell r="CN852">
            <v>0</v>
          </cell>
          <cell r="CO852">
            <v>459589.05</v>
          </cell>
          <cell r="CP852">
            <v>15761057.050000001</v>
          </cell>
          <cell r="CQ852">
            <v>2.5949509139680853E-2</v>
          </cell>
          <cell r="CR852">
            <v>1.0259495091396809</v>
          </cell>
          <cell r="CT852">
            <v>-3.6756637188599339E-2</v>
          </cell>
          <cell r="CU852">
            <v>0.14384697750489206</v>
          </cell>
          <cell r="CV852">
            <v>0.33611330961617503</v>
          </cell>
          <cell r="CW852">
            <v>0.11524591370225701</v>
          </cell>
          <cell r="CX852">
            <v>1.6358185912190831E-2</v>
          </cell>
          <cell r="CY852">
            <v>1.0163581859121908</v>
          </cell>
          <cell r="DA852">
            <v>-4.5892707697778423E-2</v>
          </cell>
          <cell r="DB852">
            <v>9.39220287741096E-2</v>
          </cell>
          <cell r="DC852">
            <v>0.31873459286914296</v>
          </cell>
          <cell r="DE852">
            <v>0.50235279983603287</v>
          </cell>
          <cell r="DF852">
            <v>0.49764720016396713</v>
          </cell>
        </row>
        <row r="853">
          <cell r="BS853">
            <v>38890</v>
          </cell>
          <cell r="BU853">
            <v>15492531</v>
          </cell>
          <cell r="BV853">
            <v>0</v>
          </cell>
          <cell r="BW853">
            <v>0</v>
          </cell>
          <cell r="BX853">
            <v>15492531</v>
          </cell>
          <cell r="BY853">
            <v>3.0024949900149902E-3</v>
          </cell>
          <cell r="BZ853">
            <v>1.0030024949900149</v>
          </cell>
          <cell r="CB853">
            <v>6.4326990825063657E-2</v>
          </cell>
          <cell r="CC853">
            <v>8.0803337033623635E-3</v>
          </cell>
          <cell r="CD853">
            <v>7.5708684433700935E-2</v>
          </cell>
          <cell r="CE853">
            <v>9.1236236703883034E-2</v>
          </cell>
          <cell r="CF853">
            <v>9.0316758799948212E-3</v>
          </cell>
          <cell r="CG853">
            <v>1.0090316758799949</v>
          </cell>
          <cell r="CI853">
            <v>9.0448388405719893E-2</v>
          </cell>
          <cell r="CJ853">
            <v>-4.3047778825708538E-2</v>
          </cell>
          <cell r="CK853">
            <v>-0.10916962864140256</v>
          </cell>
          <cell r="CM853">
            <v>15087491</v>
          </cell>
          <cell r="CN853">
            <v>0</v>
          </cell>
          <cell r="CO853">
            <v>459589.05</v>
          </cell>
          <cell r="CP853">
            <v>15547080.050000001</v>
          </cell>
          <cell r="CQ853">
            <v>-1.3576310225969265E-2</v>
          </cell>
          <cell r="CR853">
            <v>0.98642368977403072</v>
          </cell>
          <cell r="CT853">
            <v>-4.9833927905232778E-2</v>
          </cell>
          <cell r="CU853">
            <v>0.12831775608724838</v>
          </cell>
          <cell r="CV853">
            <v>0.31797382082777936</v>
          </cell>
          <cell r="CW853">
            <v>0.10010498919959065</v>
          </cell>
          <cell r="CX853">
            <v>-8.5115124625080862E-3</v>
          </cell>
          <cell r="CY853">
            <v>0.99148848753749186</v>
          </cell>
          <cell r="DA853">
            <v>-5.4013603806778665E-2</v>
          </cell>
          <cell r="DB853">
            <v>8.4611097793186651E-2</v>
          </cell>
          <cell r="DC853">
            <v>0.30751016694719668</v>
          </cell>
          <cell r="DE853">
            <v>0.50662262440491379</v>
          </cell>
          <cell r="DF853">
            <v>0.49337737559508621</v>
          </cell>
        </row>
        <row r="854">
          <cell r="BS854">
            <v>38891</v>
          </cell>
          <cell r="BU854">
            <v>15478761</v>
          </cell>
          <cell r="BV854">
            <v>0</v>
          </cell>
          <cell r="BW854">
            <v>0</v>
          </cell>
          <cell r="BX854">
            <v>15478761</v>
          </cell>
          <cell r="BY854">
            <v>-8.8881539110685008E-4</v>
          </cell>
          <cell r="BZ854">
            <v>0.99911118460889314</v>
          </cell>
          <cell r="CA854">
            <v>4.2265882615197814E-3</v>
          </cell>
          <cell r="CB854">
            <v>6.3381000614447958E-2</v>
          </cell>
          <cell r="CC854">
            <v>7.1843363872947652E-3</v>
          </cell>
          <cell r="CD854">
            <v>7.4752577998628889E-2</v>
          </cell>
          <cell r="CE854">
            <v>9.0266329141367008E-2</v>
          </cell>
          <cell r="CF854">
            <v>-1.4488831212994108E-3</v>
          </cell>
          <cell r="CG854">
            <v>0.99855111687870057</v>
          </cell>
          <cell r="CH854">
            <v>1.5280596594553497E-3</v>
          </cell>
          <cell r="CI854">
            <v>8.8868456141110608E-2</v>
          </cell>
          <cell r="CJ854">
            <v>-4.4434290746858007E-2</v>
          </cell>
          <cell r="CK854">
            <v>-0.11046033773040498</v>
          </cell>
          <cell r="CM854">
            <v>15118919</v>
          </cell>
          <cell r="CN854">
            <v>0</v>
          </cell>
          <cell r="CO854">
            <v>459589.05</v>
          </cell>
          <cell r="CP854">
            <v>15578508.050000001</v>
          </cell>
          <cell r="CQ854">
            <v>2.0214728359876167E-3</v>
          </cell>
          <cell r="CR854">
            <v>1.0020214728359875</v>
          </cell>
          <cell r="CS854">
            <v>-2.1310833329456491E-3</v>
          </cell>
          <cell r="CT854">
            <v>-4.7913193000816201E-2</v>
          </cell>
          <cell r="CU854">
            <v>0.13059861978154119</v>
          </cell>
          <cell r="CV854">
            <v>0.32063806910512538</v>
          </cell>
          <cell r="CW854">
            <v>0.10232882155199197</v>
          </cell>
          <cell r="CX854">
            <v>1.269774489096368E-3</v>
          </cell>
          <cell r="CY854">
            <v>1.0012697744890964</v>
          </cell>
          <cell r="CZ854">
            <v>-1.0254909137216162E-3</v>
          </cell>
          <cell r="DA854">
            <v>-5.2812414413860309E-2</v>
          </cell>
          <cell r="DB854">
            <v>8.5988309295755183E-2</v>
          </cell>
          <cell r="DC854">
            <v>0.30917041000142031</v>
          </cell>
          <cell r="DE854">
            <v>0.50588021706220865</v>
          </cell>
          <cell r="DF854">
            <v>0.49411978293779135</v>
          </cell>
        </row>
        <row r="855">
          <cell r="BS855">
            <v>38894</v>
          </cell>
          <cell r="BU855">
            <v>15373188</v>
          </cell>
          <cell r="BV855">
            <v>0</v>
          </cell>
          <cell r="BW855">
            <v>0</v>
          </cell>
          <cell r="BX855">
            <v>15373188</v>
          </cell>
          <cell r="BY855">
            <v>-6.8205071452424387E-3</v>
          </cell>
          <cell r="BZ855">
            <v>0.9931794928547576</v>
          </cell>
          <cell r="CB855">
            <v>5.612820290164211E-2</v>
          </cell>
          <cell r="CC855">
            <v>3.1482842438901315E-4</v>
          </cell>
          <cell r="CD855">
            <v>6.7422220361021523E-2</v>
          </cell>
          <cell r="CE855">
            <v>8.2830159853241048E-2</v>
          </cell>
          <cell r="CF855">
            <v>-1.8171192024370952E-2</v>
          </cell>
          <cell r="CG855">
            <v>0.98182880797562899</v>
          </cell>
          <cell r="CI855">
            <v>6.9082418335290052E-2</v>
          </cell>
          <cell r="CJ855">
            <v>-6.1798058741601158E-2</v>
          </cell>
          <cell r="CK855">
            <v>-0.12662433374679993</v>
          </cell>
          <cell r="CM855">
            <v>15339135</v>
          </cell>
          <cell r="CN855">
            <v>0</v>
          </cell>
          <cell r="CO855">
            <v>459589.05</v>
          </cell>
          <cell r="CP855">
            <v>15798724.050000001</v>
          </cell>
          <cell r="CQ855">
            <v>1.4135885111283169E-2</v>
          </cell>
          <cell r="CR855">
            <v>1.0141358851112832</v>
          </cell>
          <cell r="CT855">
            <v>-3.4454603281107277E-2</v>
          </cell>
          <cell r="CU855">
            <v>0.14658063197774829</v>
          </cell>
          <cell r="CV855">
            <v>0.33930645712358221</v>
          </cell>
          <cell r="CW855">
            <v>0.11791121512830705</v>
          </cell>
          <cell r="CX855">
            <v>8.9294226329940177E-3</v>
          </cell>
          <cell r="CY855">
            <v>1.0089294226329941</v>
          </cell>
          <cell r="DA855">
            <v>-4.4354576149436387E-2</v>
          </cell>
          <cell r="DB855">
            <v>9.5685557883947725E-2</v>
          </cell>
          <cell r="DC855">
            <v>0.32086054589093327</v>
          </cell>
          <cell r="DE855">
            <v>0.500554386589383</v>
          </cell>
          <cell r="DF855">
            <v>0.499445613410617</v>
          </cell>
        </row>
        <row r="856">
          <cell r="BS856">
            <v>38895</v>
          </cell>
          <cell r="BU856">
            <v>15458777</v>
          </cell>
          <cell r="BV856">
            <v>0</v>
          </cell>
          <cell r="BW856">
            <v>0</v>
          </cell>
          <cell r="BX856">
            <v>15458777</v>
          </cell>
          <cell r="BY856">
            <v>5.5674203685013154E-3</v>
          </cell>
          <cell r="BZ856">
            <v>1.0055674203685012</v>
          </cell>
          <cell r="CB856">
            <v>6.2008112570225205E-2</v>
          </cell>
          <cell r="CC856">
            <v>5.8840015750727392E-3</v>
          </cell>
          <cell r="CD856">
            <v>7.3365008572450208E-2</v>
          </cell>
          <cell r="CE856">
            <v>8.8858730540835484E-2</v>
          </cell>
          <cell r="CF856">
            <v>1.4494955711519276E-2</v>
          </cell>
          <cell r="CG856">
            <v>1.0144949557115193</v>
          </cell>
          <cell r="CI856">
            <v>8.4578720641024008E-2</v>
          </cell>
          <cell r="CJ856">
            <v>-4.8198863154599314E-2</v>
          </cell>
          <cell r="CK856">
            <v>-0.11396479214494115</v>
          </cell>
          <cell r="CM856">
            <v>14991206</v>
          </cell>
          <cell r="CN856">
            <v>0</v>
          </cell>
          <cell r="CO856">
            <v>459589.05</v>
          </cell>
          <cell r="CP856">
            <v>15450795.050000001</v>
          </cell>
          <cell r="CQ856">
            <v>-2.2022601249244555E-2</v>
          </cell>
          <cell r="CR856">
            <v>0.9779773987507554</v>
          </cell>
          <cell r="CT856">
            <v>-5.5718424541091105E-2</v>
          </cell>
          <cell r="CU856">
            <v>0.1213299439195954</v>
          </cell>
          <cell r="CV856">
            <v>0.30981144506781111</v>
          </cell>
          <cell r="CW856">
            <v>9.3291902205477895E-2</v>
          </cell>
          <cell r="CX856">
            <v>-1.3788759823748744E-2</v>
          </cell>
          <cell r="CY856">
            <v>0.98621124017625128</v>
          </cell>
          <cell r="DA856">
            <v>-5.7531741375576373E-2</v>
          </cell>
          <cell r="DB856">
            <v>8.0577412883935828E-2</v>
          </cell>
          <cell r="DC856">
            <v>0.30264751706297766</v>
          </cell>
          <cell r="DE856">
            <v>0.50767768901545851</v>
          </cell>
          <cell r="DF856">
            <v>0.49232231098454143</v>
          </cell>
        </row>
        <row r="857">
          <cell r="BS857">
            <v>38896</v>
          </cell>
          <cell r="BU857">
            <v>15369671</v>
          </cell>
          <cell r="BV857">
            <v>0</v>
          </cell>
          <cell r="BW857">
            <v>0</v>
          </cell>
          <cell r="BX857">
            <v>15369671</v>
          </cell>
          <cell r="BY857">
            <v>-5.7641041073300944E-3</v>
          </cell>
          <cell r="BZ857">
            <v>0.99423589589266992</v>
          </cell>
          <cell r="CB857">
            <v>5.5886587246541275E-2</v>
          </cell>
          <cell r="CC857">
            <v>8.5981470096196944E-5</v>
          </cell>
          <cell r="CD857">
            <v>6.7178020917873393E-2</v>
          </cell>
          <cell r="CE857">
            <v>8.2582435459822801E-2</v>
          </cell>
          <cell r="CF857">
            <v>-1.1496489342436703E-2</v>
          </cell>
          <cell r="CG857">
            <v>0.98850351065756326</v>
          </cell>
          <cell r="CI857">
            <v>7.2109872938140862E-2</v>
          </cell>
          <cell r="CJ857">
            <v>-5.9141234780461627E-2</v>
          </cell>
          <cell r="CK857">
            <v>-0.12415108646907058</v>
          </cell>
          <cell r="CM857">
            <v>15062503</v>
          </cell>
          <cell r="CN857">
            <v>81786.77</v>
          </cell>
          <cell r="CO857">
            <v>541375.81999999995</v>
          </cell>
          <cell r="CP857">
            <v>15603878.82</v>
          </cell>
          <cell r="CQ857">
            <v>9.9078247756577125E-3</v>
          </cell>
          <cell r="CR857">
            <v>1.0099078247756577</v>
          </cell>
          <cell r="CT857">
            <v>-4.6362648152562302E-2</v>
          </cell>
          <cell r="CU857">
            <v>0.13243988451964883</v>
          </cell>
          <cell r="CV857">
            <v>0.32278882735469394</v>
          </cell>
          <cell r="CW857">
            <v>0.10412404680117526</v>
          </cell>
          <cell r="CX857">
            <v>6.2107068607224133E-3</v>
          </cell>
          <cell r="CY857">
            <v>1.0062107068607224</v>
          </cell>
          <cell r="DA857">
            <v>-5.1678347295724514E-2</v>
          </cell>
          <cell r="DB857">
            <v>8.7288562435675843E-2</v>
          </cell>
          <cell r="DC857">
            <v>0.31073787893430382</v>
          </cell>
          <cell r="DE857">
            <v>0.50504676399392301</v>
          </cell>
          <cell r="DF857">
            <v>0.49495323600607699</v>
          </cell>
        </row>
        <row r="858">
          <cell r="BS858">
            <v>38897</v>
          </cell>
          <cell r="BU858">
            <v>15022384</v>
          </cell>
          <cell r="BV858">
            <v>0</v>
          </cell>
          <cell r="BW858">
            <v>0</v>
          </cell>
          <cell r="BX858">
            <v>15022384</v>
          </cell>
          <cell r="BY858">
            <v>-2.2595604030821479E-2</v>
          </cell>
          <cell r="BZ858">
            <v>0.9774043959691785</v>
          </cell>
          <cell r="CB858">
            <v>3.2028192019663004E-2</v>
          </cell>
          <cell r="CC858">
            <v>-2.2511565363977581E-2</v>
          </cell>
          <cell r="CD858">
            <v>4.3064488926817468E-2</v>
          </cell>
          <cell r="CE858">
            <v>5.8120831417450169E-2</v>
          </cell>
          <cell r="CF858">
            <v>-5.628461358000391E-2</v>
          </cell>
          <cell r="CG858">
            <v>0.94371538641999608</v>
          </cell>
          <cell r="CI858">
            <v>1.1766583024510613E-2</v>
          </cell>
          <cell r="CJ858">
            <v>-0.11209710681420293</v>
          </cell>
          <cell r="CK858">
            <v>-0.17344790412162525</v>
          </cell>
          <cell r="CM858">
            <v>15700608</v>
          </cell>
          <cell r="CO858">
            <v>541375.81999999995</v>
          </cell>
          <cell r="CP858">
            <v>16241983.82</v>
          </cell>
          <cell r="CQ858">
            <v>4.0893998688462004E-2</v>
          </cell>
          <cell r="CR858">
            <v>1.040893998688462</v>
          </cell>
          <cell r="CT858">
            <v>-7.3646035368447604E-3</v>
          </cell>
          <cell r="CU858">
            <v>0.17874987967195732</v>
          </cell>
          <cell r="CV858">
            <v>0.37688295192564891</v>
          </cell>
          <cell r="CW858">
            <v>0.14927609412296183</v>
          </cell>
          <cell r="CX858">
            <v>2.6088559896360025E-2</v>
          </cell>
          <cell r="CY858">
            <v>1.0260885598963601</v>
          </cell>
          <cell r="DA858">
            <v>-2.693800105813382E-2</v>
          </cell>
          <cell r="DB858">
            <v>0.11565435522140621</v>
          </cell>
          <cell r="DC858">
            <v>0.34493314259730945</v>
          </cell>
          <cell r="DE858">
            <v>0.48896227294529127</v>
          </cell>
          <cell r="DF858">
            <v>0.51103772705470873</v>
          </cell>
        </row>
        <row r="859">
          <cell r="BS859">
            <v>38898</v>
          </cell>
          <cell r="BU859">
            <v>14919475</v>
          </cell>
          <cell r="BV859">
            <v>0</v>
          </cell>
          <cell r="BW859">
            <v>0</v>
          </cell>
          <cell r="BX859">
            <v>14919475</v>
          </cell>
          <cell r="BY859">
            <v>-6.8503774101367669E-3</v>
          </cell>
          <cell r="BZ859">
            <v>0.99314962258986328</v>
          </cell>
          <cell r="CA859">
            <v>-3.6132478562076131E-2</v>
          </cell>
          <cell r="CB859">
            <v>2.495840940642724E-2</v>
          </cell>
          <cell r="CC859">
            <v>-2.9207730055278103E-2</v>
          </cell>
          <cell r="CD859">
            <v>3.5919103514557404E-2</v>
          </cell>
          <cell r="CE859">
            <v>5.0872304376712973E-2</v>
          </cell>
          <cell r="CF859">
            <v>-2.1084169242485244E-2</v>
          </cell>
          <cell r="CG859">
            <v>0.97891583075751476</v>
          </cell>
          <cell r="CH859">
            <v>-9.0400388065078996E-2</v>
          </cell>
          <cell r="CI859">
            <v>-9.565674845869121E-3</v>
          </cell>
          <cell r="CJ859">
            <v>-0.13081780168502455</v>
          </cell>
          <cell r="CK859">
            <v>-0.19087506839885582</v>
          </cell>
          <cell r="CM859">
            <v>15833652</v>
          </cell>
          <cell r="CN859">
            <v>0</v>
          </cell>
          <cell r="CO859">
            <v>541375.81999999995</v>
          </cell>
          <cell r="CP859">
            <v>16375027.82</v>
          </cell>
          <cell r="CQ859">
            <v>8.1913639044617643E-3</v>
          </cell>
          <cell r="CR859">
            <v>1.0081913639044617</v>
          </cell>
          <cell r="CS859">
            <v>5.112940003262989E-2</v>
          </cell>
          <cell r="CT859">
            <v>7.6643422003463968E-4</v>
          </cell>
          <cell r="CU859">
            <v>0.18840544888869082</v>
          </cell>
          <cell r="CV859">
            <v>0.3881615012387214</v>
          </cell>
          <cell r="CW859">
            <v>0.15869023283662154</v>
          </cell>
          <cell r="CX859">
            <v>5.2662238843681529E-3</v>
          </cell>
          <cell r="CY859">
            <v>1.0052662238843681</v>
          </cell>
          <cell r="CZ859">
            <v>3.2727176925933188E-2</v>
          </cell>
          <cell r="DA859">
            <v>-2.1813638718335193E-2</v>
          </cell>
          <cell r="DB859">
            <v>0.12152964083357243</v>
          </cell>
          <cell r="DC859">
            <v>0.35201586163573362</v>
          </cell>
          <cell r="DE859">
            <v>0.48513684478329633</v>
          </cell>
          <cell r="DF859">
            <v>0.51486315521670367</v>
          </cell>
        </row>
        <row r="863">
          <cell r="BU863">
            <v>14556176</v>
          </cell>
          <cell r="BX863">
            <v>14556176</v>
          </cell>
          <cell r="CM863">
            <v>15953309</v>
          </cell>
          <cell r="CP863">
            <v>16362487.050000001</v>
          </cell>
        </row>
        <row r="864">
          <cell r="BU864">
            <v>363299</v>
          </cell>
          <cell r="BW864">
            <v>0</v>
          </cell>
          <cell r="BX864">
            <v>363299</v>
          </cell>
          <cell r="BY864" t="str">
            <v>Month P&amp;L</v>
          </cell>
          <cell r="CM864">
            <v>-119657</v>
          </cell>
          <cell r="CO864">
            <v>132197.76999999955</v>
          </cell>
          <cell r="CP864">
            <v>12540.769999999553</v>
          </cell>
        </row>
        <row r="865">
          <cell r="BX865">
            <v>0</v>
          </cell>
          <cell r="CP865">
            <v>0</v>
          </cell>
        </row>
        <row r="866">
          <cell r="BU866">
            <v>0</v>
          </cell>
          <cell r="CM866">
            <v>0</v>
          </cell>
        </row>
        <row r="867">
          <cell r="BU867">
            <v>2.4958409406426522E-2</v>
          </cell>
          <cell r="BX867">
            <v>2.4958409406426522E-2</v>
          </cell>
          <cell r="CM867">
            <v>-7.5004502200765998E-3</v>
          </cell>
          <cell r="CP867">
            <v>7.6643422003500083E-4</v>
          </cell>
        </row>
        <row r="868">
          <cell r="BS868" t="str">
            <v>Month Fee deduction</v>
          </cell>
          <cell r="BX868">
            <v>0</v>
          </cell>
          <cell r="CP868">
            <v>132197.77000000002</v>
          </cell>
        </row>
        <row r="869">
          <cell r="BS869" t="str">
            <v>Cum fee deduction</v>
          </cell>
          <cell r="BU869">
            <v>363299</v>
          </cell>
          <cell r="BX869">
            <v>0</v>
          </cell>
          <cell r="CM869">
            <v>-119657</v>
          </cell>
          <cell r="CP869">
            <v>132197.77000000002</v>
          </cell>
        </row>
        <row r="876">
          <cell r="BT876" t="str">
            <v>First Day P&amp;L:</v>
          </cell>
          <cell r="BU876">
            <v>-6275</v>
          </cell>
          <cell r="BW876">
            <v>100002</v>
          </cell>
          <cell r="CL876" t="str">
            <v>First Day P&amp;L:</v>
          </cell>
          <cell r="CM876">
            <v>106277</v>
          </cell>
        </row>
        <row r="880">
          <cell r="BU880">
            <v>0</v>
          </cell>
          <cell r="BX880">
            <v>0</v>
          </cell>
          <cell r="CP880">
            <v>0</v>
          </cell>
        </row>
        <row r="881">
          <cell r="BU881">
            <v>0</v>
          </cell>
          <cell r="BX881">
            <v>0</v>
          </cell>
          <cell r="CM881">
            <v>0</v>
          </cell>
          <cell r="CP881">
            <v>0</v>
          </cell>
        </row>
        <row r="882">
          <cell r="BU882">
            <v>14919475</v>
          </cell>
          <cell r="BX882">
            <v>14919475</v>
          </cell>
          <cell r="CM882">
            <v>15833652</v>
          </cell>
          <cell r="CP882">
            <v>16375027.82</v>
          </cell>
        </row>
        <row r="884">
          <cell r="BS884">
            <v>38901</v>
          </cell>
          <cell r="BU884">
            <v>14913200</v>
          </cell>
          <cell r="BV884">
            <v>0</v>
          </cell>
          <cell r="BW884">
            <v>0</v>
          </cell>
          <cell r="BX884">
            <v>14913200</v>
          </cell>
          <cell r="BY884">
            <v>-4.2059120713027772E-4</v>
          </cell>
          <cell r="BZ884">
            <v>0.99957940879286977</v>
          </cell>
          <cell r="CB884">
            <v>-4.2059120713022757E-4</v>
          </cell>
          <cell r="CC884">
            <v>-2.9616036747966867E-2</v>
          </cell>
          <cell r="CD884">
            <v>3.5483405048321037E-2</v>
          </cell>
          <cell r="CE884">
            <v>5.0430316725675439E-2</v>
          </cell>
          <cell r="CF884">
            <v>-1.2922830683313588E-3</v>
          </cell>
          <cell r="CG884">
            <v>0.9987077169316686</v>
          </cell>
          <cell r="CI884">
            <v>-1.2922830683314013E-3</v>
          </cell>
          <cell r="CJ884">
            <v>-0.1319410311232021</v>
          </cell>
          <cell r="CK884">
            <v>-0.1919206868481288</v>
          </cell>
          <cell r="CM884">
            <v>15939929</v>
          </cell>
          <cell r="CN884">
            <v>0</v>
          </cell>
          <cell r="CO884">
            <v>541375.81999999995</v>
          </cell>
          <cell r="CP884">
            <v>16481304.82</v>
          </cell>
          <cell r="CQ884">
            <v>6.4901874468998614E-3</v>
          </cell>
          <cell r="CR884">
            <v>1.0064901874468999</v>
          </cell>
          <cell r="CT884">
            <v>6.4901874468998866E-3</v>
          </cell>
          <cell r="CU884">
            <v>0.19611842301489557</v>
          </cell>
          <cell r="CV884">
            <v>0.39717092958833056</v>
          </cell>
          <cell r="CW884">
            <v>0.16621034964062331</v>
          </cell>
          <cell r="CX884">
            <v>4.1884759258893779E-3</v>
          </cell>
          <cell r="CY884">
            <v>1.0041884759258894</v>
          </cell>
          <cell r="DA884">
            <v>4.1884759258894455E-3</v>
          </cell>
          <cell r="DB884">
            <v>0.12622714073437535</v>
          </cell>
          <cell r="DC884">
            <v>0.35767874752361561</v>
          </cell>
          <cell r="DE884">
            <v>0.48336102312345697</v>
          </cell>
          <cell r="DF884">
            <v>0.51663897687654303</v>
          </cell>
        </row>
        <row r="885">
          <cell r="BS885">
            <v>38903</v>
          </cell>
          <cell r="BU885">
            <v>14971877</v>
          </cell>
          <cell r="BV885">
            <v>0</v>
          </cell>
          <cell r="BW885">
            <v>0</v>
          </cell>
          <cell r="BX885">
            <v>14971877</v>
          </cell>
          <cell r="BY885">
            <v>3.9345680336882764E-3</v>
          </cell>
          <cell r="BZ885">
            <v>1.0039345680336882</v>
          </cell>
          <cell r="CB885">
            <v>3.5123219818391505E-3</v>
          </cell>
          <cell r="CC885">
            <v>-2.5797995025751752E-2</v>
          </cell>
          <cell r="CD885">
            <v>3.95575849532388E-2</v>
          </cell>
          <cell r="CE885">
            <v>5.4563306271481204E-2</v>
          </cell>
          <cell r="CF885">
            <v>1.5285947512242753E-2</v>
          </cell>
          <cell r="CG885">
            <v>1.0152859475122427</v>
          </cell>
          <cell r="CI885">
            <v>1.3973910672757883E-2</v>
          </cell>
          <cell r="CJ885">
            <v>-0.11867192728741993</v>
          </cell>
          <cell r="CK885">
            <v>-0.17956842888156022</v>
          </cell>
          <cell r="CM885">
            <v>15729149</v>
          </cell>
          <cell r="CN885">
            <v>0</v>
          </cell>
          <cell r="CO885">
            <v>541375.81999999995</v>
          </cell>
          <cell r="CP885">
            <v>16270524.82</v>
          </cell>
          <cell r="CQ885">
            <v>-1.2789035959350699E-2</v>
          </cell>
          <cell r="CR885">
            <v>0.98721096404064934</v>
          </cell>
          <cell r="CT885">
            <v>-6.3818517530921381E-3</v>
          </cell>
          <cell r="CU885">
            <v>0.1808212214913163</v>
          </cell>
          <cell r="CV885">
            <v>0.37930246032846604</v>
          </cell>
          <cell r="CW885">
            <v>0.15129564354290248</v>
          </cell>
          <cell r="CX885">
            <v>-8.2333390199364389E-3</v>
          </cell>
          <cell r="CY885">
            <v>0.99176666098006361</v>
          </cell>
          <cell r="DA885">
            <v>-4.0793482363216116E-3</v>
          </cell>
          <cell r="DB885">
            <v>0.11695453087125562</v>
          </cell>
          <cell r="DC885">
            <v>0.34650051811509108</v>
          </cell>
          <cell r="DE885">
            <v>0.48766699197609875</v>
          </cell>
          <cell r="DF885">
            <v>0.51233300802390125</v>
          </cell>
        </row>
        <row r="886">
          <cell r="BS886">
            <v>38904</v>
          </cell>
          <cell r="BU886">
            <v>15025330</v>
          </cell>
          <cell r="BV886">
            <v>0</v>
          </cell>
          <cell r="BW886">
            <v>0</v>
          </cell>
          <cell r="BX886">
            <v>15025330</v>
          </cell>
          <cell r="BY886">
            <v>3.5702270329899186E-3</v>
          </cell>
          <cell r="BZ886">
            <v>1.0035702270329898</v>
          </cell>
          <cell r="CB886">
            <v>7.0950888017171643E-3</v>
          </cell>
          <cell r="CC886">
            <v>-2.2319872691999865E-2</v>
          </cell>
          <cell r="CD886">
            <v>4.3269041545388465E-2</v>
          </cell>
          <cell r="CE886">
            <v>5.8328336695530725E-2</v>
          </cell>
          <cell r="CF886">
            <v>6.5892237722269863E-3</v>
          </cell>
          <cell r="CG886">
            <v>1.0065892237722269</v>
          </cell>
          <cell r="CI886">
            <v>2.065521166938078E-2</v>
          </cell>
          <cell r="CJ886">
            <v>-0.11286465939957124</v>
          </cell>
          <cell r="CK886">
            <v>-0.17416242166966112</v>
          </cell>
          <cell r="CM886">
            <v>15717004</v>
          </cell>
          <cell r="CN886">
            <v>0</v>
          </cell>
          <cell r="CO886">
            <v>541375.81999999995</v>
          </cell>
          <cell r="CP886">
            <v>16258379.82</v>
          </cell>
          <cell r="CQ886">
            <v>-7.4644181022797513E-4</v>
          </cell>
          <cell r="CR886">
            <v>0.99925355818977202</v>
          </cell>
          <cell r="CT886">
            <v>-7.1235298823448812E-3</v>
          </cell>
          <cell r="CU886">
            <v>0.17993980716119062</v>
          </cell>
          <cell r="CV886">
            <v>0.37827289130312658</v>
          </cell>
          <cell r="CW886">
            <v>0.15043626833862866</v>
          </cell>
          <cell r="CX886">
            <v>-4.8119363179095347E-4</v>
          </cell>
          <cell r="CY886">
            <v>0.999518806368209</v>
          </cell>
          <cell r="DA886">
            <v>-4.558578911719402E-3</v>
          </cell>
          <cell r="DB886">
            <v>0.11641705946400038</v>
          </cell>
          <cell r="DC886">
            <v>0.34585259064057072</v>
          </cell>
          <cell r="DE886">
            <v>0.48875046377415587</v>
          </cell>
          <cell r="DF886">
            <v>0.51124953622584413</v>
          </cell>
        </row>
        <row r="887">
          <cell r="BS887">
            <v>38905</v>
          </cell>
          <cell r="BU887">
            <v>15119246</v>
          </cell>
          <cell r="BV887">
            <v>0</v>
          </cell>
          <cell r="BW887">
            <v>0</v>
          </cell>
          <cell r="BX887">
            <v>15119246</v>
          </cell>
          <cell r="BY887">
            <v>6.250511636017312E-3</v>
          </cell>
          <cell r="BZ887">
            <v>1.0062505116360174</v>
          </cell>
          <cell r="CA887">
            <v>1.3389948372848348E-2</v>
          </cell>
          <cell r="CB887">
            <v>1.3389948372848348E-2</v>
          </cell>
          <cell r="CC887">
            <v>-1.6208871679958214E-2</v>
          </cell>
          <cell r="CD887">
            <v>4.9790006829064648E-2</v>
          </cell>
          <cell r="CE887">
            <v>6.4943430278773029E-2</v>
          </cell>
          <cell r="CF887">
            <v>1.0361107931093074E-2</v>
          </cell>
          <cell r="CG887">
            <v>1.010361107931093</v>
          </cell>
          <cell r="CH887">
            <v>3.1230330477919788E-2</v>
          </cell>
          <cell r="CI887">
            <v>3.1230330477919788E-2</v>
          </cell>
          <cell r="CJ887">
            <v>-0.10367295438612323</v>
          </cell>
          <cell r="CK887">
            <v>-0.16560582938702795</v>
          </cell>
          <cell r="CM887">
            <v>15547837</v>
          </cell>
          <cell r="CN887">
            <v>0</v>
          </cell>
          <cell r="CO887">
            <v>541375.81999999995</v>
          </cell>
          <cell r="CP887">
            <v>16089212.82</v>
          </cell>
          <cell r="CQ887">
            <v>-1.0404911305608801E-2</v>
          </cell>
          <cell r="CR887">
            <v>0.98959508869439117</v>
          </cell>
          <cell r="CS887">
            <v>-1.7454321491345071E-2</v>
          </cell>
          <cell r="CT887">
            <v>-1.7454321491345071E-2</v>
          </cell>
          <cell r="CU887">
            <v>0.16766263812172122</v>
          </cell>
          <cell r="CV887">
            <v>0.36393208411419242</v>
          </cell>
          <cell r="CW887">
            <v>0.13846608100380964</v>
          </cell>
          <cell r="CX887">
            <v>-6.6816996834668553E-3</v>
          </cell>
          <cell r="CY887">
            <v>0.99331830031653312</v>
          </cell>
          <cell r="CZ887">
            <v>-1.1209819539914734E-2</v>
          </cell>
          <cell r="DA887">
            <v>-1.1209819539914734E-2</v>
          </cell>
          <cell r="DB887">
            <v>0.10895749595116277</v>
          </cell>
          <cell r="DC887">
            <v>0.33686000781169456</v>
          </cell>
          <cell r="DE887">
            <v>0.49301219812787539</v>
          </cell>
          <cell r="DF887">
            <v>0.50698780187212455</v>
          </cell>
        </row>
        <row r="888">
          <cell r="BS888">
            <v>38908</v>
          </cell>
          <cell r="BU888">
            <v>15201599</v>
          </cell>
          <cell r="BV888">
            <v>0</v>
          </cell>
          <cell r="BW888">
            <v>0</v>
          </cell>
          <cell r="BX888">
            <v>15201599</v>
          </cell>
          <cell r="BY888">
            <v>5.4468986085681789E-3</v>
          </cell>
          <cell r="BZ888">
            <v>1.0054468986085683</v>
          </cell>
          <cell r="CB888">
            <v>1.8909780672577536E-2</v>
          </cell>
          <cell r="CC888">
            <v>-1.0850261151989948E-2</v>
          </cell>
          <cell r="CD888">
            <v>5.5508106556550807E-2</v>
          </cell>
          <cell r="CE888">
            <v>7.0744069167362422E-2</v>
          </cell>
          <cell r="CF888">
            <v>5.7599147744310138E-3</v>
          </cell>
          <cell r="CG888">
            <v>1.0057599147744309</v>
          </cell>
          <cell r="CI888">
            <v>3.7170129294280763E-2</v>
          </cell>
          <cell r="CJ888">
            <v>-9.8510186993369775E-2</v>
          </cell>
          <cell r="CK888">
            <v>-0.16079979007601519</v>
          </cell>
          <cell r="CM888">
            <v>15608710</v>
          </cell>
          <cell r="CN888">
            <v>0</v>
          </cell>
          <cell r="CO888">
            <v>541375.81999999995</v>
          </cell>
          <cell r="CP888">
            <v>16150085.82</v>
          </cell>
          <cell r="CQ888">
            <v>3.7834666419683791E-3</v>
          </cell>
          <cell r="CR888">
            <v>1.0037834666419683</v>
          </cell>
          <cell r="CT888">
            <v>-1.3736892692497449E-2</v>
          </cell>
          <cell r="CU888">
            <v>0.17208045076212741</v>
          </cell>
          <cell r="CV888">
            <v>0.36909247565634873</v>
          </cell>
          <cell r="CW888">
            <v>0.14277342944429994</v>
          </cell>
          <cell r="CX888">
            <v>2.4386800077105383E-3</v>
          </cell>
          <cell r="CY888">
            <v>1.0024386800077105</v>
          </cell>
          <cell r="DA888">
            <v>-8.7984766950062188E-3</v>
          </cell>
          <cell r="DB888">
            <v>0.11166188842593949</v>
          </cell>
          <cell r="DC888">
            <v>0.34012018158585278</v>
          </cell>
          <cell r="DE888">
            <v>0.493393266519982</v>
          </cell>
          <cell r="DF888">
            <v>0.50660673348001806</v>
          </cell>
        </row>
        <row r="889">
          <cell r="BS889">
            <v>38909</v>
          </cell>
          <cell r="BU889">
            <v>15055320</v>
          </cell>
          <cell r="BV889">
            <v>0</v>
          </cell>
          <cell r="BW889">
            <v>0</v>
          </cell>
          <cell r="BX889">
            <v>15055320</v>
          </cell>
          <cell r="BY889">
            <v>-9.6226061482084877E-3</v>
          </cell>
          <cell r="BZ889">
            <v>0.99037739385179147</v>
          </cell>
          <cell r="CB889">
            <v>9.1052131526077051E-3</v>
          </cell>
          <cell r="CC889">
            <v>-2.0368459510527681E-2</v>
          </cell>
          <cell r="CD889">
            <v>4.5351367760915862E-2</v>
          </cell>
          <cell r="CE889">
            <v>6.0440720704234785E-2</v>
          </cell>
          <cell r="CF889">
            <v>-9.5654579609092526E-3</v>
          </cell>
          <cell r="CG889">
            <v>0.99043454203909076</v>
          </cell>
          <cell r="CI889">
            <v>2.7249122024205485E-2</v>
          </cell>
          <cell r="CJ889">
            <v>-0.10713334990187262</v>
          </cell>
          <cell r="CK889">
            <v>-0.16882712440482928</v>
          </cell>
          <cell r="CM889">
            <v>15618713</v>
          </cell>
          <cell r="CN889">
            <v>0</v>
          </cell>
          <cell r="CO889">
            <v>541375.81999999995</v>
          </cell>
          <cell r="CP889">
            <v>16160088.82</v>
          </cell>
          <cell r="CQ889">
            <v>6.1937751362363966E-4</v>
          </cell>
          <cell r="CR889">
            <v>1.0006193775136236</v>
          </cell>
          <cell r="CT889">
            <v>-1.3126023501314643E-2</v>
          </cell>
          <cell r="CU889">
            <v>0.1728064110374874</v>
          </cell>
          <cell r="CV889">
            <v>0.36994046074984155</v>
          </cell>
          <cell r="CW889">
            <v>0.14348123760966436</v>
          </cell>
          <cell r="CX889">
            <v>3.9893293900618103E-4</v>
          </cell>
          <cell r="CY889">
            <v>1.0003989329390062</v>
          </cell>
          <cell r="DA889">
            <v>-8.4030537581667453E-3</v>
          </cell>
          <cell r="DB889">
            <v>0.11210536697027029</v>
          </cell>
          <cell r="DC889">
            <v>0.34065479966851431</v>
          </cell>
          <cell r="DE889">
            <v>0.49081645051369671</v>
          </cell>
          <cell r="DF889">
            <v>0.50918354948630329</v>
          </cell>
        </row>
        <row r="890">
          <cell r="BS890">
            <v>38910</v>
          </cell>
          <cell r="BU890">
            <v>15343888</v>
          </cell>
          <cell r="BV890">
            <v>0</v>
          </cell>
          <cell r="BW890">
            <v>0</v>
          </cell>
          <cell r="BX890">
            <v>15343888</v>
          </cell>
          <cell r="BY890">
            <v>1.9167178113783035E-2</v>
          </cell>
          <cell r="BZ890">
            <v>1.019167178113783</v>
          </cell>
          <cell r="CB890">
            <v>2.8446912508650612E-2</v>
          </cell>
          <cell r="CC890">
            <v>-1.5916872880863409E-3</v>
          </cell>
          <cell r="CD890">
            <v>6.5387803618276008E-2</v>
          </cell>
          <cell r="CE890">
            <v>8.0766376877081214E-2</v>
          </cell>
          <cell r="CF890">
            <v>2.5436782318112191E-2</v>
          </cell>
          <cell r="CG890">
            <v>1.0254367823181121</v>
          </cell>
          <cell r="CI890">
            <v>5.3379034327607044E-2</v>
          </cell>
          <cell r="CJ890">
            <v>-8.4421695284224607E-2</v>
          </cell>
          <cell r="CK890">
            <v>-0.1476847608995957</v>
          </cell>
          <cell r="CM890">
            <v>15336090</v>
          </cell>
          <cell r="CN890">
            <v>0</v>
          </cell>
          <cell r="CO890">
            <v>541375.81999999995</v>
          </cell>
          <cell r="CP890">
            <v>15877465.82</v>
          </cell>
          <cell r="CQ890">
            <v>-1.7488950905407214E-2</v>
          </cell>
          <cell r="CR890">
            <v>0.98251104909459275</v>
          </cell>
          <cell r="CT890">
            <v>-3.0385414026124158E-2</v>
          </cell>
          <cell r="CU890">
            <v>0.15229525729330584</v>
          </cell>
          <cell r="CV890">
            <v>0.34598163928845649</v>
          </cell>
          <cell r="CW890">
            <v>0.12348295038385459</v>
          </cell>
          <cell r="CX890">
            <v>-1.1139879413594787E-2</v>
          </cell>
          <cell r="CY890">
            <v>0.98886012058640527</v>
          </cell>
          <cell r="DA890">
            <v>-1.9449324166189497E-2</v>
          </cell>
          <cell r="DB890">
            <v>9.9716647287009907E-2</v>
          </cell>
          <cell r="DC890">
            <v>0.32572006686495003</v>
          </cell>
          <cell r="DE890">
            <v>0.50012708614067458</v>
          </cell>
          <cell r="DF890">
            <v>0.49987291385932547</v>
          </cell>
        </row>
        <row r="891">
          <cell r="BS891">
            <v>38911</v>
          </cell>
          <cell r="BU891">
            <v>15593680</v>
          </cell>
          <cell r="BV891">
            <v>0</v>
          </cell>
          <cell r="BW891">
            <v>0</v>
          </cell>
          <cell r="BX891">
            <v>15593680</v>
          </cell>
          <cell r="BY891">
            <v>1.6279576597535123E-2</v>
          </cell>
          <cell r="BZ891">
            <v>1.0162795765975352</v>
          </cell>
          <cell r="CB891">
            <v>4.5189592797333811E-2</v>
          </cell>
          <cell r="CC891">
            <v>1.466197731432306E-2</v>
          </cell>
          <cell r="CD891">
            <v>8.2731865973359575E-2</v>
          </cell>
          <cell r="CE891">
            <v>9.8360795893492226E-2</v>
          </cell>
          <cell r="CF891">
            <v>2.4109514785560865E-2</v>
          </cell>
          <cell r="CG891">
            <v>1.0241095147855608</v>
          </cell>
          <cell r="CI891">
            <v>7.8775491730528335E-2</v>
          </cell>
          <cell r="CJ891">
            <v>-6.2347546609340943E-2</v>
          </cell>
          <cell r="CK891">
            <v>-0.12713585404054573</v>
          </cell>
          <cell r="CM891">
            <v>14926545</v>
          </cell>
          <cell r="CN891">
            <v>0</v>
          </cell>
          <cell r="CO891">
            <v>541375.81999999995</v>
          </cell>
          <cell r="CP891">
            <v>15467920.82</v>
          </cell>
          <cell r="CQ891">
            <v>-2.5794103709177438E-2</v>
          </cell>
          <cell r="CR891">
            <v>0.97420589629082255</v>
          </cell>
          <cell r="CT891">
            <v>-5.53957532146655E-2</v>
          </cell>
          <cell r="CU891">
            <v>0.12257283392308893</v>
          </cell>
          <cell r="CV891">
            <v>0.31126324929400129</v>
          </cell>
          <cell r="CW891">
            <v>9.4503714646160697E-2</v>
          </cell>
          <cell r="CX891">
            <v>-1.6197821254881752E-2</v>
          </cell>
          <cell r="CY891">
            <v>0.98380217874511822</v>
          </cell>
          <cell r="DA891">
            <v>-3.5332108744699053E-2</v>
          </cell>
          <cell r="DB891">
            <v>8.1903633603237047E-2</v>
          </cell>
          <cell r="DC891">
            <v>0.30424629018786153</v>
          </cell>
          <cell r="DE891">
            <v>0.51092939190323794</v>
          </cell>
          <cell r="DF891">
            <v>0.48907060809676206</v>
          </cell>
        </row>
        <row r="892">
          <cell r="BS892">
            <v>38912</v>
          </cell>
          <cell r="BU892">
            <v>15712392</v>
          </cell>
          <cell r="BV892">
            <v>0</v>
          </cell>
          <cell r="BW892">
            <v>0</v>
          </cell>
          <cell r="BX892">
            <v>15712392</v>
          </cell>
          <cell r="BY892">
            <v>7.6128277609903497E-3</v>
          </cell>
          <cell r="BZ892">
            <v>1.0076128277609904</v>
          </cell>
          <cell r="CA892">
            <v>3.9231189174380843E-2</v>
          </cell>
          <cell r="CB892">
            <v>5.3146441144879653E-2</v>
          </cell>
          <cell r="CC892">
            <v>2.2386424183242992E-2</v>
          </cell>
          <cell r="CD892">
            <v>9.0974517180350434E-2</v>
          </cell>
          <cell r="CE892">
            <v>0.10672242745205374</v>
          </cell>
          <cell r="CF892">
            <v>1.3876417752977578E-2</v>
          </cell>
          <cell r="CG892">
            <v>1.0138764177529775</v>
          </cell>
          <cell r="CH892">
            <v>6.0621472031920254E-2</v>
          </cell>
          <cell r="CI892">
            <v>9.3745031115454847E-2</v>
          </cell>
          <cell r="CJ892">
            <v>-4.9336289458987825E-2</v>
          </cell>
          <cell r="CK892">
            <v>-0.11502362650961639</v>
          </cell>
          <cell r="CM892">
            <v>14682209</v>
          </cell>
          <cell r="CN892">
            <v>0</v>
          </cell>
          <cell r="CO892">
            <v>541375.81999999995</v>
          </cell>
          <cell r="CP892">
            <v>15223584.82</v>
          </cell>
          <cell r="CQ892">
            <v>-1.5796305323988593E-2</v>
          </cell>
          <cell r="CR892">
            <v>0.98420369467601143</v>
          </cell>
          <cell r="CS892">
            <v>-5.3801762067810288E-2</v>
          </cell>
          <cell r="CT892">
            <v>-7.0317010307222927E-2</v>
          </cell>
          <cell r="CU892">
            <v>0.10484033069002474</v>
          </cell>
          <cell r="CV892">
            <v>0.29055013464802792</v>
          </cell>
          <cell r="CW892">
            <v>7.7214599791370242E-2</v>
          </cell>
          <cell r="CX892">
            <v>-9.7958132690992242E-3</v>
          </cell>
          <cell r="CY892">
            <v>0.99020418673090083</v>
          </cell>
          <cell r="CZ892">
            <v>-3.3952598233323861E-2</v>
          </cell>
          <cell r="DA892">
            <v>-4.4781815274131609E-2</v>
          </cell>
          <cell r="DB892">
            <v>7.1305507633299792E-2</v>
          </cell>
          <cell r="DC892">
            <v>0.29147013707226588</v>
          </cell>
          <cell r="DE892">
            <v>0.5169468090730982</v>
          </cell>
          <cell r="DF892">
            <v>0.4830531909269018</v>
          </cell>
        </row>
        <row r="893">
          <cell r="BS893">
            <v>38915</v>
          </cell>
          <cell r="BU893">
            <v>15771852</v>
          </cell>
          <cell r="BV893">
            <v>0</v>
          </cell>
          <cell r="BW893">
            <v>0</v>
          </cell>
          <cell r="BX893">
            <v>15771852</v>
          </cell>
          <cell r="BY893">
            <v>3.7842742212643369E-3</v>
          </cell>
          <cell r="BZ893">
            <v>1.0037842742212644</v>
          </cell>
          <cell r="CB893">
            <v>5.7131836073320619E-2</v>
          </cell>
          <cell r="CC893">
            <v>2.6255414772450303E-2</v>
          </cell>
          <cell r="CD893">
            <v>9.5103063921772479E-2</v>
          </cell>
          <cell r="CE893">
            <v>0.11091056860435566</v>
          </cell>
          <cell r="CF893">
            <v>6.9677766166669946E-3</v>
          </cell>
          <cell r="CG893">
            <v>1.0069677766166669</v>
          </cell>
          <cell r="CI893">
            <v>0.10136600216785685</v>
          </cell>
          <cell r="CJ893">
            <v>-4.2712277086366379E-2</v>
          </cell>
          <cell r="CK893">
            <v>-0.1088573088281074</v>
          </cell>
          <cell r="CM893">
            <v>14607480</v>
          </cell>
          <cell r="CN893">
            <v>0</v>
          </cell>
          <cell r="CO893">
            <v>541375.81999999995</v>
          </cell>
          <cell r="CP893">
            <v>15148855.82</v>
          </cell>
          <cell r="CQ893">
            <v>-4.9087649777353817E-3</v>
          </cell>
          <cell r="CR893">
            <v>0.9950912350222646</v>
          </cell>
          <cell r="CT893">
            <v>-7.4880605607423156E-2</v>
          </cell>
          <cell r="CU893">
            <v>9.9416929168743895E-2</v>
          </cell>
          <cell r="CV893">
            <v>0.28421512734505594</v>
          </cell>
          <cell r="CW893">
            <v>7.1926806490409056E-2</v>
          </cell>
          <cell r="CX893">
            <v>-3.0285910824072674E-3</v>
          </cell>
          <cell r="CY893">
            <v>0.99697140891759273</v>
          </cell>
          <cell r="DA893">
            <v>-4.7674780550145623E-2</v>
          </cell>
          <cell r="DB893">
            <v>6.8060961326347869E-2</v>
          </cell>
          <cell r="DC893">
            <v>0.28755880213193352</v>
          </cell>
          <cell r="DE893">
            <v>0.51916388418283854</v>
          </cell>
          <cell r="DF893">
            <v>0.48083611581716146</v>
          </cell>
        </row>
        <row r="894">
          <cell r="BS894">
            <v>38916</v>
          </cell>
          <cell r="BU894">
            <v>15746768</v>
          </cell>
          <cell r="BV894">
            <v>0</v>
          </cell>
          <cell r="BW894">
            <v>0</v>
          </cell>
          <cell r="BX894">
            <v>15746768</v>
          </cell>
          <cell r="BY894">
            <v>-1.5904283149499501E-3</v>
          </cell>
          <cell r="BZ894">
            <v>0.99840957168505007</v>
          </cell>
          <cell r="CB894">
            <v>5.5450543668594587E-2</v>
          </cell>
          <cell r="CC894">
            <v>2.4623229102425537E-2</v>
          </cell>
          <cell r="CD894">
            <v>9.3361381001122901E-2</v>
          </cell>
          <cell r="CE894">
            <v>0.10914374498067025</v>
          </cell>
          <cell r="CF894">
            <v>-4.2998033464889283E-3</v>
          </cell>
          <cell r="CG894">
            <v>0.99570019665351106</v>
          </cell>
          <cell r="CI894">
            <v>9.6630344946026403E-2</v>
          </cell>
          <cell r="CJ894">
            <v>-4.6828426040903204E-2</v>
          </cell>
          <cell r="CK894">
            <v>-0.11268904715380745</v>
          </cell>
          <cell r="CM894">
            <v>14673110</v>
          </cell>
          <cell r="CN894">
            <v>0</v>
          </cell>
          <cell r="CO894">
            <v>541375.81999999995</v>
          </cell>
          <cell r="CP894">
            <v>15214485.82</v>
          </cell>
          <cell r="CQ894">
            <v>4.3323403945368065E-3</v>
          </cell>
          <cell r="CR894">
            <v>1.0043323403945368</v>
          </cell>
          <cell r="CT894">
            <v>-7.0872673485326776E-2</v>
          </cell>
          <cell r="CU894">
            <v>0.10417997754141917</v>
          </cell>
          <cell r="CV894">
            <v>0.28977878441652805</v>
          </cell>
          <cell r="CW894">
            <v>7.6570758294154162E-2</v>
          </cell>
          <cell r="CX894">
            <v>2.6790317747178312E-3</v>
          </cell>
          <cell r="CY894">
            <v>1.0026790317747178</v>
          </cell>
          <cell r="DA894">
            <v>-4.5123471027374351E-2</v>
          </cell>
          <cell r="DB894">
            <v>7.0922330579076931E-2</v>
          </cell>
          <cell r="DC894">
            <v>0.29100821307466251</v>
          </cell>
          <cell r="DE894">
            <v>0.51764730943365389</v>
          </cell>
          <cell r="DF894">
            <v>0.48235269056634611</v>
          </cell>
        </row>
        <row r="895">
          <cell r="BS895">
            <v>38917</v>
          </cell>
          <cell r="BU895">
            <v>15604278</v>
          </cell>
          <cell r="BV895">
            <v>0</v>
          </cell>
          <cell r="BW895">
            <v>0</v>
          </cell>
          <cell r="BX895">
            <v>15604278</v>
          </cell>
          <cell r="BY895">
            <v>-9.048841006611642E-3</v>
          </cell>
          <cell r="BZ895">
            <v>0.99095115899338837</v>
          </cell>
          <cell r="CB895">
            <v>4.5899939508595722E-2</v>
          </cell>
          <cell r="CC895">
            <v>1.5351576410596701E-2</v>
          </cell>
          <cell r="CD895">
            <v>8.3467727701674432E-2</v>
          </cell>
          <cell r="CE895">
            <v>9.910727957886234E-2</v>
          </cell>
          <cell r="CF895">
            <v>-2.9991389333216635E-2</v>
          </cell>
          <cell r="CG895">
            <v>0.97000861066678334</v>
          </cell>
          <cell r="CI895">
            <v>6.374087731613054E-2</v>
          </cell>
          <cell r="CJ895">
            <v>-7.5415365816865365E-2</v>
          </cell>
          <cell r="CK895">
            <v>-0.13930073540024501</v>
          </cell>
          <cell r="CM895">
            <v>15225290</v>
          </cell>
          <cell r="CN895">
            <v>0</v>
          </cell>
          <cell r="CO895">
            <v>541375.81999999995</v>
          </cell>
          <cell r="CP895">
            <v>15766665.82</v>
          </cell>
          <cell r="CQ895">
            <v>3.6293043782928185E-2</v>
          </cell>
          <cell r="CR895">
            <v>1.0362930437829281</v>
          </cell>
          <cell r="CT895">
            <v>-3.7151814744214806E-2</v>
          </cell>
          <cell r="CU895">
            <v>0.14425402981056235</v>
          </cell>
          <cell r="CV895">
            <v>0.33658878230964895</v>
          </cell>
          <cell r="CW895">
            <v>0.11564278796034388</v>
          </cell>
          <cell r="CX895">
            <v>2.2909802738459866E-2</v>
          </cell>
          <cell r="CY895">
            <v>1.0229098027384598</v>
          </cell>
          <cell r="DA895">
            <v>-2.3247438109026297E-2</v>
          </cell>
          <cell r="DB895">
            <v>9.5456949920855294E-2</v>
          </cell>
          <cell r="DC895">
            <v>0.32058495656993458</v>
          </cell>
          <cell r="DE895">
            <v>0.50614650195552524</v>
          </cell>
          <cell r="DF895">
            <v>0.4938534980444747</v>
          </cell>
        </row>
        <row r="896">
          <cell r="BS896">
            <v>38918</v>
          </cell>
          <cell r="BU896">
            <v>15710893</v>
          </cell>
          <cell r="BV896">
            <v>0</v>
          </cell>
          <cell r="BW896">
            <v>0</v>
          </cell>
          <cell r="BX896">
            <v>15710893</v>
          </cell>
          <cell r="BY896">
            <v>6.8324212116702872E-3</v>
          </cell>
          <cell r="BZ896">
            <v>1.0068324212116704</v>
          </cell>
          <cell r="CB896">
            <v>5.3045968440579072E-2</v>
          </cell>
          <cell r="CC896">
            <v>2.2288886058567492E-2</v>
          </cell>
          <cell r="CD896">
            <v>9.0870435586583698E-2</v>
          </cell>
          <cell r="CE896">
            <v>0.1066168434697583</v>
          </cell>
          <cell r="CF896">
            <v>1.8482375687016009E-2</v>
          </cell>
          <cell r="CG896">
            <v>1.0184823756870161</v>
          </cell>
          <cell r="CI896">
            <v>8.3401335844323299E-2</v>
          </cell>
          <cell r="CJ896">
            <v>-5.8326845253450332E-2</v>
          </cell>
          <cell r="CK896">
            <v>-0.12339296823837387</v>
          </cell>
          <cell r="CM896">
            <v>14859428</v>
          </cell>
          <cell r="CN896">
            <v>0</v>
          </cell>
          <cell r="CO896">
            <v>541375.81999999995</v>
          </cell>
          <cell r="CP896">
            <v>15400803.82</v>
          </cell>
          <cell r="CQ896">
            <v>-2.3204779258776731E-2</v>
          </cell>
          <cell r="CR896">
            <v>0.97679522074122327</v>
          </cell>
          <cell r="CT896">
            <v>-5.9494494342789084E-2</v>
          </cell>
          <cell r="CU896">
            <v>0.11770186763284252</v>
          </cell>
          <cell r="CV896">
            <v>0.30557353465639636</v>
          </cell>
          <cell r="CW896">
            <v>8.9754543334077841E-2</v>
          </cell>
          <cell r="CX896">
            <v>-1.449917719712614E-2</v>
          </cell>
          <cell r="CY896">
            <v>0.98550082280287388</v>
          </cell>
          <cell r="DA896">
            <v>-3.7409546581630426E-2</v>
          </cell>
          <cell r="DB896">
            <v>7.9573725492129599E-2</v>
          </cell>
          <cell r="DC896">
            <v>0.30143756128076804</v>
          </cell>
          <cell r="DE896">
            <v>0.5139263339760155</v>
          </cell>
          <cell r="DF896">
            <v>0.4860736660239845</v>
          </cell>
        </row>
        <row r="897">
          <cell r="BS897">
            <v>38919</v>
          </cell>
          <cell r="BU897">
            <v>15828852.43</v>
          </cell>
          <cell r="BV897">
            <v>0</v>
          </cell>
          <cell r="BW897">
            <v>0</v>
          </cell>
          <cell r="BX897">
            <v>15828852.43</v>
          </cell>
          <cell r="BY897">
            <v>7.5081301871255633E-3</v>
          </cell>
          <cell r="BZ897">
            <v>1.0075081301871256</v>
          </cell>
          <cell r="CA897">
            <v>7.4120114874935972E-3</v>
          </cell>
          <cell r="CB897">
            <v>6.0952374664658748E-2</v>
          </cell>
          <cell r="CC897">
            <v>2.9964364103946872E-2</v>
          </cell>
          <cell r="CD897">
            <v>9.9060832834254153E-2</v>
          </cell>
          <cell r="CE897">
            <v>0.11492546679779525</v>
          </cell>
          <cell r="CF897">
            <v>7.6704281668247285E-3</v>
          </cell>
          <cell r="CG897">
            <v>1.0076704281668247</v>
          </cell>
          <cell r="CH897">
            <v>-1.8592478967625059E-3</v>
          </cell>
          <cell r="CI897">
            <v>9.1711487966759098E-2</v>
          </cell>
          <cell r="CJ897">
            <v>-5.1103808963339659E-2</v>
          </cell>
          <cell r="CK897">
            <v>-0.11666901697071286</v>
          </cell>
          <cell r="CM897">
            <v>14472405.18</v>
          </cell>
          <cell r="CN897">
            <v>0</v>
          </cell>
          <cell r="CO897">
            <v>541375.81999999995</v>
          </cell>
          <cell r="CP897">
            <v>15013781</v>
          </cell>
          <cell r="CQ897">
            <v>-2.5130040257859754E-2</v>
          </cell>
          <cell r="CR897">
            <v>0.97486995974214019</v>
          </cell>
          <cell r="CS897">
            <v>-1.3781499067445413E-2</v>
          </cell>
          <cell r="CT897">
            <v>-8.3129435562693588E-2</v>
          </cell>
          <cell r="CU897">
            <v>8.9613974702944077E-2</v>
          </cell>
          <cell r="CV897">
            <v>0.2727644191708849</v>
          </cell>
          <cell r="CW897">
            <v>6.2368967788906771E-2</v>
          </cell>
          <cell r="CX897">
            <v>-1.5473611666053331E-2</v>
          </cell>
          <cell r="CY897">
            <v>0.98452638833394668</v>
          </cell>
          <cell r="CZ897">
            <v>-7.8751454876287985E-3</v>
          </cell>
          <cell r="DA897">
            <v>-5.2304297451276516E-2</v>
          </cell>
          <cell r="DB897">
            <v>6.2868820898990041E-2</v>
          </cell>
          <cell r="DC897">
            <v>0.28129962184989399</v>
          </cell>
          <cell r="DE897">
            <v>0.52238268898701334</v>
          </cell>
          <cell r="DF897">
            <v>0.47761731101298671</v>
          </cell>
        </row>
        <row r="898">
          <cell r="BS898">
            <v>38922</v>
          </cell>
          <cell r="BU898">
            <v>15513441.43</v>
          </cell>
          <cell r="BV898">
            <v>0</v>
          </cell>
          <cell r="BW898">
            <v>0</v>
          </cell>
          <cell r="BX898">
            <v>15513441.43</v>
          </cell>
          <cell r="BY898">
            <v>-1.9926333977453095E-2</v>
          </cell>
          <cell r="BZ898">
            <v>0.98007366602254686</v>
          </cell>
          <cell r="CB898">
            <v>3.9811483312918838E-2</v>
          </cell>
          <cell r="CC898">
            <v>9.4409501999364043E-3</v>
          </cell>
          <cell r="CD898">
            <v>7.7160579617661096E-2</v>
          </cell>
          <cell r="CE898">
            <v>9.2709089586414439E-2</v>
          </cell>
          <cell r="CF898">
            <v>-2.0215510998804885E-2</v>
          </cell>
          <cell r="CG898">
            <v>0.97978448900119508</v>
          </cell>
          <cell r="CI898">
            <v>6.9641982374245348E-2</v>
          </cell>
          <cell r="CJ898">
            <v>-7.0286230349965395E-2</v>
          </cell>
          <cell r="CK898">
            <v>-0.13452600417372662</v>
          </cell>
          <cell r="CM898">
            <v>14925006.51</v>
          </cell>
          <cell r="CN898">
            <v>0</v>
          </cell>
          <cell r="CO898">
            <v>541375.81999999995</v>
          </cell>
          <cell r="CP898">
            <v>15466382.33</v>
          </cell>
          <cell r="CQ898">
            <v>3.0145726116559184E-2</v>
          </cell>
          <cell r="CR898">
            <v>1.0301457261165592</v>
          </cell>
          <cell r="CT898">
            <v>-5.5489706642831482E-2</v>
          </cell>
          <cell r="CU898">
            <v>0.12246117915711441</v>
          </cell>
          <cell r="CV898">
            <v>0.31113282676211185</v>
          </cell>
          <cell r="CW898">
            <v>9.4394851726602891E-2</v>
          </cell>
          <cell r="CX898">
            <v>1.8859499140348884E-2</v>
          </cell>
          <cell r="CY898">
            <v>1.0188594991403488</v>
          </cell>
          <cell r="DA898">
            <v>-3.4431231163746578E-2</v>
          </cell>
          <cell r="DB898">
            <v>8.2913994513038158E-2</v>
          </cell>
          <cell r="DC898">
            <v>0.30546429096670136</v>
          </cell>
          <cell r="DE898">
            <v>0.5096659810178219</v>
          </cell>
          <cell r="DF898">
            <v>0.49033401898217815</v>
          </cell>
        </row>
        <row r="899">
          <cell r="BS899">
            <v>38923</v>
          </cell>
          <cell r="BU899">
            <v>15507157.880000001</v>
          </cell>
          <cell r="BV899">
            <v>0</v>
          </cell>
          <cell r="BW899">
            <v>0</v>
          </cell>
          <cell r="BX899">
            <v>15507157.880000001</v>
          </cell>
          <cell r="BY899">
            <v>-4.0503907713524545E-4</v>
          </cell>
          <cell r="BZ899">
            <v>0.99959496092286471</v>
          </cell>
          <cell r="CB899">
            <v>3.9390319029322995E-2</v>
          </cell>
          <cell r="CC899">
            <v>9.0320871690448001E-3</v>
          </cell>
          <cell r="CD899">
            <v>7.6724287490566256E-2</v>
          </cell>
          <cell r="CE899">
            <v>9.2266499705190963E-2</v>
          </cell>
          <cell r="CF899">
            <v>-7.7742631958415743E-4</v>
          </cell>
          <cell r="CG899">
            <v>0.99922257368041589</v>
          </cell>
          <cell r="CI899">
            <v>6.8810414544615561E-2</v>
          </cell>
          <cell r="CJ899">
            <v>-7.1009014304171059E-2</v>
          </cell>
          <cell r="CK899">
            <v>-0.13519884643699764</v>
          </cell>
          <cell r="CM899">
            <v>15101290.85</v>
          </cell>
          <cell r="CN899">
            <v>0</v>
          </cell>
          <cell r="CO899">
            <v>541375.81999999995</v>
          </cell>
          <cell r="CP899">
            <v>15642666.67</v>
          </cell>
          <cell r="CQ899">
            <v>1.1397903933750734E-2</v>
          </cell>
          <cell r="CR899">
            <v>1.0113979039337508</v>
          </cell>
          <cell r="CT899">
            <v>-4.472426905470761E-2</v>
          </cell>
          <cell r="CU899">
            <v>0.13525488384651196</v>
          </cell>
          <cell r="CV899">
            <v>0.32607699276593349</v>
          </cell>
          <cell r="CW899">
            <v>0.10686865911217414</v>
          </cell>
          <cell r="CX899">
            <v>7.16196023509708E-3</v>
          </cell>
          <cell r="CY899">
            <v>1.0071619602350972</v>
          </cell>
          <cell r="DA899">
            <v>-2.7515866037089554E-2</v>
          </cell>
          <cell r="DB899">
            <v>9.0669781479770784E-2</v>
          </cell>
          <cell r="DC899">
            <v>0.31481397430694424</v>
          </cell>
          <cell r="DE899">
            <v>0.5066299836620306</v>
          </cell>
          <cell r="DF899">
            <v>0.4933700163379694</v>
          </cell>
        </row>
        <row r="900">
          <cell r="BS900">
            <v>38924</v>
          </cell>
          <cell r="BU900">
            <v>15661664.34</v>
          </cell>
          <cell r="BV900">
            <v>0</v>
          </cell>
          <cell r="BW900">
            <v>0</v>
          </cell>
          <cell r="BX900">
            <v>15661664.34</v>
          </cell>
          <cell r="BY900">
            <v>9.9635575516562047E-3</v>
          </cell>
          <cell r="BZ900">
            <v>1.0099635575516561</v>
          </cell>
          <cell r="CB900">
            <v>4.9746344291605959E-2</v>
          </cell>
          <cell r="CC900">
            <v>1.9085636441021236E-2</v>
          </cell>
          <cell r="CD900">
            <v>8.7452291896244372E-2</v>
          </cell>
          <cell r="CE900">
            <v>0.10314935983674967</v>
          </cell>
          <cell r="CF900">
            <v>1.5427642441341267E-2</v>
          </cell>
          <cell r="CG900">
            <v>1.0154276424413413</v>
          </cell>
          <cell r="CI900">
            <v>8.5299639457791621E-2</v>
          </cell>
          <cell r="CJ900">
            <v>-5.667687354562656E-2</v>
          </cell>
          <cell r="CK900">
            <v>-0.12185700345696815</v>
          </cell>
          <cell r="CM900">
            <v>15021488.779999999</v>
          </cell>
          <cell r="CN900">
            <v>0</v>
          </cell>
          <cell r="CO900">
            <v>541375.81999999995</v>
          </cell>
          <cell r="CP900">
            <v>15562864.6</v>
          </cell>
          <cell r="CQ900">
            <v>-5.1015643101982875E-3</v>
          </cell>
          <cell r="CR900">
            <v>0.99489843568980174</v>
          </cell>
          <cell r="CT900">
            <v>-4.9597669630096708E-2</v>
          </cell>
          <cell r="CU900">
            <v>0.12946330804810224</v>
          </cell>
          <cell r="CV900">
            <v>0.31931192570706379</v>
          </cell>
          <cell r="CW900">
            <v>0.1012218974647705</v>
          </cell>
          <cell r="CX900">
            <v>-3.2063494645527026E-3</v>
          </cell>
          <cell r="CY900">
            <v>0.99679365053544733</v>
          </cell>
          <cell r="DA900">
            <v>-3.0633990019307444E-2</v>
          </cell>
          <cell r="DB900">
            <v>8.7172713009919356E-2</v>
          </cell>
          <cell r="DC900">
            <v>0.3105982212244387</v>
          </cell>
          <cell r="DE900">
            <v>0.51043203671891724</v>
          </cell>
          <cell r="DF900">
            <v>0.48956796328108276</v>
          </cell>
        </row>
        <row r="901">
          <cell r="BS901">
            <v>38925</v>
          </cell>
          <cell r="BU901">
            <v>15785048.85</v>
          </cell>
          <cell r="BV901">
            <v>0</v>
          </cell>
          <cell r="BW901">
            <v>0</v>
          </cell>
          <cell r="BX901">
            <v>15785048.85</v>
          </cell>
          <cell r="BY901">
            <v>7.8781224856719016E-3</v>
          </cell>
          <cell r="BZ901">
            <v>1.0078781224856719</v>
          </cell>
          <cell r="CB901">
            <v>5.8016374570821538E-2</v>
          </cell>
          <cell r="CC901">
            <v>2.7114117908292545E-2</v>
          </cell>
          <cell r="CD901">
            <v>9.6019374249127543E-2</v>
          </cell>
          <cell r="CE901">
            <v>0.11184010561353408</v>
          </cell>
          <cell r="CF901">
            <v>1.1171024228829672E-2</v>
          </cell>
          <cell r="CG901">
            <v>1.0111710242288297</v>
          </cell>
          <cell r="CI901">
            <v>9.7423548025714624E-2</v>
          </cell>
          <cell r="CJ901">
            <v>-4.6138988044389428E-2</v>
          </cell>
          <cell r="CK901">
            <v>-0.11204724676620892</v>
          </cell>
          <cell r="CM901">
            <v>14645557.439999999</v>
          </cell>
          <cell r="CN901">
            <v>99125</v>
          </cell>
          <cell r="CO901">
            <v>640500.81999999995</v>
          </cell>
          <cell r="CP901">
            <v>15286058.26</v>
          </cell>
          <cell r="CQ901">
            <v>-1.7786336070802791E-2</v>
          </cell>
          <cell r="CR901">
            <v>0.98221366392919718</v>
          </cell>
          <cell r="CT901">
            <v>-6.6501844880530014E-2</v>
          </cell>
          <cell r="CU901">
            <v>0.10937429407151811</v>
          </cell>
          <cell r="CV901">
            <v>0.29584620041421994</v>
          </cell>
          <cell r="CW901">
            <v>8.163519470793501E-2</v>
          </cell>
          <cell r="CX901">
            <v>-1.100551540535781E-2</v>
          </cell>
          <cell r="CY901">
            <v>0.98899448459464223</v>
          </cell>
          <cell r="DA901">
            <v>-4.1302362575580176E-2</v>
          </cell>
          <cell r="DB901">
            <v>7.5207816968604124E-2</v>
          </cell>
          <cell r="DC901">
            <v>0.29617441231051855</v>
          </cell>
          <cell r="DE901">
            <v>0.51872278519758663</v>
          </cell>
          <cell r="DF901">
            <v>0.48127721480241331</v>
          </cell>
        </row>
        <row r="902">
          <cell r="BS902">
            <v>38926</v>
          </cell>
          <cell r="BU902">
            <v>15698311.5</v>
          </cell>
          <cell r="BV902">
            <v>0</v>
          </cell>
          <cell r="BW902">
            <v>0</v>
          </cell>
          <cell r="BX902">
            <v>15698311.5</v>
          </cell>
          <cell r="BY902">
            <v>-5.4949053895388886E-3</v>
          </cell>
          <cell r="BZ902">
            <v>0.9945050946104611</v>
          </cell>
          <cell r="CA902">
            <v>-8.2470242601158095E-3</v>
          </cell>
          <cell r="CB902">
            <v>5.2202674691971929E-2</v>
          </cell>
          <cell r="CC902">
            <v>2.1470223006126776E-2</v>
          </cell>
          <cell r="CD902">
            <v>8.9996851482526896E-2</v>
          </cell>
          <cell r="CE902">
            <v>0.10573064942489285</v>
          </cell>
          <cell r="CF902">
            <v>-8.3087252508774918E-3</v>
          </cell>
          <cell r="CG902">
            <v>0.99169127474912255</v>
          </cell>
          <cell r="CH902">
            <v>-3.1199916122315319E-3</v>
          </cell>
          <cell r="CI902">
            <v>8.8305357281325936E-2</v>
          </cell>
          <cell r="CJ902">
            <v>-5.4064357120252482E-2</v>
          </cell>
          <cell r="CK902">
            <v>-0.11942500222858865</v>
          </cell>
          <cell r="CM902">
            <v>15136058.58</v>
          </cell>
          <cell r="CN902">
            <v>0</v>
          </cell>
          <cell r="CO902">
            <v>640500.81999999995</v>
          </cell>
          <cell r="CP902">
            <v>15776559.4</v>
          </cell>
          <cell r="CQ902">
            <v>3.208813754710893E-2</v>
          </cell>
          <cell r="CR902">
            <v>1.0320881375471089</v>
          </cell>
          <cell r="CS902">
            <v>5.0805216887072069E-2</v>
          </cell>
          <cell r="CT902">
            <v>-3.6547627679084038E-2</v>
          </cell>
          <cell r="CU902">
            <v>0.14497204901091187</v>
          </cell>
          <cell r="CV902">
            <v>0.33742749153300999</v>
          </cell>
          <cell r="CW902">
            <v>0.11634285361151719</v>
          </cell>
          <cell r="CX902">
            <v>1.9949067423521014E-2</v>
          </cell>
          <cell r="CY902">
            <v>1.019949067423521</v>
          </cell>
          <cell r="CZ902">
            <v>3.178980194003489E-2</v>
          </cell>
          <cell r="DA902">
            <v>-2.2177238767830176E-2</v>
          </cell>
          <cell r="DB902">
            <v>9.6657210203607624E-2</v>
          </cell>
          <cell r="DC902">
            <v>0.32203188305434383</v>
          </cell>
          <cell r="DE902">
            <v>0.50911730835657143</v>
          </cell>
          <cell r="DF902">
            <v>0.49088269164342863</v>
          </cell>
        </row>
        <row r="903">
          <cell r="BS903">
            <v>38929</v>
          </cell>
          <cell r="BU903">
            <v>15728057.67</v>
          </cell>
          <cell r="BV903">
            <v>0</v>
          </cell>
          <cell r="BW903">
            <v>0</v>
          </cell>
          <cell r="BX903">
            <v>15728057.67</v>
          </cell>
          <cell r="BY903">
            <v>1.8948642979851639E-3</v>
          </cell>
          <cell r="BZ903">
            <v>1.0018948642979852</v>
          </cell>
          <cell r="CB903">
            <v>5.4196455974490299E-2</v>
          </cell>
          <cell r="CC903">
            <v>2.3405770463156061E-2</v>
          </cell>
          <cell r="CD903">
            <v>9.2062247601317537E-2</v>
          </cell>
          <cell r="CE903">
            <v>0.1078258589556762</v>
          </cell>
          <cell r="CF903">
            <v>3.335866281682393E-3</v>
          </cell>
          <cell r="CG903">
            <v>1.0033358662816825</v>
          </cell>
          <cell r="CI903">
            <v>9.1935798426855175E-2</v>
          </cell>
          <cell r="CJ903">
            <v>-5.0908842304528301E-2</v>
          </cell>
          <cell r="CK903">
            <v>-0.11648752178503041</v>
          </cell>
          <cell r="CM903">
            <v>14962369.07</v>
          </cell>
          <cell r="CN903">
            <v>0</v>
          </cell>
          <cell r="CO903">
            <v>640500.81999999995</v>
          </cell>
          <cell r="CP903">
            <v>15602869.890000001</v>
          </cell>
          <cell r="CQ903">
            <v>-1.1009340224079515E-2</v>
          </cell>
          <cell r="CR903">
            <v>0.98899065977592049</v>
          </cell>
          <cell r="CT903">
            <v>-4.7154602635661513E-2</v>
          </cell>
          <cell r="CU903">
            <v>0.13236666217628934</v>
          </cell>
          <cell r="CV903">
            <v>0.32270329725368585</v>
          </cell>
          <cell r="CW903">
            <v>0.10405265532938812</v>
          </cell>
          <cell r="CX903">
            <v>-6.8149430945570726E-3</v>
          </cell>
          <cell r="CY903">
            <v>0.9931850569054429</v>
          </cell>
          <cell r="DA903">
            <v>-2.8841045242190111E-2</v>
          </cell>
          <cell r="DB903">
            <v>8.9183553721834397E-2</v>
          </cell>
          <cell r="DC903">
            <v>0.3130223110021384</v>
          </cell>
          <cell r="DE903">
            <v>0.51247438829193681</v>
          </cell>
          <cell r="DF903">
            <v>0.48752561170806319</v>
          </cell>
        </row>
        <row r="907">
          <cell r="BU907">
            <v>14919475</v>
          </cell>
          <cell r="BX907">
            <v>14919475</v>
          </cell>
          <cell r="CM907">
            <v>15833652</v>
          </cell>
          <cell r="CP907">
            <v>16375027.82</v>
          </cell>
        </row>
        <row r="908">
          <cell r="BU908">
            <v>808582.66999999993</v>
          </cell>
          <cell r="BW908">
            <v>0</v>
          </cell>
          <cell r="BX908">
            <v>808582.66999999993</v>
          </cell>
          <cell r="BY908" t="str">
            <v>Month P&amp;L</v>
          </cell>
          <cell r="CM908">
            <v>-871282.9299999997</v>
          </cell>
          <cell r="CO908">
            <v>99125</v>
          </cell>
          <cell r="CP908">
            <v>-772157.9299999997</v>
          </cell>
        </row>
        <row r="909">
          <cell r="BX909">
            <v>0</v>
          </cell>
          <cell r="CP909">
            <v>0</v>
          </cell>
        </row>
        <row r="910">
          <cell r="BU910">
            <v>0</v>
          </cell>
          <cell r="CM910">
            <v>0</v>
          </cell>
        </row>
        <row r="911">
          <cell r="BU911">
            <v>5.4196455974489716E-2</v>
          </cell>
          <cell r="BX911">
            <v>5.4196455974489716E-2</v>
          </cell>
          <cell r="CM911">
            <v>-5.5027288082370368E-2</v>
          </cell>
          <cell r="CP911">
            <v>-4.7154602635661333E-2</v>
          </cell>
        </row>
        <row r="912">
          <cell r="BS912" t="str">
            <v>Month Fee deduction</v>
          </cell>
          <cell r="BX912">
            <v>0</v>
          </cell>
          <cell r="CP912">
            <v>99125</v>
          </cell>
        </row>
        <row r="913">
          <cell r="BS913" t="str">
            <v>Cum fee deduction</v>
          </cell>
          <cell r="BU913">
            <v>808582.66999999993</v>
          </cell>
          <cell r="BX913">
            <v>0</v>
          </cell>
          <cell r="CM913">
            <v>-871282.9299999997</v>
          </cell>
          <cell r="CP913">
            <v>99125</v>
          </cell>
        </row>
        <row r="920">
          <cell r="BT920" t="str">
            <v>First Day P&amp;L:</v>
          </cell>
          <cell r="BU920">
            <v>214381.3900000006</v>
          </cell>
          <cell r="BW920">
            <v>29707.790000000969</v>
          </cell>
          <cell r="CL920" t="str">
            <v>First Day P&amp;L:</v>
          </cell>
          <cell r="CM920">
            <v>-184673.59999999963</v>
          </cell>
        </row>
        <row r="924">
          <cell r="BU924">
            <v>0</v>
          </cell>
          <cell r="BX924">
            <v>0</v>
          </cell>
          <cell r="CP924">
            <v>0</v>
          </cell>
        </row>
        <row r="925">
          <cell r="BU925">
            <v>0</v>
          </cell>
          <cell r="BX925">
            <v>0</v>
          </cell>
          <cell r="CM925">
            <v>0</v>
          </cell>
          <cell r="CP925">
            <v>0</v>
          </cell>
        </row>
        <row r="926">
          <cell r="BU926">
            <v>15728057.67</v>
          </cell>
          <cell r="BX926">
            <v>15728057.67</v>
          </cell>
          <cell r="CM926">
            <v>14962369.07</v>
          </cell>
          <cell r="CP926">
            <v>15602869.890000001</v>
          </cell>
        </row>
        <row r="928">
          <cell r="BS928">
            <v>38930</v>
          </cell>
          <cell r="BU928">
            <v>15942439.060000001</v>
          </cell>
          <cell r="BV928">
            <v>0</v>
          </cell>
          <cell r="BW928">
            <v>0</v>
          </cell>
          <cell r="BX928">
            <v>15942439.060000001</v>
          </cell>
          <cell r="BY928">
            <v>1.3630506353554119E-2</v>
          </cell>
          <cell r="BZ928">
            <v>1.0136305063535542</v>
          </cell>
          <cell r="CB928">
            <v>1.3630506353554228E-2</v>
          </cell>
          <cell r="CC928">
            <v>3.7355309319718089E-2</v>
          </cell>
          <cell r="CD928">
            <v>0.10694760900572398</v>
          </cell>
          <cell r="CE928">
            <v>0.12292608636480318</v>
          </cell>
          <cell r="CF928">
            <v>1.7327031730112026E-2</v>
          </cell>
          <cell r="CG928">
            <v>1.017327031730112</v>
          </cell>
          <cell r="CI928">
            <v>1.7327031730111964E-2</v>
          </cell>
          <cell r="CJ928">
            <v>-3.4463909700370166E-2</v>
          </cell>
          <cell r="CK928">
            <v>-0.10117887304104978</v>
          </cell>
          <cell r="CM928">
            <v>14777695.470000001</v>
          </cell>
          <cell r="CN928">
            <v>0</v>
          </cell>
          <cell r="CO928">
            <v>640500.81999999995</v>
          </cell>
          <cell r="CP928">
            <v>15418196.290000001</v>
          </cell>
          <cell r="CQ928">
            <v>-1.1835873868201539E-2</v>
          </cell>
          <cell r="CR928">
            <v>0.98816412613179849</v>
          </cell>
          <cell r="CT928">
            <v>-1.1835873868201507E-2</v>
          </cell>
          <cell r="CU928">
            <v>0.11896411319021438</v>
          </cell>
          <cell r="CV928">
            <v>0.30704794786233691</v>
          </cell>
          <cell r="CW928">
            <v>9.0985227357056608E-2</v>
          </cell>
          <cell r="CX928">
            <v>-7.2851315177100626E-3</v>
          </cell>
          <cell r="CY928">
            <v>0.99271486848228996</v>
          </cell>
          <cell r="DA928">
            <v>-7.2851315177100417E-3</v>
          </cell>
          <cell r="DB928">
            <v>8.1248708286044025E-2</v>
          </cell>
          <cell r="DC928">
            <v>0.30345677078080024</v>
          </cell>
          <cell r="DE928">
            <v>0.51895733218327156</v>
          </cell>
          <cell r="DF928">
            <v>0.4810426678167285</v>
          </cell>
        </row>
        <row r="929">
          <cell r="BS929">
            <v>38931</v>
          </cell>
          <cell r="BU929">
            <v>15797628.84</v>
          </cell>
          <cell r="BV929">
            <v>0</v>
          </cell>
          <cell r="BW929">
            <v>0</v>
          </cell>
          <cell r="BX929">
            <v>15797628.84</v>
          </cell>
          <cell r="BY929">
            <v>-9.0833165148069047E-3</v>
          </cell>
          <cell r="BZ929">
            <v>0.99091668348519313</v>
          </cell>
          <cell r="CB929">
            <v>4.423379635280833E-3</v>
          </cell>
          <cell r="CC929">
            <v>2.7932682706851786E-2</v>
          </cell>
          <cell r="CD929">
            <v>9.6892853507816401E-2</v>
          </cell>
          <cell r="CE929">
            <v>0.11272619329961842</v>
          </cell>
          <cell r="CF929">
            <v>-1.1890953823806238E-2</v>
          </cell>
          <cell r="CG929">
            <v>0.98810904617619377</v>
          </cell>
          <cell r="CI929">
            <v>5.2300429720992803E-3</v>
          </cell>
          <cell r="CJ929">
            <v>-4.5945054765341498E-2</v>
          </cell>
          <cell r="CK929">
            <v>-0.11186671355758016</v>
          </cell>
          <cell r="CM929">
            <v>15030811.119999999</v>
          </cell>
          <cell r="CN929">
            <v>0</v>
          </cell>
          <cell r="CO929">
            <v>640500.81999999995</v>
          </cell>
          <cell r="CP929">
            <v>15671311.939999999</v>
          </cell>
          <cell r="CQ929">
            <v>1.6416683588609215E-2</v>
          </cell>
          <cell r="CR929">
            <v>1.0164166835886093</v>
          </cell>
          <cell r="CT929">
            <v>4.3865039241188786E-3</v>
          </cell>
          <cell r="CU929">
            <v>0.13733379298346682</v>
          </cell>
          <cell r="CV929">
            <v>0.32850534045753399</v>
          </cell>
          <cell r="CW929">
            <v>0.10889558663442434</v>
          </cell>
          <cell r="CX929">
            <v>1.0164687500155818E-2</v>
          </cell>
          <cell r="CY929">
            <v>1.0101646875001558</v>
          </cell>
          <cell r="DA929">
            <v>2.8055048971706853E-3</v>
          </cell>
          <cell r="DB929">
            <v>9.2239263515718761E-2</v>
          </cell>
          <cell r="DC929">
            <v>0.31670600152574924</v>
          </cell>
          <cell r="DE929">
            <v>0.51243685572469688</v>
          </cell>
          <cell r="DF929">
            <v>0.48756314427530306</v>
          </cell>
        </row>
        <row r="930">
          <cell r="BS930">
            <v>38932</v>
          </cell>
          <cell r="BU930">
            <v>15723616.949999999</v>
          </cell>
          <cell r="BV930">
            <v>0</v>
          </cell>
          <cell r="BW930">
            <v>0</v>
          </cell>
          <cell r="BX930">
            <v>15723616.949999999</v>
          </cell>
          <cell r="BY930">
            <v>-4.6849999293945054E-3</v>
          </cell>
          <cell r="BZ930">
            <v>0.99531500007060547</v>
          </cell>
          <cell r="CB930">
            <v>-2.8234382739267261E-4</v>
          </cell>
          <cell r="CC930">
            <v>2.3116818160947794E-2</v>
          </cell>
          <cell r="CD930">
            <v>9.1753910566579E-2</v>
          </cell>
          <cell r="CE930">
            <v>0.10751307116257425</v>
          </cell>
          <cell r="CF930">
            <v>-8.5831848776447336E-3</v>
          </cell>
          <cell r="CG930">
            <v>0.99141681512235524</v>
          </cell>
          <cell r="CI930">
            <v>-3.3980323312929883E-3</v>
          </cell>
          <cell r="CJ930">
            <v>-5.4133884743721827E-2</v>
          </cell>
          <cell r="CK930">
            <v>-0.11948972575110572</v>
          </cell>
          <cell r="CM930">
            <v>15412800.74</v>
          </cell>
          <cell r="CN930">
            <v>0</v>
          </cell>
          <cell r="CO930">
            <v>640500.81999999995</v>
          </cell>
          <cell r="CP930">
            <v>16053301.560000001</v>
          </cell>
          <cell r="CQ930">
            <v>2.437508879042842E-2</v>
          </cell>
          <cell r="CR930">
            <v>1.0243750887904284</v>
          </cell>
          <cell r="CT930">
            <v>2.886851413717717E-2</v>
          </cell>
          <cell r="CU930">
            <v>0.16505640517179354</v>
          </cell>
          <cell r="CV930">
            <v>0.36088777608974465</v>
          </cell>
          <cell r="CW930">
            <v>0.13592501501795251</v>
          </cell>
          <cell r="CX930">
            <v>1.5364082380051741E-2</v>
          </cell>
          <cell r="CY930">
            <v>1.0153640823800518</v>
          </cell>
          <cell r="DA930">
            <v>1.8212691285580229E-2</v>
          </cell>
          <cell r="DB930">
            <v>0.10902051753910147</v>
          </cell>
          <cell r="DC930">
            <v>0.33693598100349953</v>
          </cell>
          <cell r="DE930">
            <v>0.50499120054680902</v>
          </cell>
          <cell r="DF930">
            <v>0.4950087994531911</v>
          </cell>
        </row>
        <row r="931">
          <cell r="BS931">
            <v>38933</v>
          </cell>
          <cell r="BU931">
            <v>15708595.4</v>
          </cell>
          <cell r="BV931">
            <v>0</v>
          </cell>
          <cell r="BW931">
            <v>0</v>
          </cell>
          <cell r="BX931">
            <v>15708595.4</v>
          </cell>
          <cell r="BY931">
            <v>-9.5534952598796822E-4</v>
          </cell>
          <cell r="BZ931">
            <v>0.99904465047401203</v>
          </cell>
          <cell r="CA931">
            <v>6.5509593181434234E-4</v>
          </cell>
          <cell r="CB931">
            <v>-1.2374236163389396E-3</v>
          </cell>
          <cell r="CC931">
            <v>2.2139383993687423E-2</v>
          </cell>
          <cell r="CD931">
            <v>9.0710903985623759E-2</v>
          </cell>
          <cell r="CE931">
            <v>0.1064550090750136</v>
          </cell>
          <cell r="CF931">
            <v>-1.7972343854777411E-3</v>
          </cell>
          <cell r="CG931">
            <v>0.99820276561452226</v>
          </cell>
          <cell r="CH931">
            <v>-1.8706037172666612E-3</v>
          </cell>
          <cell r="CI931">
            <v>-5.1891596562220199E-3</v>
          </cell>
          <cell r="CJ931">
            <v>-5.58338278501187E-2</v>
          </cell>
          <cell r="CK931">
            <v>-0.12107220909275229</v>
          </cell>
          <cell r="CM931">
            <v>15463548.359999999</v>
          </cell>
          <cell r="CN931">
            <v>0</v>
          </cell>
          <cell r="CO931">
            <v>640500.81999999995</v>
          </cell>
          <cell r="CP931">
            <v>16104049.18</v>
          </cell>
          <cell r="CQ931">
            <v>3.1611952102393059E-3</v>
          </cell>
          <cell r="CR931">
            <v>1.0031611952102393</v>
          </cell>
          <cell r="CS931">
            <v>2.0757997462995448E-2</v>
          </cell>
          <cell r="CT931">
            <v>3.2120968356033508E-2</v>
          </cell>
          <cell r="CU931">
            <v>0.16873937589948129</v>
          </cell>
          <cell r="CV931">
            <v>0.36518980800919265</v>
          </cell>
          <cell r="CW931">
            <v>0.13951589573461831</v>
          </cell>
          <cell r="CX931">
            <v>2.0085730370117847E-3</v>
          </cell>
          <cell r="CY931">
            <v>1.0020085730370119</v>
          </cell>
          <cell r="CZ931">
            <v>1.3304846682042681E-2</v>
          </cell>
          <cell r="DA931">
            <v>2.0257845843239641E-2</v>
          </cell>
          <cell r="DB931">
            <v>0.11124806624812345</v>
          </cell>
          <cell r="DC931">
            <v>0.33962131456715405</v>
          </cell>
          <cell r="DE931">
            <v>0.50393054519905123</v>
          </cell>
          <cell r="DF931">
            <v>0.49606945480094888</v>
          </cell>
        </row>
        <row r="932">
          <cell r="BS932">
            <v>38936</v>
          </cell>
          <cell r="BU932">
            <v>15853201.98</v>
          </cell>
          <cell r="BV932">
            <v>0</v>
          </cell>
          <cell r="BW932">
            <v>0</v>
          </cell>
          <cell r="BX932">
            <v>15853201.98</v>
          </cell>
          <cell r="BY932">
            <v>9.2055703465377982E-3</v>
          </cell>
          <cell r="BZ932">
            <v>1.0092055703465379</v>
          </cell>
          <cell r="CB932">
            <v>7.9567555400503753E-3</v>
          </cell>
          <cell r="CC932">
            <v>3.1548759997008125E-2</v>
          </cell>
          <cell r="CD932">
            <v>0.10075151993999931</v>
          </cell>
          <cell r="CE932">
            <v>0.11664055849633281</v>
          </cell>
          <cell r="CF932">
            <v>1.7193349090974912E-2</v>
          </cell>
          <cell r="CG932">
            <v>1.0171933490909748</v>
          </cell>
          <cell r="CI932">
            <v>1.1914970401294633E-2</v>
          </cell>
          <cell r="CJ932">
            <v>-3.9600449252456427E-2</v>
          </cell>
          <cell r="CK932">
            <v>-0.10596049675792463</v>
          </cell>
          <cell r="CM932">
            <v>15439902.85</v>
          </cell>
          <cell r="CN932">
            <v>0</v>
          </cell>
          <cell r="CO932">
            <v>640500.81999999995</v>
          </cell>
          <cell r="CP932">
            <v>16080403.67</v>
          </cell>
          <cell r="CQ932">
            <v>-1.4682959382268713E-3</v>
          </cell>
          <cell r="CR932">
            <v>0.99853170406177316</v>
          </cell>
          <cell r="CT932">
            <v>3.0605509330437597E-2</v>
          </cell>
          <cell r="CU932">
            <v>0.16702332062100234</v>
          </cell>
          <cell r="CV932">
            <v>0.36318530535918403</v>
          </cell>
          <cell r="CW932">
            <v>0.13784274917336625</v>
          </cell>
          <cell r="CX932">
            <v>-9.3521135339851697E-4</v>
          </cell>
          <cell r="CY932">
            <v>0.99906478864660153</v>
          </cell>
          <cell r="DA932">
            <v>1.9303689122413203E-2</v>
          </cell>
          <cell r="DB932">
            <v>0.11020881444012609</v>
          </cell>
          <cell r="DC932">
            <v>0.33836848550451637</v>
          </cell>
          <cell r="DE932">
            <v>0.5066036772676481</v>
          </cell>
          <cell r="DF932">
            <v>0.4933963227323519</v>
          </cell>
        </row>
        <row r="933">
          <cell r="BS933">
            <v>38937</v>
          </cell>
          <cell r="BU933">
            <v>16006773.380000001</v>
          </cell>
          <cell r="BV933">
            <v>0</v>
          </cell>
          <cell r="BW933">
            <v>0</v>
          </cell>
          <cell r="BX933">
            <v>16006773.380000001</v>
          </cell>
          <cell r="BY933">
            <v>9.6870903552318446E-3</v>
          </cell>
          <cell r="BZ933">
            <v>1.0096870903552317</v>
          </cell>
          <cell r="CB933">
            <v>1.7720923705133007E-2</v>
          </cell>
          <cell r="CC933">
            <v>4.1541466040926345E-2</v>
          </cell>
          <cell r="CD933">
            <v>0.11141459937231679</v>
          </cell>
          <cell r="CE933">
            <v>0.12745755648080315</v>
          </cell>
          <cell r="CF933">
            <v>1.4402919081231222E-2</v>
          </cell>
          <cell r="CG933">
            <v>1.0144029190812311</v>
          </cell>
          <cell r="CI933">
            <v>2.6489499837070829E-2</v>
          </cell>
          <cell r="CJ933">
            <v>-2.5767892237388845E-2</v>
          </cell>
          <cell r="CK933">
            <v>-9.3083718137304872E-2</v>
          </cell>
          <cell r="CM933">
            <v>15278474</v>
          </cell>
          <cell r="CN933">
            <v>0</v>
          </cell>
          <cell r="CO933">
            <v>640500.81999999995</v>
          </cell>
          <cell r="CP933">
            <v>15918974.82</v>
          </cell>
          <cell r="CQ933">
            <v>-1.0038855573082739E-2</v>
          </cell>
          <cell r="CR933">
            <v>0.98996114442691729</v>
          </cell>
          <cell r="CT933">
            <v>2.0259409469445933E-2</v>
          </cell>
          <cell r="CU933">
            <v>0.15530774205486875</v>
          </cell>
          <cell r="CV933">
            <v>0.34950048495933461</v>
          </cell>
          <cell r="CW933">
            <v>0.12642011014953547</v>
          </cell>
          <cell r="CX933">
            <v>-6.3577577012068776E-3</v>
          </cell>
          <cell r="CY933">
            <v>0.99364224229879317</v>
          </cell>
          <cell r="DA933">
            <v>1.282320324302666E-2</v>
          </cell>
          <cell r="DB933">
            <v>0.10315037580017172</v>
          </cell>
          <cell r="DC933">
            <v>0.32985946295874746</v>
          </cell>
          <cell r="DE933">
            <v>0.51163966151767726</v>
          </cell>
          <cell r="DF933">
            <v>0.48836033848232269</v>
          </cell>
        </row>
        <row r="934">
          <cell r="BS934">
            <v>38938</v>
          </cell>
          <cell r="BU934">
            <v>16180500.439999999</v>
          </cell>
          <cell r="BV934">
            <v>0</v>
          </cell>
          <cell r="BW934">
            <v>0</v>
          </cell>
          <cell r="BX934">
            <v>16180500.439999999</v>
          </cell>
          <cell r="BY934">
            <v>1.0853346634935531E-2</v>
          </cell>
          <cell r="BZ934">
            <v>1.0108533466349354</v>
          </cell>
          <cell r="CB934">
            <v>2.8766601667731484E-2</v>
          </cell>
          <cell r="CC934">
            <v>5.2845676606527281E-2</v>
          </cell>
          <cell r="CD934">
            <v>0.12347716727443236</v>
          </cell>
          <cell r="CE934">
            <v>0.13969424415746667</v>
          </cell>
          <cell r="CF934">
            <v>1.3178373566007833E-2</v>
          </cell>
          <cell r="CG934">
            <v>1.0131783735660078</v>
          </cell>
          <cell r="CI934">
            <v>4.0016961927508365E-2</v>
          </cell>
          <cell r="CJ934">
            <v>-1.2929097581294013E-2</v>
          </cell>
          <cell r="CK934">
            <v>-8.1132036581823441E-2</v>
          </cell>
          <cell r="CM934">
            <v>14898929.199999999</v>
          </cell>
          <cell r="CN934">
            <v>0</v>
          </cell>
          <cell r="CO934">
            <v>640500.81999999995</v>
          </cell>
          <cell r="CP934">
            <v>15539430.02</v>
          </cell>
          <cell r="CQ934">
            <v>-2.3842289110424054E-2</v>
          </cell>
          <cell r="CR934">
            <v>0.97615771088957592</v>
          </cell>
          <cell r="CT934">
            <v>-4.065910338755141E-3</v>
          </cell>
          <cell r="CU934">
            <v>0.12776256085728543</v>
          </cell>
          <cell r="CV934">
            <v>0.31732530424227656</v>
          </cell>
          <cell r="CW934">
            <v>9.9563676223554554E-2</v>
          </cell>
          <cell r="CX934">
            <v>-1.5006209000760971E-2</v>
          </cell>
          <cell r="CY934">
            <v>0.98499379099923901</v>
          </cell>
          <cell r="DA934">
            <v>-2.3754334256583798E-3</v>
          </cell>
          <cell r="DB934">
            <v>8.6596270701646327E-2</v>
          </cell>
          <cell r="DC934">
            <v>0.30990331391594883</v>
          </cell>
          <cell r="DE934">
            <v>0.52061767630301981</v>
          </cell>
          <cell r="DF934">
            <v>0.47938232369698014</v>
          </cell>
        </row>
        <row r="935">
          <cell r="BS935">
            <v>38939</v>
          </cell>
          <cell r="BU935">
            <v>16099783.859999999</v>
          </cell>
          <cell r="BV935">
            <v>0</v>
          </cell>
          <cell r="BW935">
            <v>0</v>
          </cell>
          <cell r="BX935">
            <v>16099783.859999999</v>
          </cell>
          <cell r="BY935">
            <v>-4.98850949013046E-3</v>
          </cell>
          <cell r="BZ935">
            <v>0.99501149050986959</v>
          </cell>
          <cell r="CB935">
            <v>2.3634589712182796E-2</v>
          </cell>
          <cell r="CC935">
            <v>4.7593545957132832E-2</v>
          </cell>
          <cell r="CD935">
            <v>0.11787269076353901</v>
          </cell>
          <cell r="CE935">
            <v>0.13400886860464012</v>
          </cell>
          <cell r="CF935">
            <v>-5.8684784130272659E-3</v>
          </cell>
          <cell r="CG935">
            <v>0.99413152158697271</v>
          </cell>
          <cell r="CI935">
            <v>3.3913644837254564E-2</v>
          </cell>
          <cell r="CJ935">
            <v>-1.8721701864265583E-2</v>
          </cell>
          <cell r="CK935">
            <v>-8.6524393389565413E-2</v>
          </cell>
          <cell r="CM935">
            <v>14928600.640000001</v>
          </cell>
          <cell r="CN935">
            <v>0</v>
          </cell>
          <cell r="CO935">
            <v>640500.81999999995</v>
          </cell>
          <cell r="CP935">
            <v>15569101.460000001</v>
          </cell>
          <cell r="CQ935">
            <v>1.9094291078767213E-3</v>
          </cell>
          <cell r="CR935">
            <v>1.0019094291078767</v>
          </cell>
          <cell r="CT935">
            <v>-2.164244798429249E-3</v>
          </cell>
          <cell r="CU935">
            <v>0.12991594351775992</v>
          </cell>
          <cell r="CV935">
            <v>0.31984064352273922</v>
          </cell>
          <cell r="CW935">
            <v>0.10166321511289977</v>
          </cell>
          <cell r="CX935">
            <v>1.1915869306047483E-3</v>
          </cell>
          <cell r="CY935">
            <v>1.0011915869306047</v>
          </cell>
          <cell r="DA935">
            <v>-1.1866770304781449E-3</v>
          </cell>
          <cell r="DB935">
            <v>8.7891044616658309E-2</v>
          </cell>
          <cell r="DC935">
            <v>0.31146417758516698</v>
          </cell>
          <cell r="DE935">
            <v>0.51887277147799937</v>
          </cell>
          <cell r="DF935">
            <v>0.48112722852200057</v>
          </cell>
        </row>
        <row r="936">
          <cell r="BS936">
            <v>38940</v>
          </cell>
          <cell r="BU936">
            <v>16250442.310000001</v>
          </cell>
          <cell r="BV936">
            <v>0</v>
          </cell>
          <cell r="BW936">
            <v>0</v>
          </cell>
          <cell r="BX936">
            <v>16250442.310000001</v>
          </cell>
          <cell r="BY936">
            <v>9.3577933287857899E-3</v>
          </cell>
          <cell r="BZ936">
            <v>1.0093577933287858</v>
          </cell>
          <cell r="CA936">
            <v>3.4493657529685917E-2</v>
          </cell>
          <cell r="CB936">
            <v>3.3213550646905787E-2</v>
          </cell>
          <cell r="CC936">
            <v>5.7396709852769678E-2</v>
          </cell>
          <cell r="CD936">
            <v>0.12833351237159785</v>
          </cell>
          <cell r="CE936">
            <v>0.14462068923005256</v>
          </cell>
          <cell r="CF936">
            <v>9.5186912722727158E-3</v>
          </cell>
          <cell r="CG936">
            <v>1.0095186912722727</v>
          </cell>
          <cell r="CH936">
            <v>4.91996139325932E-2</v>
          </cell>
          <cell r="CI936">
            <v>4.3755149624650658E-2</v>
          </cell>
          <cell r="CJ936">
            <v>-9.3812166921304341E-3</v>
          </cell>
          <cell r="CK936">
            <v>-7.7829301105488691E-2</v>
          </cell>
          <cell r="CM936">
            <v>14716041.84</v>
          </cell>
          <cell r="CN936">
            <v>0</v>
          </cell>
          <cell r="CO936">
            <v>640500.81999999995</v>
          </cell>
          <cell r="CP936">
            <v>15356542.66</v>
          </cell>
          <cell r="CQ936">
            <v>-1.365260548568618E-2</v>
          </cell>
          <cell r="CR936">
            <v>0.98634739451431386</v>
          </cell>
          <cell r="CS936">
            <v>-4.641730235948005E-2</v>
          </cell>
          <cell r="CT936">
            <v>-1.5787302703707984E-2</v>
          </cell>
          <cell r="CU936">
            <v>0.11448964690892516</v>
          </cell>
          <cell r="CV936">
            <v>0.30182137991274915</v>
          </cell>
          <cell r="CW936">
            <v>8.6622641858870697E-2</v>
          </cell>
          <cell r="CX936">
            <v>-8.4759431958342131E-3</v>
          </cell>
          <cell r="CY936">
            <v>0.99152405680416578</v>
          </cell>
          <cell r="CZ936">
            <v>-2.9316518352994647E-2</v>
          </cell>
          <cell r="DA936">
            <v>-9.6525620192102757E-3</v>
          </cell>
          <cell r="DB936">
            <v>7.8670141919230829E-2</v>
          </cell>
          <cell r="DC936">
            <v>0.30034828171258376</v>
          </cell>
          <cell r="DE936">
            <v>0.52477518052368244</v>
          </cell>
          <cell r="DF936">
            <v>0.47522481947631762</v>
          </cell>
        </row>
        <row r="937">
          <cell r="BS937">
            <v>38943</v>
          </cell>
          <cell r="BU937">
            <v>16156647.76</v>
          </cell>
          <cell r="BV937">
            <v>0</v>
          </cell>
          <cell r="BW937">
            <v>0</v>
          </cell>
          <cell r="BX937">
            <v>16156647.76</v>
          </cell>
          <cell r="BY937">
            <v>-5.7718152042103245E-3</v>
          </cell>
          <cell r="BZ937">
            <v>0.99422818479578967</v>
          </cell>
          <cell r="CB937">
            <v>2.7250032966085858E-2</v>
          </cell>
          <cell r="CC937">
            <v>5.1293611445959453E-2</v>
          </cell>
          <cell r="CD937">
            <v>0.12182097984947138</v>
          </cell>
          <cell r="CE937">
            <v>0.13801415013290086</v>
          </cell>
          <cell r="CF937">
            <v>-8.2778362743352648E-3</v>
          </cell>
          <cell r="CG937">
            <v>0.99172216372566468</v>
          </cell>
          <cell r="CI937">
            <v>3.5115115385563334E-2</v>
          </cell>
          <cell r="CJ937">
            <v>-1.7581396790634196E-2</v>
          </cell>
          <cell r="CK937">
            <v>-8.5462879167926831E-2</v>
          </cell>
          <cell r="CM937">
            <v>14758680.34</v>
          </cell>
          <cell r="CN937">
            <v>0</v>
          </cell>
          <cell r="CO937">
            <v>640500.81999999995</v>
          </cell>
          <cell r="CP937">
            <v>15399181.16</v>
          </cell>
          <cell r="CQ937">
            <v>2.776568980664037E-3</v>
          </cell>
          <cell r="CR937">
            <v>1.002776568980664</v>
          </cell>
          <cell r="CT937">
            <v>-1.3054568258019428E-2</v>
          </cell>
          <cell r="CU937">
            <v>0.11758410429180377</v>
          </cell>
          <cell r="CV937">
            <v>0.30543597677458023</v>
          </cell>
          <cell r="CW937">
            <v>8.9639724579943181E-2</v>
          </cell>
          <cell r="CX937">
            <v>1.7262772381680708E-3</v>
          </cell>
          <cell r="CY937">
            <v>1.0017262772381681</v>
          </cell>
          <cell r="DA937">
            <v>-7.942947779145948E-3</v>
          </cell>
          <cell r="DB937">
            <v>8.0532225632717447E-2</v>
          </cell>
          <cell r="DC937">
            <v>0.30259304335299508</v>
          </cell>
          <cell r="DE937">
            <v>0.52260961642519321</v>
          </cell>
          <cell r="DF937">
            <v>0.47739038357480668</v>
          </cell>
        </row>
        <row r="938">
          <cell r="BS938">
            <v>38944</v>
          </cell>
          <cell r="BU938">
            <v>15880986.76</v>
          </cell>
          <cell r="BV938">
            <v>0</v>
          </cell>
          <cell r="BW938">
            <v>0</v>
          </cell>
          <cell r="BX938">
            <v>15880986.76</v>
          </cell>
          <cell r="BY938">
            <v>-1.7061769501620923E-2</v>
          </cell>
          <cell r="BZ938">
            <v>0.98293823049837903</v>
          </cell>
          <cell r="CB938">
            <v>9.7233296830858684E-3</v>
          </cell>
          <cell r="CC938">
            <v>3.335668216894172E-2</v>
          </cell>
          <cell r="CD938">
            <v>0.1026807288691971</v>
          </cell>
          <cell r="CE938">
            <v>0.11859761501375021</v>
          </cell>
          <cell r="CF938">
            <v>-3.2061427391789625E-2</v>
          </cell>
          <cell r="CG938">
            <v>0.96793857260821037</v>
          </cell>
          <cell r="CI938">
            <v>1.9278472714852057E-3</v>
          </cell>
          <cell r="CJ938">
            <v>-4.9079139505774694E-2</v>
          </cell>
          <cell r="CK938">
            <v>-0.1147842446645807</v>
          </cell>
          <cell r="CM938">
            <v>15192036.560000001</v>
          </cell>
          <cell r="CN938">
            <v>0</v>
          </cell>
          <cell r="CO938">
            <v>640500.81999999995</v>
          </cell>
          <cell r="CP938">
            <v>15832537.380000001</v>
          </cell>
          <cell r="CQ938">
            <v>2.8141510610035624E-2</v>
          </cell>
          <cell r="CR938">
            <v>1.0281415106100356</v>
          </cell>
          <cell r="CT938">
            <v>1.4719567080873741E-2</v>
          </cell>
          <cell r="CU938">
            <v>0.14903460922033873</v>
          </cell>
          <cell r="CV938">
            <v>0.34217291716570419</v>
          </cell>
          <cell r="CW938">
            <v>0.12030383245032583</v>
          </cell>
          <cell r="CX938">
            <v>1.7796232432910248E-2</v>
          </cell>
          <cell r="CY938">
            <v>1.0177962324329102</v>
          </cell>
          <cell r="DA938">
            <v>9.7119301088841592E-3</v>
          </cell>
          <cell r="DB938">
            <v>9.9761628271326952E-2</v>
          </cell>
          <cell r="DC938">
            <v>0.32577429191799689</v>
          </cell>
          <cell r="DE938">
            <v>0.5110859859516238</v>
          </cell>
          <cell r="DF938">
            <v>0.48891401404837614</v>
          </cell>
        </row>
        <row r="939">
          <cell r="BS939">
            <v>38945</v>
          </cell>
          <cell r="BU939">
            <v>15744732.82</v>
          </cell>
          <cell r="BV939">
            <v>0</v>
          </cell>
          <cell r="BW939">
            <v>0</v>
          </cell>
          <cell r="BX939">
            <v>15744732.82</v>
          </cell>
          <cell r="BY939">
            <v>-8.5796897925251771E-3</v>
          </cell>
          <cell r="BZ939">
            <v>0.99142031020747479</v>
          </cell>
          <cell r="CB939">
            <v>1.0602167381292826E-3</v>
          </cell>
          <cell r="CC939">
            <v>2.449080239089918E-2</v>
          </cell>
          <cell r="CD939">
            <v>9.3220070275303879E-2</v>
          </cell>
          <cell r="CE939">
            <v>0.10900039447427368</v>
          </cell>
          <cell r="CF939">
            <v>-1.8335489696610845E-2</v>
          </cell>
          <cell r="CG939">
            <v>0.98166451030338919</v>
          </cell>
          <cell r="CI939">
            <v>-1.6442990448908512E-2</v>
          </cell>
          <cell r="CJ939">
            <v>-6.6514739145658863E-2</v>
          </cell>
          <cell r="CK939">
            <v>-0.13101510902581082</v>
          </cell>
          <cell r="CM939">
            <v>15652433.779999999</v>
          </cell>
          <cell r="CN939">
            <v>0</v>
          </cell>
          <cell r="CO939">
            <v>640500.81999999995</v>
          </cell>
          <cell r="CP939">
            <v>16292934.6</v>
          </cell>
          <cell r="CQ939">
            <v>2.9079180989749778E-2</v>
          </cell>
          <cell r="CR939">
            <v>1.0290791809897497</v>
          </cell>
          <cell r="CT939">
            <v>4.4226781025858974E-2</v>
          </cell>
          <cell r="CU939">
            <v>0.18244759458534321</v>
          </cell>
          <cell r="CV939">
            <v>0.3812022063435061</v>
          </cell>
          <cell r="CW939">
            <v>0.15288135035765915</v>
          </cell>
          <cell r="CX939">
            <v>1.8644203397970523E-2</v>
          </cell>
          <cell r="CY939">
            <v>1.0186442033979706</v>
          </cell>
          <cell r="DA939">
            <v>2.8537204707191677E-2</v>
          </cell>
          <cell r="DB939">
            <v>0.12026580775810092</v>
          </cell>
          <cell r="DC939">
            <v>0.35049229747631649</v>
          </cell>
          <cell r="DE939">
            <v>0.50146986257033777</v>
          </cell>
          <cell r="DF939">
            <v>0.49853013742966218</v>
          </cell>
        </row>
        <row r="940">
          <cell r="BS940">
            <v>38946</v>
          </cell>
          <cell r="BU940">
            <v>15761551.859999999</v>
          </cell>
          <cell r="BV940">
            <v>0</v>
          </cell>
          <cell r="BW940">
            <v>0</v>
          </cell>
          <cell r="BX940">
            <v>15761551.859999999</v>
          </cell>
          <cell r="BY940">
            <v>1.0682327983765117E-3</v>
          </cell>
          <cell r="BZ940">
            <v>1.0010682327983764</v>
          </cell>
          <cell r="CB940">
            <v>2.1295820947988542E-3</v>
          </cell>
          <cell r="CC940">
            <v>2.5585197067648169E-2</v>
          </cell>
          <cell r="CD940">
            <v>9.4387883810215234E-2</v>
          </cell>
          <cell r="CE940">
            <v>0.11018506506906345</v>
          </cell>
          <cell r="CF940">
            <v>1.7364630872399001E-3</v>
          </cell>
          <cell r="CG940">
            <v>1.0017364630872398</v>
          </cell>
          <cell r="CI940">
            <v>-1.4735080007627022E-2</v>
          </cell>
          <cell r="CJ940">
            <v>-6.4893776447702889E-2</v>
          </cell>
          <cell r="CK940">
            <v>-0.12950614883926503</v>
          </cell>
          <cell r="CM940">
            <v>15678529.949999999</v>
          </cell>
          <cell r="CN940">
            <v>0</v>
          </cell>
          <cell r="CO940">
            <v>640500.81999999995</v>
          </cell>
          <cell r="CP940">
            <v>16319030.77</v>
          </cell>
          <cell r="CQ940">
            <v>1.6016862916763887E-3</v>
          </cell>
          <cell r="CR940">
            <v>1.0016016862916763</v>
          </cell>
          <cell r="CT940">
            <v>4.5899304746429337E-2</v>
          </cell>
          <cell r="CU940">
            <v>0.1843415046882162</v>
          </cell>
          <cell r="CV940">
            <v>0.38341445898343962</v>
          </cell>
          <cell r="CW940">
            <v>0.15472790461245634</v>
          </cell>
          <cell r="CX940">
            <v>1.0218370161816333E-3</v>
          </cell>
          <cell r="CY940">
            <v>1.0010218370161816</v>
          </cell>
          <cell r="DA940">
            <v>2.9588202095481408E-2</v>
          </cell>
          <cell r="DB940">
            <v>0.12141053682843084</v>
          </cell>
          <cell r="DC940">
            <v>0.35187228049594599</v>
          </cell>
          <cell r="DE940">
            <v>0.50132031956058065</v>
          </cell>
          <cell r="DF940">
            <v>0.49867968043941929</v>
          </cell>
        </row>
        <row r="941">
          <cell r="BS941">
            <v>38947</v>
          </cell>
          <cell r="BU941">
            <v>15759586.140000001</v>
          </cell>
          <cell r="BV941">
            <v>0</v>
          </cell>
          <cell r="BW941">
            <v>0</v>
          </cell>
          <cell r="BX941">
            <v>15759586.140000001</v>
          </cell>
          <cell r="BY941">
            <v>-1.2471614581223146E-4</v>
          </cell>
          <cell r="BZ941">
            <v>0.99987528385418778</v>
          </cell>
          <cell r="CA941">
            <v>-3.0205711366880439E-2</v>
          </cell>
          <cell r="CB941">
            <v>2.0046003557154801E-3</v>
          </cell>
          <cell r="CC941">
            <v>2.5457290034667901E-2</v>
          </cell>
          <cell r="CD941">
            <v>9.4251395971322927E-2</v>
          </cell>
          <cell r="CE941">
            <v>0.11004660706660974</v>
          </cell>
          <cell r="CF941">
            <v>-1.6837229871076369E-4</v>
          </cell>
          <cell r="CG941">
            <v>0.99983162770128919</v>
          </cell>
          <cell r="CH941">
            <v>-5.6197203887127678E-2</v>
          </cell>
          <cell r="CI941">
            <v>-1.4900971327045265E-2</v>
          </cell>
          <cell r="CJ941">
            <v>-6.5051222432101152E-2</v>
          </cell>
          <cell r="CK941">
            <v>-0.1296527158899986</v>
          </cell>
          <cell r="CM941">
            <v>15610789.369999999</v>
          </cell>
          <cell r="CN941">
            <v>0</v>
          </cell>
          <cell r="CO941">
            <v>640500.81999999995</v>
          </cell>
          <cell r="CP941">
            <v>16251290.189999999</v>
          </cell>
          <cell r="CQ941">
            <v>-4.1510173584898558E-3</v>
          </cell>
          <cell r="CR941">
            <v>0.99584898264151012</v>
          </cell>
          <cell r="CS941">
            <v>5.8264907004790478E-2</v>
          </cell>
          <cell r="CT941">
            <v>4.1557758577194459E-2</v>
          </cell>
          <cell r="CU941">
            <v>0.17942528254387535</v>
          </cell>
          <cell r="CV941">
            <v>0.37767188155021336</v>
          </cell>
          <cell r="CW941">
            <v>0.14993460903607736</v>
          </cell>
          <cell r="CX941">
            <v>-2.6434437292600708E-3</v>
          </cell>
          <cell r="CY941">
            <v>0.99735655627073994</v>
          </cell>
          <cell r="CZ941">
            <v>3.6875044290113568E-2</v>
          </cell>
          <cell r="DA941">
            <v>2.6866543618931926E-2</v>
          </cell>
          <cell r="DB941">
            <v>0.11844615117692547</v>
          </cell>
          <cell r="DC941">
            <v>0.34829868219330851</v>
          </cell>
          <cell r="DE941">
            <v>0.50237161282867926</v>
          </cell>
          <cell r="DF941">
            <v>0.4976283871713208</v>
          </cell>
        </row>
        <row r="942">
          <cell r="BS942">
            <v>38950</v>
          </cell>
          <cell r="BU942">
            <v>15806743.039999999</v>
          </cell>
          <cell r="BV942">
            <v>0</v>
          </cell>
          <cell r="BW942">
            <v>0</v>
          </cell>
          <cell r="BX942">
            <v>15806743.039999999</v>
          </cell>
          <cell r="BY942">
            <v>2.9922676636988457E-3</v>
          </cell>
          <cell r="BZ942">
            <v>1.0029922676636989</v>
          </cell>
          <cell r="CB942">
            <v>5.0028663202374979E-3</v>
          </cell>
          <cell r="CC942">
            <v>2.8525732724142827E-2</v>
          </cell>
          <cell r="CD942">
            <v>9.7525689039445362E-2</v>
          </cell>
          <cell r="CE942">
            <v>0.11336816363413371</v>
          </cell>
          <cell r="CF942">
            <v>4.2612258183248788E-3</v>
          </cell>
          <cell r="CG942">
            <v>1.0042612258183248</v>
          </cell>
          <cell r="CI942">
            <v>-1.0703241912457417E-2</v>
          </cell>
          <cell r="CJ942">
            <v>-6.1067194562317684E-2</v>
          </cell>
          <cell r="CK942">
            <v>-0.12594396957204024</v>
          </cell>
          <cell r="CM942">
            <v>15274754.85</v>
          </cell>
          <cell r="CN942">
            <v>0</v>
          </cell>
          <cell r="CO942">
            <v>640500.81999999995</v>
          </cell>
          <cell r="CP942">
            <v>15915255.67</v>
          </cell>
          <cell r="CQ942">
            <v>-2.0677405674952111E-2</v>
          </cell>
          <cell r="CR942">
            <v>0.97932259432504787</v>
          </cell>
          <cell r="CT942">
            <v>2.0021046269199871E-2</v>
          </cell>
          <cell r="CU942">
            <v>0.15503782751342055</v>
          </cell>
          <cell r="CV942">
            <v>0.34918520116842511</v>
          </cell>
          <cell r="CW942">
            <v>0.12615694462537097</v>
          </cell>
          <cell r="CX942">
            <v>-1.3044445438226426E-2</v>
          </cell>
          <cell r="CY942">
            <v>0.98695555456177353</v>
          </cell>
          <cell r="DA942">
            <v>1.3471639018354464E-2</v>
          </cell>
          <cell r="DB942">
            <v>0.10385664138230366</v>
          </cell>
          <cell r="DC942">
            <v>0.3307108735990052</v>
          </cell>
          <cell r="DE942">
            <v>0.50855795611721721</v>
          </cell>
          <cell r="DF942">
            <v>0.49144204388278273</v>
          </cell>
        </row>
        <row r="943">
          <cell r="BS943">
            <v>38951</v>
          </cell>
          <cell r="BU943">
            <v>15798535.25</v>
          </cell>
          <cell r="BV943">
            <v>0</v>
          </cell>
          <cell r="BW943">
            <v>0</v>
          </cell>
          <cell r="BX943">
            <v>15798535.25</v>
          </cell>
          <cell r="BY943">
            <v>-5.1925877324814833E-4</v>
          </cell>
          <cell r="BZ943">
            <v>0.9994807412267519</v>
          </cell>
          <cell r="CB943">
            <v>4.4810097647611791E-3</v>
          </cell>
          <cell r="CC943">
            <v>2.7991661713914429E-2</v>
          </cell>
          <cell r="CD943">
            <v>9.695578919654646E-2</v>
          </cell>
          <cell r="CE943">
            <v>0.11279003744731164</v>
          </cell>
          <cell r="CF943">
            <v>-7.0896528570774543E-4</v>
          </cell>
          <cell r="CG943">
            <v>0.99929103471429226</v>
          </cell>
          <cell r="CI943">
            <v>-1.1404618971204705E-2</v>
          </cell>
          <cell r="CJ943">
            <v>-6.1732865326985187E-2</v>
          </cell>
          <cell r="CK943">
            <v>-0.1265636449553772</v>
          </cell>
          <cell r="CM943">
            <v>15382640.130000001</v>
          </cell>
          <cell r="CN943">
            <v>46542.630000000005</v>
          </cell>
          <cell r="CO943">
            <v>687043.45</v>
          </cell>
          <cell r="CP943">
            <v>16069683.58</v>
          </cell>
          <cell r="CQ943">
            <v>9.7031372415269622E-3</v>
          </cell>
          <cell r="CR943">
            <v>1.009703137241527</v>
          </cell>
          <cell r="CT943">
            <v>2.9918450470395985E-2</v>
          </cell>
          <cell r="CU943">
            <v>0.16624531807293841</v>
          </cell>
          <cell r="CV943">
            <v>0.36227653033959961</v>
          </cell>
          <cell r="CW943">
            <v>0.13708420001456978</v>
          </cell>
          <cell r="CX943">
            <v>6.1219066702286424E-3</v>
          </cell>
          <cell r="CY943">
            <v>1.0061219066702287</v>
          </cell>
          <cell r="DA943">
            <v>1.9676017805348556E-2</v>
          </cell>
          <cell r="DB943">
            <v>0.11061434871815834</v>
          </cell>
          <cell r="DC943">
            <v>0.33885736137223677</v>
          </cell>
          <cell r="DE943">
            <v>0.50666900966579276</v>
          </cell>
          <cell r="DF943">
            <v>0.49333099033420719</v>
          </cell>
        </row>
        <row r="944">
          <cell r="BS944">
            <v>38952</v>
          </cell>
          <cell r="BU944">
            <v>15934973.92</v>
          </cell>
          <cell r="BV944">
            <v>0</v>
          </cell>
          <cell r="BW944">
            <v>0</v>
          </cell>
          <cell r="BX944">
            <v>15934973.92</v>
          </cell>
          <cell r="BY944">
            <v>8.6361594819367778E-3</v>
          </cell>
          <cell r="BZ944">
            <v>1.0086361594819369</v>
          </cell>
          <cell r="CB944">
            <v>1.3155867961666567E-2</v>
          </cell>
          <cell r="CC944">
            <v>3.6869561650576976E-2</v>
          </cell>
          <cell r="CD944">
            <v>0.1064292743366817</v>
          </cell>
          <cell r="CE944">
            <v>0.12240026968061701</v>
          </cell>
          <cell r="CF944">
            <v>1.0882800349638264E-2</v>
          </cell>
          <cell r="CG944">
            <v>1.0108828003496382</v>
          </cell>
          <cell r="CI944">
            <v>-6.4593281289382354E-4</v>
          </cell>
          <cell r="CJ944">
            <v>-5.152189142571173E-2</v>
          </cell>
          <cell r="CK944">
            <v>-0.11705821148531093</v>
          </cell>
          <cell r="CM944">
            <v>15145906.859999999</v>
          </cell>
          <cell r="CN944">
            <v>0</v>
          </cell>
          <cell r="CO944">
            <v>687043.45</v>
          </cell>
          <cell r="CP944">
            <v>15832950.309999999</v>
          </cell>
          <cell r="CQ944">
            <v>-1.473166965743089E-2</v>
          </cell>
          <cell r="CR944">
            <v>0.98526833034256911</v>
          </cell>
          <cell r="CT944">
            <v>1.474603208397296E-2</v>
          </cell>
          <cell r="CU944">
            <v>0.14906457730756251</v>
          </cell>
          <cell r="CV944">
            <v>0.3422079225125656</v>
          </cell>
          <cell r="CW944">
            <v>0.12033305120727111</v>
          </cell>
          <cell r="CX944">
            <v>-9.2454707655740369E-3</v>
          </cell>
          <cell r="CY944">
            <v>0.99075452923442597</v>
          </cell>
          <cell r="DA944">
            <v>1.0248632992372331E-2</v>
          </cell>
          <cell r="DB944">
            <v>0.10034619622525764</v>
          </cell>
          <cell r="DC944">
            <v>0.32647899477839615</v>
          </cell>
          <cell r="DE944">
            <v>0.5126937692915664</v>
          </cell>
          <cell r="DF944">
            <v>0.4873062307084336</v>
          </cell>
        </row>
        <row r="945">
          <cell r="BS945">
            <v>38953</v>
          </cell>
          <cell r="BU945">
            <v>15949154.210000001</v>
          </cell>
          <cell r="BV945">
            <v>0</v>
          </cell>
          <cell r="BW945">
            <v>0</v>
          </cell>
          <cell r="BX945">
            <v>15949154.210000001</v>
          </cell>
          <cell r="BY945">
            <v>8.8988473223688643E-4</v>
          </cell>
          <cell r="BZ945">
            <v>1.0008898847322369</v>
          </cell>
          <cell r="CB945">
            <v>1.4057459899941893E-2</v>
          </cell>
          <cell r="CC945">
            <v>3.7792256042811001E-2</v>
          </cell>
          <cell r="CD945">
            <v>0.10741386885521398</v>
          </cell>
          <cell r="CE945">
            <v>0.12339907654406446</v>
          </cell>
          <cell r="CF945">
            <v>1.1679653962349838E-3</v>
          </cell>
          <cell r="CG945">
            <v>1.0011679653962351</v>
          </cell>
          <cell r="CI945">
            <v>5.2127815616742623E-4</v>
          </cell>
          <cell r="CJ945">
            <v>-5.0414101815810408E-2</v>
          </cell>
          <cell r="CK945">
            <v>-0.11602696602943585</v>
          </cell>
          <cell r="CM945">
            <v>15087198.91</v>
          </cell>
          <cell r="CN945">
            <v>0</v>
          </cell>
          <cell r="CO945">
            <v>687043.45</v>
          </cell>
          <cell r="CP945">
            <v>15774242.359999999</v>
          </cell>
          <cell r="CQ945">
            <v>-3.7079602253863994E-3</v>
          </cell>
          <cell r="CR945">
            <v>0.99629203977461356</v>
          </cell>
          <cell r="CT945">
            <v>1.0983394158136983E-2</v>
          </cell>
          <cell r="CU945">
            <v>0.14480389155850548</v>
          </cell>
          <cell r="CV945">
            <v>0.33723106892169041</v>
          </cell>
          <cell r="CW945">
            <v>0.11617890081420867</v>
          </cell>
          <cell r="CX945">
            <v>-2.321870590784304E-3</v>
          </cell>
          <cell r="CY945">
            <v>0.99767812940921574</v>
          </cell>
          <cell r="DA945">
            <v>7.9029664020473511E-3</v>
          </cell>
          <cell r="DB945">
            <v>9.7791334752560966E-2</v>
          </cell>
          <cell r="DC945">
            <v>0.32339908221112723</v>
          </cell>
          <cell r="DE945">
            <v>0.51388622072746926</v>
          </cell>
          <cell r="DF945">
            <v>0.48611377927253069</v>
          </cell>
        </row>
        <row r="946">
          <cell r="BS946">
            <v>38954</v>
          </cell>
          <cell r="BU946">
            <v>15978597.82</v>
          </cell>
          <cell r="BV946">
            <v>0</v>
          </cell>
          <cell r="BW946">
            <v>0</v>
          </cell>
          <cell r="BX946">
            <v>15978597.82</v>
          </cell>
          <cell r="BY946">
            <v>1.8460922511827293E-3</v>
          </cell>
          <cell r="BZ946">
            <v>1.0018460922511827</v>
          </cell>
          <cell r="CA946">
            <v>1.3897045141567643E-2</v>
          </cell>
          <cell r="CB946">
            <v>1.5929503518917087E-2</v>
          </cell>
          <cell r="CC946">
            <v>3.9708116285029016E-2</v>
          </cell>
          <cell r="CD946">
            <v>0.10945825701735989</v>
          </cell>
          <cell r="CE946">
            <v>0.12547297487425824</v>
          </cell>
          <cell r="CF946">
            <v>3.8452843414668158E-3</v>
          </cell>
          <cell r="CG946">
            <v>1.0038452843414669</v>
          </cell>
          <cell r="CH946">
            <v>1.956101643239827E-2</v>
          </cell>
          <cell r="CI946">
            <v>4.368566960365694E-3</v>
          </cell>
          <cell r="CJ946">
            <v>-4.6762674030644935E-2</v>
          </cell>
          <cell r="CK946">
            <v>-0.11262783836362988</v>
          </cell>
          <cell r="CM946">
            <v>14991077.93</v>
          </cell>
          <cell r="CN946">
            <v>0</v>
          </cell>
          <cell r="CO946">
            <v>687043.45</v>
          </cell>
          <cell r="CP946">
            <v>15678121.379999999</v>
          </cell>
          <cell r="CQ946">
            <v>-6.0935402034738642E-3</v>
          </cell>
          <cell r="CR946">
            <v>0.99390645979652614</v>
          </cell>
          <cell r="CS946">
            <v>-3.5269126530808825E-2</v>
          </cell>
          <cell r="CT946">
            <v>4.8229262007899454E-3</v>
          </cell>
          <cell r="CU946">
            <v>0.1378279830202005</v>
          </cell>
          <cell r="CV946">
            <v>0.32908259764188186</v>
          </cell>
          <cell r="CW946">
            <v>0.10937741980782811</v>
          </cell>
          <cell r="CX946">
            <v>-3.8030328765398459E-3</v>
          </cell>
          <cell r="CY946">
            <v>0.99619696712346018</v>
          </cell>
          <cell r="CZ946">
            <v>-2.2200222099098221E-2</v>
          </cell>
          <cell r="DA946">
            <v>4.0698782844583725E-3</v>
          </cell>
          <cell r="DB946">
            <v>9.3616398214916519E-2</v>
          </cell>
          <cell r="DC946">
            <v>0.31836615199269569</v>
          </cell>
          <cell r="DE946">
            <v>0.51594333595823971</v>
          </cell>
          <cell r="DF946">
            <v>0.48405666404176029</v>
          </cell>
        </row>
        <row r="947">
          <cell r="BS947">
            <v>38957</v>
          </cell>
          <cell r="BU947">
            <v>15881337.42</v>
          </cell>
          <cell r="BV947">
            <v>0</v>
          </cell>
          <cell r="BW947">
            <v>0</v>
          </cell>
          <cell r="BX947">
            <v>15881337.42</v>
          </cell>
          <cell r="BY947">
            <v>-6.0869170809382299E-3</v>
          </cell>
          <cell r="BZ947">
            <v>0.99391308291906177</v>
          </cell>
          <cell r="CB947">
            <v>9.7456248709186788E-3</v>
          </cell>
          <cell r="CC947">
            <v>3.337949919282357E-2</v>
          </cell>
          <cell r="CD947">
            <v>0.10270507660213291</v>
          </cell>
          <cell r="CE947">
            <v>0.11862231419936164</v>
          </cell>
          <cell r="CF947">
            <v>-1.3854469104435411E-2</v>
          </cell>
          <cell r="CG947">
            <v>0.98614553089556456</v>
          </cell>
          <cell r="CI947">
            <v>-9.5464263200527588E-3</v>
          </cell>
          <cell r="CJ947">
            <v>-5.996927111248207E-2</v>
          </cell>
          <cell r="CK947">
            <v>-0.12492190856115704</v>
          </cell>
          <cell r="CM947">
            <v>15242449.59</v>
          </cell>
          <cell r="CN947">
            <v>0</v>
          </cell>
          <cell r="CO947">
            <v>687043.45</v>
          </cell>
          <cell r="CP947">
            <v>15929493.039999999</v>
          </cell>
          <cell r="CQ947">
            <v>1.6033276813423942E-2</v>
          </cell>
          <cell r="CR947">
            <v>1.0160332768134239</v>
          </cell>
          <cell r="CT947">
            <v>2.0933530325041749E-2</v>
          </cell>
          <cell r="CU947">
            <v>0.15607109403802322</v>
          </cell>
          <cell r="CV947">
            <v>0.35039214683777864</v>
          </cell>
          <cell r="CW947">
            <v>0.12716437507016898</v>
          </cell>
          <cell r="CX947">
            <v>1.0069555605293084E-2</v>
          </cell>
          <cell r="CY947">
            <v>1.010069555605293</v>
          </cell>
          <cell r="DA947">
            <v>1.4180415755443487E-2</v>
          </cell>
          <cell r="DB947">
            <v>0.10462862934760175</v>
          </cell>
          <cell r="DC947">
            <v>0.33164151326832236</v>
          </cell>
          <cell r="DE947">
            <v>0.51026365830409282</v>
          </cell>
          <cell r="DF947">
            <v>0.4897363416959073</v>
          </cell>
        </row>
        <row r="948">
          <cell r="BS948">
            <v>38958</v>
          </cell>
          <cell r="BU948">
            <v>15845190.82</v>
          </cell>
          <cell r="BV948">
            <v>0</v>
          </cell>
          <cell r="BW948">
            <v>0</v>
          </cell>
          <cell r="BX948">
            <v>15845190.82</v>
          </cell>
          <cell r="BY948">
            <v>-2.2760425677045798E-3</v>
          </cell>
          <cell r="BZ948">
            <v>0.99772395743229547</v>
          </cell>
          <cell r="CB948">
            <v>7.4474008461591357E-3</v>
          </cell>
          <cell r="CC948">
            <v>3.1027483464067585E-2</v>
          </cell>
          <cell r="CD948">
            <v>0.10019527290816255</v>
          </cell>
          <cell r="CE948">
            <v>0.11607628219505983</v>
          </cell>
          <cell r="CF948">
            <v>-5.2527927983040609E-3</v>
          </cell>
          <cell r="CG948">
            <v>0.99474720720169596</v>
          </cell>
          <cell r="CI948">
            <v>-1.4749073718933303E-2</v>
          </cell>
          <cell r="CJ948">
            <v>-6.490705775536687E-2</v>
          </cell>
          <cell r="CK948">
            <v>-0.12951851245782064</v>
          </cell>
          <cell r="CM948">
            <v>15327373.189999999</v>
          </cell>
          <cell r="CN948">
            <v>0</v>
          </cell>
          <cell r="CO948">
            <v>687043.45</v>
          </cell>
          <cell r="CP948">
            <v>16014416.639999999</v>
          </cell>
          <cell r="CQ948">
            <v>5.3312179983851914E-3</v>
          </cell>
          <cell r="CR948">
            <v>1.0053312179983851</v>
          </cell>
          <cell r="CT948">
            <v>2.6376349537065469E-2</v>
          </cell>
          <cell r="CU948">
            <v>0.16223436106197142</v>
          </cell>
          <cell r="CV948">
            <v>0.35759138175587801</v>
          </cell>
          <cell r="CW948">
            <v>0.13317353407368149</v>
          </cell>
          <cell r="CX948">
            <v>3.3543725788763878E-3</v>
          </cell>
          <cell r="CY948">
            <v>1.0033543725788765</v>
          </cell>
          <cell r="DA948">
            <v>1.7582354732087024E-2</v>
          </cell>
          <cell r="DB948">
            <v>0.10833396533172723</v>
          </cell>
          <cell r="DC948">
            <v>0.33610833504532334</v>
          </cell>
          <cell r="DE948">
            <v>0.50830566311186165</v>
          </cell>
          <cell r="DF948">
            <v>0.49169433688813846</v>
          </cell>
        </row>
        <row r="949">
          <cell r="BS949">
            <v>38959</v>
          </cell>
          <cell r="BU949">
            <v>15873491.970000001</v>
          </cell>
          <cell r="BV949">
            <v>0</v>
          </cell>
          <cell r="BW949">
            <v>0</v>
          </cell>
          <cell r="BX949">
            <v>15873491.970000001</v>
          </cell>
          <cell r="BY949">
            <v>1.7861034506620333E-3</v>
          </cell>
          <cell r="BZ949">
            <v>1.0017861034506621</v>
          </cell>
          <cell r="CB949">
            <v>9.2468061251709255E-3</v>
          </cell>
          <cell r="CC949">
            <v>3.2869005210010238E-2</v>
          </cell>
          <cell r="CD949">
            <v>0.10216033548150594</v>
          </cell>
          <cell r="CE949">
            <v>0.11806970989389054</v>
          </cell>
          <cell r="CF949">
            <v>4.2794209591023686E-3</v>
          </cell>
          <cell r="CG949">
            <v>1.0042794209591024</v>
          </cell>
          <cell r="CI949">
            <v>-1.0532770255031076E-2</v>
          </cell>
          <cell r="CJ949">
            <v>-6.0905401419616423E-2</v>
          </cell>
          <cell r="CK949">
            <v>-0.12579335573552197</v>
          </cell>
          <cell r="CM949">
            <v>15554480.550000001</v>
          </cell>
          <cell r="CN949">
            <v>20163.650000000001</v>
          </cell>
          <cell r="CO949">
            <v>707207.1</v>
          </cell>
          <cell r="CP949">
            <v>16261687.65</v>
          </cell>
          <cell r="CQ949">
            <v>1.544052559381905E-2</v>
          </cell>
          <cell r="CR949">
            <v>1.015440525593819</v>
          </cell>
          <cell r="CT949">
            <v>4.2224139830983054E-2</v>
          </cell>
          <cell r="CU949">
            <v>0.18017987045996464</v>
          </cell>
          <cell r="CV949">
            <v>0.37855330623182781</v>
          </cell>
          <cell r="CW949">
            <v>0.15067032902878452</v>
          </cell>
          <cell r="CX949">
            <v>9.8517758069794157E-3</v>
          </cell>
          <cell r="CY949">
            <v>1.0098517758069794</v>
          </cell>
          <cell r="DA949">
            <v>2.7607347956045691E-2</v>
          </cell>
          <cell r="DB949">
            <v>0.11925302307743579</v>
          </cell>
          <cell r="DC949">
            <v>0.34927137481602633</v>
          </cell>
          <cell r="DE949">
            <v>0.50507527839724609</v>
          </cell>
          <cell r="DF949">
            <v>0.49492472160275386</v>
          </cell>
        </row>
        <row r="950">
          <cell r="BS950">
            <v>38960</v>
          </cell>
          <cell r="BU950">
            <v>15848042.470000001</v>
          </cell>
          <cell r="BV950">
            <v>0</v>
          </cell>
          <cell r="BW950">
            <v>0</v>
          </cell>
          <cell r="BX950">
            <v>15848042.470000001</v>
          </cell>
          <cell r="BY950">
            <v>-1.6032704113309226E-3</v>
          </cell>
          <cell r="BZ950">
            <v>0.9983967295886691</v>
          </cell>
          <cell r="CB950">
            <v>7.6287105831802648E-3</v>
          </cell>
          <cell r="CC950">
            <v>3.1213036895176183E-2</v>
          </cell>
          <cell r="CD950">
            <v>0.1003932744270859</v>
          </cell>
          <cell r="CE950">
            <v>0.11627714181021243</v>
          </cell>
          <cell r="CF950">
            <v>-3.6308695516024839E-3</v>
          </cell>
          <cell r="CG950">
            <v>0.99636913044839748</v>
          </cell>
          <cell r="CI950">
            <v>-1.4125396691820558E-2</v>
          </cell>
          <cell r="CJ950">
            <v>-6.4315131403676284E-2</v>
          </cell>
          <cell r="CK950">
            <v>-0.12896748602199049</v>
          </cell>
          <cell r="CM950">
            <v>15647099.1</v>
          </cell>
          <cell r="CN950">
            <v>0</v>
          </cell>
          <cell r="CO950">
            <v>707207.1</v>
          </cell>
          <cell r="CP950">
            <v>16354306.199999999</v>
          </cell>
          <cell r="CQ950">
            <v>5.6955066407267316E-3</v>
          </cell>
          <cell r="CR950">
            <v>1.0056955066407267</v>
          </cell>
          <cell r="CT950">
            <v>4.8160134340516025E-2</v>
          </cell>
          <cell r="CU950">
            <v>0.18690159274942131</v>
          </cell>
          <cell r="CV950">
            <v>0.38640486574206689</v>
          </cell>
          <cell r="CW950">
            <v>0.15722397952905509</v>
          </cell>
          <cell r="CX950">
            <v>3.6532814473186036E-3</v>
          </cell>
          <cell r="CY950">
            <v>1.0036532814473187</v>
          </cell>
          <cell r="DA950">
            <v>3.1361486815461914E-2</v>
          </cell>
          <cell r="DB950">
            <v>0.12334196938149988</v>
          </cell>
          <cell r="DC950">
            <v>0.3542006428970399</v>
          </cell>
          <cell r="DE950">
            <v>0.50319006932471455</v>
          </cell>
          <cell r="DF950">
            <v>0.49680993067528539</v>
          </cell>
        </row>
        <row r="951">
          <cell r="BU951">
            <v>15903589.32521739</v>
          </cell>
          <cell r="CM951">
            <v>15238793.710000003</v>
          </cell>
        </row>
        <row r="954">
          <cell r="BU954">
            <v>15728057.67</v>
          </cell>
          <cell r="BX954">
            <v>15728057.67</v>
          </cell>
          <cell r="CM954">
            <v>14962369.07</v>
          </cell>
          <cell r="CP954">
            <v>15602869.890000001</v>
          </cell>
        </row>
        <row r="955">
          <cell r="BU955">
            <v>119984.80000000075</v>
          </cell>
          <cell r="BW955">
            <v>0</v>
          </cell>
          <cell r="BX955">
            <v>119984.80000000075</v>
          </cell>
          <cell r="BY955" t="str">
            <v>Month P&amp;L</v>
          </cell>
          <cell r="CM955">
            <v>684730.02999999933</v>
          </cell>
          <cell r="CO955">
            <v>66706.279999999329</v>
          </cell>
          <cell r="CP955">
            <v>751436.30999999866</v>
          </cell>
        </row>
        <row r="956">
          <cell r="BX956">
            <v>0</v>
          </cell>
          <cell r="CP956">
            <v>0</v>
          </cell>
        </row>
        <row r="957">
          <cell r="BU957">
            <v>0</v>
          </cell>
          <cell r="CM957">
            <v>0</v>
          </cell>
        </row>
        <row r="958">
          <cell r="BU958">
            <v>7.6287105831804054E-3</v>
          </cell>
          <cell r="BX958">
            <v>7.6287105831804054E-3</v>
          </cell>
          <cell r="CM958">
            <v>4.5763476812833312E-2</v>
          </cell>
          <cell r="CP958">
            <v>4.8160134340516421E-2</v>
          </cell>
        </row>
        <row r="959">
          <cell r="BS959" t="str">
            <v>Month Fee deduction</v>
          </cell>
          <cell r="BX959">
            <v>0</v>
          </cell>
          <cell r="CP959">
            <v>66706.28</v>
          </cell>
        </row>
        <row r="960">
          <cell r="BS960" t="str">
            <v>Cum fee deduction</v>
          </cell>
          <cell r="BU960">
            <v>119984.80000000075</v>
          </cell>
          <cell r="BX960">
            <v>0</v>
          </cell>
          <cell r="CM960">
            <v>684730.02999999933</v>
          </cell>
          <cell r="CP960">
            <v>66706.28</v>
          </cell>
        </row>
        <row r="962">
          <cell r="BX962">
            <v>89394</v>
          </cell>
        </row>
        <row r="963">
          <cell r="BX963">
            <v>-30590.800000000745</v>
          </cell>
        </row>
        <row r="967">
          <cell r="BT967" t="str">
            <v>First Day P&amp;L:</v>
          </cell>
          <cell r="BU967">
            <v>-43344.720000000671</v>
          </cell>
          <cell r="BW967">
            <v>35215.419999999925</v>
          </cell>
          <cell r="CL967" t="str">
            <v>First Day P&amp;L:</v>
          </cell>
          <cell r="CM967">
            <v>78560.140000000596</v>
          </cell>
        </row>
        <row r="971">
          <cell r="BU971">
            <v>0</v>
          </cell>
          <cell r="BX971">
            <v>0</v>
          </cell>
          <cell r="CP971">
            <v>0</v>
          </cell>
        </row>
        <row r="972">
          <cell r="BU972">
            <v>0</v>
          </cell>
          <cell r="BX972">
            <v>0</v>
          </cell>
          <cell r="CM972">
            <v>0</v>
          </cell>
          <cell r="CP972">
            <v>0</v>
          </cell>
        </row>
        <row r="973">
          <cell r="BU973">
            <v>15848042.470000001</v>
          </cell>
          <cell r="BX973">
            <v>15848042.470000001</v>
          </cell>
          <cell r="CM973">
            <v>15647099.1</v>
          </cell>
          <cell r="CP973">
            <v>16354306.199999999</v>
          </cell>
        </row>
        <row r="975">
          <cell r="BS975">
            <v>38961</v>
          </cell>
          <cell r="BU975">
            <v>15804697.75</v>
          </cell>
          <cell r="BV975">
            <v>0</v>
          </cell>
          <cell r="BW975">
            <v>0</v>
          </cell>
          <cell r="BX975">
            <v>15804697.75</v>
          </cell>
          <cell r="BY975">
            <v>-2.7350204343565636E-3</v>
          </cell>
          <cell r="BZ975">
            <v>0.99726497956564342</v>
          </cell>
          <cell r="CA975">
            <v>-1.0883312288036517E-2</v>
          </cell>
          <cell r="CB975">
            <v>-2.7350204343565832E-3</v>
          </cell>
          <cell r="CC975">
            <v>2.839264816709286E-2</v>
          </cell>
          <cell r="CD975">
            <v>9.7383676335699221E-2</v>
          </cell>
          <cell r="CE975">
            <v>0.11322410101695635</v>
          </cell>
          <cell r="CF975">
            <v>-6.8096277497824266E-3</v>
          </cell>
          <cell r="CG975">
            <v>0.99319037225021756</v>
          </cell>
          <cell r="CH975">
            <v>-2.5097761457198331E-2</v>
          </cell>
          <cell r="CI975">
            <v>-6.8096277497824431E-3</v>
          </cell>
          <cell r="CJ975">
            <v>-7.0686797049921313E-2</v>
          </cell>
          <cell r="CK975">
            <v>-0.13489889320013793</v>
          </cell>
          <cell r="CM975">
            <v>15725659.24</v>
          </cell>
          <cell r="CN975">
            <v>0</v>
          </cell>
          <cell r="CO975">
            <v>707207.1</v>
          </cell>
          <cell r="CP975">
            <v>16432866.34</v>
          </cell>
          <cell r="CQ975">
            <v>4.8036363658154205E-3</v>
          </cell>
          <cell r="CR975">
            <v>1.0048036363658155</v>
          </cell>
          <cell r="CS975">
            <v>4.8140012550406786E-2</v>
          </cell>
          <cell r="CT975">
            <v>4.803636365815489E-3</v>
          </cell>
          <cell r="CU975">
            <v>0.1926030364029967</v>
          </cell>
          <cell r="CV975">
            <v>0.39306465057288897</v>
          </cell>
          <cell r="CW975">
            <v>0.16278286272051457</v>
          </cell>
          <cell r="CX975">
            <v>3.0896579267344895E-3</v>
          </cell>
          <cell r="CY975">
            <v>1.0030896579267345</v>
          </cell>
          <cell r="CZ975">
            <v>3.0354623102673228E-2</v>
          </cell>
          <cell r="DA975">
            <v>3.0896579267345459E-3</v>
          </cell>
          <cell r="DB975">
            <v>0.12681271180163312</v>
          </cell>
          <cell r="DC975">
            <v>0.35838465964775579</v>
          </cell>
          <cell r="DE975">
            <v>0.5012533716320603</v>
          </cell>
          <cell r="DF975">
            <v>0.4987466283679397</v>
          </cell>
        </row>
        <row r="976">
          <cell r="BS976">
            <v>38965</v>
          </cell>
          <cell r="BU976">
            <v>15750134.380000001</v>
          </cell>
          <cell r="BV976">
            <v>0</v>
          </cell>
          <cell r="BW976">
            <v>0</v>
          </cell>
          <cell r="BX976">
            <v>15750134.380000001</v>
          </cell>
          <cell r="BY976">
            <v>-3.4523513744512567E-3</v>
          </cell>
          <cell r="BZ976">
            <v>0.99654764862554879</v>
          </cell>
          <cell r="CB976">
            <v>-6.1779295572520487E-3</v>
          </cell>
          <cell r="CC976">
            <v>2.4842275394717728E-2</v>
          </cell>
          <cell r="CD976">
            <v>9.3595122292401411E-2</v>
          </cell>
          <cell r="CE976">
            <v>0.10938086026173832</v>
          </cell>
          <cell r="CF976">
            <v>-7.2072767556364123E-3</v>
          </cell>
          <cell r="CG976">
            <v>0.99279272324436363</v>
          </cell>
          <cell r="CI976">
            <v>-1.396782563362331E-2</v>
          </cell>
          <cell r="CJ976">
            <v>-7.7384614496249449E-2</v>
          </cell>
          <cell r="CK976">
            <v>-0.14113391629845184</v>
          </cell>
          <cell r="CM976">
            <v>15891756.119999999</v>
          </cell>
          <cell r="CN976">
            <v>0</v>
          </cell>
          <cell r="CO976">
            <v>707207.1</v>
          </cell>
          <cell r="CP976">
            <v>16598963.219999999</v>
          </cell>
          <cell r="CQ976">
            <v>1.0107602445210357E-2</v>
          </cell>
          <cell r="CR976">
            <v>1.0101076024452103</v>
          </cell>
          <cell r="CT976">
            <v>1.4959792057702703E-2</v>
          </cell>
          <cell r="CU976">
            <v>0.20465739376990877</v>
          </cell>
          <cell r="CV976">
            <v>0.40714519424135553</v>
          </cell>
          <cell r="CW976">
            <v>0.17453580962699711</v>
          </cell>
          <cell r="CX976">
            <v>6.5254727452716448E-3</v>
          </cell>
          <cell r="CY976">
            <v>1.0065254727452717</v>
          </cell>
          <cell r="DA976">
            <v>9.6352921505993283E-3</v>
          </cell>
          <cell r="DB976">
            <v>0.1341656974415204</v>
          </cell>
          <cell r="DC976">
            <v>0.36724876172188248</v>
          </cell>
          <cell r="DE976">
            <v>0.4977621163311971</v>
          </cell>
          <cell r="DF976">
            <v>0.50223788366880284</v>
          </cell>
        </row>
        <row r="977">
          <cell r="BS977">
            <v>38966</v>
          </cell>
          <cell r="BU977">
            <v>15909058.949999999</v>
          </cell>
          <cell r="BV977">
            <v>0</v>
          </cell>
          <cell r="BW977">
            <v>0</v>
          </cell>
          <cell r="BX977">
            <v>15909058.949999999</v>
          </cell>
          <cell r="BY977">
            <v>1.0090362797272745E-2</v>
          </cell>
          <cell r="BZ977">
            <v>1.0100903627972728</v>
          </cell>
          <cell r="CB977">
            <v>3.8500956894520488E-3</v>
          </cell>
          <cell r="CC977">
            <v>3.5183305763432982E-2</v>
          </cell>
          <cell r="CD977">
            <v>0.1046298938296597</v>
          </cell>
          <cell r="CE977">
            <v>0.12057491562212985</v>
          </cell>
          <cell r="CF977">
            <v>1.7587070203798832E-2</v>
          </cell>
          <cell r="CG977">
            <v>1.0175870702037988</v>
          </cell>
          <cell r="CI977">
            <v>3.3735914401624711E-3</v>
          </cell>
          <cell r="CJ977">
            <v>-6.1158512940290066E-2</v>
          </cell>
          <cell r="CK977">
            <v>-0.12602897818873093</v>
          </cell>
          <cell r="CM977">
            <v>15515128.5</v>
          </cell>
          <cell r="CN977">
            <v>0</v>
          </cell>
          <cell r="CO977">
            <v>707207.1</v>
          </cell>
          <cell r="CP977">
            <v>16222335.6</v>
          </cell>
          <cell r="CQ977">
            <v>-2.2689827973484671E-2</v>
          </cell>
          <cell r="CR977">
            <v>0.97731017202651538</v>
          </cell>
          <cell r="CT977">
            <v>-8.0694710240902801E-3</v>
          </cell>
          <cell r="CU977">
            <v>0.17732392473828318</v>
          </cell>
          <cell r="CV977">
            <v>0.37521731185030349</v>
          </cell>
          <cell r="CW977">
            <v>0.14788579415786307</v>
          </cell>
          <cell r="CX977">
            <v>-1.4514728742232296E-2</v>
          </cell>
          <cell r="CY977">
            <v>0.98548527125776775</v>
          </cell>
          <cell r="DA977">
            <v>-5.0192902435510778E-3</v>
          </cell>
          <cell r="DB977">
            <v>0.11770358999441211</v>
          </cell>
          <cell r="DC977">
            <v>0.34740351682233639</v>
          </cell>
          <cell r="DE977">
            <v>0.50626794965863153</v>
          </cell>
          <cell r="DF977">
            <v>0.49373205034136852</v>
          </cell>
        </row>
        <row r="978">
          <cell r="BS978">
            <v>38967</v>
          </cell>
          <cell r="BU978">
            <v>15909571.52</v>
          </cell>
          <cell r="BV978">
            <v>0</v>
          </cell>
          <cell r="BW978">
            <v>0</v>
          </cell>
          <cell r="BX978">
            <v>15909571.52</v>
          </cell>
          <cell r="BY978">
            <v>3.2218750437171397E-5</v>
          </cell>
          <cell r="BZ978">
            <v>1.0000322187504371</v>
          </cell>
          <cell r="CB978">
            <v>3.8824384851614546E-3</v>
          </cell>
          <cell r="CC978">
            <v>3.5216658076018037E-2</v>
          </cell>
          <cell r="CD978">
            <v>0.10466548362453443</v>
          </cell>
          <cell r="CE978">
            <v>0.1206110191456824</v>
          </cell>
          <cell r="CF978">
            <v>5.6138163607413794E-5</v>
          </cell>
          <cell r="CG978">
            <v>1.0000561381636075</v>
          </cell>
          <cell r="CI978">
            <v>3.4299189909980932E-3</v>
          </cell>
          <cell r="CJ978">
            <v>-6.1105808103288028E-2</v>
          </cell>
          <cell r="CK978">
            <v>-0.12597991506052031</v>
          </cell>
          <cell r="CM978">
            <v>15434750.050000001</v>
          </cell>
          <cell r="CN978">
            <v>0</v>
          </cell>
          <cell r="CO978">
            <v>707207.1</v>
          </cell>
          <cell r="CP978">
            <v>16141957.15</v>
          </cell>
          <cell r="CQ978">
            <v>-4.9548013295939494E-3</v>
          </cell>
          <cell r="CR978">
            <v>0.99504519867040608</v>
          </cell>
          <cell r="CT978">
            <v>-1.2984289727924869E-2</v>
          </cell>
          <cell r="CU978">
            <v>0.17149051859062725</v>
          </cell>
          <cell r="CV978">
            <v>0.36840338328506705</v>
          </cell>
          <cell r="CW978">
            <v>0.14219824809874781</v>
          </cell>
          <cell r="CX978">
            <v>-3.1607662420228199E-3</v>
          </cell>
          <cell r="CY978">
            <v>0.99683923375797723</v>
          </cell>
          <cell r="DA978">
            <v>-8.1641916824131133E-3</v>
          </cell>
          <cell r="DB978">
            <v>0.11417079021857002</v>
          </cell>
          <cell r="DC978">
            <v>0.34314468927198161</v>
          </cell>
          <cell r="DE978">
            <v>0.50757428213814737</v>
          </cell>
          <cell r="DF978">
            <v>0.49242571786185257</v>
          </cell>
        </row>
        <row r="979">
          <cell r="BS979">
            <v>38968</v>
          </cell>
          <cell r="BU979">
            <v>15825864.77</v>
          </cell>
          <cell r="BV979">
            <v>0</v>
          </cell>
          <cell r="BW979">
            <v>0</v>
          </cell>
          <cell r="BX979">
            <v>15825864.77</v>
          </cell>
          <cell r="BY979">
            <v>-5.2614081966174788E-3</v>
          </cell>
          <cell r="BZ979">
            <v>0.99473859180338253</v>
          </cell>
          <cell r="CA979">
            <v>1.3392866054651176E-3</v>
          </cell>
          <cell r="CB979">
            <v>-1.3993968051246863E-3</v>
          </cell>
          <cell r="CC979">
            <v>2.9769960665941841E-2</v>
          </cell>
          <cell r="CD979">
            <v>9.8853387594471931E-2</v>
          </cell>
          <cell r="CE979">
            <v>0.11471502714432935</v>
          </cell>
          <cell r="CF979">
            <v>-1.0403436543594827E-2</v>
          </cell>
          <cell r="CG979">
            <v>0.98959656345640512</v>
          </cell>
          <cell r="CH979">
            <v>-2.0094108135038091E-4</v>
          </cell>
          <cell r="CI979">
            <v>-7.0092004971693544E-3</v>
          </cell>
          <cell r="CJ979">
            <v>-7.0873534249835224E-2</v>
          </cell>
          <cell r="CK979">
            <v>-0.1350727275520156</v>
          </cell>
          <cell r="CM979">
            <v>15602473.960000001</v>
          </cell>
          <cell r="CN979">
            <v>0</v>
          </cell>
          <cell r="CO979">
            <v>707207.1</v>
          </cell>
          <cell r="CP979">
            <v>16309681.060000001</v>
          </cell>
          <cell r="CQ979">
            <v>1.039055601755207E-2</v>
          </cell>
          <cell r="CR979">
            <v>1.0103905560175521</v>
          </cell>
          <cell r="CS979">
            <v>-7.4962746882537568E-3</v>
          </cell>
          <cell r="CT979">
            <v>-2.7286477001389198E-3</v>
          </cell>
          <cell r="CU979">
            <v>0.18366295644807429</v>
          </cell>
          <cell r="CV979">
            <v>0.38262185529369841</v>
          </cell>
          <cell r="CW979">
            <v>0.15406632297876777</v>
          </cell>
          <cell r="CX979">
            <v>6.6564843047292382E-3</v>
          </cell>
          <cell r="CY979">
            <v>1.0066564843047292</v>
          </cell>
          <cell r="CZ979">
            <v>-4.6373821935595805E-3</v>
          </cell>
          <cell r="DA979">
            <v>-1.5620521914786467E-3</v>
          </cell>
          <cell r="DB979">
            <v>0.1215872505964477</v>
          </cell>
          <cell r="DC979">
            <v>0.35208531081510097</v>
          </cell>
          <cell r="DE979">
            <v>0.50355397101830834</v>
          </cell>
          <cell r="DF979">
            <v>0.4964460289816916</v>
          </cell>
        </row>
        <row r="980">
          <cell r="BS980">
            <v>38971</v>
          </cell>
          <cell r="BU980">
            <v>15799878.33</v>
          </cell>
          <cell r="BV980">
            <v>0</v>
          </cell>
          <cell r="BW980">
            <v>0</v>
          </cell>
          <cell r="BX980">
            <v>15799878.33</v>
          </cell>
          <cell r="BY980">
            <v>-1.6420233824606021E-3</v>
          </cell>
          <cell r="BZ980">
            <v>0.99835797661753944</v>
          </cell>
          <cell r="CB980">
            <v>-3.039122345309897E-3</v>
          </cell>
          <cell r="CC980">
            <v>2.8079054311972884E-2</v>
          </cell>
          <cell r="CD980">
            <v>9.7049044638145787E-2</v>
          </cell>
          <cell r="CE980">
            <v>0.11288463900497825</v>
          </cell>
          <cell r="CF980">
            <v>-4.8493525929505007E-3</v>
          </cell>
          <cell r="CG980">
            <v>0.9951506474070495</v>
          </cell>
          <cell r="CI980">
            <v>-1.1824563005514377E-2</v>
          </cell>
          <cell r="CJ980">
            <v>-7.5379196085699762E-2</v>
          </cell>
          <cell r="CK980">
            <v>-0.13926706486337481</v>
          </cell>
          <cell r="CM980">
            <v>15637992.939999999</v>
          </cell>
          <cell r="CN980">
            <v>0</v>
          </cell>
          <cell r="CO980">
            <v>707207.1</v>
          </cell>
          <cell r="CP980">
            <v>16345200.039999999</v>
          </cell>
          <cell r="CQ980">
            <v>2.177785075583727E-3</v>
          </cell>
          <cell r="CR980">
            <v>1.0021777850755837</v>
          </cell>
          <cell r="CT980">
            <v>-5.5680503279309512E-4</v>
          </cell>
          <cell r="CU980">
            <v>0.18624071996914826</v>
          </cell>
          <cell r="CV980">
            <v>0.38563290853533294</v>
          </cell>
          <cell r="CW980">
            <v>0.15657963139318465</v>
          </cell>
          <cell r="CX980">
            <v>1.4033663702737328E-3</v>
          </cell>
          <cell r="CY980">
            <v>1.0014033663702737</v>
          </cell>
          <cell r="DA980">
            <v>-1.608779527190185E-4</v>
          </cell>
          <cell r="DB980">
            <v>0.12316124842526244</v>
          </cell>
          <cell r="DC980">
            <v>0.35398278187004006</v>
          </cell>
          <cell r="DE980">
            <v>0.50257468752590895</v>
          </cell>
          <cell r="DF980">
            <v>0.49742531247409105</v>
          </cell>
        </row>
        <row r="981">
          <cell r="BS981">
            <v>38972</v>
          </cell>
          <cell r="BU981">
            <v>15673529.93</v>
          </cell>
          <cell r="BV981">
            <v>0</v>
          </cell>
          <cell r="BW981">
            <v>0</v>
          </cell>
          <cell r="BX981">
            <v>15673529.93</v>
          </cell>
          <cell r="BY981">
            <v>-7.9967957576038105E-3</v>
          </cell>
          <cell r="BZ981">
            <v>0.99200320424239619</v>
          </cell>
          <cell r="CB981">
            <v>-1.1011614862235897E-2</v>
          </cell>
          <cell r="CC981">
            <v>1.9857716091969513E-2</v>
          </cell>
          <cell r="CD981">
            <v>8.827616749210021E-2</v>
          </cell>
          <cell r="CE981">
            <v>0.10398512784508074</v>
          </cell>
          <cell r="CF981">
            <v>-2.7594911053968864E-2</v>
          </cell>
          <cell r="CG981">
            <v>0.97240508894603117</v>
          </cell>
          <cell r="CI981">
            <v>-3.9093176295094012E-2</v>
          </cell>
          <cell r="CJ981">
            <v>-0.10089402492836408</v>
          </cell>
          <cell r="CK981">
            <v>-0.16301891364969145</v>
          </cell>
          <cell r="CM981">
            <v>16253096.25</v>
          </cell>
          <cell r="CN981">
            <v>0</v>
          </cell>
          <cell r="CO981">
            <v>707207.1</v>
          </cell>
          <cell r="CP981">
            <v>16960303.350000001</v>
          </cell>
          <cell r="CQ981">
            <v>3.763204540138515E-2</v>
          </cell>
          <cell r="CR981">
            <v>1.0376320454013852</v>
          </cell>
          <cell r="CT981">
            <v>3.705428665631838E-2</v>
          </cell>
          <cell r="CU981">
            <v>0.23088138459999907</v>
          </cell>
          <cell r="CV981">
            <v>0.43777710905898792</v>
          </cell>
          <cell r="CW981">
            <v>0.20010408859209039</v>
          </cell>
          <cell r="CX981">
            <v>2.4670689817394668E-2</v>
          </cell>
          <cell r="CY981">
            <v>1.0246706898173947</v>
          </cell>
          <cell r="DA981">
            <v>2.4505842894605667E-2</v>
          </cell>
          <cell r="DB981">
            <v>0.15087041120007982</v>
          </cell>
          <cell r="DC981">
            <v>0.38738647109964908</v>
          </cell>
          <cell r="DE981">
            <v>0.49092346437214429</v>
          </cell>
          <cell r="DF981">
            <v>0.50907653562785571</v>
          </cell>
        </row>
        <row r="982">
          <cell r="BS982">
            <v>38973</v>
          </cell>
          <cell r="BU982">
            <v>15644691.6</v>
          </cell>
          <cell r="BV982">
            <v>0</v>
          </cell>
          <cell r="BW982">
            <v>0</v>
          </cell>
          <cell r="BX982">
            <v>15644691.6</v>
          </cell>
          <cell r="BY982">
            <v>-1.8399384266847203E-3</v>
          </cell>
          <cell r="BZ982">
            <v>0.99816006157331527</v>
          </cell>
          <cell r="CB982">
            <v>-1.2831292595595789E-2</v>
          </cell>
          <cell r="CC982">
            <v>1.7981240690380984E-2</v>
          </cell>
          <cell r="CD982">
            <v>8.6273806352686222E-2</v>
          </cell>
          <cell r="CE982">
            <v>0.10195386318587008</v>
          </cell>
          <cell r="CF982">
            <v>-6.724603208546405E-3</v>
          </cell>
          <cell r="CG982">
            <v>0.9932753967914536</v>
          </cell>
          <cell r="CI982">
            <v>-4.5554893404894159E-2</v>
          </cell>
          <cell r="CJ982">
            <v>-0.10694015585315408</v>
          </cell>
          <cell r="CK982">
            <v>-0.16864727934845536</v>
          </cell>
          <cell r="CM982">
            <v>16409990.220000001</v>
          </cell>
          <cell r="CN982">
            <v>0</v>
          </cell>
          <cell r="CO982">
            <v>707207.1</v>
          </cell>
          <cell r="CP982">
            <v>17117197.32</v>
          </cell>
          <cell r="CQ982">
            <v>9.2506582436804579E-3</v>
          </cell>
          <cell r="CR982">
            <v>1.0092506582436804</v>
          </cell>
          <cell r="CT982">
            <v>4.6647721442319767E-2</v>
          </cell>
          <cell r="CU982">
            <v>0.2422678476274418</v>
          </cell>
          <cell r="CV982">
            <v>0.45107749372547956</v>
          </cell>
          <cell r="CW982">
            <v>0.21120584137249931</v>
          </cell>
          <cell r="CX982">
            <v>6.1321097698577489E-3</v>
          </cell>
          <cell r="CY982">
            <v>1.0061321097698577</v>
          </cell>
          <cell r="DA982">
            <v>3.0788225183095985E-2</v>
          </cell>
          <cell r="DB982">
            <v>0.15792767489243986</v>
          </cell>
          <cell r="DC982">
            <v>0.39589407723364767</v>
          </cell>
          <cell r="DE982">
            <v>0.48806260776042854</v>
          </cell>
          <cell r="DF982">
            <v>0.51193739223957146</v>
          </cell>
        </row>
        <row r="983">
          <cell r="BS983">
            <v>38974</v>
          </cell>
          <cell r="BU983">
            <v>15653750.65</v>
          </cell>
          <cell r="BV983">
            <v>0</v>
          </cell>
          <cell r="BW983">
            <v>0</v>
          </cell>
          <cell r="BX983">
            <v>15653750.65</v>
          </cell>
          <cell r="BY983">
            <v>5.7904944575582081E-4</v>
          </cell>
          <cell r="BZ983">
            <v>1.0005790494457558</v>
          </cell>
          <cell r="CB983">
            <v>-1.2259673102705815E-2</v>
          </cell>
          <cell r="CC983">
            <v>1.8570702163592578E-2</v>
          </cell>
          <cell r="CD983">
            <v>8.6902812598193879E-2</v>
          </cell>
          <cell r="CE983">
            <v>0.10259194895959634</v>
          </cell>
          <cell r="CF983">
            <v>2.0118915331698954E-3</v>
          </cell>
          <cell r="CG983">
            <v>1.0020118915331699</v>
          </cell>
          <cell r="CI983">
            <v>-4.3634653376059984E-2</v>
          </cell>
          <cell r="CJ983">
            <v>-0.10514341631410096</v>
          </cell>
          <cell r="CK983">
            <v>-0.16697468784869873</v>
          </cell>
          <cell r="CM983">
            <v>16267062.220000001</v>
          </cell>
          <cell r="CN983">
            <v>125423.95</v>
          </cell>
          <cell r="CO983">
            <v>832631.04999999993</v>
          </cell>
          <cell r="CP983">
            <v>17099693.27</v>
          </cell>
          <cell r="CQ983">
            <v>-1.0226002348847577E-3</v>
          </cell>
          <cell r="CR983">
            <v>0.99897739976511524</v>
          </cell>
          <cell r="CT983">
            <v>4.5577419236531247E-2</v>
          </cell>
          <cell r="CU983">
            <v>0.24099750423466815</v>
          </cell>
          <cell r="CV983">
            <v>0.44959362153955995</v>
          </cell>
          <cell r="CW983">
            <v>0.20996726199461802</v>
          </cell>
          <cell r="CX983">
            <v>-6.7064859293811021E-4</v>
          </cell>
          <cell r="CY983">
            <v>0.99932935140706192</v>
          </cell>
          <cell r="DA983">
            <v>3.0096928510259691E-2</v>
          </cell>
          <cell r="DB983">
            <v>0.15715111232654921</v>
          </cell>
          <cell r="DC983">
            <v>0.39495792283486031</v>
          </cell>
          <cell r="DE983">
            <v>0.49039323383621591</v>
          </cell>
          <cell r="DF983">
            <v>0.50960676616378409</v>
          </cell>
        </row>
        <row r="984">
          <cell r="BS984">
            <v>38975</v>
          </cell>
          <cell r="BU984">
            <v>15582761.050000001</v>
          </cell>
          <cell r="BV984">
            <v>0</v>
          </cell>
          <cell r="BW984">
            <v>0</v>
          </cell>
          <cell r="BX984">
            <v>15582761.050000001</v>
          </cell>
          <cell r="BY984">
            <v>-4.5349898300570939E-3</v>
          </cell>
          <cell r="BZ984">
            <v>0.99546501016994293</v>
          </cell>
          <cell r="CA984">
            <v>-1.5361165000021604E-2</v>
          </cell>
          <cell r="CB984">
            <v>-1.6739065439922318E-2</v>
          </cell>
          <cell r="CC984">
            <v>1.3951494388086516E-2</v>
          </cell>
          <cell r="CD984">
            <v>8.1973719396800648E-2</v>
          </cell>
          <cell r="CE984">
            <v>9.7591705684361818E-2</v>
          </cell>
          <cell r="CF984">
            <v>-9.4405539219417651E-3</v>
          </cell>
          <cell r="CG984">
            <v>0.99055944607805824</v>
          </cell>
          <cell r="CH984">
            <v>-4.5976328809520073E-2</v>
          </cell>
          <cell r="CI984">
            <v>-5.2663271999939809E-2</v>
          </cell>
          <cell r="CJ984">
            <v>-0.11359135814479226</v>
          </cell>
          <cell r="CK984">
            <v>-0.17483890822640547</v>
          </cell>
          <cell r="CM984">
            <v>16340761.050000001</v>
          </cell>
          <cell r="CN984">
            <v>0</v>
          </cell>
          <cell r="CO984">
            <v>832631.04999999993</v>
          </cell>
          <cell r="CP984">
            <v>17173392.100000001</v>
          </cell>
          <cell r="CQ984">
            <v>4.3099504088357221E-3</v>
          </cell>
          <cell r="CR984">
            <v>1.0043099504088357</v>
          </cell>
          <cell r="CS984">
            <v>5.2956954634648223E-2</v>
          </cell>
          <cell r="CT984">
            <v>5.0083806062039216E-2</v>
          </cell>
          <cell r="CU984">
            <v>0.24634614193540849</v>
          </cell>
          <cell r="CV984">
            <v>0.45584129816135999</v>
          </cell>
          <cell r="CW984">
            <v>0.21518216089012965</v>
          </cell>
          <cell r="CX984">
            <v>2.8313195014109801E-3</v>
          </cell>
          <cell r="CY984">
            <v>1.0028313195014109</v>
          </cell>
          <cell r="CZ984">
            <v>3.4629607478023905E-2</v>
          </cell>
          <cell r="DA984">
            <v>3.3013462032294161E-2</v>
          </cell>
          <cell r="DB984">
            <v>0.16042737683695862</v>
          </cell>
          <cell r="DC984">
            <v>0.39890749440543027</v>
          </cell>
          <cell r="DE984">
            <v>0.48812787640371297</v>
          </cell>
          <cell r="DF984">
            <v>0.51187212359628698</v>
          </cell>
        </row>
        <row r="985">
          <cell r="BS985">
            <v>38978</v>
          </cell>
          <cell r="BU985">
            <v>15529439.470000001</v>
          </cell>
          <cell r="BV985">
            <v>0</v>
          </cell>
          <cell r="BW985">
            <v>0</v>
          </cell>
          <cell r="BX985">
            <v>15529439.470000001</v>
          </cell>
          <cell r="BY985">
            <v>-3.4218313320026218E-3</v>
          </cell>
          <cell r="BZ985">
            <v>0.99657816866799742</v>
          </cell>
          <cell r="CB985">
            <v>-2.0103618513334087E-2</v>
          </cell>
          <cell r="CC985">
            <v>1.0481923395458503E-2</v>
          </cell>
          <cell r="CD985">
            <v>7.8271387823365401E-2</v>
          </cell>
          <cell r="CE985">
            <v>9.3835931996104849E-2</v>
          </cell>
          <cell r="CF985">
            <v>-7.4969333448450257E-3</v>
          </cell>
          <cell r="CG985">
            <v>0.99250306665515498</v>
          </cell>
          <cell r="CI985">
            <v>-5.9765392304879872E-2</v>
          </cell>
          <cell r="CJ985">
            <v>-0.12023670464907532</v>
          </cell>
          <cell r="CK985">
            <v>-0.18102508593019162</v>
          </cell>
          <cell r="CM985">
            <v>16345463.689999999</v>
          </cell>
          <cell r="CN985">
            <v>0</v>
          </cell>
          <cell r="CO985">
            <v>832631.04999999993</v>
          </cell>
          <cell r="CP985">
            <v>17178094.739999998</v>
          </cell>
          <cell r="CQ985">
            <v>2.7383291388291721E-4</v>
          </cell>
          <cell r="CR985">
            <v>1.0002738329138829</v>
          </cell>
          <cell r="CT985">
            <v>5.0371353570474398E-2</v>
          </cell>
          <cell r="CU985">
            <v>0.24668743253116143</v>
          </cell>
          <cell r="CV985">
            <v>0.45623995542618667</v>
          </cell>
          <cell r="CW985">
            <v>0.21551491776214471</v>
          </cell>
          <cell r="CX985">
            <v>1.800459111877459E-4</v>
          </cell>
          <cell r="CY985">
            <v>1.0001800459111878</v>
          </cell>
          <cell r="DA985">
            <v>3.3199451882335085E-2</v>
          </cell>
          <cell r="DB985">
            <v>0.16063630704138854</v>
          </cell>
          <cell r="DC985">
            <v>0.39915936197992785</v>
          </cell>
          <cell r="DE985">
            <v>0.48719958118925311</v>
          </cell>
          <cell r="DF985">
            <v>0.51280041881074689</v>
          </cell>
        </row>
        <row r="986">
          <cell r="BS986">
            <v>38979</v>
          </cell>
          <cell r="BU986">
            <v>15621242.310000001</v>
          </cell>
          <cell r="BV986">
            <v>0</v>
          </cell>
          <cell r="BW986">
            <v>0</v>
          </cell>
          <cell r="BX986">
            <v>15621242.310000001</v>
          </cell>
          <cell r="BY986">
            <v>5.9115359686578465E-3</v>
          </cell>
          <cell r="BZ986">
            <v>1.0059115359686579</v>
          </cell>
          <cell r="CB986">
            <v>-1.4310925808617925E-2</v>
          </cell>
          <cell r="CC986">
            <v>1.6455423631289268E-2</v>
          </cell>
          <cell r="CD986">
            <v>8.46456279164578E-2</v>
          </cell>
          <cell r="CE986">
            <v>0.10030218245191036</v>
          </cell>
          <cell r="CF986">
            <v>1.2098946335963196E-2</v>
          </cell>
          <cell r="CG986">
            <v>1.0120989463359631</v>
          </cell>
          <cell r="CI986">
            <v>-4.8389544243161331E-2</v>
          </cell>
          <cell r="CJ986">
            <v>-0.10959249575027441</v>
          </cell>
          <cell r="CK986">
            <v>-0.17111635239436107</v>
          </cell>
          <cell r="CM986">
            <v>16233311.1</v>
          </cell>
          <cell r="CN986">
            <v>0</v>
          </cell>
          <cell r="CO986">
            <v>832631.04999999993</v>
          </cell>
          <cell r="CP986">
            <v>17065942.149999999</v>
          </cell>
          <cell r="CQ986">
            <v>-6.5288142659294625E-3</v>
          </cell>
          <cell r="CR986">
            <v>0.99347118573407056</v>
          </cell>
          <cell r="CT986">
            <v>4.3513674092759969E-2</v>
          </cell>
          <cell r="CU986">
            <v>0.23854804183649714</v>
          </cell>
          <cell r="CV986">
            <v>0.4467324352305837</v>
          </cell>
          <cell r="CW986">
            <v>0.2075790466266092</v>
          </cell>
          <cell r="CX986">
            <v>-4.2813056048458227E-3</v>
          </cell>
          <cell r="CY986">
            <v>0.99571869439515415</v>
          </cell>
          <cell r="DA986">
            <v>2.877600927806756E-2</v>
          </cell>
          <cell r="DB986">
            <v>0.15566726831486455</v>
          </cell>
          <cell r="DC986">
            <v>0.39316913316141067</v>
          </cell>
          <cell r="DE986">
            <v>0.49039275826406886</v>
          </cell>
          <cell r="DF986">
            <v>0.50960724173593119</v>
          </cell>
        </row>
        <row r="987">
          <cell r="BS987">
            <v>38980</v>
          </cell>
          <cell r="BU987">
            <v>15599631.369999999</v>
          </cell>
          <cell r="BV987">
            <v>0</v>
          </cell>
          <cell r="BW987">
            <v>0</v>
          </cell>
          <cell r="BX987">
            <v>15599631.369999999</v>
          </cell>
          <cell r="BY987">
            <v>-1.3834328647579464E-3</v>
          </cell>
          <cell r="BZ987">
            <v>0.99861656713524205</v>
          </cell>
          <cell r="CB987">
            <v>-1.567456046828708E-2</v>
          </cell>
          <cell r="CC987">
            <v>1.5049225792676202E-2</v>
          </cell>
          <cell r="CD987">
            <v>8.3145093508182111E-2</v>
          </cell>
          <cell r="CE987">
            <v>9.877998825154144E-2</v>
          </cell>
          <cell r="CF987">
            <v>-3.1537406575812346E-3</v>
          </cell>
          <cell r="CG987">
            <v>0.99684625934241877</v>
          </cell>
          <cell r="CI987">
            <v>-5.1390676827661075E-2</v>
          </cell>
          <cell r="CJ987">
            <v>-0.1124006100982422</v>
          </cell>
          <cell r="CK987">
            <v>-0.17373043645421915</v>
          </cell>
          <cell r="CM987">
            <v>16354964.359999999</v>
          </cell>
          <cell r="CN987">
            <v>0</v>
          </cell>
          <cell r="CO987">
            <v>832631.04999999993</v>
          </cell>
          <cell r="CP987">
            <v>17187595.41</v>
          </cell>
          <cell r="CQ987">
            <v>7.1284233200100029E-3</v>
          </cell>
          <cell r="CR987">
            <v>1.00712842332001</v>
          </cell>
          <cell r="CT987">
            <v>5.0952281301912095E-2</v>
          </cell>
          <cell r="CU987">
            <v>0.24737693658087712</v>
          </cell>
          <cell r="CV987">
            <v>0.45704535645969613</v>
          </cell>
          <cell r="CW987">
            <v>0.2161871812633378</v>
          </cell>
          <cell r="CX987">
            <v>4.6860250367636372E-3</v>
          </cell>
          <cell r="CY987">
            <v>1.0046860250367637</v>
          </cell>
          <cell r="DA987">
            <v>3.3596879414766523E-2</v>
          </cell>
          <cell r="DB987">
            <v>0.16108275406835637</v>
          </cell>
          <cell r="DC987">
            <v>0.39969755859985145</v>
          </cell>
          <cell r="DE987">
            <v>0.48818115246423116</v>
          </cell>
          <cell r="DF987">
            <v>0.51181884753576889</v>
          </cell>
        </row>
        <row r="988">
          <cell r="BS988">
            <v>38981</v>
          </cell>
          <cell r="BU988">
            <v>15607584.630000001</v>
          </cell>
          <cell r="BV988">
            <v>0</v>
          </cell>
          <cell r="BW988">
            <v>0</v>
          </cell>
          <cell r="BX988">
            <v>15607584.630000001</v>
          </cell>
          <cell r="BY988">
            <v>5.0983640647411267E-4</v>
          </cell>
          <cell r="BZ988">
            <v>1.0005098364064742</v>
          </cell>
          <cell r="CB988">
            <v>-1.5172715523395164E-2</v>
          </cell>
          <cell r="CC988">
            <v>1.5566734842348717E-2</v>
          </cell>
          <cell r="CD988">
            <v>8.3697320310346379E-2</v>
          </cell>
          <cell r="CE988">
            <v>9.9340186292257382E-2</v>
          </cell>
          <cell r="CF988">
            <v>6.4945548568850868E-4</v>
          </cell>
          <cell r="CG988">
            <v>1.0006494554856884</v>
          </cell>
          <cell r="CI988">
            <v>-5.0774597298951618E-2</v>
          </cell>
          <cell r="CJ988">
            <v>-0.1118241538053768</v>
          </cell>
          <cell r="CK988">
            <v>-0.17319381115351695</v>
          </cell>
          <cell r="CM988">
            <v>16150322.310000001</v>
          </cell>
          <cell r="CN988">
            <v>0</v>
          </cell>
          <cell r="CO988">
            <v>832631.04999999993</v>
          </cell>
          <cell r="CP988">
            <v>16982953.359999999</v>
          </cell>
          <cell r="CQ988">
            <v>-1.1906380451621344E-2</v>
          </cell>
          <cell r="CR988">
            <v>0.98809361954837871</v>
          </cell>
          <cell r="CT988">
            <v>3.8439243604232232E-2</v>
          </cell>
          <cell r="CU988">
            <v>0.23252519220736723</v>
          </cell>
          <cell r="CV988">
            <v>0.43969722011041878</v>
          </cell>
          <cell r="CW988">
            <v>0.20170679398283164</v>
          </cell>
          <cell r="CX988">
            <v>-7.8116688057528107E-3</v>
          </cell>
          <cell r="CY988">
            <v>0.99218833119424721</v>
          </cell>
          <cell r="DA988">
            <v>2.5522762914118813E-2</v>
          </cell>
          <cell r="DB988">
            <v>0.15201276013750298</v>
          </cell>
          <cell r="DC988">
            <v>0.38876358484384865</v>
          </cell>
          <cell r="DE988">
            <v>0.49145507792712234</v>
          </cell>
          <cell r="DF988">
            <v>0.5085449220728776</v>
          </cell>
        </row>
        <row r="989">
          <cell r="BS989">
            <v>38982</v>
          </cell>
          <cell r="BU989">
            <v>15782788.93</v>
          </cell>
          <cell r="BV989">
            <v>0</v>
          </cell>
          <cell r="BW989">
            <v>0</v>
          </cell>
          <cell r="BX989">
            <v>15782788.93</v>
          </cell>
          <cell r="BY989">
            <v>1.1225587056131111E-2</v>
          </cell>
          <cell r="BZ989">
            <v>1.0112255870561311</v>
          </cell>
          <cell r="CA989">
            <v>1.2836485097742267E-2</v>
          </cell>
          <cell r="CB989">
            <v>-4.1174511062498365E-3</v>
          </cell>
          <cell r="CC989">
            <v>2.6967067635632391E-2</v>
          </cell>
          <cell r="CD989">
            <v>9.5862458921986082E-2</v>
          </cell>
          <cell r="CE989">
            <v>0.11168092525778439</v>
          </cell>
          <cell r="CF989">
            <v>1.3340569735239036E-2</v>
          </cell>
          <cell r="CG989">
            <v>1.0133405697352391</v>
          </cell>
          <cell r="CH989">
            <v>1.5360834168123949E-2</v>
          </cell>
          <cell r="CI989">
            <v>-3.8111389619757796E-2</v>
          </cell>
          <cell r="CJ989">
            <v>-9.9975381992062462E-2</v>
          </cell>
          <cell r="CK989">
            <v>-0.16216374553368318</v>
          </cell>
          <cell r="CM989">
            <v>16010720.66</v>
          </cell>
          <cell r="CN989">
            <v>0</v>
          </cell>
          <cell r="CO989">
            <v>832631.04999999993</v>
          </cell>
          <cell r="CP989">
            <v>16843351.710000001</v>
          </cell>
          <cell r="CQ989">
            <v>-8.2201044212252671E-3</v>
          </cell>
          <cell r="CR989">
            <v>0.99177989557877477</v>
          </cell>
          <cell r="CS989">
            <v>-1.9218124647605084E-2</v>
          </cell>
          <cell r="CT989">
            <v>2.9903164586707387E-2</v>
          </cell>
          <cell r="CU989">
            <v>0.22239370642563205</v>
          </cell>
          <cell r="CV989">
            <v>0.42786275862616341</v>
          </cell>
          <cell r="CW989">
            <v>0.19182863865259692</v>
          </cell>
          <cell r="CX989">
            <v>-5.3582686992685495E-3</v>
          </cell>
          <cell r="CY989">
            <v>0.99464173130073141</v>
          </cell>
          <cell r="CZ989">
            <v>-1.2570722566904613E-2</v>
          </cell>
          <cell r="DA989">
            <v>2.0027736393208651E-2</v>
          </cell>
          <cell r="DB989">
            <v>0.14583996622370021</v>
          </cell>
          <cell r="DC989">
            <v>0.38132221639649577</v>
          </cell>
          <cell r="DE989">
            <v>0.49641543615443307</v>
          </cell>
          <cell r="DF989">
            <v>0.50358456384556693</v>
          </cell>
        </row>
        <row r="990">
          <cell r="BS990">
            <v>38985</v>
          </cell>
          <cell r="BU990">
            <v>15768046.48</v>
          </cell>
          <cell r="BV990">
            <v>0</v>
          </cell>
          <cell r="BW990">
            <v>0</v>
          </cell>
          <cell r="BX990">
            <v>15768046.48</v>
          </cell>
          <cell r="BY990">
            <v>-9.3408396104041765E-4</v>
          </cell>
          <cell r="BZ990">
            <v>0.99906591603895956</v>
          </cell>
          <cell r="CB990">
            <v>-5.0476890222516113E-3</v>
          </cell>
          <cell r="CC990">
            <v>2.6007794169237153E-2</v>
          </cell>
          <cell r="CD990">
            <v>9.4838831375600785E-2</v>
          </cell>
          <cell r="CE990">
            <v>0.11064252193570656</v>
          </cell>
          <cell r="CF990">
            <v>-1.2544034543127589E-3</v>
          </cell>
          <cell r="CG990">
            <v>0.99874559654568729</v>
          </cell>
          <cell r="CI990">
            <v>-3.9317986015282802E-2</v>
          </cell>
          <cell r="CJ990">
            <v>-0.10110437598185806</v>
          </cell>
          <cell r="CK990">
            <v>-0.1632147302254342</v>
          </cell>
          <cell r="CM990">
            <v>16125322.470000001</v>
          </cell>
          <cell r="CN990">
            <v>70545</v>
          </cell>
          <cell r="CO990">
            <v>903176.04999999993</v>
          </cell>
          <cell r="CP990">
            <v>17028498.52</v>
          </cell>
          <cell r="CQ990">
            <v>1.0992278329619862E-2</v>
          </cell>
          <cell r="CR990">
            <v>1.0109922783296199</v>
          </cell>
          <cell r="CT990">
            <v>4.1224146824400787E-2</v>
          </cell>
          <cell r="CU990">
            <v>0.23583059827503838</v>
          </cell>
          <cell r="CV990">
            <v>0.44355822348548113</v>
          </cell>
          <cell r="CW990">
            <v>0.20492955076987829</v>
          </cell>
          <cell r="CX990">
            <v>7.1461105359641834E-3</v>
          </cell>
          <cell r="CY990">
            <v>1.0071461105359643</v>
          </cell>
          <cell r="DA990">
            <v>2.7316967347223997E-2</v>
          </cell>
          <cell r="DB990">
            <v>0.15402826527886027</v>
          </cell>
          <cell r="DC990">
            <v>0.39119329764064825</v>
          </cell>
          <cell r="DE990">
            <v>0.49439889855223335</v>
          </cell>
          <cell r="DF990">
            <v>0.5056011014477666</v>
          </cell>
        </row>
        <row r="991">
          <cell r="BS991">
            <v>38986</v>
          </cell>
          <cell r="BU991">
            <v>15668690.75</v>
          </cell>
          <cell r="BV991">
            <v>0</v>
          </cell>
          <cell r="BW991">
            <v>0</v>
          </cell>
          <cell r="BX991">
            <v>15668690.75</v>
          </cell>
          <cell r="BY991">
            <v>-6.3010804874289311E-3</v>
          </cell>
          <cell r="BZ991">
            <v>0.99369891951257106</v>
          </cell>
          <cell r="CB991">
            <v>-1.1316963614875886E-2</v>
          </cell>
          <cell r="CC991">
            <v>1.9542836477447256E-2</v>
          </cell>
          <cell r="CD991">
            <v>8.7940163778340574E-2</v>
          </cell>
          <cell r="CE991">
            <v>0.10364427401222853</v>
          </cell>
          <cell r="CF991">
            <v>-8.4821266974517279E-3</v>
          </cell>
          <cell r="CG991">
            <v>0.99151787330254826</v>
          </cell>
          <cell r="CI991">
            <v>-4.7466612573864309E-2</v>
          </cell>
          <cell r="CJ991">
            <v>-0.10872892255256483</v>
          </cell>
          <cell r="CK991">
            <v>-0.17031244890222341</v>
          </cell>
          <cell r="CM991">
            <v>16335768.16</v>
          </cell>
          <cell r="CN991">
            <v>0</v>
          </cell>
          <cell r="CO991">
            <v>903176.04999999993</v>
          </cell>
          <cell r="CP991">
            <v>17238944.210000001</v>
          </cell>
          <cell r="CQ991">
            <v>1.2358440748773741E-2</v>
          </cell>
          <cell r="CR991">
            <v>1.0123584407487738</v>
          </cell>
          <cell r="CT991">
            <v>5.4092053749122737E-2</v>
          </cell>
          <cell r="CU991">
            <v>0.25110353749934222</v>
          </cell>
          <cell r="CV991">
            <v>0.46139835225783155</v>
          </cell>
          <cell r="CW991">
            <v>0.21982060122951452</v>
          </cell>
          <cell r="CX991">
            <v>8.0628701221071124E-3</v>
          </cell>
          <cell r="CY991">
            <v>1.008062870122107</v>
          </cell>
          <cell r="DA991">
            <v>3.5600090629181569E-2</v>
          </cell>
          <cell r="DB991">
            <v>0.16333304529904424</v>
          </cell>
          <cell r="DC991">
            <v>0.40241030851427051</v>
          </cell>
          <cell r="DE991">
            <v>0.48957836762877488</v>
          </cell>
          <cell r="DF991">
            <v>0.51042163237122506</v>
          </cell>
        </row>
        <row r="992">
          <cell r="BS992">
            <v>38987</v>
          </cell>
          <cell r="BU992">
            <v>15602128.6</v>
          </cell>
          <cell r="BV992">
            <v>0</v>
          </cell>
          <cell r="BW992">
            <v>0</v>
          </cell>
          <cell r="BX992">
            <v>15602128.6</v>
          </cell>
          <cell r="BY992">
            <v>-4.2480990315033416E-3</v>
          </cell>
          <cell r="BZ992">
            <v>0.99575190096849664</v>
          </cell>
          <cell r="CB992">
            <v>-1.5516987064207344E-2</v>
          </cell>
          <cell r="CC992">
            <v>1.5211717541231184E-2</v>
          </cell>
          <cell r="CD992">
            <v>8.3318486222260235E-2</v>
          </cell>
          <cell r="CE992">
            <v>9.8955883840672998E-2</v>
          </cell>
          <cell r="CF992">
            <v>-6.2765563996183063E-3</v>
          </cell>
          <cell r="CG992">
            <v>0.99372344360038167</v>
          </cell>
          <cell r="CI992">
            <v>-5.3445242102563961E-2</v>
          </cell>
          <cell r="CJ992">
            <v>-0.11432303573751224</v>
          </cell>
          <cell r="CK992">
            <v>-0.17552002961074986</v>
          </cell>
          <cell r="CM992">
            <v>16242349.76</v>
          </cell>
          <cell r="CN992">
            <v>0</v>
          </cell>
          <cell r="CO992">
            <v>903176.04999999993</v>
          </cell>
          <cell r="CP992">
            <v>17145525.809999999</v>
          </cell>
          <cell r="CQ992">
            <v>-5.4190325615075608E-3</v>
          </cell>
          <cell r="CR992">
            <v>0.99458096743849245</v>
          </cell>
          <cell r="CT992">
            <v>4.8379894587029959E-2</v>
          </cell>
          <cell r="CU992">
            <v>0.2443237666918161</v>
          </cell>
          <cell r="CV992">
            <v>0.45347898700161293</v>
          </cell>
          <cell r="CW992">
            <v>0.21321035367225405</v>
          </cell>
          <cell r="CX992">
            <v>-3.5267599265809513E-3</v>
          </cell>
          <cell r="CY992">
            <v>0.99647324007341909</v>
          </cell>
          <cell r="DA992">
            <v>3.1947777729586901E-2</v>
          </cell>
          <cell r="DB992">
            <v>0.15923024893361615</v>
          </cell>
          <cell r="DC992">
            <v>0.39746434403757847</v>
          </cell>
          <cell r="DE992">
            <v>0.48994768963142782</v>
          </cell>
          <cell r="DF992">
            <v>0.51005231036857213</v>
          </cell>
        </row>
        <row r="993">
          <cell r="BS993">
            <v>38988</v>
          </cell>
          <cell r="BU993">
            <v>15637860.34</v>
          </cell>
          <cell r="BV993">
            <v>0</v>
          </cell>
          <cell r="BW993">
            <v>0</v>
          </cell>
          <cell r="BX993">
            <v>15637860.34</v>
          </cell>
          <cell r="BY993">
            <v>2.2901836612217274E-3</v>
          </cell>
          <cell r="BZ993">
            <v>1.0022901836612217</v>
          </cell>
          <cell r="CB993">
            <v>-1.3262340153231467E-2</v>
          </cell>
          <cell r="CC993">
            <v>1.7536738829424969E-2</v>
          </cell>
          <cell r="CD993">
            <v>8.5799484519305969E-2</v>
          </cell>
          <cell r="CE993">
            <v>0.10147269465024844</v>
          </cell>
          <cell r="CF993">
            <v>3.6174401045241215E-3</v>
          </cell>
          <cell r="CG993">
            <v>1.0036174401045241</v>
          </cell>
          <cell r="CI993">
            <v>-5.0021136960217594E-2</v>
          </cell>
          <cell r="CJ993">
            <v>-0.11111915236733594</v>
          </cell>
          <cell r="CK993">
            <v>-0.17253752270048694</v>
          </cell>
          <cell r="CM993">
            <v>16259385.18</v>
          </cell>
          <cell r="CN993">
            <v>0</v>
          </cell>
          <cell r="CO993">
            <v>903176.04999999993</v>
          </cell>
          <cell r="CP993">
            <v>17162561.23</v>
          </cell>
          <cell r="CQ993">
            <v>9.9357816078559746E-4</v>
          </cell>
          <cell r="CR993">
            <v>1.0009935781607855</v>
          </cell>
          <cell r="CT993">
            <v>4.9421541954498327E-2</v>
          </cell>
          <cell r="CU993">
            <v>0.24556009961134739</v>
          </cell>
          <cell r="CV993">
            <v>0.45492313198025824</v>
          </cell>
          <cell r="CW993">
            <v>0.21441577298410164</v>
          </cell>
          <cell r="CX993">
            <v>6.4678652288357389E-4</v>
          </cell>
          <cell r="CY993">
            <v>1.0006467865228836</v>
          </cell>
          <cell r="DA993">
            <v>3.2615227644542166E-2</v>
          </cell>
          <cell r="DB993">
            <v>0.15998002343554552</v>
          </cell>
          <cell r="DC993">
            <v>0.3983682051415125</v>
          </cell>
          <cell r="DE993">
            <v>0.49025739009955743</v>
          </cell>
          <cell r="DF993">
            <v>0.50974260990044262</v>
          </cell>
        </row>
        <row r="994">
          <cell r="BS994">
            <v>38989</v>
          </cell>
          <cell r="BU994">
            <v>15641980.439999999</v>
          </cell>
          <cell r="BV994">
            <v>0</v>
          </cell>
          <cell r="BW994">
            <v>0</v>
          </cell>
          <cell r="BX994">
            <v>15641980.439999999</v>
          </cell>
          <cell r="BY994">
            <v>2.6346954828985428E-4</v>
          </cell>
          <cell r="BZ994">
            <v>1.0002634695482899</v>
          </cell>
          <cell r="CA994">
            <v>-8.9216481715946871E-3</v>
          </cell>
          <cell r="CB994">
            <v>-1.3002364827710999E-2</v>
          </cell>
          <cell r="CC994">
            <v>1.7804828774372838E-2</v>
          </cell>
          <cell r="CD994">
            <v>8.6085559619025753E-2</v>
          </cell>
          <cell r="CE994">
            <v>0.10176289916356174</v>
          </cell>
          <cell r="CF994">
            <v>4.414456163842686E-4</v>
          </cell>
          <cell r="CG994">
            <v>1.0004414456163844</v>
          </cell>
          <cell r="CH994">
            <v>-1.1945648603917669E-2</v>
          </cell>
          <cell r="CI994">
            <v>-4.9601772955470858E-2</v>
          </cell>
          <cell r="CJ994">
            <v>-0.11072675981366042</v>
          </cell>
          <cell r="CK994">
            <v>-0.1721722430171605</v>
          </cell>
          <cell r="CM994">
            <v>16114881.68</v>
          </cell>
          <cell r="CN994">
            <v>0</v>
          </cell>
          <cell r="CO994">
            <v>903176.04999999993</v>
          </cell>
          <cell r="CP994">
            <v>17018057.73</v>
          </cell>
          <cell r="CQ994">
            <v>-8.419693195174693E-3</v>
          </cell>
          <cell r="CR994">
            <v>0.99158030680482534</v>
          </cell>
          <cell r="CS994">
            <v>1.0372402299019701E-2</v>
          </cell>
          <cell r="CT994">
            <v>4.0585734538834295E-2</v>
          </cell>
          <cell r="CU994">
            <v>0.23507286571646868</v>
          </cell>
          <cell r="CV994">
            <v>0.4426731255864218</v>
          </cell>
          <cell r="CW994">
            <v>0.20419076476419473</v>
          </cell>
          <cell r="CX994">
            <v>-5.4594720589731657E-3</v>
          </cell>
          <cell r="CY994">
            <v>0.99454052794102688</v>
          </cell>
          <cell r="CZ994">
            <v>6.8134983200678345E-3</v>
          </cell>
          <cell r="DA994">
            <v>2.6977693661546676E-2</v>
          </cell>
          <cell r="DB994">
            <v>0.15364714490863207</v>
          </cell>
          <cell r="DC994">
            <v>0.39073385299738606</v>
          </cell>
          <cell r="DE994">
            <v>0.49255434560547823</v>
          </cell>
          <cell r="DF994">
            <v>0.50744565439452183</v>
          </cell>
        </row>
        <row r="995">
          <cell r="BU995">
            <v>14993698.850909092</v>
          </cell>
          <cell r="CM995">
            <v>15313557.22818182</v>
          </cell>
        </row>
        <row r="998">
          <cell r="BU998">
            <v>15848042.470000001</v>
          </cell>
          <cell r="BX998">
            <v>15848042.470000001</v>
          </cell>
          <cell r="CM998">
            <v>15647099.1</v>
          </cell>
          <cell r="CP998">
            <v>16354306.199999999</v>
          </cell>
        </row>
        <row r="999">
          <cell r="BU999">
            <v>-206062.03000000119</v>
          </cell>
          <cell r="BW999">
            <v>0</v>
          </cell>
          <cell r="BX999">
            <v>-206062.03000000119</v>
          </cell>
          <cell r="BY999" t="str">
            <v>Month P&amp;L</v>
          </cell>
          <cell r="CM999">
            <v>467782.58000000007</v>
          </cell>
          <cell r="CO999">
            <v>195968.95000000112</v>
          </cell>
          <cell r="CP999">
            <v>663751.53000000119</v>
          </cell>
        </row>
        <row r="1000">
          <cell r="BX1000">
            <v>0</v>
          </cell>
          <cell r="CP1000">
            <v>0</v>
          </cell>
        </row>
        <row r="1001">
          <cell r="BU1001">
            <v>0</v>
          </cell>
          <cell r="CM1001">
            <v>0</v>
          </cell>
        </row>
        <row r="1002">
          <cell r="BU1002">
            <v>-1.300236482771119E-2</v>
          </cell>
          <cell r="BX1002">
            <v>-1.300236482771119E-2</v>
          </cell>
          <cell r="CM1002">
            <v>2.9895802219339181E-2</v>
          </cell>
          <cell r="CP1002">
            <v>4.0585734538833643E-2</v>
          </cell>
        </row>
        <row r="1003">
          <cell r="BS1003" t="str">
            <v>Month Fee deduction</v>
          </cell>
          <cell r="BX1003">
            <v>0</v>
          </cell>
          <cell r="CP1003">
            <v>195968.95</v>
          </cell>
        </row>
        <row r="1004">
          <cell r="BS1004" t="str">
            <v>Cum fee deduction</v>
          </cell>
          <cell r="BU1004">
            <v>-206062.03000000119</v>
          </cell>
          <cell r="BX1004">
            <v>-30590.800000000745</v>
          </cell>
          <cell r="CM1004">
            <v>467782.58000000007</v>
          </cell>
          <cell r="CP1004">
            <v>195968.95</v>
          </cell>
        </row>
        <row r="1006">
          <cell r="BX1006">
            <v>0</v>
          </cell>
        </row>
        <row r="1007">
          <cell r="BX1007">
            <v>206062.03000000119</v>
          </cell>
        </row>
        <row r="1011">
          <cell r="BT1011" t="str">
            <v>First Day P&amp;L:</v>
          </cell>
          <cell r="BU1011">
            <v>91750.88000000082</v>
          </cell>
          <cell r="BW1011">
            <v>-21686.079999998212</v>
          </cell>
          <cell r="CL1011" t="str">
            <v>First Day P&amp;L:</v>
          </cell>
          <cell r="CM1011">
            <v>-113436.95999999903</v>
          </cell>
        </row>
        <row r="1015">
          <cell r="BU1015">
            <v>0</v>
          </cell>
          <cell r="BX1015">
            <v>0</v>
          </cell>
          <cell r="CP1015">
            <v>0</v>
          </cell>
        </row>
        <row r="1016">
          <cell r="BU1016">
            <v>0</v>
          </cell>
          <cell r="BX1016">
            <v>0</v>
          </cell>
          <cell r="CM1016">
            <v>0</v>
          </cell>
          <cell r="CP1016">
            <v>0</v>
          </cell>
        </row>
        <row r="1017">
          <cell r="BU1017">
            <v>15641980.439999999</v>
          </cell>
          <cell r="BX1017">
            <v>15641980.439999999</v>
          </cell>
          <cell r="CM1017">
            <v>16114881.68</v>
          </cell>
          <cell r="CP1017">
            <v>17018057.73</v>
          </cell>
        </row>
        <row r="1019">
          <cell r="BS1019">
            <v>38992</v>
          </cell>
          <cell r="BU1019">
            <v>15733731.32</v>
          </cell>
          <cell r="BV1019">
            <v>0</v>
          </cell>
          <cell r="BW1019">
            <v>0</v>
          </cell>
          <cell r="BX1019">
            <v>15733731.32</v>
          </cell>
          <cell r="BY1019">
            <v>5.8656818010955668E-3</v>
          </cell>
          <cell r="BZ1019">
            <v>1.0058656818010956</v>
          </cell>
          <cell r="CB1019">
            <v>5.8656818010955902E-3</v>
          </cell>
          <cell r="CC1019">
            <v>2.3774948035582E-2</v>
          </cell>
          <cell r="CD1019">
            <v>9.2456191920515796E-2</v>
          </cell>
          <cell r="CE1019">
            <v>0.10822548975030766</v>
          </cell>
          <cell r="CF1019">
            <v>8.4998255364793565E-3</v>
          </cell>
          <cell r="CG1019">
            <v>1.0084998255364794</v>
          </cell>
          <cell r="CI1019">
            <v>8.4998255364794328E-3</v>
          </cell>
          <cell r="CJ1019">
            <v>-0.10316809241781677</v>
          </cell>
          <cell r="CK1019">
            <v>-0.16513585150855126</v>
          </cell>
          <cell r="CM1019">
            <v>16001444.720000001</v>
          </cell>
          <cell r="CN1019">
            <v>0</v>
          </cell>
          <cell r="CO1019">
            <v>903176.04999999993</v>
          </cell>
          <cell r="CP1019">
            <v>16904620.77</v>
          </cell>
          <cell r="CQ1019">
            <v>-6.665681936195952E-3</v>
          </cell>
          <cell r="CR1019">
            <v>0.99333431806380401</v>
          </cell>
          <cell r="CT1019">
            <v>-6.6656819361959885E-3</v>
          </cell>
          <cell r="CU1019">
            <v>0.22684026282557657</v>
          </cell>
          <cell r="CV1019">
            <v>0.43305672539336504</v>
          </cell>
          <cell r="CW1019">
            <v>0.19616401213577195</v>
          </cell>
          <cell r="CX1019">
            <v>-4.3063611858363375E-3</v>
          </cell>
          <cell r="CY1019">
            <v>0.99569363881416362</v>
          </cell>
          <cell r="DA1019">
            <v>-4.3063611858363826E-3</v>
          </cell>
          <cell r="DB1019">
            <v>0.14867912362164648</v>
          </cell>
          <cell r="DC1019">
            <v>0.38474485071300935</v>
          </cell>
          <cell r="DE1019">
            <v>0.49578207160939386</v>
          </cell>
          <cell r="DF1019">
            <v>0.5042179283906062</v>
          </cell>
        </row>
        <row r="1020">
          <cell r="BS1020">
            <v>38993</v>
          </cell>
          <cell r="BU1020">
            <v>15714585.42</v>
          </cell>
          <cell r="BV1020">
            <v>0</v>
          </cell>
          <cell r="BW1020">
            <v>0</v>
          </cell>
          <cell r="BX1020">
            <v>15714585.42</v>
          </cell>
          <cell r="BY1020">
            <v>-1.2168696420831197E-3</v>
          </cell>
          <cell r="BZ1020">
            <v>0.99878313035791688</v>
          </cell>
          <cell r="CB1020">
            <v>4.6416743888986201E-3</v>
          </cell>
          <cell r="CC1020">
            <v>2.252914738099232E-2</v>
          </cell>
          <cell r="CD1020">
            <v>9.1126815145261997E-2</v>
          </cell>
          <cell r="CE1020">
            <v>0.10687692379524782</v>
          </cell>
          <cell r="CF1020">
            <v>-1.7722910283783791E-3</v>
          </cell>
          <cell r="CG1020">
            <v>0.99822770897162161</v>
          </cell>
          <cell r="CI1020">
            <v>6.7124703435599287E-3</v>
          </cell>
          <cell r="CJ1020">
            <v>-0.10475753956158818</v>
          </cell>
          <cell r="CK1020">
            <v>-0.16661547374883745</v>
          </cell>
          <cell r="CM1020">
            <v>15967897.68</v>
          </cell>
          <cell r="CN1020">
            <v>0</v>
          </cell>
          <cell r="CO1020">
            <v>903176.04999999993</v>
          </cell>
          <cell r="CP1020">
            <v>16871073.73</v>
          </cell>
          <cell r="CQ1020">
            <v>-1.9844893568706249E-3</v>
          </cell>
          <cell r="CR1020">
            <v>0.99801551064312932</v>
          </cell>
          <cell r="CT1020">
            <v>-8.636943318207968E-3</v>
          </cell>
          <cell r="CU1020">
            <v>0.22440561138141879</v>
          </cell>
          <cell r="CV1020">
            <v>0.43021283957402989</v>
          </cell>
          <cell r="CW1020">
            <v>0.19379023738461676</v>
          </cell>
          <cell r="CX1020">
            <v>-1.2864163045605355E-3</v>
          </cell>
          <cell r="CY1020">
            <v>0.9987135836954395</v>
          </cell>
          <cell r="DA1020">
            <v>-5.587237717154081E-3</v>
          </cell>
          <cell r="DB1020">
            <v>0.14720144406831137</v>
          </cell>
          <cell r="DC1020">
            <v>0.38296349235939586</v>
          </cell>
          <cell r="DE1020">
            <v>0.4960023294386291</v>
          </cell>
          <cell r="DF1020">
            <v>0.50399767056137079</v>
          </cell>
        </row>
        <row r="1021">
          <cell r="BS1021">
            <v>38994</v>
          </cell>
          <cell r="BU1021">
            <v>15452468.720000001</v>
          </cell>
          <cell r="BV1021">
            <v>0</v>
          </cell>
          <cell r="BW1021">
            <v>0</v>
          </cell>
          <cell r="BX1021">
            <v>15452468.720000001</v>
          </cell>
          <cell r="BY1021">
            <v>-1.6679835515507939E-2</v>
          </cell>
          <cell r="BZ1021">
            <v>0.98332016448449211</v>
          </cell>
          <cell r="CB1021">
            <v>-1.2115583491932647E-2</v>
          </cell>
          <cell r="CC1021">
            <v>5.4735293928649398E-3</v>
          </cell>
          <cell r="CD1021">
            <v>7.2926999342079135E-2</v>
          </cell>
          <cell r="CE1021">
            <v>8.8414398770431779E-2</v>
          </cell>
          <cell r="CF1021">
            <v>-4.7136334751957408E-2</v>
          </cell>
          <cell r="CG1021">
            <v>0.95286366524804256</v>
          </cell>
          <cell r="CI1021">
            <v>-4.0740265657524088E-2</v>
          </cell>
          <cell r="CJ1021">
            <v>-0.14695598786097919</v>
          </cell>
          <cell r="CK1021">
            <v>-0.20589816575531372</v>
          </cell>
          <cell r="CM1021">
            <v>16310102.27</v>
          </cell>
          <cell r="CN1021">
            <v>0</v>
          </cell>
          <cell r="CO1021">
            <v>903176.04999999993</v>
          </cell>
          <cell r="CP1021">
            <v>17213278.32</v>
          </cell>
          <cell r="CQ1021">
            <v>2.0283509839180806E-2</v>
          </cell>
          <cell r="CR1021">
            <v>1.0202835098391807</v>
          </cell>
          <cell r="CT1021">
            <v>1.1471378996197323E-2</v>
          </cell>
          <cell r="CU1021">
            <v>0.24924085464702195</v>
          </cell>
          <cell r="CV1021">
            <v>0.45922257577765224</v>
          </cell>
          <cell r="CW1021">
            <v>0.21800449341052541</v>
          </cell>
          <cell r="CX1021">
            <v>1.3216860944246919E-2</v>
          </cell>
          <cell r="CY1021">
            <v>1.0132168609442469</v>
          </cell>
          <cell r="DA1021">
            <v>7.5557774831227498E-3</v>
          </cell>
          <cell r="DB1021">
            <v>0.16236384602960152</v>
          </cell>
          <cell r="DC1021">
            <v>0.40124192852887997</v>
          </cell>
          <cell r="DE1021">
            <v>0.48649930526294588</v>
          </cell>
          <cell r="DF1021">
            <v>0.51350069473705406</v>
          </cell>
        </row>
        <row r="1022">
          <cell r="BS1022">
            <v>38995</v>
          </cell>
          <cell r="BU1022">
            <v>15341631.27</v>
          </cell>
          <cell r="BV1022">
            <v>0</v>
          </cell>
          <cell r="BW1022">
            <v>0</v>
          </cell>
          <cell r="BX1022">
            <v>15341631.27</v>
          </cell>
          <cell r="BY1022">
            <v>-7.1727988587703875E-3</v>
          </cell>
          <cell r="BZ1022">
            <v>0.99282720114122958</v>
          </cell>
          <cell r="CB1022">
            <v>-1.9201479707258828E-2</v>
          </cell>
          <cell r="CC1022">
            <v>-1.7385299912880958E-3</v>
          </cell>
          <cell r="CD1022">
            <v>6.5231109785654384E-2</v>
          </cell>
          <cell r="CE1022">
            <v>8.0607421213061858E-2</v>
          </cell>
          <cell r="CF1022">
            <v>-2.149375041923646E-2</v>
          </cell>
          <cell r="CG1022">
            <v>0.97850624958076349</v>
          </cell>
          <cell r="CI1022">
            <v>-6.1358354974704432E-2</v>
          </cell>
          <cell r="CJ1022">
            <v>-0.16529110295451943</v>
          </cell>
          <cell r="CK1022">
            <v>-0.22296639238802696</v>
          </cell>
          <cell r="CM1022">
            <v>16611863.98</v>
          </cell>
          <cell r="CN1022">
            <v>0</v>
          </cell>
          <cell r="CO1022">
            <v>903176.04999999993</v>
          </cell>
          <cell r="CP1022">
            <v>17515040.030000001</v>
          </cell>
          <cell r="CQ1022">
            <v>1.7530751806260278E-2</v>
          </cell>
          <cell r="CR1022">
            <v>1.0175307518062602</v>
          </cell>
          <cell r="CT1022">
            <v>2.9203232700515391E-2</v>
          </cell>
          <cell r="CU1022">
            <v>0.27114098601607917</v>
          </cell>
          <cell r="CV1022">
            <v>0.48480384458370196</v>
          </cell>
          <cell r="CW1022">
            <v>0.23935702788341495</v>
          </cell>
          <cell r="CX1022">
            <v>1.1497471860428241E-2</v>
          </cell>
          <cell r="CY1022">
            <v>1.0114974718604282</v>
          </cell>
          <cell r="DA1022">
            <v>1.9140121682546862E-2</v>
          </cell>
          <cell r="DB1022">
            <v>0.17572809164090586</v>
          </cell>
          <cell r="DC1022">
            <v>0.41735266817179295</v>
          </cell>
          <cell r="DE1022">
            <v>0.48012372824847699</v>
          </cell>
          <cell r="DF1022">
            <v>0.51987627175152307</v>
          </cell>
        </row>
        <row r="1023">
          <cell r="BS1023">
            <v>38996</v>
          </cell>
          <cell r="BU1023">
            <v>15357305.57</v>
          </cell>
          <cell r="BV1023">
            <v>0</v>
          </cell>
          <cell r="BW1023">
            <v>0</v>
          </cell>
          <cell r="BX1023">
            <v>15357305.57</v>
          </cell>
          <cell r="BY1023">
            <v>1.0216840519854801E-3</v>
          </cell>
          <cell r="BZ1023">
            <v>1.0010216840519854</v>
          </cell>
          <cell r="CA1023">
            <v>-1.8199413500864847E-2</v>
          </cell>
          <cell r="CB1023">
            <v>-1.8199413500864847E-2</v>
          </cell>
          <cell r="CC1023">
            <v>-7.1862216766860332E-4</v>
          </cell>
          <cell r="CD1023">
            <v>6.6319439422201087E-2</v>
          </cell>
          <cell r="CE1023">
            <v>8.1711460581772366E-2</v>
          </cell>
          <cell r="CF1023">
            <v>3.1583495472794422E-3</v>
          </cell>
          <cell r="CG1023">
            <v>1.0031583495472793</v>
          </cell>
          <cell r="CH1023">
            <v>-5.8393796560081257E-2</v>
          </cell>
          <cell r="CI1023">
            <v>-5.8393796560081257E-2</v>
          </cell>
          <cell r="CJ1023">
            <v>-0.16265480048742575</v>
          </cell>
          <cell r="CK1023">
            <v>-0.2205122486452048</v>
          </cell>
          <cell r="CM1023">
            <v>16428301.369999999</v>
          </cell>
          <cell r="CN1023">
            <v>0</v>
          </cell>
          <cell r="CO1023">
            <v>903176.04999999993</v>
          </cell>
          <cell r="CP1023">
            <v>17331477.419999998</v>
          </cell>
          <cell r="CQ1023">
            <v>-1.0480284925732089E-2</v>
          </cell>
          <cell r="CR1023">
            <v>0.98951971507426795</v>
          </cell>
          <cell r="CS1023">
            <v>1.8416889575329387E-2</v>
          </cell>
          <cell r="CT1023">
            <v>1.8416889575329387E-2</v>
          </cell>
          <cell r="CU1023">
            <v>0.25781906630185469</v>
          </cell>
          <cell r="CV1023">
            <v>0.46924267723364244</v>
          </cell>
          <cell r="CW1023">
            <v>0.22636821310648836</v>
          </cell>
          <cell r="CX1023">
            <v>-6.8628336837512367E-3</v>
          </cell>
          <cell r="CY1023">
            <v>0.99313716631624871</v>
          </cell>
          <cell r="CZ1023">
            <v>1.2145932527001468E-2</v>
          </cell>
          <cell r="DA1023">
            <v>1.2145932527001468E-2</v>
          </cell>
          <cell r="DB1023">
            <v>0.16765926529066011</v>
          </cell>
          <cell r="DC1023">
            <v>0.40762561253890883</v>
          </cell>
          <cell r="DE1023">
            <v>0.48315281816040734</v>
          </cell>
          <cell r="DF1023">
            <v>0.51684718183959277</v>
          </cell>
        </row>
        <row r="1024">
          <cell r="BS1024">
            <v>38999</v>
          </cell>
          <cell r="BU1024">
            <v>15267827.380000001</v>
          </cell>
          <cell r="BV1024">
            <v>0</v>
          </cell>
          <cell r="BW1024">
            <v>0</v>
          </cell>
          <cell r="BX1024">
            <v>15267827.380000001</v>
          </cell>
          <cell r="BY1024">
            <v>-5.8264250582336675E-3</v>
          </cell>
          <cell r="BZ1024">
            <v>0.99417357494176628</v>
          </cell>
          <cell r="CB1024">
            <v>-2.3919801040231947E-2</v>
          </cell>
          <cell r="CC1024">
            <v>-6.5408602276971761E-3</v>
          </cell>
          <cell r="CD1024">
            <v>6.0106609120269772E-2</v>
          </cell>
          <cell r="CE1024">
            <v>7.5408949822060034E-2</v>
          </cell>
          <cell r="CF1024">
            <v>-1.5859570095525931E-2</v>
          </cell>
          <cell r="CG1024">
            <v>0.98414042990447403</v>
          </cell>
          <cell r="CI1024">
            <v>-7.3327266145918779E-2</v>
          </cell>
          <cell r="CJ1024">
            <v>-0.17593473537324755</v>
          </cell>
          <cell r="CK1024">
            <v>-0.23287458927642013</v>
          </cell>
          <cell r="CM1024">
            <v>16580426.66</v>
          </cell>
          <cell r="CN1024">
            <v>0</v>
          </cell>
          <cell r="CO1024">
            <v>903176.04999999993</v>
          </cell>
          <cell r="CP1024">
            <v>17483602.710000001</v>
          </cell>
          <cell r="CQ1024">
            <v>8.7773988514363386E-3</v>
          </cell>
          <cell r="CR1024">
            <v>1.0087773988514364</v>
          </cell>
          <cell r="CT1024">
            <v>2.7355940812171298E-2</v>
          </cell>
          <cell r="CU1024">
            <v>0.26885944592972733</v>
          </cell>
          <cell r="CV1024">
            <v>0.48213880622127436</v>
          </cell>
          <cell r="CW1024">
            <v>0.23713253605164741</v>
          </cell>
          <cell r="CX1024">
            <v>5.7829109462106199E-3</v>
          </cell>
          <cell r="CY1024">
            <v>1.0057829109462106</v>
          </cell>
          <cell r="DA1024">
            <v>1.7999082319374526E-2</v>
          </cell>
          <cell r="DB1024">
            <v>0.17441173483735373</v>
          </cell>
          <cell r="DC1024">
            <v>0.41576578610182646</v>
          </cell>
          <cell r="DE1024">
            <v>0.47939291619641961</v>
          </cell>
          <cell r="DF1024">
            <v>0.52060708380358045</v>
          </cell>
        </row>
        <row r="1025">
          <cell r="BS1025">
            <v>39000</v>
          </cell>
          <cell r="BU1025">
            <v>15227864.93</v>
          </cell>
          <cell r="BV1025">
            <v>0</v>
          </cell>
          <cell r="BW1025">
            <v>0</v>
          </cell>
          <cell r="BX1025">
            <v>15227864.93</v>
          </cell>
          <cell r="BY1025">
            <v>-2.6174287280945874E-3</v>
          </cell>
          <cell r="BZ1025">
            <v>0.99738257127190544</v>
          </cell>
          <cell r="CB1025">
            <v>-2.6474621393913544E-2</v>
          </cell>
          <cell r="CC1025">
            <v>-9.1411687203253322E-3</v>
          </cell>
          <cell r="CD1025">
            <v>5.73318556267155E-2</v>
          </cell>
          <cell r="CE1025">
            <v>7.2594143542345835E-2</v>
          </cell>
          <cell r="CF1025">
            <v>-7.7314829410016998E-3</v>
          </cell>
          <cell r="CG1025">
            <v>0.99226851705899832</v>
          </cell>
          <cell r="CI1025">
            <v>-8.0491820579603024E-2</v>
          </cell>
          <cell r="CJ1025">
            <v>-0.18230598190898128</v>
          </cell>
          <cell r="CK1025">
            <v>-0.23880560630303838</v>
          </cell>
          <cell r="CM1025">
            <v>16648846.449999999</v>
          </cell>
          <cell r="CN1025">
            <v>0</v>
          </cell>
          <cell r="CO1025">
            <v>903176.04999999993</v>
          </cell>
          <cell r="CP1025">
            <v>17552022.5</v>
          </cell>
          <cell r="CQ1025">
            <v>3.9133690655682434E-3</v>
          </cell>
          <cell r="CR1025">
            <v>1.0039133690655682</v>
          </cell>
          <cell r="CT1025">
            <v>3.1376363770273308E-2</v>
          </cell>
          <cell r="CU1025">
            <v>0.2738249612339827</v>
          </cell>
          <cell r="CV1025">
            <v>0.48793896237641876</v>
          </cell>
          <cell r="CW1025">
            <v>0.24197389224823973</v>
          </cell>
          <cell r="CX1025">
            <v>2.5839876641108222E-3</v>
          </cell>
          <cell r="CY1025">
            <v>1.0025839876641107</v>
          </cell>
          <cell r="DA1025">
            <v>2.0629579390163855E-2</v>
          </cell>
          <cell r="DB1025">
            <v>0.17744640027276026</v>
          </cell>
          <cell r="DC1025">
            <v>0.41942410742838354</v>
          </cell>
          <cell r="DE1025">
            <v>0.47771129049260164</v>
          </cell>
          <cell r="DF1025">
            <v>0.52228870950739836</v>
          </cell>
        </row>
        <row r="1026">
          <cell r="BS1026">
            <v>39001</v>
          </cell>
          <cell r="BU1026">
            <v>15237661.789999999</v>
          </cell>
          <cell r="BV1026">
            <v>0</v>
          </cell>
          <cell r="BW1026">
            <v>0</v>
          </cell>
          <cell r="BX1026">
            <v>15237661.789999999</v>
          </cell>
          <cell r="BY1026">
            <v>6.4335086008668742E-4</v>
          </cell>
          <cell r="BZ1026">
            <v>1.0006433508600867</v>
          </cell>
          <cell r="CB1026">
            <v>-2.58483030042711E-2</v>
          </cell>
          <cell r="CC1026">
            <v>-8.5036988389970425E-3</v>
          </cell>
          <cell r="CD1026">
            <v>5.8012090985430032E-2</v>
          </cell>
          <cell r="CE1026">
            <v>7.328419790711771E-2</v>
          </cell>
          <cell r="CF1026">
            <v>1.3957203392366382E-3</v>
          </cell>
          <cell r="CG1026">
            <v>1.0013957203392367</v>
          </cell>
          <cell r="CI1026">
            <v>-7.9208444311491433E-2</v>
          </cell>
          <cell r="CJ1026">
            <v>-0.18116470973665944</v>
          </cell>
          <cell r="CK1026">
            <v>-0.23774319180564252</v>
          </cell>
          <cell r="CM1026">
            <v>16616146.48</v>
          </cell>
          <cell r="CN1026">
            <v>0</v>
          </cell>
          <cell r="CO1026">
            <v>903176.04999999993</v>
          </cell>
          <cell r="CP1026">
            <v>17519322.530000001</v>
          </cell>
          <cell r="CQ1026">
            <v>-1.863031454067405E-3</v>
          </cell>
          <cell r="CR1026">
            <v>0.99813696854593259</v>
          </cell>
          <cell r="CT1026">
            <v>2.9454877163587634E-2</v>
          </cell>
          <cell r="CU1026">
            <v>0.27145178526422753</v>
          </cell>
          <cell r="CV1026">
            <v>0.48516688528777907</v>
          </cell>
          <cell r="CW1026">
            <v>0.23966005582185068</v>
          </cell>
          <cell r="CX1026">
            <v>-1.2329517782850782E-3</v>
          </cell>
          <cell r="CY1026">
            <v>0.99876704822171491</v>
          </cell>
          <cell r="DA1026">
            <v>1.9371192335284393E-2</v>
          </cell>
          <cell r="DB1026">
            <v>0.17599466563970867</v>
          </cell>
          <cell r="DC1026">
            <v>0.41767402595098901</v>
          </cell>
          <cell r="DE1026">
            <v>0.47836232518392058</v>
          </cell>
          <cell r="DF1026">
            <v>0.52163767481607937</v>
          </cell>
        </row>
        <row r="1027">
          <cell r="BS1027">
            <v>39002</v>
          </cell>
          <cell r="BU1027">
            <v>15161415</v>
          </cell>
          <cell r="BV1027">
            <v>0</v>
          </cell>
          <cell r="BW1027">
            <v>0</v>
          </cell>
          <cell r="BX1027">
            <v>15161415</v>
          </cell>
          <cell r="BY1027">
            <v>-5.0038379280761755E-3</v>
          </cell>
          <cell r="BZ1027">
            <v>0.99499616207192387</v>
          </cell>
          <cell r="CB1027">
            <v>-3.0722800213398016E-2</v>
          </cell>
          <cell r="CC1027">
            <v>-1.3464985636293614E-2</v>
          </cell>
          <cell r="CD1027">
            <v>5.2717969956193933E-2</v>
          </cell>
          <cell r="CE1027">
            <v>6.7913657730025223E-2</v>
          </cell>
          <cell r="CF1027">
            <v>-1.0827637907619661E-2</v>
          </cell>
          <cell r="CG1027">
            <v>0.98917236209238035</v>
          </cell>
          <cell r="CI1027">
            <v>-8.9178441864880442E-2</v>
          </cell>
          <cell r="CJ1027">
            <v>-0.19003076176561151</v>
          </cell>
          <cell r="CK1027">
            <v>-0.2459966325173889</v>
          </cell>
          <cell r="CM1027">
            <v>17076548.899999999</v>
          </cell>
          <cell r="CN1027">
            <v>0</v>
          </cell>
          <cell r="CO1027">
            <v>903176.04999999993</v>
          </cell>
          <cell r="CP1027">
            <v>17979724.949999999</v>
          </cell>
          <cell r="CQ1027">
            <v>2.6279693133773138E-2</v>
          </cell>
          <cell r="CR1027">
            <v>1.0262796931337732</v>
          </cell>
          <cell r="CT1027">
            <v>5.6508635430512877E-2</v>
          </cell>
          <cell r="CU1027">
            <v>0.30486514801535947</v>
          </cell>
          <cell r="CV1027">
            <v>0.5241966152855837</v>
          </cell>
          <cell r="CW1027">
            <v>0.27223794167904503</v>
          </cell>
          <cell r="CX1027">
            <v>1.7570035864961964E-2</v>
          </cell>
          <cell r="CY1027">
            <v>1.017570035864962</v>
          </cell>
          <cell r="DA1027">
            <v>3.7281580744324305E-2</v>
          </cell>
          <cell r="DB1027">
            <v>0.19665693409200236</v>
          </cell>
          <cell r="DC1027">
            <v>0.44258260943177286</v>
          </cell>
          <cell r="DE1027">
            <v>0.47029691599102513</v>
          </cell>
          <cell r="DF1027">
            <v>0.52970308400897492</v>
          </cell>
        </row>
        <row r="1028">
          <cell r="BS1028">
            <v>39003</v>
          </cell>
          <cell r="BU1028">
            <v>15050665.43</v>
          </cell>
          <cell r="BV1028">
            <v>0</v>
          </cell>
          <cell r="BW1028">
            <v>0</v>
          </cell>
          <cell r="BX1028">
            <v>15050665.43</v>
          </cell>
          <cell r="BY1028">
            <v>-7.3046988028492264E-3</v>
          </cell>
          <cell r="BZ1028">
            <v>0.99269530119715077</v>
          </cell>
          <cell r="CA1028">
            <v>-1.9967053374194244E-2</v>
          </cell>
          <cell r="CB1028">
            <v>-3.7803078214308283E-2</v>
          </cell>
          <cell r="CC1028">
            <v>-2.0671326774684973E-2</v>
          </cell>
          <cell r="CD1028">
            <v>4.5028182261316996E-2</v>
          </cell>
          <cell r="CE1028">
            <v>6.0112870112858374E-2</v>
          </cell>
          <cell r="CF1028">
            <v>-1.6999313436160329E-2</v>
          </cell>
          <cell r="CG1028">
            <v>0.98300068656383965</v>
          </cell>
          <cell r="CH1028">
            <v>-4.913729995291205E-2</v>
          </cell>
          <cell r="CI1028">
            <v>-0.10466178301603124</v>
          </cell>
          <cell r="CJ1028">
            <v>-0.20379968272000593</v>
          </cell>
          <cell r="CK1028">
            <v>-0.25881417209314617</v>
          </cell>
          <cell r="CM1028">
            <v>17176024.309999999</v>
          </cell>
          <cell r="CN1028">
            <v>0</v>
          </cell>
          <cell r="CO1028">
            <v>903176.04999999993</v>
          </cell>
          <cell r="CP1028">
            <v>18079200.359999999</v>
          </cell>
          <cell r="CQ1028">
            <v>5.5326435903014278E-3</v>
          </cell>
          <cell r="CR1028">
            <v>1.0055326435903014</v>
          </cell>
          <cell r="CS1028">
            <v>4.3142481271512878E-2</v>
          </cell>
          <cell r="CT1028">
            <v>6.2353921160425596E-2</v>
          </cell>
          <cell r="CU1028">
            <v>0.31208450181273428</v>
          </cell>
          <cell r="CV1028">
            <v>0.53262945191950251</v>
          </cell>
          <cell r="CW1028">
            <v>0.27927678077241369</v>
          </cell>
          <cell r="CX1028">
            <v>3.7206654694827558E-3</v>
          </cell>
          <cell r="CY1028">
            <v>1.0037206654694828</v>
          </cell>
          <cell r="CZ1028">
            <v>2.864708047043929E-2</v>
          </cell>
          <cell r="DA1028">
            <v>4.1140958503930181E-2</v>
          </cell>
          <cell r="DB1028">
            <v>0.20110929422549573</v>
          </cell>
          <cell r="DC1028">
            <v>0.44794997673356196</v>
          </cell>
          <cell r="DE1028">
            <v>0.46702486514831232</v>
          </cell>
          <cell r="DF1028">
            <v>0.53297513485168768</v>
          </cell>
        </row>
        <row r="1029">
          <cell r="BS1029">
            <v>39006</v>
          </cell>
          <cell r="BU1029">
            <v>14999920.050000001</v>
          </cell>
          <cell r="BV1029">
            <v>0</v>
          </cell>
          <cell r="BW1029">
            <v>0</v>
          </cell>
          <cell r="BX1029">
            <v>14999920.050000001</v>
          </cell>
          <cell r="BY1029">
            <v>-3.3716369708710584E-3</v>
          </cell>
          <cell r="BZ1029">
            <v>0.99662836302912894</v>
          </cell>
          <cell r="CB1029">
            <v>-4.1047256929059306E-2</v>
          </cell>
          <cell r="CC1029">
            <v>-2.3973267535965515E-2</v>
          </cell>
          <cell r="CD1029">
            <v>4.1504726606402587E-2</v>
          </cell>
          <cell r="CE1029">
            <v>5.6538554366689642E-2</v>
          </cell>
          <cell r="CF1029">
            <v>-9.6247090662311251E-3</v>
          </cell>
          <cell r="CG1029">
            <v>0.99037529093376886</v>
          </cell>
          <cell r="CI1029">
            <v>-0.11327915287038004</v>
          </cell>
          <cell r="CJ1029">
            <v>-0.2114628791322668</v>
          </cell>
          <cell r="CK1029">
            <v>-0.26594787005076326</v>
          </cell>
          <cell r="CM1029">
            <v>17316192</v>
          </cell>
          <cell r="CN1029">
            <v>0</v>
          </cell>
          <cell r="CO1029">
            <v>903176.04999999993</v>
          </cell>
          <cell r="CP1029">
            <v>18219368.050000001</v>
          </cell>
          <cell r="CQ1029">
            <v>7.7529806191052883E-3</v>
          </cell>
          <cell r="CR1029">
            <v>1.0077529806191052</v>
          </cell>
          <cell r="CT1029">
            <v>7.0590330521812739E-2</v>
          </cell>
          <cell r="CU1029">
            <v>0.32225706752591665</v>
          </cell>
          <cell r="CV1029">
            <v>0.54451189835650426</v>
          </cell>
          <cell r="CW1029">
            <v>0.28919498886021344</v>
          </cell>
          <cell r="CX1029">
            <v>5.2377655461909537E-3</v>
          </cell>
          <cell r="CY1029">
            <v>1.005237765546191</v>
          </cell>
          <cell r="DA1029">
            <v>4.6594210745110276E-2</v>
          </cell>
          <cell r="DB1029">
            <v>0.20740042310399986</v>
          </cell>
          <cell r="DC1029">
            <v>0.45553399923430504</v>
          </cell>
          <cell r="DE1029">
            <v>0.4641622738153614</v>
          </cell>
          <cell r="DF1029">
            <v>0.53583772618463854</v>
          </cell>
        </row>
        <row r="1030">
          <cell r="BS1030">
            <v>39007</v>
          </cell>
          <cell r="BU1030">
            <v>15033519</v>
          </cell>
          <cell r="BV1030">
            <v>0</v>
          </cell>
          <cell r="BW1030">
            <v>0</v>
          </cell>
          <cell r="BX1030">
            <v>15033519</v>
          </cell>
          <cell r="BY1030">
            <v>2.2399419388904845E-3</v>
          </cell>
          <cell r="BZ1030">
            <v>1.0022399419388905</v>
          </cell>
          <cell r="CB1030">
            <v>-3.8899258462440578E-2</v>
          </cell>
          <cell r="CC1030">
            <v>-2.1787024324441018E-2</v>
          </cell>
          <cell r="CD1030">
            <v>4.3837636723081053E-2</v>
          </cell>
          <cell r="CE1030">
            <v>5.8905139384670457E-2</v>
          </cell>
          <cell r="CF1030">
            <v>4.5593122834894509E-3</v>
          </cell>
          <cell r="CG1030">
            <v>1.0045593122834895</v>
          </cell>
          <cell r="CI1030">
            <v>-0.10923631562003577</v>
          </cell>
          <cell r="CJ1030">
            <v>-0.20786769215110712</v>
          </cell>
          <cell r="CK1030">
            <v>-0.26260109715796409</v>
          </cell>
          <cell r="CM1030">
            <v>17247611.77</v>
          </cell>
          <cell r="CN1030">
            <v>0</v>
          </cell>
          <cell r="CO1030">
            <v>903176.04999999993</v>
          </cell>
          <cell r="CP1030">
            <v>18150787.82</v>
          </cell>
          <cell r="CQ1030">
            <v>-3.7641387896546964E-3</v>
          </cell>
          <cell r="CR1030">
            <v>0.99623586121034535</v>
          </cell>
          <cell r="CT1030">
            <v>6.6560479930866334E-2</v>
          </cell>
          <cell r="CU1030">
            <v>0.31727990840814724</v>
          </cell>
          <cell r="CV1030">
            <v>0.53869814120881743</v>
          </cell>
          <cell r="CW1030">
            <v>0.28434227999521622</v>
          </cell>
          <cell r="CX1030">
            <v>-2.5425321747267579E-3</v>
          </cell>
          <cell r="CY1030">
            <v>0.99745746782527323</v>
          </cell>
          <cell r="DA1030">
            <v>4.3933211290408059E-2</v>
          </cell>
          <cell r="DB1030">
            <v>0.20433056868047927</v>
          </cell>
          <cell r="DC1030">
            <v>0.45183325720984313</v>
          </cell>
          <cell r="DE1030">
            <v>0.46570608406230873</v>
          </cell>
          <cell r="DF1030">
            <v>0.53429391593769127</v>
          </cell>
        </row>
        <row r="1031">
          <cell r="BS1031">
            <v>39008</v>
          </cell>
          <cell r="BU1031">
            <v>15138951</v>
          </cell>
          <cell r="BV1031">
            <v>0</v>
          </cell>
          <cell r="BW1031">
            <v>0</v>
          </cell>
          <cell r="BX1031">
            <v>15138951</v>
          </cell>
          <cell r="BY1031">
            <v>7.0131284631362754E-3</v>
          </cell>
          <cell r="BZ1031">
            <v>1.0070131284631363</v>
          </cell>
          <cell r="CB1031">
            <v>-3.2158935496022112E-2</v>
          </cell>
          <cell r="CC1031">
            <v>-1.4926691061721509E-2</v>
          </cell>
          <cell r="CD1031">
            <v>5.1158204164076571E-2</v>
          </cell>
          <cell r="CE1031">
            <v>6.63313771574503E-2</v>
          </cell>
          <cell r="CF1031">
            <v>1.3043854777164033E-2</v>
          </cell>
          <cell r="CG1031">
            <v>1.0130438547771641</v>
          </cell>
          <cell r="CI1031">
            <v>-9.7617323480211904E-2</v>
          </cell>
          <cell r="CJ1031">
            <v>-0.19753523336322631</v>
          </cell>
          <cell r="CK1031">
            <v>-0.25298257295645243</v>
          </cell>
          <cell r="CM1031">
            <v>17195765.27</v>
          </cell>
          <cell r="CN1031">
            <v>0</v>
          </cell>
          <cell r="CO1031">
            <v>903176.04999999993</v>
          </cell>
          <cell r="CP1031">
            <v>18098941.32</v>
          </cell>
          <cell r="CQ1031">
            <v>-2.8564324873475381E-3</v>
          </cell>
          <cell r="CR1031">
            <v>0.99714356751265243</v>
          </cell>
          <cell r="CT1031">
            <v>6.3513921926270811E-2</v>
          </cell>
          <cell r="CU1031">
            <v>0.31351718728283995</v>
          </cell>
          <cell r="CV1031">
            <v>0.53430295385004722</v>
          </cell>
          <cell r="CW1031">
            <v>0.28067364298176378</v>
          </cell>
          <cell r="CX1031">
            <v>-1.9318979155807895E-3</v>
          </cell>
          <cell r="CY1031">
            <v>0.99806810208441921</v>
          </cell>
          <cell r="DA1031">
            <v>4.1916438895510666E-2</v>
          </cell>
          <cell r="DB1031">
            <v>0.20200392496517527</v>
          </cell>
          <cell r="DC1031">
            <v>0.44902846356646853</v>
          </cell>
          <cell r="DE1031">
            <v>0.46819495410404605</v>
          </cell>
          <cell r="DF1031">
            <v>0.53180504589595401</v>
          </cell>
        </row>
        <row r="1032">
          <cell r="BS1032">
            <v>39009</v>
          </cell>
          <cell r="BU1032">
            <v>15141981.57</v>
          </cell>
          <cell r="BV1032">
            <v>0</v>
          </cell>
          <cell r="BW1032">
            <v>0</v>
          </cell>
          <cell r="BX1032">
            <v>15141981.57</v>
          </cell>
          <cell r="BY1032">
            <v>2.0018361906318992E-4</v>
          </cell>
          <cell r="BZ1032">
            <v>1.0002001836190633</v>
          </cell>
          <cell r="CB1032">
            <v>-3.19651895690517E-2</v>
          </cell>
          <cell r="CC1032">
            <v>-1.4729495521695668E-2</v>
          </cell>
          <cell r="CD1032">
            <v>5.1368628817594075E-2</v>
          </cell>
          <cell r="CE1032">
            <v>6.6544839231650332E-2</v>
          </cell>
          <cell r="CF1032">
            <v>3.7432475373259092E-4</v>
          </cell>
          <cell r="CG1032">
            <v>1.0003743247537327</v>
          </cell>
          <cell r="CI1032">
            <v>-9.7279539307051022E-2</v>
          </cell>
          <cell r="CJ1032">
            <v>-0.19723485093707582</v>
          </cell>
          <cell r="CK1032">
            <v>-0.25270294584204034</v>
          </cell>
          <cell r="CM1032">
            <v>17227442</v>
          </cell>
          <cell r="CN1032">
            <v>49973.24</v>
          </cell>
          <cell r="CO1032">
            <v>953149.28999999992</v>
          </cell>
          <cell r="CP1032">
            <v>18180591.289999999</v>
          </cell>
          <cell r="CQ1032">
            <v>4.5113119356750752E-3</v>
          </cell>
          <cell r="CR1032">
            <v>1.004511311935675</v>
          </cell>
          <cell r="CT1032">
            <v>6.8311764976013434E-2</v>
          </cell>
          <cell r="CU1032">
            <v>0.31944287304754337</v>
          </cell>
          <cell r="CV1032">
            <v>0.54122467307869226</v>
          </cell>
          <cell r="CW1032">
            <v>0.28645116127305181</v>
          </cell>
          <cell r="CX1032">
            <v>3.0485244025647089E-3</v>
          </cell>
          <cell r="CY1032">
            <v>1.0030485244025646</v>
          </cell>
          <cell r="DA1032">
            <v>4.509274658491691E-2</v>
          </cell>
          <cell r="DB1032">
            <v>0.20566826326241006</v>
          </cell>
          <cell r="DC1032">
            <v>0.45344586219766159</v>
          </cell>
          <cell r="DE1032">
            <v>0.46778656831052118</v>
          </cell>
          <cell r="DF1032">
            <v>0.53221343168947877</v>
          </cell>
        </row>
        <row r="1033">
          <cell r="BS1033">
            <v>39010</v>
          </cell>
          <cell r="BU1033">
            <v>15162599.98</v>
          </cell>
          <cell r="BV1033">
            <v>0</v>
          </cell>
          <cell r="BW1033">
            <v>0</v>
          </cell>
          <cell r="BX1033">
            <v>15162599.98</v>
          </cell>
          <cell r="BY1033">
            <v>1.3616718462298426E-3</v>
          </cell>
          <cell r="BZ1033">
            <v>1.0013616718462299</v>
          </cell>
          <cell r="CA1033">
            <v>7.4371827957113723E-3</v>
          </cell>
          <cell r="CB1033">
            <v>-3.0647043821517395E-2</v>
          </cell>
          <cell r="CC1033">
            <v>-1.3387880414826747E-2</v>
          </cell>
          <cell r="CD1033">
            <v>5.2800247879464246E-2</v>
          </cell>
          <cell r="CE1033">
            <v>6.7997123311973828E-2</v>
          </cell>
          <cell r="CF1033">
            <v>1.9511783587419849E-3</v>
          </cell>
          <cell r="CG1033">
            <v>1.001951178358742</v>
          </cell>
          <cell r="CH1033">
            <v>1.0212467380962709E-2</v>
          </cell>
          <cell r="CI1033">
            <v>-9.5518170680153336E-2</v>
          </cell>
          <cell r="CJ1033">
            <v>-0.1956685129510719</v>
          </cell>
          <cell r="CK1033">
            <v>-0.25124483600241565</v>
          </cell>
          <cell r="CM1033">
            <v>17099779.18</v>
          </cell>
          <cell r="CN1033">
            <v>0</v>
          </cell>
          <cell r="CO1033">
            <v>953149.28999999992</v>
          </cell>
          <cell r="CP1033">
            <v>18052928.469999999</v>
          </cell>
          <cell r="CQ1033">
            <v>-7.0219289330935896E-3</v>
          </cell>
          <cell r="CR1033">
            <v>0.99297807106690639</v>
          </cell>
          <cell r="CS1033">
            <v>-1.4531555310448585E-3</v>
          </cell>
          <cell r="CT1033">
            <v>6.0810155683963973E-2</v>
          </cell>
          <cell r="CU1033">
            <v>0.31017783896172668</v>
          </cell>
          <cell r="CV1033">
            <v>0.53040230295440316</v>
          </cell>
          <cell r="CW1033">
            <v>0.27741779264269661</v>
          </cell>
          <cell r="CX1033">
            <v>-4.7310331550494871E-3</v>
          </cell>
          <cell r="CY1033">
            <v>0.99526896684495048</v>
          </cell>
          <cell r="CZ1033">
            <v>-9.5335827978038079E-4</v>
          </cell>
          <cell r="DA1033">
            <v>4.014837815072192E-2</v>
          </cell>
          <cell r="DB1033">
            <v>0.19996420673492454</v>
          </cell>
          <cell r="DC1033">
            <v>0.44656956163453487</v>
          </cell>
          <cell r="DE1033">
            <v>0.46997773799643117</v>
          </cell>
          <cell r="DF1033">
            <v>0.53002226200356883</v>
          </cell>
        </row>
        <row r="1034">
          <cell r="BS1034">
            <v>39013</v>
          </cell>
          <cell r="BU1034">
            <v>14973574.17</v>
          </cell>
          <cell r="BV1034">
            <v>0</v>
          </cell>
          <cell r="BW1034">
            <v>0</v>
          </cell>
          <cell r="BX1034">
            <v>14973574.17</v>
          </cell>
          <cell r="BY1034">
            <v>-1.2466582924388441E-2</v>
          </cell>
          <cell r="BZ1034">
            <v>0.9875334170756116</v>
          </cell>
          <cell r="CB1034">
            <v>-4.2731562832717507E-2</v>
          </cell>
          <cell r="CC1034">
            <v>-2.5687562217841964E-2</v>
          </cell>
          <cell r="CD1034">
            <v>3.967542628645826E-2</v>
          </cell>
          <cell r="CE1034">
            <v>5.4682848611196766E-2</v>
          </cell>
          <cell r="CF1034">
            <v>-3.2733294474455825E-2</v>
          </cell>
          <cell r="CG1034">
            <v>0.96726670552554417</v>
          </cell>
          <cell r="CI1034">
            <v>-0.12512484074607433</v>
          </cell>
          <cell r="CJ1034">
            <v>-0.22199693237172147</v>
          </cell>
          <cell r="CK1034">
            <v>-0.275754059274818</v>
          </cell>
          <cell r="CM1034">
            <v>17119528.649999999</v>
          </cell>
          <cell r="CN1034">
            <v>0</v>
          </cell>
          <cell r="CO1034">
            <v>953149.28999999992</v>
          </cell>
          <cell r="CP1034">
            <v>18072677.939999998</v>
          </cell>
          <cell r="CQ1034">
            <v>1.0939759736387417E-3</v>
          </cell>
          <cell r="CR1034">
            <v>1.0010939759736388</v>
          </cell>
          <cell r="CT1034">
            <v>6.1970656506874278E-2</v>
          </cell>
          <cell r="CU1034">
            <v>0.31161114203874485</v>
          </cell>
          <cell r="CV1034">
            <v>0.53207652630383673</v>
          </cell>
          <cell r="CW1034">
            <v>0.2788152570161464</v>
          </cell>
          <cell r="CX1034">
            <v>7.3774308092087516E-4</v>
          </cell>
          <cell r="CY1034">
            <v>1.0007377430809208</v>
          </cell>
          <cell r="DA1034">
            <v>4.091574041983348E-2</v>
          </cell>
          <cell r="DB1034">
            <v>0.20084947202579584</v>
          </cell>
          <cell r="DC1034">
            <v>0.4476367583197014</v>
          </cell>
          <cell r="DE1034">
            <v>0.46656673410427191</v>
          </cell>
          <cell r="DF1034">
            <v>0.53343326589572804</v>
          </cell>
        </row>
        <row r="1035">
          <cell r="BS1035">
            <v>39014</v>
          </cell>
          <cell r="BU1035">
            <v>14938251.310000001</v>
          </cell>
          <cell r="BV1035">
            <v>0</v>
          </cell>
          <cell r="BW1035">
            <v>0</v>
          </cell>
          <cell r="BX1035">
            <v>14938251.310000001</v>
          </cell>
          <cell r="BY1035">
            <v>-2.3590132588897712E-3</v>
          </cell>
          <cell r="BZ1035">
            <v>0.99764098674111024</v>
          </cell>
          <cell r="CB1035">
            <v>-4.4989771768311759E-2</v>
          </cell>
          <cell r="CC1035">
            <v>-2.7985978176871318E-2</v>
          </cell>
          <cell r="CD1035">
            <v>3.7222818170906669E-2</v>
          </cell>
          <cell r="CE1035">
            <v>5.2194837787399306E-2</v>
          </cell>
          <cell r="CF1035">
            <v>-6.9025593879514062E-3</v>
          </cell>
          <cell r="CG1035">
            <v>0.99309744061204863</v>
          </cell>
          <cell r="CI1035">
            <v>-0.13116371848986796</v>
          </cell>
          <cell r="CJ1035">
            <v>-0.22736714475003406</v>
          </cell>
          <cell r="CK1035">
            <v>-0.28075320989215624</v>
          </cell>
          <cell r="CM1035">
            <v>17220898.510000002</v>
          </cell>
          <cell r="CN1035">
            <v>0</v>
          </cell>
          <cell r="CO1035">
            <v>953149.28999999992</v>
          </cell>
          <cell r="CP1035">
            <v>18174047.800000001</v>
          </cell>
          <cell r="CQ1035">
            <v>5.6090115884620886E-3</v>
          </cell>
          <cell r="CR1035">
            <v>1.0056090115884622</v>
          </cell>
          <cell r="CT1035">
            <v>6.7927262225828011E-2</v>
          </cell>
          <cell r="CU1035">
            <v>0.3189679841339963</v>
          </cell>
          <cell r="CV1035">
            <v>0.54066996129428579</v>
          </cell>
          <cell r="CW1035">
            <v>0.28598814661225225</v>
          </cell>
          <cell r="CX1035">
            <v>3.7969972867195707E-3</v>
          </cell>
          <cell r="CY1035">
            <v>1.0037969972867196</v>
          </cell>
          <cell r="DA1035">
            <v>4.4868094661911329E-2</v>
          </cell>
          <cell r="DB1035">
            <v>0.20540909421283637</v>
          </cell>
          <cell r="DC1035">
            <v>0.45313343116319671</v>
          </cell>
          <cell r="DE1035">
            <v>0.46451014388165812</v>
          </cell>
          <cell r="DF1035">
            <v>0.53548985611834188</v>
          </cell>
        </row>
        <row r="1036">
          <cell r="BS1036">
            <v>39015</v>
          </cell>
          <cell r="BU1036">
            <v>14949931.310000001</v>
          </cell>
          <cell r="BV1036">
            <v>0</v>
          </cell>
          <cell r="BW1036">
            <v>0</v>
          </cell>
          <cell r="BX1036">
            <v>14949931.310000001</v>
          </cell>
          <cell r="BY1036">
            <v>7.8188535977977191E-4</v>
          </cell>
          <cell r="BZ1036">
            <v>1.0007818853597799</v>
          </cell>
          <cell r="CB1036">
            <v>-4.4243063252417336E-2</v>
          </cell>
          <cell r="CC1036">
            <v>-2.7225974643707129E-2</v>
          </cell>
          <cell r="CD1036">
            <v>3.803380750726415E-2</v>
          </cell>
          <cell r="CE1036">
            <v>5.3017533526701133E-2</v>
          </cell>
          <cell r="CF1036">
            <v>2.4946262149405326E-3</v>
          </cell>
          <cell r="CG1036">
            <v>1.0024946262149406</v>
          </cell>
          <cell r="CI1036">
            <v>-0.12899629672552126</v>
          </cell>
          <cell r="CJ1036">
            <v>-0.22543971457480316</v>
          </cell>
          <cell r="CK1036">
            <v>-0.2789589579945414</v>
          </cell>
          <cell r="CM1036">
            <v>17394032.940000001</v>
          </cell>
          <cell r="CN1036">
            <v>0</v>
          </cell>
          <cell r="CO1036">
            <v>953149.28999999992</v>
          </cell>
          <cell r="CP1036">
            <v>18347182.23</v>
          </cell>
          <cell r="CQ1036">
            <v>9.5264649848670301E-3</v>
          </cell>
          <cell r="CR1036">
            <v>1.009526464984867</v>
          </cell>
          <cell r="CT1036">
            <v>7.8100833895807131E-2</v>
          </cell>
          <cell r="CU1036">
            <v>0.33153308645100932</v>
          </cell>
          <cell r="CV1036">
            <v>0.55534709973379215</v>
          </cell>
          <cell r="CW1036">
            <v>0.29823906766190778</v>
          </cell>
          <cell r="CX1036">
            <v>6.4957893233881635E-3</v>
          </cell>
          <cell r="CY1036">
            <v>1.0064957893233881</v>
          </cell>
          <cell r="DA1036">
            <v>5.1655337675565072E-2</v>
          </cell>
          <cell r="DB1036">
            <v>0.21323917773733903</v>
          </cell>
          <cell r="DC1036">
            <v>0.46257267979080496</v>
          </cell>
          <cell r="DE1036">
            <v>0.46221703667632519</v>
          </cell>
          <cell r="DF1036">
            <v>0.53778296332367492</v>
          </cell>
        </row>
        <row r="1037">
          <cell r="BS1037">
            <v>39016</v>
          </cell>
          <cell r="BU1037">
            <v>14848614.91</v>
          </cell>
          <cell r="BV1037">
            <v>0</v>
          </cell>
          <cell r="BW1037">
            <v>0</v>
          </cell>
          <cell r="BX1037">
            <v>14848614.91</v>
          </cell>
          <cell r="BY1037">
            <v>-6.7770478605630709E-3</v>
          </cell>
          <cell r="BZ1037">
            <v>0.9932229521394369</v>
          </cell>
          <cell r="CB1037">
            <v>-5.0720273755820888E-2</v>
          </cell>
          <cell r="CC1037">
            <v>-3.3818510771059351E-2</v>
          </cell>
          <cell r="CD1037">
            <v>3.0999002712904788E-2</v>
          </cell>
          <cell r="CE1037">
            <v>4.5881183303978501E-2</v>
          </cell>
          <cell r="CF1037">
            <v>-2.391032856000249E-2</v>
          </cell>
          <cell r="CG1037">
            <v>0.97608967143999747</v>
          </cell>
          <cell r="CI1037">
            <v>-0.14982228144779297</v>
          </cell>
          <cell r="CJ1037">
            <v>-0.24395970548884893</v>
          </cell>
          <cell r="CK1037">
            <v>-0.29619928621413849</v>
          </cell>
          <cell r="CM1037">
            <v>17571991.280000001</v>
          </cell>
          <cell r="CN1037">
            <v>0</v>
          </cell>
          <cell r="CO1037">
            <v>953149.28999999992</v>
          </cell>
          <cell r="CP1037">
            <v>18525140.57</v>
          </cell>
          <cell r="CQ1037">
            <v>9.6994916041666119E-3</v>
          </cell>
          <cell r="CR1037">
            <v>1.0096994916041666</v>
          </cell>
          <cell r="CT1037">
            <v>8.8557863882624543E-2</v>
          </cell>
          <cell r="CU1037">
            <v>0.34444828044371101</v>
          </cell>
          <cell r="CV1037">
            <v>0.57043317586922493</v>
          </cell>
          <cell r="CW1037">
            <v>0.31083132659889556</v>
          </cell>
          <cell r="CX1037">
            <v>6.635022917533589E-3</v>
          </cell>
          <cell r="CY1037">
            <v>1.0066350229175336</v>
          </cell>
          <cell r="DA1037">
            <v>5.8633094942388997E-2</v>
          </cell>
          <cell r="DB1037">
            <v>0.22128904748607581</v>
          </cell>
          <cell r="DC1037">
            <v>0.47227688303977544</v>
          </cell>
          <cell r="DE1037">
            <v>0.45799929905628944</v>
          </cell>
          <cell r="DF1037">
            <v>0.54200070094371056</v>
          </cell>
        </row>
        <row r="1038">
          <cell r="BS1038">
            <v>39017</v>
          </cell>
          <cell r="BU1038">
            <v>14932317</v>
          </cell>
          <cell r="BV1038">
            <v>0</v>
          </cell>
          <cell r="BW1038">
            <v>0</v>
          </cell>
          <cell r="BX1038">
            <v>14932317</v>
          </cell>
          <cell r="BY1038">
            <v>5.6370301544846147E-3</v>
          </cell>
          <cell r="BZ1038">
            <v>1.0056370301544846</v>
          </cell>
          <cell r="CA1038">
            <v>-1.5187565477144394E-2</v>
          </cell>
          <cell r="CB1038">
            <v>-4.5369155313941589E-2</v>
          </cell>
          <cell r="CC1038">
            <v>-2.8372116581571016E-2</v>
          </cell>
          <cell r="CD1038">
            <v>3.6810775180440958E-2</v>
          </cell>
          <cell r="CE1038">
            <v>5.1776847072271037E-2</v>
          </cell>
          <cell r="CF1038">
            <v>7.7651433726590785E-3</v>
          </cell>
          <cell r="CG1038">
            <v>1.0077651433726591</v>
          </cell>
          <cell r="CH1038">
            <v>-5.2739985862085281E-2</v>
          </cell>
          <cell r="CI1038">
            <v>-0.14322052957099485</v>
          </cell>
          <cell r="CJ1038">
            <v>-0.23808894420646243</v>
          </cell>
          <cell r="CK1038">
            <v>-0.29073417276581148</v>
          </cell>
          <cell r="CM1038">
            <v>17278049.850000001</v>
          </cell>
          <cell r="CN1038">
            <v>0</v>
          </cell>
          <cell r="CO1038">
            <v>953149.28999999992</v>
          </cell>
          <cell r="CP1038">
            <v>18231199.140000001</v>
          </cell>
          <cell r="CQ1038">
            <v>-1.5867163268710339E-2</v>
          </cell>
          <cell r="CR1038">
            <v>0.98413283673128971</v>
          </cell>
          <cell r="CS1038">
            <v>9.8748892899149787E-3</v>
          </cell>
          <cell r="CT1038">
            <v>7.1285538528960357E-2</v>
          </cell>
          <cell r="CU1038">
            <v>0.32311570007157386</v>
          </cell>
          <cell r="CV1038">
            <v>0.54551485626510865</v>
          </cell>
          <cell r="CW1038">
            <v>0.29003215192201082</v>
          </cell>
          <cell r="CX1038">
            <v>-1.0783874249045634E-2</v>
          </cell>
          <cell r="CY1038">
            <v>0.98921612575095441</v>
          </cell>
          <cell r="CZ1038">
            <v>6.7957137350898034E-3</v>
          </cell>
          <cell r="DA1038">
            <v>4.7216928770652311E-2</v>
          </cell>
          <cell r="DB1038">
            <v>0.20811881997624937</v>
          </cell>
          <cell r="DC1038">
            <v>0.45640003427329767</v>
          </cell>
          <cell r="DE1038">
            <v>0.46358729999996878</v>
          </cell>
          <cell r="DF1038">
            <v>0.53641270000003127</v>
          </cell>
        </row>
        <row r="1039">
          <cell r="BS1039">
            <v>39020</v>
          </cell>
          <cell r="BU1039">
            <v>14916717.6</v>
          </cell>
          <cell r="BV1039">
            <v>0</v>
          </cell>
          <cell r="BW1039">
            <v>0</v>
          </cell>
          <cell r="BX1039">
            <v>14916717.6</v>
          </cell>
          <cell r="BY1039">
            <v>-1.0446737770166796E-3</v>
          </cell>
          <cell r="BZ1039">
            <v>0.99895532622298333</v>
          </cell>
          <cell r="CB1039">
            <v>-4.6366433124116369E-2</v>
          </cell>
          <cell r="CC1039">
            <v>-2.9387150752396507E-2</v>
          </cell>
          <cell r="CD1039">
            <v>3.572764615188162E-2</v>
          </cell>
          <cell r="CE1039">
            <v>5.0678083380861327E-2</v>
          </cell>
          <cell r="CF1039">
            <v>-1.61171186551311E-3</v>
          </cell>
          <cell r="CG1039">
            <v>0.99838828813448688</v>
          </cell>
          <cell r="CI1039">
            <v>-0.14460141120961334</v>
          </cell>
          <cell r="CJ1039">
            <v>-0.23931692529555049</v>
          </cell>
          <cell r="CK1039">
            <v>-0.29187730491536779</v>
          </cell>
          <cell r="CM1039">
            <v>17266578.489999998</v>
          </cell>
          <cell r="CN1039">
            <v>0</v>
          </cell>
          <cell r="CO1039">
            <v>953149.28999999992</v>
          </cell>
          <cell r="CP1039">
            <v>18219727.779999997</v>
          </cell>
          <cell r="CQ1039">
            <v>-6.2921587943354164E-4</v>
          </cell>
          <cell r="CR1039">
            <v>0.99937078412056646</v>
          </cell>
          <cell r="CT1039">
            <v>7.061146865671053E-2</v>
          </cell>
          <cell r="CU1039">
            <v>0.32228317466276102</v>
          </cell>
          <cell r="CV1039">
            <v>0.54454239377564617</v>
          </cell>
          <cell r="CW1039">
            <v>0.28922044320704177</v>
          </cell>
          <cell r="CX1039">
            <v>-4.2750275033566568E-4</v>
          </cell>
          <cell r="CY1039">
            <v>0.99957249724966435</v>
          </cell>
          <cell r="DA1039">
            <v>4.676924065340482E-2</v>
          </cell>
          <cell r="DB1039">
            <v>0.20760234585797721</v>
          </cell>
          <cell r="DC1039">
            <v>0.45577741925305681</v>
          </cell>
          <cell r="DE1039">
            <v>0.46349253843626437</v>
          </cell>
          <cell r="DF1039">
            <v>0.53650746156373574</v>
          </cell>
        </row>
        <row r="1040">
          <cell r="BS1040">
            <v>39021</v>
          </cell>
          <cell r="BU1040">
            <v>14910149.949999999</v>
          </cell>
          <cell r="BV1040">
            <v>0</v>
          </cell>
          <cell r="BW1040">
            <v>0</v>
          </cell>
          <cell r="BX1040">
            <v>14910149.949999999</v>
          </cell>
          <cell r="BY1040">
            <v>-4.402878821008432E-4</v>
          </cell>
          <cell r="BZ1040">
            <v>0.99955971211789918</v>
          </cell>
          <cell r="CB1040">
            <v>-4.6786306427576418E-2</v>
          </cell>
          <cell r="CC1040">
            <v>-2.9814499828131558E-2</v>
          </cell>
          <cell r="CD1040">
            <v>3.5271627820124163E-2</v>
          </cell>
          <cell r="CE1040">
            <v>5.0215482552759871E-2</v>
          </cell>
          <cell r="CF1040">
            <v>-6.0575589337671682E-4</v>
          </cell>
          <cell r="CG1040">
            <v>0.99939424410662325</v>
          </cell>
          <cell r="CI1040">
            <v>-0.14511957394595931</v>
          </cell>
          <cell r="CJ1040">
            <v>-0.2397777135510446</v>
          </cell>
          <cell r="CK1040">
            <v>-0.2923062544111491</v>
          </cell>
          <cell r="CM1040">
            <v>17316139.16</v>
          </cell>
          <cell r="CN1040">
            <v>0</v>
          </cell>
          <cell r="CO1040">
            <v>953149.28999999992</v>
          </cell>
          <cell r="CP1040">
            <v>18269288.449999999</v>
          </cell>
          <cell r="CQ1040">
            <v>2.7201652296037649E-3</v>
          </cell>
          <cell r="CR1040">
            <v>1.0027201652296038</v>
          </cell>
          <cell r="CT1040">
            <v>7.3523708748165717E-2</v>
          </cell>
          <cell r="CU1040">
            <v>0.3258800033781688</v>
          </cell>
          <cell r="CV1040">
            <v>0.54874380429084368</v>
          </cell>
          <cell r="CW1040">
            <v>0.29272733582994803</v>
          </cell>
          <cell r="CX1040">
            <v>1.8522107968444795E-3</v>
          </cell>
          <cell r="CY1040">
            <v>1.0018522107968444</v>
          </cell>
          <cell r="DA1040">
            <v>4.8708077942747563E-2</v>
          </cell>
          <cell r="DB1040">
            <v>0.20983907996126994</v>
          </cell>
          <cell r="DC1040">
            <v>0.45847382590679953</v>
          </cell>
          <cell r="DE1040">
            <v>0.46267039618201949</v>
          </cell>
          <cell r="DF1040">
            <v>0.53732960381798056</v>
          </cell>
        </row>
        <row r="1041">
          <cell r="BU1041">
            <v>15158712.939999999</v>
          </cell>
          <cell r="CM1041">
            <v>16939618.72363637</v>
          </cell>
        </row>
        <row r="1044">
          <cell r="BU1044">
            <v>15641980.439999999</v>
          </cell>
          <cell r="BX1044">
            <v>15641980.439999999</v>
          </cell>
          <cell r="CM1044">
            <v>16114881.68</v>
          </cell>
          <cell r="CP1044">
            <v>17018057.73</v>
          </cell>
        </row>
        <row r="1045">
          <cell r="BU1045">
            <v>-731830.49000000022</v>
          </cell>
          <cell r="BW1045">
            <v>0</v>
          </cell>
          <cell r="BX1045">
            <v>-731830.49000000022</v>
          </cell>
          <cell r="BY1045" t="str">
            <v>Month P&amp;L</v>
          </cell>
          <cell r="CM1045">
            <v>1201257.4800000004</v>
          </cell>
          <cell r="CO1045">
            <v>49973.239999998361</v>
          </cell>
          <cell r="CP1045">
            <v>1251230.7199999988</v>
          </cell>
        </row>
        <row r="1046">
          <cell r="BX1046">
            <v>0</v>
          </cell>
          <cell r="CP1046">
            <v>0</v>
          </cell>
        </row>
        <row r="1047">
          <cell r="BU1047">
            <v>0</v>
          </cell>
          <cell r="CM1047">
            <v>0</v>
          </cell>
        </row>
        <row r="1048">
          <cell r="BU1048">
            <v>-4.6786306427576647E-2</v>
          </cell>
          <cell r="BX1048">
            <v>-4.6786306427576647E-2</v>
          </cell>
          <cell r="CM1048">
            <v>7.4543363324278564E-2</v>
          </cell>
          <cell r="CP1048">
            <v>7.3523708748166217E-2</v>
          </cell>
        </row>
        <row r="1049">
          <cell r="BS1049" t="str">
            <v>Month Fee deduction</v>
          </cell>
          <cell r="BX1049">
            <v>0</v>
          </cell>
          <cell r="CP1049">
            <v>49973.24</v>
          </cell>
        </row>
        <row r="1050">
          <cell r="BS1050" t="str">
            <v>Cum fee deduction</v>
          </cell>
          <cell r="BU1050">
            <v>-731830.49000000022</v>
          </cell>
          <cell r="BX1050">
            <v>0</v>
          </cell>
          <cell r="CM1050">
            <v>1201257.4800000004</v>
          </cell>
          <cell r="CP1050">
            <v>49973.24</v>
          </cell>
        </row>
        <row r="1052">
          <cell r="BX1052">
            <v>0</v>
          </cell>
        </row>
        <row r="1053">
          <cell r="BX1053">
            <v>731830.49000000022</v>
          </cell>
        </row>
        <row r="1057">
          <cell r="BT1057" t="str">
            <v>First Day P&amp;L:</v>
          </cell>
          <cell r="BU1057">
            <v>353306.63000000082</v>
          </cell>
          <cell r="BW1057">
            <v>189373.04999999888</v>
          </cell>
          <cell r="CL1057" t="str">
            <v>First Day P&amp;L:</v>
          </cell>
          <cell r="CM1057">
            <v>-163933.58000000194</v>
          </cell>
        </row>
        <row r="1061">
          <cell r="BU1061">
            <v>300000</v>
          </cell>
          <cell r="BX1061">
            <v>300000</v>
          </cell>
          <cell r="CM1061">
            <v>0</v>
          </cell>
          <cell r="CP1061">
            <v>0</v>
          </cell>
        </row>
        <row r="1062">
          <cell r="BU1062">
            <v>-50000</v>
          </cell>
          <cell r="BX1062">
            <v>-50000</v>
          </cell>
          <cell r="CM1062">
            <v>0</v>
          </cell>
          <cell r="CP1062">
            <v>0</v>
          </cell>
        </row>
        <row r="1063">
          <cell r="BU1063">
            <v>15160149.949999999</v>
          </cell>
          <cell r="BX1063">
            <v>15160149.949999999</v>
          </cell>
          <cell r="CM1063">
            <v>17316139.16</v>
          </cell>
          <cell r="CP1063">
            <v>18269288.449999999</v>
          </cell>
        </row>
        <row r="1065">
          <cell r="BS1065">
            <v>39022</v>
          </cell>
          <cell r="BU1065">
            <v>15513456.58</v>
          </cell>
          <cell r="BV1065">
            <v>0</v>
          </cell>
          <cell r="BW1065">
            <v>0</v>
          </cell>
          <cell r="BX1065">
            <v>15513456.58</v>
          </cell>
          <cell r="BY1065">
            <v>2.3304956162389465E-2</v>
          </cell>
          <cell r="BZ1065">
            <v>1.0233049561623895</v>
          </cell>
          <cell r="CB1065">
            <v>2.3304956162389479E-2</v>
          </cell>
          <cell r="CC1065">
            <v>-7.204369277240219E-3</v>
          </cell>
          <cell r="CD1065">
            <v>5.939858772263773E-2</v>
          </cell>
          <cell r="CE1065">
            <v>7.4690708334714584E-2</v>
          </cell>
          <cell r="CF1065">
            <v>2.4612868941496911E-2</v>
          </cell>
          <cell r="CG1065">
            <v>1.0246128689414968</v>
          </cell>
          <cell r="CI1065">
            <v>2.4612868941496835E-2</v>
          </cell>
          <cell r="CJ1065">
            <v>-0.22106646204827141</v>
          </cell>
          <cell r="CK1065">
            <v>-0.27488788100025374</v>
          </cell>
          <cell r="CM1065">
            <v>17152205.579999998</v>
          </cell>
          <cell r="CN1065">
            <v>0</v>
          </cell>
          <cell r="CO1065">
            <v>953149.28999999992</v>
          </cell>
          <cell r="CP1065">
            <v>18105354.869999997</v>
          </cell>
          <cell r="CQ1065">
            <v>-8.9731781535258397E-3</v>
          </cell>
          <cell r="CR1065">
            <v>0.99102682184647417</v>
          </cell>
          <cell r="CT1065">
            <v>-8.9731781535258293E-3</v>
          </cell>
          <cell r="CU1065">
            <v>0.31398264589765912</v>
          </cell>
          <cell r="CV1065">
            <v>0.53484665022077271</v>
          </cell>
          <cell r="CW1065">
            <v>0.28112746314161319</v>
          </cell>
          <cell r="CX1065">
            <v>-6.0637712571420498E-3</v>
          </cell>
          <cell r="CY1065">
            <v>0.99393622874285792</v>
          </cell>
          <cell r="DA1065">
            <v>-6.063771257142081E-3</v>
          </cell>
          <cell r="DB1065">
            <v>0.20250289252243348</v>
          </cell>
          <cell r="DC1065">
            <v>0.44962997424197182</v>
          </cell>
          <cell r="DE1065">
            <v>0.47491633581506437</v>
          </cell>
          <cell r="DF1065">
            <v>0.52508366418493568</v>
          </cell>
        </row>
        <row r="1066">
          <cell r="BS1066">
            <v>39023</v>
          </cell>
          <cell r="BU1066">
            <v>15702155.98</v>
          </cell>
          <cell r="BV1066">
            <v>0</v>
          </cell>
          <cell r="BW1066">
            <v>0</v>
          </cell>
          <cell r="BX1066">
            <v>15702155.98</v>
          </cell>
          <cell r="BY1066">
            <v>1.2163594813761381E-2</v>
          </cell>
          <cell r="BZ1066">
            <v>1.0121635948137613</v>
          </cell>
          <cell r="CB1066">
            <v>3.5752023020062529E-2</v>
          </cell>
          <cell r="CC1066">
            <v>4.8715945077439926E-3</v>
          </cell>
          <cell r="CD1066">
            <v>7.2284682889966811E-2</v>
          </cell>
          <cell r="CE1066">
            <v>8.7762810661012214E-2</v>
          </cell>
          <cell r="CF1066">
            <v>1.5026300540482046E-2</v>
          </cell>
          <cell r="CG1066">
            <v>1.015026300540482</v>
          </cell>
          <cell r="CI1066">
            <v>4.000900984785738E-2</v>
          </cell>
          <cell r="CJ1066">
            <v>-0.2093619726059478</v>
          </cell>
          <cell r="CK1066">
            <v>-0.26399212837461783</v>
          </cell>
          <cell r="CM1066">
            <v>17332992.350000001</v>
          </cell>
          <cell r="CN1066">
            <v>0</v>
          </cell>
          <cell r="CO1066">
            <v>953149.28999999992</v>
          </cell>
          <cell r="CP1066">
            <v>18286141.640000001</v>
          </cell>
          <cell r="CQ1066">
            <v>9.985265204581064E-3</v>
          </cell>
          <cell r="CR1066">
            <v>1.0099852652045811</v>
          </cell>
          <cell r="CT1066">
            <v>9.2248748746426301E-4</v>
          </cell>
          <cell r="CU1066">
            <v>0.32710311109116441</v>
          </cell>
          <cell r="CV1066">
            <v>0.5501725010715901</v>
          </cell>
          <cell r="CW1066">
            <v>0.29391986062195441</v>
          </cell>
          <cell r="CX1066">
            <v>6.7518678696732032E-3</v>
          </cell>
          <cell r="CY1066">
            <v>1.0067518678696732</v>
          </cell>
          <cell r="DA1066">
            <v>6.4715483021093867E-4</v>
          </cell>
          <cell r="DB1066">
            <v>0.21062203316564476</v>
          </cell>
          <cell r="DC1066">
            <v>0.45941768428797136</v>
          </cell>
          <cell r="DE1066">
            <v>0.47531664829064807</v>
          </cell>
          <cell r="DF1066">
            <v>0.52468335170935199</v>
          </cell>
        </row>
        <row r="1067">
          <cell r="BS1067">
            <v>39024</v>
          </cell>
          <cell r="BU1067">
            <v>15712867</v>
          </cell>
          <cell r="BV1067">
            <v>0</v>
          </cell>
          <cell r="BW1067">
            <v>0</v>
          </cell>
          <cell r="BX1067">
            <v>15712867</v>
          </cell>
          <cell r="BY1067">
            <v>6.8213689977620208E-4</v>
          </cell>
          <cell r="BZ1067">
            <v>1.0006821368997763</v>
          </cell>
          <cell r="CA1067">
            <v>3.4919923215968707E-2</v>
          </cell>
          <cell r="CB1067">
            <v>3.645854769398249E-2</v>
          </cell>
          <cell r="CC1067">
            <v>5.5570545018948092E-3</v>
          </cell>
          <cell r="CD1067">
            <v>7.3016127839230949E-2</v>
          </cell>
          <cell r="CE1067">
            <v>8.8504813812368521E-2</v>
          </cell>
          <cell r="CF1067">
            <v>1.0692743991974993E-3</v>
          </cell>
          <cell r="CG1067">
            <v>1.0010692743991976</v>
          </cell>
          <cell r="CH1067">
            <v>3.881342891322026E-2</v>
          </cell>
          <cell r="CI1067">
            <v>4.1121064857022604E-2</v>
          </cell>
          <cell r="CJ1067">
            <v>-0.20851656360422322</v>
          </cell>
          <cell r="CK1067">
            <v>-0.26320513399988088</v>
          </cell>
          <cell r="CM1067">
            <v>17395951</v>
          </cell>
          <cell r="CN1067">
            <v>0</v>
          </cell>
          <cell r="CO1067">
            <v>953149.28999999992</v>
          </cell>
          <cell r="CP1067">
            <v>18349100.289999999</v>
          </cell>
          <cell r="CQ1067">
            <v>3.4429707064217241E-3</v>
          </cell>
          <cell r="CR1067">
            <v>1.0034429707064216</v>
          </cell>
          <cell r="CS1067">
            <v>6.46699918609972E-3</v>
          </cell>
          <cell r="CT1067">
            <v>4.368634291282314E-3</v>
          </cell>
          <cell r="CU1067">
            <v>0.33167228822705241</v>
          </cell>
          <cell r="CV1067">
            <v>0.55550969958268004</v>
          </cell>
          <cell r="CW1067">
            <v>0.29837478879853285</v>
          </cell>
          <cell r="CX1067">
            <v>2.3266348115573484E-3</v>
          </cell>
          <cell r="CY1067">
            <v>1.0023266348115574</v>
          </cell>
          <cell r="CZ1067">
            <v>4.4034481273138582E-3</v>
          </cell>
          <cell r="DA1067">
            <v>2.9752953347248479E-3</v>
          </cell>
          <cell r="DB1067">
            <v>0.21343870853164626</v>
          </cell>
          <cell r="DC1067">
            <v>0.46281321627683814</v>
          </cell>
          <cell r="DE1067">
            <v>0.47458254172649716</v>
          </cell>
          <cell r="DF1067">
            <v>0.52541745827350284</v>
          </cell>
        </row>
        <row r="1068">
          <cell r="BS1068">
            <v>39027</v>
          </cell>
          <cell r="BU1068">
            <v>15623801.699999999</v>
          </cell>
          <cell r="BV1068">
            <v>0</v>
          </cell>
          <cell r="BW1068">
            <v>0</v>
          </cell>
          <cell r="BX1068">
            <v>15623801.699999999</v>
          </cell>
          <cell r="BY1068">
            <v>-5.6683035629335335E-3</v>
          </cell>
          <cell r="BZ1068">
            <v>0.99433169643706643</v>
          </cell>
          <cell r="CB1068">
            <v>3.0583586015255682E-2</v>
          </cell>
          <cell r="CC1068">
            <v>-1.427481328712954E-4</v>
          </cell>
          <cell r="CD1068">
            <v>6.6933946698714664E-2</v>
          </cell>
          <cell r="CE1068">
            <v>8.2334838097965601E-2</v>
          </cell>
          <cell r="CF1068">
            <v>-8.9385866752025225E-3</v>
          </cell>
          <cell r="CG1068">
            <v>0.99106141332479747</v>
          </cell>
          <cell r="CI1068">
            <v>3.1814913979419046E-2</v>
          </cell>
          <cell r="CJ1068">
            <v>-0.215591306902434</v>
          </cell>
          <cell r="CK1068">
            <v>-0.26979103877146715</v>
          </cell>
          <cell r="CM1068">
            <v>17816149.84</v>
          </cell>
          <cell r="CN1068">
            <v>0</v>
          </cell>
          <cell r="CO1068">
            <v>953149.28999999992</v>
          </cell>
          <cell r="CP1068">
            <v>18769299.129999999</v>
          </cell>
          <cell r="CQ1068">
            <v>2.2900242156777696E-2</v>
          </cell>
          <cell r="CR1068">
            <v>1.0229002421567777</v>
          </cell>
          <cell r="CT1068">
            <v>2.7368919231224753E-2</v>
          </cell>
          <cell r="CU1068">
            <v>0.3621679061009222</v>
          </cell>
          <cell r="CV1068">
            <v>0.59113124838033992</v>
          </cell>
          <cell r="CW1068">
            <v>0.32810788587227435</v>
          </cell>
          <cell r="CX1068">
            <v>1.5627452549851054E-2</v>
          </cell>
          <cell r="CY1068">
            <v>1.015627452549851</v>
          </cell>
          <cell r="DA1068">
            <v>1.8649244171241142E-2</v>
          </cell>
          <cell r="DB1068">
            <v>0.2324016643713771</v>
          </cell>
          <cell r="DC1068">
            <v>0.48567326040349923</v>
          </cell>
          <cell r="DE1068">
            <v>0.46721962743609885</v>
          </cell>
          <cell r="DF1068">
            <v>0.53278037256390121</v>
          </cell>
        </row>
        <row r="1069">
          <cell r="BS1069">
            <v>39028</v>
          </cell>
          <cell r="BU1069">
            <v>15423288.460000001</v>
          </cell>
          <cell r="BV1069">
            <v>0</v>
          </cell>
          <cell r="BW1069">
            <v>0</v>
          </cell>
          <cell r="BX1069">
            <v>15423288.460000001</v>
          </cell>
          <cell r="BY1069">
            <v>-1.2833831601946047E-2</v>
          </cell>
          <cell r="BZ1069">
            <v>0.98716616839805393</v>
          </cell>
          <cell r="CB1069">
            <v>1.7357249820606269E-2</v>
          </cell>
          <cell r="CC1069">
            <v>-1.2974747729318614E-2</v>
          </cell>
          <cell r="CD1069">
            <v>5.3241096096383611E-2</v>
          </cell>
          <cell r="CE1069">
            <v>6.8444335048896798E-2</v>
          </cell>
          <cell r="CF1069">
            <v>-2.907770657117436E-2</v>
          </cell>
          <cell r="CG1069">
            <v>0.97092229342882563</v>
          </cell>
          <cell r="CI1069">
            <v>1.8121026749640112E-3</v>
          </cell>
          <cell r="CJ1069">
            <v>-0.2384001127122034</v>
          </cell>
          <cell r="CK1069">
            <v>-0.2910238406817125</v>
          </cell>
          <cell r="CM1069">
            <v>17836425.690000001</v>
          </cell>
          <cell r="CN1069">
            <v>0</v>
          </cell>
          <cell r="CO1069">
            <v>953149.28999999992</v>
          </cell>
          <cell r="CP1069">
            <v>18789574.98</v>
          </cell>
          <cell r="CQ1069">
            <v>1.0802667622038954E-3</v>
          </cell>
          <cell r="CR1069">
            <v>1.0010802667622039</v>
          </cell>
          <cell r="CT1069">
            <v>2.8478751727191609E-2</v>
          </cell>
          <cell r="CU1069">
            <v>0.36363941081442386</v>
          </cell>
          <cell r="CV1069">
            <v>0.59285009458226923</v>
          </cell>
          <cell r="CW1069">
            <v>0.32954259667800301</v>
          </cell>
          <cell r="CX1069">
            <v>7.3797042678756298E-4</v>
          </cell>
          <cell r="CY1069">
            <v>1.0007379704267876</v>
          </cell>
          <cell r="DA1069">
            <v>1.9400977188709145E-2</v>
          </cell>
          <cell r="DB1069">
            <v>0.233311140353607</v>
          </cell>
          <cell r="DC1069">
            <v>0.486769643333546</v>
          </cell>
          <cell r="DE1069">
            <v>0.46372282066050169</v>
          </cell>
          <cell r="DF1069">
            <v>0.53627717933949837</v>
          </cell>
        </row>
        <row r="1070">
          <cell r="BS1070">
            <v>39029</v>
          </cell>
          <cell r="BU1070">
            <v>15565726.33</v>
          </cell>
          <cell r="BV1070">
            <v>0</v>
          </cell>
          <cell r="BW1070">
            <v>0</v>
          </cell>
          <cell r="BX1070">
            <v>15565726.33</v>
          </cell>
          <cell r="BY1070">
            <v>9.2352464501593828E-3</v>
          </cell>
          <cell r="BZ1070">
            <v>1.0092352464501593</v>
          </cell>
          <cell r="CB1070">
            <v>2.6752794750555919E-2</v>
          </cell>
          <cell r="CC1070">
            <v>-3.8593262720681976E-3</v>
          </cell>
          <cell r="CD1070">
            <v>6.2968037190269666E-2</v>
          </cell>
          <cell r="CE1070">
            <v>7.8311681801349842E-2</v>
          </cell>
          <cell r="CF1070">
            <v>1.4028065713777365E-2</v>
          </cell>
          <cell r="CG1070">
            <v>1.0140280657137775</v>
          </cell>
          <cell r="CI1070">
            <v>1.5865588684145893E-2</v>
          </cell>
          <cell r="CJ1070">
            <v>-0.22771633944572467</v>
          </cell>
          <cell r="CK1070">
            <v>-0.28107827652929396</v>
          </cell>
          <cell r="CM1070">
            <v>17948845.149999999</v>
          </cell>
          <cell r="CN1070">
            <v>0</v>
          </cell>
          <cell r="CO1070">
            <v>953149.28999999992</v>
          </cell>
          <cell r="CP1070">
            <v>18901994.439999998</v>
          </cell>
          <cell r="CQ1070">
            <v>5.9830762600888363E-3</v>
          </cell>
          <cell r="CR1070">
            <v>1.0059830762600888</v>
          </cell>
          <cell r="CT1070">
            <v>3.4632218530656234E-2</v>
          </cell>
          <cell r="CU1070">
            <v>0.37179816940058896</v>
          </cell>
          <cell r="CV1070">
            <v>0.60238023816904462</v>
          </cell>
          <cell r="CW1070">
            <v>0.33749735142496395</v>
          </cell>
          <cell r="CX1070">
            <v>4.0897117549712819E-3</v>
          </cell>
          <cell r="CY1070">
            <v>1.0040897117549712</v>
          </cell>
          <cell r="DA1070">
            <v>2.3570033348147001E-2</v>
          </cell>
          <cell r="DB1070">
            <v>0.238355027421848</v>
          </cell>
          <cell r="DC1070">
            <v>0.49285010262082163</v>
          </cell>
          <cell r="DE1070">
            <v>0.46444652706626227</v>
          </cell>
          <cell r="DF1070">
            <v>0.53555347293373778</v>
          </cell>
        </row>
        <row r="1071">
          <cell r="BS1071">
            <v>39030</v>
          </cell>
          <cell r="BU1071">
            <v>15688589.57</v>
          </cell>
          <cell r="BV1071">
            <v>0</v>
          </cell>
          <cell r="BW1071">
            <v>0</v>
          </cell>
          <cell r="BX1071">
            <v>15688589.57</v>
          </cell>
          <cell r="BY1071">
            <v>7.8931902948341393E-3</v>
          </cell>
          <cell r="BZ1071">
            <v>1.007893190294834</v>
          </cell>
          <cell r="CB1071">
            <v>3.4857149945274779E-2</v>
          </cell>
          <cell r="CC1071">
            <v>4.0034016260905858E-3</v>
          </cell>
          <cell r="CD1071">
            <v>7.1358246185138752E-2</v>
          </cell>
          <cell r="CE1071">
            <v>8.6823001102950492E-2</v>
          </cell>
          <cell r="CF1071">
            <v>9.3218613377474228E-3</v>
          </cell>
          <cell r="CG1071">
            <v>1.0093218613377475</v>
          </cell>
          <cell r="CI1071">
            <v>2.5335346839648665E-2</v>
          </cell>
          <cell r="CJ1071">
            <v>-0.22051721824862969</v>
          </cell>
          <cell r="CK1071">
            <v>-0.27437658791040564</v>
          </cell>
          <cell r="CM1071">
            <v>17865950.530000001</v>
          </cell>
          <cell r="CN1071">
            <v>0</v>
          </cell>
          <cell r="CO1071">
            <v>953149.28999999992</v>
          </cell>
          <cell r="CP1071">
            <v>18819099.82</v>
          </cell>
          <cell r="CQ1071">
            <v>-4.3854959466381755E-3</v>
          </cell>
          <cell r="CR1071">
            <v>0.99561450405336183</v>
          </cell>
          <cell r="CT1071">
            <v>3.0094843130028748E-2</v>
          </cell>
          <cell r="CU1071">
            <v>0.36578215408907711</v>
          </cell>
          <cell r="CV1071">
            <v>0.59535300612958109</v>
          </cell>
          <cell r="CW1071">
            <v>0.33163176221165047</v>
          </cell>
          <cell r="CX1071">
            <v>-3.0082607885156651E-3</v>
          </cell>
          <cell r="CY1071">
            <v>0.99699173921148432</v>
          </cell>
          <cell r="DA1071">
            <v>2.0490867752526176E-2</v>
          </cell>
          <cell r="DB1071">
            <v>0.23462973255059349</v>
          </cell>
          <cell r="DC1071">
            <v>0.48835922019397571</v>
          </cell>
          <cell r="DE1071">
            <v>0.46755489788399751</v>
          </cell>
          <cell r="DF1071">
            <v>0.53244510211600249</v>
          </cell>
        </row>
        <row r="1072">
          <cell r="BS1072">
            <v>39031</v>
          </cell>
          <cell r="BU1072">
            <v>15565657.83</v>
          </cell>
          <cell r="BV1072">
            <v>0</v>
          </cell>
          <cell r="BW1072">
            <v>0</v>
          </cell>
          <cell r="BX1072">
            <v>15565657.83</v>
          </cell>
          <cell r="BY1072">
            <v>-7.835741986333333E-3</v>
          </cell>
          <cell r="BZ1072">
            <v>0.9921642580136667</v>
          </cell>
          <cell r="CA1072">
            <v>-9.3687020961868983E-3</v>
          </cell>
          <cell r="CB1072">
            <v>2.6748276325591291E-2</v>
          </cell>
          <cell r="CC1072">
            <v>-3.8637099824524457E-3</v>
          </cell>
          <cell r="CD1072">
            <v>6.2963359393101381E-2</v>
          </cell>
          <cell r="CE1072">
            <v>7.8306936481495448E-2</v>
          </cell>
          <cell r="CF1072">
            <v>-9.2454875934370392E-3</v>
          </cell>
          <cell r="CG1072">
            <v>0.99075451240656298</v>
          </cell>
          <cell r="CH1072">
            <v>-2.4267536311122551E-2</v>
          </cell>
          <cell r="CI1072">
            <v>1.5855621611330362E-2</v>
          </cell>
          <cell r="CJ1072">
            <v>-0.22772391663660974</v>
          </cell>
          <cell r="CK1072">
            <v>-0.28108533016438741</v>
          </cell>
          <cell r="CM1072">
            <v>18095327.870000001</v>
          </cell>
          <cell r="CN1072">
            <v>0</v>
          </cell>
          <cell r="CO1072">
            <v>953149.28999999992</v>
          </cell>
          <cell r="CP1072">
            <v>19048477.16</v>
          </cell>
          <cell r="CQ1072">
            <v>1.2188539419735106E-2</v>
          </cell>
          <cell r="CR1072">
            <v>1.0121885394197352</v>
          </cell>
          <cell r="CS1072">
            <v>3.8115049727051264E-2</v>
          </cell>
          <cell r="CT1072">
            <v>4.2650194731584934E-2</v>
          </cell>
          <cell r="CU1072">
            <v>0.38242904371296271</v>
          </cell>
          <cell r="CV1072">
            <v>0.61479802913318449</v>
          </cell>
          <cell r="CW1072">
            <v>0.3478624084379387</v>
          </cell>
          <cell r="CX1072">
            <v>8.3882667320107854E-3</v>
          </cell>
          <cell r="CY1072">
            <v>1.0083882667320108</v>
          </cell>
          <cell r="CZ1072">
            <v>2.5998369187536063E-2</v>
          </cell>
          <cell r="DA1072">
            <v>2.9051017348815433E-2</v>
          </cell>
          <cell r="DB1072">
            <v>0.24498613606249897</v>
          </cell>
          <cell r="DC1072">
            <v>0.50084397432601024</v>
          </cell>
          <cell r="DE1072">
            <v>0.462424302387556</v>
          </cell>
          <cell r="DF1072">
            <v>0.53757569761244395</v>
          </cell>
        </row>
        <row r="1073">
          <cell r="BS1073">
            <v>39034</v>
          </cell>
          <cell r="BU1073">
            <v>15498974.869999999</v>
          </cell>
          <cell r="BV1073">
            <v>0</v>
          </cell>
          <cell r="BW1073">
            <v>0</v>
          </cell>
          <cell r="BX1073">
            <v>15498974.869999999</v>
          </cell>
          <cell r="BY1073">
            <v>-4.2839795611773956E-3</v>
          </cell>
          <cell r="BZ1073">
            <v>0.99571602043882257</v>
          </cell>
          <cell r="CB1073">
            <v>2.2349707695338283E-2</v>
          </cell>
          <cell r="CC1073">
            <v>-8.1311374890347121E-3</v>
          </cell>
          <cell r="CD1073">
            <v>5.84096460871808E-2</v>
          </cell>
          <cell r="CE1073">
            <v>7.368749160493282E-2</v>
          </cell>
          <cell r="CF1073">
            <v>-9.4439120342054914E-3</v>
          </cell>
          <cell r="CG1073">
            <v>0.99055608796579453</v>
          </cell>
          <cell r="CI1073">
            <v>6.261970481379775E-3</v>
          </cell>
          <cell r="CJ1073">
            <v>-0.23501722403401437</v>
          </cell>
          <cell r="CK1073">
            <v>-0.28787469706641478</v>
          </cell>
          <cell r="CM1073">
            <v>18202124.390000001</v>
          </cell>
          <cell r="CN1073">
            <v>45375.270000000004</v>
          </cell>
          <cell r="CO1073">
            <v>998524.55999999994</v>
          </cell>
          <cell r="CP1073">
            <v>19200648.949999999</v>
          </cell>
          <cell r="CQ1073">
            <v>7.9886590787186639E-3</v>
          </cell>
          <cell r="CR1073">
            <v>1.0079886590787186</v>
          </cell>
          <cell r="CT1073">
            <v>5.0979571675655144E-2</v>
          </cell>
          <cell r="CU1073">
            <v>0.3934727980437045</v>
          </cell>
          <cell r="CV1073">
            <v>0.62769810006891613</v>
          </cell>
          <cell r="CW1073">
            <v>0.35863002170396996</v>
          </cell>
          <cell r="CX1073">
            <v>5.4906469845522297E-3</v>
          </cell>
          <cell r="CY1073">
            <v>1.0054906469845521</v>
          </cell>
          <cell r="DA1073">
            <v>3.4701173214171988E-2</v>
          </cell>
          <cell r="DB1073">
            <v>0.25182191543627974</v>
          </cell>
          <cell r="DC1073">
            <v>0.50908457876792657</v>
          </cell>
          <cell r="DE1073">
            <v>0.45989523221267176</v>
          </cell>
          <cell r="DF1073">
            <v>0.5401047677873283</v>
          </cell>
        </row>
        <row r="1074">
          <cell r="BS1074">
            <v>39035</v>
          </cell>
          <cell r="BU1074">
            <v>15411786.25</v>
          </cell>
          <cell r="BV1074">
            <v>0</v>
          </cell>
          <cell r="BW1074">
            <v>0</v>
          </cell>
          <cell r="BX1074">
            <v>15411786.25</v>
          </cell>
          <cell r="BY1074">
            <v>-5.6254443104338803E-3</v>
          </cell>
          <cell r="BZ1074">
            <v>0.99437455568956612</v>
          </cell>
          <cell r="CB1074">
            <v>1.6598536348909843E-2</v>
          </cell>
          <cell r="CC1074">
            <v>-1.3710840538343594E-2</v>
          </cell>
          <cell r="CD1074">
            <v>5.2455621565491439E-2</v>
          </cell>
          <cell r="CE1074">
            <v>6.764752241409977E-2</v>
          </cell>
          <cell r="CF1074">
            <v>-1.2512550562167673E-2</v>
          </cell>
          <cell r="CG1074">
            <v>0.98748744943783229</v>
          </cell>
          <cell r="CI1074">
            <v>-6.3289333030549511E-3</v>
          </cell>
          <cell r="CJ1074">
            <v>-0.24458910969747616</v>
          </cell>
          <cell r="CK1074">
            <v>-0.29678520092597027</v>
          </cell>
          <cell r="CM1074">
            <v>18487809.190000001</v>
          </cell>
          <cell r="CN1074">
            <v>0</v>
          </cell>
          <cell r="CO1074">
            <v>998524.55999999994</v>
          </cell>
          <cell r="CP1074">
            <v>19486333.75</v>
          </cell>
          <cell r="CQ1074">
            <v>1.4878913767130811E-2</v>
          </cell>
          <cell r="CR1074">
            <v>1.0148789137671308</v>
          </cell>
          <cell r="CT1074">
            <v>6.6617006093633302E-2</v>
          </cell>
          <cell r="CU1074">
            <v>0.41420615964263918</v>
          </cell>
          <cell r="CV1074">
            <v>0.65191647973876421</v>
          </cell>
          <cell r="CW1074">
            <v>0.37884496063833839</v>
          </cell>
          <cell r="CX1074">
            <v>1.0273181641975115E-2</v>
          </cell>
          <cell r="CY1074">
            <v>1.0102731816419752</v>
          </cell>
          <cell r="DA1074">
            <v>4.5330846311766093E-2</v>
          </cell>
          <cell r="DB1074">
            <v>0.26468210935696201</v>
          </cell>
          <cell r="DC1074">
            <v>0.52458767875871315</v>
          </cell>
          <cell r="DE1074">
            <v>0.45463038865103345</v>
          </cell>
          <cell r="DF1074">
            <v>0.54536961134896667</v>
          </cell>
        </row>
        <row r="1075">
          <cell r="BS1075">
            <v>39036</v>
          </cell>
          <cell r="BU1075">
            <v>15311562.23</v>
          </cell>
          <cell r="BV1075">
            <v>0</v>
          </cell>
          <cell r="BW1075">
            <v>0</v>
          </cell>
          <cell r="BX1075">
            <v>15311562.23</v>
          </cell>
          <cell r="BY1075">
            <v>-6.503076176520392E-3</v>
          </cell>
          <cell r="BZ1075">
            <v>0.99349692382347965</v>
          </cell>
          <cell r="CB1075">
            <v>9.9875186260938165E-3</v>
          </cell>
          <cell r="CC1075">
            <v>-2.0124754074398954E-2</v>
          </cell>
          <cell r="CD1075">
            <v>4.5611422486043995E-2</v>
          </cell>
          <cell r="CE1075">
            <v>6.0704529246167649E-2</v>
          </cell>
          <cell r="CF1075">
            <v>-1.6003013706193198E-2</v>
          </cell>
          <cell r="CG1075">
            <v>0.98399698629380683</v>
          </cell>
          <cell r="CI1075">
            <v>-2.2230665002853756E-2</v>
          </cell>
          <cell r="CJ1075">
            <v>-0.25667796052879499</v>
          </cell>
          <cell r="CK1075">
            <v>-0.30803875699394989</v>
          </cell>
          <cell r="CM1075">
            <v>18586373.84</v>
          </cell>
          <cell r="CN1075">
            <v>0</v>
          </cell>
          <cell r="CO1075">
            <v>998524.55999999994</v>
          </cell>
          <cell r="CP1075">
            <v>19584898.399999999</v>
          </cell>
          <cell r="CQ1075">
            <v>5.0581423506614476E-3</v>
          </cell>
          <cell r="CR1075">
            <v>1.0050581423506615</v>
          </cell>
          <cell r="CT1075">
            <v>7.2012106744091309E-2</v>
          </cell>
          <cell r="CU1075">
            <v>0.42135941571129387</v>
          </cell>
          <cell r="CV1075">
            <v>0.66027210844468653</v>
          </cell>
          <cell r="CW1075">
            <v>0.38581935472873941</v>
          </cell>
          <cell r="CX1075">
            <v>3.5045651662729467E-3</v>
          </cell>
          <cell r="CY1075">
            <v>1.0035045651662728</v>
          </cell>
          <cell r="DA1075">
            <v>4.8994276382980928E-2</v>
          </cell>
          <cell r="DB1075">
            <v>0.26911427022382295</v>
          </cell>
          <cell r="DC1075">
            <v>0.52993069563061979</v>
          </cell>
          <cell r="DE1075">
            <v>0.45169600291832751</v>
          </cell>
          <cell r="DF1075">
            <v>0.54830399708167243</v>
          </cell>
        </row>
        <row r="1076">
          <cell r="BS1076">
            <v>39037</v>
          </cell>
          <cell r="BU1076">
            <v>15262172.470000001</v>
          </cell>
          <cell r="BV1076">
            <v>0</v>
          </cell>
          <cell r="BW1076">
            <v>0</v>
          </cell>
          <cell r="BX1076">
            <v>15262172.470000001</v>
          </cell>
          <cell r="BY1076">
            <v>-3.225651260015143E-3</v>
          </cell>
          <cell r="BZ1076">
            <v>0.99677434873998483</v>
          </cell>
          <cell r="CB1076">
            <v>6.7296511140380044E-3</v>
          </cell>
          <cell r="CC1076">
            <v>-2.3285489896076594E-2</v>
          </cell>
          <cell r="CD1076">
            <v>4.22386446836156E-2</v>
          </cell>
          <cell r="CE1076">
            <v>5.7283066344900879E-2</v>
          </cell>
          <cell r="CF1076">
            <v>-6.6092967352321761E-3</v>
          </cell>
          <cell r="CG1076">
            <v>0.99339070326476786</v>
          </cell>
          <cell r="CI1076">
            <v>-2.8693032676460506E-2</v>
          </cell>
          <cell r="CJ1076">
            <v>-0.26159079645749816</v>
          </cell>
          <cell r="CK1076">
            <v>-0.31261213417825695</v>
          </cell>
          <cell r="CM1076">
            <v>18514862.649999999</v>
          </cell>
          <cell r="CN1076">
            <v>0</v>
          </cell>
          <cell r="CO1076">
            <v>998524.55999999994</v>
          </cell>
          <cell r="CP1076">
            <v>19513387.209999997</v>
          </cell>
          <cell r="CQ1076">
            <v>-3.6513434248911575E-3</v>
          </cell>
          <cell r="CR1076">
            <v>0.99634865657510885</v>
          </cell>
          <cell r="CT1076">
            <v>6.8097822386727458E-2</v>
          </cell>
          <cell r="CU1076">
            <v>0.4161695443543294</v>
          </cell>
          <cell r="CV1076">
            <v>0.65420988479798692</v>
          </cell>
          <cell r="CW1076">
            <v>0.38075925233976382</v>
          </cell>
          <cell r="CX1076">
            <v>-2.5223329214417206E-3</v>
          </cell>
          <cell r="CY1076">
            <v>0.99747766707855823</v>
          </cell>
          <cell r="DA1076">
            <v>4.634836358525618E-2</v>
          </cell>
          <cell r="DB1076">
            <v>0.26591314151896595</v>
          </cell>
          <cell r="DC1076">
            <v>0.5260717010695064</v>
          </cell>
          <cell r="DE1076">
            <v>0.45185056698368975</v>
          </cell>
          <cell r="DF1076">
            <v>0.54814943301631025</v>
          </cell>
        </row>
        <row r="1077">
          <cell r="BS1077">
            <v>39038</v>
          </cell>
          <cell r="BU1077">
            <v>15257140.289999999</v>
          </cell>
          <cell r="BV1077">
            <v>0</v>
          </cell>
          <cell r="BW1077">
            <v>0</v>
          </cell>
          <cell r="BX1077">
            <v>15257140.289999999</v>
          </cell>
          <cell r="BY1077">
            <v>-3.2971583894055972E-4</v>
          </cell>
          <cell r="BZ1077">
            <v>0.99967028416105941</v>
          </cell>
          <cell r="CA1077">
            <v>-1.9820398428994745E-2</v>
          </cell>
          <cell r="CB1077">
            <v>6.3977164025346145E-3</v>
          </cell>
          <cell r="CC1077">
            <v>-2.3607528140180967E-2</v>
          </cell>
          <cell r="CD1077">
            <v>4.1895002094507472E-2</v>
          </cell>
          <cell r="CE1077">
            <v>5.6934463371683286E-2</v>
          </cell>
          <cell r="CF1077">
            <v>-4.94125841033343E-4</v>
          </cell>
          <cell r="CG1077">
            <v>0.99950587415896663</v>
          </cell>
          <cell r="CH1077">
            <v>-4.4325789218449874E-2</v>
          </cell>
          <cell r="CI1077">
            <v>-2.9172980548590854E-2</v>
          </cell>
          <cell r="CJ1077">
            <v>-0.26195566352622535</v>
          </cell>
          <cell r="CK1077">
            <v>-0.3129517902855723</v>
          </cell>
          <cell r="CM1077">
            <v>18446247.649999999</v>
          </cell>
          <cell r="CN1077">
            <v>0</v>
          </cell>
          <cell r="CO1077">
            <v>998524.55999999994</v>
          </cell>
          <cell r="CP1077">
            <v>19444772.209999997</v>
          </cell>
          <cell r="CQ1077">
            <v>-3.5163039231260154E-3</v>
          </cell>
          <cell r="CR1077">
            <v>0.99648369607687404</v>
          </cell>
          <cell r="CS1077">
            <v>2.0804552861169334E-2</v>
          </cell>
          <cell r="CT1077">
            <v>6.4342065823586703E-2</v>
          </cell>
          <cell r="CU1077">
            <v>0.41118986182970474</v>
          </cell>
          <cell r="CV1077">
            <v>0.64839318009039792</v>
          </cell>
          <cell r="CW1077">
            <v>0.37590408316386914</v>
          </cell>
          <cell r="CX1077">
            <v>-2.4254600430864319E-3</v>
          </cell>
          <cell r="CY1077">
            <v>0.99757453995691359</v>
          </cell>
          <cell r="CZ1077">
            <v>1.4342797238023453E-2</v>
          </cell>
          <cell r="DA1077">
            <v>4.3810487438231238E-2</v>
          </cell>
          <cell r="DB1077">
            <v>0.26284271977619378</v>
          </cell>
          <cell r="DC1077">
            <v>0.52237027513567735</v>
          </cell>
          <cell r="DE1077">
            <v>0.45268862338591354</v>
          </cell>
          <cell r="DF1077">
            <v>0.54731137661408646</v>
          </cell>
        </row>
        <row r="1078">
          <cell r="BS1078">
            <v>39041</v>
          </cell>
          <cell r="BU1078">
            <v>15209497.449999999</v>
          </cell>
          <cell r="BV1078">
            <v>0</v>
          </cell>
          <cell r="BW1078">
            <v>0</v>
          </cell>
          <cell r="BX1078">
            <v>15209497.449999999</v>
          </cell>
          <cell r="BY1078">
            <v>-3.1226585778480675E-3</v>
          </cell>
          <cell r="BZ1078">
            <v>0.9968773414221519</v>
          </cell>
          <cell r="CB1078">
            <v>3.2550799406834141E-3</v>
          </cell>
          <cell r="CC1078">
            <v>-2.6656468467780359E-2</v>
          </cell>
          <cell r="CD1078">
            <v>3.8641519728999985E-2</v>
          </cell>
          <cell r="CE1078">
            <v>5.363401790341249E-2</v>
          </cell>
          <cell r="CF1078">
            <v>-5.43560380620831E-3</v>
          </cell>
          <cell r="CG1078">
            <v>0.99456439619379167</v>
          </cell>
          <cell r="CI1078">
            <v>-3.4450011590690832E-2</v>
          </cell>
          <cell r="CJ1078">
            <v>-0.26596738013071275</v>
          </cell>
          <cell r="CK1078">
            <v>-0.31668631214934462</v>
          </cell>
          <cell r="CM1078">
            <v>18420321.75</v>
          </cell>
          <cell r="CN1078">
            <v>0</v>
          </cell>
          <cell r="CO1078">
            <v>998524.55999999994</v>
          </cell>
          <cell r="CP1078">
            <v>19418846.309999999</v>
          </cell>
          <cell r="CQ1078">
            <v>-1.3333095250488672E-3</v>
          </cell>
          <cell r="CR1078">
            <v>0.99866669047495116</v>
          </cell>
          <cell r="CT1078">
            <v>6.2922968409313995E-2</v>
          </cell>
          <cell r="CU1078">
            <v>0.40930830894527492</v>
          </cell>
          <cell r="CV1078">
            <v>0.64619536176235792</v>
          </cell>
          <cell r="CW1078">
            <v>0.37406957714423306</v>
          </cell>
          <cell r="CX1078">
            <v>-9.1971647976448921E-4</v>
          </cell>
          <cell r="CY1078">
            <v>0.99908028352023548</v>
          </cell>
          <cell r="DA1078">
            <v>4.2850477731183334E-2</v>
          </cell>
          <cell r="DB1078">
            <v>0.26168126251546497</v>
          </cell>
          <cell r="DC1078">
            <v>0.52097012610533144</v>
          </cell>
          <cell r="DE1078">
            <v>0.45226224261116449</v>
          </cell>
          <cell r="DF1078">
            <v>0.54773775738883534</v>
          </cell>
        </row>
        <row r="1079">
          <cell r="BS1079">
            <v>39042</v>
          </cell>
          <cell r="BU1079">
            <v>15070550.66</v>
          </cell>
          <cell r="BV1079">
            <v>0</v>
          </cell>
          <cell r="BW1079">
            <v>0</v>
          </cell>
          <cell r="BX1079">
            <v>15070550.66</v>
          </cell>
          <cell r="BY1079">
            <v>-9.1355280118081156E-3</v>
          </cell>
          <cell r="BZ1079">
            <v>0.99086447198819183</v>
          </cell>
          <cell r="CB1079">
            <v>-5.910184945103536E-3</v>
          </cell>
          <cell r="CC1079">
            <v>-3.554847556520524E-2</v>
          </cell>
          <cell r="CD1079">
            <v>2.9152981031288716E-2</v>
          </cell>
          <cell r="CE1079">
            <v>4.400851481866197E-2</v>
          </cell>
          <cell r="CF1079">
            <v>-2.3175604325112058E-2</v>
          </cell>
          <cell r="CG1079">
            <v>0.97682439567488799</v>
          </cell>
          <cell r="CI1079">
            <v>-5.682721607818142E-2</v>
          </cell>
          <cell r="CJ1079">
            <v>-0.28297902969052868</v>
          </cell>
          <cell r="CK1079">
            <v>-0.33252251980890446</v>
          </cell>
          <cell r="CM1079">
            <v>18674991.780000001</v>
          </cell>
          <cell r="CN1079">
            <v>0</v>
          </cell>
          <cell r="CO1079">
            <v>998524.55999999994</v>
          </cell>
          <cell r="CP1079">
            <v>19673516.34</v>
          </cell>
          <cell r="CQ1079">
            <v>1.311458085276958E-2</v>
          </cell>
          <cell r="CR1079">
            <v>1.0131145808527695</v>
          </cell>
          <cell r="CT1079">
            <v>7.6862757618783695E-2</v>
          </cell>
          <cell r="CU1079">
            <v>0.42779079670941766</v>
          </cell>
          <cell r="CV1079">
            <v>0.66778452393364462</v>
          </cell>
          <cell r="CW1079">
            <v>0.3920899237110218</v>
          </cell>
          <cell r="CX1079">
            <v>9.1088294371111621E-3</v>
          </cell>
          <cell r="CY1079">
            <v>1.0091088294371111</v>
          </cell>
          <cell r="DA1079">
            <v>5.2349624861246502E-2</v>
          </cell>
          <cell r="DB1079">
            <v>0.27317370193971735</v>
          </cell>
          <cell r="DC1079">
            <v>0.53482438356296624</v>
          </cell>
          <cell r="DE1079">
            <v>0.44659381862939768</v>
          </cell>
          <cell r="DF1079">
            <v>0.55340618137060249</v>
          </cell>
        </row>
        <row r="1080">
          <cell r="BS1080">
            <v>39043</v>
          </cell>
          <cell r="BU1080">
            <v>15045202.460000001</v>
          </cell>
          <cell r="BV1080">
            <v>0</v>
          </cell>
          <cell r="BW1080">
            <v>0</v>
          </cell>
          <cell r="BX1080">
            <v>15045202.460000001</v>
          </cell>
          <cell r="BY1080">
            <v>-1.6819690648250841E-3</v>
          </cell>
          <cell r="BZ1080">
            <v>0.9983180309351749</v>
          </cell>
          <cell r="CB1080">
            <v>-7.5822132616836235E-3</v>
          </cell>
          <cell r="CC1080">
            <v>-3.7170653193827952E-2</v>
          </cell>
          <cell r="CD1080">
            <v>2.7421977554221488E-2</v>
          </cell>
          <cell r="CE1080">
            <v>4.2252524793322976E-2</v>
          </cell>
          <cell r="CF1080">
            <v>-5.1021379873504597E-3</v>
          </cell>
          <cell r="CG1080">
            <v>0.99489786201264951</v>
          </cell>
          <cell r="CI1080">
            <v>-6.163941376766402E-2</v>
          </cell>
          <cell r="CJ1080">
            <v>-0.2866373696208715</v>
          </cell>
          <cell r="CK1080">
            <v>-0.33592808201628843</v>
          </cell>
          <cell r="CM1080">
            <v>18916764.010000002</v>
          </cell>
          <cell r="CN1080">
            <v>0</v>
          </cell>
          <cell r="CO1080">
            <v>998524.55999999994</v>
          </cell>
          <cell r="CP1080">
            <v>19915288.57</v>
          </cell>
          <cell r="CQ1080">
            <v>1.2289223025597693E-2</v>
          </cell>
          <cell r="CR1080">
            <v>1.0122892230255978</v>
          </cell>
          <cell r="CT1080">
            <v>9.0096564215121244E-2</v>
          </cell>
          <cell r="CU1080">
            <v>0.44533723624407551</v>
          </cell>
          <cell r="CV1080">
            <v>0.68828029990690553</v>
          </cell>
          <cell r="CW1080">
            <v>0.40919762725519382</v>
          </cell>
          <cell r="CX1080">
            <v>8.5899109955727831E-3</v>
          </cell>
          <cell r="CY1080">
            <v>1.0085899109955727</v>
          </cell>
          <cell r="DA1080">
            <v>6.1389214475028986E-2</v>
          </cell>
          <cell r="DB1080">
            <v>0.28411015072128332</v>
          </cell>
          <cell r="DC1080">
            <v>0.54800838841160693</v>
          </cell>
          <cell r="DE1080">
            <v>0.44300151091928219</v>
          </cell>
          <cell r="DF1080">
            <v>0.55699848908071792</v>
          </cell>
        </row>
        <row r="1081">
          <cell r="BS1081">
            <v>39045</v>
          </cell>
          <cell r="BU1081">
            <v>15047884.76</v>
          </cell>
          <cell r="BV1081">
            <v>0</v>
          </cell>
          <cell r="BW1081">
            <v>0</v>
          </cell>
          <cell r="BX1081">
            <v>15047884.76</v>
          </cell>
          <cell r="BY1081">
            <v>1.782827454220169E-4</v>
          </cell>
          <cell r="BZ1081">
            <v>1.000178282745422</v>
          </cell>
          <cell r="CA1081">
            <v>-1.3715252401339861E-2</v>
          </cell>
          <cell r="CB1081">
            <v>-7.4052822940583463E-3</v>
          </cell>
          <cell r="CC1081">
            <v>-3.6998997334506512E-2</v>
          </cell>
          <cell r="CD1081">
            <v>2.7605149165086829E-2</v>
          </cell>
          <cell r="CE1081">
            <v>4.2438340434866051E-2</v>
          </cell>
          <cell r="CF1081">
            <v>5.4119760163008721E-4</v>
          </cell>
          <cell r="CG1081">
            <v>1.0005411976016301</v>
          </cell>
          <cell r="CH1081">
            <v>-3.2918938266056075E-2</v>
          </cell>
          <cell r="CI1081">
            <v>-6.1131575268930871E-2</v>
          </cell>
          <cell r="CJ1081">
            <v>-0.28625129947621775</v>
          </cell>
          <cell r="CK1081">
            <v>-0.33556868788696581</v>
          </cell>
          <cell r="CM1081">
            <v>18936615.66</v>
          </cell>
          <cell r="CN1081">
            <v>0</v>
          </cell>
          <cell r="CO1081">
            <v>998524.55999999994</v>
          </cell>
          <cell r="CP1081">
            <v>19935140.219999999</v>
          </cell>
          <cell r="CQ1081">
            <v>9.9680453688743664E-4</v>
          </cell>
          <cell r="CR1081">
            <v>1.0009968045368873</v>
          </cell>
          <cell r="CS1081">
            <v>2.5218501132546756E-2</v>
          </cell>
          <cell r="CT1081">
            <v>9.1183177415976147E-2</v>
          </cell>
          <cell r="CU1081">
            <v>0.44677795495849582</v>
          </cell>
          <cell r="CV1081">
            <v>0.68996318536939016</v>
          </cell>
          <cell r="CW1081">
            <v>0.41060232184341272</v>
          </cell>
          <cell r="CX1081">
            <v>6.9749854207432494E-4</v>
          </cell>
          <cell r="CY1081">
            <v>1.0006974985420742</v>
          </cell>
          <cell r="CZ1081">
            <v>1.7550163259450136E-2</v>
          </cell>
          <cell r="DA1081">
            <v>6.2129531904698609E-2</v>
          </cell>
          <cell r="DB1081">
            <v>0.28500581567927408</v>
          </cell>
          <cell r="DC1081">
            <v>0.54908812200564272</v>
          </cell>
          <cell r="DE1081">
            <v>0.44278669905485107</v>
          </cell>
          <cell r="DF1081">
            <v>0.55721330094514887</v>
          </cell>
        </row>
        <row r="1082">
          <cell r="BS1082">
            <v>39048</v>
          </cell>
          <cell r="BU1082">
            <v>15156370.460000001</v>
          </cell>
          <cell r="BV1082">
            <v>0</v>
          </cell>
          <cell r="BW1082">
            <v>0</v>
          </cell>
          <cell r="BX1082">
            <v>15156370.460000001</v>
          </cell>
          <cell r="BY1082">
            <v>7.209365417814452E-3</v>
          </cell>
          <cell r="BZ1082">
            <v>1.0072093654178145</v>
          </cell>
          <cell r="CB1082">
            <v>-2.4930426232383507E-4</v>
          </cell>
          <cell r="CC1082">
            <v>-3.0056371208569188E-2</v>
          </cell>
          <cell r="CD1082">
            <v>3.5013530190645792E-2</v>
          </cell>
          <cell r="CE1082">
            <v>4.995365935660101E-2</v>
          </cell>
          <cell r="CF1082">
            <v>2.2535819677888803E-2</v>
          </cell>
          <cell r="CG1082">
            <v>1.0225358196778889</v>
          </cell>
          <cell r="CI1082">
            <v>-3.9973405747927959E-2</v>
          </cell>
          <cell r="CJ1082">
            <v>-0.27016638746588628</v>
          </cell>
          <cell r="CK1082">
            <v>-0.32059518364884343</v>
          </cell>
          <cell r="CM1082">
            <v>18399476.57</v>
          </cell>
          <cell r="CN1082">
            <v>0</v>
          </cell>
          <cell r="CO1082">
            <v>998524.55999999994</v>
          </cell>
          <cell r="CP1082">
            <v>19398001.129999999</v>
          </cell>
          <cell r="CQ1082">
            <v>-2.6944334680982739E-2</v>
          </cell>
          <cell r="CR1082">
            <v>0.97305566531901722</v>
          </cell>
          <cell r="CT1082">
            <v>6.1781972685421849E-2</v>
          </cell>
          <cell r="CU1082">
            <v>0.40779548553102618</v>
          </cell>
          <cell r="CV1082">
            <v>0.64442825170425766</v>
          </cell>
          <cell r="CW1082">
            <v>0.37259458078189245</v>
          </cell>
          <cell r="CX1082">
            <v>-1.8704634130757413E-2</v>
          </cell>
          <cell r="CY1082">
            <v>0.9812953658692426</v>
          </cell>
          <cell r="DA1082">
            <v>4.2262787610948704E-2</v>
          </cell>
          <cell r="DB1082">
            <v>0.26097025204109769</v>
          </cell>
          <cell r="DC1082">
            <v>0.520112995447225</v>
          </cell>
          <cell r="DE1082">
            <v>0.45167599096663302</v>
          </cell>
          <cell r="DF1082">
            <v>0.54832400903336698</v>
          </cell>
        </row>
        <row r="1083">
          <cell r="BS1083">
            <v>39049</v>
          </cell>
          <cell r="BU1083">
            <v>15141337.060000001</v>
          </cell>
          <cell r="BV1083">
            <v>0</v>
          </cell>
          <cell r="BW1083">
            <v>0</v>
          </cell>
          <cell r="BX1083">
            <v>15141337.060000001</v>
          </cell>
          <cell r="BY1083">
            <v>-9.9188654959812676E-4</v>
          </cell>
          <cell r="BZ1083">
            <v>0.99900811345040186</v>
          </cell>
          <cell r="CB1083">
            <v>-1.240943530377403E-3</v>
          </cell>
          <cell r="CC1083">
            <v>-3.1018445247835813E-2</v>
          </cell>
          <cell r="CD1083">
            <v>3.3986914191397544E-2</v>
          </cell>
          <cell r="CE1083">
            <v>4.8912224444183749E-2</v>
          </cell>
          <cell r="CF1083">
            <v>-1.5953177251311352E-3</v>
          </cell>
          <cell r="CG1083">
            <v>0.99840468227486889</v>
          </cell>
          <cell r="CI1083">
            <v>-4.1504953190335536E-2</v>
          </cell>
          <cell r="CJ1083">
            <v>-0.27133070396435843</v>
          </cell>
          <cell r="CK1083">
            <v>-0.32167905019490783</v>
          </cell>
          <cell r="CM1083">
            <v>18347012.620000001</v>
          </cell>
          <cell r="CN1083">
            <v>0</v>
          </cell>
          <cell r="CO1083">
            <v>998524.55999999994</v>
          </cell>
          <cell r="CP1083">
            <v>19345537.18</v>
          </cell>
          <cell r="CQ1083">
            <v>-2.7046059874107895E-3</v>
          </cell>
          <cell r="CR1083">
            <v>0.99729539401258926</v>
          </cell>
          <cell r="CT1083">
            <v>5.891027080477218E-2</v>
          </cell>
          <cell r="CU1083">
            <v>0.40398795343180915</v>
          </cell>
          <cell r="CV1083">
            <v>0.63998072120883087</v>
          </cell>
          <cell r="CW1083">
            <v>0.36888225326042212</v>
          </cell>
          <cell r="CX1083">
            <v>-1.8692430086501E-3</v>
          </cell>
          <cell r="CY1083">
            <v>0.9981307569913499</v>
          </cell>
          <cell r="DA1083">
            <v>4.0314545182030814E-2</v>
          </cell>
          <cell r="DB1083">
            <v>0.2586131922133541</v>
          </cell>
          <cell r="DC1083">
            <v>0.51727153485812716</v>
          </cell>
          <cell r="DE1083">
            <v>0.45213745092499286</v>
          </cell>
          <cell r="DF1083">
            <v>0.5478625490750072</v>
          </cell>
        </row>
        <row r="1084">
          <cell r="BS1084">
            <v>39050</v>
          </cell>
          <cell r="BU1084">
            <v>15128971.67</v>
          </cell>
          <cell r="BV1084">
            <v>0</v>
          </cell>
          <cell r="BW1084">
            <v>0</v>
          </cell>
          <cell r="BX1084">
            <v>15128971.67</v>
          </cell>
          <cell r="BY1084">
            <v>-8.1666433756812464E-4</v>
          </cell>
          <cell r="BZ1084">
            <v>0.99918333566243189</v>
          </cell>
          <cell r="CB1084">
            <v>-2.0565944336192743E-3</v>
          </cell>
          <cell r="CC1084">
            <v>-3.180977792736317E-2</v>
          </cell>
          <cell r="CD1084">
            <v>3.3142493953065344E-2</v>
          </cell>
          <cell r="CE1084">
            <v>4.805561523724089E-2</v>
          </cell>
          <cell r="CF1084">
            <v>-1.097199660623639E-3</v>
          </cell>
          <cell r="CG1084">
            <v>0.9989028003393764</v>
          </cell>
          <cell r="CI1084">
            <v>-4.2556613630404527E-2</v>
          </cell>
          <cell r="CJ1084">
            <v>-0.27213019966867558</v>
          </cell>
          <cell r="CK1084">
            <v>-0.32242330371082784</v>
          </cell>
          <cell r="CM1084">
            <v>18615029.809999999</v>
          </cell>
          <cell r="CN1084">
            <v>20000</v>
          </cell>
          <cell r="CO1084">
            <v>1018524.5599999999</v>
          </cell>
          <cell r="CP1084">
            <v>19633554.369999997</v>
          </cell>
          <cell r="CQ1084">
            <v>1.4888043031328098E-2</v>
          </cell>
          <cell r="CR1084">
            <v>1.0148880430313281</v>
          </cell>
          <cell r="CT1084">
            <v>7.467537248282885E-2</v>
          </cell>
          <cell r="CU1084">
            <v>0.42489058649796818</v>
          </cell>
          <cell r="CV1084">
            <v>0.66439682475673645</v>
          </cell>
          <cell r="CW1084">
            <v>0.3892622311517846</v>
          </cell>
          <cell r="CX1084">
            <v>1.0323495691383055E-2</v>
          </cell>
          <cell r="CY1084">
            <v>1.0103234956913831</v>
          </cell>
          <cell r="DA1084">
            <v>5.1054227906900618E-2</v>
          </cell>
          <cell r="DB1084">
            <v>0.27160648008028665</v>
          </cell>
          <cell r="DC1084">
            <v>0.53293508101089326</v>
          </cell>
          <cell r="DE1084">
            <v>0.44834551346753915</v>
          </cell>
          <cell r="DF1084">
            <v>0.55165448653246085</v>
          </cell>
        </row>
        <row r="1085">
          <cell r="BS1085">
            <v>39051</v>
          </cell>
          <cell r="BU1085">
            <v>15081121.32</v>
          </cell>
          <cell r="BV1085">
            <v>0</v>
          </cell>
          <cell r="BW1085">
            <v>0</v>
          </cell>
          <cell r="BX1085">
            <v>15081121.32</v>
          </cell>
          <cell r="BY1085">
            <v>-3.1628289776551369E-3</v>
          </cell>
          <cell r="BZ1085">
            <v>0.99683717102234481</v>
          </cell>
          <cell r="CB1085">
            <v>-5.212918754804563E-3</v>
          </cell>
          <cell r="CC1085">
            <v>-3.4871998017616868E-2</v>
          </cell>
          <cell r="CD1085">
            <v>2.9874840935143698E-2</v>
          </cell>
          <cell r="CE1085">
            <v>4.474079456717428E-2</v>
          </cell>
          <cell r="CF1085">
            <v>-4.4374536064971893E-3</v>
          </cell>
          <cell r="CG1085">
            <v>0.99556254639350283</v>
          </cell>
          <cell r="CI1085">
            <v>-4.6805224238267162E-2</v>
          </cell>
          <cell r="CJ1085">
            <v>-0.2753600881392162</v>
          </cell>
          <cell r="CK1085">
            <v>-0.32543001886545464</v>
          </cell>
          <cell r="CM1085">
            <v>18760412.82</v>
          </cell>
          <cell r="CN1085">
            <v>0</v>
          </cell>
          <cell r="CO1085">
            <v>1018524.5599999999</v>
          </cell>
          <cell r="CP1085">
            <v>19778937.379999999</v>
          </cell>
          <cell r="CQ1085">
            <v>7.4048237654892671E-3</v>
          </cell>
          <cell r="CR1085">
            <v>1.0074048237654893</v>
          </cell>
          <cell r="CT1085">
            <v>8.2633154221175786E-2</v>
          </cell>
          <cell r="CU1085">
            <v>0.43544165017609049</v>
          </cell>
          <cell r="CV1085">
            <v>0.67672138991990005</v>
          </cell>
          <cell r="CW1085">
            <v>0.39954947313751399</v>
          </cell>
          <cell r="CX1085">
            <v>5.1446168193717244E-3</v>
          </cell>
          <cell r="CY1085">
            <v>1.0051446168193716</v>
          </cell>
          <cell r="DA1085">
            <v>5.6461499165862072E-2</v>
          </cell>
          <cell r="DB1085">
            <v>0.2781484081653296</v>
          </cell>
          <cell r="DC1085">
            <v>0.54082144461166659</v>
          </cell>
          <cell r="DE1085">
            <v>0.44563941036509996</v>
          </cell>
          <cell r="DF1085">
            <v>0.55436058963490009</v>
          </cell>
        </row>
        <row r="1086">
          <cell r="BU1086">
            <v>15344466.606818182</v>
          </cell>
          <cell r="CM1086">
            <v>18184910.450454544</v>
          </cell>
        </row>
        <row r="1089">
          <cell r="BU1089">
            <v>15160149.949999999</v>
          </cell>
          <cell r="BX1089">
            <v>15160149.949999999</v>
          </cell>
          <cell r="CM1089">
            <v>17316139.16</v>
          </cell>
          <cell r="CP1089">
            <v>18269288.449999999</v>
          </cell>
        </row>
        <row r="1090">
          <cell r="BU1090">
            <v>-79028.629999998957</v>
          </cell>
          <cell r="BW1090">
            <v>0</v>
          </cell>
          <cell r="BX1090">
            <v>-79028.629999998957</v>
          </cell>
          <cell r="BY1090" t="str">
            <v>Month P&amp;L</v>
          </cell>
          <cell r="CM1090">
            <v>1444273.6600000001</v>
          </cell>
          <cell r="CO1090">
            <v>65375.269999999553</v>
          </cell>
          <cell r="CP1090">
            <v>1509648.9299999997</v>
          </cell>
        </row>
        <row r="1091">
          <cell r="BX1091">
            <v>0</v>
          </cell>
          <cell r="CP1091">
            <v>0</v>
          </cell>
        </row>
        <row r="1092">
          <cell r="BU1092">
            <v>0</v>
          </cell>
          <cell r="CM1092">
            <v>0</v>
          </cell>
        </row>
        <row r="1093">
          <cell r="BU1093">
            <v>-5.2129187548042005E-3</v>
          </cell>
          <cell r="BX1093">
            <v>-5.2129187548042005E-3</v>
          </cell>
          <cell r="CM1093">
            <v>8.3406216977988307E-2</v>
          </cell>
          <cell r="CP1093">
            <v>8.2633154221176022E-2</v>
          </cell>
        </row>
        <row r="1094">
          <cell r="BS1094" t="str">
            <v>Month Fee deduction</v>
          </cell>
          <cell r="BX1094">
            <v>0</v>
          </cell>
          <cell r="CP1094">
            <v>65375.270000000004</v>
          </cell>
        </row>
        <row r="1095">
          <cell r="BS1095" t="str">
            <v>Cum fee deduction</v>
          </cell>
          <cell r="BU1095">
            <v>-79028.629999998957</v>
          </cell>
          <cell r="BX1095">
            <v>0</v>
          </cell>
          <cell r="CM1095">
            <v>1444273.6600000001</v>
          </cell>
          <cell r="CP1095">
            <v>65375.270000000004</v>
          </cell>
        </row>
        <row r="1097">
          <cell r="BX1097">
            <v>0</v>
          </cell>
        </row>
        <row r="1098">
          <cell r="BX1098">
            <v>79028.629999998957</v>
          </cell>
        </row>
        <row r="1102">
          <cell r="BT1102" t="str">
            <v>First Day P&amp;L:</v>
          </cell>
          <cell r="BU1102">
            <v>97534.029999999329</v>
          </cell>
          <cell r="BW1102">
            <v>140466.20999999903</v>
          </cell>
          <cell r="CL1102" t="str">
            <v>First Day P&amp;L:</v>
          </cell>
          <cell r="CM1102">
            <v>42932.179999999702</v>
          </cell>
        </row>
        <row r="1106">
          <cell r="BU1106">
            <v>250000</v>
          </cell>
          <cell r="BX1106">
            <v>250000</v>
          </cell>
          <cell r="CM1106">
            <v>0</v>
          </cell>
          <cell r="CP1106">
            <v>0</v>
          </cell>
        </row>
        <row r="1107">
          <cell r="BU1107">
            <v>0</v>
          </cell>
          <cell r="BX1107">
            <v>0</v>
          </cell>
          <cell r="CM1107">
            <v>0</v>
          </cell>
          <cell r="CP1107">
            <v>0</v>
          </cell>
        </row>
        <row r="1108">
          <cell r="BU1108">
            <v>15331121.32</v>
          </cell>
          <cell r="BX1108">
            <v>15331121.32</v>
          </cell>
          <cell r="CM1108">
            <v>18760412.82</v>
          </cell>
          <cell r="CP1108">
            <v>19778937.379999999</v>
          </cell>
        </row>
        <row r="1110">
          <cell r="BS1110">
            <v>39052</v>
          </cell>
          <cell r="BU1110">
            <v>15178655.35</v>
          </cell>
          <cell r="BV1110">
            <v>0</v>
          </cell>
          <cell r="BW1110">
            <v>0</v>
          </cell>
          <cell r="BX1110">
            <v>15178655.35</v>
          </cell>
          <cell r="BY1110">
            <v>-9.9448674899665235E-3</v>
          </cell>
          <cell r="BZ1110">
            <v>0.99005513251003352</v>
          </cell>
          <cell r="CA1110">
            <v>-7.7581131826470751E-3</v>
          </cell>
          <cell r="CB1110">
            <v>-9.9448674899664802E-3</v>
          </cell>
          <cell r="CC1110">
            <v>-4.4470068108187766E-2</v>
          </cell>
          <cell r="CD1110">
            <v>1.9632872110793453E-2</v>
          </cell>
          <cell r="CE1110">
            <v>3.4350985803841549E-2</v>
          </cell>
          <cell r="CF1110">
            <v>-1.3564276756266584E-2</v>
          </cell>
          <cell r="CG1110">
            <v>0.98643572324373341</v>
          </cell>
          <cell r="CH1110">
            <v>1.4879116741031151E-3</v>
          </cell>
          <cell r="CI1110">
            <v>-1.3564276756266591E-2</v>
          </cell>
          <cell r="CJ1110">
            <v>-0.28518930445233248</v>
          </cell>
          <cell r="CK1110">
            <v>-0.33458007278103319</v>
          </cell>
          <cell r="CM1110">
            <v>18803345</v>
          </cell>
          <cell r="CN1110">
            <v>0</v>
          </cell>
          <cell r="CO1110">
            <v>1018524.5599999999</v>
          </cell>
          <cell r="CP1110">
            <v>19821869.559999999</v>
          </cell>
          <cell r="CQ1110">
            <v>2.1706009364998407E-3</v>
          </cell>
          <cell r="CR1110">
            <v>1.0021706009364999</v>
          </cell>
          <cell r="CS1110">
            <v>-5.6819595322615823E-3</v>
          </cell>
          <cell r="CT1110">
            <v>2.1706009364999002E-3</v>
          </cell>
          <cell r="CU1110">
            <v>0.43855742116625374</v>
          </cell>
          <cell r="CV1110">
            <v>0.68036088293910968</v>
          </cell>
          <cell r="CW1110">
            <v>0.40258733653458423</v>
          </cell>
          <cell r="CX1110">
            <v>1.5378281695772322E-3</v>
          </cell>
          <cell r="CY1110">
            <v>1.0015378281695773</v>
          </cell>
          <cell r="CZ1110">
            <v>-3.8068581692617398E-3</v>
          </cell>
          <cell r="DA1110">
            <v>1.53782816957726E-3</v>
          </cell>
          <cell r="DB1110">
            <v>0.28011398079230654</v>
          </cell>
          <cell r="DC1110">
            <v>0.54319096323347904</v>
          </cell>
          <cell r="DE1110">
            <v>0.44666750614049711</v>
          </cell>
          <cell r="DF1110">
            <v>0.55333249385950289</v>
          </cell>
        </row>
        <row r="1111">
          <cell r="BS1111">
            <v>39055</v>
          </cell>
          <cell r="BU1111">
            <v>15129466.369999999</v>
          </cell>
          <cell r="BV1111">
            <v>0</v>
          </cell>
          <cell r="BW1111">
            <v>0</v>
          </cell>
          <cell r="BX1111">
            <v>15129466.369999999</v>
          </cell>
          <cell r="BY1111">
            <v>-3.2406678237147301E-3</v>
          </cell>
          <cell r="BZ1111">
            <v>0.99675933217628532</v>
          </cell>
          <cell r="CB1111">
            <v>-1.3153307301595363E-2</v>
          </cell>
          <cell r="CC1111">
            <v>-4.7566623213065817E-2</v>
          </cell>
          <cell r="CD1111">
            <v>1.6328580670142312E-2</v>
          </cell>
          <cell r="CE1111">
            <v>3.0998997845719467E-2</v>
          </cell>
          <cell r="CF1111">
            <v>-1.1810255093902121E-2</v>
          </cell>
          <cell r="CG1111">
            <v>0.9881897449060979</v>
          </cell>
          <cell r="CI1111">
            <v>-2.5214334281512873E-2</v>
          </cell>
          <cell r="CJ1111">
            <v>-0.29363140111060004</v>
          </cell>
          <cell r="CK1111">
            <v>-0.34243885186605494</v>
          </cell>
          <cell r="CM1111">
            <v>19164911.73</v>
          </cell>
          <cell r="CN1111">
            <v>0</v>
          </cell>
          <cell r="CO1111">
            <v>1018524.5599999999</v>
          </cell>
          <cell r="CP1111">
            <v>20183436.289999999</v>
          </cell>
          <cell r="CQ1111">
            <v>1.8240798573795097E-2</v>
          </cell>
          <cell r="CR1111">
            <v>1.0182407985737951</v>
          </cell>
          <cell r="CT1111">
            <v>2.045099300476183E-2</v>
          </cell>
          <cell r="CU1111">
            <v>0.46479785732258549</v>
          </cell>
          <cell r="CV1111">
            <v>0.7110120073360866</v>
          </cell>
          <cell r="CW1111">
            <v>0.42817164962246745</v>
          </cell>
          <cell r="CX1111">
            <v>1.2951679208211319E-2</v>
          </cell>
          <cell r="CY1111">
            <v>1.0129516792082114</v>
          </cell>
          <cell r="DA1111">
            <v>1.4509424834918461E-2</v>
          </cell>
          <cell r="DB1111">
            <v>0.29669360642147491</v>
          </cell>
          <cell r="DC1111">
            <v>0.5631778775462899</v>
          </cell>
          <cell r="DE1111">
            <v>0.44116462254785715</v>
          </cell>
          <cell r="DF1111">
            <v>0.55883537745214285</v>
          </cell>
        </row>
        <row r="1112">
          <cell r="BS1112">
            <v>39056</v>
          </cell>
          <cell r="BU1112">
            <v>15064718.41</v>
          </cell>
          <cell r="BV1112">
            <v>0</v>
          </cell>
          <cell r="BW1112">
            <v>0</v>
          </cell>
          <cell r="BX1112">
            <v>15064718.41</v>
          </cell>
          <cell r="BY1112">
            <v>-4.2795931076846719E-3</v>
          </cell>
          <cell r="BZ1112">
            <v>0.99572040689231534</v>
          </cell>
          <cell r="CB1112">
            <v>-1.7376609606008842E-2</v>
          </cell>
          <cell r="CC1112">
            <v>-5.1642650527891965E-2</v>
          </cell>
          <cell r="CD1112">
            <v>1.197910788116352E-2</v>
          </cell>
          <cell r="CE1112">
            <v>2.6586741640509226E-2</v>
          </cell>
          <cell r="CF1112">
            <v>-1.5601880272783706E-2</v>
          </cell>
          <cell r="CG1112">
            <v>0.98439811972721625</v>
          </cell>
          <cell r="CI1112">
            <v>-4.042282352967852E-2</v>
          </cell>
          <cell r="CJ1112">
            <v>-0.30465207941892647</v>
          </cell>
          <cell r="CK1112">
            <v>-0.35269804217127498</v>
          </cell>
          <cell r="CM1112">
            <v>19318263.91</v>
          </cell>
          <cell r="CN1112">
            <v>0</v>
          </cell>
          <cell r="CO1112">
            <v>1018524.5599999999</v>
          </cell>
          <cell r="CP1112">
            <v>20336788.469999999</v>
          </cell>
          <cell r="CQ1112">
            <v>7.5979222663872621E-3</v>
          </cell>
          <cell r="CR1112">
            <v>1.0075979222663873</v>
          </cell>
          <cell r="CT1112">
            <v>2.8204300326269749E-2</v>
          </cell>
          <cell r="CU1112">
            <v>0.47592727757849329</v>
          </cell>
          <cell r="CV1112">
            <v>0.72401214356468158</v>
          </cell>
          <cell r="CW1112">
            <v>0.43902278679935702</v>
          </cell>
          <cell r="CX1112">
            <v>5.4202788014484013E-3</v>
          </cell>
          <cell r="CY1112">
            <v>1.0054202788014484</v>
          </cell>
          <cell r="DA1112">
            <v>2.000834876422064E-2</v>
          </cell>
          <cell r="DB1112">
            <v>0.30372204728833485</v>
          </cell>
          <cell r="DC1112">
            <v>0.57165073745884709</v>
          </cell>
          <cell r="DE1112">
            <v>0.43814461089482365</v>
          </cell>
          <cell r="DF1112">
            <v>0.56185538910517641</v>
          </cell>
        </row>
        <row r="1113">
          <cell r="BS1113">
            <v>39057</v>
          </cell>
          <cell r="BU1113">
            <v>15031756.810000001</v>
          </cell>
          <cell r="BV1113">
            <v>0</v>
          </cell>
          <cell r="BW1113">
            <v>0</v>
          </cell>
          <cell r="BX1113">
            <v>15031756.810000001</v>
          </cell>
          <cell r="BY1113">
            <v>-2.1879997423728563E-3</v>
          </cell>
          <cell r="BZ1113">
            <v>0.99781200025762717</v>
          </cell>
          <cell r="CB1113">
            <v>-1.9526589331040456E-2</v>
          </cell>
          <cell r="CC1113">
            <v>-5.3717656164214311E-2</v>
          </cell>
          <cell r="CD1113">
            <v>9.7648978538329434E-3</v>
          </cell>
          <cell r="CE1113">
            <v>2.4340570114276483E-2</v>
          </cell>
          <cell r="CF1113">
            <v>-8.2998752797697577E-3</v>
          </cell>
          <cell r="CG1113">
            <v>0.99170012472023028</v>
          </cell>
          <cell r="CI1113">
            <v>-4.8387194415695722E-2</v>
          </cell>
          <cell r="CJ1113">
            <v>-0.31042338043579665</v>
          </cell>
          <cell r="CK1113">
            <v>-0.35807056768960421</v>
          </cell>
          <cell r="CM1113">
            <v>19337321.039999999</v>
          </cell>
          <cell r="CN1113">
            <v>0</v>
          </cell>
          <cell r="CO1113">
            <v>1018524.5599999999</v>
          </cell>
          <cell r="CP1113">
            <v>20355845.599999998</v>
          </cell>
          <cell r="CQ1113">
            <v>9.37076669116722E-4</v>
          </cell>
          <cell r="CR1113">
            <v>1.0009370766691168</v>
          </cell>
          <cell r="CT1113">
            <v>2.9167806587190981E-2</v>
          </cell>
          <cell r="CU1113">
            <v>0.47731033459562511</v>
          </cell>
          <cell r="CV1113">
            <v>0.72562767512169013</v>
          </cell>
          <cell r="CW1113">
            <v>0.44037126147919414</v>
          </cell>
          <cell r="CX1113">
            <v>6.6808227965426932E-4</v>
          </cell>
          <cell r="CY1113">
            <v>1.0006680822796543</v>
          </cell>
          <cell r="DA1113">
            <v>2.0689798267129467E-2</v>
          </cell>
          <cell r="DB1113">
            <v>0.30459304088572292</v>
          </cell>
          <cell r="DC1113">
            <v>0.57270072946634909</v>
          </cell>
          <cell r="DE1113">
            <v>0.4373628200210789</v>
          </cell>
          <cell r="DF1113">
            <v>0.56263717997892104</v>
          </cell>
        </row>
        <row r="1114">
          <cell r="BS1114">
            <v>39058</v>
          </cell>
          <cell r="BU1114">
            <v>15070632.98</v>
          </cell>
          <cell r="BV1114">
            <v>0</v>
          </cell>
          <cell r="BW1114">
            <v>0</v>
          </cell>
          <cell r="BX1114">
            <v>15070632.98</v>
          </cell>
          <cell r="BY1114">
            <v>2.586269222645834E-3</v>
          </cell>
          <cell r="BZ1114">
            <v>1.0025862692226459</v>
          </cell>
          <cell r="CB1114">
            <v>-1.699082112540462E-2</v>
          </cell>
          <cell r="CC1114">
            <v>-5.1270315262418542E-2</v>
          </cell>
          <cell r="CD1114">
            <v>1.2376421731260523E-2</v>
          </cell>
          <cell r="CE1114">
            <v>2.6989790604270647E-2</v>
          </cell>
          <cell r="CF1114">
            <v>9.1326668334722298E-3</v>
          </cell>
          <cell r="CG1114">
            <v>1.0091326668334721</v>
          </cell>
          <cell r="CI1114">
            <v>-3.969643170782855E-2</v>
          </cell>
          <cell r="CJ1114">
            <v>-0.30412570691316476</v>
          </cell>
          <cell r="CK1114">
            <v>-0.35220804005371342</v>
          </cell>
          <cell r="CM1114">
            <v>19193937.489999998</v>
          </cell>
          <cell r="CN1114">
            <v>0</v>
          </cell>
          <cell r="CO1114">
            <v>1018524.5599999999</v>
          </cell>
          <cell r="CP1114">
            <v>20212462.049999997</v>
          </cell>
          <cell r="CQ1114">
            <v>-7.0438513249481893E-3</v>
          </cell>
          <cell r="CR1114">
            <v>0.99295614867505178</v>
          </cell>
          <cell r="CT1114">
            <v>2.1918501569167637E-2</v>
          </cell>
          <cell r="CU1114">
            <v>0.46690438023792402</v>
          </cell>
          <cell r="CV1114">
            <v>0.7134726103359168</v>
          </cell>
          <cell r="CW1114">
            <v>0.43022550046060659</v>
          </cell>
          <cell r="CX1114">
            <v>-5.0153984639625167E-3</v>
          </cell>
          <cell r="CY1114">
            <v>0.99498460153603752</v>
          </cell>
          <cell r="DA1114">
            <v>1.5570632220718306E-2</v>
          </cell>
          <cell r="DB1114">
            <v>0.29804998695236851</v>
          </cell>
          <cell r="DC1114">
            <v>0.56481300864351081</v>
          </cell>
          <cell r="DE1114">
            <v>0.43983137022525765</v>
          </cell>
          <cell r="DF1114">
            <v>0.56016862977474235</v>
          </cell>
        </row>
        <row r="1115">
          <cell r="BS1115">
            <v>39059</v>
          </cell>
          <cell r="BU1115">
            <v>15011408.119999999</v>
          </cell>
          <cell r="BV1115">
            <v>0</v>
          </cell>
          <cell r="BW1115">
            <v>0</v>
          </cell>
          <cell r="BX1115">
            <v>15011408.119999999</v>
          </cell>
          <cell r="BY1115">
            <v>-3.9298190114906021E-3</v>
          </cell>
          <cell r="BZ1115">
            <v>0.99607018098850941</v>
          </cell>
          <cell r="CA1115">
            <v>-1.1018580114212528E-2</v>
          </cell>
          <cell r="CB1115">
            <v>-2.0853869285015758E-2</v>
          </cell>
          <cell r="CC1115">
            <v>-5.4998651214265726E-2</v>
          </cell>
          <cell r="CD1115">
            <v>8.3979656223562849E-3</v>
          </cell>
          <cell r="CE1115">
            <v>2.2953906600547302E-2</v>
          </cell>
          <cell r="CF1115">
            <v>-6.2552244220837475E-3</v>
          </cell>
          <cell r="CG1115">
            <v>0.9937447755779163</v>
          </cell>
          <cell r="CH1115">
            <v>-3.2581007081610158E-2</v>
          </cell>
          <cell r="CI1115">
            <v>-4.5703346040823822E-2</v>
          </cell>
          <cell r="CJ1115">
            <v>-0.30847855678598179</v>
          </cell>
          <cell r="CK1115">
            <v>-0.35626012414199892</v>
          </cell>
          <cell r="CM1115">
            <v>19155798.050000001</v>
          </cell>
          <cell r="CN1115">
            <v>0</v>
          </cell>
          <cell r="CO1115">
            <v>1018524.5599999999</v>
          </cell>
          <cell r="CP1115">
            <v>20174322.609999999</v>
          </cell>
          <cell r="CQ1115">
            <v>-1.886926981267857E-3</v>
          </cell>
          <cell r="CR1115">
            <v>0.99811307301873209</v>
          </cell>
          <cell r="CS1115">
            <v>1.7781019541731169E-2</v>
          </cell>
          <cell r="CT1115">
            <v>1.9990215975900005E-2</v>
          </cell>
          <cell r="CU1115">
            <v>0.46413643878391309</v>
          </cell>
          <cell r="CV1115">
            <v>0.71023941263581047</v>
          </cell>
          <cell r="CW1115">
            <v>0.42752676937448997</v>
          </cell>
          <cell r="CX1115">
            <v>-1.3407959084156447E-3</v>
          </cell>
          <cell r="CY1115">
            <v>0.99865920409158437</v>
          </cell>
          <cell r="CZ1115">
            <v>1.2651675000544316E-2</v>
          </cell>
          <cell r="DA1115">
            <v>1.4208959272329791E-2</v>
          </cell>
          <cell r="DB1115">
            <v>0.29630956684094389</v>
          </cell>
          <cell r="DC1115">
            <v>0.56271491376408611</v>
          </cell>
          <cell r="DE1115">
            <v>0.43935134893120231</v>
          </cell>
          <cell r="DF1115">
            <v>0.56064865106879769</v>
          </cell>
        </row>
        <row r="1116">
          <cell r="BS1116">
            <v>39062</v>
          </cell>
          <cell r="BU1116">
            <v>15001021.550000001</v>
          </cell>
          <cell r="BV1116">
            <v>0</v>
          </cell>
          <cell r="BW1116">
            <v>0</v>
          </cell>
          <cell r="BX1116">
            <v>15001021.550000001</v>
          </cell>
          <cell r="BY1116">
            <v>-6.919117724978912E-4</v>
          </cell>
          <cell r="BZ1116">
            <v>0.99930808822750206</v>
          </cell>
          <cell r="CB1116">
            <v>-2.1531352019853234E-2</v>
          </cell>
          <cell r="CC1116">
            <v>-5.565250877251704E-2</v>
          </cell>
          <cell r="CD1116">
            <v>7.7002431985790931E-3</v>
          </cell>
          <cell r="CE1116">
            <v>2.2246112749847669E-2</v>
          </cell>
          <cell r="CF1116">
            <v>-1.2586455514440465E-3</v>
          </cell>
          <cell r="CG1116">
            <v>0.99874135444855594</v>
          </cell>
          <cell r="CI1116">
            <v>-4.6904467279087481E-2</v>
          </cell>
          <cell r="CJ1116">
            <v>-0.3093489371742113</v>
          </cell>
          <cell r="CK1116">
            <v>-0.35707036447303475</v>
          </cell>
          <cell r="CM1116">
            <v>19231853.289999999</v>
          </cell>
          <cell r="CN1116">
            <v>0</v>
          </cell>
          <cell r="CO1116">
            <v>1018524.5599999999</v>
          </cell>
          <cell r="CP1116">
            <v>20250377.849999998</v>
          </cell>
          <cell r="CQ1116">
            <v>3.7699030331902858E-3</v>
          </cell>
          <cell r="CR1116">
            <v>1.0037699030331904</v>
          </cell>
          <cell r="CT1116">
            <v>2.383548018493209E-2</v>
          </cell>
          <cell r="CU1116">
            <v>0.46965609118548901</v>
          </cell>
          <cell r="CV1116">
            <v>0.71668684938498783</v>
          </cell>
          <cell r="CW1116">
            <v>0.43290840687231524</v>
          </cell>
          <cell r="CX1116">
            <v>2.6893577146009169E-3</v>
          </cell>
          <cell r="CY1116">
            <v>1.002689357714601</v>
          </cell>
          <cell r="DA1116">
            <v>1.6936529961166347E-2</v>
          </cell>
          <cell r="DB1116">
            <v>0.2997958069750386</v>
          </cell>
          <cell r="DC1116">
            <v>0.56691761317313949</v>
          </cell>
          <cell r="DE1116">
            <v>0.43820513527165977</v>
          </cell>
          <cell r="DF1116">
            <v>0.56179486472834006</v>
          </cell>
        </row>
        <row r="1117">
          <cell r="BS1117">
            <v>39063</v>
          </cell>
          <cell r="BU1117">
            <v>15097725.002</v>
          </cell>
          <cell r="BV1117">
            <v>0</v>
          </cell>
          <cell r="BW1117">
            <v>0</v>
          </cell>
          <cell r="BX1117">
            <v>15097725.002</v>
          </cell>
          <cell r="BY1117">
            <v>6.4464577747373195E-3</v>
          </cell>
          <cell r="BZ1117">
            <v>1.0064464577747374</v>
          </cell>
          <cell r="CB1117">
            <v>-1.5223695196744824E-2</v>
          </cell>
          <cell r="CC1117">
            <v>-4.9564812545639825E-2</v>
          </cell>
          <cell r="CD1117">
            <v>1.4196340265951291E-2</v>
          </cell>
          <cell r="CE1117">
            <v>2.883597915107905E-2</v>
          </cell>
          <cell r="CF1117">
            <v>9.3163104994104916E-3</v>
          </cell>
          <cell r="CG1117">
            <v>1.0093163104994105</v>
          </cell>
          <cell r="CI1117">
            <v>-3.8025133360658381E-2</v>
          </cell>
          <cell r="CJ1117">
            <v>-0.30291461742617842</v>
          </cell>
          <cell r="CK1117">
            <v>-0.35108063235919273</v>
          </cell>
          <cell r="CM1117">
            <v>19017375.050000001</v>
          </cell>
          <cell r="CN1117">
            <v>0</v>
          </cell>
          <cell r="CO1117">
            <v>1018524.5599999999</v>
          </cell>
          <cell r="CP1117">
            <v>20035899.609999999</v>
          </cell>
          <cell r="CQ1117">
            <v>-1.0591320398498064E-2</v>
          </cell>
          <cell r="CR1117">
            <v>0.98940867960150192</v>
          </cell>
          <cell r="CT1117">
            <v>1.2991710578943438E-2</v>
          </cell>
          <cell r="CU1117">
            <v>0.45409049264813928</v>
          </cell>
          <cell r="CV1117">
            <v>0.69850486893926322</v>
          </cell>
          <cell r="CW1117">
            <v>0.41773201483342914</v>
          </cell>
          <cell r="CX1117">
            <v>-7.5210530226875148E-3</v>
          </cell>
          <cell r="CY1117">
            <v>0.99247894697731254</v>
          </cell>
          <cell r="DA1117">
            <v>9.2880963986206044E-3</v>
          </cell>
          <cell r="DB1117">
            <v>0.29001997379211253</v>
          </cell>
          <cell r="DC1117">
            <v>0.55513274272228141</v>
          </cell>
          <cell r="DE1117">
            <v>0.44255256408415239</v>
          </cell>
          <cell r="DF1117">
            <v>0.55744743591584767</v>
          </cell>
        </row>
        <row r="1118">
          <cell r="BS1118">
            <v>39064</v>
          </cell>
          <cell r="BU1118">
            <v>15086861.01</v>
          </cell>
          <cell r="BV1118">
            <v>0</v>
          </cell>
          <cell r="BW1118">
            <v>0</v>
          </cell>
          <cell r="BX1118">
            <v>15086861.01</v>
          </cell>
          <cell r="BY1118">
            <v>-7.1957808203298144E-4</v>
          </cell>
          <cell r="BZ1118">
            <v>0.99928042191796707</v>
          </cell>
          <cell r="CB1118">
            <v>-1.5932318641386667E-2</v>
          </cell>
          <cell r="CC1118">
            <v>-5.0248724874924822E-2</v>
          </cell>
          <cell r="CD1118">
            <v>1.3466546808617919E-2</v>
          </cell>
          <cell r="CE1118">
            <v>2.8095651330475091E-2</v>
          </cell>
          <cell r="CF1118">
            <v>-9.3518843850717653E-4</v>
          </cell>
          <cell r="CG1118">
            <v>0.99906481156149285</v>
          </cell>
          <cell r="CI1118">
            <v>-3.8924761134073949E-2</v>
          </cell>
          <cell r="CJ1118">
            <v>-0.30356652361661385</v>
          </cell>
          <cell r="CK1118">
            <v>-0.35168749424933377</v>
          </cell>
          <cell r="CM1118">
            <v>19039749.710000001</v>
          </cell>
          <cell r="CN1118">
            <v>0</v>
          </cell>
          <cell r="CO1118">
            <v>1018524.5599999999</v>
          </cell>
          <cell r="CP1118">
            <v>20058274.27</v>
          </cell>
          <cell r="CQ1118">
            <v>1.1167284941292512E-3</v>
          </cell>
          <cell r="CR1118">
            <v>1.0011167284941294</v>
          </cell>
          <cell r="CT1118">
            <v>1.4122947286463683E-2</v>
          </cell>
          <cell r="CU1118">
            <v>0.45571431693432207</v>
          </cell>
          <cell r="CV1118">
            <v>0.70040163772382513</v>
          </cell>
          <cell r="CW1118">
            <v>0.41931523657143299</v>
          </cell>
          <cell r="CX1118">
            <v>7.9730234719162588E-4</v>
          </cell>
          <cell r="CY1118">
            <v>1.0007973023471917</v>
          </cell>
          <cell r="DA1118">
            <v>1.0092804166871749E-2</v>
          </cell>
          <cell r="DB1118">
            <v>0.29104850974514118</v>
          </cell>
          <cell r="DC1118">
            <v>0.55637265370824851</v>
          </cell>
          <cell r="DE1118">
            <v>0.44208495047409735</v>
          </cell>
          <cell r="DF1118">
            <v>0.55791504952590265</v>
          </cell>
        </row>
        <row r="1119">
          <cell r="BS1119">
            <v>39065</v>
          </cell>
          <cell r="BU1119">
            <v>15036417.869999999</v>
          </cell>
          <cell r="BV1119">
            <v>0</v>
          </cell>
          <cell r="BW1119">
            <v>0</v>
          </cell>
          <cell r="BX1119">
            <v>15036417.869999999</v>
          </cell>
          <cell r="BY1119">
            <v>-3.3435145963474741E-3</v>
          </cell>
          <cell r="BZ1119">
            <v>0.99665648540365248</v>
          </cell>
          <cell r="CB1119">
            <v>-1.922256329780303E-2</v>
          </cell>
          <cell r="CC1119">
            <v>-5.3424232126205173E-2</v>
          </cell>
          <cell r="CD1119">
            <v>1.0078006616453417E-2</v>
          </cell>
          <cell r="CE1119">
            <v>2.4658198513810348E-2</v>
          </cell>
          <cell r="CF1119">
            <v>-4.5707630170119841E-3</v>
          </cell>
          <cell r="CG1119">
            <v>0.99542923698298802</v>
          </cell>
          <cell r="CI1119">
            <v>-4.331760829244824E-2</v>
          </cell>
          <cell r="CJ1119">
            <v>-0.30674975599427612</v>
          </cell>
          <cell r="CK1119">
            <v>-0.35465077707408532</v>
          </cell>
          <cell r="CM1119">
            <v>19205712.670000002</v>
          </cell>
          <cell r="CN1119">
            <v>0</v>
          </cell>
          <cell r="CO1119">
            <v>1018524.5599999999</v>
          </cell>
          <cell r="CP1119">
            <v>20224237.23</v>
          </cell>
          <cell r="CQ1119">
            <v>8.2740398184813976E-3</v>
          </cell>
          <cell r="CR1119">
            <v>1.0082740398184813</v>
          </cell>
          <cell r="CT1119">
            <v>2.2513840933147566E-2</v>
          </cell>
          <cell r="CU1119">
            <v>0.46775895515696986</v>
          </cell>
          <cell r="CV1119">
            <v>0.71447082858176292</v>
          </cell>
          <cell r="CW1119">
            <v>0.43105870735380214</v>
          </cell>
          <cell r="CX1119">
            <v>5.9264029653826426E-3</v>
          </cell>
          <cell r="CY1119">
            <v>1.0059264029653827</v>
          </cell>
          <cell r="DA1119">
            <v>1.6079021156798046E-2</v>
          </cell>
          <cell r="DB1119">
            <v>0.29869978346174775</v>
          </cell>
          <cell r="DC1119">
            <v>0.56559634521842561</v>
          </cell>
          <cell r="DE1119">
            <v>0.43912039446363255</v>
          </cell>
          <cell r="DF1119">
            <v>0.56087960553636751</v>
          </cell>
        </row>
        <row r="1120">
          <cell r="BS1120">
            <v>39066</v>
          </cell>
          <cell r="BU1120">
            <v>15018692.640000001</v>
          </cell>
          <cell r="BV1120">
            <v>0</v>
          </cell>
          <cell r="BW1120">
            <v>0</v>
          </cell>
          <cell r="BX1120">
            <v>15018692.640000001</v>
          </cell>
          <cell r="BY1120">
            <v>-1.1788199924506744E-3</v>
          </cell>
          <cell r="BZ1120">
            <v>0.99882118000754938</v>
          </cell>
          <cell r="CA1120">
            <v>4.8526560211881176E-4</v>
          </cell>
          <cell r="CB1120">
            <v>-2.0378723348332017E-2</v>
          </cell>
          <cell r="CC1120">
            <v>-5.4540074565744057E-2</v>
          </cell>
          <cell r="CD1120">
            <v>8.887306468319256E-3</v>
          </cell>
          <cell r="CE1120">
            <v>2.3450310943973873E-2</v>
          </cell>
          <cell r="CF1120">
            <v>-1.4015194954822758E-3</v>
          </cell>
          <cell r="CG1120">
            <v>0.99859848050451772</v>
          </cell>
          <cell r="CI1120">
            <v>-4.4658417315410981E-2</v>
          </cell>
          <cell r="CJ1120">
            <v>-0.30772135972649794</v>
          </cell>
          <cell r="CK1120">
            <v>-0.35555524659141036</v>
          </cell>
          <cell r="CM1120">
            <v>19122877.98</v>
          </cell>
          <cell r="CN1120">
            <v>0</v>
          </cell>
          <cell r="CO1120">
            <v>1018524.5599999999</v>
          </cell>
          <cell r="CP1120">
            <v>20141402.539999999</v>
          </cell>
          <cell r="CQ1120">
            <v>-4.0958128139995786E-3</v>
          </cell>
          <cell r="CR1120">
            <v>0.99590418718600038</v>
          </cell>
          <cell r="CS1120">
            <v>-1.6317806865884243E-3</v>
          </cell>
          <cell r="CT1120">
            <v>1.8325815640961585E-2</v>
          </cell>
          <cell r="CU1120">
            <v>0.46174728922057517</v>
          </cell>
          <cell r="CV1120">
            <v>0.70744867699282921</v>
          </cell>
          <cell r="CW1120">
            <v>0.42519735876263676</v>
          </cell>
          <cell r="CX1120">
            <v>-2.9287209411525874E-3</v>
          </cell>
          <cell r="CY1120">
            <v>0.9970712790588474</v>
          </cell>
          <cell r="CZ1120">
            <v>-1.0902585828592715E-3</v>
          </cell>
          <cell r="DA1120">
            <v>1.3103209249670345E-2</v>
          </cell>
          <cell r="DB1120">
            <v>0.29489625420965293</v>
          </cell>
          <cell r="DC1120">
            <v>0.5610111504167925</v>
          </cell>
          <cell r="DE1120">
            <v>0.43989460259927543</v>
          </cell>
          <cell r="DF1120">
            <v>0.5601053974007244</v>
          </cell>
        </row>
        <row r="1121">
          <cell r="BS1121">
            <v>39069</v>
          </cell>
          <cell r="BU1121">
            <v>15095339.779999999</v>
          </cell>
          <cell r="BV1121">
            <v>0</v>
          </cell>
          <cell r="BW1121">
            <v>0</v>
          </cell>
          <cell r="BX1121">
            <v>15095339.779999999</v>
          </cell>
          <cell r="BY1121">
            <v>5.103449537003024E-3</v>
          </cell>
          <cell r="BZ1121">
            <v>1.005103449537003</v>
          </cell>
          <cell r="CB1121">
            <v>-1.5379275597565689E-2</v>
          </cell>
          <cell r="CC1121">
            <v>-4.9714967547031641E-2</v>
          </cell>
          <cell r="CD1121">
            <v>1.4036111925403327E-2</v>
          </cell>
          <cell r="CE1121">
            <v>2.8673437959506609E-2</v>
          </cell>
          <cell r="CF1121">
            <v>6.7004402854210603E-3</v>
          </cell>
          <cell r="CG1121">
            <v>1.0067004402854212</v>
          </cell>
          <cell r="CI1121">
            <v>-3.8257208088453121E-2</v>
          </cell>
          <cell r="CJ1121">
            <v>-0.30308278803647282</v>
          </cell>
          <cell r="CK1121">
            <v>-0.35123718300394313</v>
          </cell>
          <cell r="CM1121">
            <v>18914786.890000001</v>
          </cell>
          <cell r="CN1121">
            <v>0</v>
          </cell>
          <cell r="CO1121">
            <v>1018524.5599999999</v>
          </cell>
          <cell r="CP1121">
            <v>19933311.449999999</v>
          </cell>
          <cell r="CQ1121">
            <v>-1.033150941632488E-2</v>
          </cell>
          <cell r="CR1121">
            <v>0.98966849058367512</v>
          </cell>
          <cell r="CT1121">
            <v>7.8049728877802593E-3</v>
          </cell>
          <cell r="CU1121">
            <v>0.44664523333770534</v>
          </cell>
          <cell r="CV1121">
            <v>0.68980815490858638</v>
          </cell>
          <cell r="CW1121">
            <v>0.41047291883045922</v>
          </cell>
          <cell r="CX1121">
            <v>-7.3583667730679264E-3</v>
          </cell>
          <cell r="CY1121">
            <v>0.99264163322693211</v>
          </cell>
          <cell r="DA1121">
            <v>5.648424257039153E-3</v>
          </cell>
          <cell r="DB1121">
            <v>0.28536793263810645</v>
          </cell>
          <cell r="DC1121">
            <v>0.54952465783517712</v>
          </cell>
          <cell r="DE1121">
            <v>0.4438483845258786</v>
          </cell>
          <cell r="DF1121">
            <v>0.5561516154741214</v>
          </cell>
        </row>
        <row r="1122">
          <cell r="BS1122">
            <v>39070</v>
          </cell>
          <cell r="BU1122">
            <v>15161812.16</v>
          </cell>
          <cell r="BV1122">
            <v>0</v>
          </cell>
          <cell r="BW1122">
            <v>0</v>
          </cell>
          <cell r="BX1122">
            <v>15161812.16</v>
          </cell>
          <cell r="BY1122">
            <v>4.4035033969934811E-3</v>
          </cell>
          <cell r="BZ1122">
            <v>1.0044035033969936</v>
          </cell>
          <cell r="CB1122">
            <v>-1.1043494892909345E-2</v>
          </cell>
          <cell r="CC1122">
            <v>-4.553038417851285E-2</v>
          </cell>
          <cell r="CD1122">
            <v>1.8501423388940896E-2</v>
          </cell>
          <cell r="CE1122">
            <v>3.3203204937958253E-2</v>
          </cell>
          <cell r="CF1122">
            <v>5.8127958551358935E-3</v>
          </cell>
          <cell r="CG1122">
            <v>1.0058127958551359</v>
          </cell>
          <cell r="CI1122">
            <v>-3.266679357392277E-2</v>
          </cell>
          <cell r="CJ1122">
            <v>-0.29903175055539832</v>
          </cell>
          <cell r="CK1122">
            <v>-0.34746605719034218</v>
          </cell>
          <cell r="CM1122">
            <v>18873342.170000002</v>
          </cell>
          <cell r="CN1122">
            <v>51108.2</v>
          </cell>
          <cell r="CO1122">
            <v>1069632.76</v>
          </cell>
          <cell r="CP1122">
            <v>19942974.930000003</v>
          </cell>
          <cell r="CQ1122">
            <v>4.8479049877104955E-4</v>
          </cell>
          <cell r="CR1122">
            <v>1.000484790498771</v>
          </cell>
          <cell r="CT1122">
            <v>8.2935471632503699E-3</v>
          </cell>
          <cell r="CU1122">
            <v>0.44734655320191985</v>
          </cell>
          <cell r="CV1122">
            <v>0.69062735784683182</v>
          </cell>
          <cell r="CW1122">
            <v>0.41115670270028204</v>
          </cell>
          <cell r="CX1122">
            <v>3.4304197398603525E-4</v>
          </cell>
          <cell r="CY1122">
            <v>1.000343041973986</v>
          </cell>
          <cell r="DA1122">
            <v>5.9934038776321419E-3</v>
          </cell>
          <cell r="DB1122">
            <v>0.28580886779101689</v>
          </cell>
          <cell r="DC1122">
            <v>0.550056209832541</v>
          </cell>
          <cell r="DE1122">
            <v>0.44547505244116814</v>
          </cell>
          <cell r="DF1122">
            <v>0.55452494755883197</v>
          </cell>
        </row>
        <row r="1123">
          <cell r="BS1123">
            <v>39071</v>
          </cell>
          <cell r="BU1123">
            <v>15124257.300000001</v>
          </cell>
          <cell r="BV1123">
            <v>0</v>
          </cell>
          <cell r="BW1123">
            <v>0</v>
          </cell>
          <cell r="BX1123">
            <v>15124257.300000001</v>
          </cell>
          <cell r="BY1123">
            <v>-2.4769374269836227E-3</v>
          </cell>
          <cell r="BZ1123">
            <v>0.99752306257301637</v>
          </cell>
          <cell r="CB1123">
            <v>-1.3493078274067982E-2</v>
          </cell>
          <cell r="CC1123">
            <v>-4.789454569285978E-2</v>
          </cell>
          <cell r="CD1123">
            <v>1.5978659093912828E-2</v>
          </cell>
          <cell r="CE1123">
            <v>3.064402524996801E-2</v>
          </cell>
          <cell r="CF1123">
            <v>-3.2515175143797855E-3</v>
          </cell>
          <cell r="CG1123">
            <v>0.9967484824856202</v>
          </cell>
          <cell r="CI1123">
            <v>-3.5812094436858288E-2</v>
          </cell>
          <cell r="CJ1123">
            <v>-0.3013109610954916</v>
          </cell>
          <cell r="CK1123">
            <v>-0.34958778273411506</v>
          </cell>
          <cell r="CM1123">
            <v>18933081.41</v>
          </cell>
          <cell r="CN1123">
            <v>0</v>
          </cell>
          <cell r="CO1123">
            <v>1069632.76</v>
          </cell>
          <cell r="CP1123">
            <v>20002714.170000002</v>
          </cell>
          <cell r="CQ1123">
            <v>2.9955029382368256E-3</v>
          </cell>
          <cell r="CR1123">
            <v>1.0029955029382369</v>
          </cell>
          <cell r="CT1123">
            <v>1.1313893446383227E-2</v>
          </cell>
          <cell r="CU1123">
            <v>0.45168208405468335</v>
          </cell>
          <cell r="CV1123">
            <v>0.6956916370647257</v>
          </cell>
          <cell r="CW1123">
            <v>0.41538382674953356</v>
          </cell>
          <cell r="CX1123">
            <v>2.0778440388997937E-3</v>
          </cell>
          <cell r="CY1123">
            <v>1.0020778440388998</v>
          </cell>
          <cell r="DA1123">
            <v>8.0837012750518689E-3</v>
          </cell>
          <cell r="DB1123">
            <v>0.28848057808212091</v>
          </cell>
          <cell r="DC1123">
            <v>0.55327698488810118</v>
          </cell>
          <cell r="DE1123">
            <v>0.44408218236850017</v>
          </cell>
          <cell r="DF1123">
            <v>0.55591781763149983</v>
          </cell>
        </row>
        <row r="1124">
          <cell r="BS1124">
            <v>39072</v>
          </cell>
          <cell r="BU1124">
            <v>15220983.58</v>
          </cell>
          <cell r="BV1124">
            <v>0</v>
          </cell>
          <cell r="BW1124">
            <v>0</v>
          </cell>
          <cell r="BX1124">
            <v>15220983.58</v>
          </cell>
          <cell r="BY1124">
            <v>6.3954399929442704E-3</v>
          </cell>
          <cell r="BZ1124">
            <v>1.0063954399929442</v>
          </cell>
          <cell r="CB1124">
            <v>-7.1839324535456495E-3</v>
          </cell>
          <cell r="CC1124">
            <v>-4.1805412392883601E-2</v>
          </cell>
          <cell r="CD1124">
            <v>2.2476289642259895E-2</v>
          </cell>
          <cell r="CE1124">
            <v>3.7235447267540689E-2</v>
          </cell>
          <cell r="CF1124">
            <v>8.7038315180288268E-3</v>
          </cell>
          <cell r="CG1124">
            <v>1.0087038315180288</v>
          </cell>
          <cell r="CI1124">
            <v>-2.7419965355115705E-2</v>
          </cell>
          <cell r="CJ1124">
            <v>-0.29522968941737326</v>
          </cell>
          <cell r="CK1124">
            <v>-0.34392670437776529</v>
          </cell>
          <cell r="CM1124">
            <v>18883560.899999999</v>
          </cell>
          <cell r="CN1124">
            <v>0</v>
          </cell>
          <cell r="CO1124">
            <v>1069632.76</v>
          </cell>
          <cell r="CP1124">
            <v>19953193.66</v>
          </cell>
          <cell r="CQ1124">
            <v>-2.4756895278877865E-3</v>
          </cell>
          <cell r="CR1124">
            <v>0.99752431047211221</v>
          </cell>
          <cell r="CT1124">
            <v>8.8101942309706249E-3</v>
          </cell>
          <cell r="CU1124">
            <v>0.4480881699213668</v>
          </cell>
          <cell r="CV1124">
            <v>0.69149363103631756</v>
          </cell>
          <cell r="CW1124">
            <v>0.41187977583170809</v>
          </cell>
          <cell r="CX1124">
            <v>-1.7517044485551362E-3</v>
          </cell>
          <cell r="CY1124">
            <v>0.9982482955514449</v>
          </cell>
          <cell r="DA1124">
            <v>6.3178365710123696E-3</v>
          </cell>
          <cell r="DB1124">
            <v>0.28622354092161761</v>
          </cell>
          <cell r="DC1124">
            <v>0.55055610268383437</v>
          </cell>
          <cell r="DE1124">
            <v>0.44630367630114737</v>
          </cell>
          <cell r="DF1124">
            <v>0.55369632369885269</v>
          </cell>
        </row>
        <row r="1125">
          <cell r="BS1125">
            <v>39073</v>
          </cell>
          <cell r="BU1125">
            <v>15239085.85</v>
          </cell>
          <cell r="BV1125">
            <v>0</v>
          </cell>
          <cell r="BW1125">
            <v>0</v>
          </cell>
          <cell r="BX1125">
            <v>15239085.85</v>
          </cell>
          <cell r="BY1125">
            <v>1.1892969928556714E-3</v>
          </cell>
          <cell r="BZ1125">
            <v>1.0011892969928557</v>
          </cell>
          <cell r="CA1125">
            <v>1.4674593540387137E-2</v>
          </cell>
          <cell r="CB1125">
            <v>-6.0031792899537528E-3</v>
          </cell>
          <cell r="CC1125">
            <v>-4.066583445127181E-2</v>
          </cell>
          <cell r="CD1125">
            <v>2.3692317618797754E-2</v>
          </cell>
          <cell r="CE1125">
            <v>3.8469028265859295E-2</v>
          </cell>
          <cell r="CF1125">
            <v>1.6135012530007493E-3</v>
          </cell>
          <cell r="CG1125">
            <v>1.0016135012530007</v>
          </cell>
          <cell r="CH1125">
            <v>1.9686896713934532E-2</v>
          </cell>
          <cell r="CI1125">
            <v>-2.5850706250572619E-2</v>
          </cell>
          <cell r="CJ1125">
            <v>-0.29409254163817045</v>
          </cell>
          <cell r="CK1125">
            <v>-0.34286812929321853</v>
          </cell>
          <cell r="CM1125">
            <v>18865253.890000001</v>
          </cell>
          <cell r="CN1125">
            <v>0</v>
          </cell>
          <cell r="CO1125">
            <v>1069632.76</v>
          </cell>
          <cell r="CP1125">
            <v>19934886.650000002</v>
          </cell>
          <cell r="CQ1125">
            <v>-9.174977355478599E-4</v>
          </cell>
          <cell r="CR1125">
            <v>0.99908250226445217</v>
          </cell>
          <cell r="CS1125">
            <v>-1.0253302350214266E-2</v>
          </cell>
          <cell r="CT1125">
            <v>7.8846131621661542E-3</v>
          </cell>
          <cell r="CU1125">
            <v>0.44675955230459041</v>
          </cell>
          <cell r="CV1125">
            <v>0.68994168946014822</v>
          </cell>
          <cell r="CW1125">
            <v>0.41058437933451675</v>
          </cell>
          <cell r="CX1125">
            <v>-6.4902088460430923E-4</v>
          </cell>
          <cell r="CY1125">
            <v>0.99935097911539572</v>
          </cell>
          <cell r="CZ1125">
            <v>-7.342286455346847E-3</v>
          </cell>
          <cell r="DA1125">
            <v>5.6647152785280763E-3</v>
          </cell>
          <cell r="DB1125">
            <v>0.2853887549812899</v>
          </cell>
          <cell r="DC1125">
            <v>0.54954975939044193</v>
          </cell>
          <cell r="DE1125">
            <v>0.44683714642117855</v>
          </cell>
          <cell r="DF1125">
            <v>0.55316285357882133</v>
          </cell>
        </row>
        <row r="1126">
          <cell r="BS1126">
            <v>39077</v>
          </cell>
          <cell r="BU1126">
            <v>15225812.65</v>
          </cell>
          <cell r="BV1126">
            <v>0</v>
          </cell>
          <cell r="BW1126">
            <v>0</v>
          </cell>
          <cell r="BX1126">
            <v>15225812.65</v>
          </cell>
          <cell r="BY1126">
            <v>-8.7099712742935004E-4</v>
          </cell>
          <cell r="BZ1126">
            <v>0.99912900287257067</v>
          </cell>
          <cell r="CB1126">
            <v>-6.8689476654660853E-3</v>
          </cell>
          <cell r="CC1126">
            <v>-4.1501411753709583E-2</v>
          </cell>
          <cell r="CD1126">
            <v>2.2800684550780215E-2</v>
          </cell>
          <cell r="CE1126">
            <v>3.7564524725315351E-2</v>
          </cell>
          <cell r="CF1126">
            <v>-1.2556840238484141E-3</v>
          </cell>
          <cell r="CG1126">
            <v>0.99874431597615154</v>
          </cell>
          <cell r="CI1126">
            <v>-2.7073929955577003E-2</v>
          </cell>
          <cell r="CJ1126">
            <v>-0.2949789383559509</v>
          </cell>
          <cell r="CK1126">
            <v>-0.34369327928482674</v>
          </cell>
          <cell r="CM1126">
            <v>19018588.27</v>
          </cell>
          <cell r="CN1126">
            <v>0</v>
          </cell>
          <cell r="CO1126">
            <v>1069632.76</v>
          </cell>
          <cell r="CP1126">
            <v>20088221.030000001</v>
          </cell>
          <cell r="CQ1126">
            <v>7.6917608157054127E-3</v>
          </cell>
          <cell r="CR1126">
            <v>1.0076917608157054</v>
          </cell>
          <cell r="CT1126">
            <v>1.5637020536439339E-2</v>
          </cell>
          <cell r="CU1126">
            <v>0.45788768073875441</v>
          </cell>
          <cell r="CV1126">
            <v>0.70294031672796486</v>
          </cell>
          <cell r="CW1126">
            <v>0.42143425699072812</v>
          </cell>
          <cell r="CX1126">
            <v>5.4528824421635931E-3</v>
          </cell>
          <cell r="CY1126">
            <v>1.0054528824421636</v>
          </cell>
          <cell r="DA1126">
            <v>1.1148486747173836E-2</v>
          </cell>
          <cell r="DB1126">
            <v>0.29239782875468179</v>
          </cell>
          <cell r="DC1126">
            <v>0.55799927206668087</v>
          </cell>
          <cell r="DE1126">
            <v>0.44462195982256358</v>
          </cell>
          <cell r="DF1126">
            <v>0.55537804017743631</v>
          </cell>
        </row>
        <row r="1127">
          <cell r="BS1127">
            <v>39078</v>
          </cell>
          <cell r="BU1127">
            <v>15083923</v>
          </cell>
          <cell r="BV1127">
            <v>0</v>
          </cell>
          <cell r="BW1127">
            <v>0</v>
          </cell>
          <cell r="BX1127">
            <v>15083923</v>
          </cell>
          <cell r="BY1127">
            <v>-9.3190198291320994E-3</v>
          </cell>
          <cell r="BZ1127">
            <v>0.99068098017086792</v>
          </cell>
          <cell r="CB1127">
            <v>-1.6123955635098386E-2</v>
          </cell>
          <cell r="CC1127">
            <v>-5.0433679103771833E-2</v>
          </cell>
          <cell r="CD1127">
            <v>1.3269184690201552E-2</v>
          </cell>
          <cell r="CE1127">
            <v>2.789544034539615E-2</v>
          </cell>
          <cell r="CF1127">
            <v>-1.3134069379874025E-2</v>
          </cell>
          <cell r="CG1127">
            <v>0.98686593062012595</v>
          </cell>
          <cell r="CI1127">
            <v>-3.9852408461028666E-2</v>
          </cell>
          <cell r="CJ1127">
            <v>-0.30423873389385625</v>
          </cell>
          <cell r="CK1127">
            <v>-0.3523132572891774</v>
          </cell>
          <cell r="CM1127">
            <v>19286761</v>
          </cell>
          <cell r="CN1127">
            <v>0</v>
          </cell>
          <cell r="CO1127">
            <v>1069632.76</v>
          </cell>
          <cell r="CP1127">
            <v>20356393.760000002</v>
          </cell>
          <cell r="CQ1127">
            <v>1.3349750064951392E-2</v>
          </cell>
          <cell r="CR1127">
            <v>1.0133497500649513</v>
          </cell>
          <cell r="CT1127">
            <v>2.9195520917312701E-2</v>
          </cell>
          <cell r="CU1127">
            <v>0.47735011689938833</v>
          </cell>
          <cell r="CV1127">
            <v>0.72567414433181221</v>
          </cell>
          <cell r="CW1127">
            <v>0.44041004905531422</v>
          </cell>
          <cell r="CX1127">
            <v>9.5295326221206782E-3</v>
          </cell>
          <cell r="CY1127">
            <v>1.0095295326221208</v>
          </cell>
          <cell r="DA1127">
            <v>2.0784259237438985E-2</v>
          </cell>
          <cell r="DB1127">
            <v>0.30471377602455751</v>
          </cell>
          <cell r="DC1127">
            <v>0.57284627695508061</v>
          </cell>
          <cell r="DE1127">
            <v>0.43886013440989419</v>
          </cell>
          <cell r="DF1127">
            <v>0.56113986559010576</v>
          </cell>
        </row>
        <row r="1128">
          <cell r="BS1128">
            <v>39079</v>
          </cell>
          <cell r="BU1128">
            <v>15156692</v>
          </cell>
          <cell r="BV1128">
            <v>0</v>
          </cell>
          <cell r="BW1128">
            <v>0</v>
          </cell>
          <cell r="BX1128">
            <v>15156692</v>
          </cell>
          <cell r="BY1128">
            <v>4.8242754885449895E-3</v>
          </cell>
          <cell r="BZ1128">
            <v>1.004824275488545</v>
          </cell>
          <cell r="CB1128">
            <v>-1.1377466550502202E-2</v>
          </cell>
          <cell r="CC1128">
            <v>-4.5852709577124284E-2</v>
          </cell>
          <cell r="CD1128">
            <v>1.8157474381200522E-2</v>
          </cell>
          <cell r="CE1128">
            <v>3.2854291123041612E-2</v>
          </cell>
          <cell r="CF1128">
            <v>6.8582058342750328E-3</v>
          </cell>
          <cell r="CG1128">
            <v>1.006858205834275</v>
          </cell>
          <cell r="CI1128">
            <v>-3.3267518646970973E-2</v>
          </cell>
          <cell r="CJ1128">
            <v>-0.29946705991938449</v>
          </cell>
          <cell r="CK1128">
            <v>-0.34787128829153546</v>
          </cell>
          <cell r="CM1128">
            <v>19203813</v>
          </cell>
          <cell r="CN1128">
            <v>0</v>
          </cell>
          <cell r="CO1128">
            <v>1069632.76</v>
          </cell>
          <cell r="CP1128">
            <v>20273445.760000002</v>
          </cell>
          <cell r="CQ1128">
            <v>-4.0747885395590808E-3</v>
          </cell>
          <cell r="CR1128">
            <v>0.99592521146044088</v>
          </cell>
          <cell r="CT1128">
            <v>2.5001766803713243E-2</v>
          </cell>
          <cell r="CU1128">
            <v>0.47133022757413046</v>
          </cell>
          <cell r="CV1128">
            <v>0.71864238710547546</v>
          </cell>
          <cell r="CW1128">
            <v>0.43454068269515789</v>
          </cell>
          <cell r="CX1128">
            <v>-2.9086493245141913E-3</v>
          </cell>
          <cell r="CY1128">
            <v>0.99709135067548582</v>
          </cell>
          <cell r="DA1128">
            <v>1.7815155791333304E-2</v>
          </cell>
          <cell r="DB1128">
            <v>0.30091882118123925</v>
          </cell>
          <cell r="DC1128">
            <v>0.56827141869405051</v>
          </cell>
          <cell r="DE1128">
            <v>0.44110795228417043</v>
          </cell>
          <cell r="DF1128">
            <v>0.55889204771582957</v>
          </cell>
        </row>
        <row r="1129">
          <cell r="BS1129">
            <v>39080</v>
          </cell>
          <cell r="BU1129">
            <v>15220334.34</v>
          </cell>
          <cell r="BV1129">
            <v>0</v>
          </cell>
          <cell r="BW1129">
            <v>0</v>
          </cell>
          <cell r="BX1129">
            <v>15220334.34</v>
          </cell>
          <cell r="BY1129">
            <v>4.1989597730164238E-3</v>
          </cell>
          <cell r="BZ1129">
            <v>1.0041989597730163</v>
          </cell>
          <cell r="CA1129">
            <v>-1.2304878510807082E-3</v>
          </cell>
          <cell r="CB1129">
            <v>-7.2262803018502408E-3</v>
          </cell>
          <cell r="CC1129">
            <v>-4.1846283487106062E-2</v>
          </cell>
          <cell r="CD1129">
            <v>2.2432676658723061E-2</v>
          </cell>
          <cell r="CE1129">
            <v>3.7191204742854644E-2</v>
          </cell>
          <cell r="CF1129">
            <v>5.752802259578374E-3</v>
          </cell>
          <cell r="CG1129">
            <v>1.0057528022595783</v>
          </cell>
          <cell r="CH1129">
            <v>-1.9046275608552987E-3</v>
          </cell>
          <cell r="CI1129">
            <v>-2.7706097843835487E-2</v>
          </cell>
          <cell r="CJ1129">
            <v>-0.29543703243877972</v>
          </cell>
          <cell r="CK1129">
            <v>-0.34411972076528308</v>
          </cell>
          <cell r="CL1129">
            <v>34192953.340000004</v>
          </cell>
          <cell r="CM1129">
            <v>18972619</v>
          </cell>
          <cell r="CN1129">
            <v>103274</v>
          </cell>
          <cell r="CO1129">
            <v>1172906.76</v>
          </cell>
          <cell r="CP1129">
            <v>20145525.760000002</v>
          </cell>
          <cell r="CQ1129">
            <v>-6.3097315332743906E-3</v>
          </cell>
          <cell r="CR1129">
            <v>0.99369026846672559</v>
          </cell>
          <cell r="CS1129">
            <v>1.0566356041959102E-2</v>
          </cell>
          <cell r="CT1129">
            <v>1.8534280834049843E-2</v>
          </cell>
          <cell r="CU1129">
            <v>0.46204652884134623</v>
          </cell>
          <cell r="CV1129">
            <v>0.70779821504113394</v>
          </cell>
          <cell r="CW1129">
            <v>0.42548911611379125</v>
          </cell>
          <cell r="CX1129">
            <v>-4.4629912423944998E-3</v>
          </cell>
          <cell r="CY1129">
            <v>0.99553700875760553</v>
          </cell>
          <cell r="CZ1129">
            <v>7.5650863260376955E-3</v>
          </cell>
          <cell r="DA1129">
            <v>1.3272655664660293E-2</v>
          </cell>
          <cell r="DB1129">
            <v>0.29511283187524118</v>
          </cell>
          <cell r="DC1129">
            <v>0.56127223708672136</v>
          </cell>
          <cell r="DE1129">
            <v>0.44513073172286549</v>
          </cell>
          <cell r="DF1129">
            <v>0.55486926827713434</v>
          </cell>
        </row>
        <row r="1130">
          <cell r="CM1130">
            <v>18195607.512272727</v>
          </cell>
        </row>
        <row r="1133">
          <cell r="BU1133">
            <v>15331121.32</v>
          </cell>
          <cell r="BX1133">
            <v>15331121.32</v>
          </cell>
          <cell r="CM1133">
            <v>18760412.82</v>
          </cell>
          <cell r="CP1133">
            <v>19778937.379999999</v>
          </cell>
        </row>
        <row r="1134">
          <cell r="BU1134">
            <v>-110786.98000000045</v>
          </cell>
          <cell r="BW1134">
            <v>0</v>
          </cell>
          <cell r="BX1134">
            <v>-110786.98000000045</v>
          </cell>
          <cell r="BY1134" t="str">
            <v>Month P&amp;L</v>
          </cell>
          <cell r="CM1134">
            <v>212206.1799999997</v>
          </cell>
          <cell r="CO1134">
            <v>154382.20000000298</v>
          </cell>
          <cell r="CP1134">
            <v>366588.38000000268</v>
          </cell>
        </row>
        <row r="1135">
          <cell r="BX1135">
            <v>0</v>
          </cell>
          <cell r="CP1135">
            <v>0</v>
          </cell>
        </row>
        <row r="1136">
          <cell r="BU1136">
            <v>0</v>
          </cell>
          <cell r="CM1136">
            <v>0</v>
          </cell>
        </row>
        <row r="1137">
          <cell r="BU1137">
            <v>-7.2262803018507743E-3</v>
          </cell>
          <cell r="BX1137">
            <v>-7.2262803018507743E-3</v>
          </cell>
          <cell r="CM1137">
            <v>1.1311381153285288E-2</v>
          </cell>
          <cell r="CP1137">
            <v>1.8534280834049677E-2</v>
          </cell>
        </row>
        <row r="1138">
          <cell r="BS1138" t="str">
            <v>Month Fee deduction</v>
          </cell>
          <cell r="BX1138">
            <v>0</v>
          </cell>
          <cell r="CP1138">
            <v>154382.20000000001</v>
          </cell>
        </row>
        <row r="1139">
          <cell r="BS1139" t="str">
            <v>Cum fee deduction</v>
          </cell>
          <cell r="BU1139">
            <v>-110786.98000000045</v>
          </cell>
          <cell r="BX1139">
            <v>79028.629999998957</v>
          </cell>
          <cell r="CM1139">
            <v>212206.1799999997</v>
          </cell>
          <cell r="CP1139">
            <v>154382.20000000001</v>
          </cell>
        </row>
        <row r="1141">
          <cell r="BX1141">
            <v>0</v>
          </cell>
        </row>
        <row r="1142">
          <cell r="BX1142">
            <v>110786.98000000045</v>
          </cell>
        </row>
        <row r="1146">
          <cell r="BT1146" t="str">
            <v>First Day P&amp;L:</v>
          </cell>
          <cell r="BU1146">
            <v>-74246.240000000224</v>
          </cell>
          <cell r="BW1146">
            <v>-56569.86999999918</v>
          </cell>
          <cell r="CL1146" t="str">
            <v>First Day P&amp;L:</v>
          </cell>
          <cell r="CM1146">
            <v>17676.370000001043</v>
          </cell>
        </row>
        <row r="1150">
          <cell r="BU1150">
            <v>0</v>
          </cell>
          <cell r="BX1150">
            <v>0</v>
          </cell>
          <cell r="CM1150">
            <v>0</v>
          </cell>
          <cell r="CP1150">
            <v>0</v>
          </cell>
        </row>
        <row r="1151">
          <cell r="BU1151">
            <v>0</v>
          </cell>
          <cell r="BX1151">
            <v>0</v>
          </cell>
          <cell r="CP1151">
            <v>0</v>
          </cell>
        </row>
        <row r="1152">
          <cell r="BU1152">
            <v>15220334.34</v>
          </cell>
          <cell r="BX1152">
            <v>15220334.34</v>
          </cell>
          <cell r="CM1152">
            <v>18972619</v>
          </cell>
          <cell r="CP1152">
            <v>20145525.760000002</v>
          </cell>
        </row>
        <row r="1154">
          <cell r="BS1154">
            <v>39085</v>
          </cell>
          <cell r="BU1154">
            <v>15146088.1</v>
          </cell>
          <cell r="BV1154">
            <v>0</v>
          </cell>
          <cell r="BW1154">
            <v>0</v>
          </cell>
          <cell r="BX1154">
            <v>15146088.1</v>
          </cell>
          <cell r="BY1154">
            <v>-4.8780952074670538E-3</v>
          </cell>
          <cell r="BZ1154">
            <v>0.99512190479253293</v>
          </cell>
          <cell r="CB1154">
            <v>-4.8780952074670703E-3</v>
          </cell>
          <cell r="CC1154">
            <v>-4.8780952074670703E-3</v>
          </cell>
          <cell r="CD1154">
            <v>1.7445152718756463E-2</v>
          </cell>
          <cell r="CE1154">
            <v>3.2131687297771494E-2</v>
          </cell>
          <cell r="CF1154">
            <v>-7.1521872833984305E-3</v>
          </cell>
          <cell r="CG1154">
            <v>0.99284781271660161</v>
          </cell>
          <cell r="CI1154">
            <v>-7.1521872833983924E-3</v>
          </cell>
          <cell r="CJ1154">
            <v>-7.1521872833983924E-3</v>
          </cell>
          <cell r="CK1154">
            <v>-0.34881069935785736</v>
          </cell>
          <cell r="CM1154">
            <v>18990295.370000001</v>
          </cell>
          <cell r="CN1154">
            <v>0</v>
          </cell>
          <cell r="CO1154">
            <v>0</v>
          </cell>
          <cell r="CP1154">
            <v>18990295.370000001</v>
          </cell>
          <cell r="CQ1154">
            <v>9.3167790909631624E-4</v>
          </cell>
          <cell r="CR1154">
            <v>1.0009316779090962</v>
          </cell>
          <cell r="CT1154">
            <v>9.3167790909620685E-4</v>
          </cell>
          <cell r="CU1154">
            <v>9.3167790909620685E-4</v>
          </cell>
          <cell r="CV1154">
            <v>0.7093893329112817</v>
          </cell>
          <cell r="CW1154">
            <v>0.4268172128329315</v>
          </cell>
          <cell r="CX1154">
            <v>6.5335006549967266E-4</v>
          </cell>
          <cell r="CY1154">
            <v>1.0006533500654997</v>
          </cell>
          <cell r="DA1154">
            <v>6.5335006549971375E-4</v>
          </cell>
          <cell r="DB1154">
            <v>6.5335006549971375E-4</v>
          </cell>
          <cell r="DC1154">
            <v>0.56229229440508477</v>
          </cell>
          <cell r="DE1154">
            <v>0.44369340159629977</v>
          </cell>
          <cell r="DF1154">
            <v>0.55630659840370023</v>
          </cell>
        </row>
        <row r="1155">
          <cell r="BS1155">
            <v>39086</v>
          </cell>
          <cell r="BU1155">
            <v>15072913.58</v>
          </cell>
          <cell r="BV1155">
            <v>0</v>
          </cell>
          <cell r="BW1155">
            <v>0</v>
          </cell>
          <cell r="BX1155">
            <v>15072913.58</v>
          </cell>
          <cell r="BY1155">
            <v>-4.8312488027848956E-3</v>
          </cell>
          <cell r="BZ1155">
            <v>0.99516875119721515</v>
          </cell>
          <cell r="CB1155">
            <v>-9.6857767186209198E-3</v>
          </cell>
          <cell r="CC1155">
            <v>-9.6857767186209198E-3</v>
          </cell>
          <cell r="CD1155">
            <v>1.2529622042784627E-2</v>
          </cell>
          <cell r="CE1155">
            <v>2.7145202319197814E-2</v>
          </cell>
          <cell r="CF1155">
            <v>-6.8190976750089529E-3</v>
          </cell>
          <cell r="CG1155">
            <v>0.99318090232499101</v>
          </cell>
          <cell r="CI1155">
            <v>-1.3922513494731947E-2</v>
          </cell>
          <cell r="CJ1155">
            <v>-1.3922513494731947E-2</v>
          </cell>
          <cell r="CK1155">
            <v>-0.3532512228038569</v>
          </cell>
          <cell r="CM1155">
            <v>19065594.600000001</v>
          </cell>
          <cell r="CN1155">
            <v>0</v>
          </cell>
          <cell r="CO1155">
            <v>0</v>
          </cell>
          <cell r="CP1155">
            <v>19065594.600000001</v>
          </cell>
          <cell r="CQ1155">
            <v>3.9651426443295199E-3</v>
          </cell>
          <cell r="CR1155">
            <v>1.0039651426443295</v>
          </cell>
          <cell r="CT1155">
            <v>4.9005147892338119E-3</v>
          </cell>
          <cell r="CU1155">
            <v>4.9005147892338119E-3</v>
          </cell>
          <cell r="CV1155">
            <v>0.71616730545097007</v>
          </cell>
          <cell r="CW1155">
            <v>0.43247474660919871</v>
          </cell>
          <cell r="CX1155">
            <v>2.7819767321028812E-3</v>
          </cell>
          <cell r="CY1155">
            <v>1.0027819767321029</v>
          </cell>
          <cell r="DA1155">
            <v>3.4371444022827102E-3</v>
          </cell>
          <cell r="DB1155">
            <v>3.4371444022827102E-3</v>
          </cell>
          <cell r="DC1155">
            <v>0.56663855521686335</v>
          </cell>
          <cell r="DE1155">
            <v>0.44152232723603446</v>
          </cell>
          <cell r="DF1155">
            <v>0.55847767276396554</v>
          </cell>
        </row>
        <row r="1156">
          <cell r="BS1156">
            <v>39087</v>
          </cell>
          <cell r="BU1156">
            <v>15134729.1</v>
          </cell>
          <cell r="BV1156">
            <v>0</v>
          </cell>
          <cell r="BW1156">
            <v>0</v>
          </cell>
          <cell r="BX1156">
            <v>15134729.1</v>
          </cell>
          <cell r="BY1156">
            <v>4.1010996097013081E-3</v>
          </cell>
          <cell r="BZ1156">
            <v>1.0041010996097013</v>
          </cell>
          <cell r="CA1156">
            <v>-5.6243994440400291E-3</v>
          </cell>
          <cell r="CB1156">
            <v>-5.6243994440400291E-3</v>
          </cell>
          <cell r="CC1156">
            <v>-5.6243994440400291E-3</v>
          </cell>
          <cell r="CD1156">
            <v>1.6682106880555381E-2</v>
          </cell>
          <cell r="CE1156">
            <v>3.1357627107535535E-2</v>
          </cell>
          <cell r="CF1156">
            <v>5.5975232654462354E-3</v>
          </cell>
          <cell r="CG1156">
            <v>1.0055975232654462</v>
          </cell>
          <cell r="CH1156">
            <v>-8.4029218224860314E-3</v>
          </cell>
          <cell r="CI1156">
            <v>-8.4029218224860314E-3</v>
          </cell>
          <cell r="CJ1156">
            <v>-8.4029218224860314E-3</v>
          </cell>
          <cell r="CK1156">
            <v>-0.34963103147660268</v>
          </cell>
          <cell r="CM1156">
            <v>18844377.760000002</v>
          </cell>
          <cell r="CN1156">
            <v>0</v>
          </cell>
          <cell r="CO1156">
            <v>0</v>
          </cell>
          <cell r="CP1156">
            <v>18844377.760000002</v>
          </cell>
          <cell r="CQ1156">
            <v>-1.1602934219528608E-2</v>
          </cell>
          <cell r="CR1156">
            <v>0.98839706578047137</v>
          </cell>
          <cell r="CS1156">
            <v>-6.7592797810360761E-3</v>
          </cell>
          <cell r="CT1156">
            <v>-6.7592797810360761E-3</v>
          </cell>
          <cell r="CU1156">
            <v>-6.7592797810360761E-3</v>
          </cell>
          <cell r="CV1156">
            <v>0.69625472909611674</v>
          </cell>
          <cell r="CW1156">
            <v>0.41585383635315631</v>
          </cell>
          <cell r="CX1156">
            <v>-8.0861094328461246E-3</v>
          </cell>
          <cell r="CY1156">
            <v>0.99191389056715384</v>
          </cell>
          <cell r="CZ1156">
            <v>-4.6767581563368354E-3</v>
          </cell>
          <cell r="DA1156">
            <v>-4.6767581563368354E-3</v>
          </cell>
          <cell r="DB1156">
            <v>-4.6767581563368354E-3</v>
          </cell>
          <cell r="DC1156">
            <v>0.55397054441766369</v>
          </cell>
          <cell r="DE1156">
            <v>0.44541279917561671</v>
          </cell>
          <cell r="DF1156">
            <v>0.5545872008243834</v>
          </cell>
        </row>
        <row r="1157">
          <cell r="BS1157">
            <v>39090</v>
          </cell>
          <cell r="BU1157">
            <v>15073759.85</v>
          </cell>
          <cell r="BV1157">
            <v>0</v>
          </cell>
          <cell r="BW1157">
            <v>0</v>
          </cell>
          <cell r="BX1157">
            <v>15073759.85</v>
          </cell>
          <cell r="BY1157">
            <v>-4.028433518509426E-3</v>
          </cell>
          <cell r="BZ1157">
            <v>0.99597156648149054</v>
          </cell>
          <cell r="CB1157">
            <v>-9.6301754433075759E-3</v>
          </cell>
          <cell r="CC1157">
            <v>-9.6301754433075759E-3</v>
          </cell>
          <cell r="CD1157">
            <v>1.2586470603529021E-2</v>
          </cell>
          <cell r="CE1157">
            <v>2.7202871472925105E-2</v>
          </cell>
          <cell r="CF1157">
            <v>-5.1942871348511924E-3</v>
          </cell>
          <cell r="CG1157">
            <v>0.99480571286514885</v>
          </cell>
          <cell r="CI1157">
            <v>-1.3553561768619438E-2</v>
          </cell>
          <cell r="CJ1157">
            <v>-1.3553561768619438E-2</v>
          </cell>
          <cell r="CK1157">
            <v>-0.35300923464271017</v>
          </cell>
          <cell r="CM1157">
            <v>18840767.469999999</v>
          </cell>
          <cell r="CN1157">
            <v>0</v>
          </cell>
          <cell r="CO1157">
            <v>0</v>
          </cell>
          <cell r="CP1157">
            <v>18840767.469999999</v>
          </cell>
          <cell r="CQ1157">
            <v>-1.9158446333347284E-4</v>
          </cell>
          <cell r="CR1157">
            <v>0.99980841553666655</v>
          </cell>
          <cell r="CT1157">
            <v>-6.9495692713801294E-3</v>
          </cell>
          <cell r="CU1157">
            <v>-6.9495692713801294E-3</v>
          </cell>
          <cell r="CV1157">
            <v>0.69592975304416593</v>
          </cell>
          <cell r="CW1157">
            <v>0.41558258075576004</v>
          </cell>
          <cell r="CX1157">
            <v>-1.3346108991809497E-4</v>
          </cell>
          <cell r="CY1157">
            <v>0.99986653891008193</v>
          </cell>
          <cell r="DA1157">
            <v>-4.8095950810140842E-3</v>
          </cell>
          <cell r="DB1157">
            <v>-4.8095950810140842E-3</v>
          </cell>
          <cell r="DC1157">
            <v>0.55376314981510522</v>
          </cell>
          <cell r="DE1157">
            <v>0.44446321506331993</v>
          </cell>
          <cell r="DF1157">
            <v>0.55553678493668002</v>
          </cell>
        </row>
        <row r="1158">
          <cell r="BS1158">
            <v>39091</v>
          </cell>
          <cell r="BU1158">
            <v>14994325.59</v>
          </cell>
          <cell r="BV1158">
            <v>0</v>
          </cell>
          <cell r="BW1158">
            <v>0</v>
          </cell>
          <cell r="BX1158">
            <v>14994325.59</v>
          </cell>
          <cell r="BY1158">
            <v>-5.2697044924727111E-3</v>
          </cell>
          <cell r="BZ1158">
            <v>0.99473029550752734</v>
          </cell>
          <cell r="CB1158">
            <v>-1.4849131756983325E-2</v>
          </cell>
          <cell r="CC1158">
            <v>-1.4849131756983325E-2</v>
          </cell>
          <cell r="CD1158">
            <v>7.250439130372488E-3</v>
          </cell>
          <cell r="CE1158">
            <v>2.1789815886443353E-2</v>
          </cell>
          <cell r="CF1158">
            <v>-6.8441249699506363E-3</v>
          </cell>
          <cell r="CG1158">
            <v>0.99315587503004932</v>
          </cell>
          <cell r="CI1158">
            <v>-2.0304924468037777E-2</v>
          </cell>
          <cell r="CJ1158">
            <v>-2.0304924468037777E-2</v>
          </cell>
          <cell r="CK1158">
            <v>-0.35743732029521946</v>
          </cell>
          <cell r="CM1158">
            <v>18877541.609999999</v>
          </cell>
          <cell r="CN1158">
            <v>0</v>
          </cell>
          <cell r="CO1158">
            <v>0</v>
          </cell>
          <cell r="CP1158">
            <v>18877541.609999999</v>
          </cell>
          <cell r="CQ1158">
            <v>1.9518387485305871E-3</v>
          </cell>
          <cell r="CR1158">
            <v>1.0019518387485307</v>
          </cell>
          <cell r="CT1158">
            <v>-5.0112949614389279E-3</v>
          </cell>
          <cell r="CU1158">
            <v>-5.0112949614389279E-3</v>
          </cell>
          <cell r="CV1158">
            <v>0.69923993445094368</v>
          </cell>
          <cell r="CW1158">
            <v>0.41834556968862424</v>
          </cell>
          <cell r="CX1158">
            <v>1.3626868417352331E-3</v>
          </cell>
          <cell r="CY1158">
            <v>1.0013626868417351</v>
          </cell>
          <cell r="DA1158">
            <v>-3.4534622112099012E-3</v>
          </cell>
          <cell r="DB1158">
            <v>-3.4534622112099012E-3</v>
          </cell>
          <cell r="DC1158">
            <v>0.55588044241453116</v>
          </cell>
          <cell r="DE1158">
            <v>0.44267785715692692</v>
          </cell>
          <cell r="DF1158">
            <v>0.55732214284307291</v>
          </cell>
        </row>
        <row r="1159">
          <cell r="BS1159">
            <v>39092</v>
          </cell>
          <cell r="BU1159">
            <v>14848385.48</v>
          </cell>
          <cell r="BV1159">
            <v>0</v>
          </cell>
          <cell r="BW1159">
            <v>0</v>
          </cell>
          <cell r="BX1159">
            <v>14848385.48</v>
          </cell>
          <cell r="BY1159">
            <v>-9.7330226107221283E-3</v>
          </cell>
          <cell r="BZ1159">
            <v>0.99026697738927782</v>
          </cell>
          <cell r="CB1159">
            <v>-2.4437627432565168E-2</v>
          </cell>
          <cell r="CC1159">
            <v>-2.4437627432565168E-2</v>
          </cell>
          <cell r="CD1159">
            <v>-2.5531521683432867E-3</v>
          </cell>
          <cell r="CE1159">
            <v>1.1844712505014954E-2</v>
          </cell>
          <cell r="CF1159">
            <v>-1.4517362799289635E-2</v>
          </cell>
          <cell r="CG1159">
            <v>0.98548263720071039</v>
          </cell>
          <cell r="CI1159">
            <v>-3.452751331221271E-2</v>
          </cell>
          <cell r="CJ1159">
            <v>-3.452751331221271E-2</v>
          </cell>
          <cell r="CK1159">
            <v>-0.36676563583777744</v>
          </cell>
          <cell r="CM1159">
            <v>19072261.75</v>
          </cell>
          <cell r="CN1159">
            <v>0</v>
          </cell>
          <cell r="CO1159">
            <v>0</v>
          </cell>
          <cell r="CP1159">
            <v>19072261.75</v>
          </cell>
          <cell r="CQ1159">
            <v>1.031490985546823E-2</v>
          </cell>
          <cell r="CR1159">
            <v>1.0103149098554682</v>
          </cell>
          <cell r="CT1159">
            <v>5.2519238382429112E-3</v>
          </cell>
          <cell r="CU1159">
            <v>5.2519238382429112E-3</v>
          </cell>
          <cell r="CV1159">
            <v>0.71676744119761682</v>
          </cell>
          <cell r="CW1159">
            <v>0.43297567638386525</v>
          </cell>
          <cell r="CX1159">
            <v>7.2432922202774388E-3</v>
          </cell>
          <cell r="CY1159">
            <v>1.0072432922202774</v>
          </cell>
          <cell r="DA1159">
            <v>3.7648155731000443E-3</v>
          </cell>
          <cell r="DB1159">
            <v>3.7648155731000443E-3</v>
          </cell>
          <cell r="DC1159">
            <v>0.56715013911875412</v>
          </cell>
          <cell r="DE1159">
            <v>0.43773886091618658</v>
          </cell>
          <cell r="DF1159">
            <v>0.56226113908381337</v>
          </cell>
        </row>
        <row r="1160">
          <cell r="BS1160">
            <v>39093</v>
          </cell>
          <cell r="BU1160">
            <v>14724794.810000001</v>
          </cell>
          <cell r="BV1160">
            <v>0</v>
          </cell>
          <cell r="BW1160">
            <v>0</v>
          </cell>
          <cell r="BX1160">
            <v>14724794.810000001</v>
          </cell>
          <cell r="BY1160">
            <v>-8.3235089879953681E-3</v>
          </cell>
          <cell r="BZ1160">
            <v>0.99167649101200461</v>
          </cell>
          <cell r="CB1160">
            <v>-3.255772960898029E-2</v>
          </cell>
          <cell r="CC1160">
            <v>-3.255772960898029E-2</v>
          </cell>
          <cell r="CD1160">
            <v>-1.0855409971317731E-2</v>
          </cell>
          <cell r="CE1160">
            <v>3.4226139460238336E-3</v>
          </cell>
          <cell r="CF1160">
            <v>-1.3536261075190752E-2</v>
          </cell>
          <cell r="CG1160">
            <v>0.98646373892480921</v>
          </cell>
          <cell r="CI1160">
            <v>-4.7596400952932272E-2</v>
          </cell>
          <cell r="CJ1160">
            <v>-4.7596400952932272E-2</v>
          </cell>
          <cell r="CK1160">
            <v>-0.37533726151285973</v>
          </cell>
          <cell r="CM1160">
            <v>19342005.100000001</v>
          </cell>
          <cell r="CN1160">
            <v>0</v>
          </cell>
          <cell r="CO1160">
            <v>0</v>
          </cell>
          <cell r="CP1160">
            <v>19342005.100000001</v>
          </cell>
          <cell r="CQ1160">
            <v>1.4143228188445007E-2</v>
          </cell>
          <cell r="CR1160">
            <v>1.014143228188445</v>
          </cell>
          <cell r="CT1160">
            <v>1.9469431183960495E-2</v>
          </cell>
          <cell r="CU1160">
            <v>1.9469431183960495E-2</v>
          </cell>
          <cell r="CV1160">
            <v>0.74104807486496771</v>
          </cell>
          <cell r="CW1160">
            <v>0.45324257836345372</v>
          </cell>
          <cell r="CX1160">
            <v>1.0202919084446404E-2</v>
          </cell>
          <cell r="CY1160">
            <v>1.0102029190844464</v>
          </cell>
          <cell r="DA1160">
            <v>1.4006146766206706E-2</v>
          </cell>
          <cell r="DB1160">
            <v>1.4006146766206706E-2</v>
          </cell>
          <cell r="DC1160">
            <v>0.58313964518136174</v>
          </cell>
          <cell r="DE1160">
            <v>0.43223299073881222</v>
          </cell>
          <cell r="DF1160">
            <v>0.56776700926118773</v>
          </cell>
        </row>
        <row r="1161">
          <cell r="BS1161">
            <v>39094</v>
          </cell>
          <cell r="BU1161">
            <v>14628033.449999999</v>
          </cell>
          <cell r="BV1161">
            <v>0</v>
          </cell>
          <cell r="BW1161">
            <v>0</v>
          </cell>
          <cell r="BX1161">
            <v>14628033.449999999</v>
          </cell>
          <cell r="BY1161">
            <v>-6.5713214512359824E-3</v>
          </cell>
          <cell r="BZ1161">
            <v>0.99342867854876404</v>
          </cell>
          <cell r="CA1161">
            <v>-3.3479003598419155E-2</v>
          </cell>
          <cell r="CB1161">
            <v>-3.891510375323326E-2</v>
          </cell>
          <cell r="CC1161">
            <v>-3.891510375323326E-2</v>
          </cell>
          <cell r="CD1161">
            <v>-1.7355397034147235E-2</v>
          </cell>
          <cell r="CE1161">
            <v>-3.1711986016549343E-3</v>
          </cell>
          <cell r="CF1161">
            <v>-1.0929754121437754E-2</v>
          </cell>
          <cell r="CG1161">
            <v>0.98907024587856229</v>
          </cell>
          <cell r="CH1161">
            <v>-5.0023358664559647E-2</v>
          </cell>
          <cell r="CI1161">
            <v>-5.8005938114889077E-2</v>
          </cell>
          <cell r="CJ1161">
            <v>-5.8005938114889077E-2</v>
          </cell>
          <cell r="CK1161">
            <v>-0.38216467165334811</v>
          </cell>
          <cell r="CM1161">
            <v>19586430.18</v>
          </cell>
          <cell r="CN1161">
            <v>0</v>
          </cell>
          <cell r="CO1161">
            <v>0</v>
          </cell>
          <cell r="CP1161">
            <v>19586430.18</v>
          </cell>
          <cell r="CQ1161">
            <v>1.2637008352355268E-2</v>
          </cell>
          <cell r="CR1161">
            <v>1.0126370083523553</v>
          </cell>
          <cell r="CS1161">
            <v>3.9377921067530242E-2</v>
          </cell>
          <cell r="CT1161">
            <v>3.2352474900803063E-2</v>
          </cell>
          <cell r="CU1161">
            <v>3.2352474900803063E-2</v>
          </cell>
          <cell r="CV1161">
            <v>0.76304971392888832</v>
          </cell>
          <cell r="CW1161">
            <v>0.47160721696423091</v>
          </cell>
          <cell r="CX1161">
            <v>9.1319541513818787E-3</v>
          </cell>
          <cell r="CY1161">
            <v>1.0091319541513819</v>
          </cell>
          <cell r="CZ1161">
            <v>2.8074058144440306E-2</v>
          </cell>
          <cell r="DA1161">
            <v>2.3266004407695107E-2</v>
          </cell>
          <cell r="DB1161">
            <v>2.3266004407695107E-2</v>
          </cell>
          <cell r="DC1161">
            <v>0.59759680383639302</v>
          </cell>
          <cell r="DE1161">
            <v>0.42753946425083855</v>
          </cell>
          <cell r="DF1161">
            <v>0.57246053574916156</v>
          </cell>
        </row>
        <row r="1162">
          <cell r="BS1162">
            <v>39098</v>
          </cell>
          <cell r="BU1162">
            <v>14662778.51</v>
          </cell>
          <cell r="BV1162">
            <v>0</v>
          </cell>
          <cell r="BW1162">
            <v>0</v>
          </cell>
          <cell r="BX1162">
            <v>14662778.51</v>
          </cell>
          <cell r="BY1162">
            <v>2.3752379374002951E-3</v>
          </cell>
          <cell r="BZ1162">
            <v>1.0023752379374002</v>
          </cell>
          <cell r="CB1162">
            <v>-3.6632298446605538E-2</v>
          </cell>
          <cell r="CC1162">
            <v>-3.6632298446605538E-2</v>
          </cell>
          <cell r="CD1162">
            <v>-1.5021382294201135E-2</v>
          </cell>
          <cell r="CE1162">
            <v>-8.034930154803277E-4</v>
          </cell>
          <cell r="CF1162">
            <v>4.0951059211365324E-3</v>
          </cell>
          <cell r="CG1162">
            <v>1.0040951059211365</v>
          </cell>
          <cell r="CI1162">
            <v>-5.4148372654387988E-2</v>
          </cell>
          <cell r="CJ1162">
            <v>-5.4148372654387988E-2</v>
          </cell>
          <cell r="CK1162">
            <v>-0.37963457054194838</v>
          </cell>
          <cell r="CM1162">
            <v>19439834.66</v>
          </cell>
          <cell r="CN1162">
            <v>0</v>
          </cell>
          <cell r="CO1162">
            <v>0</v>
          </cell>
          <cell r="CP1162">
            <v>19439834.66</v>
          </cell>
          <cell r="CQ1162">
            <v>-7.4845450984575256E-3</v>
          </cell>
          <cell r="CR1162">
            <v>0.99251545490154247</v>
          </cell>
          <cell r="CT1162">
            <v>2.4625786244903747E-2</v>
          </cell>
          <cell r="CU1162">
            <v>2.4625786244903747E-2</v>
          </cell>
          <cell r="CV1162">
            <v>0.74985408883416493</v>
          </cell>
          <cell r="CW1162">
            <v>0.46059290638164652</v>
          </cell>
          <cell r="CX1162">
            <v>-5.3960367721244875E-3</v>
          </cell>
          <cell r="CY1162">
            <v>0.99460396322787548</v>
          </cell>
          <cell r="DA1162">
            <v>1.774442342024618E-2</v>
          </cell>
          <cell r="DB1162">
            <v>1.774442342024618E-2</v>
          </cell>
          <cell r="DC1162">
            <v>0.58897611273586326</v>
          </cell>
          <cell r="DE1162">
            <v>0.42996055571773062</v>
          </cell>
          <cell r="DF1162">
            <v>0.57003944428226938</v>
          </cell>
        </row>
        <row r="1163">
          <cell r="BS1163">
            <v>39099</v>
          </cell>
          <cell r="BU1163">
            <v>14804798.720000001</v>
          </cell>
          <cell r="BV1163">
            <v>0</v>
          </cell>
          <cell r="BW1163">
            <v>0</v>
          </cell>
          <cell r="BX1163">
            <v>14804798.720000001</v>
          </cell>
          <cell r="BY1163">
            <v>9.6857638477689106E-3</v>
          </cell>
          <cell r="BZ1163">
            <v>1.009685763847769</v>
          </cell>
          <cell r="CB1163">
            <v>-2.7301346390791403E-2</v>
          </cell>
          <cell r="CC1163">
            <v>-2.7301346390791403E-2</v>
          </cell>
          <cell r="CD1163">
            <v>-5.4811120080008324E-3</v>
          </cell>
          <cell r="CE1163">
            <v>8.8744883886873183E-3</v>
          </cell>
          <cell r="CF1163">
            <v>1.3418924515271288E-2</v>
          </cell>
          <cell r="CG1163">
            <v>1.0134189245152714</v>
          </cell>
          <cell r="CI1163">
            <v>-4.1456061064390592E-2</v>
          </cell>
          <cell r="CJ1163">
            <v>-4.1456061064390592E-2</v>
          </cell>
          <cell r="CK1163">
            <v>-0.37130993367216691</v>
          </cell>
          <cell r="CM1163">
            <v>19352940.34</v>
          </cell>
          <cell r="CN1163">
            <v>0</v>
          </cell>
          <cell r="CO1163">
            <v>0</v>
          </cell>
          <cell r="CP1163">
            <v>19352940.34</v>
          </cell>
          <cell r="CQ1163">
            <v>-4.4699104452157051E-3</v>
          </cell>
          <cell r="CR1163">
            <v>0.99553008955478428</v>
          </cell>
          <cell r="CT1163">
            <v>2.0045800740530195E-2</v>
          </cell>
          <cell r="CU1163">
            <v>2.0045800740530195E-2</v>
          </cell>
          <cell r="CV1163">
            <v>0.74203239776488172</v>
          </cell>
          <cell r="CW1163">
            <v>0.45406418689320316</v>
          </cell>
          <cell r="CX1163">
            <v>-3.2124012048492757E-3</v>
          </cell>
          <cell r="CY1163">
            <v>0.99678759879515078</v>
          </cell>
          <cell r="DA1163">
            <v>1.4475020008222428E-2</v>
          </cell>
          <cell r="DB1163">
            <v>1.4475020008222428E-2</v>
          </cell>
          <cell r="DC1163">
            <v>0.58387168395683386</v>
          </cell>
          <cell r="DE1163">
            <v>0.43342443403512548</v>
          </cell>
          <cell r="DF1163">
            <v>0.56657556596487446</v>
          </cell>
        </row>
        <row r="1164">
          <cell r="BS1164">
            <v>39100</v>
          </cell>
          <cell r="BU1164">
            <v>15005506.84</v>
          </cell>
          <cell r="BV1164">
            <v>0</v>
          </cell>
          <cell r="BW1164">
            <v>0</v>
          </cell>
          <cell r="BX1164">
            <v>15005506.84</v>
          </cell>
          <cell r="BY1164">
            <v>1.3556963778836108E-2</v>
          </cell>
          <cell r="BZ1164">
            <v>1.0135569637788362</v>
          </cell>
          <cell r="CB1164">
            <v>-1.4114505976088654E-2</v>
          </cell>
          <cell r="CC1164">
            <v>-1.4114505976088654E-2</v>
          </cell>
          <cell r="CD1164">
            <v>8.0015445338752489E-3</v>
          </cell>
          <cell r="CE1164">
            <v>2.2551763285164617E-2</v>
          </cell>
          <cell r="CF1164">
            <v>1.3289152378977201E-2</v>
          </cell>
          <cell r="CG1164">
            <v>1.0132891523789771</v>
          </cell>
          <cell r="CI1164">
            <v>-2.8717824597930375E-2</v>
          </cell>
          <cell r="CJ1164">
            <v>-2.8717824597930375E-2</v>
          </cell>
          <cell r="CK1164">
            <v>-0.36295517558158708</v>
          </cell>
          <cell r="CM1164">
            <v>19269928.420000002</v>
          </cell>
          <cell r="CN1164">
            <v>0</v>
          </cell>
          <cell r="CO1164">
            <v>0</v>
          </cell>
          <cell r="CP1164">
            <v>19269928.420000002</v>
          </cell>
          <cell r="CQ1164">
            <v>-4.2893699118383196E-3</v>
          </cell>
          <cell r="CR1164">
            <v>0.99571063008816163</v>
          </cell>
          <cell r="CT1164">
            <v>1.5670446974136665E-2</v>
          </cell>
          <cell r="CU1164">
            <v>1.5670446974136665E-2</v>
          </cell>
          <cell r="CV1164">
            <v>0.73456017641246141</v>
          </cell>
          <cell r="CW1164">
            <v>0.44782716772006181</v>
          </cell>
          <cell r="CX1164">
            <v>-3.0851983572397794E-3</v>
          </cell>
          <cell r="CY1164">
            <v>0.99691480164276025</v>
          </cell>
          <cell r="DA1164">
            <v>1.1345163343032372E-2</v>
          </cell>
          <cell r="DB1164">
            <v>1.1345163343032372E-2</v>
          </cell>
          <cell r="DC1164">
            <v>0.57898512563941162</v>
          </cell>
          <cell r="DE1164">
            <v>0.43779186832126599</v>
          </cell>
          <cell r="DF1164">
            <v>0.56220813167873385</v>
          </cell>
        </row>
        <row r="1165">
          <cell r="BS1165">
            <v>39101</v>
          </cell>
          <cell r="BU1165">
            <v>14984078.470000001</v>
          </cell>
          <cell r="BV1165">
            <v>0</v>
          </cell>
          <cell r="BW1165">
            <v>0</v>
          </cell>
          <cell r="BX1165">
            <v>14984078.470000001</v>
          </cell>
          <cell r="BY1165">
            <v>-1.4280337364465311E-3</v>
          </cell>
          <cell r="BZ1165">
            <v>0.99857196626355349</v>
          </cell>
          <cell r="CA1165">
            <v>2.4339910160651179E-2</v>
          </cell>
          <cell r="CB1165">
            <v>-1.5522383721828015E-2</v>
          </cell>
          <cell r="CC1165">
            <v>-1.5522383721828015E-2</v>
          </cell>
          <cell r="CD1165">
            <v>6.5620843218907599E-3</v>
          </cell>
          <cell r="CE1165">
            <v>2.10915248699306E-2</v>
          </cell>
          <cell r="CF1165">
            <v>-1.3502989240956316E-3</v>
          </cell>
          <cell r="CG1165">
            <v>0.99864970107590434</v>
          </cell>
          <cell r="CH1165">
            <v>2.9699329722454371E-2</v>
          </cell>
          <cell r="CI1165">
            <v>-3.0029345874369118E-2</v>
          </cell>
          <cell r="CJ1165">
            <v>-3.0029345874369118E-2</v>
          </cell>
          <cell r="CK1165">
            <v>-0.36381537652259999</v>
          </cell>
          <cell r="CM1165">
            <v>19453272.829999998</v>
          </cell>
          <cell r="CN1165">
            <v>0</v>
          </cell>
          <cell r="CO1165">
            <v>0</v>
          </cell>
          <cell r="CP1165">
            <v>19453272.829999998</v>
          </cell>
          <cell r="CQ1165">
            <v>9.5145350830522918E-3</v>
          </cell>
          <cell r="CR1165">
            <v>1.0095145350830523</v>
          </cell>
          <cell r="CS1165">
            <v>-6.7984491699754068E-3</v>
          </cell>
          <cell r="CT1165">
            <v>2.5334079074691429E-2</v>
          </cell>
          <cell r="CU1165">
            <v>2.5334079074691429E-2</v>
          </cell>
          <cell r="CV1165">
            <v>0.75106371006460315</v>
          </cell>
          <cell r="CW1165">
            <v>0.46160257010153072</v>
          </cell>
          <cell r="CX1165">
            <v>6.8795272675647324E-3</v>
          </cell>
          <cell r="CY1165">
            <v>1.0068795272675648</v>
          </cell>
          <cell r="CZ1165">
            <v>-4.8504146674916981E-3</v>
          </cell>
          <cell r="DA1165">
            <v>1.8302739971170601E-2</v>
          </cell>
          <cell r="DB1165">
            <v>1.8302739971170601E-2</v>
          </cell>
          <cell r="DC1165">
            <v>0.58984779686632716</v>
          </cell>
          <cell r="DE1165">
            <v>0.43511123545671765</v>
          </cell>
          <cell r="DF1165">
            <v>0.56488876454328241</v>
          </cell>
        </row>
        <row r="1166">
          <cell r="BS1166">
            <v>39104</v>
          </cell>
          <cell r="BU1166">
            <v>15041364.890000001</v>
          </cell>
          <cell r="BV1166">
            <v>0</v>
          </cell>
          <cell r="BW1166">
            <v>0</v>
          </cell>
          <cell r="BX1166">
            <v>15041364.890000001</v>
          </cell>
          <cell r="BY1166">
            <v>3.8231526960229487E-3</v>
          </cell>
          <cell r="BZ1166">
            <v>1.0038231526960228</v>
          </cell>
          <cell r="CB1166">
            <v>-1.1758575468979959E-2</v>
          </cell>
          <cell r="CC1166">
            <v>-1.1758575468979959E-2</v>
          </cell>
          <cell r="CD1166">
            <v>1.0410324868280307E-2</v>
          </cell>
          <cell r="CE1166">
            <v>2.4995313686123177E-2</v>
          </cell>
          <cell r="CF1166">
            <v>4.7088629593685294E-3</v>
          </cell>
          <cell r="CG1166">
            <v>1.0047088629593686</v>
          </cell>
          <cell r="CI1166">
            <v>-2.5461886989482485E-2</v>
          </cell>
          <cell r="CJ1166">
            <v>-2.5461886989482485E-2</v>
          </cell>
          <cell r="CK1166">
            <v>-0.36081967031378737</v>
          </cell>
          <cell r="CM1166">
            <v>19175276.960000001</v>
          </cell>
          <cell r="CN1166">
            <v>0</v>
          </cell>
          <cell r="CO1166">
            <v>0</v>
          </cell>
          <cell r="CP1166">
            <v>19175276.960000001</v>
          </cell>
          <cell r="CQ1166">
            <v>-1.4290442149728352E-2</v>
          </cell>
          <cell r="CR1166">
            <v>0.9857095578502717</v>
          </cell>
          <cell r="CT1166">
            <v>1.0681601733529611E-2</v>
          </cell>
          <cell r="CU1166">
            <v>1.0681601733529611E-2</v>
          </cell>
          <cell r="CV1166">
            <v>0.72604023541543627</v>
          </cell>
          <cell r="CW1166">
            <v>0.4407156231276006</v>
          </cell>
          <cell r="CX1166">
            <v>-1.0273057466904099E-2</v>
          </cell>
          <cell r="CY1166">
            <v>0.9897269425330959</v>
          </cell>
          <cell r="DA1166">
            <v>7.8416574047408538E-3</v>
          </cell>
          <cell r="DB1166">
            <v>7.8416574047408538E-3</v>
          </cell>
          <cell r="DC1166">
            <v>0.57351519908548854</v>
          </cell>
          <cell r="DE1166">
            <v>0.43959208375675241</v>
          </cell>
          <cell r="DF1166">
            <v>0.56040791624324759</v>
          </cell>
        </row>
        <row r="1167">
          <cell r="BS1167">
            <v>39105</v>
          </cell>
          <cell r="BU1167">
            <v>14932557.48</v>
          </cell>
          <cell r="BV1167">
            <v>0</v>
          </cell>
          <cell r="BW1167">
            <v>0</v>
          </cell>
          <cell r="BX1167">
            <v>14932557.48</v>
          </cell>
          <cell r="BY1167">
            <v>-7.2338787600544768E-3</v>
          </cell>
          <cell r="BZ1167">
            <v>0.99276612123994556</v>
          </cell>
          <cell r="CB1167">
            <v>-1.8907394119700882E-2</v>
          </cell>
          <cell r="CC1167">
            <v>-1.8907394119700882E-2</v>
          </cell>
          <cell r="CD1167">
            <v>3.1011390802759831E-3</v>
          </cell>
          <cell r="CE1167">
            <v>1.758062185729381E-2</v>
          </cell>
          <cell r="CF1167">
            <v>-9.0518561540156566E-3</v>
          </cell>
          <cell r="CG1167">
            <v>0.9909481438459844</v>
          </cell>
          <cell r="CI1167">
            <v>-3.4283265805059471E-2</v>
          </cell>
          <cell r="CJ1167">
            <v>-3.4283265805059471E-2</v>
          </cell>
          <cell r="CK1167">
            <v>-0.36660543871458329</v>
          </cell>
          <cell r="CM1167">
            <v>19514109.149999999</v>
          </cell>
          <cell r="CN1167">
            <v>0</v>
          </cell>
          <cell r="CO1167">
            <v>0</v>
          </cell>
          <cell r="CP1167">
            <v>19514109.149999999</v>
          </cell>
          <cell r="CQ1167">
            <v>1.767026315744008E-2</v>
          </cell>
          <cell r="CR1167">
            <v>1.0176702631574401</v>
          </cell>
          <cell r="CT1167">
            <v>2.854061160454413E-2</v>
          </cell>
          <cell r="CU1167">
            <v>2.854061160454413E-2</v>
          </cell>
          <cell r="CV1167">
            <v>0.75653982059555691</v>
          </cell>
          <cell r="CW1167">
            <v>0.46617344732330057</v>
          </cell>
          <cell r="CX1167">
            <v>1.2844722886355742E-2</v>
          </cell>
          <cell r="CY1167">
            <v>1.0128447228863557</v>
          </cell>
          <cell r="DA1167">
            <v>2.0787104207430129E-2</v>
          </cell>
          <cell r="DB1167">
            <v>2.0787104207430129E-2</v>
          </cell>
          <cell r="DC1167">
            <v>0.59372656577521044</v>
          </cell>
          <cell r="DE1167">
            <v>0.43349789517790571</v>
          </cell>
          <cell r="DF1167">
            <v>0.5665021048220944</v>
          </cell>
        </row>
        <row r="1168">
          <cell r="BS1168">
            <v>39106</v>
          </cell>
          <cell r="BU1168">
            <v>14807523.84</v>
          </cell>
          <cell r="BV1168">
            <v>0</v>
          </cell>
          <cell r="BW1168">
            <v>0</v>
          </cell>
          <cell r="BX1168">
            <v>14807523.84</v>
          </cell>
          <cell r="BY1168">
            <v>-8.3732234191942721E-3</v>
          </cell>
          <cell r="BZ1168">
            <v>0.99162677658080578</v>
          </cell>
          <cell r="CB1168">
            <v>-2.7122301703656038E-2</v>
          </cell>
          <cell r="CC1168">
            <v>-2.7122301703656038E-2</v>
          </cell>
          <cell r="CD1168">
            <v>-5.2980508692913597E-3</v>
          </cell>
          <cell r="CE1168">
            <v>9.0601919634401007E-3</v>
          </cell>
          <cell r="CF1168">
            <v>-1.1956769433225803E-2</v>
          </cell>
          <cell r="CG1168">
            <v>0.98804323056677423</v>
          </cell>
          <cell r="CI1168">
            <v>-4.5830118133636133E-2</v>
          </cell>
          <cell r="CJ1168">
            <v>-4.5830118133636133E-2</v>
          </cell>
          <cell r="CK1168">
            <v>-0.37417879144413224</v>
          </cell>
          <cell r="CM1168">
            <v>19770648.829999998</v>
          </cell>
          <cell r="CN1168">
            <v>0</v>
          </cell>
          <cell r="CO1168">
            <v>0</v>
          </cell>
          <cell r="CP1168">
            <v>19770648.829999998</v>
          </cell>
          <cell r="CQ1168">
            <v>1.3146369020898897E-2</v>
          </cell>
          <cell r="CR1168">
            <v>1.0131463690208988</v>
          </cell>
          <cell r="CT1168">
            <v>4.2062186037678417E-2</v>
          </cell>
          <cell r="CU1168">
            <v>4.2062186037678417E-2</v>
          </cell>
          <cell r="CV1168">
            <v>0.77963194127700963</v>
          </cell>
          <cell r="CW1168">
            <v>0.48544830451045606</v>
          </cell>
          <cell r="CX1168">
            <v>9.6299576197412008E-3</v>
          </cell>
          <cell r="CY1168">
            <v>1.0096299576197412</v>
          </cell>
          <cell r="DA1168">
            <v>3.061724075972605E-2</v>
          </cell>
          <cell r="DB1168">
            <v>3.061724075972605E-2</v>
          </cell>
          <cell r="DC1168">
            <v>0.60907408506108141</v>
          </cell>
          <cell r="DE1168">
            <v>0.42823326672918716</v>
          </cell>
          <cell r="DF1168">
            <v>0.57176673327081273</v>
          </cell>
        </row>
        <row r="1169">
          <cell r="BS1169">
            <v>39107</v>
          </cell>
          <cell r="BU1169">
            <v>15008108.619999999</v>
          </cell>
          <cell r="BV1169">
            <v>0</v>
          </cell>
          <cell r="BW1169">
            <v>0</v>
          </cell>
          <cell r="BX1169">
            <v>15008108.619999999</v>
          </cell>
          <cell r="BY1169">
            <v>1.3546139257811205E-2</v>
          </cell>
          <cell r="BZ1169">
            <v>1.0135461392578111</v>
          </cell>
          <cell r="CB1169">
            <v>-1.3943564921715002E-2</v>
          </cell>
          <cell r="CC1169">
            <v>-1.3943564921715002E-2</v>
          </cell>
          <cell r="CD1169">
            <v>8.1763202536493385E-3</v>
          </cell>
          <cell r="CE1169">
            <v>2.2729061843290488E-2</v>
          </cell>
          <cell r="CF1169">
            <v>1.9992327440683366E-2</v>
          </cell>
          <cell r="CG1169">
            <v>1.0199923274406835</v>
          </cell>
          <cell r="CI1169">
            <v>-2.6754041421325536E-2</v>
          </cell>
          <cell r="CJ1169">
            <v>-2.6754041421325536E-2</v>
          </cell>
          <cell r="CK1169">
            <v>-0.36166716892335904</v>
          </cell>
          <cell r="CM1169">
            <v>19250713.390000001</v>
          </cell>
          <cell r="CN1169">
            <v>53303.83</v>
          </cell>
          <cell r="CO1169">
            <v>53303.83</v>
          </cell>
          <cell r="CP1169">
            <v>19304017.219999999</v>
          </cell>
          <cell r="CQ1169">
            <v>-2.3602240574519345E-2</v>
          </cell>
          <cell r="CR1169">
            <v>0.97639775942548068</v>
          </cell>
          <cell r="CT1169">
            <v>1.7467183629207517E-2</v>
          </cell>
          <cell r="CU1169">
            <v>1.7467183629207517E-2</v>
          </cell>
          <cell r="CV1169">
            <v>0.73762864006489082</v>
          </cell>
          <cell r="CW1169">
            <v>0.45038839626638838</v>
          </cell>
          <cell r="CX1169">
            <v>-1.6921555080825913E-2</v>
          </cell>
          <cell r="CY1169">
            <v>0.98307844491917407</v>
          </cell>
          <cell r="DA1169">
            <v>1.3177594352961508E-2</v>
          </cell>
          <cell r="DB1169">
            <v>1.3177594352961508E-2</v>
          </cell>
          <cell r="DC1169">
            <v>0.58184604930159067</v>
          </cell>
          <cell r="DE1169">
            <v>0.43808011307625228</v>
          </cell>
          <cell r="DF1169">
            <v>0.56191988692374784</v>
          </cell>
        </row>
        <row r="1170">
          <cell r="BS1170">
            <v>39108</v>
          </cell>
          <cell r="BU1170">
            <v>15004030.050000001</v>
          </cell>
          <cell r="BV1170">
            <v>0</v>
          </cell>
          <cell r="BW1170">
            <v>0</v>
          </cell>
          <cell r="BX1170">
            <v>15004030.050000001</v>
          </cell>
          <cell r="BY1170">
            <v>-2.7175776130533065E-4</v>
          </cell>
          <cell r="BZ1170">
            <v>0.99972824223869472</v>
          </cell>
          <cell r="CA1170">
            <v>1.3315186542799395E-3</v>
          </cell>
          <cell r="CB1170">
            <v>-1.421153341103254E-2</v>
          </cell>
          <cell r="CC1170">
            <v>-1.421153341103254E-2</v>
          </cell>
          <cell r="CD1170">
            <v>7.9023405138562985E-3</v>
          </cell>
          <cell r="CE1170">
            <v>2.2451127283022121E-2</v>
          </cell>
          <cell r="CF1170">
            <v>-3.1132814901021425E-4</v>
          </cell>
          <cell r="CG1170">
            <v>0.99968867185098975</v>
          </cell>
          <cell r="CH1170">
            <v>3.0643252737443394E-3</v>
          </cell>
          <cell r="CI1170">
            <v>-2.7057040284141576E-2</v>
          </cell>
          <cell r="CJ1170">
            <v>-2.7057040284141576E-2</v>
          </cell>
          <cell r="CK1170">
            <v>-0.3618658999021106</v>
          </cell>
          <cell r="CM1170">
            <v>18847429.84</v>
          </cell>
          <cell r="CN1170">
            <v>665341.67000000004</v>
          </cell>
          <cell r="CO1170">
            <v>718645.5</v>
          </cell>
          <cell r="CP1170">
            <v>19566075.34</v>
          </cell>
          <cell r="CQ1170">
            <v>1.3575315283520094E-2</v>
          </cell>
          <cell r="CR1170">
            <v>1.0135753152835201</v>
          </cell>
          <cell r="CS1170">
            <v>5.7986391794209169E-3</v>
          </cell>
          <cell r="CT1170">
            <v>3.1279621437609206E-2</v>
          </cell>
          <cell r="CU1170">
            <v>3.1279621437609206E-2</v>
          </cell>
          <cell r="CV1170">
            <v>0.76121749669944583</v>
          </cell>
          <cell r="CW1170">
            <v>0.47007787602926365</v>
          </cell>
          <cell r="CX1170">
            <v>9.5322532198455906E-3</v>
          </cell>
          <cell r="CY1170">
            <v>1.0095322532198456</v>
          </cell>
          <cell r="CZ1170">
            <v>4.4512497019950636E-3</v>
          </cell>
          <cell r="DA1170">
            <v>2.2835459739007913E-2</v>
          </cell>
          <cell r="DB1170">
            <v>2.2835459739007913E-2</v>
          </cell>
          <cell r="DC1170">
            <v>0.59692460639834577</v>
          </cell>
          <cell r="DE1170">
            <v>0.44323140268559924</v>
          </cell>
          <cell r="DF1170">
            <v>0.55676859731440076</v>
          </cell>
        </row>
        <row r="1171">
          <cell r="BS1171">
            <v>39111</v>
          </cell>
          <cell r="BU1171">
            <v>15004994.279999999</v>
          </cell>
          <cell r="BV1171">
            <v>0</v>
          </cell>
          <cell r="BW1171">
            <v>0</v>
          </cell>
          <cell r="BX1171">
            <v>15004994.279999999</v>
          </cell>
          <cell r="BY1171">
            <v>6.4264733993823505E-5</v>
          </cell>
          <cell r="BZ1171">
            <v>1.0000642647339939</v>
          </cell>
          <cell r="CB1171">
            <v>-1.4148181977452934E-2</v>
          </cell>
          <cell r="CC1171">
            <v>-1.4148181977452934E-2</v>
          </cell>
          <cell r="CD1171">
            <v>7.9671130896612485E-3</v>
          </cell>
          <cell r="CE1171">
            <v>2.2516834832738697E-2</v>
          </cell>
          <cell r="CF1171">
            <v>7.3641409845497365E-5</v>
          </cell>
          <cell r="CG1171">
            <v>1.0000736414098454</v>
          </cell>
          <cell r="CI1171">
            <v>-2.6985391392888913E-2</v>
          </cell>
          <cell r="CJ1171">
            <v>-2.6985391392888913E-2</v>
          </cell>
          <cell r="CK1171">
            <v>-0.36181890680730888</v>
          </cell>
          <cell r="CM1171">
            <v>19168304.91</v>
          </cell>
          <cell r="CN1171">
            <v>0</v>
          </cell>
          <cell r="CO1171">
            <v>718645.5</v>
          </cell>
          <cell r="CP1171">
            <v>19886950.41</v>
          </cell>
          <cell r="CQ1171">
            <v>1.6399562223090178E-2</v>
          </cell>
          <cell r="CR1171">
            <v>1.0163995622230901</v>
          </cell>
          <cell r="CT1171">
            <v>4.8192155758780109E-2</v>
          </cell>
          <cell r="CU1171">
            <v>4.8192155758780109E-2</v>
          </cell>
          <cell r="CV1171">
            <v>0.79010069262496341</v>
          </cell>
          <cell r="CW1171">
            <v>0.49418650962999378</v>
          </cell>
          <cell r="CX1171">
            <v>1.1566321173364803E-2</v>
          </cell>
          <cell r="CY1171">
            <v>1.0115663211733648</v>
          </cell>
          <cell r="DA1171">
            <v>3.4665903173855428E-2</v>
          </cell>
          <cell r="DB1171">
            <v>3.4665903173855428E-2</v>
          </cell>
          <cell r="DC1171">
            <v>0.61539514928559824</v>
          </cell>
          <cell r="DE1171">
            <v>0.43908532789221749</v>
          </cell>
          <cell r="DF1171">
            <v>0.56091467210778256</v>
          </cell>
        </row>
        <row r="1172">
          <cell r="BS1172">
            <v>39112</v>
          </cell>
          <cell r="BU1172">
            <v>15115956.029999999</v>
          </cell>
          <cell r="BV1172">
            <v>0</v>
          </cell>
          <cell r="BW1172">
            <v>0</v>
          </cell>
          <cell r="BX1172">
            <v>15115956.029999999</v>
          </cell>
          <cell r="BY1172">
            <v>7.3949878240140189E-3</v>
          </cell>
          <cell r="BZ1172">
            <v>1.007394987824014</v>
          </cell>
          <cell r="CB1172">
            <v>-6.8578197868940372E-3</v>
          </cell>
          <cell r="CC1172">
            <v>-6.8578197868940372E-3</v>
          </cell>
          <cell r="CD1172">
            <v>1.5421017617965882E-2</v>
          </cell>
          <cell r="CE1172">
            <v>3.007833437617613E-2</v>
          </cell>
          <cell r="CF1172">
            <v>8.7182675836548172E-3</v>
          </cell>
          <cell r="CG1172">
            <v>1.0087182675836548</v>
          </cell>
          <cell r="CI1172">
            <v>-1.8502389672246933E-2</v>
          </cell>
          <cell r="CJ1172">
            <v>-1.8502389672246933E-2</v>
          </cell>
          <cell r="CK1172">
            <v>-0.3562550732700257</v>
          </cell>
          <cell r="CM1172">
            <v>19298134.989999998</v>
          </cell>
          <cell r="CN1172">
            <v>0</v>
          </cell>
          <cell r="CO1172">
            <v>718645.5</v>
          </cell>
          <cell r="CP1172">
            <v>20016780.489999998</v>
          </cell>
          <cell r="CQ1172">
            <v>6.5284056792696658E-3</v>
          </cell>
          <cell r="CR1172">
            <v>1.0065284056792696</v>
          </cell>
          <cell r="CT1172">
            <v>5.5035179381401678E-2</v>
          </cell>
          <cell r="CU1172">
            <v>5.5035179381401678E-2</v>
          </cell>
          <cell r="CV1172">
            <v>0.80178719615316063</v>
          </cell>
          <cell r="CW1172">
            <v>0.50394116532535027</v>
          </cell>
          <cell r="CX1172">
            <v>4.6135164687009763E-3</v>
          </cell>
          <cell r="CY1172">
            <v>1.0046135164687009</v>
          </cell>
          <cell r="DA1172">
            <v>3.943935135775134E-2</v>
          </cell>
          <cell r="DB1172">
            <v>3.943935135775134E-2</v>
          </cell>
          <cell r="DC1172">
            <v>0.62284780141028695</v>
          </cell>
          <cell r="DE1172">
            <v>0.43923740485300783</v>
          </cell>
          <cell r="DF1172">
            <v>0.56076259514699223</v>
          </cell>
        </row>
        <row r="1173">
          <cell r="BS1173">
            <v>39113</v>
          </cell>
          <cell r="BU1173">
            <v>15114357.710000001</v>
          </cell>
          <cell r="BV1173">
            <v>0</v>
          </cell>
          <cell r="BW1173">
            <v>0</v>
          </cell>
          <cell r="BX1173">
            <v>15114357.710000001</v>
          </cell>
          <cell r="BY1173">
            <v>-1.0573727502424042E-4</v>
          </cell>
          <cell r="BZ1173">
            <v>0.99989426272497572</v>
          </cell>
          <cell r="CB1173">
            <v>-6.9628319347414536E-3</v>
          </cell>
          <cell r="CC1173">
            <v>-6.9628319347414536E-3</v>
          </cell>
          <cell r="CD1173">
            <v>1.5313649766560689E-2</v>
          </cell>
          <cell r="CE1173">
            <v>2.9969416700037721E-2</v>
          </cell>
          <cell r="CF1173">
            <v>-9.3252223817300299E-5</v>
          </cell>
          <cell r="CG1173">
            <v>0.99990674777618271</v>
          </cell>
          <cell r="CI1173">
            <v>-1.8593916507081309E-2</v>
          </cell>
          <cell r="CJ1173">
            <v>-1.8593916507081309E-2</v>
          </cell>
          <cell r="CK1173">
            <v>-0.3563151039160144</v>
          </cell>
          <cell r="CM1173">
            <v>19420355.170000002</v>
          </cell>
          <cell r="CN1173">
            <v>0</v>
          </cell>
          <cell r="CO1173">
            <v>718645.5</v>
          </cell>
          <cell r="CP1173">
            <v>20139000.670000002</v>
          </cell>
          <cell r="CQ1173">
            <v>6.105886012041861E-3</v>
          </cell>
          <cell r="CR1173">
            <v>1.0061058860120418</v>
          </cell>
          <cell r="CT1173">
            <v>6.1477103925398513E-2</v>
          </cell>
          <cell r="CU1173">
            <v>6.1477103925398513E-2</v>
          </cell>
          <cell r="CV1173">
            <v>0.81278870339082809</v>
          </cell>
          <cell r="CW1173">
            <v>0.51312405864964417</v>
          </cell>
          <cell r="CX1173">
            <v>4.321527015494285E-3</v>
          </cell>
          <cell r="CY1173">
            <v>1.0043215270154944</v>
          </cell>
          <cell r="DA1173">
            <v>4.3931316595611891E-2</v>
          </cell>
          <cell r="DB1173">
            <v>4.3931316595611891E-2</v>
          </cell>
          <cell r="DC1173">
            <v>0.62986098202611718</v>
          </cell>
          <cell r="DE1173">
            <v>0.43765696742633525</v>
          </cell>
          <cell r="DF1173">
            <v>0.5623430325736648</v>
          </cell>
        </row>
        <row r="1177">
          <cell r="BU1177">
            <v>15220334.34</v>
          </cell>
          <cell r="BX1177">
            <v>15220334.34</v>
          </cell>
          <cell r="CM1177">
            <v>18972619</v>
          </cell>
          <cell r="CP1177">
            <v>18972619</v>
          </cell>
        </row>
        <row r="1178">
          <cell r="BU1178">
            <v>-105976.62999999896</v>
          </cell>
          <cell r="BW1178">
            <v>0</v>
          </cell>
          <cell r="BX1178">
            <v>-105976.62999999896</v>
          </cell>
          <cell r="BY1178" t="str">
            <v>Month P&amp;L</v>
          </cell>
          <cell r="CM1178">
            <v>447736.17000000179</v>
          </cell>
          <cell r="CP1178">
            <v>1166381.6700000018</v>
          </cell>
        </row>
        <row r="1179">
          <cell r="BX1179">
            <v>0</v>
          </cell>
        </row>
        <row r="1180">
          <cell r="BU1180">
            <v>0</v>
          </cell>
          <cell r="CM1180">
            <v>0</v>
          </cell>
        </row>
        <row r="1194">
          <cell r="BU1194">
            <v>-6.9628319347417806E-3</v>
          </cell>
          <cell r="BX1194">
            <v>-6.9628319347417806E-3</v>
          </cell>
          <cell r="CA1194" t="str">
            <v>`</v>
          </cell>
          <cell r="CM1194">
            <v>2.3599070323396143E-2</v>
          </cell>
          <cell r="CP1194">
            <v>6.147710392539911E-2</v>
          </cell>
        </row>
        <row r="1195">
          <cell r="BS1195" t="str">
            <v>Month Fee deduction</v>
          </cell>
          <cell r="BX1195">
            <v>0</v>
          </cell>
          <cell r="CP1195">
            <v>718645.5</v>
          </cell>
        </row>
        <row r="1196">
          <cell r="BS1196" t="str">
            <v>Cum fee deduction</v>
          </cell>
          <cell r="BU1196">
            <v>-105976.62999999896</v>
          </cell>
          <cell r="BX1196">
            <v>110786.98000000045</v>
          </cell>
          <cell r="CM1196">
            <v>447736.17000000179</v>
          </cell>
          <cell r="CP1196">
            <v>718645.5</v>
          </cell>
        </row>
        <row r="1198">
          <cell r="BX1198">
            <v>0</v>
          </cell>
        </row>
        <row r="1199">
          <cell r="BX1199">
            <v>105976.62999999896</v>
          </cell>
        </row>
        <row r="1204">
          <cell r="BT1204" t="str">
            <v>First Day P&amp;L:</v>
          </cell>
          <cell r="BU1204">
            <v>-115459.06000000238</v>
          </cell>
          <cell r="BW1204">
            <v>207417.53999999538</v>
          </cell>
          <cell r="CL1204" t="str">
            <v>First Day P&amp;L:</v>
          </cell>
          <cell r="CM1204">
            <v>322876.59999999776</v>
          </cell>
        </row>
        <row r="1221">
          <cell r="CM1221">
            <v>0</v>
          </cell>
        </row>
        <row r="1222">
          <cell r="BU1222">
            <v>2157645</v>
          </cell>
          <cell r="BX1222">
            <v>2157645</v>
          </cell>
          <cell r="CM1222">
            <v>-2157645</v>
          </cell>
          <cell r="CP1222">
            <v>-2157645</v>
          </cell>
        </row>
        <row r="1223">
          <cell r="BU1223">
            <v>17272002.710000001</v>
          </cell>
          <cell r="BX1223">
            <v>17272002.710000001</v>
          </cell>
          <cell r="CM1223">
            <v>17262710.170000002</v>
          </cell>
          <cell r="CP1223">
            <v>17262710.170000002</v>
          </cell>
        </row>
        <row r="1225">
          <cell r="BS1225">
            <v>39114</v>
          </cell>
          <cell r="BU1225">
            <v>17156543.649999999</v>
          </cell>
          <cell r="BV1225">
            <v>0</v>
          </cell>
          <cell r="BW1225">
            <v>0</v>
          </cell>
          <cell r="BX1225">
            <v>17156543.649999999</v>
          </cell>
          <cell r="BY1225">
            <v>-6.6847523091896491E-3</v>
          </cell>
          <cell r="BZ1225">
            <v>0.99331524769081037</v>
          </cell>
          <cell r="CB1225">
            <v>-6.6847523091896344E-3</v>
          </cell>
          <cell r="CC1225">
            <v>-1.3601039437076801E-2</v>
          </cell>
          <cell r="CD1225">
            <v>8.5265295017318277E-3</v>
          </cell>
          <cell r="CE1225">
            <v>2.3084326263357546E-2</v>
          </cell>
          <cell r="CF1225">
            <v>-7.0462889318229516E-3</v>
          </cell>
          <cell r="CG1225">
            <v>0.99295371106817709</v>
          </cell>
          <cell r="CI1225">
            <v>-7.0462889318229083E-3</v>
          </cell>
          <cell r="CJ1225">
            <v>-2.5509187330821081E-2</v>
          </cell>
          <cell r="CK1225">
            <v>-0.36085069367487255</v>
          </cell>
          <cell r="CM1225">
            <v>17585586.77</v>
          </cell>
          <cell r="CN1225">
            <v>0</v>
          </cell>
          <cell r="CO1225">
            <v>0</v>
          </cell>
          <cell r="CP1225">
            <v>17585586.77</v>
          </cell>
          <cell r="CQ1225">
            <v>1.8703702768590114E-2</v>
          </cell>
          <cell r="CR1225">
            <v>1.0187037027685901</v>
          </cell>
          <cell r="CT1225">
            <v>1.8703702768590125E-2</v>
          </cell>
          <cell r="CU1225">
            <v>8.1330656172883042E-2</v>
          </cell>
          <cell r="CV1225">
            <v>0.84669456448130798</v>
          </cell>
          <cell r="CW1225">
            <v>0.54142508129462974</v>
          </cell>
          <cell r="CX1225">
            <v>1.1898730064928939E-2</v>
          </cell>
          <cell r="CY1225">
            <v>1.0118987300649289</v>
          </cell>
          <cell r="DA1225">
            <v>1.189873006492892E-2</v>
          </cell>
          <cell r="DB1225">
            <v>5.6352773538108858E-2</v>
          </cell>
          <cell r="DC1225">
            <v>0.64925425789460589</v>
          </cell>
          <cell r="DE1225">
            <v>0.49382531936278412</v>
          </cell>
          <cell r="DF1225">
            <v>0.50617468063721571</v>
          </cell>
        </row>
        <row r="1226">
          <cell r="BS1226">
            <v>39115</v>
          </cell>
          <cell r="BU1226">
            <v>17134975.760000002</v>
          </cell>
          <cell r="BV1226">
            <v>0</v>
          </cell>
          <cell r="BW1226">
            <v>0</v>
          </cell>
          <cell r="BX1226">
            <v>17134975.760000002</v>
          </cell>
          <cell r="BY1226">
            <v>-1.2571232551258581E-3</v>
          </cell>
          <cell r="BZ1226">
            <v>0.99874287674487416</v>
          </cell>
          <cell r="CA1226">
            <v>-6.3860667834580997E-4</v>
          </cell>
          <cell r="CB1226">
            <v>-7.933472006732778E-3</v>
          </cell>
          <cell r="CC1226">
            <v>-1.4841064509232393E-2</v>
          </cell>
          <cell r="CD1226">
            <v>7.2586873480837699E-3</v>
          </cell>
          <cell r="CE1226">
            <v>2.1798183164857043E-2</v>
          </cell>
          <cell r="CF1226">
            <v>-1.5750566011476961E-3</v>
          </cell>
          <cell r="CG1226">
            <v>0.99842494339885235</v>
          </cell>
          <cell r="CH1226">
            <v>1.3335587599083709E-5</v>
          </cell>
          <cell r="CI1226">
            <v>-8.6102472290748855E-3</v>
          </cell>
          <cell r="CJ1226">
            <v>-2.7044065518073368E-2</v>
          </cell>
          <cell r="CK1226">
            <v>-0.36185739000891892</v>
          </cell>
          <cell r="CM1226">
            <v>17897626.48</v>
          </cell>
          <cell r="CN1226">
            <v>0</v>
          </cell>
          <cell r="CO1226">
            <v>0</v>
          </cell>
          <cell r="CP1226">
            <v>17897626.48</v>
          </cell>
          <cell r="CQ1226">
            <v>1.7744060182985917E-2</v>
          </cell>
          <cell r="CR1226">
            <v>1.0177440601829859</v>
          </cell>
          <cell r="CS1226">
            <v>6.7138174299997022E-2</v>
          </cell>
          <cell r="CT1226">
            <v>3.6779642579146676E-2</v>
          </cell>
          <cell r="CU1226">
            <v>0.10051785241372224</v>
          </cell>
          <cell r="CV1226">
            <v>0.87946242397305729</v>
          </cell>
          <cell r="CW1226">
            <v>0.56877622070468559</v>
          </cell>
          <cell r="CX1226">
            <v>1.1363134364555265E-2</v>
          </cell>
          <cell r="CY1226">
            <v>1.0113631343645553</v>
          </cell>
          <cell r="CZ1226">
            <v>4.4504511324627405E-2</v>
          </cell>
          <cell r="DA1226">
            <v>2.3397071297979632E-2</v>
          </cell>
          <cell r="DB1226">
            <v>6.8356252040193022E-2</v>
          </cell>
          <cell r="DC1226">
            <v>0.6679949556283773</v>
          </cell>
          <cell r="DE1226">
            <v>0.48911512889086484</v>
          </cell>
          <cell r="DF1226">
            <v>0.51088487110913516</v>
          </cell>
        </row>
        <row r="1227">
          <cell r="BS1227">
            <v>39118</v>
          </cell>
          <cell r="BU1227">
            <v>17179227.829999998</v>
          </cell>
          <cell r="BV1227">
            <v>0</v>
          </cell>
          <cell r="BW1227">
            <v>0</v>
          </cell>
          <cell r="BX1227">
            <v>17179227.829999998</v>
          </cell>
          <cell r="BY1227">
            <v>2.5825580741875862E-3</v>
          </cell>
          <cell r="BZ1227">
            <v>1.0025825580741876</v>
          </cell>
          <cell r="CB1227">
            <v>-5.3714025847324542E-3</v>
          </cell>
          <cell r="CC1227">
            <v>-1.2296834346022689E-2</v>
          </cell>
          <cell r="CD1227">
            <v>9.8599914038901559E-3</v>
          </cell>
          <cell r="CE1227">
            <v>2.4437036312979776E-2</v>
          </cell>
          <cell r="CF1227">
            <v>3.3479418378526116E-3</v>
          </cell>
          <cell r="CG1227">
            <v>1.0033479418378526</v>
          </cell>
          <cell r="CI1227">
            <v>-5.2911319981547855E-3</v>
          </cell>
          <cell r="CJ1227">
            <v>-2.3786665638634408E-2</v>
          </cell>
          <cell r="CK1227">
            <v>-0.35972092566641334</v>
          </cell>
          <cell r="CM1227">
            <v>17921898.329999998</v>
          </cell>
          <cell r="CN1227">
            <v>0</v>
          </cell>
          <cell r="CO1227">
            <v>0</v>
          </cell>
          <cell r="CP1227">
            <v>17921898.329999998</v>
          </cell>
          <cell r="CQ1227">
            <v>1.3561490975979829E-3</v>
          </cell>
          <cell r="CR1227">
            <v>1.001356149097598</v>
          </cell>
          <cell r="CT1227">
            <v>3.8185670355838308E-2</v>
          </cell>
          <cell r="CU1227">
            <v>0.10201031870616362</v>
          </cell>
          <cell r="CV1227">
            <v>0.88201125524329771</v>
          </cell>
          <cell r="CW1227">
            <v>0.57090371516072747</v>
          </cell>
          <cell r="CX1227">
            <v>8.679237705998946E-4</v>
          </cell>
          <cell r="CY1227">
            <v>1.0008679237706</v>
          </cell>
          <cell r="DA1227">
            <v>2.4285301942921445E-2</v>
          </cell>
          <cell r="DB1227">
            <v>6.9283503826807813E-2</v>
          </cell>
          <cell r="DC1227">
            <v>0.66944264809960807</v>
          </cell>
          <cell r="DE1227">
            <v>0.48942098756867919</v>
          </cell>
          <cell r="DF1227">
            <v>0.51057901243132076</v>
          </cell>
        </row>
        <row r="1228">
          <cell r="BS1228">
            <v>39119</v>
          </cell>
          <cell r="BU1228">
            <v>16951015.68</v>
          </cell>
          <cell r="BV1228">
            <v>0</v>
          </cell>
          <cell r="BW1228">
            <v>0</v>
          </cell>
          <cell r="BX1228">
            <v>16951015.68</v>
          </cell>
          <cell r="BY1228">
            <v>-1.3284191365194703E-2</v>
          </cell>
          <cell r="BZ1228">
            <v>0.98671580863480535</v>
          </cell>
          <cell r="CB1228">
            <v>-1.8584239210092002E-2</v>
          </cell>
          <cell r="CC1228">
            <v>-2.5417672210578668E-2</v>
          </cell>
          <cell r="CD1228">
            <v>-3.5551819739729762E-3</v>
          </cell>
          <cell r="CE1228">
            <v>1.0828218681005364E-2</v>
          </cell>
          <cell r="CF1228">
            <v>-2.0584732264879002E-2</v>
          </cell>
          <cell r="CG1228">
            <v>0.979415267735121</v>
          </cell>
          <cell r="CI1228">
            <v>-2.5766947727473677E-2</v>
          </cell>
          <cell r="CJ1228">
            <v>-4.3881755759867969E-2</v>
          </cell>
          <cell r="CK1228">
            <v>-0.3729008989863748</v>
          </cell>
          <cell r="CM1228">
            <v>17930637.050000001</v>
          </cell>
          <cell r="CN1228">
            <v>0</v>
          </cell>
          <cell r="CO1228">
            <v>0</v>
          </cell>
          <cell r="CP1228">
            <v>17930637.050000001</v>
          </cell>
          <cell r="CQ1228">
            <v>4.8760013248008054E-4</v>
          </cell>
          <cell r="CR1228">
            <v>1.0004876001324801</v>
          </cell>
          <cell r="CT1228">
            <v>3.869188982624272E-2</v>
          </cell>
          <cell r="CU1228">
            <v>0.10254765908355923</v>
          </cell>
          <cell r="CV1228">
            <v>0.88292892418068325</v>
          </cell>
          <cell r="CW1228">
            <v>0.57166968802035334</v>
          </cell>
          <cell r="CX1228">
            <v>3.1249459255605822E-4</v>
          </cell>
          <cell r="CY1228">
            <v>1.0003124945925561</v>
          </cell>
          <cell r="DA1228">
            <v>2.4605385561013327E-2</v>
          </cell>
          <cell r="DB1228">
            <v>6.9617649139663174E-2</v>
          </cell>
          <cell r="DC1228">
            <v>0.66996433989972171</v>
          </cell>
          <cell r="DE1228">
            <v>0.48595792783124808</v>
          </cell>
          <cell r="DF1228">
            <v>0.51404207216875186</v>
          </cell>
        </row>
        <row r="1229">
          <cell r="BS1229">
            <v>39120</v>
          </cell>
          <cell r="BU1229">
            <v>16830399.620000001</v>
          </cell>
          <cell r="BV1229">
            <v>0</v>
          </cell>
          <cell r="BW1229">
            <v>0</v>
          </cell>
          <cell r="BX1229">
            <v>16830399.620000001</v>
          </cell>
          <cell r="BY1229">
            <v>-7.1155653606237868E-3</v>
          </cell>
          <cell r="BZ1229">
            <v>0.99288443463937626</v>
          </cell>
          <cell r="CB1229">
            <v>-2.5567567201938868E-2</v>
          </cell>
          <cell r="CC1229">
            <v>-3.2352376463273158E-2</v>
          </cell>
          <cell r="CD1229">
            <v>-1.0645450204892049E-2</v>
          </cell>
          <cell r="CE1229">
            <v>3.6356044226177886E-3</v>
          </cell>
          <cell r="CF1229">
            <v>-1.0815790063025063E-2</v>
          </cell>
          <cell r="CG1229">
            <v>0.98918420993697498</v>
          </cell>
          <cell r="CI1229">
            <v>-3.6304047893313429E-2</v>
          </cell>
          <cell r="CJ1229">
            <v>-5.4222929964997335E-2</v>
          </cell>
          <cell r="CK1229">
            <v>-0.37968347121164991</v>
          </cell>
          <cell r="CM1229">
            <v>18067197.84</v>
          </cell>
          <cell r="CN1229">
            <v>0</v>
          </cell>
          <cell r="CO1229">
            <v>0</v>
          </cell>
          <cell r="CP1229">
            <v>18067197.84</v>
          </cell>
          <cell r="CQ1229">
            <v>7.6160590178249747E-3</v>
          </cell>
          <cell r="CR1229">
            <v>1.0076160590178249</v>
          </cell>
          <cell r="CT1229">
            <v>4.6602628560495463E-2</v>
          </cell>
          <cell r="CU1229">
            <v>0.11094472712510428</v>
          </cell>
          <cell r="CV1229">
            <v>0.89726942199361281</v>
          </cell>
          <cell r="CW1229">
            <v>0.58363961712084289</v>
          </cell>
          <cell r="CX1229">
            <v>4.9129011856507932E-3</v>
          </cell>
          <cell r="CY1229">
            <v>1.0049129011856508</v>
          </cell>
          <cell r="DA1229">
            <v>2.9639170574560225E-2</v>
          </cell>
          <cell r="DB1229">
            <v>7.4872574956314386E-2</v>
          </cell>
          <cell r="DC1229">
            <v>0.67816870968520959</v>
          </cell>
          <cell r="DE1229">
            <v>0.48227960790971885</v>
          </cell>
          <cell r="DF1229">
            <v>0.5177203920902812</v>
          </cell>
        </row>
        <row r="1230">
          <cell r="BS1230">
            <v>39121</v>
          </cell>
          <cell r="BU1230">
            <v>16913990.57</v>
          </cell>
          <cell r="BV1230">
            <v>0</v>
          </cell>
          <cell r="BW1230">
            <v>0</v>
          </cell>
          <cell r="BX1230">
            <v>16913990.57</v>
          </cell>
          <cell r="BY1230">
            <v>4.9666646002074696E-3</v>
          </cell>
          <cell r="BZ1230">
            <v>1.0049666646002076</v>
          </cell>
          <cell r="CB1230">
            <v>-2.0727888132666572E-2</v>
          </cell>
          <cell r="CC1230">
            <v>-2.7546395265978352E-2</v>
          </cell>
          <cell r="CD1230">
            <v>-5.731657985370453E-3</v>
          </cell>
          <cell r="CE1230">
            <v>8.6203258506114544E-3</v>
          </cell>
          <cell r="CF1230">
            <v>5.9583817692452565E-3</v>
          </cell>
          <cell r="CG1230">
            <v>1.0059583817692452</v>
          </cell>
          <cell r="CI1230">
            <v>-3.0561979501185554E-2</v>
          </cell>
          <cell r="CJ1230">
            <v>-4.8587629113130637E-2</v>
          </cell>
          <cell r="CK1230">
            <v>-0.37598738851535596</v>
          </cell>
          <cell r="CM1230">
            <v>17864249.670000002</v>
          </cell>
          <cell r="CN1230">
            <v>0</v>
          </cell>
          <cell r="CO1230">
            <v>0</v>
          </cell>
          <cell r="CP1230">
            <v>17864249.670000002</v>
          </cell>
          <cell r="CQ1230">
            <v>-1.1232963285024728E-2</v>
          </cell>
          <cell r="CR1230">
            <v>0.98876703671497523</v>
          </cell>
          <cell r="CT1230">
            <v>3.4846179659864918E-2</v>
          </cell>
          <cell r="CU1230">
            <v>9.8465525793616226E-2</v>
          </cell>
          <cell r="CV1230">
            <v>0.87595746423455845</v>
          </cell>
          <cell r="CW1230">
            <v>0.56585065144501367</v>
          </cell>
          <cell r="CX1230">
            <v>-7.2009834706791591E-3</v>
          </cell>
          <cell r="CY1230">
            <v>0.99279901652932079</v>
          </cell>
          <cell r="DA1230">
            <v>2.2224755926488982E-2</v>
          </cell>
          <cell r="DB1230">
            <v>6.7132435310967464E-2</v>
          </cell>
          <cell r="DC1230">
            <v>0.66608424454575532</v>
          </cell>
          <cell r="DE1230">
            <v>0.48633830962345437</v>
          </cell>
          <cell r="DF1230">
            <v>0.51366169037654563</v>
          </cell>
        </row>
        <row r="1231">
          <cell r="BS1231">
            <v>39122</v>
          </cell>
          <cell r="BU1231">
            <v>17207726.16</v>
          </cell>
          <cell r="BV1231">
            <v>0</v>
          </cell>
          <cell r="BW1231">
            <v>0</v>
          </cell>
          <cell r="BX1231">
            <v>17207726.16</v>
          </cell>
          <cell r="BY1231">
            <v>1.7366427442675334E-2</v>
          </cell>
          <cell r="BZ1231">
            <v>1.0173664274426752</v>
          </cell>
          <cell r="CA1231">
            <v>4.2457252942154078E-3</v>
          </cell>
          <cell r="CB1231">
            <v>-3.7214300552871338E-3</v>
          </cell>
          <cell r="CC1231">
            <v>-1.0658350297996999E-2</v>
          </cell>
          <cell r="CD1231">
            <v>1.1535231034775606E-2</v>
          </cell>
          <cell r="CE1231">
            <v>2.6136457556703574E-2</v>
          </cell>
          <cell r="CF1231">
            <v>1.8539863477888118E-2</v>
          </cell>
          <cell r="CG1231">
            <v>1.0185398634778882</v>
          </cell>
          <cell r="CH1231">
            <v>-4.0130369621720341E-3</v>
          </cell>
          <cell r="CI1231">
            <v>-1.2588730950863436E-2</v>
          </cell>
          <cell r="CJ1231">
            <v>-3.0948573645714128E-2</v>
          </cell>
          <cell r="CK1231">
            <v>-0.36441827988995024</v>
          </cell>
          <cell r="CM1231">
            <v>17644061.809999999</v>
          </cell>
          <cell r="CN1231">
            <v>0</v>
          </cell>
          <cell r="CO1231">
            <v>0</v>
          </cell>
          <cell r="CP1231">
            <v>17644061.809999999</v>
          </cell>
          <cell r="CQ1231">
            <v>-1.2325614793089886E-2</v>
          </cell>
          <cell r="CR1231">
            <v>0.98767438520691009</v>
          </cell>
          <cell r="CS1231">
            <v>-1.4167502617363992E-2</v>
          </cell>
          <cell r="CT1231">
            <v>2.2091064279276651E-2</v>
          </cell>
          <cell r="CU1231">
            <v>8.4926262859195134E-2</v>
          </cell>
          <cell r="CV1231">
            <v>0.85283513516218146</v>
          </cell>
          <cell r="CW1231">
            <v>0.54655057949179353</v>
          </cell>
          <cell r="CX1231">
            <v>-7.8791747698268386E-3</v>
          </cell>
          <cell r="CY1231">
            <v>0.9921208252301732</v>
          </cell>
          <cell r="CZ1231">
            <v>-9.0156627727856486E-3</v>
          </cell>
          <cell r="DA1231">
            <v>1.4170468420500626E-2</v>
          </cell>
          <cell r="DB1231">
            <v>5.8724312350601382E-2</v>
          </cell>
          <cell r="DC1231">
            <v>0.65295687560172455</v>
          </cell>
          <cell r="DE1231">
            <v>0.49374012532189754</v>
          </cell>
          <cell r="DF1231">
            <v>0.50625987467810252</v>
          </cell>
        </row>
        <row r="1232">
          <cell r="BS1232">
            <v>39125</v>
          </cell>
          <cell r="BU1232">
            <v>17403497.489999998</v>
          </cell>
          <cell r="BV1232">
            <v>0</v>
          </cell>
          <cell r="BW1232">
            <v>0</v>
          </cell>
          <cell r="BX1232">
            <v>17403497.489999998</v>
          </cell>
          <cell r="BY1232">
            <v>1.1376943599618406E-2</v>
          </cell>
          <cell r="BZ1232">
            <v>1.0113769435996185</v>
          </cell>
          <cell r="CB1232">
            <v>7.6131750444823343E-3</v>
          </cell>
          <cell r="CC1232">
            <v>5.9733385141624851E-4</v>
          </cell>
          <cell r="CD1232">
            <v>2.3043410307285406E-2</v>
          </cell>
          <cell r="CE1232">
            <v>3.7810754159838478E-2</v>
          </cell>
          <cell r="CF1232">
            <v>1.2390323597677728E-2</v>
          </cell>
          <cell r="CG1232">
            <v>1.0123903235976777</v>
          </cell>
          <cell r="CI1232">
            <v>-3.5438580335112047E-4</v>
          </cell>
          <cell r="CJ1232">
            <v>-1.894171289039337E-2</v>
          </cell>
          <cell r="CK1232">
            <v>-0.3565432167050181</v>
          </cell>
          <cell r="CM1232">
            <v>17479657.329999998</v>
          </cell>
          <cell r="CN1232">
            <v>0</v>
          </cell>
          <cell r="CO1232">
            <v>0</v>
          </cell>
          <cell r="CP1232">
            <v>17479657.329999998</v>
          </cell>
          <cell r="CQ1232">
            <v>-9.3178363219529239E-3</v>
          </cell>
          <cell r="CR1232">
            <v>0.99068216367804707</v>
          </cell>
          <cell r="CT1232">
            <v>1.2567387036191757E-2</v>
          </cell>
          <cell r="CU1232">
            <v>7.4817097520485154E-2</v>
          </cell>
          <cell r="CV1232">
            <v>0.83557072064117666</v>
          </cell>
          <cell r="CW1232">
            <v>0.53214007432846744</v>
          </cell>
          <cell r="CX1232">
            <v>-5.9519916455245646E-3</v>
          </cell>
          <cell r="CY1232">
            <v>0.99404800835447549</v>
          </cell>
          <cell r="DA1232">
            <v>8.1341342653240556E-3</v>
          </cell>
          <cell r="DB1232">
            <v>5.2422794088576863E-2</v>
          </cell>
          <cell r="DC1232">
            <v>0.6431184900877307</v>
          </cell>
          <cell r="DE1232">
            <v>0.49890835791096033</v>
          </cell>
          <cell r="DF1232">
            <v>0.50109164208903978</v>
          </cell>
        </row>
        <row r="1233">
          <cell r="BS1233">
            <v>39126</v>
          </cell>
          <cell r="BU1233">
            <v>17328833.629999999</v>
          </cell>
          <cell r="BV1233">
            <v>0</v>
          </cell>
          <cell r="BW1233">
            <v>0</v>
          </cell>
          <cell r="BX1233">
            <v>17328833.629999999</v>
          </cell>
          <cell r="BY1233">
            <v>-4.2901640916086581E-3</v>
          </cell>
          <cell r="BZ1233">
            <v>0.99570983590839135</v>
          </cell>
          <cell r="CB1233">
            <v>3.2903491826747899E-3</v>
          </cell>
          <cell r="CC1233">
            <v>-3.6953929004324149E-3</v>
          </cell>
          <cell r="CD1233">
            <v>1.8654386204228324E-2</v>
          </cell>
          <cell r="CE1233">
            <v>3.3358375728456569E-2</v>
          </cell>
          <cell r="CF1233">
            <v>-6.0489858479653835E-3</v>
          </cell>
          <cell r="CG1233">
            <v>0.99395101415203457</v>
          </cell>
          <cell r="CI1233">
            <v>-6.4012279766073599E-3</v>
          </cell>
          <cell r="CJ1233">
            <v>-2.4876120585148542E-2</v>
          </cell>
          <cell r="CK1233">
            <v>-0.36043547768094675</v>
          </cell>
          <cell r="CM1233">
            <v>17839064.010000002</v>
          </cell>
          <cell r="CN1233">
            <v>0</v>
          </cell>
          <cell r="CO1233">
            <v>0</v>
          </cell>
          <cell r="CP1233">
            <v>17839064.010000002</v>
          </cell>
          <cell r="CQ1233">
            <v>2.0561425960173754E-2</v>
          </cell>
          <cell r="CR1233">
            <v>1.0205614259601739</v>
          </cell>
          <cell r="CT1233">
            <v>3.3387216394423103E-2</v>
          </cell>
          <cell r="CU1233">
            <v>9.6916869691881624E-2</v>
          </cell>
          <cell r="CV1233">
            <v>0.8733126721083031</v>
          </cell>
          <cell r="CW1233">
            <v>0.56364305902738754</v>
          </cell>
          <cell r="CX1233">
            <v>1.3218108940091625E-2</v>
          </cell>
          <cell r="CY1233">
            <v>1.0132181089400916</v>
          </cell>
          <cell r="DA1233">
            <v>2.145976107826808E-2</v>
          </cell>
          <cell r="DB1233">
            <v>6.633383323187525E-2</v>
          </cell>
          <cell r="DC1233">
            <v>0.66483740929118906</v>
          </cell>
          <cell r="DE1233">
            <v>0.49274579354695819</v>
          </cell>
          <cell r="DF1233">
            <v>0.50725420645304176</v>
          </cell>
        </row>
        <row r="1234">
          <cell r="BS1234">
            <v>39127</v>
          </cell>
          <cell r="BU1234">
            <v>17114106.399999999</v>
          </cell>
          <cell r="BV1234">
            <v>0</v>
          </cell>
          <cell r="BW1234">
            <v>0</v>
          </cell>
          <cell r="BX1234">
            <v>17114106.399999999</v>
          </cell>
          <cell r="BY1234">
            <v>-1.2391326189909324E-2</v>
          </cell>
          <cell r="BZ1234">
            <v>0.98760867381009065</v>
          </cell>
          <cell r="CB1234">
            <v>-9.141748797235727E-3</v>
          </cell>
          <cell r="CC1234">
            <v>-1.60409282715126E-2</v>
          </cell>
          <cell r="CD1234">
            <v>6.0319074299899356E-3</v>
          </cell>
          <cell r="CE1234">
            <v>2.0553695023730389E-2</v>
          </cell>
          <cell r="CF1234">
            <v>-2.0299375814804163E-2</v>
          </cell>
          <cell r="CG1234">
            <v>0.97970062418519588</v>
          </cell>
          <cell r="CI1234">
            <v>-2.6570662859038086E-2</v>
          </cell>
          <cell r="CJ1234">
            <v>-4.4670526679380318E-2</v>
          </cell>
          <cell r="CK1234">
            <v>-0.37341823827731691</v>
          </cell>
          <cell r="CM1234">
            <v>18205715.530000001</v>
          </cell>
          <cell r="CN1234">
            <v>0</v>
          </cell>
          <cell r="CO1234">
            <v>0</v>
          </cell>
          <cell r="CP1234">
            <v>18205715.530000001</v>
          </cell>
          <cell r="CQ1234">
            <v>2.055329359177514E-2</v>
          </cell>
          <cell r="CR1234">
            <v>1.0205532935917752</v>
          </cell>
          <cell r="CT1234">
            <v>5.4626727246964935E-2</v>
          </cell>
          <cell r="CU1234">
            <v>0.11946212416042989</v>
          </cell>
          <cell r="CV1234">
            <v>0.91181541744733785</v>
          </cell>
          <cell r="CW1234">
            <v>0.59578107389231882</v>
          </cell>
          <cell r="CX1234">
            <v>1.3284918279759134E-2</v>
          </cell>
          <cell r="CY1234">
            <v>1.0132849182797592</v>
          </cell>
          <cell r="DA1234">
            <v>3.5029770530255133E-2</v>
          </cell>
          <cell r="DB1234">
            <v>8.0499991065303034E-2</v>
          </cell>
          <cell r="DC1234">
            <v>0.68695463822270852</v>
          </cell>
          <cell r="DE1234">
            <v>0.48454679171141557</v>
          </cell>
          <cell r="DF1234">
            <v>0.51545320828858443</v>
          </cell>
        </row>
        <row r="1235">
          <cell r="BS1235">
            <v>39128</v>
          </cell>
          <cell r="BU1235">
            <v>17184575.010000002</v>
          </cell>
          <cell r="BV1235">
            <v>0</v>
          </cell>
          <cell r="BW1235">
            <v>0</v>
          </cell>
          <cell r="BX1235">
            <v>17184575.010000002</v>
          </cell>
          <cell r="BY1235">
            <v>4.1175746108486934E-3</v>
          </cell>
          <cell r="BZ1235">
            <v>1.0041175746108486</v>
          </cell>
          <cell r="CB1235">
            <v>-5.0618160191333583E-3</v>
          </cell>
          <cell r="CC1235">
            <v>-1.1989403379649266E-2</v>
          </cell>
          <cell r="CD1235">
            <v>1.0174318869727195E-2</v>
          </cell>
          <cell r="CE1235">
            <v>2.4755901007367909E-2</v>
          </cell>
          <cell r="CF1235">
            <v>6.998406789287195E-3</v>
          </cell>
          <cell r="CG1235">
            <v>1.0069984067892872</v>
          </cell>
          <cell r="CI1235">
            <v>-1.9758208377099407E-2</v>
          </cell>
          <cell r="CJ1235">
            <v>-3.7984742407287109E-2</v>
          </cell>
          <cell r="CK1235">
            <v>-0.36903316422203336</v>
          </cell>
          <cell r="CM1235">
            <v>18207233.5</v>
          </cell>
          <cell r="CN1235">
            <v>0</v>
          </cell>
          <cell r="CO1235">
            <v>0</v>
          </cell>
          <cell r="CP1235">
            <v>18207233.5</v>
          </cell>
          <cell r="CQ1235">
            <v>8.3378760779681793E-5</v>
          </cell>
          <cell r="CR1235">
            <v>1.0000833787607797</v>
          </cell>
          <cell r="CT1235">
            <v>5.4714660716567831E-2</v>
          </cell>
          <cell r="CU1235">
            <v>0.11955546352508217</v>
          </cell>
          <cell r="CV1235">
            <v>0.911974822247684</v>
          </cell>
          <cell r="CW1235">
            <v>0.59591412814073563</v>
          </cell>
          <cell r="CX1235">
            <v>5.4276146020035053E-5</v>
          </cell>
          <cell r="CY1235">
            <v>1.00005427614602</v>
          </cell>
          <cell r="DA1235">
            <v>3.5085947957215424E-2</v>
          </cell>
          <cell r="DB1235">
            <v>8.0558636440592801E-2</v>
          </cell>
          <cell r="DC1235">
            <v>0.68704619961898183</v>
          </cell>
          <cell r="DE1235">
            <v>0.48555232788243857</v>
          </cell>
          <cell r="DF1235">
            <v>0.51444767211756137</v>
          </cell>
        </row>
        <row r="1236">
          <cell r="BS1236">
            <v>39129</v>
          </cell>
          <cell r="BU1236">
            <v>17153039.289999999</v>
          </cell>
          <cell r="BV1236">
            <v>0</v>
          </cell>
          <cell r="BW1236">
            <v>0</v>
          </cell>
          <cell r="BX1236">
            <v>17153039.289999999</v>
          </cell>
          <cell r="BY1236">
            <v>-1.8351178298940387E-3</v>
          </cell>
          <cell r="BZ1236">
            <v>0.99816488217010602</v>
          </cell>
          <cell r="CA1236">
            <v>-3.1780416245303922E-3</v>
          </cell>
          <cell r="CB1236">
            <v>-6.8876448201989904E-3</v>
          </cell>
          <cell r="CC1236">
            <v>-1.380251924163145E-2</v>
          </cell>
          <cell r="CD1236">
            <v>8.3205299658684062E-3</v>
          </cell>
          <cell r="CE1236">
            <v>2.2875353182140179E-2</v>
          </cell>
          <cell r="CF1236">
            <v>-2.279188432415482E-3</v>
          </cell>
          <cell r="CG1236">
            <v>0.99772081156758452</v>
          </cell>
          <cell r="CH1236">
            <v>-9.5235222378297069E-3</v>
          </cell>
          <cell r="CI1236">
            <v>-2.1992364129536535E-2</v>
          </cell>
          <cell r="CJ1236">
            <v>-4.017735645419962E-2</v>
          </cell>
          <cell r="CK1236">
            <v>-0.37047125653537627</v>
          </cell>
          <cell r="CM1236">
            <v>18258578.460000001</v>
          </cell>
          <cell r="CN1236">
            <v>0</v>
          </cell>
          <cell r="CO1236">
            <v>0</v>
          </cell>
          <cell r="CP1236">
            <v>18258578.460000001</v>
          </cell>
          <cell r="CQ1236">
            <v>2.820030841039134E-3</v>
          </cell>
          <cell r="CR1236">
            <v>1.0028200308410391</v>
          </cell>
          <cell r="CS1236">
            <v>3.4828525121790133E-2</v>
          </cell>
          <cell r="CT1236">
            <v>5.7688988588284751E-2</v>
          </cell>
          <cell r="CU1236">
            <v>0.12271264446047669</v>
          </cell>
          <cell r="CV1236">
            <v>0.91736665021371278</v>
          </cell>
          <cell r="CW1236">
            <v>0.60041465520174264</v>
          </cell>
          <cell r="CX1236">
            <v>1.8374430715510949E-3</v>
          </cell>
          <cell r="CY1236">
            <v>1.0018374430715511</v>
          </cell>
          <cell r="CZ1236">
            <v>2.2498575684012367E-2</v>
          </cell>
          <cell r="DA1236">
            <v>3.6987859460749339E-2</v>
          </cell>
          <cell r="DB1236">
            <v>8.2544101420525262E-2</v>
          </cell>
          <cell r="DC1236">
            <v>0.69014605096985826</v>
          </cell>
          <cell r="DE1236">
            <v>0.48439016288658543</v>
          </cell>
          <cell r="DF1236">
            <v>0.51560983711341457</v>
          </cell>
        </row>
        <row r="1237">
          <cell r="BS1237">
            <v>39133</v>
          </cell>
          <cell r="BU1237">
            <v>17061948.309999999</v>
          </cell>
          <cell r="BV1237">
            <v>0</v>
          </cell>
          <cell r="BW1237">
            <v>0</v>
          </cell>
          <cell r="BX1237">
            <v>17061948.309999999</v>
          </cell>
          <cell r="BY1237">
            <v>-5.3104862910857619E-3</v>
          </cell>
          <cell r="BZ1237">
            <v>0.99468951370891423</v>
          </cell>
          <cell r="CB1237">
            <v>-1.2161554367889238E-2</v>
          </cell>
          <cell r="CC1237">
            <v>-1.9039707443502141E-2</v>
          </cell>
          <cell r="CD1237">
            <v>2.9658576144642179E-3</v>
          </cell>
          <cell r="CE1237">
            <v>1.7443387641576935E-2</v>
          </cell>
          <cell r="CF1237">
            <v>-9.812799753424797E-3</v>
          </cell>
          <cell r="CG1237">
            <v>0.99018720024657525</v>
          </cell>
          <cell r="CI1237">
            <v>-3.1589357217653768E-2</v>
          </cell>
          <cell r="CJ1237">
            <v>-4.9595903854117385E-2</v>
          </cell>
          <cell r="CK1237">
            <v>-0.37664869603401974</v>
          </cell>
          <cell r="CM1237">
            <v>18416027.510000002</v>
          </cell>
          <cell r="CN1237">
            <v>0</v>
          </cell>
          <cell r="CO1237">
            <v>0</v>
          </cell>
          <cell r="CP1237">
            <v>18416027.510000002</v>
          </cell>
          <cell r="CQ1237">
            <v>8.6232918047224986E-3</v>
          </cell>
          <cell r="CR1237">
            <v>1.0086232918047224</v>
          </cell>
          <cell r="CT1237">
            <v>6.6809749375523309E-2</v>
          </cell>
          <cell r="CU1237">
            <v>0.13239412320651089</v>
          </cell>
          <cell r="CV1237">
            <v>0.93390066233514868</v>
          </cell>
          <cell r="CW1237">
            <v>0.61421549778210149</v>
          </cell>
          <cell r="CX1237">
            <v>5.6360598079809986E-3</v>
          </cell>
          <cell r="CY1237">
            <v>1.005636059807981</v>
          </cell>
          <cell r="DA1237">
            <v>4.283238505682041E-2</v>
          </cell>
          <cell r="DB1237">
            <v>8.8645384720908327E-2</v>
          </cell>
          <cell r="DC1237">
            <v>0.69967181519734734</v>
          </cell>
          <cell r="DE1237">
            <v>0.48091662265527746</v>
          </cell>
          <cell r="DF1237">
            <v>0.51908337734472254</v>
          </cell>
        </row>
        <row r="1238">
          <cell r="BS1238">
            <v>39134</v>
          </cell>
          <cell r="BU1238">
            <v>17313056.960000001</v>
          </cell>
          <cell r="BV1238">
            <v>0</v>
          </cell>
          <cell r="BW1238">
            <v>0</v>
          </cell>
          <cell r="BX1238">
            <v>17313056.960000001</v>
          </cell>
          <cell r="BY1238">
            <v>1.4717466343092107E-2</v>
          </cell>
          <cell r="BZ1238">
            <v>1.014717466343092</v>
          </cell>
          <cell r="CB1238">
            <v>2.3769247081135703E-3</v>
          </cell>
          <cell r="CC1238">
            <v>-4.6024573538921976E-3</v>
          </cell>
          <cell r="CD1238">
            <v>1.7726973867175477E-2</v>
          </cell>
          <cell r="CE1238">
            <v>3.2417576455193275E-2</v>
          </cell>
          <cell r="CF1238">
            <v>1.9601091561367065E-2</v>
          </cell>
          <cell r="CG1238">
            <v>1.0196010915613671</v>
          </cell>
          <cell r="CI1238">
            <v>-1.2607451539474623E-2</v>
          </cell>
          <cell r="CJ1238">
            <v>-3.0966946145263519E-2</v>
          </cell>
          <cell r="CK1238">
            <v>-0.36443033005008496</v>
          </cell>
          <cell r="CM1238">
            <v>18442473.059999999</v>
          </cell>
          <cell r="CN1238">
            <v>0</v>
          </cell>
          <cell r="CO1238">
            <v>0</v>
          </cell>
          <cell r="CP1238">
            <v>18442473.059999999</v>
          </cell>
          <cell r="CQ1238">
            <v>1.4360073031839762E-3</v>
          </cell>
          <cell r="CR1238">
            <v>1.0014360073031841</v>
          </cell>
          <cell r="CT1238">
            <v>6.834169596673445E-2</v>
          </cell>
          <cell r="CU1238">
            <v>0.13402024943751822</v>
          </cell>
          <cell r="CV1238">
            <v>0.93667775780989437</v>
          </cell>
          <cell r="CW1238">
            <v>0.61653352302582953</v>
          </cell>
          <cell r="CX1238">
            <v>9.3916635171814708E-4</v>
          </cell>
          <cell r="CY1238">
            <v>1.0009391663517182</v>
          </cell>
          <cell r="DA1238">
            <v>4.3811778143347802E-2</v>
          </cell>
          <cell r="DB1238">
            <v>8.9667803835191462E-2</v>
          </cell>
          <cell r="DC1238">
            <v>0.70126808977514443</v>
          </cell>
          <cell r="DE1238">
            <v>0.48420641367407713</v>
          </cell>
          <cell r="DF1238">
            <v>0.51579358632592298</v>
          </cell>
        </row>
        <row r="1239">
          <cell r="BS1239">
            <v>39135</v>
          </cell>
          <cell r="BU1239">
            <v>17382600.75</v>
          </cell>
          <cell r="BV1239">
            <v>0</v>
          </cell>
          <cell r="BW1239">
            <v>0</v>
          </cell>
          <cell r="BX1239">
            <v>17382600.75</v>
          </cell>
          <cell r="BY1239">
            <v>4.0168405938172981E-3</v>
          </cell>
          <cell r="BZ1239">
            <v>1.0040168405938172</v>
          </cell>
          <cell r="CB1239">
            <v>6.4033130295868546E-3</v>
          </cell>
          <cell r="CC1239">
            <v>-6.0410409760536243E-4</v>
          </cell>
          <cell r="CD1239">
            <v>2.1815020889227821E-2</v>
          </cell>
          <cell r="CE1239">
            <v>3.6564633286068959E-2</v>
          </cell>
          <cell r="CF1239">
            <v>4.3551217321491816E-3</v>
          </cell>
          <cell r="CG1239">
            <v>1.0043551217321491</v>
          </cell>
          <cell r="CI1239">
            <v>-8.307236793512085E-3</v>
          </cell>
          <cell r="CJ1239">
            <v>-2.6746689233249965E-2</v>
          </cell>
          <cell r="CK1239">
            <v>-0.3616623467681912</v>
          </cell>
          <cell r="CM1239">
            <v>18446039.949999999</v>
          </cell>
          <cell r="CN1239">
            <v>0</v>
          </cell>
          <cell r="CO1239">
            <v>0</v>
          </cell>
          <cell r="CP1239">
            <v>18446039.949999999</v>
          </cell>
          <cell r="CQ1239">
            <v>1.9340627411498554E-4</v>
          </cell>
          <cell r="CR1239">
            <v>1.0001934062741149</v>
          </cell>
          <cell r="CT1239">
            <v>6.8548319953632975E-2</v>
          </cell>
          <cell r="CU1239">
            <v>0.13423957606873271</v>
          </cell>
          <cell r="CV1239">
            <v>0.93705232343919365</v>
          </cell>
          <cell r="CW1239">
            <v>0.61684617075149983</v>
          </cell>
          <cell r="CX1239">
            <v>1.264945390193643E-4</v>
          </cell>
          <cell r="CY1239">
            <v>1.0001264945390194</v>
          </cell>
          <cell r="DA1239">
            <v>4.3943814633047085E-2</v>
          </cell>
          <cell r="DB1239">
            <v>8.9805640861721825E-2</v>
          </cell>
          <cell r="DC1239">
            <v>0.70148329089790895</v>
          </cell>
          <cell r="DE1239">
            <v>0.48515937000088311</v>
          </cell>
          <cell r="DF1239">
            <v>0.51484062999911684</v>
          </cell>
        </row>
        <row r="1240">
          <cell r="BS1240">
            <v>39136</v>
          </cell>
          <cell r="BU1240">
            <v>17645556.210000001</v>
          </cell>
          <cell r="BV1240">
            <v>0</v>
          </cell>
          <cell r="BW1240">
            <v>0</v>
          </cell>
          <cell r="BX1240">
            <v>17645556.210000001</v>
          </cell>
          <cell r="BY1240">
            <v>1.5127509616189102E-2</v>
          </cell>
          <cell r="BZ1240">
            <v>1.0151275096161891</v>
          </cell>
          <cell r="CA1240">
            <v>2.8713099274898513E-2</v>
          </cell>
          <cell r="CB1240">
            <v>2.1627688825206492E-2</v>
          </cell>
          <cell r="CC1240">
            <v>1.4514266928038033E-2</v>
          </cell>
          <cell r="CD1240">
            <v>3.7272537443696185E-2</v>
          </cell>
          <cell r="CE1240">
            <v>5.2245274743905501E-2</v>
          </cell>
          <cell r="CF1240">
            <v>1.8027950280750167E-2</v>
          </cell>
          <cell r="CG1240">
            <v>1.0180279502807501</v>
          </cell>
          <cell r="CH1240">
            <v>3.2273076412944635E-2</v>
          </cell>
          <cell r="CI1240">
            <v>9.5709510353541027E-3</v>
          </cell>
          <cell r="CJ1240">
            <v>-9.2009269361715829E-3</v>
          </cell>
          <cell r="CK1240">
            <v>-0.35015442729339741</v>
          </cell>
          <cell r="CM1240">
            <v>18222977.030000001</v>
          </cell>
          <cell r="CN1240">
            <v>53294</v>
          </cell>
          <cell r="CO1240">
            <v>53294</v>
          </cell>
          <cell r="CP1240">
            <v>18276271.030000001</v>
          </cell>
          <cell r="CQ1240">
            <v>-9.2035428991900283E-3</v>
          </cell>
          <cell r="CR1240">
            <v>0.99079645710080999</v>
          </cell>
          <cell r="CS1240">
            <v>9.6900040924663422E-4</v>
          </cell>
          <cell r="CT1240">
            <v>5.8713889651082374E-2</v>
          </cell>
          <cell r="CU1240">
            <v>0.12380055347242513</v>
          </cell>
          <cell r="CV1240">
            <v>0.91922457928244539</v>
          </cell>
          <cell r="CW1240">
            <v>0.60196545765759724</v>
          </cell>
          <cell r="CX1240">
            <v>-5.9757277106458669E-3</v>
          </cell>
          <cell r="CY1240">
            <v>0.99402427228935408</v>
          </cell>
          <cell r="CZ1240">
            <v>6.9203432257225472E-4</v>
          </cell>
          <cell r="DA1240">
            <v>3.7705490651587015E-2</v>
          </cell>
          <cell r="DB1240">
            <v>8.3293259094406213E-2</v>
          </cell>
          <cell r="DC1240">
            <v>0.69131569004728921</v>
          </cell>
          <cell r="DE1240">
            <v>0.49195087214555977</v>
          </cell>
          <cell r="DF1240">
            <v>0.50804912785444023</v>
          </cell>
        </row>
        <row r="1241">
          <cell r="BS1241">
            <v>39139</v>
          </cell>
          <cell r="BU1241">
            <v>17863700.68</v>
          </cell>
          <cell r="BV1241">
            <v>0</v>
          </cell>
          <cell r="BW1241">
            <v>0</v>
          </cell>
          <cell r="BX1241">
            <v>17863700.68</v>
          </cell>
          <cell r="BY1241">
            <v>1.2362572616235983E-2</v>
          </cell>
          <cell r="BZ1241">
            <v>1.012362572616236</v>
          </cell>
          <cell r="CB1241">
            <v>3.4257635315065427E-2</v>
          </cell>
          <cell r="CC1241">
            <v>2.7056273223143412E-2</v>
          </cell>
          <cell r="CD1241">
            <v>5.0095894510671313E-2</v>
          </cell>
          <cell r="CE1241">
            <v>6.5253733363018096E-2</v>
          </cell>
          <cell r="CF1241">
            <v>1.7405823305401771E-2</v>
          </cell>
          <cell r="CG1241">
            <v>1.0174058233054017</v>
          </cell>
          <cell r="CI1241">
            <v>2.7143364623341881E-2</v>
          </cell>
          <cell r="CJ1241">
            <v>8.0447466607331819E-3</v>
          </cell>
          <cell r="CK1241">
            <v>-0.33884333007906864</v>
          </cell>
          <cell r="CM1241">
            <v>18080176.34</v>
          </cell>
          <cell r="CN1241">
            <v>0</v>
          </cell>
          <cell r="CO1241">
            <v>53294</v>
          </cell>
          <cell r="CP1241">
            <v>18133470.34</v>
          </cell>
          <cell r="CQ1241">
            <v>-7.813447817971067E-3</v>
          </cell>
          <cell r="CR1241">
            <v>0.99218655218202889</v>
          </cell>
          <cell r="CT1241">
            <v>5.0441683920132485E-2</v>
          </cell>
          <cell r="CU1241">
            <v>0.11501979649006122</v>
          </cell>
          <cell r="CV1241">
            <v>0.90422881818125433</v>
          </cell>
          <cell r="CW1241">
            <v>0.5894485841479975</v>
          </cell>
          <cell r="CX1241">
            <v>-5.0661794326816298E-3</v>
          </cell>
          <cell r="CY1241">
            <v>0.99493382056731838</v>
          </cell>
          <cell r="DA1241">
            <v>3.2448288437667117E-2</v>
          </cell>
          <cell r="DB1241">
            <v>7.7805101065619553E-2</v>
          </cell>
          <cell r="DC1241">
            <v>0.68274718128419987</v>
          </cell>
          <cell r="DE1241">
            <v>0.4969886990782944</v>
          </cell>
          <cell r="DF1241">
            <v>0.50301130092170565</v>
          </cell>
        </row>
        <row r="1242">
          <cell r="BS1242">
            <v>39140</v>
          </cell>
          <cell r="BU1242">
            <v>18583726.739999998</v>
          </cell>
          <cell r="BV1242">
            <v>0</v>
          </cell>
          <cell r="BW1242">
            <v>0</v>
          </cell>
          <cell r="BX1242">
            <v>18583726.739999998</v>
          </cell>
          <cell r="BY1242">
            <v>4.030665722059102E-2</v>
          </cell>
          <cell r="BZ1242">
            <v>1.040306657220591</v>
          </cell>
          <cell r="CB1242">
            <v>7.5945103299488892E-2</v>
          </cell>
          <cell r="CC1242">
            <v>6.8453478374206345E-2</v>
          </cell>
          <cell r="CD1242">
            <v>9.2421749779462825E-2</v>
          </cell>
          <cell r="CE1242">
            <v>0.10819055044663606</v>
          </cell>
          <cell r="CF1242">
            <v>3.7399506629815511E-2</v>
          </cell>
          <cell r="CG1242">
            <v>1.0373995066298156</v>
          </cell>
          <cell r="CI1242">
            <v>6.5558019698343628E-2</v>
          </cell>
          <cell r="CJ1242">
            <v>4.5745122846622133E-2</v>
          </cell>
          <cell r="CK1242">
            <v>-0.31411639681901393</v>
          </cell>
          <cell r="CM1242">
            <v>17149707.739999998</v>
          </cell>
          <cell r="CN1242">
            <v>0</v>
          </cell>
          <cell r="CO1242">
            <v>53294</v>
          </cell>
          <cell r="CP1242">
            <v>17203001.739999998</v>
          </cell>
          <cell r="CQ1242">
            <v>-5.1312218927422444E-2</v>
          </cell>
          <cell r="CR1242">
            <v>0.94868778107257756</v>
          </cell>
          <cell r="CT1242">
            <v>-3.4588097356675895E-3</v>
          </cell>
          <cell r="CU1242">
            <v>5.7805656584153153E-2</v>
          </cell>
          <cell r="CV1242">
            <v>0.8065186121748309</v>
          </cell>
          <cell r="CW1242">
            <v>0.5078904504243138</v>
          </cell>
          <cell r="CX1242">
            <v>-3.2505741017717235E-2</v>
          </cell>
          <cell r="CY1242">
            <v>0.96749425898228281</v>
          </cell>
          <cell r="DA1242">
            <v>-1.1122082404730893E-3</v>
          </cell>
          <cell r="DB1242">
            <v>4.2770247582806009E-2</v>
          </cell>
          <cell r="DC1242">
            <v>0.62804823721108205</v>
          </cell>
          <cell r="DE1242">
            <v>0.52006550756830583</v>
          </cell>
          <cell r="DF1242">
            <v>0.47993449243169417</v>
          </cell>
        </row>
        <row r="1243">
          <cell r="BS1243">
            <v>39141</v>
          </cell>
          <cell r="BU1243">
            <v>18399745.850000001</v>
          </cell>
          <cell r="BV1243">
            <v>0</v>
          </cell>
          <cell r="BW1243">
            <v>0</v>
          </cell>
          <cell r="BX1243">
            <v>18399745.850000001</v>
          </cell>
          <cell r="BY1243">
            <v>-9.9001073667313779E-3</v>
          </cell>
          <cell r="BZ1243">
            <v>0.99009989263326859</v>
          </cell>
          <cell r="CB1243">
            <v>6.5293131256115133E-2</v>
          </cell>
          <cell r="CC1243">
            <v>5.7875674221943951E-2</v>
          </cell>
          <cell r="CD1243">
            <v>8.1606657166893637E-2</v>
          </cell>
          <cell r="CE1243">
            <v>9.7219345014417202E-2</v>
          </cell>
          <cell r="CF1243">
            <v>-1.0524587379633202E-2</v>
          </cell>
          <cell r="CG1243">
            <v>0.98947541262036676</v>
          </cell>
          <cell r="CI1243">
            <v>5.4343461211959543E-2</v>
          </cell>
          <cell r="CJ1243">
            <v>3.4739086924397533E-2</v>
          </cell>
          <cell r="CK1243">
            <v>-0.32133503873294988</v>
          </cell>
          <cell r="CM1243">
            <v>17299408.300000001</v>
          </cell>
          <cell r="CN1243">
            <v>0</v>
          </cell>
          <cell r="CO1243">
            <v>53294</v>
          </cell>
          <cell r="CP1243">
            <v>17352702.300000001</v>
          </cell>
          <cell r="CQ1243">
            <v>8.7020022588222088E-3</v>
          </cell>
          <cell r="CR1243">
            <v>1.0087020022588222</v>
          </cell>
          <cell r="CT1243">
            <v>5.2130939530219411E-3</v>
          </cell>
          <cell r="CU1243">
            <v>6.7010683797143367E-2</v>
          </cell>
          <cell r="CV1243">
            <v>0.82223894121858065</v>
          </cell>
          <cell r="CW1243">
            <v>0.5210121165299626</v>
          </cell>
          <cell r="CX1243">
            <v>5.526031321825167E-3</v>
          </cell>
          <cell r="CY1243">
            <v>1.0055260313218253</v>
          </cell>
          <cell r="DA1243">
            <v>4.4076769837788632E-3</v>
          </cell>
          <cell r="DB1243">
            <v>4.8532628632416142E-2</v>
          </cell>
          <cell r="DC1243">
            <v>0.6370448827633528</v>
          </cell>
          <cell r="DE1243">
            <v>0.51541125519916553</v>
          </cell>
          <cell r="DF1243">
            <v>0.48458874480083441</v>
          </cell>
        </row>
        <row r="1247">
          <cell r="BU1247">
            <v>17272002.710000001</v>
          </cell>
          <cell r="BX1247">
            <v>17272002.710000001</v>
          </cell>
          <cell r="CM1247">
            <v>17262710.170000002</v>
          </cell>
          <cell r="CP1247">
            <v>17262710.170000002</v>
          </cell>
        </row>
        <row r="1248">
          <cell r="BU1248">
            <v>1127743.1400000006</v>
          </cell>
          <cell r="BW1248">
            <v>0</v>
          </cell>
          <cell r="BX1248">
            <v>1127743.1400000006</v>
          </cell>
          <cell r="BY1248" t="str">
            <v>Month P&amp;L</v>
          </cell>
          <cell r="CM1248">
            <v>36698.129999998957</v>
          </cell>
          <cell r="CO1248">
            <v>53294</v>
          </cell>
          <cell r="CP1248">
            <v>89992.129999998957</v>
          </cell>
          <cell r="CQ1248" t="str">
            <v>Month P&amp;L</v>
          </cell>
        </row>
        <row r="1263">
          <cell r="BU1263">
            <v>6.52931312561148E-2</v>
          </cell>
          <cell r="BX1263">
            <v>6.52931312561148E-2</v>
          </cell>
          <cell r="CA1263" t="str">
            <v>`</v>
          </cell>
          <cell r="CM1263">
            <v>2.125861445775461E-3</v>
          </cell>
          <cell r="CP1263">
            <v>5.2130939530220331E-3</v>
          </cell>
        </row>
        <row r="1264">
          <cell r="BS1264" t="str">
            <v>Month Fee deduction</v>
          </cell>
          <cell r="BX1264">
            <v>0</v>
          </cell>
          <cell r="CP1264">
            <v>53294</v>
          </cell>
        </row>
        <row r="1265">
          <cell r="BS1265" t="str">
            <v>Cum fee deduction</v>
          </cell>
          <cell r="BU1265">
            <v>1127743.1400000006</v>
          </cell>
          <cell r="BX1265">
            <v>105976.62999999896</v>
          </cell>
          <cell r="CM1265">
            <v>36698.129999998957</v>
          </cell>
          <cell r="CP1265">
            <v>53294</v>
          </cell>
        </row>
        <row r="1271">
          <cell r="BX1271">
            <v>0</v>
          </cell>
        </row>
        <row r="1272">
          <cell r="BX1272">
            <v>-1127743.1400000006</v>
          </cell>
        </row>
        <row r="1277">
          <cell r="BT1277" t="str">
            <v>First Day P&amp;L:</v>
          </cell>
          <cell r="BU1277">
            <v>166429.5</v>
          </cell>
          <cell r="BW1277">
            <v>1000.859999999404</v>
          </cell>
          <cell r="CL1277" t="str">
            <v>First Day P&amp;L:</v>
          </cell>
          <cell r="CM1277">
            <v>-165428.6400000006</v>
          </cell>
        </row>
        <row r="1302">
          <cell r="BU1302">
            <v>1500000</v>
          </cell>
          <cell r="BX1302">
            <v>1500000</v>
          </cell>
          <cell r="CM1302">
            <v>1500000</v>
          </cell>
        </row>
        <row r="1303">
          <cell r="BU1303">
            <v>0</v>
          </cell>
          <cell r="BX1303">
            <v>0</v>
          </cell>
          <cell r="CM1303">
            <v>0</v>
          </cell>
          <cell r="CP1303">
            <v>0</v>
          </cell>
        </row>
        <row r="1304">
          <cell r="BU1304">
            <v>19899745.850000001</v>
          </cell>
          <cell r="BX1304">
            <v>19899745.850000001</v>
          </cell>
          <cell r="CM1304">
            <v>18799408.300000001</v>
          </cell>
          <cell r="CP1304">
            <v>18799408.300000001</v>
          </cell>
        </row>
        <row r="1305">
          <cell r="CM1305" t="str">
            <v xml:space="preserve"> </v>
          </cell>
          <cell r="CN1305" t="str">
            <v xml:space="preserve"> </v>
          </cell>
        </row>
        <row r="1306">
          <cell r="BS1306">
            <v>39142</v>
          </cell>
          <cell r="BU1306">
            <v>20066175.350000001</v>
          </cell>
          <cell r="BV1306">
            <v>0</v>
          </cell>
          <cell r="BW1306">
            <v>0</v>
          </cell>
          <cell r="BX1306">
            <v>20066175.350000001</v>
          </cell>
          <cell r="BY1306">
            <v>8.3633982692296535E-3</v>
          </cell>
          <cell r="BZ1306">
            <v>1.0083633982692297</v>
          </cell>
          <cell r="CB1306">
            <v>8.363398269229716E-3</v>
          </cell>
          <cell r="CC1306">
            <v>6.6723109804792013E-2</v>
          </cell>
          <cell r="CD1306">
            <v>9.0652564411430658E-2</v>
          </cell>
          <cell r="CE1306">
            <v>0.10639582738547615</v>
          </cell>
          <cell r="CF1306">
            <v>1.0792369416269591E-2</v>
          </cell>
          <cell r="CG1306">
            <v>1.0107923694162695</v>
          </cell>
          <cell r="CI1306">
            <v>1.0792369416269487E-2</v>
          </cell>
          <cell r="CJ1306">
            <v>4.5906373399938971E-2</v>
          </cell>
          <cell r="CK1306">
            <v>-0.31401063576107768</v>
          </cell>
          <cell r="CM1306">
            <v>18633979.66</v>
          </cell>
          <cell r="CN1306">
            <v>50000</v>
          </cell>
          <cell r="CO1306">
            <v>50000</v>
          </cell>
          <cell r="CP1306">
            <v>18683979.66</v>
          </cell>
          <cell r="CQ1306">
            <v>-6.140014523755016E-3</v>
          </cell>
          <cell r="CR1306">
            <v>0.99385998547624499</v>
          </cell>
          <cell r="CT1306">
            <v>-6.1400145237550108E-3</v>
          </cell>
          <cell r="CU1306">
            <v>6.045922270162718E-2</v>
          </cell>
          <cell r="CV1306">
            <v>0.81105036765374661</v>
          </cell>
          <cell r="CW1306">
            <v>0.5116730800436613</v>
          </cell>
          <cell r="CX1306">
            <v>-3.8933143093523451E-3</v>
          </cell>
          <cell r="CY1306">
            <v>0.99610668569064764</v>
          </cell>
          <cell r="DA1306">
            <v>-3.8933143093523581E-3</v>
          </cell>
          <cell r="DB1306">
            <v>4.4450361545538719E-2</v>
          </cell>
          <cell r="DC1306">
            <v>0.63067135249623818</v>
          </cell>
          <cell r="DE1306">
            <v>0.51850374616884509</v>
          </cell>
          <cell r="DF1306">
            <v>0.4814962538311548</v>
          </cell>
        </row>
        <row r="1307">
          <cell r="BS1307">
            <v>39143</v>
          </cell>
          <cell r="BU1307">
            <v>20594084.16</v>
          </cell>
          <cell r="BV1307">
            <v>0</v>
          </cell>
          <cell r="BW1307">
            <v>0</v>
          </cell>
          <cell r="BX1307">
            <v>20594084.16</v>
          </cell>
          <cell r="BY1307">
            <v>2.6308392147086395E-2</v>
          </cell>
          <cell r="BZ1307">
            <v>1.0263083921470864</v>
          </cell>
          <cell r="CA1307">
            <v>7.9124183245765645E-2</v>
          </cell>
          <cell r="CB1307">
            <v>3.4891817977665163E-2</v>
          </cell>
          <cell r="CC1307">
            <v>9.4786879689895853E-2</v>
          </cell>
          <cell r="CD1307">
            <v>0.11934587977219202</v>
          </cell>
          <cell r="CE1307">
            <v>0.13550332268223331</v>
          </cell>
          <cell r="CF1307">
            <v>2.2812130786915488E-2</v>
          </cell>
          <cell r="CG1307">
            <v>1.0228121307869156</v>
          </cell>
          <cell r="CH1307">
            <v>7.9699966889140939E-2</v>
          </cell>
          <cell r="CI1307">
            <v>3.3850697145809683E-2</v>
          </cell>
          <cell r="CJ1307">
            <v>6.9765726380806914E-2</v>
          </cell>
          <cell r="CK1307">
            <v>-0.29836175666562637</v>
          </cell>
          <cell r="CM1307">
            <v>18169083.559999999</v>
          </cell>
          <cell r="CN1307">
            <v>0</v>
          </cell>
          <cell r="CO1307">
            <v>50000</v>
          </cell>
          <cell r="CP1307">
            <v>18219083.559999999</v>
          </cell>
          <cell r="CQ1307">
            <v>-2.4882070547062537E-2</v>
          </cell>
          <cell r="CR1307">
            <v>0.97511792945293752</v>
          </cell>
          <cell r="CS1307">
            <v>-7.9843128467140922E-2</v>
          </cell>
          <cell r="CT1307">
            <v>-3.0869308796277473E-2</v>
          </cell>
          <cell r="CU1307">
            <v>3.4072801510082185E-2</v>
          </cell>
          <cell r="CV1307">
            <v>0.76598768464150258</v>
          </cell>
          <cell r="CW1307">
            <v>0.47405952382191963</v>
          </cell>
          <cell r="CX1307">
            <v>-1.561535632841146E-2</v>
          </cell>
          <cell r="CY1307">
            <v>0.98438464367158851</v>
          </cell>
          <cell r="CZ1307">
            <v>-5.0911756026105759E-2</v>
          </cell>
          <cell r="DA1307">
            <v>-1.9447875147524774E-2</v>
          </cell>
          <cell r="DB1307">
            <v>2.8140896982666863E-2</v>
          </cell>
          <cell r="DC1307">
            <v>0.60520783827247682</v>
          </cell>
          <cell r="DE1307">
            <v>0.53127970110075418</v>
          </cell>
          <cell r="DF1307">
            <v>0.46872029889924588</v>
          </cell>
        </row>
        <row r="1308">
          <cell r="BS1308">
            <v>39146</v>
          </cell>
          <cell r="BU1308">
            <v>21232366.640000001</v>
          </cell>
          <cell r="BV1308">
            <v>0</v>
          </cell>
          <cell r="BW1308">
            <v>0</v>
          </cell>
          <cell r="BX1308">
            <v>21232366.640000001</v>
          </cell>
          <cell r="BY1308">
            <v>3.0993487015059398E-2</v>
          </cell>
          <cell r="BZ1308">
            <v>1.0309934870150594</v>
          </cell>
          <cell r="CB1308">
            <v>6.6966724100147257E-2</v>
          </cell>
          <cell r="CC1308">
            <v>0.12871814262982206</v>
          </cell>
          <cell r="CD1308">
            <v>0.15403831176227167</v>
          </cell>
          <cell r="CE1308">
            <v>0.17069653016934194</v>
          </cell>
          <cell r="CF1308">
            <v>3.3994280517343926E-2</v>
          </cell>
          <cell r="CG1308">
            <v>1.0339942805173439</v>
          </cell>
          <cell r="CI1308">
            <v>6.8995707757635971E-2</v>
          </cell>
          <cell r="CJ1308">
            <v>0.1061316425712362</v>
          </cell>
          <cell r="CK1308">
            <v>-0.27451006940002132</v>
          </cell>
          <cell r="CM1308">
            <v>17606923.469999999</v>
          </cell>
          <cell r="CN1308">
            <v>0</v>
          </cell>
          <cell r="CO1308">
            <v>50000</v>
          </cell>
          <cell r="CP1308">
            <v>17656923.469999999</v>
          </cell>
          <cell r="CQ1308">
            <v>-3.0855563516609716E-2</v>
          </cell>
          <cell r="CR1308">
            <v>0.96914443648339033</v>
          </cell>
          <cell r="CT1308">
            <v>-6.0772382394609803E-2</v>
          </cell>
          <cell r="CU1308">
            <v>2.1659025022893186E-3</v>
          </cell>
          <cell r="CV1308">
            <v>0.71149713946849613</v>
          </cell>
          <cell r="CW1308">
            <v>0.42857658655736897</v>
          </cell>
          <cell r="CX1308">
            <v>-1.9071744895297768E-2</v>
          </cell>
          <cell r="CY1308">
            <v>0.98092825510470227</v>
          </cell>
          <cell r="DA1308">
            <v>-3.814871512925333E-2</v>
          </cell>
          <cell r="DB1308">
            <v>8.53245607899078E-3</v>
          </cell>
          <cell r="DC1308">
            <v>0.5745937238770118</v>
          </cell>
          <cell r="DE1308">
            <v>0.54667236656143925</v>
          </cell>
          <cell r="DF1308">
            <v>0.45332763343856081</v>
          </cell>
        </row>
        <row r="1309">
          <cell r="BS1309">
            <v>39147</v>
          </cell>
          <cell r="BU1309">
            <v>20451432.239999998</v>
          </cell>
          <cell r="BV1309">
            <v>0</v>
          </cell>
          <cell r="BW1309">
            <v>0</v>
          </cell>
          <cell r="BX1309">
            <v>20451432.239999998</v>
          </cell>
          <cell r="BY1309">
            <v>-3.6780374662934996E-2</v>
          </cell>
          <cell r="BZ1309">
            <v>0.96321962533706496</v>
          </cell>
          <cell r="CB1309">
            <v>2.7723288234859478E-2</v>
          </cell>
          <cell r="CC1309">
            <v>8.7203466455044953E-2</v>
          </cell>
          <cell r="CD1309">
            <v>0.11159235028027426</v>
          </cell>
          <cell r="CE1309">
            <v>0.12763787317311559</v>
          </cell>
          <cell r="CF1309">
            <v>-4.5872586105029908E-2</v>
          </cell>
          <cell r="CG1309">
            <v>0.95412741389497013</v>
          </cell>
          <cell r="CI1309">
            <v>1.99581101076165E-2</v>
          </cell>
          <cell r="CJ1309">
            <v>5.539052355388896E-2</v>
          </cell>
          <cell r="CK1309">
            <v>-0.30779016870980103</v>
          </cell>
          <cell r="CM1309">
            <v>18131398.809999999</v>
          </cell>
          <cell r="CN1309">
            <v>0</v>
          </cell>
          <cell r="CO1309">
            <v>50000</v>
          </cell>
          <cell r="CP1309">
            <v>18181398.809999999</v>
          </cell>
          <cell r="CQ1309">
            <v>2.9703665017923979E-2</v>
          </cell>
          <cell r="CR1309">
            <v>1.0297036650179239</v>
          </cell>
          <cell r="CT1309">
            <v>-3.2873879865676581E-2</v>
          </cell>
          <cell r="CU1309">
            <v>3.1933902762602662E-2</v>
          </cell>
          <cell r="CV1309">
            <v>0.76233487717840331</v>
          </cell>
          <cell r="CW1309">
            <v>0.47101054693691813</v>
          </cell>
          <cell r="CX1309">
            <v>1.85704943403678E-2</v>
          </cell>
          <cell r="CY1309">
            <v>1.0185704943403677</v>
          </cell>
          <cell r="DA1309">
            <v>-2.0286661287285734E-2</v>
          </cell>
          <cell r="DB1309">
            <v>2.7261402346682839E-2</v>
          </cell>
          <cell r="DC1309">
            <v>0.60383470771464842</v>
          </cell>
          <cell r="DE1309">
            <v>0.53006561943307684</v>
          </cell>
          <cell r="DF1309">
            <v>0.46993438056692316</v>
          </cell>
        </row>
        <row r="1310">
          <cell r="BS1310">
            <v>39148</v>
          </cell>
          <cell r="BU1310">
            <v>20399638.390000001</v>
          </cell>
          <cell r="BV1310">
            <v>0</v>
          </cell>
          <cell r="BW1310">
            <v>0</v>
          </cell>
          <cell r="BX1310">
            <v>20399638.390000001</v>
          </cell>
          <cell r="BY1310">
            <v>-2.5325292327789445E-3</v>
          </cell>
          <cell r="BZ1310">
            <v>0.99746747076722109</v>
          </cell>
          <cell r="CB1310">
            <v>2.512054896419702E-2</v>
          </cell>
          <cell r="CC1310">
            <v>8.4450091894268997E-2</v>
          </cell>
          <cell r="CD1310">
            <v>0.10877721015825603</v>
          </cell>
          <cell r="CE1310">
            <v>0.12478209729531597</v>
          </cell>
          <cell r="CF1310">
            <v>-3.9074484197089343E-3</v>
          </cell>
          <cell r="CG1310">
            <v>0.99609255158029109</v>
          </cell>
          <cell r="CI1310">
            <v>1.5972676402107311E-2</v>
          </cell>
          <cell r="CJ1310">
            <v>5.1266639520452628E-2</v>
          </cell>
          <cell r="CK1310">
            <v>-0.31049494292118285</v>
          </cell>
          <cell r="CM1310">
            <v>18274236.48</v>
          </cell>
          <cell r="CN1310">
            <v>0</v>
          </cell>
          <cell r="CO1310">
            <v>50000</v>
          </cell>
          <cell r="CP1310">
            <v>18324236.48</v>
          </cell>
          <cell r="CQ1310">
            <v>7.8562530580121963E-3</v>
          </cell>
          <cell r="CR1310">
            <v>1.0078562530580122</v>
          </cell>
          <cell r="CT1310">
            <v>-2.5275892326887872E-2</v>
          </cell>
          <cell r="CU1310">
            <v>4.0041036641847771E-2</v>
          </cell>
          <cell r="CV1310">
            <v>0.77618022594647762</v>
          </cell>
          <cell r="CW1310">
            <v>0.48256717804465943</v>
          </cell>
          <cell r="CX1310">
            <v>4.9231152168043467E-3</v>
          </cell>
          <cell r="CY1310">
            <v>1.0049231152168043</v>
          </cell>
          <cell r="DA1310">
            <v>-1.5463419641362997E-2</v>
          </cell>
          <cell r="DB1310">
            <v>3.2318728588211609E-2</v>
          </cell>
          <cell r="DC1310">
            <v>0.61173057076943738</v>
          </cell>
          <cell r="DE1310">
            <v>0.52747852286775521</v>
          </cell>
          <cell r="DF1310">
            <v>0.47252147713224468</v>
          </cell>
        </row>
        <row r="1311">
          <cell r="BS1311">
            <v>39149</v>
          </cell>
          <cell r="BU1311">
            <v>20156713.649999999</v>
          </cell>
          <cell r="BV1311">
            <v>0</v>
          </cell>
          <cell r="BW1311">
            <v>0</v>
          </cell>
          <cell r="BX1311">
            <v>20156713.649999999</v>
          </cell>
          <cell r="BY1311">
            <v>-1.1908286576250536E-2</v>
          </cell>
          <cell r="BZ1311">
            <v>0.98809171342374946</v>
          </cell>
          <cell r="CB1311">
            <v>1.2913119691928099E-2</v>
          </cell>
          <cell r="CC1311">
            <v>7.1536149422350759E-2</v>
          </cell>
          <cell r="CD1311">
            <v>9.5573573390475897E-2</v>
          </cell>
          <cell r="CE1311">
            <v>0.11138786974488735</v>
          </cell>
          <cell r="CF1311">
            <v>-1.4440349178768731E-2</v>
          </cell>
          <cell r="CG1311">
            <v>0.98555965082123131</v>
          </cell>
          <cell r="CI1311">
            <v>1.3016761987727499E-3</v>
          </cell>
          <cell r="CJ1311">
            <v>3.6085982165786623E-2</v>
          </cell>
          <cell r="CK1311">
            <v>-0.3204516367059278</v>
          </cell>
          <cell r="CM1311">
            <v>18568395.18</v>
          </cell>
          <cell r="CN1311">
            <v>0</v>
          </cell>
          <cell r="CO1311">
            <v>50000</v>
          </cell>
          <cell r="CP1311">
            <v>18618395.18</v>
          </cell>
          <cell r="CQ1311">
            <v>1.6052985362913153E-2</v>
          </cell>
          <cell r="CR1311">
            <v>1.0160529853629132</v>
          </cell>
          <cell r="CT1311">
            <v>-9.6286604935327258E-3</v>
          </cell>
          <cell r="CU1311">
            <v>5.6736800179888469E-2</v>
          </cell>
          <cell r="CV1311">
            <v>0.80469322111549224</v>
          </cell>
          <cell r="CW1311">
            <v>0.50636680725334582</v>
          </cell>
          <cell r="CX1311">
            <v>1.0115232592457763E-2</v>
          </cell>
          <cell r="CY1311">
            <v>1.0101152325924578</v>
          </cell>
          <cell r="DA1311">
            <v>-5.5046031352523617E-3</v>
          </cell>
          <cell r="DB1311">
            <v>4.2760872637431779E-2</v>
          </cell>
          <cell r="DC1311">
            <v>0.62803360036914513</v>
          </cell>
          <cell r="DE1311">
            <v>0.52050760498792381</v>
          </cell>
          <cell r="DF1311">
            <v>0.47949239501207619</v>
          </cell>
        </row>
        <row r="1312">
          <cell r="BS1312">
            <v>39150</v>
          </cell>
          <cell r="BU1312">
            <v>20112065.190000001</v>
          </cell>
          <cell r="BV1312">
            <v>0</v>
          </cell>
          <cell r="BW1312">
            <v>0</v>
          </cell>
          <cell r="BX1312">
            <v>20112065.190000001</v>
          </cell>
          <cell r="BY1312">
            <v>-2.2150664426389354E-3</v>
          </cell>
          <cell r="BZ1312">
            <v>0.99778493355736109</v>
          </cell>
          <cell r="CA1312">
            <v>-2.3405700698078458E-2</v>
          </cell>
          <cell r="CB1312">
            <v>1.0669449831189892E-2</v>
          </cell>
          <cell r="CC1312">
            <v>6.9162625655690757E-2</v>
          </cell>
          <cell r="CD1312">
            <v>9.314680513261675E-2</v>
          </cell>
          <cell r="CE1312">
            <v>0.10892607176985947</v>
          </cell>
          <cell r="CF1312">
            <v>-2.7001786741021757E-3</v>
          </cell>
          <cell r="CG1312">
            <v>0.99729982132589778</v>
          </cell>
          <cell r="CH1312">
            <v>-3.4098457810954108E-2</v>
          </cell>
          <cell r="CI1312">
            <v>-1.4020172336419723E-3</v>
          </cell>
          <cell r="CJ1312">
            <v>3.3288364892206213E-2</v>
          </cell>
          <cell r="CK1312">
            <v>-0.32228653870451551</v>
          </cell>
          <cell r="CM1312">
            <v>18620525.25</v>
          </cell>
          <cell r="CN1312">
            <v>0</v>
          </cell>
          <cell r="CO1312">
            <v>50000</v>
          </cell>
          <cell r="CP1312">
            <v>18670525.25</v>
          </cell>
          <cell r="CQ1312">
            <v>2.7999228449076402E-3</v>
          </cell>
          <cell r="CR1312">
            <v>1.0027999228449076</v>
          </cell>
          <cell r="CS1312">
            <v>2.4778507026069096E-2</v>
          </cell>
          <cell r="CT1312">
            <v>-6.8556971551068102E-3</v>
          </cell>
          <cell r="CU1312">
            <v>5.9695581687766675E-2</v>
          </cell>
          <cell r="CV1312">
            <v>0.80974622289334341</v>
          </cell>
          <cell r="CW1312">
            <v>0.510584518089785</v>
          </cell>
          <cell r="CX1312">
            <v>1.7665058192829761E-3</v>
          </cell>
          <cell r="CY1312">
            <v>1.0017665058192831</v>
          </cell>
          <cell r="CZ1312">
            <v>1.601144245181918E-2</v>
          </cell>
          <cell r="DA1312">
            <v>-3.7478212294406177E-3</v>
          </cell>
          <cell r="DB1312">
            <v>4.4602915787066433E-2</v>
          </cell>
          <cell r="DC1312">
            <v>0.6309095311981856</v>
          </cell>
          <cell r="DE1312">
            <v>0.51925432720941456</v>
          </cell>
          <cell r="DF1312">
            <v>0.48074567279058555</v>
          </cell>
        </row>
        <row r="1313">
          <cell r="BS1313">
            <v>39153</v>
          </cell>
          <cell r="BU1313">
            <v>20121701.390000001</v>
          </cell>
          <cell r="BV1313">
            <v>0</v>
          </cell>
          <cell r="BW1313">
            <v>0</v>
          </cell>
          <cell r="BX1313">
            <v>20121701.390000001</v>
          </cell>
          <cell r="BY1313">
            <v>4.7912533640704919E-4</v>
          </cell>
          <cell r="BZ1313">
            <v>1.0004791253364071</v>
          </cell>
          <cell r="CB1313">
            <v>1.115368717133669E-2</v>
          </cell>
          <cell r="CC1313">
            <v>6.9674888558381998E-2</v>
          </cell>
          <cell r="CD1313">
            <v>9.3670559463368219E-2</v>
          </cell>
          <cell r="CE1313">
            <v>0.10945738634704694</v>
          </cell>
          <cell r="CF1313">
            <v>6.8387224396618056E-4</v>
          </cell>
          <cell r="CG1313">
            <v>1.0006838722439662</v>
          </cell>
          <cell r="CI1313">
            <v>-7.1910379034745286E-4</v>
          </cell>
          <cell r="CJ1313">
            <v>3.3995002124969087E-2</v>
          </cell>
          <cell r="CK1313">
            <v>-0.32182306927897331</v>
          </cell>
          <cell r="CM1313">
            <v>18684962.469999999</v>
          </cell>
          <cell r="CN1313">
            <v>0</v>
          </cell>
          <cell r="CO1313">
            <v>50000</v>
          </cell>
          <cell r="CP1313">
            <v>18734962.469999999</v>
          </cell>
          <cell r="CQ1313">
            <v>3.4512805149924108E-3</v>
          </cell>
          <cell r="CR1313">
            <v>1.0034512805149924</v>
          </cell>
          <cell r="CT1313">
            <v>-3.4280775741224456E-3</v>
          </cell>
          <cell r="CU1313">
            <v>6.3352888400669327E-2</v>
          </cell>
          <cell r="CV1313">
            <v>0.81599216476949632</v>
          </cell>
          <cell r="CW1313">
            <v>0.51579796900331742</v>
          </cell>
          <cell r="CX1313">
            <v>2.1780093857331419E-3</v>
          </cell>
          <cell r="CY1313">
            <v>1.0021780093857331</v>
          </cell>
          <cell r="DA1313">
            <v>-1.577974633521273E-3</v>
          </cell>
          <cell r="DB1313">
            <v>4.6878070742014888E-2</v>
          </cell>
          <cell r="DC1313">
            <v>0.63446166746441679</v>
          </cell>
          <cell r="DE1313">
            <v>0.51851149747351666</v>
          </cell>
          <cell r="DF1313">
            <v>0.48148850252648334</v>
          </cell>
        </row>
        <row r="1314">
          <cell r="BS1314">
            <v>39154</v>
          </cell>
          <cell r="BU1314">
            <v>20987678.530000001</v>
          </cell>
          <cell r="BV1314">
            <v>0</v>
          </cell>
          <cell r="BW1314">
            <v>0</v>
          </cell>
          <cell r="BX1314">
            <v>20987678.530000001</v>
          </cell>
          <cell r="BY1314">
            <v>4.3036974022006423E-2</v>
          </cell>
          <cell r="BZ1314">
            <v>1.0430369740220065</v>
          </cell>
          <cell r="CB1314">
            <v>5.4670682138385551E-2</v>
          </cell>
          <cell r="CC1314">
            <v>0.11571045894926169</v>
          </cell>
          <cell r="CD1314">
            <v>0.14073883091962647</v>
          </cell>
          <cell r="CE1314">
            <v>0.15720507506178794</v>
          </cell>
          <cell r="CF1314">
            <v>3.8562854521161254E-2</v>
          </cell>
          <cell r="CG1314">
            <v>1.0385628545211611</v>
          </cell>
          <cell r="CI1314">
            <v>3.7816020035960962E-2</v>
          </cell>
          <cell r="CJ1314">
            <v>7.3868800967521908E-2</v>
          </cell>
          <cell r="CK1314">
            <v>-0.29567063095997081</v>
          </cell>
          <cell r="CM1314">
            <v>17959818.960000001</v>
          </cell>
          <cell r="CN1314">
            <v>0</v>
          </cell>
          <cell r="CO1314">
            <v>50000</v>
          </cell>
          <cell r="CP1314">
            <v>18009818.960000001</v>
          </cell>
          <cell r="CQ1314">
            <v>-3.8705362295823054E-2</v>
          </cell>
          <cell r="CR1314">
            <v>0.96129463770417689</v>
          </cell>
          <cell r="CT1314">
            <v>-4.2000754885460956E-2</v>
          </cell>
          <cell r="CU1314">
            <v>2.2195429606811423E-2</v>
          </cell>
          <cell r="CV1314">
            <v>0.74570353010571688</v>
          </cell>
          <cell r="CW1314">
            <v>0.45712845944577118</v>
          </cell>
          <cell r="CX1314">
            <v>-2.4039690324416951E-2</v>
          </cell>
          <cell r="CY1314">
            <v>0.975960309675583</v>
          </cell>
          <cell r="DA1314">
            <v>-2.557973093640864E-2</v>
          </cell>
          <cell r="DB1314">
            <v>2.1711446113953814E-2</v>
          </cell>
          <cell r="DC1314">
            <v>0.5951697151314419</v>
          </cell>
          <cell r="DE1314">
            <v>0.53887104133940078</v>
          </cell>
          <cell r="DF1314">
            <v>0.46112895866059916</v>
          </cell>
        </row>
        <row r="1315">
          <cell r="BS1315">
            <v>39155</v>
          </cell>
          <cell r="BU1315">
            <v>20666731.239999998</v>
          </cell>
          <cell r="BV1315">
            <v>0</v>
          </cell>
          <cell r="BW1315">
            <v>0</v>
          </cell>
          <cell r="BX1315">
            <v>20666731.239999998</v>
          </cell>
          <cell r="BY1315">
            <v>-1.5292176766536495E-2</v>
          </cell>
          <cell r="BZ1315">
            <v>0.98470782323346351</v>
          </cell>
          <cell r="CB1315">
            <v>3.8542471636641817E-2</v>
          </cell>
          <cell r="CC1315">
            <v>9.8648817390736054E-2</v>
          </cell>
          <cell r="CD1315">
            <v>0.12329445107275139</v>
          </cell>
          <cell r="CE1315">
            <v>0.13950889049880999</v>
          </cell>
          <cell r="CF1315">
            <v>-1.594815036182768E-2</v>
          </cell>
          <cell r="CG1315">
            <v>0.98405184963817227</v>
          </cell>
          <cell r="CI1315">
            <v>2.1264774100513861E-2</v>
          </cell>
          <cell r="CJ1315">
            <v>5.6742579860816322E-2</v>
          </cell>
          <cell r="CK1315">
            <v>-0.30690338164167241</v>
          </cell>
          <cell r="CM1315">
            <v>18177910.210000001</v>
          </cell>
          <cell r="CN1315">
            <v>18914</v>
          </cell>
          <cell r="CO1315">
            <v>68914</v>
          </cell>
          <cell r="CP1315">
            <v>18246824.210000001</v>
          </cell>
          <cell r="CQ1315">
            <v>1.3159779702749438E-2</v>
          </cell>
          <cell r="CR1315">
            <v>1.0131597797027494</v>
          </cell>
          <cell r="CT1315">
            <v>-2.9393695864353364E-2</v>
          </cell>
          <cell r="CU1315">
            <v>3.5647296273594309E-2</v>
          </cell>
          <cell r="CV1315">
            <v>0.76867660398822002</v>
          </cell>
          <cell r="CW1315">
            <v>0.47630394897068418</v>
          </cell>
          <cell r="CX1315">
            <v>8.2079255601929437E-3</v>
          </cell>
          <cell r="CY1315">
            <v>1.008207925560193</v>
          </cell>
          <cell r="DA1315">
            <v>-1.7581761903591397E-2</v>
          </cell>
          <cell r="DB1315">
            <v>3.0097577607654191E-2</v>
          </cell>
          <cell r="DC1315">
            <v>0.60826274940911507</v>
          </cell>
          <cell r="DE1315">
            <v>0.53203557732928941</v>
          </cell>
          <cell r="DF1315">
            <v>0.46796442267071048</v>
          </cell>
        </row>
        <row r="1316">
          <cell r="BS1316">
            <v>39156</v>
          </cell>
          <cell r="BU1316">
            <v>20300955.07</v>
          </cell>
          <cell r="BV1316">
            <v>0</v>
          </cell>
          <cell r="BW1316">
            <v>0</v>
          </cell>
          <cell r="BX1316">
            <v>20300955.07</v>
          </cell>
          <cell r="BY1316">
            <v>-1.7698791635323851E-2</v>
          </cell>
          <cell r="BZ1316">
            <v>0.98230120836467616</v>
          </cell>
          <cell r="CB1316">
            <v>2.0161524826710631E-2</v>
          </cell>
          <cell r="CC1316">
            <v>7.9204060891342465E-2</v>
          </cell>
          <cell r="CD1316">
            <v>0.10341349663809929</v>
          </cell>
          <cell r="CE1316">
            <v>0.11934096007927253</v>
          </cell>
          <cell r="CF1316">
            <v>-2.1167724892076443E-2</v>
          </cell>
          <cell r="CG1316">
            <v>0.97883227510792359</v>
          </cell>
          <cell r="CI1316">
            <v>-3.5307767961434422E-4</v>
          </cell>
          <cell r="CJ1316">
            <v>3.4373743648579369E-2</v>
          </cell>
          <cell r="CK1316">
            <v>-0.32157466018270997</v>
          </cell>
          <cell r="CM1316">
            <v>18410241.960000001</v>
          </cell>
          <cell r="CN1316">
            <v>44463.7</v>
          </cell>
          <cell r="CO1316">
            <v>113377.7</v>
          </cell>
          <cell r="CP1316">
            <v>18523619.66</v>
          </cell>
          <cell r="CQ1316">
            <v>1.5169513709037878E-2</v>
          </cell>
          <cell r="CR1316">
            <v>1.015169513709038</v>
          </cell>
          <cell r="CT1316">
            <v>-1.4670070227688958E-2</v>
          </cell>
          <cell r="CU1316">
            <v>5.1357562132144707E-2</v>
          </cell>
          <cell r="CV1316">
            <v>0.7955065679792741</v>
          </cell>
          <cell r="CW1316">
            <v>0.49869876196330187</v>
          </cell>
          <cell r="CX1316">
            <v>9.5072739820252737E-3</v>
          </cell>
          <cell r="CY1316">
            <v>1.0095072739820252</v>
          </cell>
          <cell r="DA1316">
            <v>-8.2416425490703382E-3</v>
          </cell>
          <cell r="DB1316">
            <v>3.989099750619074E-2</v>
          </cell>
          <cell r="DC1316">
            <v>0.62355294400283268</v>
          </cell>
          <cell r="DE1316">
            <v>0.52442075232825736</v>
          </cell>
          <cell r="DF1316">
            <v>0.4755792476717427</v>
          </cell>
        </row>
        <row r="1317">
          <cell r="BS1317">
            <v>39157</v>
          </cell>
          <cell r="BU1317">
            <v>20393147.91</v>
          </cell>
          <cell r="BV1317">
            <v>0</v>
          </cell>
          <cell r="BW1317">
            <v>0</v>
          </cell>
          <cell r="BX1317">
            <v>20393147.91</v>
          </cell>
          <cell r="BY1317">
            <v>4.5413055534632958E-3</v>
          </cell>
          <cell r="BZ1317">
            <v>1.0045413055534633</v>
          </cell>
          <cell r="CA1317">
            <v>1.3975825821197052E-2</v>
          </cell>
          <cell r="CB1317">
            <v>2.4794390024835744E-2</v>
          </cell>
          <cell r="CC1317">
            <v>8.4105056286388535E-2</v>
          </cell>
          <cell r="CD1317">
            <v>0.1084244344781482</v>
          </cell>
          <cell r="CE1317">
            <v>0.12442422939749953</v>
          </cell>
          <cell r="CF1317">
            <v>5.758821930463039E-3</v>
          </cell>
          <cell r="CG1317">
            <v>1.005758821930463</v>
          </cell>
          <cell r="CH1317">
            <v>6.8152833176695626E-3</v>
          </cell>
          <cell r="CI1317">
            <v>5.4037109393640925E-3</v>
          </cell>
          <cell r="CJ1317">
            <v>4.0330517847797953E-2</v>
          </cell>
          <cell r="CK1317">
            <v>-0.31766772945758837</v>
          </cell>
          <cell r="CM1317">
            <v>18227807.07</v>
          </cell>
          <cell r="CN1317">
            <v>0</v>
          </cell>
          <cell r="CO1317">
            <v>113377.7</v>
          </cell>
          <cell r="CP1317">
            <v>18341184.77</v>
          </cell>
          <cell r="CQ1317">
            <v>-9.8487711013604661E-3</v>
          </cell>
          <cell r="CR1317">
            <v>0.99015122889863949</v>
          </cell>
          <cell r="CS1317">
            <v>-1.7639593722731495E-2</v>
          </cell>
          <cell r="CT1317">
            <v>-2.4374359165336035E-2</v>
          </cell>
          <cell r="CU1317">
            <v>4.1002982157020806E-2</v>
          </cell>
          <cell r="CV1317">
            <v>0.77782303478025683</v>
          </cell>
          <cell r="CW1317">
            <v>0.48393842090683292</v>
          </cell>
          <cell r="CX1317">
            <v>-6.1468219093900635E-3</v>
          </cell>
          <cell r="CY1317">
            <v>0.99385317809060991</v>
          </cell>
          <cell r="CZ1317">
            <v>-1.0629821992558686E-2</v>
          </cell>
          <cell r="DA1317">
            <v>-1.4337804549470423E-2</v>
          </cell>
          <cell r="DB1317">
            <v>3.3498972739342214E-2</v>
          </cell>
          <cell r="DC1317">
            <v>0.61357325319558131</v>
          </cell>
          <cell r="DE1317">
            <v>0.52803323792901191</v>
          </cell>
          <cell r="DF1317">
            <v>0.47196676207098798</v>
          </cell>
        </row>
        <row r="1318">
          <cell r="BS1318">
            <v>39160</v>
          </cell>
          <cell r="BU1318">
            <v>20186768.77</v>
          </cell>
          <cell r="BV1318">
            <v>0</v>
          </cell>
          <cell r="BW1318">
            <v>0</v>
          </cell>
          <cell r="BX1318">
            <v>20186768.77</v>
          </cell>
          <cell r="BY1318">
            <v>-1.0120023691820542E-2</v>
          </cell>
          <cell r="BZ1318">
            <v>0.98987997630817948</v>
          </cell>
          <cell r="CB1318">
            <v>1.4423446518539551E-2</v>
          </cell>
          <cell r="CC1318">
            <v>7.3133887432347944E-2</v>
          </cell>
          <cell r="CD1318">
            <v>9.7207152940636643E-2</v>
          </cell>
          <cell r="CE1318">
            <v>0.11304502955633988</v>
          </cell>
          <cell r="CF1318">
            <v>-1.6752245125060076E-2</v>
          </cell>
          <cell r="CG1318">
            <v>0.98324775487493987</v>
          </cell>
          <cell r="CI1318">
            <v>-1.1439058475937181E-2</v>
          </cell>
          <cell r="CJ1318">
            <v>2.2902646001730975E-2</v>
          </cell>
          <cell r="CK1318">
            <v>-0.32909832691045371</v>
          </cell>
          <cell r="CM1318">
            <v>18666311.140000001</v>
          </cell>
          <cell r="CN1318">
            <v>0</v>
          </cell>
          <cell r="CO1318">
            <v>113377.7</v>
          </cell>
          <cell r="CP1318">
            <v>18779688.84</v>
          </cell>
          <cell r="CQ1318">
            <v>2.390816490313348E-2</v>
          </cell>
          <cell r="CR1318">
            <v>1.0239081649031334</v>
          </cell>
          <cell r="CT1318">
            <v>-1.0489404605357189E-3</v>
          </cell>
          <cell r="CU1318">
            <v>6.5891453119084398E-2</v>
          </cell>
          <cell r="CV1318">
            <v>0.82032752106437234</v>
          </cell>
          <cell r="CW1318">
            <v>0.51941666537996878</v>
          </cell>
          <cell r="CX1318">
            <v>1.5039876262220258E-2</v>
          </cell>
          <cell r="CY1318">
            <v>1.0150398762622204</v>
          </cell>
          <cell r="DA1318">
            <v>4.8643290645400405E-4</v>
          </cell>
          <cell r="DB1318">
            <v>4.9042669406473838E-2</v>
          </cell>
          <cell r="DC1318">
            <v>0.63784119526367133</v>
          </cell>
          <cell r="DE1318">
            <v>0.5195667580732598</v>
          </cell>
          <cell r="DF1318">
            <v>0.48043324192674025</v>
          </cell>
        </row>
        <row r="1319">
          <cell r="BS1319">
            <v>39161</v>
          </cell>
          <cell r="BU1319">
            <v>20010961.989999998</v>
          </cell>
          <cell r="BV1319">
            <v>0</v>
          </cell>
          <cell r="BW1319">
            <v>0</v>
          </cell>
          <cell r="BX1319">
            <v>20010961.989999998</v>
          </cell>
          <cell r="BY1319">
            <v>-8.7090104415953641E-3</v>
          </cell>
          <cell r="BZ1319">
            <v>0.99129098955840467</v>
          </cell>
          <cell r="CB1319">
            <v>5.5888221306104047E-3</v>
          </cell>
          <cell r="CC1319">
            <v>6.3787953201469794E-2</v>
          </cell>
          <cell r="CD1319">
            <v>8.7651564389083614E-2</v>
          </cell>
          <cell r="CE1319">
            <v>0.10335150877196786</v>
          </cell>
          <cell r="CF1319">
            <v>-1.5489367754627776E-2</v>
          </cell>
          <cell r="CG1319">
            <v>0.98451063224537227</v>
          </cell>
          <cell r="CI1319">
            <v>-2.6751242447064394E-2</v>
          </cell>
          <cell r="CJ1319">
            <v>7.0585307406283437E-3</v>
          </cell>
          <cell r="CK1319">
            <v>-0.33949016965213274</v>
          </cell>
          <cell r="CM1319">
            <v>18981527.449999999</v>
          </cell>
          <cell r="CN1319">
            <v>0</v>
          </cell>
          <cell r="CO1319">
            <v>113377.7</v>
          </cell>
          <cell r="CP1319">
            <v>19094905.149999999</v>
          </cell>
          <cell r="CQ1319">
            <v>1.6784959148449803E-2</v>
          </cell>
          <cell r="CR1319">
            <v>1.0167849591484499</v>
          </cell>
          <cell r="CT1319">
            <v>1.571841226513504E-2</v>
          </cell>
          <cell r="CU1319">
            <v>8.3782397616370075E-2</v>
          </cell>
          <cell r="CV1319">
            <v>0.85088164414223688</v>
          </cell>
          <cell r="CW1319">
            <v>0.54492001203784546</v>
          </cell>
          <cell r="CX1319">
            <v>1.0615210804854556E-2</v>
          </cell>
          <cell r="CY1319">
            <v>1.0106152108048545</v>
          </cell>
          <cell r="DA1319">
            <v>1.1106807299152921E-2</v>
          </cell>
          <cell r="DB1319">
            <v>6.0178478485510833E-2</v>
          </cell>
          <cell r="DC1319">
            <v>0.65522722481627005</v>
          </cell>
          <cell r="DE1319">
            <v>0.51320042083468476</v>
          </cell>
          <cell r="DF1319">
            <v>0.4867995791653153</v>
          </cell>
        </row>
        <row r="1320">
          <cell r="BS1320">
            <v>39162</v>
          </cell>
          <cell r="BU1320">
            <v>19730745.760000002</v>
          </cell>
          <cell r="BV1320">
            <v>0</v>
          </cell>
          <cell r="BW1320">
            <v>0</v>
          </cell>
          <cell r="BX1320">
            <v>19730745.760000002</v>
          </cell>
          <cell r="BY1320">
            <v>-1.4003136387947172E-2</v>
          </cell>
          <cell r="BZ1320">
            <v>0.98599686361205285</v>
          </cell>
          <cell r="CB1320">
            <v>-8.4925752958796563E-3</v>
          </cell>
          <cell r="CC1320">
            <v>4.8891585404934546E-2</v>
          </cell>
          <cell r="CD1320">
            <v>7.2421031190379237E-2</v>
          </cell>
          <cell r="CE1320">
            <v>8.7901127110786792E-2</v>
          </cell>
          <cell r="CF1320">
            <v>-2.486377900906242E-2</v>
          </cell>
          <cell r="CG1320">
            <v>0.97513622099093755</v>
          </cell>
          <cell r="CI1320">
            <v>-5.0949884475705143E-2</v>
          </cell>
          <cell r="CJ1320">
            <v>-1.7980750016897806E-2</v>
          </cell>
          <cell r="CK1320">
            <v>-0.35591294010721541</v>
          </cell>
          <cell r="CM1320">
            <v>19501501.190000001</v>
          </cell>
          <cell r="CN1320">
            <v>0</v>
          </cell>
          <cell r="CO1320">
            <v>113377.7</v>
          </cell>
          <cell r="CP1320">
            <v>19614878.890000001</v>
          </cell>
          <cell r="CQ1320">
            <v>2.7231019788543025E-2</v>
          </cell>
          <cell r="CR1320">
            <v>1.027231019788543</v>
          </cell>
          <cell r="CT1320">
            <v>4.3377460449114391E-2</v>
          </cell>
          <cell r="CU1320">
            <v>0.11329489753233601</v>
          </cell>
          <cell r="CV1320">
            <v>0.90128303882012517</v>
          </cell>
          <cell r="CW1320">
            <v>0.58698975945736409</v>
          </cell>
          <cell r="CX1320">
            <v>1.7430125111671742E-2</v>
          </cell>
          <cell r="CY1320">
            <v>1.0174301251116717</v>
          </cell>
          <cell r="DA1320">
            <v>2.8730525451640121E-2</v>
          </cell>
          <cell r="DB1320">
            <v>7.8657522006215119E-2</v>
          </cell>
          <cell r="DC1320">
            <v>0.68407804243306281</v>
          </cell>
          <cell r="DE1320">
            <v>0.5029216344693711</v>
          </cell>
          <cell r="DF1320">
            <v>0.4970783655306289</v>
          </cell>
        </row>
        <row r="1321">
          <cell r="BS1321">
            <v>39163</v>
          </cell>
          <cell r="BU1321">
            <v>19749982.370000001</v>
          </cell>
          <cell r="BV1321">
            <v>0</v>
          </cell>
          <cell r="BW1321">
            <v>0</v>
          </cell>
          <cell r="BX1321">
            <v>19749982.370000001</v>
          </cell>
          <cell r="BY1321">
            <v>9.7495605254808179E-4</v>
          </cell>
          <cell r="BZ1321">
            <v>1.000974956052548</v>
          </cell>
          <cell r="CB1321">
            <v>-7.5258991310180878E-3</v>
          </cell>
          <cell r="CC1321">
            <v>4.9914208604591837E-2</v>
          </cell>
          <cell r="CD1321">
            <v>7.3466594565618104E-2</v>
          </cell>
          <cell r="CE1321">
            <v>8.8961782899237285E-2</v>
          </cell>
          <cell r="CF1321">
            <v>1.4771134977814768E-3</v>
          </cell>
          <cell r="CG1321">
            <v>1.0014771134977816</v>
          </cell>
          <cell r="CI1321">
            <v>-4.954802973999306E-2</v>
          </cell>
          <cell r="CJ1321">
            <v>-1.6530196127666485E-2</v>
          </cell>
          <cell r="CK1321">
            <v>-0.35496155041730137</v>
          </cell>
          <cell r="CM1321">
            <v>19633836.600000001</v>
          </cell>
          <cell r="CN1321">
            <v>0</v>
          </cell>
          <cell r="CO1321">
            <v>113377.7</v>
          </cell>
          <cell r="CP1321">
            <v>19747214.300000001</v>
          </cell>
          <cell r="CQ1321">
            <v>6.7466850416021172E-3</v>
          </cell>
          <cell r="CR1321">
            <v>1.006746685041602</v>
          </cell>
          <cell r="CT1321">
            <v>5.0416799554271252E-2</v>
          </cell>
          <cell r="CU1321">
            <v>0.12080594756440921</v>
          </cell>
          <cell r="CV1321">
            <v>0.91411039665798466</v>
          </cell>
          <cell r="CW1321">
            <v>0.59769667952867067</v>
          </cell>
          <cell r="CX1321">
            <v>4.3386397556565183E-3</v>
          </cell>
          <cell r="CY1321">
            <v>1.0043386397556566</v>
          </cell>
          <cell r="DA1321">
            <v>3.3193816607222093E-2</v>
          </cell>
          <cell r="DB1321">
            <v>8.3337428413929437E-2</v>
          </cell>
          <cell r="DC1321">
            <v>0.69138465037959129</v>
          </cell>
          <cell r="DE1321">
            <v>0.50147453666299446</v>
          </cell>
          <cell r="DF1321">
            <v>0.49852546333700565</v>
          </cell>
        </row>
        <row r="1322">
          <cell r="BS1322">
            <v>39164</v>
          </cell>
          <cell r="BU1322">
            <v>19669199.48</v>
          </cell>
          <cell r="BV1322">
            <v>0</v>
          </cell>
          <cell r="BW1322">
            <v>0</v>
          </cell>
          <cell r="BX1322">
            <v>19669199.48</v>
          </cell>
          <cell r="BY1322">
            <v>-4.090276562611463E-3</v>
          </cell>
          <cell r="BZ1322">
            <v>0.99590972343738848</v>
          </cell>
          <cell r="CA1322">
            <v>-3.5499591980353684E-2</v>
          </cell>
          <cell r="CB1322">
            <v>-1.158539268480141E-2</v>
          </cell>
          <cell r="CC1322">
            <v>4.5619769124383591E-2</v>
          </cell>
          <cell r="CD1322">
            <v>6.9075819313120013E-2</v>
          </cell>
          <cell r="CE1322">
            <v>8.450762804106482E-2</v>
          </cell>
          <cell r="CF1322">
            <v>-4.3336215058447647E-3</v>
          </cell>
          <cell r="CG1322">
            <v>0.99566637849415529</v>
          </cell>
          <cell r="CH1322">
            <v>-5.8753154713103162E-2</v>
          </cell>
          <cell r="CI1322">
            <v>-5.366692883858426E-2</v>
          </cell>
          <cell r="CJ1322">
            <v>-2.0792182020076488E-2</v>
          </cell>
          <cell r="CK1322">
            <v>-0.35775690291450968</v>
          </cell>
          <cell r="CM1322">
            <v>19720919.18</v>
          </cell>
          <cell r="CN1322">
            <v>0</v>
          </cell>
          <cell r="CO1322">
            <v>113377.7</v>
          </cell>
          <cell r="CP1322">
            <v>19834296.879999999</v>
          </cell>
          <cell r="CQ1322">
            <v>4.4098665602670959E-3</v>
          </cell>
          <cell r="CR1322">
            <v>1.0044098665602672</v>
          </cell>
          <cell r="CS1322">
            <v>8.1407615087234264E-2</v>
          </cell>
          <cell r="CT1322">
            <v>5.5048997472968431E-2</v>
          </cell>
          <cell r="CU1322">
            <v>0.12574855223312209</v>
          </cell>
          <cell r="CV1322">
            <v>0.9225513680888664</v>
          </cell>
          <cell r="CW1322">
            <v>0.60474230868917411</v>
          </cell>
          <cell r="CX1322">
            <v>2.8396974802962867E-3</v>
          </cell>
          <cell r="CY1322">
            <v>1.0028396974802962</v>
          </cell>
          <cell r="CZ1322">
            <v>5.1199669894311794E-2</v>
          </cell>
          <cell r="DA1322">
            <v>3.6127774484899344E-2</v>
          </cell>
          <cell r="DB1322">
            <v>8.6413778979707034E-2</v>
          </cell>
          <cell r="DC1322">
            <v>0.69618767110948587</v>
          </cell>
          <cell r="DE1322">
            <v>0.4993434939807313</v>
          </cell>
          <cell r="DF1322">
            <v>0.50065650601926881</v>
          </cell>
        </row>
        <row r="1323">
          <cell r="BS1323">
            <v>39167</v>
          </cell>
          <cell r="BU1323">
            <v>19743400.460000001</v>
          </cell>
          <cell r="BV1323">
            <v>0</v>
          </cell>
          <cell r="BW1323">
            <v>0</v>
          </cell>
          <cell r="BX1323">
            <v>19743400.460000001</v>
          </cell>
          <cell r="BY1323">
            <v>3.7724453440745949E-3</v>
          </cell>
          <cell r="BZ1323">
            <v>1.0037724453440746</v>
          </cell>
          <cell r="CB1323">
            <v>-7.8566526014198779E-3</v>
          </cell>
          <cell r="CC1323">
            <v>4.9564312554089218E-2</v>
          </cell>
          <cell r="CD1323">
            <v>7.3108849410150611E-2</v>
          </cell>
          <cell r="CE1323">
            <v>8.8598873793081845E-2</v>
          </cell>
          <cell r="CF1323">
            <v>4.5098475963497439E-3</v>
          </cell>
          <cell r="CG1323">
            <v>1.0045098475963496</v>
          </cell>
          <cell r="CI1323">
            <v>-4.9399110912260791E-2</v>
          </cell>
          <cell r="CJ1323">
            <v>-1.6376103995833002E-2</v>
          </cell>
          <cell r="CK1323">
            <v>-0.35486048442684648</v>
          </cell>
          <cell r="CM1323">
            <v>19573895.149999999</v>
          </cell>
          <cell r="CN1323">
            <v>0</v>
          </cell>
          <cell r="CO1323">
            <v>113377.7</v>
          </cell>
          <cell r="CP1323">
            <v>19687272.849999998</v>
          </cell>
          <cell r="CQ1323">
            <v>-7.4126161814313434E-3</v>
          </cell>
          <cell r="CR1323">
            <v>0.9925873838185687</v>
          </cell>
          <cell r="CT1323">
            <v>4.7228324202097438E-2</v>
          </cell>
          <cell r="CU1323">
            <v>0.11740381029861591</v>
          </cell>
          <cell r="CV1323">
            <v>0.90830023270813798</v>
          </cell>
          <cell r="CW1323">
            <v>0.59284696988475738</v>
          </cell>
          <cell r="CX1323">
            <v>-4.7560128334393804E-3</v>
          </cell>
          <cell r="CY1323">
            <v>0.9952439871665606</v>
          </cell>
          <cell r="DA1323">
            <v>3.1199937492366159E-2</v>
          </cell>
          <cell r="DB1323">
            <v>8.1246781104454158E-2</v>
          </cell>
          <cell r="DC1323">
            <v>0.6881205807777675</v>
          </cell>
          <cell r="DE1323">
            <v>0.50215560744158727</v>
          </cell>
          <cell r="DF1323">
            <v>0.49784439255841278</v>
          </cell>
        </row>
        <row r="1324">
          <cell r="BS1324">
            <v>39168</v>
          </cell>
          <cell r="BU1324">
            <v>19926964.879999999</v>
          </cell>
          <cell r="BV1324">
            <v>0</v>
          </cell>
          <cell r="BW1324">
            <v>0</v>
          </cell>
          <cell r="BX1324">
            <v>19926964.879999999</v>
          </cell>
          <cell r="BY1324">
            <v>9.2975078113771929E-3</v>
          </cell>
          <cell r="BZ1324">
            <v>1.0092975078113773</v>
          </cell>
          <cell r="CB1324">
            <v>1.3678079210244221E-3</v>
          </cell>
          <cell r="CC1324">
            <v>5.9322644948603731E-2</v>
          </cell>
          <cell r="CD1324">
            <v>8.3086087319999669E-2</v>
          </cell>
          <cell r="CE1324">
            <v>9.872013032562954E-2</v>
          </cell>
          <cell r="CF1324">
            <v>1.0186399867688272E-2</v>
          </cell>
          <cell r="CG1324">
            <v>1.0101863998676883</v>
          </cell>
          <cell r="CI1324">
            <v>-3.9715910141433053E-2</v>
          </cell>
          <cell r="CJ1324">
            <v>-6.3565176717210736E-3</v>
          </cell>
          <cell r="CK1324">
            <v>-0.3482888353507716</v>
          </cell>
          <cell r="CM1324">
            <v>19312691.870000001</v>
          </cell>
          <cell r="CN1324">
            <v>0</v>
          </cell>
          <cell r="CO1324">
            <v>113377.7</v>
          </cell>
          <cell r="CP1324">
            <v>19426069.57</v>
          </cell>
          <cell r="CQ1324">
            <v>-1.3267621269341908E-2</v>
          </cell>
          <cell r="CR1324">
            <v>0.98673237873065811</v>
          </cell>
          <cell r="CT1324">
            <v>3.3334095414056408E-2</v>
          </cell>
          <cell r="CU1324">
            <v>0.10257851973865439</v>
          </cell>
          <cell r="CV1324">
            <v>0.88298162795236945</v>
          </cell>
          <cell r="CW1324">
            <v>0.57171367954830754</v>
          </cell>
          <cell r="CX1324">
            <v>-8.4916078817055349E-3</v>
          </cell>
          <cell r="CY1324">
            <v>0.99150839211829445</v>
          </cell>
          <cell r="DA1324">
            <v>2.2443391975541793E-2</v>
          </cell>
          <cell r="DB1324">
            <v>7.2065257415958817E-2</v>
          </cell>
          <cell r="DC1324">
            <v>0.67378572274876558</v>
          </cell>
          <cell r="DE1324">
            <v>0.50782719652612662</v>
          </cell>
          <cell r="DF1324">
            <v>0.49217280347387343</v>
          </cell>
        </row>
        <row r="1325">
          <cell r="BS1325">
            <v>39169</v>
          </cell>
          <cell r="BU1325">
            <v>20158613.350000001</v>
          </cell>
          <cell r="BV1325">
            <v>0</v>
          </cell>
          <cell r="BW1325">
            <v>0</v>
          </cell>
          <cell r="BX1325">
            <v>20158613.350000001</v>
          </cell>
          <cell r="BY1325">
            <v>1.1624874705956854E-2</v>
          </cell>
          <cell r="BZ1325">
            <v>1.0116248747059569</v>
          </cell>
          <cell r="CB1325">
            <v>1.3008583222684944E-2</v>
          </cell>
          <cell r="CC1325">
            <v>7.1637137969314146E-2</v>
          </cell>
          <cell r="CD1325">
            <v>9.5676827380859697E-2</v>
          </cell>
          <cell r="CE1325">
            <v>0.11149261417757761</v>
          </cell>
          <cell r="CF1325">
            <v>1.3266178705021212E-2</v>
          </cell>
          <cell r="CG1325">
            <v>1.0132661787050212</v>
          </cell>
          <cell r="CI1325">
            <v>-2.6976609797780604E-2</v>
          </cell>
          <cell r="CJ1325">
            <v>6.8253343339255146E-3</v>
          </cell>
          <cell r="CK1325">
            <v>-0.33964311857647744</v>
          </cell>
          <cell r="CM1325">
            <v>19094038.75</v>
          </cell>
          <cell r="CN1325">
            <v>0</v>
          </cell>
          <cell r="CO1325">
            <v>113377.7</v>
          </cell>
          <cell r="CP1325">
            <v>19207416.449999999</v>
          </cell>
          <cell r="CQ1325">
            <v>-1.1255654120464526E-2</v>
          </cell>
          <cell r="CR1325">
            <v>0.98874434587953552</v>
          </cell>
          <cell r="CT1325">
            <v>2.1703244245192765E-2</v>
          </cell>
          <cell r="CU1325">
            <v>9.0168277279822462E-2</v>
          </cell>
          <cell r="CV1325">
            <v>0.86178743803294844</v>
          </cell>
          <cell r="CW1325">
            <v>0.55402301399490916</v>
          </cell>
          <cell r="CX1325">
            <v>-7.1637395563893102E-3</v>
          </cell>
          <cell r="CY1325">
            <v>0.99283626044361073</v>
          </cell>
          <cell r="DA1325">
            <v>1.5118873804277788E-2</v>
          </cell>
          <cell r="DB1325">
            <v>6.4385261124377369E-2</v>
          </cell>
          <cell r="DC1325">
            <v>0.66179515775779074</v>
          </cell>
          <cell r="DE1325">
            <v>0.51356054359445436</v>
          </cell>
          <cell r="DF1325">
            <v>0.48643945640554564</v>
          </cell>
        </row>
        <row r="1326">
          <cell r="BS1326">
            <v>39170</v>
          </cell>
          <cell r="BU1326">
            <v>20084864.379999999</v>
          </cell>
          <cell r="BV1326">
            <v>0</v>
          </cell>
          <cell r="BW1326">
            <v>0</v>
          </cell>
          <cell r="BX1326">
            <v>20084864.379999999</v>
          </cell>
          <cell r="BY1326">
            <v>-3.6584346710535291E-3</v>
          </cell>
          <cell r="BZ1326">
            <v>0.99634156532894647</v>
          </cell>
          <cell r="CB1326">
            <v>9.3025574997482874E-3</v>
          </cell>
          <cell r="CC1326">
            <v>6.7716623508978557E-2</v>
          </cell>
          <cell r="CD1326">
            <v>9.1668365287299602E-2</v>
          </cell>
          <cell r="CE1326">
            <v>0.10742629106125046</v>
          </cell>
          <cell r="CF1326">
            <v>-4.4586938340730993E-3</v>
          </cell>
          <cell r="CG1326">
            <v>0.99554130616592695</v>
          </cell>
          <cell r="CI1326">
            <v>-3.1315023188084101E-2</v>
          </cell>
          <cell r="CJ1326">
            <v>2.3362084237423808E-3</v>
          </cell>
          <cell r="CK1326">
            <v>-0.34258744773196825</v>
          </cell>
          <cell r="CM1326">
            <v>19256114.129999999</v>
          </cell>
          <cell r="CN1326">
            <v>0</v>
          </cell>
          <cell r="CO1326">
            <v>113377.7</v>
          </cell>
          <cell r="CP1326">
            <v>19369491.829999998</v>
          </cell>
          <cell r="CQ1326">
            <v>8.4381666020470428E-3</v>
          </cell>
          <cell r="CR1326">
            <v>1.008438166602047</v>
          </cell>
          <cell r="CT1326">
            <v>3.0324546437985545E-2</v>
          </cell>
          <cell r="CU1326">
            <v>9.9367298827776063E-2</v>
          </cell>
          <cell r="CV1326">
            <v>0.87749751061266879</v>
          </cell>
          <cell r="CW1326">
            <v>0.56713611909041339</v>
          </cell>
          <cell r="CX1326">
            <v>5.4428234766736713E-3</v>
          </cell>
          <cell r="CY1326">
            <v>1.0054428234766737</v>
          </cell>
          <cell r="DA1326">
            <v>2.0643986642234324E-2</v>
          </cell>
          <cell r="DB1326">
            <v>7.0178522211850503E-2</v>
          </cell>
          <cell r="DC1326">
            <v>0.67084001545585759</v>
          </cell>
          <cell r="DE1326">
            <v>0.51053291353428509</v>
          </cell>
          <cell r="DF1326">
            <v>0.48946708646571485</v>
          </cell>
        </row>
        <row r="1327">
          <cell r="BS1327">
            <v>39171</v>
          </cell>
          <cell r="BU1327">
            <v>19963953.399999999</v>
          </cell>
          <cell r="BV1327">
            <v>0</v>
          </cell>
          <cell r="BW1327">
            <v>0</v>
          </cell>
          <cell r="BX1327">
            <v>19963953.399999999</v>
          </cell>
          <cell r="BY1327">
            <v>-6.0200048012472793E-3</v>
          </cell>
          <cell r="BZ1327">
            <v>0.99397999519875269</v>
          </cell>
          <cell r="CA1327">
            <v>1.4985557510854175E-2</v>
          </cell>
          <cell r="CB1327">
            <v>3.2265512576885591E-3</v>
          </cell>
          <cell r="CC1327">
            <v>6.1288964309083038E-2</v>
          </cell>
          <cell r="CD1327">
            <v>8.5096516486900198E-2</v>
          </cell>
          <cell r="CE1327">
            <v>0.10075957947203418</v>
          </cell>
          <cell r="CF1327">
            <v>-7.2859199766550139E-3</v>
          </cell>
          <cell r="CG1327">
            <v>0.99271408002334494</v>
          </cell>
          <cell r="CH1327">
            <v>1.6161481504699537E-2</v>
          </cell>
          <cell r="CI1327">
            <v>-3.8372784411723648E-2</v>
          </cell>
          <cell r="CJ1327">
            <v>-4.9667329805368476E-3</v>
          </cell>
          <cell r="CK1327">
            <v>-0.34737730297944169</v>
          </cell>
          <cell r="CM1327">
            <v>19310376.710000001</v>
          </cell>
          <cell r="CN1327">
            <v>0</v>
          </cell>
          <cell r="CO1327">
            <v>113377.7</v>
          </cell>
          <cell r="CP1327">
            <v>19423754.41</v>
          </cell>
          <cell r="CQ1327">
            <v>2.8014457207369051E-3</v>
          </cell>
          <cell r="CR1327">
            <v>1.0028014457207368</v>
          </cell>
          <cell r="CS1327">
            <v>-2.0698614752205913E-2</v>
          </cell>
          <cell r="CT1327">
            <v>3.321094472957431E-2</v>
          </cell>
          <cell r="CU1327">
            <v>0.10244711664259509</v>
          </cell>
          <cell r="CV1327">
            <v>0.88275721797946871</v>
          </cell>
          <cell r="CW1327">
            <v>0.57152636586505134</v>
          </cell>
          <cell r="CX1327">
            <v>1.8057271065446473E-3</v>
          </cell>
          <cell r="CY1327">
            <v>1.0018057271065446</v>
          </cell>
          <cell r="CZ1327">
            <v>-1.3165155558767738E-2</v>
          </cell>
          <cell r="DA1327">
            <v>2.2486991155046043E-2</v>
          </cell>
          <cell r="DB1327">
            <v>7.2110972578250276E-2</v>
          </cell>
          <cell r="DC1327">
            <v>0.67385709656246551</v>
          </cell>
          <cell r="DE1327">
            <v>0.50832065993448461</v>
          </cell>
          <cell r="DF1327">
            <v>0.49167934006551539</v>
          </cell>
        </row>
        <row r="1331">
          <cell r="BU1331">
            <v>19899745.850000001</v>
          </cell>
          <cell r="BX1331">
            <v>19899745.850000001</v>
          </cell>
          <cell r="CM1331">
            <v>18799408.300000001</v>
          </cell>
          <cell r="CP1331">
            <v>18799408.300000001</v>
          </cell>
        </row>
        <row r="1332">
          <cell r="BU1332">
            <v>64207.54999999702</v>
          </cell>
          <cell r="BW1332">
            <v>0</v>
          </cell>
          <cell r="BX1332">
            <v>64207.54999999702</v>
          </cell>
          <cell r="BY1332" t="str">
            <v>Month P&amp;L</v>
          </cell>
          <cell r="CA1332">
            <v>688553.65999999642</v>
          </cell>
          <cell r="CM1332">
            <v>510968.41000000015</v>
          </cell>
          <cell r="CP1332">
            <v>624346.1099999994</v>
          </cell>
        </row>
        <row r="1333">
          <cell r="BX1333">
            <v>0</v>
          </cell>
          <cell r="CA1333">
            <v>575175.95999999717</v>
          </cell>
        </row>
        <row r="1334">
          <cell r="BU1334">
            <v>0</v>
          </cell>
          <cell r="CM1334">
            <v>0</v>
          </cell>
        </row>
        <row r="1347">
          <cell r="BU1347">
            <v>3.2265512576883999E-3</v>
          </cell>
          <cell r="BX1347">
            <v>3.2265512576883999E-3</v>
          </cell>
          <cell r="CA1347" t="str">
            <v>`</v>
          </cell>
          <cell r="CM1347">
            <v>2.7180026192632888E-2</v>
          </cell>
          <cell r="CP1347">
            <v>3.3210944729574247E-2</v>
          </cell>
        </row>
        <row r="1348">
          <cell r="CP1348">
            <v>63377.7</v>
          </cell>
        </row>
        <row r="1349">
          <cell r="BS1349" t="str">
            <v>Cum fee deduction</v>
          </cell>
          <cell r="BU1349">
            <v>64207.54999999702</v>
          </cell>
          <cell r="BX1349">
            <v>0</v>
          </cell>
          <cell r="CM1349">
            <v>510968.41000000015</v>
          </cell>
          <cell r="CP1349">
            <v>63377.7</v>
          </cell>
        </row>
        <row r="1355">
          <cell r="BX1355">
            <v>0</v>
          </cell>
        </row>
        <row r="1356">
          <cell r="BX1356">
            <v>-64207.54999999702</v>
          </cell>
        </row>
        <row r="1361">
          <cell r="BT1361" t="str">
            <v>First Day P&amp;L:</v>
          </cell>
          <cell r="BU1361" t="e">
            <v>#REF!</v>
          </cell>
          <cell r="BW1361" t="e">
            <v>#REF!</v>
          </cell>
          <cell r="CL1361" t="str">
            <v>First Day P&amp;L:</v>
          </cell>
          <cell r="CM1361" t="e">
            <v>#REF!</v>
          </cell>
        </row>
        <row r="1386">
          <cell r="BU1386">
            <v>3423000</v>
          </cell>
          <cell r="BX1386">
            <v>3423000</v>
          </cell>
          <cell r="CM1386">
            <v>4077000</v>
          </cell>
        </row>
        <row r="1387">
          <cell r="BU1387">
            <v>0</v>
          </cell>
          <cell r="BX1387">
            <v>0</v>
          </cell>
          <cell r="CM1387">
            <v>0</v>
          </cell>
          <cell r="CP1387">
            <v>0</v>
          </cell>
        </row>
        <row r="1388">
          <cell r="BU1388">
            <v>23386953.399999999</v>
          </cell>
          <cell r="BX1388">
            <v>23386953.399999999</v>
          </cell>
          <cell r="CM1388">
            <v>23387376.710000001</v>
          </cell>
          <cell r="CP1388">
            <v>23387376.710000001</v>
          </cell>
        </row>
        <row r="1389">
          <cell r="CM1389" t="str">
            <v xml:space="preserve"> </v>
          </cell>
          <cell r="CN1389" t="str">
            <v xml:space="preserve"> </v>
          </cell>
        </row>
        <row r="1390">
          <cell r="BS1390">
            <v>39174</v>
          </cell>
          <cell r="BU1390">
            <v>23352273.399999999</v>
          </cell>
          <cell r="BV1390">
            <v>0</v>
          </cell>
          <cell r="BW1390">
            <v>0</v>
          </cell>
          <cell r="BX1390">
            <v>23352273.399999999</v>
          </cell>
          <cell r="BY1390">
            <v>-1.4828780562755985E-3</v>
          </cell>
          <cell r="BZ1390">
            <v>0.99851712194372444</v>
          </cell>
          <cell r="CB1390">
            <v>-1.4828780562755606E-3</v>
          </cell>
          <cell r="CC1390">
            <v>5.9715202192541783E-2</v>
          </cell>
          <cell r="CD1390">
            <v>8.3487450673660701E-2</v>
          </cell>
          <cell r="CE1390">
            <v>9.9127287246399964E-2</v>
          </cell>
          <cell r="CF1390">
            <v>-1.9829018247020914E-3</v>
          </cell>
          <cell r="CG1390">
            <v>0.99801709817529793</v>
          </cell>
          <cell r="CI1390">
            <v>-1.9829018247020658E-3</v>
          </cell>
          <cell r="CJ1390">
            <v>-6.9397862613489458E-3</v>
          </cell>
          <cell r="CK1390">
            <v>-0.3486713897162057</v>
          </cell>
          <cell r="CM1390">
            <v>23445973.170000002</v>
          </cell>
          <cell r="CN1390">
            <v>0</v>
          </cell>
          <cell r="CO1390">
            <v>0</v>
          </cell>
          <cell r="CP1390">
            <v>23445973.170000002</v>
          </cell>
          <cell r="CQ1390">
            <v>2.505473817204396E-3</v>
          </cell>
          <cell r="CR1390">
            <v>1.0025054738172043</v>
          </cell>
          <cell r="CT1390">
            <v>2.50547381720434E-3</v>
          </cell>
          <cell r="CU1390">
            <v>0.10520926902819561</v>
          </cell>
          <cell r="CV1390">
            <v>0.88747441689326867</v>
          </cell>
          <cell r="CW1390">
            <v>0.57546378402777254</v>
          </cell>
          <cell r="CX1390">
            <v>1.6545026346194501E-3</v>
          </cell>
          <cell r="CY1390">
            <v>1.0016545026346195</v>
          </cell>
          <cell r="DA1390">
            <v>1.6545026346195257E-3</v>
          </cell>
          <cell r="DB1390">
            <v>7.3884783006985533E-2</v>
          </cell>
          <cell r="DC1390">
            <v>0.67662649753870463</v>
          </cell>
          <cell r="DE1390">
            <v>0.49899889657340207</v>
          </cell>
          <cell r="DF1390">
            <v>0.50100110342659787</v>
          </cell>
        </row>
        <row r="1391">
          <cell r="BS1391">
            <v>39175</v>
          </cell>
          <cell r="BU1391">
            <v>23118680.93</v>
          </cell>
          <cell r="BV1391">
            <v>0</v>
          </cell>
          <cell r="BW1391">
            <v>0</v>
          </cell>
          <cell r="BX1391">
            <v>23118680.93</v>
          </cell>
          <cell r="BY1391">
            <v>-1.0002986261714409E-2</v>
          </cell>
          <cell r="BZ1391">
            <v>0.98999701373828564</v>
          </cell>
          <cell r="CB1391">
            <v>-1.1471031109165253E-2</v>
          </cell>
          <cell r="CC1391">
            <v>4.9114885583679824E-2</v>
          </cell>
          <cell r="CD1391">
            <v>7.2649340589832079E-2</v>
          </cell>
          <cell r="CE1391">
            <v>8.813273209219874E-2</v>
          </cell>
          <cell r="CF1391">
            <v>-1.3763018199392534E-2</v>
          </cell>
          <cell r="CG1391">
            <v>0.98623698180060748</v>
          </cell>
          <cell r="CI1391">
            <v>-1.5718629310193633E-2</v>
          </cell>
          <cell r="CJ1391">
            <v>-2.0607292056126658E-2</v>
          </cell>
          <cell r="CK1391">
            <v>-0.35763563723332659</v>
          </cell>
          <cell r="CM1391">
            <v>23869042.350000001</v>
          </cell>
          <cell r="CN1391">
            <v>0</v>
          </cell>
          <cell r="CO1391">
            <v>0</v>
          </cell>
          <cell r="CP1391">
            <v>23869042.350000001</v>
          </cell>
          <cell r="CQ1391">
            <v>1.8044428223663266E-2</v>
          </cell>
          <cell r="CR1391">
            <v>1.0180444282236634</v>
          </cell>
          <cell r="CT1391">
            <v>2.0595111883328521E-2</v>
          </cell>
          <cell r="CU1391">
            <v>0.12515213835530226</v>
          </cell>
          <cell r="CV1391">
            <v>0.92153281353290017</v>
          </cell>
          <cell r="CW1391">
            <v>0.60389212719764274</v>
          </cell>
          <cell r="CX1391">
            <v>1.1969685599562714E-2</v>
          </cell>
          <cell r="CY1391">
            <v>1.0119696855995628</v>
          </cell>
          <cell r="DA1391">
            <v>1.3643992110542458E-2</v>
          </cell>
          <cell r="DB1391">
            <v>8.6738846229733824E-2</v>
          </cell>
          <cell r="DC1391">
            <v>0.69669518958213916</v>
          </cell>
          <cell r="DE1391">
            <v>0.49201534605615388</v>
          </cell>
          <cell r="DF1391">
            <v>0.50798465394384607</v>
          </cell>
        </row>
        <row r="1392">
          <cell r="BS1392">
            <v>39176</v>
          </cell>
          <cell r="BU1392">
            <v>23175543.850000001</v>
          </cell>
          <cell r="BV1392">
            <v>0</v>
          </cell>
          <cell r="BW1392">
            <v>0</v>
          </cell>
          <cell r="BX1392">
            <v>23175543.850000001</v>
          </cell>
          <cell r="BY1392">
            <v>2.4596091867081183E-3</v>
          </cell>
          <cell r="BZ1392">
            <v>1.0024596091867082</v>
          </cell>
          <cell r="CB1392">
            <v>-9.0396361759541577E-3</v>
          </cell>
          <cell r="CC1392">
            <v>5.1695298194173844E-2</v>
          </cell>
          <cell r="CD1392">
            <v>7.5287638762063347E-2</v>
          </cell>
          <cell r="CE1392">
            <v>9.080911335641062E-2</v>
          </cell>
          <cell r="CF1392">
            <v>3.2404868213079248E-3</v>
          </cell>
          <cell r="CG1392">
            <v>1.0032404868213078</v>
          </cell>
          <cell r="CI1392">
            <v>-1.2529078500014501E-2</v>
          </cell>
          <cell r="CJ1392">
            <v>-1.7433582893149557E-2</v>
          </cell>
          <cell r="CK1392">
            <v>-0.3555540639813034</v>
          </cell>
          <cell r="CM1392">
            <v>24042286.829999998</v>
          </cell>
          <cell r="CN1392">
            <v>0</v>
          </cell>
          <cell r="CO1392">
            <v>0</v>
          </cell>
          <cell r="CP1392">
            <v>24042286.829999998</v>
          </cell>
          <cell r="CQ1392">
            <v>7.2581244550850906E-3</v>
          </cell>
          <cell r="CR1392">
            <v>1.0072581244550851</v>
          </cell>
          <cell r="CT1392">
            <v>2.8002718223629319E-2</v>
          </cell>
          <cell r="CU1392">
            <v>0.13331863260639021</v>
          </cell>
          <cell r="CV1392">
            <v>0.93547953783805182</v>
          </cell>
          <cell r="CW1392">
            <v>0.6155333758693744</v>
          </cell>
          <cell r="CX1392">
            <v>4.8055986393961162E-3</v>
          </cell>
          <cell r="CY1392">
            <v>1.0048055986393962</v>
          </cell>
          <cell r="DA1392">
            <v>1.8515158299861056E-2</v>
          </cell>
          <cell r="DB1392">
            <v>9.1961276950554449E-2</v>
          </cell>
          <cell r="DC1392">
            <v>0.70484882567666518</v>
          </cell>
          <cell r="DE1392">
            <v>0.49082186784613208</v>
          </cell>
          <cell r="DF1392">
            <v>0.50917813215386787</v>
          </cell>
        </row>
        <row r="1393">
          <cell r="BS1393">
            <v>39177</v>
          </cell>
          <cell r="BU1393">
            <v>23086810.809999999</v>
          </cell>
          <cell r="BV1393">
            <v>0</v>
          </cell>
          <cell r="BW1393">
            <v>0</v>
          </cell>
          <cell r="BX1393">
            <v>23086810.809999999</v>
          </cell>
          <cell r="BY1393">
            <v>-3.8287360406432415E-3</v>
          </cell>
          <cell r="BZ1393">
            <v>0.99617126395935673</v>
          </cell>
          <cell r="CA1393">
            <v>-1.2833761835776225E-2</v>
          </cell>
          <cell r="CB1393">
            <v>-1.2833761835776225E-2</v>
          </cell>
          <cell r="CC1393">
            <v>4.7668634502202822E-2</v>
          </cell>
          <cell r="CD1393">
            <v>7.1170646225476863E-2</v>
          </cell>
          <cell r="CE1393">
            <v>8.6632693190640708E-2</v>
          </cell>
          <cell r="CF1393">
            <v>-4.9256846327820859E-3</v>
          </cell>
          <cell r="CG1393">
            <v>0.99507431536721791</v>
          </cell>
          <cell r="CH1393">
            <v>-1.7393048843366121E-2</v>
          </cell>
          <cell r="CI1393">
            <v>-1.7393048843366121E-2</v>
          </cell>
          <cell r="CJ1393">
            <v>-2.2273395194580492E-2</v>
          </cell>
          <cell r="CK1393">
            <v>-0.35872840142500961</v>
          </cell>
          <cell r="CM1393">
            <v>24295087.140000001</v>
          </cell>
          <cell r="CN1393">
            <v>0</v>
          </cell>
          <cell r="CO1393">
            <v>0</v>
          </cell>
          <cell r="CP1393">
            <v>24295087.140000001</v>
          </cell>
          <cell r="CQ1393">
            <v>1.05148196503736E-2</v>
          </cell>
          <cell r="CR1393">
            <v>1.0105148196503737</v>
          </cell>
          <cell r="CS1393">
            <v>3.8811981405844742E-2</v>
          </cell>
          <cell r="CT1393">
            <v>3.8811981405844742E-2</v>
          </cell>
          <cell r="CU1393">
            <v>0.14523527363465449</v>
          </cell>
          <cell r="CV1393">
            <v>0.95583075611540758</v>
          </cell>
          <cell r="CW1393">
            <v>0.63252041795580016</v>
          </cell>
          <cell r="CX1393">
            <v>6.9954757668531688E-3</v>
          </cell>
          <cell r="CY1393">
            <v>1.0069954757668531</v>
          </cell>
          <cell r="CZ1393">
            <v>2.5640156407920278E-2</v>
          </cell>
          <cell r="DA1393">
            <v>2.5640156407920278E-2</v>
          </cell>
          <cell r="DB1393">
            <v>9.9600065601804122E-2</v>
          </cell>
          <cell r="DC1393">
            <v>0.71677505432283417</v>
          </cell>
          <cell r="DE1393">
            <v>0.48724959971764908</v>
          </cell>
          <cell r="DF1393">
            <v>0.51275040028235086</v>
          </cell>
        </row>
        <row r="1394">
          <cell r="BS1394">
            <v>39181</v>
          </cell>
          <cell r="BU1394">
            <v>23110650.739999998</v>
          </cell>
          <cell r="BV1394">
            <v>0</v>
          </cell>
          <cell r="BW1394">
            <v>0</v>
          </cell>
          <cell r="BX1394">
            <v>23110650.739999998</v>
          </cell>
          <cell r="BY1394">
            <v>1.0326211877507781E-3</v>
          </cell>
          <cell r="BZ1394">
            <v>1.0010326211877507</v>
          </cell>
          <cell r="CB1394">
            <v>-1.1814393062415718E-2</v>
          </cell>
          <cell r="CC1394">
            <v>4.8750479331931551E-2</v>
          </cell>
          <cell r="CD1394">
            <v>7.2276759730465878E-2</v>
          </cell>
          <cell r="CE1394">
            <v>8.7754773132932007E-2</v>
          </cell>
          <cell r="CF1394">
            <v>1.1845834887469337E-3</v>
          </cell>
          <cell r="CG1394">
            <v>1.0011845834887469</v>
          </cell>
          <cell r="CI1394">
            <v>-1.622906887309794E-2</v>
          </cell>
          <cell r="CJ1394">
            <v>-2.111519640201942E-2</v>
          </cell>
          <cell r="CK1394">
            <v>-0.35796876167753533</v>
          </cell>
          <cell r="CM1394">
            <v>24429981.079999998</v>
          </cell>
          <cell r="CN1394">
            <v>0</v>
          </cell>
          <cell r="CO1394">
            <v>0</v>
          </cell>
          <cell r="CP1394">
            <v>24429981.079999998</v>
          </cell>
          <cell r="CQ1394">
            <v>5.55231348719491E-3</v>
          </cell>
          <cell r="CR1394">
            <v>1.0055523134871949</v>
          </cell>
          <cell r="CT1394">
            <v>4.4579791180864081E-2</v>
          </cell>
          <cell r="CU1394">
            <v>0.15159397889046744</v>
          </cell>
          <cell r="CV1394">
            <v>0.96669014160125766</v>
          </cell>
          <cell r="CW1394">
            <v>0.64158468309053718</v>
          </cell>
          <cell r="CX1394">
            <v>3.7007758056218955E-3</v>
          </cell>
          <cell r="CY1394">
            <v>1.003700775805622</v>
          </cell>
          <cell r="DA1394">
            <v>2.9435820684029057E-2</v>
          </cell>
          <cell r="DB1394">
            <v>0.10366943892044356</v>
          </cell>
          <cell r="DC1394">
            <v>0.72312845390756753</v>
          </cell>
          <cell r="DE1394">
            <v>0.48612418167899735</v>
          </cell>
          <cell r="DF1394">
            <v>0.51387581832100271</v>
          </cell>
        </row>
        <row r="1395">
          <cell r="BS1395">
            <v>39182</v>
          </cell>
          <cell r="BU1395">
            <v>23186043.489999998</v>
          </cell>
          <cell r="BV1395">
            <v>0</v>
          </cell>
          <cell r="BW1395">
            <v>0</v>
          </cell>
          <cell r="BX1395">
            <v>23186043.489999998</v>
          </cell>
          <cell r="BY1395">
            <v>3.2622512818087789E-3</v>
          </cell>
          <cell r="BZ1395">
            <v>1.0032622512818088</v>
          </cell>
          <cell r="CB1395">
            <v>-8.59068329951862E-3</v>
          </cell>
          <cell r="CC1395">
            <v>5.2171766927429752E-2</v>
          </cell>
          <cell r="CD1395">
            <v>7.5774795964350439E-2</v>
          </cell>
          <cell r="CE1395">
            <v>9.1303302535878483E-2</v>
          </cell>
          <cell r="CF1395">
            <v>3.2027413145295429E-3</v>
          </cell>
          <cell r="CG1395">
            <v>1.0032027413145295</v>
          </cell>
          <cell r="CI1395">
            <v>-1.3078305067944718E-2</v>
          </cell>
          <cell r="CJ1395">
            <v>-1.7980081599371145E-2</v>
          </cell>
          <cell r="CK1395">
            <v>-0.3559125017053415</v>
          </cell>
          <cell r="CM1395">
            <v>24366393.960000001</v>
          </cell>
          <cell r="CN1395">
            <v>0</v>
          </cell>
          <cell r="CO1395">
            <v>0</v>
          </cell>
          <cell r="CP1395">
            <v>24366393.960000001</v>
          </cell>
          <cell r="CQ1395">
            <v>-2.6028313240100687E-3</v>
          </cell>
          <cell r="CR1395">
            <v>0.99739716867598993</v>
          </cell>
          <cell r="CT1395">
            <v>4.1860926179950741E-2</v>
          </cell>
          <cell r="CU1395">
            <v>0.14859657400966997</v>
          </cell>
          <cell r="CV1395">
            <v>0.96157117889607613</v>
          </cell>
          <cell r="CW1395">
            <v>0.63731191505637397</v>
          </cell>
          <cell r="CX1395">
            <v>-1.7329494351476359E-3</v>
          </cell>
          <cell r="CY1395">
            <v>0.99826705056485232</v>
          </cell>
          <cell r="DA1395">
            <v>2.7651860460053967E-2</v>
          </cell>
          <cell r="DB1395">
            <v>0.10175683558967652</v>
          </cell>
          <cell r="DC1395">
            <v>0.72014235942668159</v>
          </cell>
          <cell r="DE1395">
            <v>0.48758895933314556</v>
          </cell>
          <cell r="DF1395">
            <v>0.51241104066685439</v>
          </cell>
        </row>
        <row r="1396">
          <cell r="BS1396">
            <v>39183</v>
          </cell>
          <cell r="BU1396">
            <v>23284053.989999998</v>
          </cell>
          <cell r="BV1396">
            <v>0</v>
          </cell>
          <cell r="BW1396">
            <v>0</v>
          </cell>
          <cell r="BX1396">
            <v>23284053.989999998</v>
          </cell>
          <cell r="BY1396">
            <v>4.22713344958019E-3</v>
          </cell>
          <cell r="BZ1396">
            <v>1.0042271334495803</v>
          </cell>
          <cell r="CB1396">
            <v>-4.3998638146685032E-3</v>
          </cell>
          <cell r="CC1396">
            <v>5.6619437398112593E-2</v>
          </cell>
          <cell r="CD1396">
            <v>8.0322239588586752E-2</v>
          </cell>
          <cell r="CE1396">
            <v>9.5916387229665334E-2</v>
          </cell>
          <cell r="CF1396">
            <v>3.8552172336351496E-3</v>
          </cell>
          <cell r="CG1396">
            <v>1.0038552172336352</v>
          </cell>
          <cell r="CI1396">
            <v>-9.2735075413941104E-3</v>
          </cell>
          <cell r="CJ1396">
            <v>-1.4194181486180013E-2</v>
          </cell>
          <cell r="CK1396">
            <v>-0.35342940448194693</v>
          </cell>
          <cell r="CM1396">
            <v>24144757.440000001</v>
          </cell>
          <cell r="CN1396">
            <v>0</v>
          </cell>
          <cell r="CO1396">
            <v>0</v>
          </cell>
          <cell r="CP1396">
            <v>24144757.440000001</v>
          </cell>
          <cell r="CQ1396">
            <v>-9.095991814128887E-3</v>
          </cell>
          <cell r="CR1396">
            <v>0.9909040081858711</v>
          </cell>
          <cell r="CT1396">
            <v>3.2384167723957136E-2</v>
          </cell>
          <cell r="CU1396">
            <v>0.13814894897474161</v>
          </cell>
          <cell r="CV1396">
            <v>0.94372874351000635</v>
          </cell>
          <cell r="CW1396">
            <v>0.62241893927984537</v>
          </cell>
          <cell r="CX1396">
            <v>-6.0404454218490004E-3</v>
          </cell>
          <cell r="CY1396">
            <v>0.99395955457815099</v>
          </cell>
          <cell r="DA1396">
            <v>2.1444385484283401E-2</v>
          </cell>
          <cell r="DB1396">
            <v>9.5101733556147927E-2</v>
          </cell>
          <cell r="DC1396">
            <v>0.70975193338675413</v>
          </cell>
          <cell r="DE1396">
            <v>0.4909263649662578</v>
          </cell>
          <cell r="DF1396">
            <v>0.50907363503374226</v>
          </cell>
        </row>
        <row r="1397">
          <cell r="BS1397">
            <v>39184</v>
          </cell>
          <cell r="BU1397">
            <v>23177446.370000001</v>
          </cell>
          <cell r="BV1397">
            <v>0</v>
          </cell>
          <cell r="BW1397">
            <v>0</v>
          </cell>
          <cell r="BX1397">
            <v>23177446.370000001</v>
          </cell>
          <cell r="BY1397">
            <v>-4.5785678063529232E-3</v>
          </cell>
          <cell r="BZ1397">
            <v>0.99542143219364709</v>
          </cell>
          <cell r="CB1397">
            <v>-8.9582865462072281E-3</v>
          </cell>
          <cell r="CC1397">
            <v>5.1781633658474879E-2</v>
          </cell>
          <cell r="CD1397">
            <v>7.5375910961919423E-2</v>
          </cell>
          <cell r="CE1397">
            <v>9.089865974064093E-2</v>
          </cell>
          <cell r="CF1397">
            <v>-7.26210741380778E-3</v>
          </cell>
          <cell r="CG1397">
            <v>0.99273789258619227</v>
          </cell>
          <cell r="CI1397">
            <v>-1.6468269747333508E-2</v>
          </cell>
          <cell r="CJ1397">
            <v>-2.1353209229383996E-2</v>
          </cell>
          <cell r="CK1397">
            <v>-0.35812486959720868</v>
          </cell>
          <cell r="CM1397">
            <v>24331556.760000002</v>
          </cell>
          <cell r="CN1397">
            <v>0</v>
          </cell>
          <cell r="CO1397">
            <v>0</v>
          </cell>
          <cell r="CP1397">
            <v>24331556.760000002</v>
          </cell>
          <cell r="CQ1397">
            <v>7.7366409856963253E-3</v>
          </cell>
          <cell r="CR1397">
            <v>1.0077366409856963</v>
          </cell>
          <cell r="CT1397">
            <v>4.0371353388954256E-2</v>
          </cell>
          <cell r="CU1397">
            <v>0.14695439878120675</v>
          </cell>
          <cell r="CV1397">
            <v>0.95876667497212176</v>
          </cell>
          <cell r="CW1397">
            <v>0.63497101214144758</v>
          </cell>
          <cell r="CX1397">
            <v>5.1451897897610878E-3</v>
          </cell>
          <cell r="CY1397">
            <v>1.0051451897897612</v>
          </cell>
          <cell r="DA1397">
            <v>2.6699910707286056E-2</v>
          </cell>
          <cell r="DB1397">
            <v>0.10073623981439073</v>
          </cell>
          <cell r="DC1397">
            <v>0.71854893157744004</v>
          </cell>
          <cell r="DE1397">
            <v>0.48785377176993189</v>
          </cell>
          <cell r="DF1397">
            <v>0.51214622823006806</v>
          </cell>
        </row>
        <row r="1398">
          <cell r="BS1398">
            <v>39185</v>
          </cell>
          <cell r="BU1398">
            <v>23046272.57</v>
          </cell>
          <cell r="BV1398">
            <v>0</v>
          </cell>
          <cell r="BW1398">
            <v>0</v>
          </cell>
          <cell r="BX1398">
            <v>23046272.57</v>
          </cell>
          <cell r="BY1398">
            <v>-5.6595449691035455E-3</v>
          </cell>
          <cell r="BZ1398">
            <v>0.99434045503089641</v>
          </cell>
          <cell r="CA1398">
            <v>-1.7559047169234399E-3</v>
          </cell>
          <cell r="CB1398">
            <v>-1.456713168975643E-2</v>
          </cell>
          <cell r="CC1398">
            <v>4.582902820510748E-2</v>
          </cell>
          <cell r="CD1398">
            <v>6.9289772635139801E-2</v>
          </cell>
          <cell r="CE1398">
            <v>8.4724669719103973E-2</v>
          </cell>
          <cell r="CF1398">
            <v>-8.5245048404069476E-3</v>
          </cell>
          <cell r="CG1398">
            <v>0.9914754951595931</v>
          </cell>
          <cell r="CH1398">
            <v>-7.5913791271469133E-3</v>
          </cell>
          <cell r="CI1398">
            <v>-2.4852390742566177E-2</v>
          </cell>
          <cell r="CJ1398">
            <v>-2.9695688534356779E-2</v>
          </cell>
          <cell r="CK1398">
            <v>-0.36359653725326413</v>
          </cell>
          <cell r="CM1398">
            <v>24477727.219999999</v>
          </cell>
          <cell r="CN1398">
            <v>0</v>
          </cell>
          <cell r="CO1398">
            <v>0</v>
          </cell>
          <cell r="CP1398">
            <v>24477727.219999999</v>
          </cell>
          <cell r="CQ1398">
            <v>6.0074438081288289E-3</v>
          </cell>
          <cell r="CR1398">
            <v>1.0060074438081288</v>
          </cell>
          <cell r="CS1398">
            <v>7.5175725424458939E-3</v>
          </cell>
          <cell r="CT1398">
            <v>4.662132583402534E-2</v>
          </cell>
          <cell r="CU1398">
            <v>0.15384466288237109</v>
          </cell>
          <cell r="CV1398">
            <v>0.97053385570525208</v>
          </cell>
          <cell r="CW1398">
            <v>0.64479300862480682</v>
          </cell>
          <cell r="CX1398">
            <v>4.0022989326397671E-3</v>
          </cell>
          <cell r="CY1398">
            <v>1.0040022989326398</v>
          </cell>
          <cell r="CZ1398">
            <v>5.0396956708811391E-3</v>
          </cell>
          <cell r="DA1398">
            <v>3.0809070664051141E-2</v>
          </cell>
          <cell r="DB1398">
            <v>0.10514171529211791</v>
          </cell>
          <cell r="DC1398">
            <v>0.72542707813198182</v>
          </cell>
          <cell r="DE1398">
            <v>0.48493966568128377</v>
          </cell>
          <cell r="DF1398">
            <v>0.51506033431871623</v>
          </cell>
        </row>
        <row r="1399">
          <cell r="BS1399">
            <v>39188</v>
          </cell>
          <cell r="BU1399">
            <v>22898829.75</v>
          </cell>
          <cell r="BV1399">
            <v>0</v>
          </cell>
          <cell r="BW1399">
            <v>0</v>
          </cell>
          <cell r="BX1399">
            <v>22898829.75</v>
          </cell>
          <cell r="BY1399">
            <v>-6.3976862007581597E-3</v>
          </cell>
          <cell r="BZ1399">
            <v>0.9936023137992418</v>
          </cell>
          <cell r="CB1399">
            <v>-2.0871621953118424E-2</v>
          </cell>
          <cell r="CC1399">
            <v>3.913814226300727E-2</v>
          </cell>
          <cell r="CD1399">
            <v>6.244879221214017E-2</v>
          </cell>
          <cell r="CE1399">
            <v>7.778494166802008E-2</v>
          </cell>
          <cell r="CF1399">
            <v>-1.1304206581312525E-2</v>
          </cell>
          <cell r="CG1399">
            <v>0.98869579341868752</v>
          </cell>
          <cell r="CI1399">
            <v>-3.5875660764885242E-2</v>
          </cell>
          <cell r="CJ1399">
            <v>-4.0664208917902567E-2</v>
          </cell>
          <cell r="CK1399">
            <v>-0.37079057346521582</v>
          </cell>
          <cell r="CM1399">
            <v>25100077.57</v>
          </cell>
          <cell r="CN1399">
            <v>0</v>
          </cell>
          <cell r="CO1399">
            <v>0</v>
          </cell>
          <cell r="CP1399">
            <v>25100077.57</v>
          </cell>
          <cell r="CQ1399">
            <v>2.5425168946710795E-2</v>
          </cell>
          <cell r="CR1399">
            <v>1.0254251689467109</v>
          </cell>
          <cell r="CT1399">
            <v>7.3231849866586041E-2</v>
          </cell>
          <cell r="CU1399">
            <v>0.18318135837441596</v>
          </cell>
          <cell r="CV1399">
            <v>1.0206350119017715</v>
          </cell>
          <cell r="CW1399">
            <v>0.68661214875146137</v>
          </cell>
          <cell r="CX1399">
            <v>1.70938618146694E-2</v>
          </cell>
          <cell r="CY1399">
            <v>1.0170938618146694</v>
          </cell>
          <cell r="DA1399">
            <v>4.8429578475290169E-2</v>
          </cell>
          <cell r="DB1399">
            <v>0.12403285505894801</v>
          </cell>
          <cell r="DC1399">
            <v>0.75492129017685872</v>
          </cell>
          <cell r="DE1399">
            <v>0.4770698132217398</v>
          </cell>
          <cell r="DF1399">
            <v>0.5229301867782602</v>
          </cell>
        </row>
        <row r="1400">
          <cell r="BS1400">
            <v>39189</v>
          </cell>
          <cell r="BU1400">
            <v>22848761.52</v>
          </cell>
          <cell r="BV1400">
            <v>0</v>
          </cell>
          <cell r="BW1400">
            <v>0</v>
          </cell>
          <cell r="BX1400">
            <v>22848761.52</v>
          </cell>
          <cell r="BY1400">
            <v>-2.1864973252618048E-3</v>
          </cell>
          <cell r="BZ1400">
            <v>0.99781350267473823</v>
          </cell>
          <cell r="CB1400">
            <v>-2.3012483532805827E-2</v>
          </cell>
          <cell r="CC1400">
            <v>3.6866069494371656E-2</v>
          </cell>
          <cell r="CD1400">
            <v>6.0125750769740804E-2</v>
          </cell>
          <cell r="CE1400">
            <v>7.5428367775855598E-2</v>
          </cell>
          <cell r="CF1400">
            <v>-4.4720689916983459E-3</v>
          </cell>
          <cell r="CG1400">
            <v>0.99552793100830161</v>
          </cell>
          <cell r="CI1400">
            <v>-4.0187291326520325E-2</v>
          </cell>
          <cell r="CJ1400">
            <v>-4.4954424761827205E-2</v>
          </cell>
          <cell r="CK1400">
            <v>-0.37360444143090632</v>
          </cell>
          <cell r="CM1400">
            <v>25141465.449999999</v>
          </cell>
          <cell r="CN1400">
            <v>0</v>
          </cell>
          <cell r="CO1400">
            <v>0</v>
          </cell>
          <cell r="CP1400">
            <v>25141465.449999999</v>
          </cell>
          <cell r="CQ1400">
            <v>1.6489144260441006E-3</v>
          </cell>
          <cell r="CR1400">
            <v>1.0016489144260441</v>
          </cell>
          <cell r="CT1400">
            <v>7.5001517346320989E-2</v>
          </cell>
          <cell r="CU1400">
            <v>0.18513232318486605</v>
          </cell>
          <cell r="CV1400">
            <v>1.0239668661226662</v>
          </cell>
          <cell r="CW1400">
            <v>0.68939322785467883</v>
          </cell>
          <cell r="CX1400">
            <v>1.1107463455087034E-3</v>
          </cell>
          <cell r="CY1400">
            <v>1.0011107463455087</v>
          </cell>
          <cell r="DA1400">
            <v>4.9594117798104742E-2</v>
          </cell>
          <cell r="DB1400">
            <v>0.12528137044493648</v>
          </cell>
          <cell r="DC1400">
            <v>0.75687056258657792</v>
          </cell>
          <cell r="DE1400">
            <v>0.47611280384823734</v>
          </cell>
          <cell r="DF1400">
            <v>0.5238871961517626</v>
          </cell>
        </row>
        <row r="1401">
          <cell r="BS1401">
            <v>39190</v>
          </cell>
          <cell r="BU1401">
            <v>22750402.809999999</v>
          </cell>
          <cell r="BV1401">
            <v>0</v>
          </cell>
          <cell r="BW1401">
            <v>0</v>
          </cell>
          <cell r="BX1401">
            <v>22750402.809999999</v>
          </cell>
          <cell r="BY1401">
            <v>-4.3047720513825424E-3</v>
          </cell>
          <cell r="BZ1401">
            <v>0.99569522794861742</v>
          </cell>
          <cell r="CB1401">
            <v>-2.7218192088243498E-2</v>
          </cell>
          <cell r="CC1401">
            <v>3.2402597417385381E-2</v>
          </cell>
          <cell r="CD1401">
            <v>5.5562151066876231E-2</v>
          </cell>
          <cell r="CE1401">
            <v>7.0798893794990159E-2</v>
          </cell>
          <cell r="CF1401">
            <v>-6.4022703045029696E-3</v>
          </cell>
          <cell r="CG1401">
            <v>0.99359772969549698</v>
          </cell>
          <cell r="CI1401">
            <v>-4.6332271729145114E-2</v>
          </cell>
          <cell r="CJ1401">
            <v>-5.1068884687621607E-2</v>
          </cell>
          <cell r="CK1401">
            <v>-0.37761479511440577</v>
          </cell>
          <cell r="CM1401">
            <v>25353910.350000001</v>
          </cell>
          <cell r="CN1401">
            <v>0</v>
          </cell>
          <cell r="CO1401">
            <v>0</v>
          </cell>
          <cell r="CP1401">
            <v>25353910.350000001</v>
          </cell>
          <cell r="CQ1401">
            <v>8.4499807866212605E-3</v>
          </cell>
          <cell r="CR1401">
            <v>1.0084499807866212</v>
          </cell>
          <cell r="CT1401">
            <v>8.4085259513485999E-2</v>
          </cell>
          <cell r="CU1401">
            <v>0.19514666854538198</v>
          </cell>
          <cell r="CV1401">
            <v>1.0410693472541608</v>
          </cell>
          <cell r="CW1401">
            <v>0.7036685681710988</v>
          </cell>
          <cell r="CX1401">
            <v>5.7151998642561925E-3</v>
          </cell>
          <cell r="CY1401">
            <v>1.0057151998642562</v>
          </cell>
          <cell r="DA1401">
            <v>5.5592757957668493E-2</v>
          </cell>
          <cell r="DB1401">
            <v>0.13171257838055328</v>
          </cell>
          <cell r="DC1401">
            <v>0.7669114289873884</v>
          </cell>
          <cell r="DE1401">
            <v>0.47293893864214981</v>
          </cell>
          <cell r="DF1401">
            <v>0.52706106135785025</v>
          </cell>
        </row>
        <row r="1402">
          <cell r="BS1402">
            <v>39191</v>
          </cell>
          <cell r="BU1402">
            <v>22778250.66</v>
          </cell>
          <cell r="BV1402">
            <v>0</v>
          </cell>
          <cell r="BW1402">
            <v>0</v>
          </cell>
          <cell r="BX1402">
            <v>22778250.66</v>
          </cell>
          <cell r="BY1402">
            <v>1.2240596455620071E-3</v>
          </cell>
          <cell r="BZ1402">
            <v>1.0012240596455619</v>
          </cell>
          <cell r="CB1402">
            <v>-2.6027449133241953E-2</v>
          </cell>
          <cell r="CC1402">
            <v>3.3666319774857234E-2</v>
          </cell>
          <cell r="CD1402">
            <v>5.6854222099379736E-2</v>
          </cell>
          <cell r="CE1402">
            <v>7.2109615509396985E-2</v>
          </cell>
          <cell r="CF1402">
            <v>1.4829976511737833E-3</v>
          </cell>
          <cell r="CG1402">
            <v>1.0014829976511739</v>
          </cell>
          <cell r="CI1402">
            <v>-4.4917984728119142E-2</v>
          </cell>
          <cell r="CJ1402">
            <v>-4.9661622072487588E-2</v>
          </cell>
          <cell r="CK1402">
            <v>-0.37669179931743502</v>
          </cell>
          <cell r="CM1402">
            <v>25227302.329999998</v>
          </cell>
          <cell r="CN1402">
            <v>0</v>
          </cell>
          <cell r="CO1402">
            <v>0</v>
          </cell>
          <cell r="CP1402">
            <v>25227302.329999998</v>
          </cell>
          <cell r="CQ1402">
            <v>-4.9936289216232586E-3</v>
          </cell>
          <cell r="CR1402">
            <v>0.99500637107837675</v>
          </cell>
          <cell r="CT1402">
            <v>7.8671740008074087E-2</v>
          </cell>
          <cell r="CU1402">
            <v>0.18917854957575209</v>
          </cell>
          <cell r="CV1402">
            <v>1.0308770043306739</v>
          </cell>
          <cell r="CW1402">
            <v>0.69516107953621908</v>
          </cell>
          <cell r="CX1402">
            <v>-3.3743617344795295E-3</v>
          </cell>
          <cell r="CY1402">
            <v>0.99662563826552042</v>
          </cell>
          <cell r="DA1402">
            <v>5.2030806148022357E-2</v>
          </cell>
          <cell r="DB1402">
            <v>0.12789377076163677</v>
          </cell>
          <cell r="DC1402">
            <v>0.76094923067319864</v>
          </cell>
          <cell r="DE1402">
            <v>0.4744919960560588</v>
          </cell>
          <cell r="DF1402">
            <v>0.52550800394394126</v>
          </cell>
        </row>
        <row r="1403">
          <cell r="BS1403">
            <v>39192</v>
          </cell>
          <cell r="BU1403">
            <v>22568782.98</v>
          </cell>
          <cell r="BV1403">
            <v>0</v>
          </cell>
          <cell r="BW1403">
            <v>0</v>
          </cell>
          <cell r="BX1403">
            <v>22568782.98</v>
          </cell>
          <cell r="BY1403">
            <v>-9.1959511345547588E-3</v>
          </cell>
          <cell r="BZ1403">
            <v>0.99080404886544526</v>
          </cell>
          <cell r="CA1403">
            <v>-2.0718733953601132E-2</v>
          </cell>
          <cell r="CB1403">
            <v>-3.4984053117410263E-2</v>
          </cell>
          <cell r="CC1403">
            <v>2.4160774808772656E-2</v>
          </cell>
          <cell r="CD1403">
            <v>4.7135442316605936E-2</v>
          </cell>
          <cell r="CE1403">
            <v>6.2250547874286299E-2</v>
          </cell>
          <cell r="CF1403">
            <v>-1.1274036674321475E-2</v>
          </cell>
          <cell r="CG1403">
            <v>0.98872596332567853</v>
          </cell>
          <cell r="CH1403">
            <v>-3.1619032195743357E-2</v>
          </cell>
          <cell r="CI1403">
            <v>-5.5685614395279193E-2</v>
          </cell>
          <cell r="CJ1403">
            <v>-6.0375771798257594E-2</v>
          </cell>
          <cell r="CK1403">
            <v>-0.38371899883133553</v>
          </cell>
          <cell r="CM1403">
            <v>25382258.510000002</v>
          </cell>
          <cell r="CN1403">
            <v>0</v>
          </cell>
          <cell r="CO1403">
            <v>0</v>
          </cell>
          <cell r="CP1403">
            <v>25382258.510000002</v>
          </cell>
          <cell r="CQ1403">
            <v>6.1423999273886466E-3</v>
          </cell>
          <cell r="CR1403">
            <v>1.0061423999273886</v>
          </cell>
          <cell r="CS1403">
            <v>3.6953238422435586E-2</v>
          </cell>
          <cell r="CT1403">
            <v>8.5297373225575956E-2</v>
          </cell>
          <cell r="CU1403">
            <v>0.19648295981231834</v>
          </cell>
          <cell r="CV1403">
            <v>1.0433514630946097</v>
          </cell>
          <cell r="CW1403">
            <v>0.70557343682807439</v>
          </cell>
          <cell r="CX1403">
            <v>4.1504157193009393E-3</v>
          </cell>
          <cell r="CY1403">
            <v>1.0041504157193009</v>
          </cell>
          <cell r="CZ1403">
            <v>2.4823317340924245E-2</v>
          </cell>
          <cell r="DA1403">
            <v>5.6397171343047781E-2</v>
          </cell>
          <cell r="DB1403">
            <v>0.13257499879750734</v>
          </cell>
          <cell r="DC1403">
            <v>0.76825790204107536</v>
          </cell>
          <cell r="DE1403">
            <v>0.4706630404410847</v>
          </cell>
          <cell r="DF1403">
            <v>0.52933695955891535</v>
          </cell>
        </row>
        <row r="1404">
          <cell r="BS1404">
            <v>39195</v>
          </cell>
          <cell r="BU1404">
            <v>22592109.68</v>
          </cell>
          <cell r="BV1404">
            <v>0</v>
          </cell>
          <cell r="BW1404">
            <v>0</v>
          </cell>
          <cell r="BX1404">
            <v>22592109.68</v>
          </cell>
          <cell r="BY1404">
            <v>1.0335825383526842E-3</v>
          </cell>
          <cell r="BZ1404">
            <v>1.0010335825383527</v>
          </cell>
          <cell r="CB1404">
            <v>-3.398662948548048E-2</v>
          </cell>
          <cell r="CC1404">
            <v>2.5219329502080834E-2</v>
          </cell>
          <cell r="CD1404">
            <v>4.821774322507455E-2</v>
          </cell>
          <cell r="CE1404">
            <v>6.3348471491924796E-2</v>
          </cell>
          <cell r="CF1404">
            <v>1.4393689230255068E-3</v>
          </cell>
          <cell r="CG1404">
            <v>1.0014393689230254</v>
          </cell>
          <cell r="CI1404">
            <v>-5.4326397615073851E-2</v>
          </cell>
          <cell r="CJ1404">
            <v>-5.9023305884862265E-2</v>
          </cell>
          <cell r="CK1404">
            <v>-0.38283194311040236</v>
          </cell>
          <cell r="CM1404">
            <v>25628319.23</v>
          </cell>
          <cell r="CN1404">
            <v>81826.899999999994</v>
          </cell>
          <cell r="CO1404">
            <v>81826.899999999994</v>
          </cell>
          <cell r="CP1404">
            <v>25710146.129999999</v>
          </cell>
          <cell r="CQ1404">
            <v>1.2917984420922096E-2</v>
          </cell>
          <cell r="CR1404">
            <v>1.0129179844209222</v>
          </cell>
          <cell r="CT1404">
            <v>9.9317227784971651E-2</v>
          </cell>
          <cell r="CU1404">
            <v>0.21193910804707272</v>
          </cell>
          <cell r="CV1404">
            <v>1.0697474454613345</v>
          </cell>
          <cell r="CW1404">
            <v>0.72760600791375807</v>
          </cell>
          <cell r="CX1404">
            <v>8.7752801638923614E-3</v>
          </cell>
          <cell r="CY1404">
            <v>1.0087752801638923</v>
          </cell>
          <cell r="DA1404">
            <v>6.5667352485926367E-2</v>
          </cell>
          <cell r="DB1404">
            <v>0.14251366171857538</v>
          </cell>
          <cell r="DC1404">
            <v>0.7837748605335022</v>
          </cell>
          <cell r="DE1404">
            <v>0.46851739378275892</v>
          </cell>
          <cell r="DF1404">
            <v>0.53148260621724119</v>
          </cell>
        </row>
        <row r="1405">
          <cell r="BS1405">
            <v>39196</v>
          </cell>
          <cell r="BU1405">
            <v>22702746.530000001</v>
          </cell>
          <cell r="BV1405">
            <v>0</v>
          </cell>
          <cell r="BW1405">
            <v>0</v>
          </cell>
          <cell r="BX1405">
            <v>22702746.530000001</v>
          </cell>
          <cell r="BY1405">
            <v>4.8971455772430323E-3</v>
          </cell>
          <cell r="BZ1405">
            <v>1.0048971455772431</v>
          </cell>
          <cell r="CB1405">
            <v>-2.9255921380507588E-2</v>
          </cell>
          <cell r="CC1405">
            <v>3.0239977807255958E-2</v>
          </cell>
          <cell r="CD1405">
            <v>5.3351018110296966E-2</v>
          </cell>
          <cell r="CE1405">
            <v>6.8555843756159751E-2</v>
          </cell>
          <cell r="CF1405">
            <v>6.7614450586264817E-3</v>
          </cell>
          <cell r="CG1405">
            <v>1.0067614450586264</v>
          </cell>
          <cell r="CI1405">
            <v>-4.7932277509154853E-2</v>
          </cell>
          <cell r="CJ1405">
            <v>-5.2660943666154814E-2</v>
          </cell>
          <cell r="CK1405">
            <v>-0.37865899520180413</v>
          </cell>
          <cell r="CM1405">
            <v>25729049.59</v>
          </cell>
          <cell r="CN1405">
            <v>0</v>
          </cell>
          <cell r="CO1405">
            <v>81826.899999999994</v>
          </cell>
          <cell r="CP1405">
            <v>25810876.489999998</v>
          </cell>
          <cell r="CQ1405">
            <v>3.9179224999605017E-3</v>
          </cell>
          <cell r="CR1405">
            <v>1.0039179224999606</v>
          </cell>
          <cell r="CT1405">
            <v>0.1036242674863046</v>
          </cell>
          <cell r="CU1405">
            <v>0.21668739154707262</v>
          </cell>
          <cell r="CV1405">
            <v>1.0778565555471435</v>
          </cell>
          <cell r="CW1405">
            <v>0.73437463436323047</v>
          </cell>
          <cell r="CX1405">
            <v>2.6812183386063296E-3</v>
          </cell>
          <cell r="CY1405">
            <v>1.0026812183386062</v>
          </cell>
          <cell r="DA1405">
            <v>6.8524639334265558E-2</v>
          </cell>
          <cell r="DB1405">
            <v>0.14557699030048332</v>
          </cell>
          <cell r="DC1405">
            <v>0.78855755040150943</v>
          </cell>
          <cell r="DE1405">
            <v>0.46875706351565305</v>
          </cell>
          <cell r="DF1405">
            <v>0.53124293648434684</v>
          </cell>
        </row>
        <row r="1406">
          <cell r="BS1406">
            <v>39197</v>
          </cell>
          <cell r="BU1406">
            <v>22378630.629999999</v>
          </cell>
          <cell r="BV1406">
            <v>0</v>
          </cell>
          <cell r="BW1406">
            <v>0</v>
          </cell>
          <cell r="BX1406">
            <v>22378630.629999999</v>
          </cell>
          <cell r="BY1406">
            <v>-1.4276506129851162E-2</v>
          </cell>
          <cell r="BZ1406">
            <v>0.98572349387014879</v>
          </cell>
          <cell r="CB1406">
            <v>-4.3114755169435526E-2</v>
          </cell>
          <cell r="CC1406">
            <v>1.5531750448873005E-2</v>
          </cell>
          <cell r="CD1406">
            <v>3.8312845843360366E-2</v>
          </cell>
          <cell r="CE1406">
            <v>5.3300599702686524E-2</v>
          </cell>
          <cell r="CF1406">
            <v>-2.2371478544874861E-2</v>
          </cell>
          <cell r="CG1406">
            <v>0.97762852145512513</v>
          </cell>
          <cell r="CI1406">
            <v>-6.9231440136126698E-2</v>
          </cell>
          <cell r="CJ1406">
            <v>-7.3854319039649452E-2</v>
          </cell>
          <cell r="CK1406">
            <v>-0.39255931215969797</v>
          </cell>
          <cell r="CM1406">
            <v>26136493.09</v>
          </cell>
          <cell r="CN1406">
            <v>0</v>
          </cell>
          <cell r="CO1406">
            <v>81826.899999999994</v>
          </cell>
          <cell r="CP1406">
            <v>26218319.989999998</v>
          </cell>
          <cell r="CQ1406">
            <v>1.578572894097019E-2</v>
          </cell>
          <cell r="CR1406">
            <v>1.0157857289409702</v>
          </cell>
          <cell r="CT1406">
            <v>0.1210457810255201</v>
          </cell>
          <cell r="CU1406">
            <v>0.23589368891593088</v>
          </cell>
          <cell r="CV1406">
            <v>1.1106570359112289</v>
          </cell>
          <cell r="CW1406">
            <v>0.76175300222338271</v>
          </cell>
          <cell r="CX1406">
            <v>1.084517444067217E-2</v>
          </cell>
          <cell r="CY1406">
            <v>1.0108451744406721</v>
          </cell>
          <cell r="DA1406">
            <v>8.0112975442002021E-2</v>
          </cell>
          <cell r="DB1406">
            <v>0.15800097259551227</v>
          </cell>
          <cell r="DC1406">
            <v>0.80795476903279506</v>
          </cell>
          <cell r="DE1406">
            <v>0.46127122666234849</v>
          </cell>
          <cell r="DF1406">
            <v>0.53872877333765157</v>
          </cell>
        </row>
        <row r="1407">
          <cell r="BS1407">
            <v>39198</v>
          </cell>
          <cell r="BU1407">
            <v>22300512.920000002</v>
          </cell>
          <cell r="BV1407">
            <v>0</v>
          </cell>
          <cell r="BW1407">
            <v>0</v>
          </cell>
          <cell r="BX1407">
            <v>22300512.920000002</v>
          </cell>
          <cell r="BY1407">
            <v>-3.4907278864183644E-3</v>
          </cell>
          <cell r="BZ1407">
            <v>0.99650927211358165</v>
          </cell>
          <cell r="CB1407">
            <v>-4.6454981177667887E-2</v>
          </cell>
          <cell r="CC1407">
            <v>1.1986805448037874E-2</v>
          </cell>
          <cell r="CD1407">
            <v>3.4688378237548445E-2</v>
          </cell>
          <cell r="CE1407">
            <v>4.9623813926523264E-2</v>
          </cell>
          <cell r="CF1407">
            <v>-4.381842944910461E-3</v>
          </cell>
          <cell r="CG1407">
            <v>0.99561815705508949</v>
          </cell>
          <cell r="CI1407">
            <v>-7.3309921783510701E-2</v>
          </cell>
          <cell r="CJ1407">
            <v>-7.7912543957724956E-2</v>
          </cell>
          <cell r="CK1407">
            <v>-0.39522102185216257</v>
          </cell>
          <cell r="CM1407">
            <v>26335732.280000001</v>
          </cell>
          <cell r="CN1407">
            <v>0</v>
          </cell>
          <cell r="CO1407">
            <v>81826.899999999994</v>
          </cell>
          <cell r="CP1407">
            <v>26417559.18</v>
          </cell>
          <cell r="CQ1407">
            <v>7.5992355755820249E-3</v>
          </cell>
          <cell r="CR1407">
            <v>1.0075992355755821</v>
          </cell>
          <cell r="CT1407">
            <v>0.12956487200654543</v>
          </cell>
          <cell r="CU1407">
            <v>0.24528553620437821</v>
          </cell>
          <cell r="CV1407">
            <v>1.1266964159463781</v>
          </cell>
          <cell r="CW1407">
            <v>0.77514097831326723</v>
          </cell>
          <cell r="CX1407">
            <v>5.2279094194180404E-3</v>
          </cell>
          <cell r="CY1407">
            <v>1.0052279094194181</v>
          </cell>
          <cell r="DA1407">
            <v>8.5759708240350951E-2</v>
          </cell>
          <cell r="DB1407">
            <v>0.16405489678783969</v>
          </cell>
          <cell r="DC1407">
            <v>0.8174065927997034</v>
          </cell>
          <cell r="DE1407">
            <v>0.45851633546744269</v>
          </cell>
          <cell r="DF1407">
            <v>0.54148366453255725</v>
          </cell>
        </row>
        <row r="1408">
          <cell r="BS1408">
            <v>39199</v>
          </cell>
          <cell r="BU1408">
            <v>22356595.969999999</v>
          </cell>
          <cell r="BV1408">
            <v>0</v>
          </cell>
          <cell r="BW1408">
            <v>0</v>
          </cell>
          <cell r="BX1408">
            <v>22356595.969999999</v>
          </cell>
          <cell r="BY1408">
            <v>2.5148771331487841E-3</v>
          </cell>
          <cell r="BZ1408">
            <v>1.0025148771331487</v>
          </cell>
          <cell r="CA1408">
            <v>-9.4017922981508573E-3</v>
          </cell>
          <cell r="CB1408">
            <v>-4.4056932614403799E-2</v>
          </cell>
          <cell r="CC1408">
            <v>1.4531827924107343E-2</v>
          </cell>
          <cell r="CD1408">
            <v>3.7290492379912665E-2</v>
          </cell>
          <cell r="CE1408">
            <v>5.2263488854575435E-2</v>
          </cell>
          <cell r="CF1408">
            <v>2.5522932328529333E-3</v>
          </cell>
          <cell r="CG1408">
            <v>1.002552293232853</v>
          </cell>
          <cell r="CH1408">
            <v>-1.6158943255826785E-2</v>
          </cell>
          <cell r="CI1408">
            <v>-7.0944736967926691E-2</v>
          </cell>
          <cell r="CJ1408">
            <v>-7.5559106383569663E-2</v>
          </cell>
          <cell r="CK1408">
            <v>-0.39367744855886411</v>
          </cell>
          <cell r="CM1408">
            <v>26140920.260000002</v>
          </cell>
          <cell r="CN1408">
            <v>0</v>
          </cell>
          <cell r="CO1408">
            <v>81826.899999999994</v>
          </cell>
          <cell r="CP1408">
            <v>26222747.16</v>
          </cell>
          <cell r="CQ1408">
            <v>-7.3743383585371629E-3</v>
          </cell>
          <cell r="CR1408">
            <v>0.99262566164146282</v>
          </cell>
          <cell r="CS1408">
            <v>3.3113233389726604E-2</v>
          </cell>
          <cell r="CT1408">
            <v>0.1212350784424514</v>
          </cell>
          <cell r="CU1408">
            <v>0.23610237930741462</v>
          </cell>
          <cell r="CV1408">
            <v>1.1110134369893014</v>
          </cell>
          <cell r="CW1408">
            <v>0.76205048810508047</v>
          </cell>
          <cell r="CX1408">
            <v>-5.0595876618585688E-3</v>
          </cell>
          <cell r="CY1408">
            <v>0.99494041233814146</v>
          </cell>
          <cell r="CZ1408">
            <v>2.2594759926705565E-2</v>
          </cell>
          <cell r="DA1408">
            <v>8.0266211816794941E-2</v>
          </cell>
          <cell r="DB1408">
            <v>0.15816525899432587</v>
          </cell>
          <cell r="DC1408">
            <v>0.80821126482619365</v>
          </cell>
          <cell r="DE1408">
            <v>0.46098434946593136</v>
          </cell>
          <cell r="DF1408">
            <v>0.53901565053406864</v>
          </cell>
        </row>
        <row r="1409">
          <cell r="BS1409">
            <v>39202</v>
          </cell>
          <cell r="BU1409">
            <v>22541132.809999999</v>
          </cell>
          <cell r="BV1409">
            <v>0</v>
          </cell>
          <cell r="BW1409">
            <v>0</v>
          </cell>
          <cell r="BX1409">
            <v>22541132.809999999</v>
          </cell>
          <cell r="BY1409">
            <v>8.2542458721187803E-3</v>
          </cell>
          <cell r="BZ1409">
            <v>1.0082542458721189</v>
          </cell>
          <cell r="CB1409">
            <v>-3.6166343496455644E-2</v>
          </cell>
          <cell r="CC1409">
            <v>2.2906023076883164E-2</v>
          </cell>
          <cell r="CD1409">
            <v>4.5852543144827784E-2</v>
          </cell>
          <cell r="CE1409">
            <v>6.0949130413834762E-2</v>
          </cell>
          <cell r="CF1409">
            <v>8.6463768839068426E-3</v>
          </cell>
          <cell r="CG1409">
            <v>1.0086463768839069</v>
          </cell>
          <cell r="CI1409">
            <v>-6.2911775017774119E-2</v>
          </cell>
          <cell r="CJ1409">
            <v>-6.7566042010466343E-2</v>
          </cell>
          <cell r="CK1409">
            <v>-0.388434955265892</v>
          </cell>
          <cell r="CM1409">
            <v>25458116.379999999</v>
          </cell>
          <cell r="CN1409">
            <v>0</v>
          </cell>
          <cell r="CO1409">
            <v>81826.899999999994</v>
          </cell>
          <cell r="CP1409">
            <v>25539943.279999997</v>
          </cell>
          <cell r="CQ1409">
            <v>-2.6038609754875229E-2</v>
          </cell>
          <cell r="CR1409">
            <v>0.97396139024512474</v>
          </cell>
          <cell r="CT1409">
            <v>9.2039675791411479E-2</v>
          </cell>
          <cell r="CU1409">
            <v>0.20391599183555598</v>
          </cell>
          <cell r="CV1409">
            <v>1.0560455819162389</v>
          </cell>
          <cell r="CW1409">
            <v>0.71616914307692481</v>
          </cell>
          <cell r="CX1409">
            <v>-1.769980064027421E-2</v>
          </cell>
          <cell r="CY1409">
            <v>0.98230019935972579</v>
          </cell>
          <cell r="DA1409">
            <v>6.1145715229213415E-2</v>
          </cell>
          <cell r="DB1409">
            <v>0.13766596480163473</v>
          </cell>
          <cell r="DC1409">
            <v>0.7762062859232719</v>
          </cell>
          <cell r="DE1409">
            <v>0.46961427918951998</v>
          </cell>
          <cell r="DF1409">
            <v>0.53038572081048008</v>
          </cell>
        </row>
        <row r="1413">
          <cell r="BU1413">
            <v>23386953.399999999</v>
          </cell>
          <cell r="BX1413">
            <v>23386953.399999999</v>
          </cell>
          <cell r="CM1413">
            <v>23387376.710000001</v>
          </cell>
          <cell r="CP1413">
            <v>23387376.710000001</v>
          </cell>
        </row>
        <row r="1415">
          <cell r="BU1415">
            <v>-845820.58999999985</v>
          </cell>
          <cell r="BW1415">
            <v>0</v>
          </cell>
          <cell r="BX1415">
            <v>-845820.58999999985</v>
          </cell>
          <cell r="BY1415" t="str">
            <v>Month P&amp;L</v>
          </cell>
          <cell r="CA1415">
            <v>1306745.9799999967</v>
          </cell>
          <cell r="CM1415">
            <v>2070739.6699999981</v>
          </cell>
          <cell r="CP1415">
            <v>2152566.5699999966</v>
          </cell>
        </row>
        <row r="1416">
          <cell r="BX1416">
            <v>0</v>
          </cell>
          <cell r="CA1416">
            <v>1224919.0799999982</v>
          </cell>
        </row>
        <row r="1417">
          <cell r="BU1417">
            <v>0</v>
          </cell>
          <cell r="CM1417">
            <v>0</v>
          </cell>
        </row>
        <row r="1431">
          <cell r="BU1431">
            <v>-3.6166343496455589E-2</v>
          </cell>
          <cell r="BX1431">
            <v>-3.6166343496455589E-2</v>
          </cell>
          <cell r="CA1431" t="str">
            <v>`</v>
          </cell>
          <cell r="CM1431">
            <v>8.854091229114161E-2</v>
          </cell>
          <cell r="CP1431">
            <v>9.2039675791411008E-2</v>
          </cell>
        </row>
        <row r="1432">
          <cell r="CP1432">
            <v>81826.899999999994</v>
          </cell>
        </row>
        <row r="1433">
          <cell r="BS1433" t="str">
            <v>Cum fee deduction</v>
          </cell>
          <cell r="BU1433">
            <v>-845820.58999999985</v>
          </cell>
          <cell r="BX1433">
            <v>0</v>
          </cell>
          <cell r="CM1433">
            <v>2070739.6699999981</v>
          </cell>
          <cell r="CP1433">
            <v>81826.899999999994</v>
          </cell>
        </row>
        <row r="1439">
          <cell r="BX1439">
            <v>0</v>
          </cell>
        </row>
        <row r="1440">
          <cell r="BX1440">
            <v>845820.58999999985</v>
          </cell>
        </row>
        <row r="1445">
          <cell r="BT1445" t="str">
            <v>First Day P&amp;L:</v>
          </cell>
          <cell r="BU1445">
            <v>174455.99000000209</v>
          </cell>
          <cell r="BW1445">
            <v>93316.120000004768</v>
          </cell>
          <cell r="CL1445" t="str">
            <v>First Day P&amp;L:</v>
          </cell>
          <cell r="CM1445">
            <v>-81139.869999997318</v>
          </cell>
        </row>
        <row r="1470">
          <cell r="BU1470">
            <v>0</v>
          </cell>
          <cell r="BX1470">
            <v>0</v>
          </cell>
          <cell r="CM1470">
            <v>0</v>
          </cell>
        </row>
        <row r="1471">
          <cell r="BU1471">
            <v>0</v>
          </cell>
          <cell r="BX1471">
            <v>0</v>
          </cell>
          <cell r="CM1471">
            <v>-2500000</v>
          </cell>
        </row>
        <row r="1472">
          <cell r="BU1472">
            <v>22541132.809999999</v>
          </cell>
          <cell r="BX1472">
            <v>22541132.809999999</v>
          </cell>
          <cell r="CM1472">
            <v>22958116.379999999</v>
          </cell>
          <cell r="CP1472">
            <v>22958116.379999999</v>
          </cell>
        </row>
        <row r="1473">
          <cell r="CM1473" t="str">
            <v xml:space="preserve"> </v>
          </cell>
          <cell r="CN1473" t="str">
            <v xml:space="preserve"> </v>
          </cell>
        </row>
        <row r="1474">
          <cell r="BS1474">
            <v>39203</v>
          </cell>
          <cell r="BU1474">
            <v>22715588.800000001</v>
          </cell>
          <cell r="BV1474">
            <v>0</v>
          </cell>
          <cell r="BW1474">
            <v>0</v>
          </cell>
          <cell r="BX1474">
            <v>22715588.800000001</v>
          </cell>
          <cell r="BY1474">
            <v>7.7394508727887711E-3</v>
          </cell>
          <cell r="BZ1474">
            <v>1.0077394508727888</v>
          </cell>
          <cell r="CB1474">
            <v>7.7394508727888223E-3</v>
          </cell>
          <cell r="CC1474">
            <v>3.0822753989966589E-2</v>
          </cell>
          <cell r="CD1474">
            <v>5.394686752267841E-2</v>
          </cell>
          <cell r="CE1474">
            <v>6.9160294087200702E-2</v>
          </cell>
          <cell r="CF1474">
            <v>7.4709742573233909E-3</v>
          </cell>
          <cell r="CG1474">
            <v>1.0074709742573233</v>
          </cell>
          <cell r="CI1474">
            <v>7.4709742573233484E-3</v>
          </cell>
          <cell r="CJ1474">
            <v>-6.0599851913672453E-2</v>
          </cell>
          <cell r="CK1474">
            <v>-0.38386596856000466</v>
          </cell>
          <cell r="CM1474">
            <v>22876976.510000002</v>
          </cell>
          <cell r="CN1474">
            <v>0</v>
          </cell>
          <cell r="CO1474">
            <v>0</v>
          </cell>
          <cell r="CP1474">
            <v>22876976.510000002</v>
          </cell>
          <cell r="CQ1474">
            <v>-3.5342564109781434E-3</v>
          </cell>
          <cell r="CR1474">
            <v>0.99646574358902185</v>
          </cell>
          <cell r="CT1474">
            <v>-3.5342564109781538E-3</v>
          </cell>
          <cell r="CU1474">
            <v>0.19966104402313212</v>
          </cell>
          <cell r="CV1474">
            <v>1.0487789896370883</v>
          </cell>
          <cell r="CW1474">
            <v>0.7101037612806822</v>
          </cell>
          <cell r="CX1474">
            <v>-2.1567092398532698E-3</v>
          </cell>
          <cell r="CY1474">
            <v>0.99784329076014677</v>
          </cell>
          <cell r="DA1474">
            <v>-2.1567092398532273E-3</v>
          </cell>
          <cell r="DB1474">
            <v>0.13521235010348054</v>
          </cell>
          <cell r="DC1474">
            <v>0.77237552541453569</v>
          </cell>
          <cell r="DE1474">
            <v>0.4982301093511336</v>
          </cell>
          <cell r="DF1474">
            <v>0.50176989064886646</v>
          </cell>
        </row>
        <row r="1475">
          <cell r="BS1475">
            <v>39204</v>
          </cell>
          <cell r="BU1475">
            <v>22463987.350000001</v>
          </cell>
          <cell r="BV1475">
            <v>0</v>
          </cell>
          <cell r="BW1475">
            <v>0</v>
          </cell>
          <cell r="BX1475">
            <v>22463987.350000001</v>
          </cell>
          <cell r="BY1475">
            <v>-1.1076157973065583E-2</v>
          </cell>
          <cell r="BZ1475">
            <v>0.9889238420269344</v>
          </cell>
          <cell r="CB1475">
            <v>-3.4224304807686234E-3</v>
          </cell>
          <cell r="CC1475">
            <v>1.9405198324543127E-2</v>
          </cell>
          <cell r="CD1475">
            <v>4.2273185522779588E-2</v>
          </cell>
          <cell r="CE1475">
            <v>5.7318105771361649E-2</v>
          </cell>
          <cell r="CF1475">
            <v>-1.0924480132477455E-2</v>
          </cell>
          <cell r="CG1475">
            <v>0.98907551986752251</v>
          </cell>
          <cell r="CI1475">
            <v>-3.5351223849985347E-3</v>
          </cell>
          <cell r="CJ1475">
            <v>-7.086231016788791E-2</v>
          </cell>
          <cell r="CK1475">
            <v>-0.39059691254541418</v>
          </cell>
          <cell r="CM1475">
            <v>23447860.18</v>
          </cell>
          <cell r="CN1475">
            <v>0</v>
          </cell>
          <cell r="CO1475">
            <v>0</v>
          </cell>
          <cell r="CP1475">
            <v>23447860.18</v>
          </cell>
          <cell r="CQ1475">
            <v>2.4954506979995933E-2</v>
          </cell>
          <cell r="CR1475">
            <v>1.0249545069799959</v>
          </cell>
          <cell r="CT1475">
            <v>2.133205494274093E-2</v>
          </cell>
          <cell r="CU1475">
            <v>0.22959799391983648</v>
          </cell>
          <cell r="CV1475">
            <v>1.0999052592344558</v>
          </cell>
          <cell r="CW1475">
            <v>0.75277855752807832</v>
          </cell>
          <cell r="CX1475">
            <v>1.5378509755791874E-2</v>
          </cell>
          <cell r="CY1475">
            <v>1.0153785097557919</v>
          </cell>
          <cell r="DA1475">
            <v>1.3188633541853179E-2</v>
          </cell>
          <cell r="DB1475">
            <v>0.15267022430444244</v>
          </cell>
          <cell r="DC1475">
            <v>0.79963201972304998</v>
          </cell>
          <cell r="DE1475">
            <v>0.4892851967092251</v>
          </cell>
          <cell r="DF1475">
            <v>0.5107148032907749</v>
          </cell>
        </row>
        <row r="1476">
          <cell r="BS1476">
            <v>39205</v>
          </cell>
          <cell r="BU1476">
            <v>22300714.559999999</v>
          </cell>
          <cell r="BV1476">
            <v>0</v>
          </cell>
          <cell r="BW1476">
            <v>0</v>
          </cell>
          <cell r="BX1476">
            <v>22300714.559999999</v>
          </cell>
          <cell r="BY1476">
            <v>-7.2682016534345506E-3</v>
          </cell>
          <cell r="BZ1476">
            <v>0.99273179834656544</v>
          </cell>
          <cell r="CB1476">
            <v>-1.0665757219324057E-2</v>
          </cell>
          <cell r="CC1476">
            <v>1.1995955776560985E-2</v>
          </cell>
          <cell r="CD1476">
            <v>3.4697733832432354E-2</v>
          </cell>
          <cell r="CE1476">
            <v>4.963330456678805E-2</v>
          </cell>
          <cell r="CF1476">
            <v>-7.0053159649183846E-3</v>
          </cell>
          <cell r="CG1476">
            <v>0.99299468403508162</v>
          </cell>
          <cell r="CI1476">
            <v>-1.0515673700635331E-2</v>
          </cell>
          <cell r="CJ1476">
            <v>-7.7371213260076233E-2</v>
          </cell>
          <cell r="CK1476">
            <v>-0.39486597372303034</v>
          </cell>
          <cell r="CM1476">
            <v>23825211.199999999</v>
          </cell>
          <cell r="CN1476">
            <v>0</v>
          </cell>
          <cell r="CO1476">
            <v>0</v>
          </cell>
          <cell r="CP1476">
            <v>23825211.199999999</v>
          </cell>
          <cell r="CQ1476">
            <v>1.6093196441092032E-2</v>
          </cell>
          <cell r="CR1476">
            <v>1.016093196441092</v>
          </cell>
          <cell r="CT1476">
            <v>3.776855233451859E-2</v>
          </cell>
          <cell r="CU1476">
            <v>0.24938615597956093</v>
          </cell>
          <cell r="CV1476">
            <v>1.1336994470789983</v>
          </cell>
          <cell r="CW1476">
            <v>0.78098636717211156</v>
          </cell>
          <cell r="CX1476">
            <v>9.9879522866865179E-3</v>
          </cell>
          <cell r="CY1476">
            <v>1.0099879522866866</v>
          </cell>
          <cell r="DA1476">
            <v>2.3308313271082293E-2</v>
          </cell>
          <cell r="DB1476">
            <v>0.16418303950707958</v>
          </cell>
          <cell r="DC1476">
            <v>0.81760665846963732</v>
          </cell>
          <cell r="DE1476">
            <v>0.48347462284082726</v>
          </cell>
          <cell r="DF1476">
            <v>0.51652537715917268</v>
          </cell>
        </row>
        <row r="1477">
          <cell r="BS1477">
            <v>39206</v>
          </cell>
          <cell r="BU1477">
            <v>22157080.039999999</v>
          </cell>
          <cell r="BV1477">
            <v>0</v>
          </cell>
          <cell r="BW1477">
            <v>0</v>
          </cell>
          <cell r="BX1477">
            <v>22157080.039999999</v>
          </cell>
          <cell r="BY1477">
            <v>-6.4408034824871355E-3</v>
          </cell>
          <cell r="BZ1477">
            <v>0.9935591965175129</v>
          </cell>
          <cell r="CA1477">
            <v>-8.9242535074537388E-3</v>
          </cell>
          <cell r="CB1477">
            <v>-1.7037864655569557E-2</v>
          </cell>
          <cell r="CC1477">
            <v>5.4778887003323895E-3</v>
          </cell>
          <cell r="CD1477">
            <v>2.8033449065042904E-2</v>
          </cell>
          <cell r="CE1477">
            <v>4.2872822723399873E-2</v>
          </cell>
          <cell r="CF1477">
            <v>-6.3244181815031546E-3</v>
          </cell>
          <cell r="CG1477">
            <v>0.9936755818184968</v>
          </cell>
          <cell r="CH1477">
            <v>-8.2722402296879771E-3</v>
          </cell>
          <cell r="CI1477">
            <v>-1.6773586364195459E-2</v>
          </cell>
          <cell r="CJ1477">
            <v>-8.32063035337125E-2</v>
          </cell>
          <cell r="CK1477">
            <v>-0.39869309436106259</v>
          </cell>
          <cell r="CM1477">
            <v>23966530.870000001</v>
          </cell>
          <cell r="CN1477">
            <v>0</v>
          </cell>
          <cell r="CO1477">
            <v>0</v>
          </cell>
          <cell r="CP1477">
            <v>23966530.870000001</v>
          </cell>
          <cell r="CQ1477">
            <v>5.9315180383375486E-3</v>
          </cell>
          <cell r="CR1477">
            <v>1.0059315180383375</v>
          </cell>
          <cell r="CS1477">
            <v>1.6741763093105044E-2</v>
          </cell>
          <cell r="CT1477">
            <v>4.3924095222310111E-2</v>
          </cell>
          <cell r="CU1477">
            <v>0.25679691250060288</v>
          </cell>
          <cell r="CV1477">
            <v>1.1463555238377379</v>
          </cell>
          <cell r="CW1477">
            <v>0.791550319935026</v>
          </cell>
          <cell r="CX1477">
            <v>3.6893216370555283E-3</v>
          </cell>
          <cell r="CY1477">
            <v>1.0036893216370555</v>
          </cell>
          <cell r="CZ1477">
            <v>8.9044513378471191E-3</v>
          </cell>
          <cell r="DA1477">
            <v>2.7083626772612002E-2</v>
          </cell>
          <cell r="DB1477">
            <v>0.16847808518422602</v>
          </cell>
          <cell r="DC1477">
            <v>0.82431239404238554</v>
          </cell>
          <cell r="DE1477">
            <v>0.48038476612845055</v>
          </cell>
          <cell r="DF1477">
            <v>0.51961523387154951</v>
          </cell>
        </row>
        <row r="1478">
          <cell r="BS1478">
            <v>39209</v>
          </cell>
          <cell r="BU1478">
            <v>22262981.949999999</v>
          </cell>
          <cell r="BV1478">
            <v>0</v>
          </cell>
          <cell r="BW1478">
            <v>0</v>
          </cell>
          <cell r="BX1478">
            <v>22262981.949999999</v>
          </cell>
          <cell r="BY1478">
            <v>4.779596851607535E-3</v>
          </cell>
          <cell r="BZ1478">
            <v>1.0047795968516076</v>
          </cell>
          <cell r="CB1478">
            <v>-1.2339701928227864E-2</v>
          </cell>
          <cell r="CC1478">
            <v>1.0283667651525441E-2</v>
          </cell>
          <cell r="CD1478">
            <v>3.2947034501541461E-2</v>
          </cell>
          <cell r="CE1478">
            <v>4.7857334383515804E-2</v>
          </cell>
          <cell r="CF1478">
            <v>5.3652327700858581E-3</v>
          </cell>
          <cell r="CG1478">
            <v>1.0053652327700859</v>
          </cell>
          <cell r="CI1478">
            <v>-1.1498347789342556E-2</v>
          </cell>
          <cell r="CJ1478">
            <v>-7.828749195002338E-2</v>
          </cell>
          <cell r="CK1478">
            <v>-0.39546694284604955</v>
          </cell>
          <cell r="CM1478">
            <v>24368411.789999999</v>
          </cell>
          <cell r="CN1478">
            <v>0</v>
          </cell>
          <cell r="CO1478">
            <v>0</v>
          </cell>
          <cell r="CP1478">
            <v>24368411.789999999</v>
          </cell>
          <cell r="CQ1478">
            <v>1.6768422688285302E-2</v>
          </cell>
          <cell r="CR1478">
            <v>1.0167684226882854</v>
          </cell>
          <cell r="CT1478">
            <v>6.1429055705483737E-2</v>
          </cell>
          <cell r="CU1478">
            <v>0.27787141436274498</v>
          </cell>
          <cell r="CV1478">
            <v>1.182346520500785</v>
          </cell>
          <cell r="CW1478">
            <v>0.82159179296702933</v>
          </cell>
          <cell r="CX1478">
            <v>1.0497678709572094E-2</v>
          </cell>
          <cell r="CY1478">
            <v>1.0104976787095721</v>
          </cell>
          <cell r="DA1478">
            <v>3.7865620694332858E-2</v>
          </cell>
          <cell r="DB1478">
            <v>0.18074439270166609</v>
          </cell>
          <cell r="DC1478">
            <v>0.84346343942093283</v>
          </cell>
          <cell r="DE1478">
            <v>0.4774247596829389</v>
          </cell>
          <cell r="DF1478">
            <v>0.52257524031706115</v>
          </cell>
        </row>
        <row r="1479">
          <cell r="BS1479">
            <v>39210</v>
          </cell>
          <cell r="BU1479">
            <v>22197714.699999999</v>
          </cell>
          <cell r="BV1479">
            <v>0</v>
          </cell>
          <cell r="BW1479">
            <v>0</v>
          </cell>
          <cell r="BX1479">
            <v>22197714.699999999</v>
          </cell>
          <cell r="BY1479">
            <v>-2.9316490552156243E-3</v>
          </cell>
          <cell r="BZ1479">
            <v>0.99706835094478441</v>
          </cell>
          <cell r="CB1479">
            <v>-1.5235175307943938E-2</v>
          </cell>
          <cell r="CC1479">
            <v>7.3218704917550337E-3</v>
          </cell>
          <cell r="CD1479">
            <v>2.9918796303757267E-2</v>
          </cell>
          <cell r="CE1479">
            <v>4.4785384419169683E-2</v>
          </cell>
          <cell r="CF1479">
            <v>-2.9663796765331111E-3</v>
          </cell>
          <cell r="CG1479">
            <v>0.99703362032346687</v>
          </cell>
          <cell r="CI1479">
            <v>-1.4430619000679656E-2</v>
          </cell>
          <cell r="CJ1479">
            <v>-8.1021641201509231E-2</v>
          </cell>
          <cell r="CK1479">
            <v>-0.39726021742058348</v>
          </cell>
          <cell r="CM1479">
            <v>24507334.120000001</v>
          </cell>
          <cell r="CN1479">
            <v>0</v>
          </cell>
          <cell r="CO1479">
            <v>0</v>
          </cell>
          <cell r="CP1479">
            <v>24507334.120000001</v>
          </cell>
          <cell r="CQ1479">
            <v>5.7009185168567745E-3</v>
          </cell>
          <cell r="CR1479">
            <v>1.0057009185168568</v>
          </cell>
          <cell r="CT1479">
            <v>6.7480176263484903E-2</v>
          </cell>
          <cell r="CU1479">
            <v>0.28515645517104748</v>
          </cell>
          <cell r="CV1479">
            <v>1.1947879001897062</v>
          </cell>
          <cell r="CW1479">
            <v>0.83197653934970961</v>
          </cell>
          <cell r="CX1479">
            <v>3.5793011206713375E-3</v>
          </cell>
          <cell r="CY1479">
            <v>1.0035793011206713</v>
          </cell>
          <cell r="DA1479">
            <v>4.158045427359025E-2</v>
          </cell>
          <cell r="DB1479">
            <v>0.18497063242968959</v>
          </cell>
          <cell r="DC1479">
            <v>0.85006175017556873</v>
          </cell>
          <cell r="DE1479">
            <v>0.47527441381229241</v>
          </cell>
          <cell r="DF1479">
            <v>0.52472558618770759</v>
          </cell>
        </row>
        <row r="1480">
          <cell r="BS1480">
            <v>39211</v>
          </cell>
          <cell r="BU1480">
            <v>21928107.949999999</v>
          </cell>
          <cell r="BV1480">
            <v>0</v>
          </cell>
          <cell r="BW1480">
            <v>0</v>
          </cell>
          <cell r="BX1480">
            <v>21928107.949999999</v>
          </cell>
          <cell r="BY1480">
            <v>-1.2145698493908475E-2</v>
          </cell>
          <cell r="BZ1480">
            <v>0.98785430150609155</v>
          </cell>
          <cell r="CB1480">
            <v>-2.7195831956060235E-2</v>
          </cell>
          <cell r="CC1480">
            <v>-4.9127572335577741E-3</v>
          </cell>
          <cell r="CD1480">
            <v>1.7409713130642768E-2</v>
          </cell>
          <cell r="CE1480">
            <v>3.2095736149172271E-2</v>
          </cell>
          <cell r="CF1480">
            <v>-1.5719291265608715E-2</v>
          </cell>
          <cell r="CG1480">
            <v>0.98428070873439133</v>
          </cell>
          <cell r="CI1480">
            <v>-2.9923071163073578E-2</v>
          </cell>
          <cell r="CJ1480">
            <v>-9.5467329690253733E-2</v>
          </cell>
          <cell r="CK1480">
            <v>-0.40673485962031897</v>
          </cell>
          <cell r="CM1480">
            <v>24932220.59</v>
          </cell>
          <cell r="CN1480">
            <v>0</v>
          </cell>
          <cell r="CO1480">
            <v>0</v>
          </cell>
          <cell r="CP1480">
            <v>24932220.59</v>
          </cell>
          <cell r="CQ1480">
            <v>1.7337115000739981E-2</v>
          </cell>
          <cell r="CR1480">
            <v>1.01733711500074</v>
          </cell>
          <cell r="CT1480">
            <v>8.5987202840375199E-2</v>
          </cell>
          <cell r="CU1480">
            <v>0.30743736042829117</v>
          </cell>
          <cell r="CV1480">
            <v>1.2328391904175278</v>
          </cell>
          <cell r="CW1480">
            <v>0.86373772729107312</v>
          </cell>
          <cell r="CX1480">
            <v>1.1016443044761919E-2</v>
          </cell>
          <cell r="CY1480">
            <v>1.0110164430447619</v>
          </cell>
          <cell r="DA1480">
            <v>5.3054966024632444E-2</v>
          </cell>
          <cell r="DB1480">
            <v>0.19802479391156669</v>
          </cell>
          <cell r="DC1480">
            <v>0.87044285007567046</v>
          </cell>
          <cell r="DE1480">
            <v>0.46794609925285002</v>
          </cell>
          <cell r="DF1480">
            <v>0.53205390074714998</v>
          </cell>
        </row>
        <row r="1481">
          <cell r="BS1481">
            <v>39212</v>
          </cell>
          <cell r="BU1481">
            <v>22221232.949999999</v>
          </cell>
          <cell r="BV1481">
            <v>0</v>
          </cell>
          <cell r="BW1481">
            <v>0</v>
          </cell>
          <cell r="BX1481">
            <v>22221232.949999999</v>
          </cell>
          <cell r="BY1481">
            <v>1.3367546377844241E-2</v>
          </cell>
          <cell r="BZ1481">
            <v>1.0133675463778442</v>
          </cell>
          <cell r="CB1481">
            <v>-1.4191827123172684E-2</v>
          </cell>
          <cell r="CC1481">
            <v>8.389117634123755E-3</v>
          </cell>
          <cell r="CD1481">
            <v>3.1009984656185763E-2</v>
          </cell>
          <cell r="CE1481">
            <v>4.5892323768521592E-2</v>
          </cell>
          <cell r="CF1481">
            <v>1.8642184873479503E-2</v>
          </cell>
          <cell r="CG1481">
            <v>1.0186421848734795</v>
          </cell>
          <cell r="CI1481">
            <v>-1.1838717714198421E-2</v>
          </cell>
          <cell r="CJ1481">
            <v>-7.8604864426237375E-2</v>
          </cell>
          <cell r="CK1481">
            <v>-0.39567510119437022</v>
          </cell>
          <cell r="CM1481">
            <v>24303970.280000001</v>
          </cell>
          <cell r="CN1481">
            <v>0</v>
          </cell>
          <cell r="CO1481">
            <v>0</v>
          </cell>
          <cell r="CP1481">
            <v>24303970.280000001</v>
          </cell>
          <cell r="CQ1481">
            <v>-2.5198329516303974E-2</v>
          </cell>
          <cell r="CR1481">
            <v>0.97480167048369604</v>
          </cell>
          <cell r="CT1481">
            <v>5.8622139452714217E-2</v>
          </cell>
          <cell r="CU1481">
            <v>0.2744921229982924</v>
          </cell>
          <cell r="CV1481">
            <v>1.1765753727404697</v>
          </cell>
          <cell r="CW1481">
            <v>0.81677464990682513</v>
          </cell>
          <cell r="CX1481">
            <v>-1.5873615414119194E-2</v>
          </cell>
          <cell r="CY1481">
            <v>0.98412638458588075</v>
          </cell>
          <cell r="DA1481">
            <v>3.6339176484029068E-2</v>
          </cell>
          <cell r="DB1481">
            <v>0.1790078090764351</v>
          </cell>
          <cell r="DC1481">
            <v>0.84075215961948024</v>
          </cell>
          <cell r="DE1481">
            <v>0.47761710658517842</v>
          </cell>
          <cell r="DF1481">
            <v>0.52238289341482147</v>
          </cell>
        </row>
        <row r="1482">
          <cell r="BS1482">
            <v>39213</v>
          </cell>
          <cell r="BU1482">
            <v>22032731.399999999</v>
          </cell>
          <cell r="BV1482">
            <v>0</v>
          </cell>
          <cell r="BW1482">
            <v>0</v>
          </cell>
          <cell r="BX1482">
            <v>22032731.399999999</v>
          </cell>
          <cell r="BY1482">
            <v>-8.4829473874896196E-3</v>
          </cell>
          <cell r="BZ1482">
            <v>0.99151705261251033</v>
          </cell>
          <cell r="CA1482">
            <v>-5.6121402177323754E-3</v>
          </cell>
          <cell r="CB1482">
            <v>-2.2554385987844094E-2</v>
          </cell>
          <cell r="CC1482">
            <v>-1.6499419688364991E-4</v>
          </cell>
          <cell r="CD1482">
            <v>2.2263981200370875E-2</v>
          </cell>
          <cell r="CE1482">
            <v>3.7020074213014009E-2</v>
          </cell>
          <cell r="CF1482">
            <v>-8.8642148169789658E-3</v>
          </cell>
          <cell r="CG1482">
            <v>0.99113578518302103</v>
          </cell>
          <cell r="CH1482">
            <v>-3.8896485864977626E-3</v>
          </cell>
          <cell r="CI1482">
            <v>-2.059799159420117E-2</v>
          </cell>
          <cell r="CJ1482">
            <v>-8.6772308839282664E-2</v>
          </cell>
          <cell r="CK1482">
            <v>-0.40103196691663234</v>
          </cell>
          <cell r="CM1482">
            <v>24782770.170000002</v>
          </cell>
          <cell r="CN1482">
            <v>0</v>
          </cell>
          <cell r="CO1482">
            <v>0</v>
          </cell>
          <cell r="CP1482">
            <v>24782770.170000002</v>
          </cell>
          <cell r="CQ1482">
            <v>1.9700480394102941E-2</v>
          </cell>
          <cell r="CR1482">
            <v>1.019700480394103</v>
          </cell>
          <cell r="CS1482">
            <v>3.4057465572613577E-2</v>
          </cell>
          <cell r="CT1482">
            <v>7.9477504155765821E-2</v>
          </cell>
          <cell r="CU1482">
            <v>0.29960023007985903</v>
          </cell>
          <cell r="CV1482">
            <v>1.2194549531974306</v>
          </cell>
          <cell r="CW1482">
            <v>0.85256598327781785</v>
          </cell>
          <cell r="CX1482">
            <v>1.2470572309914739E-2</v>
          </cell>
          <cell r="CY1482">
            <v>1.0124705723099148</v>
          </cell>
          <cell r="CZ1482">
            <v>2.1594436685795859E-2</v>
          </cell>
          <cell r="DA1482">
            <v>4.9262919121970672E-2</v>
          </cell>
          <cell r="DB1482">
            <v>0.19371071121347705</v>
          </cell>
          <cell r="DC1482">
            <v>0.86370739253064666</v>
          </cell>
          <cell r="DE1482">
            <v>0.4706289724794675</v>
          </cell>
          <cell r="DF1482">
            <v>0.52937102752053244</v>
          </cell>
        </row>
        <row r="1483">
          <cell r="BS1483">
            <v>39216</v>
          </cell>
          <cell r="BU1483">
            <v>22222966.399999999</v>
          </cell>
          <cell r="BV1483">
            <v>0</v>
          </cell>
          <cell r="BW1483">
            <v>0</v>
          </cell>
          <cell r="BX1483">
            <v>22222966.399999999</v>
          </cell>
          <cell r="BY1483">
            <v>8.6341995709165696E-3</v>
          </cell>
          <cell r="BZ1483">
            <v>1.0086341995709165</v>
          </cell>
          <cell r="CB1483">
            <v>-1.4114925486746088E-2</v>
          </cell>
          <cell r="CC1483">
            <v>8.4677807812088002E-3</v>
          </cell>
          <cell r="CD1483">
            <v>3.1090412428214531E-2</v>
          </cell>
          <cell r="CE1483">
            <v>4.5973912492815794E-2</v>
          </cell>
          <cell r="CF1483">
            <v>9.1831485499370442E-3</v>
          </cell>
          <cell r="CG1483">
            <v>1.009183148549937</v>
          </cell>
          <cell r="CI1483">
            <v>-1.1603997460904125E-2</v>
          </cell>
          <cell r="CJ1483">
            <v>-7.8386003291437856E-2</v>
          </cell>
          <cell r="CK1483">
            <v>-0.39553155449216426</v>
          </cell>
          <cell r="CM1483">
            <v>24481232.91</v>
          </cell>
          <cell r="CN1483">
            <v>0</v>
          </cell>
          <cell r="CO1483">
            <v>0</v>
          </cell>
          <cell r="CP1483">
            <v>24481232.91</v>
          </cell>
          <cell r="CQ1483">
            <v>-1.2167213670286869E-2</v>
          </cell>
          <cell r="CR1483">
            <v>0.98783278632971316</v>
          </cell>
          <cell r="CT1483">
            <v>6.6343270710434776E-2</v>
          </cell>
          <cell r="CU1483">
            <v>0.28378771639452349</v>
          </cell>
          <cell r="CV1483">
            <v>1.1924503705503011</v>
          </cell>
          <cell r="CW1483">
            <v>0.83002541712097155</v>
          </cell>
          <cell r="CX1483">
            <v>-7.6829174325972237E-3</v>
          </cell>
          <cell r="CY1483">
            <v>0.99231708256740281</v>
          </cell>
          <cell r="DA1483">
            <v>4.1201518749270694E-2</v>
          </cell>
          <cell r="DB1483">
            <v>0.18453953038081705</v>
          </cell>
          <cell r="DC1483">
            <v>0.84938868251531274</v>
          </cell>
          <cell r="DE1483">
            <v>0.47582373166264219</v>
          </cell>
          <cell r="DF1483">
            <v>0.52417626833735775</v>
          </cell>
        </row>
        <row r="1484">
          <cell r="BS1484">
            <v>39217</v>
          </cell>
          <cell r="BU1484">
            <v>22420206.559999999</v>
          </cell>
          <cell r="BV1484">
            <v>0</v>
          </cell>
          <cell r="BW1484">
            <v>0</v>
          </cell>
          <cell r="BX1484">
            <v>22420206.559999999</v>
          </cell>
          <cell r="BY1484">
            <v>8.8755099769218995E-3</v>
          </cell>
          <cell r="BZ1484">
            <v>1.008875509976922</v>
          </cell>
          <cell r="CB1484">
            <v>-5.3646926718051713E-3</v>
          </cell>
          <cell r="CC1484">
            <v>1.7418446630936835E-2</v>
          </cell>
          <cell r="CD1484">
            <v>4.0241865670829657E-2</v>
          </cell>
          <cell r="CE1484">
            <v>5.5257464388746014E-2</v>
          </cell>
          <cell r="CF1484">
            <v>8.6733427048106514E-3</v>
          </cell>
          <cell r="CG1484">
            <v>1.0086733427048107</v>
          </cell>
          <cell r="CI1484">
            <v>-3.0313002028176106E-3</v>
          </cell>
          <cell r="CJ1484">
            <v>-7.0392529256434244E-2</v>
          </cell>
          <cell r="CK1484">
            <v>-0.39028879251003057</v>
          </cell>
          <cell r="CM1484">
            <v>24601456.329999998</v>
          </cell>
          <cell r="CN1484">
            <v>0</v>
          </cell>
          <cell r="CO1484">
            <v>0</v>
          </cell>
          <cell r="CP1484">
            <v>24601456.329999998</v>
          </cell>
          <cell r="CQ1484">
            <v>4.910840088894774E-3</v>
          </cell>
          <cell r="CR1484">
            <v>1.0049108400888949</v>
          </cell>
          <cell r="CT1484">
            <v>7.1579911992762923E-2</v>
          </cell>
          <cell r="CU1484">
            <v>0.29009219257782459</v>
          </cell>
          <cell r="CV1484">
            <v>1.2032171437229118</v>
          </cell>
          <cell r="CW1484">
            <v>0.83901237930306571</v>
          </cell>
          <cell r="CX1484">
            <v>3.10714853633175E-3</v>
          </cell>
          <cell r="CY1484">
            <v>1.0031071485363316</v>
          </cell>
          <cell r="DA1484">
            <v>4.4436686524278679E-2</v>
          </cell>
          <cell r="DB1484">
            <v>0.18822007064886681</v>
          </cell>
          <cell r="DC1484">
            <v>0.85513500785329843</v>
          </cell>
          <cell r="DE1484">
            <v>0.4768059056620062</v>
          </cell>
          <cell r="DF1484">
            <v>0.52319409433799369</v>
          </cell>
        </row>
        <row r="1485">
          <cell r="BS1485">
            <v>39218</v>
          </cell>
          <cell r="BU1485">
            <v>22302439.77</v>
          </cell>
          <cell r="BV1485">
            <v>0</v>
          </cell>
          <cell r="BW1485">
            <v>0</v>
          </cell>
          <cell r="BX1485">
            <v>22302439.77</v>
          </cell>
          <cell r="BY1485">
            <v>-5.252707627150386E-3</v>
          </cell>
          <cell r="BZ1485">
            <v>0.99474729237284965</v>
          </cell>
          <cell r="CB1485">
            <v>-1.0589221136841021E-2</v>
          </cell>
          <cell r="CC1485">
            <v>1.2074244996315153E-2</v>
          </cell>
          <cell r="CD1485">
            <v>3.4777779288939437E-2</v>
          </cell>
          <cell r="CE1485">
            <v>4.9714505456943892E-2</v>
          </cell>
          <cell r="CF1485">
            <v>-5.9967349148410129E-3</v>
          </cell>
          <cell r="CG1485">
            <v>0.99400326508515902</v>
          </cell>
          <cell r="CI1485">
            <v>-9.0098572138950228E-3</v>
          </cell>
          <cell r="CJ1485">
            <v>-7.5967138833339165E-2</v>
          </cell>
          <cell r="CK1485">
            <v>-0.39394506899595549</v>
          </cell>
          <cell r="CM1485">
            <v>24850203.68</v>
          </cell>
          <cell r="CN1485">
            <v>0</v>
          </cell>
          <cell r="CO1485">
            <v>0</v>
          </cell>
          <cell r="CP1485">
            <v>24850203.68</v>
          </cell>
          <cell r="CQ1485">
            <v>1.0111082314125813E-2</v>
          </cell>
          <cell r="CR1485">
            <v>1.0101110823141257</v>
          </cell>
          <cell r="CT1485">
            <v>8.2414744689085273E-2</v>
          </cell>
          <cell r="CU1485">
            <v>0.30313642092978998</v>
          </cell>
          <cell r="CV1485">
            <v>1.2254940536189869</v>
          </cell>
          <cell r="CW1485">
            <v>0.85760678484689512</v>
          </cell>
          <cell r="CX1485">
            <v>6.4069265508159244E-3</v>
          </cell>
          <cell r="CY1485">
            <v>1.006406926550816</v>
          </cell>
          <cell r="DA1485">
            <v>5.1128315661817414E-2</v>
          </cell>
          <cell r="DB1485">
            <v>0.19583290936771958</v>
          </cell>
          <cell r="DC1485">
            <v>0.86702072159046195</v>
          </cell>
          <cell r="DE1485">
            <v>0.47298386979404861</v>
          </cell>
          <cell r="DF1485">
            <v>0.52701613020595128</v>
          </cell>
        </row>
        <row r="1486">
          <cell r="BS1486">
            <v>39219</v>
          </cell>
          <cell r="BU1486">
            <v>22284339.93</v>
          </cell>
          <cell r="BV1486">
            <v>0</v>
          </cell>
          <cell r="BW1486">
            <v>0</v>
          </cell>
          <cell r="BX1486">
            <v>22284339.93</v>
          </cell>
          <cell r="BY1486">
            <v>-8.1156322746118331E-4</v>
          </cell>
          <cell r="BZ1486">
            <v>0.99918843677253877</v>
          </cell>
          <cell r="CB1486">
            <v>-1.1392190541820169E-2</v>
          </cell>
          <cell r="CC1486">
            <v>1.1252882755615534E-2</v>
          </cell>
          <cell r="CD1486">
            <v>3.3937991694674485E-2</v>
          </cell>
          <cell r="CE1486">
            <v>4.8862595764982419E-2</v>
          </cell>
          <cell r="CF1486">
            <v>-8.7161196917516699E-4</v>
          </cell>
          <cell r="CG1486">
            <v>0.99912838803082482</v>
          </cell>
          <cell r="CI1486">
            <v>-9.8736160836819797E-3</v>
          </cell>
          <cell r="CJ1486">
            <v>-7.6772536935043267E-2</v>
          </cell>
          <cell r="CK1486">
            <v>-0.39447331372779626</v>
          </cell>
          <cell r="CM1486">
            <v>24870709.66</v>
          </cell>
          <cell r="CN1486">
            <v>93916</v>
          </cell>
          <cell r="CO1486">
            <v>93916</v>
          </cell>
          <cell r="CP1486">
            <v>24964625.66</v>
          </cell>
          <cell r="CQ1486">
            <v>4.6044684974590293E-3</v>
          </cell>
          <cell r="CR1486">
            <v>1.0046044684974591</v>
          </cell>
          <cell r="CT1486">
            <v>8.7398689282191411E-2</v>
          </cell>
          <cell r="CU1486">
            <v>0.30913667152785274</v>
          </cell>
          <cell r="CV1486">
            <v>1.2357412708801583</v>
          </cell>
          <cell r="CW1486">
            <v>0.86616007676838902</v>
          </cell>
          <cell r="CX1486">
            <v>2.9109562938225502E-3</v>
          </cell>
          <cell r="CY1486">
            <v>1.0029109562938225</v>
          </cell>
          <cell r="DA1486">
            <v>5.4188104247908209E-2</v>
          </cell>
          <cell r="DB1486">
            <v>0.19931392670160375</v>
          </cell>
          <cell r="DC1486">
            <v>0.87245553731067282</v>
          </cell>
          <cell r="DE1486">
            <v>0.47257589852531418</v>
          </cell>
          <cell r="DF1486">
            <v>0.52742410147468577</v>
          </cell>
        </row>
        <row r="1487">
          <cell r="BS1487">
            <v>39220</v>
          </cell>
          <cell r="BU1487">
            <v>21976975.079999998</v>
          </cell>
          <cell r="BV1487">
            <v>0</v>
          </cell>
          <cell r="BW1487">
            <v>0</v>
          </cell>
          <cell r="BX1487">
            <v>21976975.079999998</v>
          </cell>
          <cell r="BY1487">
            <v>-1.3792863103215168E-2</v>
          </cell>
          <cell r="BZ1487">
            <v>0.98620713689678485</v>
          </cell>
          <cell r="CA1487">
            <v>-2.5306131585662861E-3</v>
          </cell>
          <cell r="CB1487">
            <v>-2.5027922720446294E-2</v>
          </cell>
          <cell r="CC1487">
            <v>-2.6951898189643275E-3</v>
          </cell>
          <cell r="CD1487">
            <v>1.9677026518016616E-2</v>
          </cell>
          <cell r="CE1487">
            <v>3.4395777567513219E-2</v>
          </cell>
          <cell r="CF1487">
            <v>-1.3307421839904819E-2</v>
          </cell>
          <cell r="CG1487">
            <v>0.98669257816009515</v>
          </cell>
          <cell r="CH1487">
            <v>-2.5032151598969321E-3</v>
          </cell>
          <cell r="CI1487">
            <v>-2.3049645549276021E-2</v>
          </cell>
          <cell r="CJ1487">
            <v>-8.9058314240233805E-2</v>
          </cell>
          <cell r="CK1487">
            <v>-0.40253131277734022</v>
          </cell>
          <cell r="CM1487">
            <v>25034844.48</v>
          </cell>
          <cell r="CN1487">
            <v>0</v>
          </cell>
          <cell r="CO1487">
            <v>93916</v>
          </cell>
          <cell r="CP1487">
            <v>25128760.48</v>
          </cell>
          <cell r="CQ1487">
            <v>6.5746958210147781E-3</v>
          </cell>
          <cell r="CR1487">
            <v>1.0065746958210149</v>
          </cell>
          <cell r="CS1487">
            <v>1.3960921544550864E-2</v>
          </cell>
          <cell r="CT1487">
            <v>9.4548004900392169E-2</v>
          </cell>
          <cell r="CU1487">
            <v>0.31774384693128432</v>
          </cell>
          <cell r="CV1487">
            <v>1.2504405896706845</v>
          </cell>
          <cell r="CW1487">
            <v>0.87842951162646288</v>
          </cell>
          <cell r="CX1487">
            <v>4.1658579686581123E-3</v>
          </cell>
          <cell r="CY1487">
            <v>1.0041658579686581</v>
          </cell>
          <cell r="CZ1487">
            <v>8.8793598541341279E-3</v>
          </cell>
          <cell r="DA1487">
            <v>5.8579702162453895E-2</v>
          </cell>
          <cell r="DB1487">
            <v>0.20431009818007628</v>
          </cell>
          <cell r="DC1487">
            <v>0.88025592113173645</v>
          </cell>
          <cell r="DE1487">
            <v>0.46747765318786139</v>
          </cell>
          <cell r="DF1487">
            <v>0.53252234681213861</v>
          </cell>
        </row>
        <row r="1488">
          <cell r="BS1488">
            <v>39223</v>
          </cell>
          <cell r="BU1488">
            <v>21627213.25</v>
          </cell>
          <cell r="BV1488">
            <v>0</v>
          </cell>
          <cell r="BW1488">
            <v>0</v>
          </cell>
          <cell r="BX1488">
            <v>21627213.25</v>
          </cell>
          <cell r="BY1488">
            <v>-1.5914921354135615E-2</v>
          </cell>
          <cell r="BZ1488">
            <v>0.98408507864586436</v>
          </cell>
          <cell r="CB1488">
            <v>-4.0544526652828594E-2</v>
          </cell>
          <cell r="CC1488">
            <v>-1.8567217439096728E-2</v>
          </cell>
          <cell r="CD1488">
            <v>3.4489468343634755E-3</v>
          </cell>
          <cell r="CE1488">
            <v>1.7933450118476246E-2</v>
          </cell>
          <cell r="CF1488">
            <v>-1.6384398032879329E-2</v>
          </cell>
          <cell r="CG1488">
            <v>0.98361560196712072</v>
          </cell>
          <cell r="CI1488">
            <v>-3.9056389014959225E-2</v>
          </cell>
          <cell r="CJ1488">
            <v>-0.10398354540446386</v>
          </cell>
          <cell r="CK1488">
            <v>-0.41232047756097812</v>
          </cell>
          <cell r="CM1488">
            <v>25401159.550000001</v>
          </cell>
          <cell r="CN1488">
            <v>0</v>
          </cell>
          <cell r="CO1488">
            <v>93916</v>
          </cell>
          <cell r="CP1488">
            <v>25495075.550000001</v>
          </cell>
          <cell r="CQ1488">
            <v>1.4577522448492863E-2</v>
          </cell>
          <cell r="CR1488">
            <v>1.014577522448493</v>
          </cell>
          <cell r="CT1488">
            <v>0.11050380301278073</v>
          </cell>
          <cell r="CU1488">
            <v>0.33695328744128861</v>
          </cell>
          <cell r="CV1488">
            <v>1.2832464378856088</v>
          </cell>
          <cell r="CW1488">
            <v>0.90581236000010934</v>
          </cell>
          <cell r="CX1488">
            <v>9.2873086408678425E-3</v>
          </cell>
          <cell r="CY1488">
            <v>1.0092873086408678</v>
          </cell>
          <cell r="DA1488">
            <v>6.841105857739449E-2</v>
          </cell>
          <cell r="DB1488">
            <v>0.21549489776118835</v>
          </cell>
          <cell r="DC1488">
            <v>0.89771843819510599</v>
          </cell>
          <cell r="DE1488">
            <v>0.45987585711236861</v>
          </cell>
          <cell r="DF1488">
            <v>0.54012414288763144</v>
          </cell>
        </row>
        <row r="1489">
          <cell r="BS1489">
            <v>39224</v>
          </cell>
          <cell r="BU1489">
            <v>21341549.309999999</v>
          </cell>
          <cell r="BV1489">
            <v>0</v>
          </cell>
          <cell r="BW1489">
            <v>0</v>
          </cell>
          <cell r="BX1489">
            <v>21341549.309999999</v>
          </cell>
          <cell r="BY1489">
            <v>-1.3208541326978469E-2</v>
          </cell>
          <cell r="BZ1489">
            <v>0.98679145867302154</v>
          </cell>
          <cell r="CB1489">
            <v>-5.321753392393036E-2</v>
          </cell>
          <cell r="CC1489">
            <v>-3.1530512907203878E-2</v>
          </cell>
          <cell r="CD1489">
            <v>-9.8051500494111821E-3</v>
          </cell>
          <cell r="CE1489">
            <v>4.4880340744726244E-3</v>
          </cell>
          <cell r="CF1489">
            <v>-1.386851468408039E-2</v>
          </cell>
          <cell r="CG1489">
            <v>0.98613148531591965</v>
          </cell>
          <cell r="CI1489">
            <v>-5.2383249594478487E-2</v>
          </cell>
          <cell r="CJ1489">
            <v>-0.11640996276219961</v>
          </cell>
          <cell r="CK1489">
            <v>-0.42047071964745697</v>
          </cell>
          <cell r="CM1489">
            <v>25535856.210000001</v>
          </cell>
          <cell r="CN1489">
            <v>0</v>
          </cell>
          <cell r="CO1489">
            <v>93916</v>
          </cell>
          <cell r="CP1489">
            <v>25629772.210000001</v>
          </cell>
          <cell r="CQ1489">
            <v>5.2832422377348141E-3</v>
          </cell>
          <cell r="CR1489">
            <v>1.0052832422377349</v>
          </cell>
          <cell r="CT1489">
            <v>0.11637086361002313</v>
          </cell>
          <cell r="CU1489">
            <v>0.34401673551937706</v>
          </cell>
          <cell r="CV1489">
            <v>1.2953093819054038</v>
          </cell>
          <cell r="CW1489">
            <v>0.91588122835765917</v>
          </cell>
          <cell r="CX1489">
            <v>3.3723553672133965E-3</v>
          </cell>
          <cell r="CY1489">
            <v>1.0033723553672134</v>
          </cell>
          <cell r="DA1489">
            <v>7.2014120345178068E-2</v>
          </cell>
          <cell r="DB1489">
            <v>0.21959397850347373</v>
          </cell>
          <cell r="DC1489">
            <v>0.90411821915561297</v>
          </cell>
          <cell r="DE1489">
            <v>0.45526302220148979</v>
          </cell>
          <cell r="DF1489">
            <v>0.54473697779851027</v>
          </cell>
        </row>
        <row r="1490">
          <cell r="BS1490">
            <v>39225</v>
          </cell>
          <cell r="BU1490">
            <v>21132138.890000001</v>
          </cell>
          <cell r="BV1490">
            <v>0</v>
          </cell>
          <cell r="BW1490">
            <v>0</v>
          </cell>
          <cell r="BX1490">
            <v>21132138.890000001</v>
          </cell>
          <cell r="BY1490">
            <v>-9.8123344729182677E-3</v>
          </cell>
          <cell r="BZ1490">
            <v>0.99018766552708171</v>
          </cell>
          <cell r="CB1490">
            <v>-6.2507680154163192E-2</v>
          </cell>
          <cell r="CC1490">
            <v>-4.1033459441374043E-2</v>
          </cell>
          <cell r="CD1490">
            <v>-1.9521273110487458E-2</v>
          </cell>
          <cell r="CE1490">
            <v>-5.3683384899102515E-3</v>
          </cell>
          <cell r="CF1490">
            <v>-1.7395381998607216E-2</v>
          </cell>
          <cell r="CG1490">
            <v>0.98260461800139276</v>
          </cell>
          <cell r="CI1490">
            <v>-6.8867404956061362E-2</v>
          </cell>
          <cell r="CJ1490">
            <v>-0.1317803489901147</v>
          </cell>
          <cell r="CK1490">
            <v>-0.43055185285856745</v>
          </cell>
          <cell r="CM1490">
            <v>25388879.059999999</v>
          </cell>
          <cell r="CN1490">
            <v>0</v>
          </cell>
          <cell r="CO1490">
            <v>93916</v>
          </cell>
          <cell r="CP1490">
            <v>25482795.059999999</v>
          </cell>
          <cell r="CQ1490">
            <v>-5.7346256843693669E-3</v>
          </cell>
          <cell r="CR1490">
            <v>0.99426537431563067</v>
          </cell>
          <cell r="CT1490">
            <v>0.10996889458228343</v>
          </cell>
          <cell r="CU1490">
            <v>0.33630930262764536</v>
          </cell>
          <cell r="CV1490">
            <v>1.2821466417703551</v>
          </cell>
          <cell r="CW1490">
            <v>0.90489436665731837</v>
          </cell>
          <cell r="CX1490">
            <v>-3.6708598221758134E-3</v>
          </cell>
          <cell r="CY1490">
            <v>0.99632914017782415</v>
          </cell>
          <cell r="DA1490">
            <v>6.8078906781997794E-2</v>
          </cell>
          <cell r="DB1490">
            <v>0.21511701996841781</v>
          </cell>
          <cell r="DC1490">
            <v>0.89712846808824165</v>
          </cell>
          <cell r="DE1490">
            <v>0.45424927959900757</v>
          </cell>
          <cell r="DF1490">
            <v>0.54575072040099237</v>
          </cell>
        </row>
        <row r="1491">
          <cell r="BS1491">
            <v>39226</v>
          </cell>
          <cell r="BU1491">
            <v>21315625.09</v>
          </cell>
          <cell r="BV1491">
            <v>0</v>
          </cell>
          <cell r="BW1491">
            <v>0</v>
          </cell>
          <cell r="BX1491">
            <v>21315625.09</v>
          </cell>
          <cell r="BY1491">
            <v>8.6828030496632451E-3</v>
          </cell>
          <cell r="BZ1491">
            <v>1.0086828030496633</v>
          </cell>
          <cell r="CB1491">
            <v>-5.4367618980369903E-2</v>
          </cell>
          <cell r="CC1491">
            <v>-3.2706941838486547E-2</v>
          </cell>
          <cell r="CD1491">
            <v>-1.1007969430521181E-2</v>
          </cell>
          <cell r="CE1491">
            <v>3.2678523339411125E-3</v>
          </cell>
          <cell r="CF1491">
            <v>9.4223395749720561E-3</v>
          </cell>
          <cell r="CG1491">
            <v>1.009422339574972</v>
          </cell>
          <cell r="CI1491">
            <v>-6.0093957456232472E-2</v>
          </cell>
          <cell r="CJ1491">
            <v>-0.12359968861263593</v>
          </cell>
          <cell r="CK1491">
            <v>-0.42518631904586224</v>
          </cell>
          <cell r="CM1491">
            <v>24844761.760000002</v>
          </cell>
          <cell r="CN1491">
            <v>0</v>
          </cell>
          <cell r="CO1491">
            <v>93916</v>
          </cell>
          <cell r="CP1491">
            <v>24938677.760000002</v>
          </cell>
          <cell r="CQ1491">
            <v>-2.1352339832379323E-2</v>
          </cell>
          <cell r="CR1491">
            <v>0.97864766016762073</v>
          </cell>
          <cell r="CT1491">
            <v>8.626846154179213E-2</v>
          </cell>
          <cell r="CU1491">
            <v>0.30777597227677012</v>
          </cell>
          <cell r="CV1491">
            <v>1.2334174711279515</v>
          </cell>
          <cell r="CW1491">
            <v>0.86422041479566647</v>
          </cell>
          <cell r="CX1491">
            <v>-1.3444695544806956E-2</v>
          </cell>
          <cell r="CY1491">
            <v>0.98655530445519302</v>
          </cell>
          <cell r="DA1491">
            <v>5.371891106248361E-2</v>
          </cell>
          <cell r="DB1491">
            <v>0.19878014158362922</v>
          </cell>
          <cell r="DC1491">
            <v>0.87162215342540916</v>
          </cell>
          <cell r="DE1491">
            <v>0.46177310340283684</v>
          </cell>
          <cell r="DF1491">
            <v>0.53822689659716316</v>
          </cell>
        </row>
        <row r="1492">
          <cell r="BS1492">
            <v>39227</v>
          </cell>
          <cell r="BU1492">
            <v>21056018.289999999</v>
          </cell>
          <cell r="BV1492">
            <v>0</v>
          </cell>
          <cell r="BW1492">
            <v>0</v>
          </cell>
          <cell r="BX1492">
            <v>21056018.289999999</v>
          </cell>
          <cell r="BY1492">
            <v>-1.2179178368163011E-2</v>
          </cell>
          <cell r="BZ1492">
            <v>0.98782082163183704</v>
          </cell>
          <cell r="CA1492">
            <v>-4.1905530067152252E-2</v>
          </cell>
          <cell r="CB1492">
            <v>-6.5884644419518579E-2</v>
          </cell>
          <cell r="CC1492">
            <v>-4.4487776528121414E-2</v>
          </cell>
          <cell r="CD1492">
            <v>-2.3053079775518515E-2</v>
          </cell>
          <cell r="CE1492">
            <v>-8.9511257906776942E-3</v>
          </cell>
          <cell r="CF1492">
            <v>-1.1728540553389474E-2</v>
          </cell>
          <cell r="CG1492">
            <v>0.98827145944661055</v>
          </cell>
          <cell r="CH1492">
            <v>-4.9202129692999863E-2</v>
          </cell>
          <cell r="CI1492">
            <v>-7.1117683592582859E-2</v>
          </cell>
          <cell r="CJ1492">
            <v>-0.1338785852057458</v>
          </cell>
          <cell r="CK1492">
            <v>-0.43192804461357592</v>
          </cell>
          <cell r="CM1492">
            <v>25033570.780000001</v>
          </cell>
          <cell r="CN1492">
            <v>0</v>
          </cell>
          <cell r="CO1492">
            <v>93916</v>
          </cell>
          <cell r="CP1492">
            <v>25127486.780000001</v>
          </cell>
          <cell r="CQ1492">
            <v>7.5709314590381689E-3</v>
          </cell>
          <cell r="CR1492">
            <v>1.0075709314590382</v>
          </cell>
          <cell r="CS1492">
            <v>-5.0686941005517738E-5</v>
          </cell>
          <cell r="CT1492">
            <v>9.4492525610240019E-2</v>
          </cell>
          <cell r="CU1492">
            <v>0.31767705452665451</v>
          </cell>
          <cell r="CV1492">
            <v>1.2503265217212798</v>
          </cell>
          <cell r="CW1492">
            <v>0.87833429978062427</v>
          </cell>
          <cell r="CX1492">
            <v>4.8061906660315729E-3</v>
          </cell>
          <cell r="CY1492">
            <v>1.0048061906660315</v>
          </cell>
          <cell r="CZ1492">
            <v>1.9231702117772365E-4</v>
          </cell>
          <cell r="DA1492">
            <v>5.8783285057453005E-2</v>
          </cell>
          <cell r="DB1492">
            <v>0.20454170751073231</v>
          </cell>
          <cell r="DC1492">
            <v>0.88061752634954016</v>
          </cell>
          <cell r="DE1492">
            <v>0.4568497726898913</v>
          </cell>
          <cell r="DF1492">
            <v>0.54315022731010865</v>
          </cell>
        </row>
        <row r="1493">
          <cell r="BS1493">
            <v>39231</v>
          </cell>
          <cell r="BU1493">
            <v>20949311.289999999</v>
          </cell>
          <cell r="BV1493">
            <v>0</v>
          </cell>
          <cell r="BW1493">
            <v>0</v>
          </cell>
          <cell r="BX1493">
            <v>20949311.289999999</v>
          </cell>
          <cell r="BY1493">
            <v>-5.0677672544897851E-3</v>
          </cell>
          <cell r="BZ1493">
            <v>0.99493223274551024</v>
          </cell>
          <cell r="CB1493">
            <v>-7.0618523630445407E-2</v>
          </cell>
          <cell r="CC1493">
            <v>-4.9330090085496936E-2</v>
          </cell>
          <cell r="CD1493">
            <v>-2.8004019387206758E-2</v>
          </cell>
          <cell r="CE1493">
            <v>-1.3973530822994684E-2</v>
          </cell>
          <cell r="CF1493">
            <v>-4.8464340440163367E-3</v>
          </cell>
          <cell r="CG1493">
            <v>0.9951535659559837</v>
          </cell>
          <cell r="CI1493">
            <v>-7.5619450473704442E-2</v>
          </cell>
          <cell r="CJ1493">
            <v>-0.13807618551665624</v>
          </cell>
          <cell r="CK1493">
            <v>-0.43468116787761157</v>
          </cell>
          <cell r="CM1493">
            <v>25151193.579999998</v>
          </cell>
          <cell r="CN1493">
            <v>0</v>
          </cell>
          <cell r="CO1493">
            <v>93916</v>
          </cell>
          <cell r="CP1493">
            <v>25245109.579999998</v>
          </cell>
          <cell r="CQ1493">
            <v>4.6810411653909548E-3</v>
          </cell>
          <cell r="CR1493">
            <v>1.004681041165391</v>
          </cell>
          <cell r="CT1493">
            <v>9.9615890177834343E-2</v>
          </cell>
          <cell r="CU1493">
            <v>0.32384515506158507</v>
          </cell>
          <cell r="CV1493">
            <v>1.2608603928050282</v>
          </cell>
          <cell r="CW1493">
            <v>0.8871268599602633</v>
          </cell>
          <cell r="CX1493">
            <v>2.9810140298560713E-3</v>
          </cell>
          <cell r="CY1493">
            <v>1.0029810140298561</v>
          </cell>
          <cell r="DA1493">
            <v>6.1939532884786264E-2</v>
          </cell>
          <cell r="DB1493">
            <v>0.20813246324036849</v>
          </cell>
          <cell r="DC1493">
            <v>0.88622367358038145</v>
          </cell>
          <cell r="DE1493">
            <v>0.45442693847009924</v>
          </cell>
          <cell r="DF1493">
            <v>0.54557306152990082</v>
          </cell>
        </row>
        <row r="1494">
          <cell r="BS1494">
            <v>39232</v>
          </cell>
          <cell r="BU1494">
            <v>20670119.370000001</v>
          </cell>
          <cell r="BV1494">
            <v>0</v>
          </cell>
          <cell r="BW1494">
            <v>0</v>
          </cell>
          <cell r="BX1494">
            <v>20670119.370000001</v>
          </cell>
          <cell r="BY1494">
            <v>-1.332702140586685E-2</v>
          </cell>
          <cell r="BZ1494">
            <v>0.98667297859413317</v>
          </cell>
          <cell r="CB1494">
            <v>-8.3004410460238542E-2</v>
          </cell>
          <cell r="CC1494">
            <v>-6.199968832484104E-2</v>
          </cell>
          <cell r="CD1494">
            <v>-4.0957830627250003E-2</v>
          </cell>
          <cell r="CE1494">
            <v>-2.7114326684467893E-2</v>
          </cell>
          <cell r="CF1494">
            <v>-2.0516145240475025E-2</v>
          </cell>
          <cell r="CG1494">
            <v>0.97948385475952493</v>
          </cell>
          <cell r="CI1494">
            <v>-9.4584176085256044E-2</v>
          </cell>
          <cell r="CJ1494">
            <v>-0.15575953968082079</v>
          </cell>
          <cell r="CK1494">
            <v>-0.44627933114461027</v>
          </cell>
          <cell r="CM1494">
            <v>25377751.800000001</v>
          </cell>
          <cell r="CN1494">
            <v>77314.45</v>
          </cell>
          <cell r="CO1494">
            <v>171230.45</v>
          </cell>
          <cell r="CP1494">
            <v>25548982.25</v>
          </cell>
          <cell r="CQ1494">
            <v>1.2036892493457017E-2</v>
          </cell>
          <cell r="CR1494">
            <v>1.0120368924934571</v>
          </cell>
          <cell r="CT1494">
            <v>0.11285184843200202</v>
          </cell>
          <cell r="CU1494">
            <v>0.33978013687104536</v>
          </cell>
          <cell r="CV1494">
            <v>1.2880741262959372</v>
          </cell>
          <cell r="CW1494">
            <v>0.9098420030951202</v>
          </cell>
          <cell r="CX1494">
            <v>7.6697294741865877E-3</v>
          </cell>
          <cell r="CY1494">
            <v>1.0076697294741865</v>
          </cell>
          <cell r="DA1494">
            <v>7.0084321819956497E-2</v>
          </cell>
          <cell r="DB1494">
            <v>0.21739851240240471</v>
          </cell>
          <cell r="DC1494">
            <v>0.90069049888454922</v>
          </cell>
          <cell r="DE1494">
            <v>0.44888327831030111</v>
          </cell>
          <cell r="DF1494">
            <v>0.55111672168969894</v>
          </cell>
        </row>
        <row r="1495">
          <cell r="BS1495">
            <v>39233</v>
          </cell>
          <cell r="BU1495">
            <v>20570945.120000001</v>
          </cell>
          <cell r="BV1495">
            <v>0</v>
          </cell>
          <cell r="BW1495">
            <v>0</v>
          </cell>
          <cell r="BX1495">
            <v>20570945.120000001</v>
          </cell>
          <cell r="BY1495">
            <v>-4.7979524561400731E-3</v>
          </cell>
          <cell r="BZ1495">
            <v>0.99520204754385988</v>
          </cell>
          <cell r="CB1495">
            <v>-8.7404111701340548E-2</v>
          </cell>
          <cell r="CC1495">
            <v>-6.6500169224103067E-2</v>
          </cell>
          <cell r="CD1495">
            <v>-4.5559269359333965E-2</v>
          </cell>
          <cell r="CE1495">
            <v>-3.1782185890295689E-2</v>
          </cell>
          <cell r="CF1495">
            <v>-9.3134681197444974E-3</v>
          </cell>
          <cell r="CG1495">
            <v>0.99068653188025546</v>
          </cell>
          <cell r="CI1495">
            <v>-0.10301673749639828</v>
          </cell>
          <cell r="CJ1495">
            <v>-0.16362234629340189</v>
          </cell>
          <cell r="CK1495">
            <v>-0.45143639094123855</v>
          </cell>
          <cell r="CM1495">
            <v>25395905.890000001</v>
          </cell>
          <cell r="CN1495">
            <v>0</v>
          </cell>
          <cell r="CO1495">
            <v>171230.45</v>
          </cell>
          <cell r="CP1495">
            <v>25567136.34</v>
          </cell>
          <cell r="CQ1495">
            <v>7.1056020245189417E-4</v>
          </cell>
          <cell r="CR1495">
            <v>1.000710560202452</v>
          </cell>
          <cell r="CT1495">
            <v>0.11364259666672294</v>
          </cell>
          <cell r="CU1495">
            <v>0.34073213131634161</v>
          </cell>
          <cell r="CV1495">
            <v>1.2896999407103431</v>
          </cell>
          <cell r="CW1495">
            <v>0.91119906081549074</v>
          </cell>
          <cell r="CX1495">
            <v>4.5326870260717583E-4</v>
          </cell>
          <cell r="CY1495">
            <v>1.0004532687026071</v>
          </cell>
          <cell r="DA1495">
            <v>7.0569357552187961E-2</v>
          </cell>
          <cell r="DB1495">
            <v>0.21795032104667711</v>
          </cell>
          <cell r="DC1495">
            <v>0.90155202240103627</v>
          </cell>
          <cell r="DE1495">
            <v>0.44751695336982794</v>
          </cell>
          <cell r="DF1495">
            <v>0.552483046630172</v>
          </cell>
        </row>
        <row r="1499">
          <cell r="BU1499">
            <v>22541132.809999999</v>
          </cell>
          <cell r="BX1499">
            <v>22541132.809999999</v>
          </cell>
          <cell r="CM1499">
            <v>22958116.379999999</v>
          </cell>
          <cell r="CP1499">
            <v>22958116.379999999</v>
          </cell>
        </row>
        <row r="1501">
          <cell r="BU1501">
            <v>-1970187.6899999976</v>
          </cell>
          <cell r="BW1501">
            <v>0</v>
          </cell>
          <cell r="BX1501">
            <v>-1970187.6899999976</v>
          </cell>
          <cell r="BY1501" t="str">
            <v>Month P&amp;L</v>
          </cell>
          <cell r="CA1501">
            <v>638832.27000000328</v>
          </cell>
          <cell r="CM1501">
            <v>2437789.5100000016</v>
          </cell>
          <cell r="CP1501">
            <v>2609019.9600000009</v>
          </cell>
        </row>
        <row r="1502">
          <cell r="BX1502">
            <v>0</v>
          </cell>
          <cell r="CA1502">
            <v>467601.82000000402</v>
          </cell>
        </row>
        <row r="1503">
          <cell r="BU1503">
            <v>0</v>
          </cell>
          <cell r="CM1503">
            <v>0</v>
          </cell>
        </row>
        <row r="1517">
          <cell r="BU1517">
            <v>-8.7404111701340784E-2</v>
          </cell>
          <cell r="BX1517">
            <v>-8.7404111701340784E-2</v>
          </cell>
          <cell r="CA1517" t="str">
            <v>`</v>
          </cell>
          <cell r="CM1517">
            <v>0.10618421257432452</v>
          </cell>
          <cell r="CP1517">
            <v>0.11364259666672188</v>
          </cell>
        </row>
        <row r="1518">
          <cell r="CP1518">
            <v>171230.45</v>
          </cell>
        </row>
        <row r="1519">
          <cell r="BS1519" t="str">
            <v>Cum fee deduction</v>
          </cell>
          <cell r="BU1519">
            <v>-1970187.6899999976</v>
          </cell>
          <cell r="BX1519">
            <v>0</v>
          </cell>
          <cell r="CM1519">
            <v>2437789.5100000016</v>
          </cell>
          <cell r="CP1519">
            <v>171230.45</v>
          </cell>
        </row>
        <row r="1525">
          <cell r="BX1525">
            <v>0</v>
          </cell>
        </row>
        <row r="1526">
          <cell r="BX1526">
            <v>1970187.6899999976</v>
          </cell>
        </row>
        <row r="1532">
          <cell r="BT1532" t="str">
            <v>First Day P&amp;L:</v>
          </cell>
          <cell r="BU1532">
            <v>-161730.25</v>
          </cell>
          <cell r="BW1532">
            <v>149430.21000000089</v>
          </cell>
          <cell r="CL1532" t="str">
            <v>First Day P&amp;L:</v>
          </cell>
          <cell r="CM1532">
            <v>311160.46000000089</v>
          </cell>
        </row>
        <row r="1557">
          <cell r="BU1557">
            <v>0</v>
          </cell>
          <cell r="BX1557">
            <v>0</v>
          </cell>
          <cell r="CM1557">
            <v>0</v>
          </cell>
        </row>
        <row r="1558">
          <cell r="BU1558">
            <v>0</v>
          </cell>
          <cell r="BX1558">
            <v>0</v>
          </cell>
          <cell r="CM1558">
            <v>0</v>
          </cell>
        </row>
        <row r="1559">
          <cell r="BU1559">
            <v>20570945.120000001</v>
          </cell>
          <cell r="BX1559">
            <v>20570945.120000001</v>
          </cell>
          <cell r="CM1559">
            <v>25395905.890000001</v>
          </cell>
          <cell r="CP1559">
            <v>25395905.890000001</v>
          </cell>
        </row>
        <row r="1560">
          <cell r="CM1560" t="str">
            <v xml:space="preserve"> </v>
          </cell>
          <cell r="CN1560" t="str">
            <v xml:space="preserve"> </v>
          </cell>
        </row>
        <row r="1561">
          <cell r="BS1561">
            <v>39234</v>
          </cell>
          <cell r="BU1561">
            <v>20409214.870000001</v>
          </cell>
          <cell r="BV1561">
            <v>0</v>
          </cell>
          <cell r="BW1561">
            <v>0</v>
          </cell>
          <cell r="BX1561">
            <v>20409214.870000001</v>
          </cell>
          <cell r="BY1561">
            <v>-7.8620719202035384E-3</v>
          </cell>
          <cell r="BZ1561">
            <v>0.99213792807979651</v>
          </cell>
          <cell r="CA1561">
            <v>-3.0718220847441913E-2</v>
          </cell>
          <cell r="CB1561">
            <v>-7.862071920203495E-3</v>
          </cell>
          <cell r="CC1561">
            <v>-7.3839412031160956E-2</v>
          </cell>
          <cell r="CD1561">
            <v>-5.3063151027202493E-2</v>
          </cell>
          <cell r="CE1561">
            <v>-3.9394383979248437E-2</v>
          </cell>
          <cell r="CF1561">
            <v>-1.4664304829784727E-2</v>
          </cell>
          <cell r="CG1561">
            <v>0.98533569517021524</v>
          </cell>
          <cell r="CH1561">
            <v>-4.8502042827804792E-2</v>
          </cell>
          <cell r="CI1561">
            <v>-1.4664304829784758E-2</v>
          </cell>
          <cell r="CJ1561">
            <v>-0.17588724316017557</v>
          </cell>
          <cell r="CK1561">
            <v>-0.45948069492300314</v>
          </cell>
          <cell r="CM1561">
            <v>25707066.350000001</v>
          </cell>
          <cell r="CN1561">
            <v>0</v>
          </cell>
          <cell r="CO1561">
            <v>0</v>
          </cell>
          <cell r="CP1561">
            <v>25707066.350000001</v>
          </cell>
          <cell r="CQ1561">
            <v>1.2252386717282834E-2</v>
          </cell>
          <cell r="CR1561">
            <v>1.0122523867172828</v>
          </cell>
          <cell r="CS1561">
            <v>2.996352195041041E-2</v>
          </cell>
          <cell r="CT1561">
            <v>1.2252386717282793E-2</v>
          </cell>
          <cell r="CU1561">
            <v>0.35715929987351624</v>
          </cell>
          <cell r="CV1561">
            <v>1.3177542298504656</v>
          </cell>
          <cell r="CW1561">
            <v>0.93461581080230971</v>
          </cell>
          <cell r="CX1561">
            <v>7.8533001243081962E-3</v>
          </cell>
          <cell r="CY1561">
            <v>1.0078533001243082</v>
          </cell>
          <cell r="CZ1561">
            <v>1.907243460344632E-2</v>
          </cell>
          <cell r="DA1561">
            <v>7.8533001243081824E-3</v>
          </cell>
          <cell r="DB1561">
            <v>0.22751525045435428</v>
          </cell>
          <cell r="DC1561">
            <v>0.91648548113493677</v>
          </cell>
          <cell r="DE1561">
            <v>0.4425598580387875</v>
          </cell>
          <cell r="DF1561">
            <v>0.55744014196121261</v>
          </cell>
        </row>
        <row r="1562">
          <cell r="BS1562">
            <v>39237</v>
          </cell>
          <cell r="BU1562">
            <v>20255522.109999999</v>
          </cell>
          <cell r="BV1562">
            <v>0</v>
          </cell>
          <cell r="BW1562">
            <v>0</v>
          </cell>
          <cell r="BX1562">
            <v>20255522.109999999</v>
          </cell>
          <cell r="BY1562">
            <v>-7.5305572007043908E-3</v>
          </cell>
          <cell r="BZ1562">
            <v>0.99246944279929561</v>
          </cell>
          <cell r="CB1562">
            <v>-1.5333423338596774E-2</v>
          </cell>
          <cell r="CC1562">
            <v>-8.0813917315898265E-2</v>
          </cell>
          <cell r="CD1562">
            <v>-6.0194113133846927E-2</v>
          </cell>
          <cell r="CE1562">
            <v>-4.6628279518010629E-2</v>
          </cell>
          <cell r="CF1562">
            <v>-2.7351522907728302E-2</v>
          </cell>
          <cell r="CG1562">
            <v>0.97264847709227165</v>
          </cell>
          <cell r="CI1562">
            <v>-4.161473666803539E-2</v>
          </cell>
          <cell r="CJ1562">
            <v>-0.19842798210743118</v>
          </cell>
          <cell r="CK1562">
            <v>-0.47426472107788609</v>
          </cell>
          <cell r="CM1562">
            <v>26051596.739999998</v>
          </cell>
          <cell r="CN1562">
            <v>0</v>
          </cell>
          <cell r="CO1562">
            <v>0</v>
          </cell>
          <cell r="CP1562">
            <v>26051596.739999998</v>
          </cell>
          <cell r="CQ1562">
            <v>1.3402166754822914E-2</v>
          </cell>
          <cell r="CR1562">
            <v>1.013402166754823</v>
          </cell>
          <cell r="CT1562">
            <v>2.5818762002035367E-2</v>
          </cell>
          <cell r="CU1562">
            <v>0.37534817512327989</v>
          </cell>
          <cell r="CV1562">
            <v>1.3488171585356179</v>
          </cell>
          <cell r="CW1562">
            <v>0.96054385450519941</v>
          </cell>
          <cell r="CX1562">
            <v>8.651192632408088E-3</v>
          </cell>
          <cell r="CY1562">
            <v>1.008651192632408</v>
          </cell>
          <cell r="DA1562">
            <v>1.6572433168891676E-2</v>
          </cell>
          <cell r="DB1562">
            <v>0.23813472134525338</v>
          </cell>
          <cell r="DC1562">
            <v>0.93306536620944813</v>
          </cell>
          <cell r="DE1562">
            <v>0.43741702384060116</v>
          </cell>
          <cell r="DF1562">
            <v>0.5625829761593989</v>
          </cell>
        </row>
        <row r="1563">
          <cell r="BS1563">
            <v>39238</v>
          </cell>
          <cell r="BU1563">
            <v>20256073.609999999</v>
          </cell>
          <cell r="BV1563">
            <v>0</v>
          </cell>
          <cell r="BW1563">
            <v>0</v>
          </cell>
          <cell r="BX1563">
            <v>20256073.609999999</v>
          </cell>
          <cell r="BY1563">
            <v>2.7227143146694234E-5</v>
          </cell>
          <cell r="BZ1563">
            <v>1.0000272271431467</v>
          </cell>
          <cell r="CB1563">
            <v>-1.5306613680762249E-2</v>
          </cell>
          <cell r="CC1563">
            <v>-8.07888905048465E-2</v>
          </cell>
          <cell r="CD1563">
            <v>-6.0168524904435028E-2</v>
          </cell>
          <cell r="CE1563">
            <v>-4.6602321929705037E-2</v>
          </cell>
          <cell r="CF1563">
            <v>1.0333522275243726E-4</v>
          </cell>
          <cell r="CG1563">
            <v>1.0001033352227524</v>
          </cell>
          <cell r="CI1563">
            <v>-4.1515701713366382E-2</v>
          </cell>
          <cell r="CJ1563">
            <v>-0.19834515148441012</v>
          </cell>
          <cell r="CK1563">
            <v>-0.47421039410572985</v>
          </cell>
          <cell r="CM1563">
            <v>25908721.32</v>
          </cell>
          <cell r="CN1563">
            <v>0</v>
          </cell>
          <cell r="CO1563">
            <v>0</v>
          </cell>
          <cell r="CP1563">
            <v>25908721.32</v>
          </cell>
          <cell r="CQ1563">
            <v>-5.4843248736698384E-3</v>
          </cell>
          <cell r="CR1563">
            <v>0.99451567512633021</v>
          </cell>
          <cell r="CT1563">
            <v>2.0192838649710554E-2</v>
          </cell>
          <cell r="CU1563">
            <v>0.36780531891649493</v>
          </cell>
          <cell r="CV1563">
            <v>1.3359354821693588</v>
          </cell>
          <cell r="CW1563">
            <v>0.94979159507801603</v>
          </cell>
          <cell r="CX1563">
            <v>-3.535225286393712E-3</v>
          </cell>
          <cell r="CY1563">
            <v>0.99646477471360628</v>
          </cell>
          <cell r="DA1563">
            <v>1.2978620597702273E-2</v>
          </cell>
          <cell r="DB1563">
            <v>0.23375763617039169</v>
          </cell>
          <cell r="DC1563">
            <v>0.92623154464657254</v>
          </cell>
          <cell r="DE1563">
            <v>0.43877750655482006</v>
          </cell>
          <cell r="DF1563">
            <v>0.56122249344517994</v>
          </cell>
        </row>
        <row r="1564">
          <cell r="BS1564">
            <v>39239</v>
          </cell>
          <cell r="BU1564">
            <v>20427875.469999999</v>
          </cell>
          <cell r="BV1564">
            <v>0</v>
          </cell>
          <cell r="BW1564">
            <v>0</v>
          </cell>
          <cell r="BX1564">
            <v>20427875.469999999</v>
          </cell>
          <cell r="BY1564">
            <v>8.4814986017420681E-3</v>
          </cell>
          <cell r="BZ1564">
            <v>1.0084814986017421</v>
          </cell>
          <cell r="CB1564">
            <v>-6.9549381015510114E-3</v>
          </cell>
          <cell r="CC1564">
            <v>-7.2992602764957559E-2</v>
          </cell>
          <cell r="CD1564">
            <v>-5.2197345562538855E-2</v>
          </cell>
          <cell r="CE1564">
            <v>-3.8516080856247692E-2</v>
          </cell>
          <cell r="CF1564">
            <v>1.1061852158145693E-2</v>
          </cell>
          <cell r="CG1564">
            <v>1.0110618521581456</v>
          </cell>
          <cell r="CI1564">
            <v>-3.0913090109815688E-2</v>
          </cell>
          <cell r="CJ1564">
            <v>-0.18947736406827009</v>
          </cell>
          <cell r="CK1564">
            <v>-0.46839418721903781</v>
          </cell>
          <cell r="CM1564">
            <v>25281227.629999999</v>
          </cell>
          <cell r="CN1564">
            <v>0</v>
          </cell>
          <cell r="CO1564">
            <v>0</v>
          </cell>
          <cell r="CP1564">
            <v>25281227.629999999</v>
          </cell>
          <cell r="CQ1564">
            <v>-2.4219400187674E-2</v>
          </cell>
          <cell r="CR1564">
            <v>0.97578059981232601</v>
          </cell>
          <cell r="CT1564">
            <v>-4.5156199781458684E-3</v>
          </cell>
          <cell r="CU1564">
            <v>0.33467789451882735</v>
          </cell>
          <cell r="CV1564">
            <v>1.2793605259141119</v>
          </cell>
          <cell r="CW1564">
            <v>0.90256881215425833</v>
          </cell>
          <cell r="CX1564">
            <v>-1.5437355662431628E-2</v>
          </cell>
          <cell r="CY1564">
            <v>0.98456264433756835</v>
          </cell>
          <cell r="DA1564">
            <v>-2.6590906469038389E-3</v>
          </cell>
          <cell r="DB1564">
            <v>0.21471168073958835</v>
          </cell>
          <cell r="DC1564">
            <v>0.89649562320366827</v>
          </cell>
          <cell r="DE1564">
            <v>0.44691044200340047</v>
          </cell>
          <cell r="DF1564">
            <v>0.55308955799659965</v>
          </cell>
        </row>
        <row r="1565">
          <cell r="BS1565">
            <v>39240</v>
          </cell>
          <cell r="BU1565">
            <v>23317151.600000001</v>
          </cell>
          <cell r="BV1565">
            <v>-2428000</v>
          </cell>
          <cell r="BW1565">
            <v>-2428000</v>
          </cell>
          <cell r="BX1565">
            <v>20889151.600000001</v>
          </cell>
          <cell r="BY1565">
            <v>2.25807196973285E-2</v>
          </cell>
          <cell r="BZ1565">
            <v>1.0225807196973284</v>
          </cell>
          <cell r="CB1565">
            <v>1.5468734087993985E-2</v>
          </cell>
          <cell r="CC1565">
            <v>-5.2060108570643027E-2</v>
          </cell>
          <cell r="CD1565">
            <v>-3.0795279494302719E-2</v>
          </cell>
          <cell r="CE1565">
            <v>-1.6805081984573866E-2</v>
          </cell>
          <cell r="CF1565">
            <v>2.432430027434004E-2</v>
          </cell>
          <cell r="CG1565">
            <v>1.0243243002743401</v>
          </cell>
          <cell r="CI1565">
            <v>-7.3407291217144621E-3</v>
          </cell>
          <cell r="CJ1565">
            <v>-0.16976196809271704</v>
          </cell>
          <cell r="CK1565">
            <v>-0.45546324780136904</v>
          </cell>
          <cell r="CM1565">
            <v>21842812.219999999</v>
          </cell>
          <cell r="CN1565">
            <v>2428000</v>
          </cell>
          <cell r="CO1565">
            <v>2428000</v>
          </cell>
          <cell r="CP1565">
            <v>24270812.219999999</v>
          </cell>
          <cell r="CQ1565">
            <v>-3.9967023152031968E-2</v>
          </cell>
          <cell r="CR1565">
            <v>0.96003297684796807</v>
          </cell>
          <cell r="CT1565">
            <v>-4.4302167241965451E-2</v>
          </cell>
          <cell r="CU1565">
            <v>0.28133479220808821</v>
          </cell>
          <cell r="CV1565">
            <v>1.1882612710030749</v>
          </cell>
          <cell r="CW1565">
            <v>0.8265288003905551</v>
          </cell>
          <cell r="CX1565">
            <v>-2.4804255851247129E-2</v>
          </cell>
          <cell r="CY1565">
            <v>0.97519574414875287</v>
          </cell>
          <cell r="DA1565">
            <v>-2.7397389733413546E-2</v>
          </cell>
          <cell r="DB1565">
            <v>0.18458166142502508</v>
          </cell>
          <cell r="DC1565">
            <v>0.8494544605449541</v>
          </cell>
          <cell r="DE1565">
            <v>0.51632352259931469</v>
          </cell>
          <cell r="DF1565">
            <v>0.48367647740068537</v>
          </cell>
        </row>
        <row r="1566">
          <cell r="BS1566">
            <v>39241</v>
          </cell>
          <cell r="BU1566">
            <v>22967152.149999999</v>
          </cell>
          <cell r="BW1566">
            <v>-2428000</v>
          </cell>
          <cell r="BX1566">
            <v>20539152.149999999</v>
          </cell>
          <cell r="BY1566">
            <v>-1.6755082097254872E-2</v>
          </cell>
          <cell r="BZ1566">
            <v>0.98324491790274515</v>
          </cell>
          <cell r="CA1566">
            <v>6.366598657893352E-3</v>
          </cell>
          <cell r="CB1566">
            <v>-1.5455279188457682E-3</v>
          </cell>
          <cell r="CC1566">
            <v>-6.7942919274804781E-2</v>
          </cell>
          <cell r="CD1566">
            <v>-4.7034384155422604E-2</v>
          </cell>
          <cell r="CE1566">
            <v>-3.3278593553526026E-2</v>
          </cell>
          <cell r="CF1566">
            <v>-1.749517214732647E-2</v>
          </cell>
          <cell r="CG1566">
            <v>0.98250482785267357</v>
          </cell>
          <cell r="CH1566">
            <v>-1.0192637056399279E-2</v>
          </cell>
          <cell r="CI1566">
            <v>-2.4707473949369563E-2</v>
          </cell>
          <cell r="CJ1566">
            <v>-0.18428712538419245</v>
          </cell>
          <cell r="CK1566">
            <v>-0.46499001202163015</v>
          </cell>
          <cell r="CM1566">
            <v>22287184.609999999</v>
          </cell>
          <cell r="CN1566">
            <v>0</v>
          </cell>
          <cell r="CO1566">
            <v>2428000</v>
          </cell>
          <cell r="CP1566">
            <v>24715184.609999999</v>
          </cell>
          <cell r="CQ1566">
            <v>1.8308921266088581E-2</v>
          </cell>
          <cell r="CR1566">
            <v>1.0183089212660885</v>
          </cell>
          <cell r="CS1566">
            <v>-3.8584011356861847E-2</v>
          </cell>
          <cell r="CT1566">
            <v>-2.6804370867827165E-2</v>
          </cell>
          <cell r="CU1566">
            <v>0.30479465003412609</v>
          </cell>
          <cell r="CV1566">
            <v>1.2283259743235009</v>
          </cell>
          <cell r="CW1566">
            <v>0.85997057238714891</v>
          </cell>
          <cell r="CX1566">
            <v>1.1450218869002235E-2</v>
          </cell>
          <cell r="CY1566">
            <v>1.0114502188690022</v>
          </cell>
          <cell r="CZ1566">
            <v>-2.3926276864532081E-2</v>
          </cell>
          <cell r="DA1566">
            <v>-1.6260876973298255E-2</v>
          </cell>
          <cell r="DB1566">
            <v>0.19814538071654786</v>
          </cell>
          <cell r="DC1566">
            <v>0.87063111890644618</v>
          </cell>
          <cell r="DE1566">
            <v>0.50751273346028813</v>
          </cell>
          <cell r="DF1566">
            <v>0.49248726653971187</v>
          </cell>
        </row>
        <row r="1567">
          <cell r="BS1567">
            <v>39244</v>
          </cell>
          <cell r="BU1567">
            <v>22938753.649999999</v>
          </cell>
          <cell r="BV1567">
            <v>0</v>
          </cell>
          <cell r="BW1567">
            <v>-2428000</v>
          </cell>
          <cell r="BX1567">
            <v>20510753.649999999</v>
          </cell>
          <cell r="BY1567">
            <v>-1.382652009810444E-3</v>
          </cell>
          <cell r="BZ1567">
            <v>0.99861734799018953</v>
          </cell>
          <cell r="CB1567">
            <v>-2.9260430013730021E-3</v>
          </cell>
          <cell r="CC1567">
            <v>-6.9231629870727507E-2</v>
          </cell>
          <cell r="CD1567">
            <v>-4.8352003979450386E-2</v>
          </cell>
          <cell r="CE1567">
            <v>-3.4615232849076083E-2</v>
          </cell>
          <cell r="CF1567">
            <v>-1.4400808099425053E-3</v>
          </cell>
          <cell r="CG1567">
            <v>0.99855991919005749</v>
          </cell>
          <cell r="CI1567">
            <v>-2.6111974000215477E-2</v>
          </cell>
          <cell r="CJ1567">
            <v>-0.18546181784134974</v>
          </cell>
          <cell r="CK1567">
            <v>-0.46576046963844542</v>
          </cell>
          <cell r="CM1567">
            <v>22276097.149999999</v>
          </cell>
          <cell r="CN1567">
            <v>34695</v>
          </cell>
          <cell r="CO1567">
            <v>2462695</v>
          </cell>
          <cell r="CP1567">
            <v>24738792.149999999</v>
          </cell>
          <cell r="CQ1567">
            <v>9.551836400383297E-4</v>
          </cell>
          <cell r="CR1567">
            <v>1.0009551836400383</v>
          </cell>
          <cell r="CT1567">
            <v>-2.5874790324323271E-2</v>
          </cell>
          <cell r="CU1567">
            <v>0.30604096853744833</v>
          </cell>
          <cell r="CV1567">
            <v>1.2304544348388471</v>
          </cell>
          <cell r="CW1567">
            <v>0.86174718584884591</v>
          </cell>
          <cell r="CX1567">
            <v>5.971780257892212E-4</v>
          </cell>
          <cell r="CY1567">
            <v>1.0005971780257892</v>
          </cell>
          <cell r="DA1567">
            <v>-1.5673409585917564E-2</v>
          </cell>
          <cell r="DB1567">
            <v>0.19886088680961267</v>
          </cell>
          <cell r="DC1567">
            <v>0.87174821870501451</v>
          </cell>
          <cell r="DE1567">
            <v>0.50732786339306024</v>
          </cell>
          <cell r="DF1567">
            <v>0.49267213660693976</v>
          </cell>
        </row>
        <row r="1568">
          <cell r="BS1568">
            <v>39245</v>
          </cell>
          <cell r="BU1568">
            <v>23297390.690000001</v>
          </cell>
          <cell r="BV1568">
            <v>0</v>
          </cell>
          <cell r="BW1568">
            <v>-2428000</v>
          </cell>
          <cell r="BX1568">
            <v>20869390.690000001</v>
          </cell>
          <cell r="BY1568">
            <v>1.7485317512942918E-2</v>
          </cell>
          <cell r="BZ1568">
            <v>1.017485317512943</v>
          </cell>
          <cell r="CB1568">
            <v>1.4508111720634487E-2</v>
          </cell>
          <cell r="CC1568">
            <v>-5.2956849388012706E-2</v>
          </cell>
          <cell r="CD1568">
            <v>-3.1712136608475161E-2</v>
          </cell>
          <cell r="CE1568">
            <v>-1.7735173673283589E-2</v>
          </cell>
          <cell r="CF1568">
            <v>1.8511357629380241E-2</v>
          </cell>
          <cell r="CG1568">
            <v>1.0185113576293803</v>
          </cell>
          <cell r="CI1568">
            <v>-8.083984459962279E-3</v>
          </cell>
          <cell r="CJ1568">
            <v>-0.17038361024862569</v>
          </cell>
          <cell r="CK1568">
            <v>-0.45587097063217052</v>
          </cell>
          <cell r="CM1568">
            <v>21674806.25</v>
          </cell>
          <cell r="CN1568">
            <v>0</v>
          </cell>
          <cell r="CO1568">
            <v>2462695</v>
          </cell>
          <cell r="CP1568">
            <v>24137501.25</v>
          </cell>
          <cell r="CQ1568">
            <v>-2.4305588419764403E-2</v>
          </cell>
          <cell r="CR1568">
            <v>0.97569441158023562</v>
          </cell>
          <cell r="CT1568">
            <v>-4.955147674001692E-2</v>
          </cell>
          <cell r="CU1568">
            <v>0.27429687429682659</v>
          </cell>
          <cell r="CV1568">
            <v>1.176241927356616</v>
          </cell>
          <cell r="CW1568">
            <v>0.81649632500794933</v>
          </cell>
          <cell r="CX1568">
            <v>-1.5077889765493537E-2</v>
          </cell>
          <cell r="CY1568">
            <v>0.98492211023450649</v>
          </cell>
          <cell r="DA1568">
            <v>-3.0514977409425215E-2</v>
          </cell>
          <cell r="DB1568">
            <v>0.18078459451413553</v>
          </cell>
          <cell r="DC1568">
            <v>0.84352620539462153</v>
          </cell>
          <cell r="DE1568">
            <v>0.5180398618524773</v>
          </cell>
          <cell r="DF1568">
            <v>0.48196013814752275</v>
          </cell>
        </row>
        <row r="1569">
          <cell r="BS1569">
            <v>39246</v>
          </cell>
          <cell r="BU1569">
            <v>22872704.140000001</v>
          </cell>
          <cell r="BV1569">
            <v>0</v>
          </cell>
          <cell r="BW1569">
            <v>-2428000</v>
          </cell>
          <cell r="BX1569">
            <v>20444704.140000001</v>
          </cell>
          <cell r="BY1569">
            <v>-2.0349734034328951E-2</v>
          </cell>
          <cell r="BZ1569">
            <v>0.97965026596567106</v>
          </cell>
          <cell r="CB1569">
            <v>-6.1368585285497268E-3</v>
          </cell>
          <cell r="CC1569">
            <v>-7.2228925621999562E-2</v>
          </cell>
          <cell r="CD1569">
            <v>-5.1416537097161319E-2</v>
          </cell>
          <cell r="CE1569">
            <v>-3.7724001640308535E-2</v>
          </cell>
          <cell r="CF1569">
            <v>-2.0583575348081612E-2</v>
          </cell>
          <cell r="CG1569">
            <v>0.97941642465191836</v>
          </cell>
          <cell r="CI1569">
            <v>-2.8501162504799615E-2</v>
          </cell>
          <cell r="CJ1569">
            <v>-0.18746008171707662</v>
          </cell>
          <cell r="CK1569">
            <v>-0.4670710915072418</v>
          </cell>
          <cell r="CM1569">
            <v>22094197.300000001</v>
          </cell>
          <cell r="CN1569">
            <v>0</v>
          </cell>
          <cell r="CO1569">
            <v>2462695</v>
          </cell>
          <cell r="CP1569">
            <v>24556892.300000001</v>
          </cell>
          <cell r="CQ1569">
            <v>1.7375081440959044E-2</v>
          </cell>
          <cell r="CR1569">
            <v>1.017375081440959</v>
          </cell>
          <cell r="CT1569">
            <v>-3.3037356242935467E-2</v>
          </cell>
          <cell r="CU1569">
            <v>0.29643788626769352</v>
          </cell>
          <cell r="CV1569">
            <v>1.2140543080796666</v>
          </cell>
          <cell r="CW1569">
            <v>0.84805809659216513</v>
          </cell>
          <cell r="CX1569">
            <v>1.0862005729901716E-2</v>
          </cell>
          <cell r="CY1569">
            <v>1.0108620057299018</v>
          </cell>
          <cell r="DA1569">
            <v>-1.9984425538992379E-2</v>
          </cell>
          <cell r="DB1569">
            <v>0.19361028354552778</v>
          </cell>
          <cell r="DC1569">
            <v>0.86355059760084196</v>
          </cell>
          <cell r="DE1569">
            <v>0.50865644301774693</v>
          </cell>
          <cell r="DF1569">
            <v>0.49134355698225318</v>
          </cell>
        </row>
        <row r="1570">
          <cell r="BS1570">
            <v>39247</v>
          </cell>
          <cell r="BU1570">
            <v>22687056.210000001</v>
          </cell>
          <cell r="BV1570">
            <v>0</v>
          </cell>
          <cell r="BW1570">
            <v>-2428000</v>
          </cell>
          <cell r="BX1570">
            <v>20259056.210000001</v>
          </cell>
          <cell r="BY1570">
            <v>-9.0804899268158209E-3</v>
          </cell>
          <cell r="BZ1570">
            <v>0.99091951007318413</v>
          </cell>
          <cell r="CB1570">
            <v>-1.5161622773314787E-2</v>
          </cell>
          <cell r="CC1570">
            <v>-8.0653541517280103E-2</v>
          </cell>
          <cell r="CD1570">
            <v>-6.0030139676794714E-2</v>
          </cell>
          <cell r="CE1570">
            <v>-4.6461939150230447E-2</v>
          </cell>
          <cell r="CF1570">
            <v>-1.4583461417054269E-2</v>
          </cell>
          <cell r="CG1570">
            <v>0.98541653858294576</v>
          </cell>
          <cell r="CI1570">
            <v>-4.2668978318123885E-2</v>
          </cell>
          <cell r="CJ1570">
            <v>-0.19930972626517207</v>
          </cell>
          <cell r="CK1570">
            <v>-0.47484303968227881</v>
          </cell>
          <cell r="CM1570">
            <v>22417955.600000001</v>
          </cell>
          <cell r="CN1570">
            <v>0</v>
          </cell>
          <cell r="CO1570">
            <v>2462695</v>
          </cell>
          <cell r="CP1570">
            <v>24880650.600000001</v>
          </cell>
          <cell r="CQ1570">
            <v>1.3184009444061484E-2</v>
          </cell>
          <cell r="CR1570">
            <v>1.0131840094440614</v>
          </cell>
          <cell r="CT1570">
            <v>-2.0288911615587768E-2</v>
          </cell>
          <cell r="CU1570">
            <v>0.31353013560388576</v>
          </cell>
          <cell r="CV1570">
            <v>1.2432444209870539</v>
          </cell>
          <cell r="CW1570">
            <v>0.87242291199081046</v>
          </cell>
          <cell r="CX1570">
            <v>8.2961144782487447E-3</v>
          </cell>
          <cell r="CY1570">
            <v>1.0082961144782487</v>
          </cell>
          <cell r="DA1570">
            <v>-1.1854104142797195E-2</v>
          </cell>
          <cell r="DB1570">
            <v>0.20351261110023633</v>
          </cell>
          <cell r="DC1570">
            <v>0.87901082669454733</v>
          </cell>
          <cell r="DE1570">
            <v>0.50298304555526507</v>
          </cell>
          <cell r="DF1570">
            <v>0.49701695444473493</v>
          </cell>
        </row>
        <row r="1571">
          <cell r="BS1571">
            <v>39248</v>
          </cell>
          <cell r="BU1571">
            <v>22498952.550000001</v>
          </cell>
          <cell r="BV1571">
            <v>0</v>
          </cell>
          <cell r="BW1571">
            <v>-2428000</v>
          </cell>
          <cell r="BX1571">
            <v>20070952.550000001</v>
          </cell>
          <cell r="BY1571">
            <v>-9.2849172266549606E-3</v>
          </cell>
          <cell r="BZ1571">
            <v>0.99071508277334508</v>
          </cell>
          <cell r="CA1571">
            <v>-2.2795468701954036E-2</v>
          </cell>
          <cell r="CB1571">
            <v>-2.4305765587497752E-2</v>
          </cell>
          <cell r="CC1571">
            <v>-8.9189597286910449E-2</v>
          </cell>
          <cell r="CD1571">
            <v>-6.8757682025446076E-2</v>
          </cell>
          <cell r="CE1571">
            <v>-5.5315461117685594E-2</v>
          </cell>
          <cell r="CF1571">
            <v>-1.908038796435459E-2</v>
          </cell>
          <cell r="CG1571">
            <v>0.98091961203564537</v>
          </cell>
          <cell r="CH1571">
            <v>-3.7145523732718178E-2</v>
          </cell>
          <cell r="CI1571">
            <v>-6.0935225622126055E-2</v>
          </cell>
          <cell r="CJ1571">
            <v>-0.21458720732731784</v>
          </cell>
          <cell r="CK1571">
            <v>-0.48486323822732214</v>
          </cell>
          <cell r="CM1571">
            <v>22799095.760000002</v>
          </cell>
          <cell r="CN1571">
            <v>0</v>
          </cell>
          <cell r="CO1571">
            <v>2462695</v>
          </cell>
          <cell r="CP1571">
            <v>25261790.760000002</v>
          </cell>
          <cell r="CQ1571">
            <v>1.5318737686063568E-2</v>
          </cell>
          <cell r="CR1571">
            <v>1.0153187376860635</v>
          </cell>
          <cell r="CS1571">
            <v>2.2116207450007863E-2</v>
          </cell>
          <cell r="CT1571">
            <v>-5.2809744444991535E-3</v>
          </cell>
          <cell r="CU1571">
            <v>0.33365175919394119</v>
          </cell>
          <cell r="CV1571">
            <v>1.27760809383788</v>
          </cell>
          <cell r="CW1571">
            <v>0.90110606741697286</v>
          </cell>
          <cell r="CX1571">
            <v>9.7942787798909799E-3</v>
          </cell>
          <cell r="CY1571">
            <v>1.009794278779891</v>
          </cell>
          <cell r="CZ1571">
            <v>1.4317768684847909E-2</v>
          </cell>
          <cell r="DA1571">
            <v>-2.1759277635665653E-3</v>
          </cell>
          <cell r="DB1571">
            <v>0.21530014912846651</v>
          </cell>
          <cell r="DC1571">
            <v>0.8974143825616272</v>
          </cell>
          <cell r="DE1571">
            <v>0.49668701830213574</v>
          </cell>
          <cell r="DF1571">
            <v>0.5033129816978642</v>
          </cell>
        </row>
        <row r="1572">
          <cell r="BS1572">
            <v>39251</v>
          </cell>
          <cell r="BU1572">
            <v>22481676.969999999</v>
          </cell>
          <cell r="BV1572">
            <v>0</v>
          </cell>
          <cell r="BW1572">
            <v>-2428000</v>
          </cell>
          <cell r="BX1572">
            <v>20053676.969999999</v>
          </cell>
          <cell r="BY1572">
            <v>-8.6072546666460714E-4</v>
          </cell>
          <cell r="BZ1572">
            <v>0.9991392745333354</v>
          </cell>
          <cell r="CB1572">
            <v>-2.5145570462734468E-2</v>
          </cell>
          <cell r="CC1572">
            <v>-8.9973554995828597E-2</v>
          </cell>
          <cell r="CD1572">
            <v>-6.9559226004162533E-2</v>
          </cell>
          <cell r="CE1572">
            <v>-5.6128575158265859E-2</v>
          </cell>
          <cell r="CF1572">
            <v>-1.8237172948810635E-3</v>
          </cell>
          <cell r="CG1572">
            <v>0.99817628270511893</v>
          </cell>
          <cell r="CI1572">
            <v>-6.2647814292172588E-2</v>
          </cell>
          <cell r="CJ1572">
            <v>-0.21601957822093587</v>
          </cell>
          <cell r="CK1572">
            <v>-0.485802702048996</v>
          </cell>
          <cell r="CM1572">
            <v>22646994.32</v>
          </cell>
          <cell r="CN1572">
            <v>0</v>
          </cell>
          <cell r="CO1572">
            <v>2462695</v>
          </cell>
          <cell r="CP1572">
            <v>25109689.32</v>
          </cell>
          <cell r="CQ1572">
            <v>-6.0210078313546024E-3</v>
          </cell>
          <cell r="CR1572">
            <v>0.99397899216864538</v>
          </cell>
          <cell r="CT1572">
            <v>-1.1270185487366247E-2</v>
          </cell>
          <cell r="CU1572">
            <v>0.32562183150753454</v>
          </cell>
          <cell r="CV1572">
            <v>1.2638945976681253</v>
          </cell>
          <cell r="CW1572">
            <v>0.88965949289681956</v>
          </cell>
          <cell r="CX1572">
            <v>-3.847712050360678E-3</v>
          </cell>
          <cell r="CY1572">
            <v>0.99615228794963928</v>
          </cell>
          <cell r="DA1572">
            <v>-6.0152674704506692E-3</v>
          </cell>
          <cell r="DB1572">
            <v>0.21062402409985981</v>
          </cell>
          <cell r="DC1572">
            <v>0.89011367837731714</v>
          </cell>
          <cell r="DE1572">
            <v>0.49816837782639711</v>
          </cell>
          <cell r="DF1572">
            <v>0.50183162217360289</v>
          </cell>
        </row>
        <row r="1573">
          <cell r="BS1573">
            <v>39252</v>
          </cell>
          <cell r="BU1573">
            <v>22522511.719999999</v>
          </cell>
          <cell r="BV1573">
            <v>0</v>
          </cell>
          <cell r="BW1573">
            <v>-2428000</v>
          </cell>
          <cell r="BX1573">
            <v>20094511.719999999</v>
          </cell>
          <cell r="BY1573">
            <v>2.0362724532308053E-3</v>
          </cell>
          <cell r="BZ1573">
            <v>1.0020362724532308</v>
          </cell>
          <cell r="CB1573">
            <v>-2.3160501241957676E-2</v>
          </cell>
          <cell r="CC1573">
            <v>-8.8120493214155049E-2</v>
          </cell>
          <cell r="CD1573">
            <v>-6.7664595086712076E-2</v>
          </cell>
          <cell r="CE1573">
            <v>-5.4206595776468913E-2</v>
          </cell>
          <cell r="CF1573">
            <v>4.5118347634629059E-3</v>
          </cell>
          <cell r="CG1573">
            <v>1.004511834763463</v>
          </cell>
          <cell r="CI1573">
            <v>-5.8418636115088018E-2</v>
          </cell>
          <cell r="CJ1573">
            <v>-0.21248238810007869</v>
          </cell>
          <cell r="CK1573">
            <v>-0.4834827288048219</v>
          </cell>
          <cell r="CM1573">
            <v>22579592.940000001</v>
          </cell>
          <cell r="CN1573">
            <v>56708.82</v>
          </cell>
          <cell r="CO1573">
            <v>2519403.8199999998</v>
          </cell>
          <cell r="CP1573">
            <v>25098996.760000002</v>
          </cell>
          <cell r="CQ1573">
            <v>-4.2583402222670983E-4</v>
          </cell>
          <cell r="CR1573">
            <v>0.99957416597777327</v>
          </cell>
          <cell r="CT1573">
            <v>-1.169122028117564E-2</v>
          </cell>
          <cell r="CU1573">
            <v>0.32505733663107206</v>
          </cell>
          <cell r="CV1573">
            <v>1.262930554325703</v>
          </cell>
          <cell r="CW1573">
            <v>0.88885481159432045</v>
          </cell>
          <cell r="CX1573">
            <v>-2.7203270378413255E-4</v>
          </cell>
          <cell r="CY1573">
            <v>0.99972796729621582</v>
          </cell>
          <cell r="DA1573">
            <v>-6.2856638247609231E-3</v>
          </cell>
          <cell r="DB1573">
            <v>0.21029469477331775</v>
          </cell>
          <cell r="DC1573">
            <v>0.88959950564292867</v>
          </cell>
          <cell r="DE1573">
            <v>0.49936720004054908</v>
          </cell>
          <cell r="DF1573">
            <v>0.50063279995945098</v>
          </cell>
        </row>
        <row r="1574">
          <cell r="BS1574">
            <v>39253</v>
          </cell>
          <cell r="BU1574">
            <v>22709296.469999999</v>
          </cell>
          <cell r="BV1574">
            <v>0</v>
          </cell>
          <cell r="BW1574">
            <v>-2428000</v>
          </cell>
          <cell r="BX1574">
            <v>20281296.469999999</v>
          </cell>
          <cell r="BY1574">
            <v>9.2953117051405524E-3</v>
          </cell>
          <cell r="BZ1574">
            <v>1.0092953117051406</v>
          </cell>
          <cell r="CB1574">
            <v>-1.4080473615108335E-2</v>
          </cell>
          <cell r="CC1574">
            <v>-7.9644288961050691E-2</v>
          </cell>
          <cell r="CD1574">
            <v>-5.899824688430455E-2</v>
          </cell>
          <cell r="CE1574">
            <v>-4.5415151275545074E-2</v>
          </cell>
          <cell r="CF1574">
            <v>1.8493066384789359E-2</v>
          </cell>
          <cell r="CG1574">
            <v>1.0184930663847893</v>
          </cell>
          <cell r="CI1574">
            <v>-4.1005909446083844E-2</v>
          </cell>
          <cell r="CJ1574">
            <v>-0.19791877262402269</v>
          </cell>
          <cell r="CK1574">
            <v>-0.47393074061971929</v>
          </cell>
          <cell r="CM1574">
            <v>22098520.460000001</v>
          </cell>
          <cell r="CN1574">
            <v>5401.19</v>
          </cell>
          <cell r="CO1574">
            <v>2524805.0099999998</v>
          </cell>
          <cell r="CP1574">
            <v>24623325.469999999</v>
          </cell>
          <cell r="CQ1574">
            <v>-1.8951804908715515E-2</v>
          </cell>
          <cell r="CR1574">
            <v>0.98104819509128449</v>
          </cell>
          <cell r="CT1574">
            <v>-3.0421455463977454E-2</v>
          </cell>
          <cell r="CU1574">
            <v>0.29994510849437783</v>
          </cell>
          <cell r="CV1574">
            <v>1.220043935938151</v>
          </cell>
          <cell r="CW1574">
            <v>0.85305760370409622</v>
          </cell>
          <cell r="CX1574">
            <v>-1.2052717458432671E-2</v>
          </cell>
          <cell r="CY1574">
            <v>0.98794728254156738</v>
          </cell>
          <cell r="DA1574">
            <v>-1.8262621953075042E-2</v>
          </cell>
          <cell r="DB1574">
            <v>0.19570735477577506</v>
          </cell>
          <cell r="DC1574">
            <v>0.8668246966918205</v>
          </cell>
          <cell r="DE1574">
            <v>0.50681550733607672</v>
          </cell>
          <cell r="DF1574">
            <v>0.49318449266392322</v>
          </cell>
        </row>
        <row r="1575">
          <cell r="BS1575">
            <v>39254</v>
          </cell>
          <cell r="BU1575">
            <v>22591847.52</v>
          </cell>
          <cell r="BV1575">
            <v>0</v>
          </cell>
          <cell r="BW1575">
            <v>-2428000</v>
          </cell>
          <cell r="BX1575">
            <v>20163847.52</v>
          </cell>
          <cell r="BY1575">
            <v>-5.7909981333653503E-3</v>
          </cell>
          <cell r="BZ1575">
            <v>0.99420900186663463</v>
          </cell>
          <cell r="CB1575">
            <v>-1.9789931752051682E-2</v>
          </cell>
          <cell r="CC1575">
            <v>-8.4974067165709433E-2</v>
          </cell>
          <cell r="CD1575">
            <v>-6.4447586280091063E-2</v>
          </cell>
          <cell r="CE1575">
            <v>-5.0943150352647293E-2</v>
          </cell>
          <cell r="CF1575">
            <v>-8.9853930534209703E-3</v>
          </cell>
          <cell r="CG1575">
            <v>0.99101460694657906</v>
          </cell>
          <cell r="CI1575">
            <v>-4.9622848285618693E-2</v>
          </cell>
          <cell r="CJ1575">
            <v>-0.20512578771276613</v>
          </cell>
          <cell r="CK1575">
            <v>-0.4786576796885732</v>
          </cell>
          <cell r="CM1575">
            <v>22361037.719999999</v>
          </cell>
          <cell r="CN1575">
            <v>0</v>
          </cell>
          <cell r="CO1575">
            <v>2524805.0099999998</v>
          </cell>
          <cell r="CP1575">
            <v>24885842.729999997</v>
          </cell>
          <cell r="CQ1575">
            <v>1.0661324373908701E-2</v>
          </cell>
          <cell r="CR1575">
            <v>1.0106613243739087</v>
          </cell>
          <cell r="CT1575">
            <v>-2.0084464094696663E-2</v>
          </cell>
          <cell r="CU1575">
            <v>0.31380424496431236</v>
          </cell>
          <cell r="CV1575">
            <v>1.2437125444635164</v>
          </cell>
          <cell r="CW1575">
            <v>0.87281365190072346</v>
          </cell>
          <cell r="CX1575">
            <v>6.8225057859381995E-3</v>
          </cell>
          <cell r="CY1575">
            <v>1.0068225057859381</v>
          </cell>
          <cell r="DA1575">
            <v>-1.1564713011078198E-2</v>
          </cell>
          <cell r="DB1575">
            <v>0.20386507512202146</v>
          </cell>
          <cell r="DC1575">
            <v>0.8795611189863326</v>
          </cell>
          <cell r="DE1575">
            <v>0.5025672412212</v>
          </cell>
          <cell r="DF1575">
            <v>0.49743275877880005</v>
          </cell>
        </row>
        <row r="1576">
          <cell r="BS1576">
            <v>39255</v>
          </cell>
          <cell r="BU1576">
            <v>22671457.780000001</v>
          </cell>
          <cell r="BV1576">
            <v>0</v>
          </cell>
          <cell r="BW1576">
            <v>-2428000</v>
          </cell>
          <cell r="BX1576">
            <v>20243457.780000001</v>
          </cell>
          <cell r="BY1576">
            <v>3.9481681222315471E-3</v>
          </cell>
          <cell r="BZ1576">
            <v>1.0039481681222315</v>
          </cell>
          <cell r="CA1576">
            <v>8.5947704559741211E-3</v>
          </cell>
          <cell r="CB1576">
            <v>-1.5919897607504785E-2</v>
          </cell>
          <cell r="CC1576">
            <v>-8.1361390946677936E-2</v>
          </cell>
          <cell r="CD1576">
            <v>-6.0753868063565308E-2</v>
          </cell>
          <cell r="CE1576">
            <v>-4.7196114352684115E-2</v>
          </cell>
          <cell r="CF1576">
            <v>6.6839354548634588E-3</v>
          </cell>
          <cell r="CG1576">
            <v>1.0066839354548636</v>
          </cell>
          <cell r="CH1576">
            <v>1.8810882229126413E-2</v>
          </cell>
          <cell r="CI1576">
            <v>-4.3270588745782712E-2</v>
          </cell>
          <cell r="CJ1576">
            <v>-0.19981289978310268</v>
          </cell>
          <cell r="CK1576">
            <v>-0.47517306126972281</v>
          </cell>
          <cell r="CM1576">
            <v>22080971.600000001</v>
          </cell>
          <cell r="CN1576">
            <v>0</v>
          </cell>
          <cell r="CO1576">
            <v>2524805.0099999998</v>
          </cell>
          <cell r="CP1576">
            <v>24605776.609999999</v>
          </cell>
          <cell r="CQ1576">
            <v>-1.1254033991879903E-2</v>
          </cell>
          <cell r="CR1576">
            <v>0.98874596600812015</v>
          </cell>
          <cell r="CS1576">
            <v>-2.5968632082835064E-2</v>
          </cell>
          <cell r="CT1576">
            <v>-3.1112466844946063E-2</v>
          </cell>
          <cell r="CU1576">
            <v>0.29901864733280803</v>
          </cell>
          <cell r="CV1576">
            <v>1.2184617272201166</v>
          </cell>
          <cell r="CW1576">
            <v>0.85173694340177608</v>
          </cell>
          <cell r="CX1576">
            <v>-7.1689257786166465E-3</v>
          </cell>
          <cell r="CY1576">
            <v>0.99283107422138339</v>
          </cell>
          <cell r="CZ1576">
            <v>-1.6510730614040625E-2</v>
          </cell>
          <cell r="DA1576">
            <v>-1.8650732220467425E-2</v>
          </cell>
          <cell r="DB1576">
            <v>0.19523465575100296</v>
          </cell>
          <cell r="DC1576">
            <v>0.86608668482794604</v>
          </cell>
          <cell r="DE1576">
            <v>0.50659725279924006</v>
          </cell>
          <cell r="DF1576">
            <v>0.49340274720075988</v>
          </cell>
        </row>
        <row r="1577">
          <cell r="BS1577">
            <v>39258</v>
          </cell>
          <cell r="BU1577">
            <v>22836408.239999998</v>
          </cell>
          <cell r="BV1577">
            <v>0</v>
          </cell>
          <cell r="BW1577">
            <v>-2428000</v>
          </cell>
          <cell r="BX1577">
            <v>20408408.239999998</v>
          </cell>
          <cell r="BY1577">
            <v>8.1483342318605188E-3</v>
          </cell>
          <cell r="BZ1577">
            <v>1.0081483342318605</v>
          </cell>
          <cell r="CB1577">
            <v>-7.9012840222872915E-3</v>
          </cell>
          <cell r="CC1577">
            <v>-7.3876016521820076E-2</v>
          </cell>
          <cell r="CD1577">
            <v>-5.3100576654565135E-2</v>
          </cell>
          <cell r="CE1577">
            <v>-3.9432349835014424E-2</v>
          </cell>
          <cell r="CF1577">
            <v>1.0561439991371298E-2</v>
          </cell>
          <cell r="CG1577">
            <v>1.0105614399913714</v>
          </cell>
          <cell r="CI1577">
            <v>-3.3166148480841207E-2</v>
          </cell>
          <cell r="CJ1577">
            <v>-0.19136177174229241</v>
          </cell>
          <cell r="CK1577">
            <v>-0.46963013305046786</v>
          </cell>
          <cell r="CM1577">
            <v>21852412.07</v>
          </cell>
          <cell r="CN1577">
            <v>0</v>
          </cell>
          <cell r="CO1577">
            <v>2524805.0099999998</v>
          </cell>
          <cell r="CP1577">
            <v>24377217.079999998</v>
          </cell>
          <cell r="CQ1577">
            <v>-9.2888565812270542E-3</v>
          </cell>
          <cell r="CR1577">
            <v>0.99071114341877298</v>
          </cell>
          <cell r="CT1577">
            <v>-4.0112324183762205E-2</v>
          </cell>
          <cell r="CU1577">
            <v>0.28695224942139408</v>
          </cell>
          <cell r="CV1577">
            <v>1.1978547544050278</v>
          </cell>
          <cell r="CW1577">
            <v>0.8345364245083573</v>
          </cell>
          <cell r="CX1577">
            <v>-5.8874233464772047E-3</v>
          </cell>
          <cell r="CY1577">
            <v>0.99411257665352282</v>
          </cell>
          <cell r="DA1577">
            <v>-2.4428350810640986E-2</v>
          </cell>
          <cell r="DB1577">
            <v>0.18819780333421599</v>
          </cell>
          <cell r="DC1577">
            <v>0.85510024251313976</v>
          </cell>
          <cell r="DE1577">
            <v>0.51100942207887956</v>
          </cell>
          <cell r="DF1577">
            <v>0.48899057792112033</v>
          </cell>
        </row>
        <row r="1578">
          <cell r="BS1578">
            <v>39259</v>
          </cell>
          <cell r="BU1578">
            <v>23162416.870000001</v>
          </cell>
          <cell r="BV1578">
            <v>0</v>
          </cell>
          <cell r="BW1578">
            <v>-2428000</v>
          </cell>
          <cell r="BX1578">
            <v>20734416.870000001</v>
          </cell>
          <cell r="BY1578">
            <v>1.5974231119163594E-2</v>
          </cell>
          <cell r="BZ1578">
            <v>1.0159742311191635</v>
          </cell>
          <cell r="CB1578">
            <v>7.9467301597659912E-3</v>
          </cell>
          <cell r="CC1578">
            <v>-5.9081897964739283E-2</v>
          </cell>
          <cell r="CD1578">
            <v>-3.7974586419442513E-2</v>
          </cell>
          <cell r="CE1578">
            <v>-2.408802018568712E-2</v>
          </cell>
          <cell r="CF1578">
            <v>1.9979950776379651E-2</v>
          </cell>
          <cell r="CG1578">
            <v>1.0199799507763796</v>
          </cell>
          <cell r="CI1578">
            <v>-1.3848855718550879E-2</v>
          </cell>
          <cell r="CJ1578">
            <v>-0.17520521974580461</v>
          </cell>
          <cell r="CK1578">
            <v>-0.45903336921554116</v>
          </cell>
          <cell r="CM1578">
            <v>21467043.120000001</v>
          </cell>
          <cell r="CN1578">
            <v>0</v>
          </cell>
          <cell r="CO1578">
            <v>2524805.0099999998</v>
          </cell>
          <cell r="CP1578">
            <v>23991848.130000003</v>
          </cell>
          <cell r="CQ1578">
            <v>-1.5808570302972235E-2</v>
          </cell>
          <cell r="CR1578">
            <v>0.98419142969702778</v>
          </cell>
          <cell r="CT1578">
            <v>-5.528677598985976E-2</v>
          </cell>
          <cell r="CU1578">
            <v>0.26660737430984782</v>
          </cell>
          <cell r="CV1578">
            <v>1.1631098130042941</v>
          </cell>
          <cell r="CW1578">
            <v>0.80553502646815356</v>
          </cell>
          <cell r="CX1578">
            <v>-9.9391133749099671E-3</v>
          </cell>
          <cell r="CY1578">
            <v>0.99006088662509006</v>
          </cell>
          <cell r="DA1578">
            <v>-3.4124668037281869E-2</v>
          </cell>
          <cell r="DB1578">
            <v>0.1763881706550583</v>
          </cell>
          <cell r="DC1578">
            <v>0.83666219088097882</v>
          </cell>
          <cell r="DE1578">
            <v>0.51899388599346574</v>
          </cell>
          <cell r="DF1578">
            <v>0.48100611400653426</v>
          </cell>
        </row>
        <row r="1579">
          <cell r="BS1579">
            <v>39260</v>
          </cell>
          <cell r="BU1579">
            <v>22881794.309999999</v>
          </cell>
          <cell r="BV1579">
            <v>0</v>
          </cell>
          <cell r="BW1579">
            <v>-2428000</v>
          </cell>
          <cell r="BX1579">
            <v>20453794.309999999</v>
          </cell>
          <cell r="BY1579">
            <v>-1.3534142858197602E-2</v>
          </cell>
          <cell r="BZ1579">
            <v>0.98646585714180235</v>
          </cell>
          <cell r="CB1579">
            <v>-5.694964879669473E-3</v>
          </cell>
          <cell r="CC1579">
            <v>-7.1816417975548719E-2</v>
          </cell>
          <cell r="CD1579">
            <v>-5.0994775800058512E-2</v>
          </cell>
          <cell r="CE1579">
            <v>-3.7296152337520483E-2</v>
          </cell>
          <cell r="CF1579">
            <v>-2.199855820237229E-2</v>
          </cell>
          <cell r="CG1579">
            <v>0.97800144179762771</v>
          </cell>
          <cell r="CI1579">
            <v>-3.5542759062362372E-2</v>
          </cell>
          <cell r="CJ1579">
            <v>-0.19334951572423942</v>
          </cell>
          <cell r="CK1579">
            <v>-0.47093385512839436</v>
          </cell>
          <cell r="CM1579">
            <v>21867288.32</v>
          </cell>
          <cell r="CN1579">
            <v>0</v>
          </cell>
          <cell r="CO1579">
            <v>2524805.0099999998</v>
          </cell>
          <cell r="CP1579">
            <v>24392093.329999998</v>
          </cell>
          <cell r="CQ1579">
            <v>1.668254974903409E-2</v>
          </cell>
          <cell r="CR1579">
            <v>1.0166825497490342</v>
          </cell>
          <cell r="CT1579">
            <v>-3.9526550631740154E-2</v>
          </cell>
          <cell r="CU1579">
            <v>0.28773761484426541</v>
          </cell>
          <cell r="CV1579">
            <v>1.1991960000723623</v>
          </cell>
          <cell r="CW1579">
            <v>0.83565595437083218</v>
          </cell>
          <cell r="CX1579">
            <v>1.0568284574019333E-2</v>
          </cell>
          <cell r="CY1579">
            <v>1.0105682845740194</v>
          </cell>
          <cell r="DA1579">
            <v>-2.3917022666074428E-2</v>
          </cell>
          <cell r="DB1579">
            <v>0.18882057561205112</v>
          </cell>
          <cell r="DC1579">
            <v>0.85607255958055095</v>
          </cell>
          <cell r="DE1579">
            <v>0.51133549483447815</v>
          </cell>
          <cell r="DF1579">
            <v>0.48866450516552196</v>
          </cell>
        </row>
        <row r="1580">
          <cell r="BS1580">
            <v>39261</v>
          </cell>
          <cell r="BU1580">
            <v>22877005.800000001</v>
          </cell>
          <cell r="BV1580">
            <v>0</v>
          </cell>
          <cell r="BW1580">
            <v>-2428000</v>
          </cell>
          <cell r="BX1580">
            <v>20449005.800000001</v>
          </cell>
          <cell r="BY1580">
            <v>-2.3411353059597255E-4</v>
          </cell>
          <cell r="BZ1580">
            <v>0.99976588646940401</v>
          </cell>
          <cell r="CB1580">
            <v>-5.9277451419308402E-3</v>
          </cell>
          <cell r="CC1580">
            <v>-7.2033718310977712E-2</v>
          </cell>
          <cell r="CD1580">
            <v>-5.121695076364996E-2</v>
          </cell>
          <cell r="CE1580">
            <v>-3.7521534334215123E-2</v>
          </cell>
          <cell r="CF1580">
            <v>-5.2195129317252357E-4</v>
          </cell>
          <cell r="CG1580">
            <v>0.99947804870682744</v>
          </cell>
          <cell r="CI1580">
            <v>-3.604615876647943E-2</v>
          </cell>
          <cell r="CJ1580">
            <v>-0.19377054798764537</v>
          </cell>
          <cell r="CK1580">
            <v>-0.47121000188688389</v>
          </cell>
          <cell r="CM1580">
            <v>22045584.52</v>
          </cell>
          <cell r="CN1580">
            <v>0</v>
          </cell>
          <cell r="CO1580">
            <v>2524805.0099999998</v>
          </cell>
          <cell r="CP1580">
            <v>24570389.530000001</v>
          </cell>
          <cell r="CQ1580">
            <v>7.3095899391593137E-3</v>
          </cell>
          <cell r="CR1580">
            <v>1.0073095899391593</v>
          </cell>
          <cell r="CT1580">
            <v>-3.2505883569408311E-2</v>
          </cell>
          <cell r="CU1580">
            <v>0.29715044875800811</v>
          </cell>
          <cell r="CV1580">
            <v>1.2152712210287304</v>
          </cell>
          <cell r="CW1580">
            <v>0.84907384666665919</v>
          </cell>
          <cell r="CX1580">
            <v>4.6537080846059892E-3</v>
          </cell>
          <cell r="CY1580">
            <v>1.0046537080846061</v>
          </cell>
          <cell r="DA1580">
            <v>-1.9374617423209117E-2</v>
          </cell>
          <cell r="DB1580">
            <v>0.194352999535923</v>
          </cell>
          <cell r="DC1580">
            <v>0.86471017945668649</v>
          </cell>
          <cell r="DE1580">
            <v>0.50925393297756749</v>
          </cell>
          <cell r="DF1580">
            <v>0.49074606702243256</v>
          </cell>
        </row>
        <row r="1581">
          <cell r="BS1581">
            <v>39262</v>
          </cell>
          <cell r="BU1581">
            <v>22880174.52</v>
          </cell>
          <cell r="BV1581">
            <v>0</v>
          </cell>
          <cell r="BW1581">
            <v>-2428000</v>
          </cell>
          <cell r="BX1581">
            <v>20452174.52</v>
          </cell>
          <cell r="BY1581">
            <v>1.5495716667060692E-4</v>
          </cell>
          <cell r="BZ1581">
            <v>1.0001549571666706</v>
          </cell>
          <cell r="CA1581">
            <v>1.0310330491374753E-2</v>
          </cell>
          <cell r="CB1581">
            <v>-5.7737065218521622E-3</v>
          </cell>
          <cell r="CC1581">
            <v>-7.1889923285201385E-2</v>
          </cell>
          <cell r="CD1581">
            <v>-5.1069930030555266E-2</v>
          </cell>
          <cell r="CE1581">
            <v>-3.7372391398194149E-2</v>
          </cell>
          <cell r="CF1581">
            <v>2.3221874278929897E-4</v>
          </cell>
          <cell r="CG1581">
            <v>1.0002322187427892</v>
          </cell>
          <cell r="CH1581">
            <v>7.785145978377539E-3</v>
          </cell>
          <cell r="CI1581">
            <v>-3.5822310617361297E-2</v>
          </cell>
          <cell r="CJ1581">
            <v>-0.19358332639789944</v>
          </cell>
          <cell r="CK1581">
            <v>-0.47108720693832251</v>
          </cell>
          <cell r="CM1581">
            <v>22191598.379999999</v>
          </cell>
          <cell r="CN1581">
            <v>0</v>
          </cell>
          <cell r="CO1581">
            <v>2524805.0099999998</v>
          </cell>
          <cell r="CP1581">
            <v>24716403.390000001</v>
          </cell>
          <cell r="CQ1581">
            <v>5.9426758302597981E-3</v>
          </cell>
          <cell r="CR1581">
            <v>1.0059426758302599</v>
          </cell>
          <cell r="CS1581">
            <v>4.4959678271259129E-3</v>
          </cell>
          <cell r="CT1581">
            <v>-2.6756379667777552E-2</v>
          </cell>
          <cell r="CU1581">
            <v>0.304858993378053</v>
          </cell>
          <cell r="CV1581">
            <v>1.228435859771408</v>
          </cell>
          <cell r="CW1581">
            <v>0.86006229312361082</v>
          </cell>
          <cell r="CX1581">
            <v>3.8250029230205906E-3</v>
          </cell>
          <cell r="CY1581">
            <v>1.0038250029230207</v>
          </cell>
          <cell r="CZ1581">
            <v>3.0845386565090394E-3</v>
          </cell>
          <cell r="DA1581">
            <v>-1.5623722468464663E-2</v>
          </cell>
          <cell r="DB1581">
            <v>0.19892140325026642</v>
          </cell>
          <cell r="DC1581">
            <v>0.87184270134369468</v>
          </cell>
          <cell r="DE1581">
            <v>0.50763866268948121</v>
          </cell>
          <cell r="DF1581">
            <v>0.49236133731051879</v>
          </cell>
        </row>
        <row r="1585">
          <cell r="BU1585">
            <v>20570945.120000001</v>
          </cell>
          <cell r="BX1585">
            <v>20570945.120000001</v>
          </cell>
          <cell r="CM1585">
            <v>25395905.890000001</v>
          </cell>
          <cell r="CP1585">
            <v>25395905.890000001</v>
          </cell>
        </row>
        <row r="1587">
          <cell r="BU1587">
            <v>2309229.3999999985</v>
          </cell>
          <cell r="BW1587">
            <v>-2428000</v>
          </cell>
          <cell r="BX1587">
            <v>-118770.60000000149</v>
          </cell>
          <cell r="BY1587" t="str">
            <v>Month P&amp;L</v>
          </cell>
          <cell r="CA1587">
            <v>-798273.10000000149</v>
          </cell>
          <cell r="CM1587">
            <v>-3204307.5100000016</v>
          </cell>
          <cell r="CP1587">
            <v>-679502.5</v>
          </cell>
        </row>
        <row r="1588">
          <cell r="BX1588">
            <v>0</v>
          </cell>
          <cell r="CA1588">
            <v>-895078.11000000313</v>
          </cell>
        </row>
        <row r="1589">
          <cell r="BU1589">
            <v>0</v>
          </cell>
          <cell r="CM1589">
            <v>0</v>
          </cell>
        </row>
        <row r="1603">
          <cell r="BU1603">
            <v>0.11225684510503416</v>
          </cell>
          <cell r="BX1603">
            <v>-5.7737065218518985E-3</v>
          </cell>
          <cell r="CA1603" t="str">
            <v>`</v>
          </cell>
        </row>
        <row r="1604">
          <cell r="CP1604">
            <v>2524805.0099999998</v>
          </cell>
        </row>
        <row r="1605">
          <cell r="BS1605" t="str">
            <v>Cum fee deduction</v>
          </cell>
          <cell r="BU1605">
            <v>2309229.3999999985</v>
          </cell>
          <cell r="BX1605">
            <v>0</v>
          </cell>
          <cell r="CM1605">
            <v>-3204307.5100000016</v>
          </cell>
          <cell r="CP1605">
            <v>2524805.0099999998</v>
          </cell>
        </row>
        <row r="1611">
          <cell r="BX1611">
            <v>0</v>
          </cell>
        </row>
        <row r="1612">
          <cell r="BX1612">
            <v>118770.60000000149</v>
          </cell>
        </row>
        <row r="1618">
          <cell r="BT1618" t="str">
            <v>First Day P&amp;L:</v>
          </cell>
          <cell r="BU1618" t="e">
            <v>#REF!</v>
          </cell>
          <cell r="BW1618" t="e">
            <v>#REF!</v>
          </cell>
          <cell r="CL1618" t="str">
            <v>First Day P&amp;L:</v>
          </cell>
        </row>
        <row r="1643">
          <cell r="BU1643">
            <v>0</v>
          </cell>
          <cell r="BX1643">
            <v>0</v>
          </cell>
          <cell r="CM1643">
            <v>0</v>
          </cell>
        </row>
        <row r="1644">
          <cell r="BU1644">
            <v>0</v>
          </cell>
          <cell r="BX1644">
            <v>0</v>
          </cell>
          <cell r="CM1644">
            <v>0</v>
          </cell>
        </row>
        <row r="1645">
          <cell r="BU1645">
            <v>22880174.52</v>
          </cell>
          <cell r="BX1645">
            <v>22880174.52</v>
          </cell>
          <cell r="CM1645">
            <v>22191598.379999999</v>
          </cell>
          <cell r="CP1645">
            <v>22191598.379999999</v>
          </cell>
        </row>
        <row r="1646">
          <cell r="CM1646" t="str">
            <v xml:space="preserve"> </v>
          </cell>
          <cell r="CN1646" t="str">
            <v xml:space="preserve"> </v>
          </cell>
        </row>
        <row r="1647">
          <cell r="BS1647">
            <v>39265</v>
          </cell>
          <cell r="BU1647">
            <v>22703923.170000002</v>
          </cell>
          <cell r="BV1647">
            <v>0</v>
          </cell>
          <cell r="BW1647">
            <v>0</v>
          </cell>
          <cell r="BX1647">
            <v>22703923.170000002</v>
          </cell>
          <cell r="BY1647">
            <v>-7.7032345118667293E-3</v>
          </cell>
          <cell r="BZ1647">
            <v>0.99229676548813328</v>
          </cell>
          <cell r="CB1647">
            <v>-7.7032345118667189E-3</v>
          </cell>
          <cell r="CC1647">
            <v>-7.903937285896212E-2</v>
          </cell>
          <cell r="CD1647">
            <v>-5.8379760894891941E-2</v>
          </cell>
          <cell r="CE1647">
            <v>-4.4787737614851331E-2</v>
          </cell>
          <cell r="CF1647">
            <v>-1.1604158129811137E-2</v>
          </cell>
          <cell r="CG1647">
            <v>0.98839584187018881</v>
          </cell>
          <cell r="CI1647">
            <v>-1.1604158129811193E-2</v>
          </cell>
          <cell r="CJ1647">
            <v>-0.20294111299689455</v>
          </cell>
          <cell r="CK1647">
            <v>-0.47722479462589029</v>
          </cell>
          <cell r="CM1647">
            <v>22765346.050000001</v>
          </cell>
          <cell r="CN1647">
            <v>0</v>
          </cell>
          <cell r="CO1647">
            <v>0</v>
          </cell>
          <cell r="CP1647">
            <v>22765346.050000001</v>
          </cell>
          <cell r="CQ1647">
            <v>2.585427422465825E-2</v>
          </cell>
          <cell r="CR1647">
            <v>1.0258542742246584</v>
          </cell>
          <cell r="CT1647">
            <v>2.5854274224658358E-2</v>
          </cell>
          <cell r="CU1647">
            <v>0.33859517561736086</v>
          </cell>
          <cell r="CV1647">
            <v>1.2860504515820002</v>
          </cell>
          <cell r="CW1647">
            <v>0.90815285372497545</v>
          </cell>
          <cell r="CX1647">
            <v>1.6701639638132666E-2</v>
          </cell>
          <cell r="CY1647">
            <v>1.0167016396381328</v>
          </cell>
          <cell r="DA1647">
            <v>1.6701639638132759E-2</v>
          </cell>
          <cell r="DB1647">
            <v>0.21894535648179692</v>
          </cell>
          <cell r="DC1647">
            <v>0.90310554360080597</v>
          </cell>
          <cell r="DE1647">
            <v>0.4993245671081406</v>
          </cell>
          <cell r="DF1647">
            <v>0.50067543289185945</v>
          </cell>
        </row>
        <row r="1648">
          <cell r="BS1648">
            <v>39266</v>
          </cell>
          <cell r="BU1648">
            <v>22568261.420000002</v>
          </cell>
          <cell r="BV1648">
            <v>0</v>
          </cell>
          <cell r="BW1648">
            <v>0</v>
          </cell>
          <cell r="BX1648">
            <v>22568261.420000002</v>
          </cell>
          <cell r="BY1648">
            <v>-5.9752558614740939E-3</v>
          </cell>
          <cell r="BZ1648">
            <v>0.99402474413852593</v>
          </cell>
          <cell r="CB1648">
            <v>-1.3632461576171484E-2</v>
          </cell>
          <cell r="CC1648">
            <v>-8.4542348244473486E-2</v>
          </cell>
          <cell r="CD1648">
            <v>-6.4006182747887386E-2</v>
          </cell>
          <cell r="CE1648">
            <v>-5.0495375284620114E-2</v>
          </cell>
          <cell r="CF1648">
            <v>-9.4636108689433694E-3</v>
          </cell>
          <cell r="CG1648">
            <v>0.99053638913105668</v>
          </cell>
          <cell r="CI1648">
            <v>-2.0957951761752303E-2</v>
          </cell>
          <cell r="CJ1648">
            <v>-0.21048416814312498</v>
          </cell>
          <cell r="CK1648">
            <v>-0.48217213574148277</v>
          </cell>
          <cell r="CM1648">
            <v>22842553.34</v>
          </cell>
          <cell r="CN1648">
            <v>0</v>
          </cell>
          <cell r="CO1648">
            <v>0</v>
          </cell>
          <cell r="CP1648">
            <v>22842553.34</v>
          </cell>
          <cell r="CQ1648">
            <v>3.3914393319753248E-3</v>
          </cell>
          <cell r="CR1648">
            <v>1.0033914393319754</v>
          </cell>
          <cell r="CT1648">
            <v>2.933339675913893E-2</v>
          </cell>
          <cell r="CU1648">
            <v>0.34313493994554212</v>
          </cell>
          <cell r="CV1648">
            <v>1.2938034529983753</v>
          </cell>
          <cell r="CW1648">
            <v>0.91462423836451934</v>
          </cell>
          <cell r="CX1648">
            <v>2.1941434913811553E-3</v>
          </cell>
          <cell r="CY1648">
            <v>1.0021941434913813</v>
          </cell>
          <cell r="DA1648">
            <v>1.8932428923421396E-2</v>
          </cell>
          <cell r="DB1648">
            <v>0.2216198975020709</v>
          </cell>
          <cell r="DC1648">
            <v>0.90728123024270935</v>
          </cell>
          <cell r="DE1648">
            <v>0.49697988330038056</v>
          </cell>
          <cell r="DF1648">
            <v>0.50302011669961932</v>
          </cell>
        </row>
        <row r="1649">
          <cell r="BS1649">
            <v>39268</v>
          </cell>
          <cell r="BU1649">
            <v>22469546.620000001</v>
          </cell>
          <cell r="BV1649">
            <v>0</v>
          </cell>
          <cell r="BW1649">
            <v>0</v>
          </cell>
          <cell r="BX1649">
            <v>22469546.620000001</v>
          </cell>
          <cell r="BY1649">
            <v>-4.3740542597809351E-3</v>
          </cell>
          <cell r="BZ1649">
            <v>0.99562594574021901</v>
          </cell>
          <cell r="CB1649">
            <v>-1.7946886709323873E-2</v>
          </cell>
          <cell r="CC1649">
            <v>-8.8546609685783872E-2</v>
          </cell>
          <cell r="CD1649">
            <v>-6.8100270491367687E-2</v>
          </cell>
          <cell r="CE1649">
            <v>-5.4648560033038196E-2</v>
          </cell>
          <cell r="CF1649">
            <v>-7.2887774706973558E-3</v>
          </cell>
          <cell r="CG1649">
            <v>0.99271122252930266</v>
          </cell>
          <cell r="CI1649">
            <v>-2.8093971385816596E-2</v>
          </cell>
          <cell r="CJ1649">
            <v>-0.21623877335112229</v>
          </cell>
          <cell r="CK1649">
            <v>-0.48594646781218953</v>
          </cell>
          <cell r="CM1649">
            <v>22930715.670000002</v>
          </cell>
          <cell r="CN1649">
            <v>17664</v>
          </cell>
          <cell r="CO1649">
            <v>17664</v>
          </cell>
          <cell r="CP1649">
            <v>22948379.670000002</v>
          </cell>
          <cell r="CQ1649">
            <v>4.6328590514742316E-3</v>
          </cell>
          <cell r="CR1649">
            <v>1.0046328590514741</v>
          </cell>
          <cell r="CT1649">
            <v>3.4102153303299243E-2</v>
          </cell>
          <cell r="CU1649">
            <v>0.34935749480942002</v>
          </cell>
          <cell r="CV1649">
            <v>1.3044303210879016</v>
          </cell>
          <cell r="CW1649">
            <v>0.92349442259739822</v>
          </cell>
          <cell r="CX1649">
            <v>3.008867217241066E-3</v>
          </cell>
          <cell r="CY1649">
            <v>1.003008867217241</v>
          </cell>
          <cell r="DA1649">
            <v>2.1998261305392841E-2</v>
          </cell>
          <cell r="DB1649">
            <v>0.22529558956359419</v>
          </cell>
          <cell r="DC1649">
            <v>0.91301998621044578</v>
          </cell>
          <cell r="DE1649">
            <v>0.49492107504738381</v>
          </cell>
          <cell r="DF1649">
            <v>0.50507892495261619</v>
          </cell>
        </row>
        <row r="1650">
          <cell r="BS1650">
            <v>39269</v>
          </cell>
          <cell r="BU1650">
            <v>22249247.199999999</v>
          </cell>
          <cell r="BV1650">
            <v>0</v>
          </cell>
          <cell r="BW1650">
            <v>0</v>
          </cell>
          <cell r="BX1650">
            <v>22249247.199999999</v>
          </cell>
          <cell r="BY1650">
            <v>-9.8043553670955994E-3</v>
          </cell>
          <cell r="BZ1650">
            <v>0.99019564463290444</v>
          </cell>
          <cell r="CA1650">
            <v>-2.7575284421388235E-2</v>
          </cell>
          <cell r="CB1650">
            <v>-2.7575284421388235E-2</v>
          </cell>
          <cell r="CC1650">
            <v>-9.7482822624968546E-2</v>
          </cell>
          <cell r="CD1650">
            <v>-7.723694660597058E-2</v>
          </cell>
          <cell r="CE1650">
            <v>-6.3917121497269802E-2</v>
          </cell>
          <cell r="CF1650">
            <v>-2.5594680438962129E-2</v>
          </cell>
          <cell r="CG1650">
            <v>0.97440531956103782</v>
          </cell>
          <cell r="CI1650">
            <v>-5.2969595604897446E-2</v>
          </cell>
          <cell r="CJ1650">
            <v>-0.23629889148764938</v>
          </cell>
          <cell r="CK1650">
            <v>-0.49910350369705625</v>
          </cell>
          <cell r="CM1650">
            <v>23239134.940000001</v>
          </cell>
          <cell r="CN1650">
            <v>0</v>
          </cell>
          <cell r="CO1650">
            <v>17664</v>
          </cell>
          <cell r="CP1650">
            <v>23256798.940000001</v>
          </cell>
          <cell r="CQ1650">
            <v>1.3439697025894618E-2</v>
          </cell>
          <cell r="CR1650">
            <v>1.0134396970258945</v>
          </cell>
          <cell r="CS1650">
            <v>4.8000172937520791E-2</v>
          </cell>
          <cell r="CT1650">
            <v>4.8000172937520791E-2</v>
          </cell>
          <cell r="CU1650">
            <v>0.36749245071927872</v>
          </cell>
          <cell r="CV1650">
            <v>1.335401166420608</v>
          </cell>
          <cell r="CW1650">
            <v>0.94934560486810526</v>
          </cell>
          <cell r="CX1650">
            <v>8.7632301583887694E-3</v>
          </cell>
          <cell r="CY1650">
            <v>1.0087632301583889</v>
          </cell>
          <cell r="DA1650">
            <v>3.0954267290685289E-2</v>
          </cell>
          <cell r="DB1650">
            <v>0.23603313682699878</v>
          </cell>
          <cell r="DC1650">
            <v>0.92978422064720578</v>
          </cell>
          <cell r="DE1650">
            <v>0.48911933450443001</v>
          </cell>
          <cell r="DF1650">
            <v>0.51088066549556999</v>
          </cell>
        </row>
        <row r="1651">
          <cell r="BS1651">
            <v>39272</v>
          </cell>
          <cell r="BU1651">
            <v>22335305.25</v>
          </cell>
          <cell r="BV1651">
            <v>0</v>
          </cell>
          <cell r="BW1651">
            <v>0</v>
          </cell>
          <cell r="BX1651">
            <v>22335305.25</v>
          </cell>
          <cell r="BY1651">
            <v>3.8679083937725655E-3</v>
          </cell>
          <cell r="BZ1651">
            <v>1.0038679083937725</v>
          </cell>
          <cell r="CB1651">
            <v>-2.3814034701689857E-2</v>
          </cell>
          <cell r="CC1651">
            <v>-9.3991968859075792E-2</v>
          </cell>
          <cell r="CD1651">
            <v>-7.3667783646284679E-2</v>
          </cell>
          <cell r="CE1651">
            <v>-6.0296438674242392E-2</v>
          </cell>
          <cell r="CF1651">
            <v>9.8805320060316431E-3</v>
          </cell>
          <cell r="CG1651">
            <v>1.0098805320060316</v>
          </cell>
          <cell r="CI1651">
            <v>-4.3612431383586614E-2</v>
          </cell>
          <cell r="CJ1651">
            <v>-0.22875311824195133</v>
          </cell>
          <cell r="CK1651">
            <v>-0.49415437983362598</v>
          </cell>
          <cell r="CM1651">
            <v>23286369.84</v>
          </cell>
          <cell r="CN1651">
            <v>0</v>
          </cell>
          <cell r="CO1651">
            <v>17664</v>
          </cell>
          <cell r="CP1651">
            <v>23304033.84</v>
          </cell>
          <cell r="CQ1651">
            <v>2.0310146775512567E-3</v>
          </cell>
          <cell r="CR1651">
            <v>1.0020310146775513</v>
          </cell>
          <cell r="CT1651">
            <v>5.0128676670833094E-2</v>
          </cell>
          <cell r="CU1651">
            <v>0.37026984795813012</v>
          </cell>
          <cell r="CV1651">
            <v>1.3401444004675787</v>
          </cell>
          <cell r="CW1651">
            <v>0.9533047544032125</v>
          </cell>
          <cell r="CX1651">
            <v>1.3197206420488636E-3</v>
          </cell>
          <cell r="CY1651">
            <v>1.0013197206420488</v>
          </cell>
          <cell r="DA1651">
            <v>3.2314838918237054E-2</v>
          </cell>
          <cell r="DB1651">
            <v>0.23766435527192575</v>
          </cell>
          <cell r="DC1651">
            <v>0.93233099671789388</v>
          </cell>
          <cell r="DE1651">
            <v>0.48957661475467751</v>
          </cell>
          <cell r="DF1651">
            <v>0.51042338524532238</v>
          </cell>
        </row>
        <row r="1652">
          <cell r="BS1652">
            <v>39273</v>
          </cell>
          <cell r="BU1652">
            <v>22761517.960000001</v>
          </cell>
          <cell r="BV1652">
            <v>0</v>
          </cell>
          <cell r="BW1652">
            <v>0</v>
          </cell>
          <cell r="BX1652">
            <v>22761517.960000001</v>
          </cell>
          <cell r="BY1652">
            <v>1.9082466311939071E-2</v>
          </cell>
          <cell r="BZ1652">
            <v>1.0190824663119391</v>
          </cell>
          <cell r="CB1652">
            <v>-5.1859989046970645E-3</v>
          </cell>
          <cell r="CC1652">
            <v>-7.670310112648282E-2</v>
          </cell>
          <cell r="CD1652">
            <v>-5.599108033405098E-2</v>
          </cell>
          <cell r="CE1652">
            <v>-4.2364577122034452E-2</v>
          </cell>
          <cell r="CF1652">
            <v>2.6910270449860121E-2</v>
          </cell>
          <cell r="CG1652">
            <v>1.0269102704498601</v>
          </cell>
          <cell r="CI1652">
            <v>-1.7875783257234823E-2</v>
          </cell>
          <cell r="CJ1652">
            <v>-0.20799865607023105</v>
          </cell>
          <cell r="CK1652">
            <v>-0.48054193738907169</v>
          </cell>
          <cell r="CM1652">
            <v>22588604.010000002</v>
          </cell>
          <cell r="CN1652">
            <v>35000</v>
          </cell>
          <cell r="CO1652">
            <v>52664</v>
          </cell>
          <cell r="CP1652">
            <v>22641268.010000002</v>
          </cell>
          <cell r="CQ1652">
            <v>-2.8439961705788452E-2</v>
          </cell>
          <cell r="CR1652">
            <v>0.97156003829421156</v>
          </cell>
          <cell r="CT1652">
            <v>2.0263057320164313E-2</v>
          </cell>
          <cell r="CU1652">
            <v>0.33129942595560435</v>
          </cell>
          <cell r="CV1652">
            <v>1.2735907833322653</v>
          </cell>
          <cell r="CW1652">
            <v>0.89775284198825056</v>
          </cell>
          <cell r="CX1652">
            <v>-1.8216008463456303E-2</v>
          </cell>
          <cell r="CY1652">
            <v>0.98178399153654372</v>
          </cell>
          <cell r="DA1652">
            <v>1.3510183075550852E-2</v>
          </cell>
          <cell r="DB1652">
            <v>0.21511905090137429</v>
          </cell>
          <cell r="DC1652">
            <v>0.89713163892748171</v>
          </cell>
          <cell r="DE1652">
            <v>0.50190643313059213</v>
          </cell>
          <cell r="DF1652">
            <v>0.49809356686940798</v>
          </cell>
        </row>
        <row r="1653">
          <cell r="BS1653">
            <v>39274</v>
          </cell>
          <cell r="BU1653">
            <v>22773967.920000002</v>
          </cell>
          <cell r="BV1653">
            <v>0</v>
          </cell>
          <cell r="BW1653">
            <v>0</v>
          </cell>
          <cell r="BX1653">
            <v>22773967.920000002</v>
          </cell>
          <cell r="BY1653">
            <v>5.4697406481763898E-4</v>
          </cell>
          <cell r="BZ1653">
            <v>1.0005469740648176</v>
          </cell>
          <cell r="CB1653">
            <v>-4.6418614467804709E-3</v>
          </cell>
          <cell r="CC1653">
            <v>-7.6198081668672479E-2</v>
          </cell>
          <cell r="CD1653">
            <v>-5.5474731938037203E-2</v>
          </cell>
          <cell r="CE1653">
            <v>-4.184077538216957E-2</v>
          </cell>
          <cell r="CF1653">
            <v>6.4324860777396149E-4</v>
          </cell>
          <cell r="CG1653">
            <v>1.0006432486077739</v>
          </cell>
          <cell r="CI1653">
            <v>-1.7244033222154065E-2</v>
          </cell>
          <cell r="CJ1653">
            <v>-0.20748920230839318</v>
          </cell>
          <cell r="CK1653">
            <v>-0.48020779671350033</v>
          </cell>
          <cell r="CM1653">
            <v>22590922.489999998</v>
          </cell>
          <cell r="CN1653">
            <v>0</v>
          </cell>
          <cell r="CO1653">
            <v>52664</v>
          </cell>
          <cell r="CP1653">
            <v>22643586.489999998</v>
          </cell>
          <cell r="CQ1653">
            <v>1.0240062521996186E-4</v>
          </cell>
          <cell r="CR1653">
            <v>1.0001024006252199</v>
          </cell>
          <cell r="CT1653">
            <v>2.036753289512272E-2</v>
          </cell>
          <cell r="CU1653">
            <v>0.33143575184917706</v>
          </cell>
          <cell r="CV1653">
            <v>1.2738236004499726</v>
          </cell>
          <cell r="CW1653">
            <v>0.89794717306578309</v>
          </cell>
          <cell r="CX1653">
            <v>6.4970020369150061E-5</v>
          </cell>
          <cell r="CY1653">
            <v>1.0000649700203692</v>
          </cell>
          <cell r="DA1653">
            <v>1.3576030852789689E-2</v>
          </cell>
          <cell r="DB1653">
            <v>0.21519799721086241</v>
          </cell>
          <cell r="DC1653">
            <v>0.89725489560870586</v>
          </cell>
          <cell r="DE1653">
            <v>0.50201747902778637</v>
          </cell>
          <cell r="DF1653">
            <v>0.49798252097221368</v>
          </cell>
        </row>
        <row r="1654">
          <cell r="BS1654">
            <v>39275</v>
          </cell>
          <cell r="BU1654">
            <v>22477475.16</v>
          </cell>
          <cell r="BV1654">
            <v>0</v>
          </cell>
          <cell r="BW1654">
            <v>0</v>
          </cell>
          <cell r="BX1654">
            <v>22477475.16</v>
          </cell>
          <cell r="BY1654">
            <v>-1.3018932890461436E-2</v>
          </cell>
          <cell r="BZ1654">
            <v>0.98698106710953859</v>
          </cell>
          <cell r="CB1654">
            <v>-1.7600362254579394E-2</v>
          </cell>
          <cell r="CC1654">
            <v>-8.8224996847507509E-2</v>
          </cell>
          <cell r="CD1654">
            <v>-6.7771443016281019E-2</v>
          </cell>
          <cell r="CE1654">
            <v>-5.4314986025845613E-2</v>
          </cell>
          <cell r="CF1654">
            <v>-2.743973055127602E-2</v>
          </cell>
          <cell r="CG1654">
            <v>0.97256026944872398</v>
          </cell>
          <cell r="CI1654">
            <v>-4.4210592148196892E-2</v>
          </cell>
          <cell r="CJ1654">
            <v>-0.22923548505602764</v>
          </cell>
          <cell r="CK1654">
            <v>-0.49447075471433599</v>
          </cell>
          <cell r="CM1654">
            <v>22892580.050000001</v>
          </cell>
          <cell r="CN1654">
            <v>61000</v>
          </cell>
          <cell r="CO1654">
            <v>113664</v>
          </cell>
          <cell r="CP1654">
            <v>23006244.050000001</v>
          </cell>
          <cell r="CQ1654">
            <v>1.6015906321207616E-2</v>
          </cell>
          <cell r="CR1654">
            <v>1.0160159063212075</v>
          </cell>
          <cell r="CT1654">
            <v>3.6709643715172602E-2</v>
          </cell>
          <cell r="CU1654">
            <v>0.35275990212349995</v>
          </cell>
          <cell r="CV1654">
            <v>1.3102409462257301</v>
          </cell>
          <cell r="CW1654">
            <v>0.92834451719220534</v>
          </cell>
          <cell r="CX1654">
            <v>1.0132179077892723E-2</v>
          </cell>
          <cell r="CY1654">
            <v>1.0101321790778928</v>
          </cell>
          <cell r="DA1654">
            <v>2.3845764706449835E-2</v>
          </cell>
          <cell r="DB1654">
            <v>0.22751060093369957</v>
          </cell>
          <cell r="DC1654">
            <v>0.91647822196742212</v>
          </cell>
          <cell r="DE1654">
            <v>0.49542534290427193</v>
          </cell>
          <cell r="DF1654">
            <v>0.50457465709572802</v>
          </cell>
        </row>
        <row r="1655">
          <cell r="BS1655">
            <v>39276</v>
          </cell>
          <cell r="BU1655">
            <v>22481644.359999999</v>
          </cell>
          <cell r="BV1655">
            <v>0</v>
          </cell>
          <cell r="BW1655">
            <v>0</v>
          </cell>
          <cell r="BX1655">
            <v>22481644.359999999</v>
          </cell>
          <cell r="BY1655">
            <v>1.8548346601750867E-4</v>
          </cell>
          <cell r="BZ1655">
            <v>1.0001854834660175</v>
          </cell>
          <cell r="CA1655">
            <v>1.0445169578591429E-2</v>
          </cell>
          <cell r="CB1655">
            <v>-1.7418143364756E-2</v>
          </cell>
          <cell r="CC1655">
            <v>-8.8055877659694581E-2</v>
          </cell>
          <cell r="CD1655">
            <v>-6.7598530032411119E-2</v>
          </cell>
          <cell r="CE1655">
            <v>-5.4139577091692814E-2</v>
          </cell>
          <cell r="CF1655">
            <v>4.1993266106743894E-4</v>
          </cell>
          <cell r="CG1655">
            <v>1.0004199326610674</v>
          </cell>
          <cell r="CI1655">
            <v>-4.3809224958737625E-2</v>
          </cell>
          <cell r="CJ1655">
            <v>-0.22891181586221088</v>
          </cell>
          <cell r="CK1655">
            <v>-0.49425846647311578</v>
          </cell>
          <cell r="CM1655">
            <v>23137529.879999999</v>
          </cell>
          <cell r="CN1655">
            <v>21136.87</v>
          </cell>
          <cell r="CO1655">
            <v>134800.87</v>
          </cell>
          <cell r="CP1655">
            <v>23272330.75</v>
          </cell>
          <cell r="CQ1655">
            <v>1.1565847055334495E-2</v>
          </cell>
          <cell r="CR1655">
            <v>1.0115658470553346</v>
          </cell>
          <cell r="CS1655">
            <v>6.6783954404336932E-4</v>
          </cell>
          <cell r="CT1655">
            <v>4.8700068895172643E-2</v>
          </cell>
          <cell r="CU1655">
            <v>0.36840571625404972</v>
          </cell>
          <cell r="CV1655">
            <v>1.3369608396707484</v>
          </cell>
          <cell r="CW1655">
            <v>0.95064745494804348</v>
          </cell>
          <cell r="CX1655">
            <v>7.4505125386538241E-3</v>
          </cell>
          <cell r="CY1655">
            <v>1.0074505125386539</v>
          </cell>
          <cell r="DA1655">
            <v>3.1473940414042945E-2</v>
          </cell>
          <cell r="DB1655">
            <v>0.23665618405728672</v>
          </cell>
          <cell r="DC1655">
            <v>0.93075696699024757</v>
          </cell>
          <cell r="DE1655">
            <v>0.49281129556894854</v>
          </cell>
          <cell r="DF1655">
            <v>0.50718870443105157</v>
          </cell>
        </row>
        <row r="1656">
          <cell r="BS1656">
            <v>39279</v>
          </cell>
          <cell r="BU1656">
            <v>22606441.010000002</v>
          </cell>
          <cell r="BV1656">
            <v>0</v>
          </cell>
          <cell r="BW1656">
            <v>0</v>
          </cell>
          <cell r="BX1656">
            <v>22606441.010000002</v>
          </cell>
          <cell r="BY1656">
            <v>5.5510463559348931E-3</v>
          </cell>
          <cell r="BZ1656">
            <v>1.005551046355935</v>
          </cell>
          <cell r="CB1656">
            <v>-1.1963785930073079E-2</v>
          </cell>
          <cell r="CC1656">
            <v>-8.2993633562561175E-2</v>
          </cell>
          <cell r="CD1656">
            <v>-6.2422726250279115E-2</v>
          </cell>
          <cell r="CE1656">
            <v>-4.8889062037884568E-2</v>
          </cell>
          <cell r="CF1656">
            <v>9.0657515376392408E-3</v>
          </cell>
          <cell r="CG1656">
            <v>1.0090657515376393</v>
          </cell>
          <cell r="CI1656">
            <v>-3.5140636969630767E-2</v>
          </cell>
          <cell r="CJ1656">
            <v>-0.22192132197120817</v>
          </cell>
          <cell r="CK1656">
            <v>-0.48967353938789637</v>
          </cell>
          <cell r="CM1656">
            <v>22808646.260000002</v>
          </cell>
          <cell r="CN1656">
            <v>0</v>
          </cell>
          <cell r="CO1656">
            <v>134800.87</v>
          </cell>
          <cell r="CP1656">
            <v>22943447.130000003</v>
          </cell>
          <cell r="CQ1656">
            <v>-1.4131958828403868E-2</v>
          </cell>
          <cell r="CR1656">
            <v>0.9858680411715961</v>
          </cell>
          <cell r="CT1656">
            <v>3.3879882698201635E-2</v>
          </cell>
          <cell r="CU1656">
            <v>0.34906746301139502</v>
          </cell>
          <cell r="CV1656">
            <v>1.3039350053009291</v>
          </cell>
          <cell r="CW1656">
            <v>0.92308098542598693</v>
          </cell>
          <cell r="CX1656">
            <v>-9.0726815774858759E-3</v>
          </cell>
          <cell r="CY1656">
            <v>0.99092731842251414</v>
          </cell>
          <cell r="DA1656">
            <v>2.2115705797191687E-2</v>
          </cell>
          <cell r="DB1656">
            <v>0.2254363962785062</v>
          </cell>
          <cell r="DC1656">
            <v>0.91323982382523261</v>
          </cell>
          <cell r="DE1656">
            <v>0.49777380973862434</v>
          </cell>
          <cell r="DF1656">
            <v>0.50222619026137572</v>
          </cell>
        </row>
        <row r="1657">
          <cell r="BS1657">
            <v>39280</v>
          </cell>
          <cell r="BU1657">
            <v>22656343.530000001</v>
          </cell>
          <cell r="BV1657">
            <v>0</v>
          </cell>
          <cell r="BW1657">
            <v>0</v>
          </cell>
          <cell r="BX1657">
            <v>22656343.530000001</v>
          </cell>
          <cell r="BY1657">
            <v>2.2074469828278179E-3</v>
          </cell>
          <cell r="BZ1657">
            <v>1.0022074469828277</v>
          </cell>
          <cell r="CB1657">
            <v>-9.7827483703999407E-3</v>
          </cell>
          <cell r="CC1657">
            <v>-8.0969390625735049E-2</v>
          </cell>
          <cell r="CD1657">
            <v>-6.0353074126172412E-2</v>
          </cell>
          <cell r="CE1657">
            <v>-4.6789535067545684E-2</v>
          </cell>
          <cell r="CF1657">
            <v>2.9325138882491534E-3</v>
          </cell>
          <cell r="CG1657">
            <v>1.0029325138882492</v>
          </cell>
          <cell r="CI1657">
            <v>-3.2311173487336919E-2</v>
          </cell>
          <cell r="CJ1657">
            <v>-0.21963959544173817</v>
          </cell>
          <cell r="CK1657">
            <v>-0.48817699995461028</v>
          </cell>
          <cell r="CM1657">
            <v>22694916.690000001</v>
          </cell>
          <cell r="CN1657">
            <v>0</v>
          </cell>
          <cell r="CO1657">
            <v>134800.87</v>
          </cell>
          <cell r="CP1657">
            <v>22829717.560000002</v>
          </cell>
          <cell r="CQ1657">
            <v>-4.9569521683292183E-3</v>
          </cell>
          <cell r="CR1657">
            <v>0.99504304783167075</v>
          </cell>
          <cell r="CT1657">
            <v>2.8754989571868839E-2</v>
          </cell>
          <cell r="CU1657">
            <v>0.34238020012539816</v>
          </cell>
          <cell r="CV1657">
            <v>1.2925145096807129</v>
          </cell>
          <cell r="CW1657">
            <v>0.91354836496540681</v>
          </cell>
          <cell r="CX1657">
            <v>-3.180565458695979E-3</v>
          </cell>
          <cell r="CY1657">
            <v>0.99681943454130406</v>
          </cell>
          <cell r="DA1657">
            <v>1.8864799888542505E-2</v>
          </cell>
          <cell r="DB1657">
            <v>0.22153881560467403</v>
          </cell>
          <cell r="DC1657">
            <v>0.90715463932737261</v>
          </cell>
          <cell r="DE1657">
            <v>0.49957472890705928</v>
          </cell>
          <cell r="DF1657">
            <v>0.50042527109294077</v>
          </cell>
        </row>
        <row r="1658">
          <cell r="BS1658">
            <v>39281</v>
          </cell>
          <cell r="BU1658">
            <v>22873397.399999999</v>
          </cell>
          <cell r="BV1658">
            <v>0</v>
          </cell>
          <cell r="BW1658">
            <v>0</v>
          </cell>
          <cell r="BX1658">
            <v>22873397.399999999</v>
          </cell>
          <cell r="BY1658">
            <v>9.5802691953619633E-3</v>
          </cell>
          <cell r="BZ1658">
            <v>1.0095802691953619</v>
          </cell>
          <cell r="CB1658">
            <v>-2.9620053789691791E-4</v>
          </cell>
          <cell r="CC1658">
            <v>-7.2164829989152079E-2</v>
          </cell>
          <cell r="CD1658">
            <v>-5.1351003627706837E-2</v>
          </cell>
          <cell r="CE1658">
            <v>-3.7657522213656702E-2</v>
          </cell>
          <cell r="CF1658">
            <v>1.0626380322590008E-2</v>
          </cell>
          <cell r="CG1658">
            <v>1.0106263803225901</v>
          </cell>
          <cell r="CI1658">
            <v>-2.2028143982892434E-2</v>
          </cell>
          <cell r="CJ1658">
            <v>-0.21134718899421179</v>
          </cell>
          <cell r="CK1658">
            <v>-0.4827381740982789</v>
          </cell>
          <cell r="CM1658">
            <v>22432013.300000001</v>
          </cell>
          <cell r="CN1658">
            <v>0</v>
          </cell>
          <cell r="CO1658">
            <v>134800.87</v>
          </cell>
          <cell r="CP1658">
            <v>22566814.170000002</v>
          </cell>
          <cell r="CQ1658">
            <v>-1.1515840671661844E-2</v>
          </cell>
          <cell r="CR1658">
            <v>0.98848415932833811</v>
          </cell>
          <cell r="CT1658">
            <v>1.6908011021782077E-2</v>
          </cell>
          <cell r="CU1658">
            <v>0.3269215636199605</v>
          </cell>
          <cell r="CV1658">
            <v>1.2661142778497569</v>
          </cell>
          <cell r="CW1658">
            <v>0.89151224687694608</v>
          </cell>
          <cell r="CX1658">
            <v>-7.341119450403737E-3</v>
          </cell>
          <cell r="CY1658">
            <v>0.99265888054959628</v>
          </cell>
          <cell r="DA1658">
            <v>1.1385191688749075E-2</v>
          </cell>
          <cell r="DB1658">
            <v>0.21257135324601539</v>
          </cell>
          <cell r="DC1658">
            <v>0.89315398930967871</v>
          </cell>
          <cell r="DE1658">
            <v>0.50487120735890378</v>
          </cell>
          <cell r="DF1658">
            <v>0.49512879264109616</v>
          </cell>
        </row>
        <row r="1659">
          <cell r="BS1659">
            <v>39282</v>
          </cell>
          <cell r="BU1659">
            <v>22899497.25</v>
          </cell>
          <cell r="BV1659">
            <v>0</v>
          </cell>
          <cell r="BW1659">
            <v>0</v>
          </cell>
          <cell r="BX1659">
            <v>22899497.25</v>
          </cell>
          <cell r="BY1659">
            <v>1.1410569905107972E-3</v>
          </cell>
          <cell r="BZ1659">
            <v>1.0011410569905108</v>
          </cell>
          <cell r="CB1659">
            <v>8.4451847091959742E-4</v>
          </cell>
          <cell r="CC1659">
            <v>-7.1106117182369366E-2</v>
          </cell>
          <cell r="CD1659">
            <v>-5.0268541058855143E-2</v>
          </cell>
          <cell r="CE1659">
            <v>-3.6559434602113083E-2</v>
          </cell>
          <cell r="CF1659">
            <v>1.3525640711880753E-3</v>
          </cell>
          <cell r="CG1659">
            <v>1.001352564071188</v>
          </cell>
          <cell r="CI1659">
            <v>-2.0705374387810616E-2</v>
          </cell>
          <cell r="CJ1659">
            <v>-0.21028048553740397</v>
          </cell>
          <cell r="CK1659">
            <v>-0.48203854433716709</v>
          </cell>
          <cell r="CM1659">
            <v>22561768.66</v>
          </cell>
          <cell r="CN1659">
            <v>0</v>
          </cell>
          <cell r="CO1659">
            <v>134800.87</v>
          </cell>
          <cell r="CP1659">
            <v>22696569.530000001</v>
          </cell>
          <cell r="CQ1659">
            <v>5.7498306594155552E-3</v>
          </cell>
          <cell r="CR1659">
            <v>1.0057498306594155</v>
          </cell>
          <cell r="CT1659">
            <v>2.2755059881360395E-2</v>
          </cell>
          <cell r="CU1659">
            <v>0.33455113790910218</v>
          </cell>
          <cell r="CV1659">
            <v>1.2791440512022767</v>
          </cell>
          <cell r="CW1659">
            <v>0.90238812198669893</v>
          </cell>
          <cell r="CX1659">
            <v>3.6723246034746871E-3</v>
          </cell>
          <cell r="CY1659">
            <v>1.0036723246034747</v>
          </cell>
          <cell r="DA1659">
            <v>1.5099326411777581E-2</v>
          </cell>
          <cell r="DB1659">
            <v>0.21702430886000923</v>
          </cell>
          <cell r="DC1659">
            <v>0.90010626528278692</v>
          </cell>
          <cell r="DE1659">
            <v>0.50371446530623021</v>
          </cell>
          <cell r="DF1659">
            <v>0.49628553469376985</v>
          </cell>
        </row>
        <row r="1660">
          <cell r="BS1660">
            <v>39283</v>
          </cell>
          <cell r="BU1660">
            <v>23179233.670000002</v>
          </cell>
          <cell r="BV1660">
            <v>0</v>
          </cell>
          <cell r="BW1660">
            <v>0</v>
          </cell>
          <cell r="BX1660">
            <v>23179233.670000002</v>
          </cell>
          <cell r="BY1660">
            <v>1.2215832380337598E-2</v>
          </cell>
          <cell r="BZ1660">
            <v>1.0122158323803376</v>
          </cell>
          <cell r="CA1660">
            <v>3.1029283215652015E-2</v>
          </cell>
          <cell r="CB1660">
            <v>1.3070667347340192E-2</v>
          </cell>
          <cell r="CC1660">
            <v>-5.9758905210748225E-2</v>
          </cell>
          <cell r="CD1660">
            <v>-3.8666780750096552E-2</v>
          </cell>
          <cell r="CE1660">
            <v>-2.4790206146794835E-2</v>
          </cell>
          <cell r="CF1660">
            <v>1.4714343369167842E-2</v>
          </cell>
          <cell r="CG1660">
            <v>1.0147143433691679</v>
          </cell>
          <cell r="CI1660">
            <v>-6.2956970069721896E-3</v>
          </cell>
          <cell r="CJ1660">
            <v>-0.19866028143626879</v>
          </cell>
          <cell r="CK1660">
            <v>-0.47441708162655016</v>
          </cell>
          <cell r="CM1660">
            <v>22021696.260000002</v>
          </cell>
          <cell r="CN1660">
            <v>0</v>
          </cell>
          <cell r="CO1660">
            <v>134800.87</v>
          </cell>
          <cell r="CP1660">
            <v>22156497.130000003</v>
          </cell>
          <cell r="CQ1660">
            <v>-2.3795331681562649E-2</v>
          </cell>
          <cell r="CR1660">
            <v>0.97620466831843733</v>
          </cell>
          <cell r="CS1660">
            <v>-4.7946792780950931E-2</v>
          </cell>
          <cell r="CT1660">
            <v>-1.5817359975131007E-3</v>
          </cell>
          <cell r="CU1660">
            <v>0.30279505093654824</v>
          </cell>
          <cell r="CV1660">
            <v>1.2249110625538582</v>
          </cell>
          <cell r="CW1660">
            <v>0.85712016563696025</v>
          </cell>
          <cell r="CX1660">
            <v>-1.5078295564769036E-2</v>
          </cell>
          <cell r="CY1660">
            <v>0.98492170443523097</v>
          </cell>
          <cell r="DA1660">
            <v>-2.0664125945712986E-4</v>
          </cell>
          <cell r="DB1660">
            <v>0.19867365662150926</v>
          </cell>
          <cell r="DC1660">
            <v>0.87145590141038354</v>
          </cell>
          <cell r="DE1660">
            <v>0.51280435393467128</v>
          </cell>
          <cell r="DF1660">
            <v>0.48719564606532861</v>
          </cell>
        </row>
        <row r="1661">
          <cell r="BS1661">
            <v>39286</v>
          </cell>
          <cell r="BU1661">
            <v>23142319.280000001</v>
          </cell>
          <cell r="BV1661">
            <v>0</v>
          </cell>
          <cell r="BW1661">
            <v>0</v>
          </cell>
          <cell r="BX1661">
            <v>23142319.280000001</v>
          </cell>
          <cell r="BY1661">
            <v>-1.5925630038312044E-3</v>
          </cell>
          <cell r="BZ1661">
            <v>0.99840743699616885</v>
          </cell>
          <cell r="CB1661">
            <v>1.1457288482256356E-2</v>
          </cell>
          <cell r="CC1661">
            <v>-6.1256298392991293E-2</v>
          </cell>
          <cell r="CD1661">
            <v>-4.0197764469427799E-2</v>
          </cell>
          <cell r="CE1661">
            <v>-2.6343289185459251E-2</v>
          </cell>
          <cell r="CF1661">
            <v>-1.953203818496329E-3</v>
          </cell>
          <cell r="CG1661">
            <v>0.99804679618150371</v>
          </cell>
          <cell r="CI1661">
            <v>-8.2366040460343237E-3</v>
          </cell>
          <cell r="CJ1661">
            <v>-0.20022546123448026</v>
          </cell>
          <cell r="CK1661">
            <v>-0.47544365218965357</v>
          </cell>
          <cell r="CM1661">
            <v>21918563.850000001</v>
          </cell>
          <cell r="CN1661">
            <v>0</v>
          </cell>
          <cell r="CO1661">
            <v>134800.87</v>
          </cell>
          <cell r="CP1661">
            <v>22053364.720000003</v>
          </cell>
          <cell r="CQ1661">
            <v>-4.6547254015328254E-3</v>
          </cell>
          <cell r="CR1661">
            <v>0.99534527459846722</v>
          </cell>
          <cell r="CT1661">
            <v>-6.2290988523197033E-3</v>
          </cell>
          <cell r="CU1661">
            <v>0.29673089771996275</v>
          </cell>
          <cell r="CV1661">
            <v>1.2145547125148375</v>
          </cell>
          <cell r="CW1661">
            <v>0.84847578122827105</v>
          </cell>
          <cell r="CX1661">
            <v>-2.9374091441067896E-3</v>
          </cell>
          <cell r="CY1661">
            <v>0.99706259085589322</v>
          </cell>
          <cell r="DA1661">
            <v>-3.1434434136388134E-3</v>
          </cell>
          <cell r="DB1661">
            <v>0.19515266166174938</v>
          </cell>
          <cell r="DC1661">
            <v>0.86595866973278812</v>
          </cell>
          <cell r="DE1661">
            <v>0.51357891085344998</v>
          </cell>
          <cell r="DF1661">
            <v>0.48642108914654997</v>
          </cell>
        </row>
        <row r="1662">
          <cell r="BS1662">
            <v>39287</v>
          </cell>
          <cell r="BU1662">
            <v>23801129.109999999</v>
          </cell>
          <cell r="BV1662">
            <v>0</v>
          </cell>
          <cell r="BW1662">
            <v>0</v>
          </cell>
          <cell r="BX1662">
            <v>23801129.109999999</v>
          </cell>
          <cell r="BY1662">
            <v>2.8467753038449922E-2</v>
          </cell>
          <cell r="BZ1662">
            <v>1.0284677530384498</v>
          </cell>
          <cell r="CB1662">
            <v>4.0251204779709449E-2</v>
          </cell>
          <cell r="CC1662">
            <v>-3.4532374529242738E-2</v>
          </cell>
          <cell r="CD1662">
            <v>-1.2874351462591416E-2</v>
          </cell>
          <cell r="CE1662">
            <v>1.3745296022384945E-3</v>
          </cell>
          <cell r="CF1662">
            <v>3.3834095684144229E-2</v>
          </cell>
          <cell r="CG1662">
            <v>1.0338340956841443</v>
          </cell>
          <cell r="CI1662">
            <v>2.5318813588704137E-2</v>
          </cell>
          <cell r="CJ1662">
            <v>-0.17316581296414524</v>
          </cell>
          <cell r="CK1662">
            <v>-0.45769576252611299</v>
          </cell>
          <cell r="CM1662">
            <v>20800965.02</v>
          </cell>
          <cell r="CN1662">
            <v>0</v>
          </cell>
          <cell r="CO1662">
            <v>134800.87</v>
          </cell>
          <cell r="CP1662">
            <v>20935765.890000001</v>
          </cell>
          <cell r="CQ1662">
            <v>-5.067702113439685E-2</v>
          </cell>
          <cell r="CR1662">
            <v>0.94932297886560313</v>
          </cell>
          <cell r="CT1662">
            <v>-5.659044781252931E-2</v>
          </cell>
          <cell r="CU1662">
            <v>0.23101643861058285</v>
          </cell>
          <cell r="CV1662">
            <v>1.1023276765454448</v>
          </cell>
          <cell r="CW1662">
            <v>0.7548005349965452</v>
          </cell>
          <cell r="CX1662">
            <v>-3.1146834675153549E-2</v>
          </cell>
          <cell r="CY1662">
            <v>0.96885316532484644</v>
          </cell>
          <cell r="DA1662">
            <v>-3.4192369776477105E-2</v>
          </cell>
          <cell r="DB1662">
            <v>0.15792743929740105</v>
          </cell>
          <cell r="DC1662">
            <v>0.80783996353595144</v>
          </cell>
          <cell r="DE1662">
            <v>0.53363254740075139</v>
          </cell>
          <cell r="DF1662">
            <v>0.46636745259924867</v>
          </cell>
        </row>
        <row r="1663">
          <cell r="BS1663">
            <v>39288</v>
          </cell>
          <cell r="BU1663">
            <v>23856819.800000001</v>
          </cell>
          <cell r="BV1663">
            <v>0</v>
          </cell>
          <cell r="BW1663">
            <v>0</v>
          </cell>
          <cell r="BX1663">
            <v>23856819.800000001</v>
          </cell>
          <cell r="BY1663">
            <v>2.3398339525246728E-3</v>
          </cell>
          <cell r="BZ1663">
            <v>1.0023398339525247</v>
          </cell>
          <cell r="CB1663">
            <v>4.2685219867807822E-2</v>
          </cell>
          <cell r="CC1663">
            <v>-3.2273340599102918E-2</v>
          </cell>
          <cell r="CD1663">
            <v>-1.0564641354735671E-2</v>
          </cell>
          <cell r="CE1663">
            <v>3.7175797257953391E-3</v>
          </cell>
          <cell r="CF1663">
            <v>4.7922343981723113E-3</v>
          </cell>
          <cell r="CG1663">
            <v>1.0047922343981723</v>
          </cell>
          <cell r="CI1663">
            <v>3.0232381676277065E-2</v>
          </cell>
          <cell r="CJ1663">
            <v>-0.1692034297314472</v>
          </cell>
          <cell r="CK1663">
            <v>-0.45509691350501602</v>
          </cell>
          <cell r="CM1663">
            <v>20593316.670000002</v>
          </cell>
          <cell r="CN1663">
            <v>0</v>
          </cell>
          <cell r="CO1663">
            <v>134800.87</v>
          </cell>
          <cell r="CP1663">
            <v>20728117.540000003</v>
          </cell>
          <cell r="CQ1663">
            <v>-9.9183546038399909E-3</v>
          </cell>
          <cell r="CR1663">
            <v>0.99008164539616006</v>
          </cell>
          <cell r="CT1663">
            <v>-6.5947518287774454E-2</v>
          </cell>
          <cell r="CU1663">
            <v>0.21880678104928686</v>
          </cell>
          <cell r="CV1663">
            <v>1.0814760451560002</v>
          </cell>
          <cell r="CW1663">
            <v>0.73739580103144142</v>
          </cell>
          <cell r="CX1663">
            <v>-6.0507735978299485E-3</v>
          </cell>
          <cell r="CY1663">
            <v>0.99394922640217009</v>
          </cell>
          <cell r="DA1663">
            <v>-4.0036253086016216E-2</v>
          </cell>
          <cell r="DB1663">
            <v>0.15092108251949754</v>
          </cell>
          <cell r="DC1663">
            <v>0.79690113321548628</v>
          </cell>
          <cell r="DE1663">
            <v>0.5367097087789886</v>
          </cell>
          <cell r="DF1663">
            <v>0.46329029122101145</v>
          </cell>
        </row>
        <row r="1664">
          <cell r="BS1664">
            <v>39289</v>
          </cell>
          <cell r="BU1664">
            <v>24333615.350000001</v>
          </cell>
          <cell r="BV1664">
            <v>0</v>
          </cell>
          <cell r="BW1664">
            <v>0</v>
          </cell>
          <cell r="BX1664">
            <v>24333615.350000001</v>
          </cell>
          <cell r="BY1664">
            <v>1.9985712848449345E-2</v>
          </cell>
          <cell r="BZ1664">
            <v>1.0199857128484493</v>
          </cell>
          <cell r="CB1664">
            <v>6.3524027263408112E-2</v>
          </cell>
          <cell r="CC1664">
            <v>-1.2932633468527466E-2</v>
          </cell>
          <cell r="CD1664">
            <v>9.2099296052510216E-3</v>
          </cell>
          <cell r="CE1664">
            <v>2.3777591055135661E-2</v>
          </cell>
          <cell r="CF1664">
            <v>4.0855322166759946E-2</v>
          </cell>
          <cell r="CG1664">
            <v>1.04085532216676</v>
          </cell>
          <cell r="CI1664">
            <v>7.2322857536289753E-2</v>
          </cell>
          <cell r="CJ1664">
            <v>-0.1352609681980862</v>
          </cell>
          <cell r="CK1664">
            <v>-0.43283472235660159</v>
          </cell>
          <cell r="CM1664">
            <v>19606839.239999998</v>
          </cell>
          <cell r="CN1664">
            <v>0</v>
          </cell>
          <cell r="CO1664">
            <v>134800.87</v>
          </cell>
          <cell r="CP1664">
            <v>19741640.109999999</v>
          </cell>
          <cell r="CQ1664">
            <v>-4.7591269592926248E-2</v>
          </cell>
          <cell r="CR1664">
            <v>0.95240873040707374</v>
          </cell>
          <cell r="CT1664">
            <v>-0.11040026175888284</v>
          </cell>
          <cell r="CU1664">
            <v>0.1608022189506837</v>
          </cell>
          <cell r="CV1664">
            <v>0.98241595753976307</v>
          </cell>
          <cell r="CW1664">
            <v>0.654710929074936</v>
          </cell>
          <cell r="CX1664">
            <v>-2.8373904826972281E-2</v>
          </cell>
          <cell r="CY1664">
            <v>0.97162609517302767</v>
          </cell>
          <cell r="DA1664">
            <v>-6.7274173078297306E-2</v>
          </cell>
          <cell r="DB1664">
            <v>0.11826495726073327</v>
          </cell>
          <cell r="DC1664">
            <v>0.74591603147815144</v>
          </cell>
          <cell r="DE1664">
            <v>0.55378615394520436</v>
          </cell>
          <cell r="DF1664">
            <v>0.44621384605479558</v>
          </cell>
        </row>
        <row r="1665">
          <cell r="BS1665">
            <v>39290</v>
          </cell>
          <cell r="BU1665">
            <v>24397743.390000001</v>
          </cell>
          <cell r="BV1665">
            <v>0</v>
          </cell>
          <cell r="BW1665">
            <v>0</v>
          </cell>
          <cell r="BX1665">
            <v>24397743.390000001</v>
          </cell>
          <cell r="BY1665">
            <v>2.6353683609122679E-3</v>
          </cell>
          <cell r="BZ1665">
            <v>1.0026353683609122</v>
          </cell>
          <cell r="CA1665">
            <v>5.2569025246812284E-2</v>
          </cell>
          <cell r="CB1665">
            <v>6.632680483592801E-2</v>
          </cell>
          <cell r="CC1665">
            <v>-1.0331347360681531E-2</v>
          </cell>
          <cell r="CD1665">
            <v>1.1869569523251133E-2</v>
          </cell>
          <cell r="CE1665">
            <v>2.6475622127213327E-2</v>
          </cell>
          <cell r="CF1665">
            <v>8.7245970168663423E-3</v>
          </cell>
          <cell r="CG1665">
            <v>1.0087245970168663</v>
          </cell>
          <cell r="CI1665">
            <v>8.1678442340268553E-2</v>
          </cell>
          <cell r="CJ1665">
            <v>-0.12771646862085928</v>
          </cell>
          <cell r="CK1665">
            <v>-0.42788643386720382</v>
          </cell>
          <cell r="CM1665">
            <v>19135791.510000002</v>
          </cell>
          <cell r="CN1665">
            <v>0</v>
          </cell>
          <cell r="CO1665">
            <v>134800.87</v>
          </cell>
          <cell r="CP1665">
            <v>19270592.380000003</v>
          </cell>
          <cell r="CQ1665">
            <v>-2.3860617829892995E-2</v>
          </cell>
          <cell r="CR1665">
            <v>0.97613938217010698</v>
          </cell>
          <cell r="CS1665">
            <v>-0.13025094774988011</v>
          </cell>
          <cell r="CT1665">
            <v>-0.13162666113462695</v>
          </cell>
          <cell r="CU1665">
            <v>0.13310476082820966</v>
          </cell>
          <cell r="CV1665">
            <v>0.93511428799702534</v>
          </cell>
          <cell r="CW1665">
            <v>0.61522850397733175</v>
          </cell>
          <cell r="CX1665">
            <v>-1.4106778819068456E-2</v>
          </cell>
          <cell r="CY1665">
            <v>0.98589322118093159</v>
          </cell>
          <cell r="DA1665">
            <v>-8.0431930017514475E-2</v>
          </cell>
          <cell r="DB1665">
            <v>0.1024898408475412</v>
          </cell>
          <cell r="DC1665">
            <v>0.72128678018542347</v>
          </cell>
          <cell r="DE1665">
            <v>0.56043561465990666</v>
          </cell>
          <cell r="DF1665">
            <v>0.43956438534009329</v>
          </cell>
        </row>
        <row r="1666">
          <cell r="BS1666">
            <v>39293</v>
          </cell>
          <cell r="BU1666">
            <v>24436728.780000001</v>
          </cell>
          <cell r="BV1666">
            <v>0</v>
          </cell>
          <cell r="BW1666">
            <v>0</v>
          </cell>
          <cell r="BX1666">
            <v>24436728.780000001</v>
          </cell>
          <cell r="BY1666">
            <v>1.5979096663497039E-3</v>
          </cell>
          <cell r="BZ1666">
            <v>1.0015979096663497</v>
          </cell>
          <cell r="CB1666">
            <v>6.8030698744863116E-2</v>
          </cell>
          <cell r="CC1666">
            <v>-8.749946254145935E-3</v>
          </cell>
          <cell r="CD1666">
            <v>1.3486445689477433E-2</v>
          </cell>
          <cell r="CE1666">
            <v>2.8115837446082592E-2</v>
          </cell>
          <cell r="CF1666">
            <v>5.2157550695874416E-3</v>
          </cell>
          <cell r="CG1666">
            <v>1.0052157550695875</v>
          </cell>
          <cell r="CI1666">
            <v>8.73202121595682E-2</v>
          </cell>
          <cell r="CJ1666">
            <v>-0.12316685136995087</v>
          </cell>
          <cell r="CK1666">
            <v>-0.42490242963426694</v>
          </cell>
          <cell r="CM1666">
            <v>19482593.07</v>
          </cell>
          <cell r="CN1666">
            <v>0</v>
          </cell>
          <cell r="CO1666">
            <v>134800.87</v>
          </cell>
          <cell r="CP1666">
            <v>19617393.940000001</v>
          </cell>
          <cell r="CQ1666">
            <v>1.7996414078060564E-2</v>
          </cell>
          <cell r="CR1666">
            <v>1.0179964140780606</v>
          </cell>
          <cell r="CT1666">
            <v>-0.1159990549540576</v>
          </cell>
          <cell r="CU1666">
            <v>0.15349658329789606</v>
          </cell>
          <cell r="CV1666">
            <v>0.96993940601219131</v>
          </cell>
          <cell r="CW1666">
            <v>0.64429682496559426</v>
          </cell>
          <cell r="CX1666">
            <v>1.0704897898400574E-2</v>
          </cell>
          <cell r="CY1666">
            <v>1.0107048978984006</v>
          </cell>
          <cell r="DA1666">
            <v>-7.0588047717722646E-2</v>
          </cell>
          <cell r="DB1666">
            <v>0.11429188202783802</v>
          </cell>
          <cell r="DC1666">
            <v>0.7397129794211752</v>
          </cell>
          <cell r="DE1666">
            <v>0.55640041217986158</v>
          </cell>
          <cell r="DF1666">
            <v>0.44359958782013842</v>
          </cell>
        </row>
        <row r="1667">
          <cell r="BS1667">
            <v>39294</v>
          </cell>
          <cell r="BU1667">
            <v>24848685.620000001</v>
          </cell>
          <cell r="BV1667">
            <v>0</v>
          </cell>
          <cell r="BW1667">
            <v>0</v>
          </cell>
          <cell r="BX1667">
            <v>24848685.620000001</v>
          </cell>
          <cell r="BY1667">
            <v>1.6858100922950123E-2</v>
          </cell>
          <cell r="BZ1667">
            <v>1.01685810092295</v>
          </cell>
          <cell r="CB1667">
            <v>8.6035668053112913E-2</v>
          </cell>
          <cell r="CC1667">
            <v>7.9606471917812449E-3</v>
          </cell>
          <cell r="CD1667">
            <v>3.0571902474952672E-2</v>
          </cell>
          <cell r="CE1667">
            <v>4.5447917994231979E-2</v>
          </cell>
          <cell r="CF1667">
            <v>2.6702970621086689E-2</v>
          </cell>
          <cell r="CG1667">
            <v>1.0267029706210866</v>
          </cell>
          <cell r="CI1667">
            <v>0.11635489184057879</v>
          </cell>
          <cell r="CJ1667">
            <v>-9.9752801562487781E-2</v>
          </cell>
          <cell r="CK1667">
            <v>-0.40954561610853246</v>
          </cell>
          <cell r="CM1667">
            <v>18985301.079999998</v>
          </cell>
          <cell r="CN1667">
            <v>0</v>
          </cell>
          <cell r="CO1667">
            <v>134800.87</v>
          </cell>
          <cell r="CP1667">
            <v>19120101.949999999</v>
          </cell>
          <cell r="CQ1667">
            <v>-2.5349543956805613E-2</v>
          </cell>
          <cell r="CR1667">
            <v>0.97465045604319434</v>
          </cell>
          <cell r="CT1667">
            <v>-0.13840807576835745</v>
          </cell>
          <cell r="CU1667">
            <v>0.12425597095556085</v>
          </cell>
          <cell r="CV1667">
            <v>0.92000234044724172</v>
          </cell>
          <cell r="CW1667">
            <v>0.60261465032309292</v>
          </cell>
          <cell r="CX1667">
            <v>-1.4990507895678113E-2</v>
          </cell>
          <cell r="CY1667">
            <v>0.98500949210432187</v>
          </cell>
          <cell r="DA1667">
            <v>-8.4520404926747728E-2</v>
          </cell>
          <cell r="DB1667">
            <v>9.7588080772209596E-2</v>
          </cell>
          <cell r="DC1667">
            <v>0.71363379826694828</v>
          </cell>
          <cell r="DE1667">
            <v>0.56688171646500041</v>
          </cell>
          <cell r="DF1667">
            <v>0.43311828353499948</v>
          </cell>
        </row>
        <row r="1668">
          <cell r="CO1668" t="str">
            <v xml:space="preserve"> </v>
          </cell>
        </row>
        <row r="1671">
          <cell r="BU1671">
            <v>0</v>
          </cell>
          <cell r="BX1671">
            <v>0</v>
          </cell>
          <cell r="CM1671">
            <v>0</v>
          </cell>
          <cell r="CP1671">
            <v>0</v>
          </cell>
        </row>
        <row r="1673">
          <cell r="BU1673">
            <v>24848685.620000001</v>
          </cell>
          <cell r="BW1673">
            <v>0</v>
          </cell>
          <cell r="BX1673">
            <v>24848685.620000001</v>
          </cell>
          <cell r="BY1673" t="str">
            <v>Month P&amp;L</v>
          </cell>
          <cell r="CA1673">
            <v>43968787.57</v>
          </cell>
          <cell r="CM1673">
            <v>18985301.079999998</v>
          </cell>
          <cell r="CP1673">
            <v>19120101.949999999</v>
          </cell>
        </row>
        <row r="1674">
          <cell r="BX1674">
            <v>0</v>
          </cell>
          <cell r="CA1674">
            <v>43833986.700000003</v>
          </cell>
        </row>
        <row r="1675">
          <cell r="BU1675">
            <v>0</v>
          </cell>
          <cell r="CM1675">
            <v>0</v>
          </cell>
        </row>
        <row r="1690">
          <cell r="BU1690" t="e">
            <v>#DIV/0!</v>
          </cell>
          <cell r="BX1690" t="e">
            <v>#DIV/0!</v>
          </cell>
          <cell r="CA1690" t="str">
            <v>`</v>
          </cell>
          <cell r="CM1690" t="e">
            <v>#DIV/0!</v>
          </cell>
          <cell r="CP1690" t="e">
            <v>#DIV/0!</v>
          </cell>
        </row>
        <row r="1691">
          <cell r="CP1691">
            <v>134800.87</v>
          </cell>
        </row>
        <row r="1692">
          <cell r="BS1692" t="str">
            <v>Cum fee deduction</v>
          </cell>
          <cell r="BU1692">
            <v>24848685.620000001</v>
          </cell>
          <cell r="BX1692">
            <v>0</v>
          </cell>
          <cell r="CM1692">
            <v>18985301.079999998</v>
          </cell>
          <cell r="CP1692">
            <v>134800.87</v>
          </cell>
        </row>
        <row r="1698">
          <cell r="BX1698">
            <v>0</v>
          </cell>
        </row>
        <row r="1699">
          <cell r="BX1699">
            <v>-24848685.620000001</v>
          </cell>
        </row>
        <row r="1705">
          <cell r="BT1705" t="str">
            <v>First Day P&amp;L:</v>
          </cell>
          <cell r="BU1705" t="e">
            <v>#REF!</v>
          </cell>
          <cell r="BW1705" t="e">
            <v>#REF!</v>
          </cell>
          <cell r="CL1705" t="str">
            <v>First Day P&amp;L:</v>
          </cell>
          <cell r="CM1705" t="e">
            <v>#REF!</v>
          </cell>
        </row>
        <row r="1730">
          <cell r="BU1730">
            <v>0</v>
          </cell>
          <cell r="BX1730">
            <v>0</v>
          </cell>
          <cell r="CM1730">
            <v>0</v>
          </cell>
        </row>
        <row r="1731">
          <cell r="BU1731">
            <v>0</v>
          </cell>
          <cell r="BX1731">
            <v>0</v>
          </cell>
          <cell r="CM1731">
            <v>0</v>
          </cell>
        </row>
        <row r="1732">
          <cell r="BU1732">
            <v>24848685.620000001</v>
          </cell>
          <cell r="BX1732">
            <v>24848685.620000001</v>
          </cell>
          <cell r="CM1732">
            <v>18985301.079999998</v>
          </cell>
          <cell r="CP1732">
            <v>18985301.079999998</v>
          </cell>
        </row>
        <row r="1733">
          <cell r="CM1733" t="str">
            <v xml:space="preserve"> </v>
          </cell>
          <cell r="CN1733" t="str">
            <v xml:space="preserve"> </v>
          </cell>
        </row>
        <row r="1734">
          <cell r="BS1734">
            <v>39295</v>
          </cell>
          <cell r="BU1734">
            <v>25014715.879999999</v>
          </cell>
          <cell r="BV1734">
            <v>0</v>
          </cell>
          <cell r="BW1734">
            <v>0</v>
          </cell>
          <cell r="BX1734">
            <v>25014715.879999999</v>
          </cell>
          <cell r="BY1734">
            <v>6.6816515987616213E-3</v>
          </cell>
          <cell r="BZ1734">
            <v>1.0066816515987616</v>
          </cell>
          <cell r="CB1734">
            <v>6.681651598761551E-3</v>
          </cell>
          <cell r="CC1734">
            <v>1.4695489061578915E-2</v>
          </cell>
          <cell r="CD1734">
            <v>3.7457824874763235E-2</v>
          </cell>
          <cell r="CE1734">
            <v>5.243323674692002E-2</v>
          </cell>
          <cell r="CF1734">
            <v>1.4080452384404621E-2</v>
          </cell>
          <cell r="CG1734">
            <v>1.0140804523844047</v>
          </cell>
          <cell r="CI1734">
            <v>1.4080452384404696E-2</v>
          </cell>
          <cell r="CJ1734">
            <v>-8.7076913750694707E-2</v>
          </cell>
          <cell r="CK1734">
            <v>-0.40123175127098565</v>
          </cell>
          <cell r="CM1734">
            <v>18828053.010000002</v>
          </cell>
          <cell r="CN1734">
            <v>0</v>
          </cell>
          <cell r="CO1734">
            <v>0</v>
          </cell>
          <cell r="CP1734">
            <v>18828053.010000002</v>
          </cell>
          <cell r="CQ1734">
            <v>-8.2826218734897514E-3</v>
          </cell>
          <cell r="CR1734">
            <v>0.99171737812651028</v>
          </cell>
          <cell r="CT1734">
            <v>-8.282621873489715E-3</v>
          </cell>
          <cell r="CU1734">
            <v>0.11494418385912297</v>
          </cell>
          <cell r="CV1734">
            <v>0.90409968706510191</v>
          </cell>
          <cell r="CW1734">
            <v>0.58934079916555171</v>
          </cell>
          <cell r="CX1734">
            <v>-4.8917714117849131E-3</v>
          </cell>
          <cell r="CY1734">
            <v>0.99510822858821513</v>
          </cell>
          <cell r="DA1734">
            <v>-4.8917714117848732E-3</v>
          </cell>
          <cell r="DB1734">
            <v>9.2218930776772234E-2</v>
          </cell>
          <cell r="DC1734">
            <v>0.70525109344231773</v>
          </cell>
          <cell r="DE1734">
            <v>0.57055511121482905</v>
          </cell>
          <cell r="DF1734">
            <v>0.4294448887851709</v>
          </cell>
        </row>
        <row r="1735">
          <cell r="BS1735">
            <v>39296</v>
          </cell>
          <cell r="BU1735">
            <v>24989240.309999999</v>
          </cell>
          <cell r="BV1735">
            <v>0</v>
          </cell>
          <cell r="BW1735">
            <v>0</v>
          </cell>
          <cell r="BX1735">
            <v>24989240.309999999</v>
          </cell>
          <cell r="BY1735">
            <v>-1.0184233201852501E-3</v>
          </cell>
          <cell r="BZ1735">
            <v>0.9989815766798148</v>
          </cell>
          <cell r="CB1735">
            <v>5.6564235287708264E-3</v>
          </cell>
          <cell r="CC1735">
            <v>1.3662099512631976E-2</v>
          </cell>
          <cell r="CD1735">
            <v>3.6401253632202257E-2</v>
          </cell>
          <cell r="CE1735">
            <v>5.1361414195678856E-2</v>
          </cell>
          <cell r="CF1735">
            <v>-2.0238621302076879E-3</v>
          </cell>
          <cell r="CG1735">
            <v>0.99797613786979233</v>
          </cell>
          <cell r="CI1735">
            <v>1.2028093359840009E-2</v>
          </cell>
          <cell r="CJ1735">
            <v>-8.8924544212746981E-2</v>
          </cell>
          <cell r="CK1735">
            <v>-0.40244357565435906</v>
          </cell>
          <cell r="CM1735">
            <v>19212136.27</v>
          </cell>
          <cell r="CN1735">
            <v>0</v>
          </cell>
          <cell r="CO1735">
            <v>0</v>
          </cell>
          <cell r="CP1735">
            <v>19212136.27</v>
          </cell>
          <cell r="CQ1735">
            <v>2.0399520853059138E-2</v>
          </cell>
          <cell r="CR1735">
            <v>1.0203995208530592</v>
          </cell>
          <cell r="CT1735">
            <v>1.1947937461943114E-2</v>
          </cell>
          <cell r="CU1735">
            <v>0.13768851098775414</v>
          </cell>
          <cell r="CV1735">
            <v>0.94294240833768983</v>
          </cell>
          <cell r="CW1735">
            <v>0.62176258994074707</v>
          </cell>
          <cell r="CX1735">
            <v>1.2130858366259406E-2</v>
          </cell>
          <cell r="CY1735">
            <v>1.0121308583662594</v>
          </cell>
          <cell r="DA1735">
            <v>7.1797455683180189E-3</v>
          </cell>
          <cell r="DB1735">
            <v>0.10546848393097252</v>
          </cell>
          <cell r="DC1735">
            <v>0.72593725293577549</v>
          </cell>
          <cell r="DE1735">
            <v>0.56534982037882942</v>
          </cell>
          <cell r="DF1735">
            <v>0.43465017962117053</v>
          </cell>
        </row>
        <row r="1736">
          <cell r="BS1736">
            <v>39297</v>
          </cell>
          <cell r="BU1736">
            <v>22575086.600000001</v>
          </cell>
          <cell r="BV1736">
            <v>0</v>
          </cell>
          <cell r="BW1736">
            <v>0</v>
          </cell>
          <cell r="BX1736">
            <v>22575086.600000001</v>
          </cell>
          <cell r="BY1736">
            <v>2.0622527280022097E-2</v>
          </cell>
          <cell r="BZ1736">
            <v>1.020622527280022</v>
          </cell>
          <cell r="CA1736">
            <v>4.5366417389800739E-2</v>
          </cell>
          <cell r="CB1736">
            <v>2.6395600557322263E-2</v>
          </cell>
          <cell r="CC1736">
            <v>3.4566373812555673E-2</v>
          </cell>
          <cell r="CD1736">
            <v>5.7774466758281351E-2</v>
          </cell>
          <cell r="CE1736">
            <v>7.3043143641091657E-2</v>
          </cell>
          <cell r="CF1736">
            <v>2.4121723958682301E-2</v>
          </cell>
          <cell r="CG1736">
            <v>1.0241217239586824</v>
          </cell>
          <cell r="CI1736">
            <v>3.6439955666297763E-2</v>
          </cell>
          <cell r="CJ1736">
            <v>-6.6947833562716164E-2</v>
          </cell>
          <cell r="CK1736">
            <v>-0.38802948453655628</v>
          </cell>
          <cell r="CM1736">
            <v>20665172.699999999</v>
          </cell>
          <cell r="CN1736">
            <v>300000</v>
          </cell>
          <cell r="CO1736">
            <v>300000</v>
          </cell>
          <cell r="CP1736">
            <v>20965172.699999999</v>
          </cell>
          <cell r="CQ1736">
            <v>-6.1235177258088455E-2</v>
          </cell>
          <cell r="CR1736">
            <v>0.93876482274191153</v>
          </cell>
          <cell r="CS1736">
            <v>-5.743759070230281E-2</v>
          </cell>
          <cell r="CT1736">
            <v>-5.0018873864495994E-2</v>
          </cell>
          <cell r="CU1736">
            <v>6.8021953352928266E-2</v>
          </cell>
          <cell r="CV1736">
            <v>0.82396598556087408</v>
          </cell>
          <cell r="CW1736">
            <v>0.52245367027518874</v>
          </cell>
          <cell r="CX1736">
            <v>-4.0656482357796314E-2</v>
          </cell>
          <cell r="CY1736">
            <v>0.95934351764220371</v>
          </cell>
          <cell r="DA1736">
            <v>-3.3768639988510096E-2</v>
          </cell>
          <cell r="DB1736">
            <v>6.0524024016933131E-2</v>
          </cell>
          <cell r="DC1736">
            <v>0.65576671546112886</v>
          </cell>
          <cell r="DE1736">
            <v>0.52208490340852332</v>
          </cell>
          <cell r="DF1736">
            <v>0.47791509659147674</v>
          </cell>
        </row>
        <row r="1737">
          <cell r="BS1737">
            <v>39300</v>
          </cell>
          <cell r="BU1737">
            <v>22357169.079999998</v>
          </cell>
          <cell r="BV1737">
            <v>0</v>
          </cell>
          <cell r="BW1737">
            <v>0</v>
          </cell>
          <cell r="BX1737">
            <v>22357169.079999998</v>
          </cell>
          <cell r="BY1737">
            <v>-9.6530092602171123E-3</v>
          </cell>
          <cell r="BZ1737">
            <v>0.99034699073978294</v>
          </cell>
          <cell r="CB1737">
            <v>1.6487794320496407E-2</v>
          </cell>
          <cell r="CC1737">
            <v>2.4579695025833903E-2</v>
          </cell>
          <cell r="CD1737">
            <v>4.7563760035442604E-2</v>
          </cell>
          <cell r="CE1737">
            <v>6.2685048238911856E-2</v>
          </cell>
          <cell r="CF1737">
            <v>-1.4236885878991305E-2</v>
          </cell>
          <cell r="CG1737">
            <v>0.9857631141210087</v>
          </cell>
          <cell r="CI1737">
            <v>2.1684278297049886E-2</v>
          </cell>
          <cell r="CJ1737">
            <v>-8.0231590775429407E-2</v>
          </cell>
          <cell r="CK1737">
            <v>-0.39674203892651683</v>
          </cell>
          <cell r="CM1737">
            <v>21162996.280000001</v>
          </cell>
          <cell r="CN1737">
            <v>0</v>
          </cell>
          <cell r="CO1737">
            <v>300000</v>
          </cell>
          <cell r="CP1737">
            <v>21462996.280000001</v>
          </cell>
          <cell r="CQ1737">
            <v>2.374526492691386E-2</v>
          </cell>
          <cell r="CR1737">
            <v>1.0237452649269139</v>
          </cell>
          <cell r="CT1737">
            <v>-2.7461320348840523E-2</v>
          </cell>
          <cell r="CU1737">
            <v>9.3382417583053545E-2</v>
          </cell>
          <cell r="CV1737">
            <v>0.86727654110569663</v>
          </cell>
          <cell r="CW1737">
            <v>0.55860473601482541</v>
          </cell>
          <cell r="CX1737">
            <v>1.5830249679111851E-2</v>
          </cell>
          <cell r="CY1737">
            <v>1.0158302496791118</v>
          </cell>
          <cell r="DA1737">
            <v>-1.8472956311740396E-2</v>
          </cell>
          <cell r="DB1737">
            <v>7.73123841078176E-2</v>
          </cell>
          <cell r="DC1737">
            <v>0.68197791597724144</v>
          </cell>
          <cell r="DE1737">
            <v>0.51371976404641118</v>
          </cell>
          <cell r="DF1737">
            <v>0.48628023595358877</v>
          </cell>
        </row>
        <row r="1738">
          <cell r="BS1738">
            <v>39301</v>
          </cell>
          <cell r="BU1738">
            <v>22058606.32</v>
          </cell>
          <cell r="BV1738">
            <v>0</v>
          </cell>
          <cell r="BW1738">
            <v>0</v>
          </cell>
          <cell r="BX1738">
            <v>22058606.32</v>
          </cell>
          <cell r="BY1738">
            <v>-1.3354229192956389E-2</v>
          </cell>
          <cell r="BZ1738">
            <v>0.98664577080704363</v>
          </cell>
          <cell r="CB1738">
            <v>2.9133833432977152E-3</v>
          </cell>
          <cell r="CC1738">
            <v>1.0897222952009677E-2</v>
          </cell>
          <cell r="CD1738">
            <v>3.3574353489694175E-2</v>
          </cell>
          <cell r="CE1738">
            <v>4.8493708544801617E-2</v>
          </cell>
          <cell r="CF1738">
            <v>-2.011265336567352E-2</v>
          </cell>
          <cell r="CG1738">
            <v>0.97988734663432653</v>
          </cell>
          <cell r="CI1738">
            <v>1.1354965585030907E-3</v>
          </cell>
          <cell r="CJ1738">
            <v>-9.8730573966860136E-2</v>
          </cell>
          <cell r="CK1738">
            <v>-0.40887515718767076</v>
          </cell>
          <cell r="CM1738">
            <v>21374599.219999999</v>
          </cell>
          <cell r="CN1738">
            <v>0</v>
          </cell>
          <cell r="CO1738">
            <v>300000</v>
          </cell>
          <cell r="CP1738">
            <v>21674599.219999999</v>
          </cell>
          <cell r="CQ1738">
            <v>9.8589655069351578E-3</v>
          </cell>
          <cell r="CR1738">
            <v>1.0098589655069352</v>
          </cell>
          <cell r="CT1738">
            <v>-1.787309505199941E-2</v>
          </cell>
          <cell r="CU1738">
            <v>0.10416203712389427</v>
          </cell>
          <cell r="CV1738">
            <v>0.88568595611636702</v>
          </cell>
          <cell r="CW1738">
            <v>0.57397096634614142</v>
          </cell>
          <cell r="CX1738">
            <v>6.6056232425188224E-3</v>
          </cell>
          <cell r="CY1738">
            <v>1.0066056232425189</v>
          </cell>
          <cell r="DA1738">
            <v>-1.1989358458792343E-2</v>
          </cell>
          <cell r="DB1738">
            <v>8.4428703831733731E-2</v>
          </cell>
          <cell r="DC1738">
            <v>0.69308842839242413</v>
          </cell>
          <cell r="DE1738">
            <v>0.5078742415105657</v>
          </cell>
          <cell r="DF1738">
            <v>0.4921257584894343</v>
          </cell>
        </row>
        <row r="1739">
          <cell r="BS1739">
            <v>39302</v>
          </cell>
          <cell r="BU1739">
            <v>21508512.550000001</v>
          </cell>
          <cell r="BV1739">
            <v>0</v>
          </cell>
          <cell r="BW1739">
            <v>0</v>
          </cell>
          <cell r="BX1739">
            <v>21508512.550000001</v>
          </cell>
          <cell r="BY1739">
            <v>-2.4937829798487448E-2</v>
          </cell>
          <cell r="BZ1739">
            <v>0.97506217020151253</v>
          </cell>
          <cell r="CB1739">
            <v>-2.2097099913142682E-2</v>
          </cell>
          <cell r="CC1739">
            <v>-1.4312359937731167E-2</v>
          </cell>
          <cell r="CD1739">
            <v>7.7992521782863644E-3</v>
          </cell>
          <cell r="CE1739">
            <v>2.2346550896326534E-2</v>
          </cell>
          <cell r="CF1739">
            <v>-8.9717181863709139E-2</v>
          </cell>
          <cell r="CG1739">
            <v>0.91028281813629086</v>
          </cell>
          <cell r="CI1739">
            <v>-8.868355885645085E-2</v>
          </cell>
          <cell r="CJ1739">
            <v>-0.17958992697047604</v>
          </cell>
          <cell r="CK1739">
            <v>-0.46190921221442094</v>
          </cell>
          <cell r="CM1739">
            <v>22181853.489999998</v>
          </cell>
          <cell r="CN1739">
            <v>0</v>
          </cell>
          <cell r="CO1739">
            <v>300000</v>
          </cell>
          <cell r="CP1739">
            <v>22481853.489999998</v>
          </cell>
          <cell r="CQ1739">
            <v>3.7244253598706201E-2</v>
          </cell>
          <cell r="CR1739">
            <v>1.0372442535987063</v>
          </cell>
          <cell r="CT1739">
            <v>1.8705488461996378E-2</v>
          </cell>
          <cell r="CU1739">
            <v>0.14528572804860085</v>
          </cell>
          <cell r="CV1739">
            <v>0.955916922073484</v>
          </cell>
          <cell r="CW1739">
            <v>0.63259234017373789</v>
          </cell>
          <cell r="CX1739">
            <v>2.5265008279827108E-2</v>
          </cell>
          <cell r="CY1739">
            <v>1.0252650082798271</v>
          </cell>
          <cell r="DA1739">
            <v>1.2972738580303567E-2</v>
          </cell>
          <cell r="DB1739">
            <v>0.11182680401292466</v>
          </cell>
          <cell r="DC1739">
            <v>0.7358643215542382</v>
          </cell>
          <cell r="DE1739">
            <v>0.49229417144979365</v>
          </cell>
          <cell r="DF1739">
            <v>0.50770582855020641</v>
          </cell>
        </row>
        <row r="1740">
          <cell r="BS1740">
            <v>39303</v>
          </cell>
          <cell r="BU1740">
            <v>21838605.16</v>
          </cell>
          <cell r="BV1740">
            <v>0</v>
          </cell>
          <cell r="BW1740">
            <v>0</v>
          </cell>
          <cell r="BX1740">
            <v>21838605.16</v>
          </cell>
          <cell r="BY1740">
            <v>1.5347068247171717E-2</v>
          </cell>
          <cell r="BZ1740">
            <v>1.0153470682471717</v>
          </cell>
          <cell r="CB1740">
            <v>-7.0891573664025875E-3</v>
          </cell>
          <cell r="CC1740">
            <v>8.1505554469818442E-4</v>
          </cell>
          <cell r="CD1740">
            <v>2.3266016080915053E-2</v>
          </cell>
          <cell r="CE1740">
            <v>3.8036573185193046E-2</v>
          </cell>
          <cell r="CF1740">
            <v>1.9305064923993542E-2</v>
          </cell>
          <cell r="CG1740">
            <v>1.0193050649239936</v>
          </cell>
          <cell r="CI1740">
            <v>-7.1090535793871812E-2</v>
          </cell>
          <cell r="CJ1740">
            <v>-0.16375185724634267</v>
          </cell>
          <cell r="CK1740">
            <v>-0.45152133462121746</v>
          </cell>
          <cell r="CM1740">
            <v>21745112.050000001</v>
          </cell>
          <cell r="CN1740">
            <v>-300274.83</v>
          </cell>
          <cell r="CO1740">
            <v>-274.8300000000163</v>
          </cell>
          <cell r="CP1740">
            <v>21744837.220000003</v>
          </cell>
          <cell r="CQ1740">
            <v>-3.278271830780425E-2</v>
          </cell>
          <cell r="CR1740">
            <v>0.96721728169219578</v>
          </cell>
          <cell r="CT1740">
            <v>-1.4690446604867291E-2</v>
          </cell>
          <cell r="CU1740">
            <v>0.10774014864403503</v>
          </cell>
          <cell r="CV1740">
            <v>0.89179664858368146</v>
          </cell>
          <cell r="CW1740">
            <v>0.57907152537434325</v>
          </cell>
          <cell r="CX1740">
            <v>-2.2342792471353713E-2</v>
          </cell>
          <cell r="CY1740">
            <v>0.97765720752864627</v>
          </cell>
          <cell r="DA1740">
            <v>-9.6599010969350418E-3</v>
          </cell>
          <cell r="DB1740">
            <v>8.698548846677534E-2</v>
          </cell>
          <cell r="DC1740">
            <v>0.69708026525932465</v>
          </cell>
          <cell r="DE1740">
            <v>0.50107256925275001</v>
          </cell>
          <cell r="DF1740">
            <v>0.49892743074724993</v>
          </cell>
        </row>
        <row r="1741">
          <cell r="BS1741">
            <v>39304</v>
          </cell>
          <cell r="BU1741">
            <v>21954434.579999998</v>
          </cell>
          <cell r="BV1741">
            <v>0</v>
          </cell>
          <cell r="BW1741">
            <v>0</v>
          </cell>
          <cell r="BX1741">
            <v>21954434.579999998</v>
          </cell>
          <cell r="BY1741">
            <v>5.3038836112186049E-3</v>
          </cell>
          <cell r="BZ1741">
            <v>1.0053038836112187</v>
          </cell>
          <cell r="CA1741">
            <v>-2.7492785786256912E-2</v>
          </cell>
          <cell r="CB1741">
            <v>-1.822873820756854E-3</v>
          </cell>
          <cell r="CC1741">
            <v>6.1232621156626088E-3</v>
          </cell>
          <cell r="CD1741">
            <v>2.8693299933523653E-2</v>
          </cell>
          <cell r="CE1741">
            <v>4.354219835355555E-2</v>
          </cell>
          <cell r="CF1741">
            <v>7.8698459545609584E-3</v>
          </cell>
          <cell r="CG1741">
            <v>1.007869845954561</v>
          </cell>
          <cell r="CI1741">
            <v>-6.3780161404835778E-2</v>
          </cell>
          <cell r="CJ1741">
            <v>-0.15717071318308362</v>
          </cell>
          <cell r="CK1741">
            <v>-0.44720489201532321</v>
          </cell>
          <cell r="CM1741">
            <v>21484042.620000001</v>
          </cell>
          <cell r="CN1741">
            <v>0</v>
          </cell>
          <cell r="CO1741">
            <v>-274.8300000000163</v>
          </cell>
          <cell r="CP1741">
            <v>21483767.790000003</v>
          </cell>
          <cell r="CQ1741">
            <v>-1.2006042048449038E-2</v>
          </cell>
          <cell r="CR1741">
            <v>0.98799395795155098</v>
          </cell>
          <cell r="CS1741">
            <v>2.4736027573958763E-2</v>
          </cell>
          <cell r="CT1741">
            <v>-2.652011453366776E-2</v>
          </cell>
          <cell r="CU1741">
            <v>9.4440573840659514E-2</v>
          </cell>
          <cell r="CV1741">
            <v>0.86908365847367075</v>
          </cell>
          <cell r="CW1741">
            <v>0.56011312624319043</v>
          </cell>
          <cell r="CX1741">
            <v>-8.126295531510664E-3</v>
          </cell>
          <cell r="CY1741">
            <v>0.99187370446848933</v>
          </cell>
          <cell r="DA1741">
            <v>-0.10073144058804173</v>
          </cell>
          <cell r="DB1741">
            <v>7.8152323149030867E-2</v>
          </cell>
          <cell r="DC1741">
            <v>0.68328928948313283</v>
          </cell>
          <cell r="DE1741">
            <v>0.5054144619047557</v>
          </cell>
          <cell r="DF1741">
            <v>0.49458553809524425</v>
          </cell>
        </row>
        <row r="1742">
          <cell r="BS1742">
            <v>39307</v>
          </cell>
          <cell r="BU1742">
            <v>22072484.18</v>
          </cell>
          <cell r="BV1742">
            <v>0</v>
          </cell>
          <cell r="BW1742">
            <v>0</v>
          </cell>
          <cell r="BX1742">
            <v>22072484.18</v>
          </cell>
          <cell r="BY1742">
            <v>5.3770275690698975E-3</v>
          </cell>
          <cell r="BZ1742">
            <v>1.0053770275690699</v>
          </cell>
          <cell r="CB1742">
            <v>3.5443521055238403E-3</v>
          </cell>
          <cell r="CC1742">
            <v>1.153321463394108E-2</v>
          </cell>
          <cell r="CD1742">
            <v>3.4224612167383706E-2</v>
          </cell>
          <cell r="CE1742">
            <v>4.9153353523590404E-2</v>
          </cell>
          <cell r="CF1742">
            <v>5.9496232881576985E-3</v>
          </cell>
          <cell r="CG1742">
            <v>1.0059496232881577</v>
          </cell>
          <cell r="CI1742">
            <v>-5.8210006050294694E-2</v>
          </cell>
          <cell r="CJ1742">
            <v>-0.15215619643029632</v>
          </cell>
          <cell r="CK1742">
            <v>-0.44391596936727795</v>
          </cell>
          <cell r="CM1742">
            <v>21241423.75</v>
          </cell>
          <cell r="CN1742">
            <v>11361</v>
          </cell>
          <cell r="CO1742">
            <v>11086.169999999984</v>
          </cell>
          <cell r="CP1742">
            <v>21252509.920000002</v>
          </cell>
          <cell r="CQ1742">
            <v>-1.0764306906521495E-2</v>
          </cell>
          <cell r="CR1742">
            <v>0.98923569309347847</v>
          </cell>
          <cell r="CT1742">
            <v>-3.699895078815274E-2</v>
          </cell>
          <cell r="CU1742">
            <v>8.2659679612889114E-2</v>
          </cell>
          <cell r="CV1742">
            <v>0.84896426833989613</v>
          </cell>
          <cell r="CW1742">
            <v>0.54331958974341599</v>
          </cell>
          <cell r="CX1742">
            <v>-7.2580331871500269E-3</v>
          </cell>
          <cell r="CY1742">
            <v>0.99274196681284999</v>
          </cell>
          <cell r="DA1742">
            <v>-0.10725836163641433</v>
          </cell>
          <cell r="DB1742">
            <v>7.0327057806812254E-2</v>
          </cell>
          <cell r="DC1742">
            <v>0.67107191995649007</v>
          </cell>
          <cell r="DE1742">
            <v>0.5095934593496283</v>
          </cell>
          <cell r="DF1742">
            <v>0.49040654065037165</v>
          </cell>
        </row>
        <row r="1743">
          <cell r="BS1743">
            <v>39308</v>
          </cell>
          <cell r="BU1743">
            <v>22950228.559999999</v>
          </cell>
          <cell r="BV1743">
            <v>0</v>
          </cell>
          <cell r="BW1743">
            <v>0</v>
          </cell>
          <cell r="BX1743">
            <v>22950228.559999999</v>
          </cell>
          <cell r="BY1743">
            <v>3.9766451879273655E-2</v>
          </cell>
          <cell r="BZ1743">
            <v>1.0397664518792737</v>
          </cell>
          <cell r="CB1743">
            <v>4.3451750292245128E-2</v>
          </cell>
          <cell r="CC1743">
            <v>5.1758301537968787E-2</v>
          </cell>
          <cell r="CD1743">
            <v>7.5352055439498411E-2</v>
          </cell>
          <cell r="CE1743">
            <v>9.0874459870464941E-2</v>
          </cell>
          <cell r="CF1743">
            <v>3.8603636544906297E-2</v>
          </cell>
          <cell r="CG1743">
            <v>1.0386036365449063</v>
          </cell>
          <cell r="CI1743">
            <v>-2.1853487422230811E-2</v>
          </cell>
          <cell r="CJ1743">
            <v>-0.11942634239044059</v>
          </cell>
          <cell r="CK1743">
            <v>-0.42244910356030585</v>
          </cell>
          <cell r="CM1743">
            <v>20051211.370000001</v>
          </cell>
          <cell r="CN1743">
            <v>105852.1</v>
          </cell>
          <cell r="CO1743">
            <v>116938.26999999999</v>
          </cell>
          <cell r="CP1743">
            <v>20168149.640000001</v>
          </cell>
          <cell r="CQ1743">
            <v>-5.1022692570515976E-2</v>
          </cell>
          <cell r="CR1743">
            <v>0.94897730742948405</v>
          </cell>
          <cell r="CT1743">
            <v>-8.6133857267173153E-2</v>
          </cell>
          <cell r="CU1743">
            <v>2.7419467621507376E-2</v>
          </cell>
          <cell r="CV1743">
            <v>0.75462513290252065</v>
          </cell>
          <cell r="CW1743">
            <v>0.4645752687778828</v>
          </cell>
          <cell r="CX1743">
            <v>-3.3642600089118013E-2</v>
          </cell>
          <cell r="CY1743">
            <v>0.96635739991088199</v>
          </cell>
          <cell r="DA1743">
            <v>-0.13729251155878441</v>
          </cell>
          <cell r="DB1743">
            <v>3.4318472636455377E-2</v>
          </cell>
          <cell r="DC1743">
            <v>0.61485271563323929</v>
          </cell>
          <cell r="DE1743">
            <v>0.53370837342562449</v>
          </cell>
          <cell r="DF1743">
            <v>0.46629162657437551</v>
          </cell>
        </row>
        <row r="1744">
          <cell r="BS1744">
            <v>39309</v>
          </cell>
          <cell r="BU1744">
            <v>23731011.32</v>
          </cell>
          <cell r="BV1744">
            <v>0</v>
          </cell>
          <cell r="BW1744">
            <v>0</v>
          </cell>
          <cell r="BX1744">
            <v>23731011.32</v>
          </cell>
          <cell r="BY1744">
            <v>3.4020696480593207E-2</v>
          </cell>
          <cell r="BZ1744">
            <v>1.0340206964805931</v>
          </cell>
          <cell r="CB1744">
            <v>7.8950705581081193E-2</v>
          </cell>
          <cell r="CC1744">
            <v>8.7539851485536113E-2</v>
          </cell>
          <cell r="CD1744">
            <v>0.11193628132738764</v>
          </cell>
          <cell r="CE1744">
            <v>0.12798676876814907</v>
          </cell>
          <cell r="CF1744">
            <v>3.3810954850822007E-2</v>
          </cell>
          <cell r="CG1744">
            <v>1.0338109548508221</v>
          </cell>
          <cell r="CI1744">
            <v>1.1218580152025259E-2</v>
          </cell>
          <cell r="CJ1744">
            <v>-8.9653306210180528E-2</v>
          </cell>
          <cell r="CK1744">
            <v>-0.40292155627673154</v>
          </cell>
          <cell r="CM1744">
            <v>19069034.84</v>
          </cell>
          <cell r="CN1744">
            <v>54647</v>
          </cell>
          <cell r="CO1744">
            <v>171585.27</v>
          </cell>
          <cell r="CP1744">
            <v>19240620.109999999</v>
          </cell>
          <cell r="CQ1744">
            <v>-4.5989817933540539E-2</v>
          </cell>
          <cell r="CR1744">
            <v>0.95401018206645949</v>
          </cell>
          <cell r="CT1744">
            <v>-0.1281623947870828</v>
          </cell>
          <cell r="CU1744">
            <v>-1.9831366635780889E-2</v>
          </cell>
          <cell r="CV1744">
            <v>0.67393024249871947</v>
          </cell>
          <cell r="CW1744">
            <v>0.39721971881682183</v>
          </cell>
          <cell r="CX1744">
            <v>-2.9699012914263294E-2</v>
          </cell>
          <cell r="CY1744">
            <v>0.97030098708573675</v>
          </cell>
          <cell r="DA1744">
            <v>-0.16291407239923172</v>
          </cell>
          <cell r="DB1744">
            <v>3.6002349601642614E-3</v>
          </cell>
          <cell r="DC1744">
            <v>0.5668931839770146</v>
          </cell>
          <cell r="DE1744">
            <v>0.55446228331824776</v>
          </cell>
          <cell r="DF1744">
            <v>0.44553771668175235</v>
          </cell>
        </row>
        <row r="1745">
          <cell r="BS1745">
            <v>39310</v>
          </cell>
          <cell r="BU1745">
            <v>23920755.5</v>
          </cell>
          <cell r="BV1745">
            <v>0</v>
          </cell>
          <cell r="BW1745">
            <v>0</v>
          </cell>
          <cell r="BX1745">
            <v>23920755.5</v>
          </cell>
          <cell r="BY1745">
            <v>7.9956213176674562E-3</v>
          </cell>
          <cell r="BZ1745">
            <v>1.0079956213176675</v>
          </cell>
          <cell r="CB1745">
            <v>8.7577586843337718E-2</v>
          </cell>
          <cell r="CC1745">
            <v>9.6235408305886727E-2</v>
          </cell>
          <cell r="CD1745">
            <v>0.12082690276225683</v>
          </cell>
          <cell r="CE1745">
            <v>0.1370057238225586</v>
          </cell>
          <cell r="CF1745">
            <v>8.4468549434275966E-3</v>
          </cell>
          <cell r="CG1745">
            <v>1.0084468549434276</v>
          </cell>
          <cell r="CI1745">
            <v>1.9760196814668118E-2</v>
          </cell>
          <cell r="CJ1745">
            <v>-8.1963739739509101E-2</v>
          </cell>
          <cell r="CK1745">
            <v>-0.39787812127275357</v>
          </cell>
          <cell r="CM1745">
            <v>18810711.91</v>
          </cell>
          <cell r="CN1745">
            <v>0</v>
          </cell>
          <cell r="CO1745">
            <v>171585.27</v>
          </cell>
          <cell r="CP1745">
            <v>18982297.18</v>
          </cell>
          <cell r="CQ1745">
            <v>-1.342591499250799E-2</v>
          </cell>
          <cell r="CR1745">
            <v>0.986574085007492</v>
          </cell>
          <cell r="CT1745">
            <v>-0.13986761236194323</v>
          </cell>
          <cell r="CU1745">
            <v>-3.2991027385651628E-2</v>
          </cell>
          <cell r="CV1745">
            <v>0.65145619735954341</v>
          </cell>
          <cell r="CW1745">
            <v>0.37846076564613118</v>
          </cell>
          <cell r="CX1745">
            <v>-8.5631220591121573E-3</v>
          </cell>
          <cell r="CY1745">
            <v>0.99143687794088786</v>
          </cell>
          <cell r="DA1745">
            <v>-0.17008214137124222</v>
          </cell>
          <cell r="DB1745">
            <v>-4.9937163503532833E-3</v>
          </cell>
          <cell r="DC1745">
            <v>0.55347568638902866</v>
          </cell>
          <cell r="DE1745">
            <v>0.55979251240040673</v>
          </cell>
          <cell r="DF1745">
            <v>0.44020748759959333</v>
          </cell>
        </row>
        <row r="1746">
          <cell r="BS1746">
            <v>39311</v>
          </cell>
          <cell r="BU1746">
            <v>23328750.66</v>
          </cell>
          <cell r="BV1746">
            <v>0</v>
          </cell>
          <cell r="BW1746">
            <v>0</v>
          </cell>
          <cell r="BX1746">
            <v>23328750.66</v>
          </cell>
          <cell r="BY1746">
            <v>-2.4748584550350002E-2</v>
          </cell>
          <cell r="BZ1746">
            <v>0.97525141544964999</v>
          </cell>
          <cell r="CA1746">
            <v>6.2598564084723751E-2</v>
          </cell>
          <cell r="CB1746">
            <v>6.0661580980279739E-2</v>
          </cell>
          <cell r="CC1746">
            <v>6.9105133616341075E-2</v>
          </cell>
          <cell r="CD1746">
            <v>9.3088023392938091E-2</v>
          </cell>
          <cell r="CE1746">
            <v>0.10886644153230418</v>
          </cell>
          <cell r="CF1746">
            <v>-3.2811083489613382E-2</v>
          </cell>
          <cell r="CG1746">
            <v>0.96718891651038663</v>
          </cell>
          <cell r="CI1746">
            <v>-1.3699240142402536E-2</v>
          </cell>
          <cell r="CJ1746">
            <v>-0.1120855041214085</v>
          </cell>
          <cell r="CK1746">
            <v>-0.41763439250659606</v>
          </cell>
          <cell r="CM1746">
            <v>19933010.5</v>
          </cell>
          <cell r="CN1746">
            <v>0</v>
          </cell>
          <cell r="CO1746">
            <v>171585.27</v>
          </cell>
          <cell r="CP1746">
            <v>20104595.77</v>
          </cell>
          <cell r="CQ1746">
            <v>5.9123433763457696E-2</v>
          </cell>
          <cell r="CR1746">
            <v>1.0591234337634576</v>
          </cell>
          <cell r="CS1746">
            <v>-6.4196002930266394E-2</v>
          </cell>
          <cell r="CT1746">
            <v>-8.90136321136199E-2</v>
          </cell>
          <cell r="CU1746">
            <v>2.4181863555382099E-2</v>
          </cell>
          <cell r="CV1746">
            <v>0.74909595845738197</v>
          </cell>
          <cell r="CW1746">
            <v>0.45996009941933536</v>
          </cell>
          <cell r="CX1746">
            <v>3.8515581139315011E-2</v>
          </cell>
          <cell r="CY1746">
            <v>1.038515581139315</v>
          </cell>
          <cell r="DA1746">
            <v>-0.13811737274825975</v>
          </cell>
          <cell r="DB1746">
            <v>3.3329528901682837E-2</v>
          </cell>
          <cell r="DC1746">
            <v>0.61330870523609837</v>
          </cell>
          <cell r="DE1746">
            <v>0.53924643922193949</v>
          </cell>
          <cell r="DF1746">
            <v>0.46075356077806062</v>
          </cell>
        </row>
        <row r="1747">
          <cell r="BS1747">
            <v>39314</v>
          </cell>
          <cell r="BU1747">
            <v>23135902.600000001</v>
          </cell>
          <cell r="BV1747">
            <v>0</v>
          </cell>
          <cell r="BW1747">
            <v>0</v>
          </cell>
          <cell r="BX1747">
            <v>23135902.600000001</v>
          </cell>
          <cell r="BY1747">
            <v>-8.266540408040807E-3</v>
          </cell>
          <cell r="BZ1747">
            <v>0.99173345959195924</v>
          </cell>
          <cell r="CB1747">
            <v>5.1893579161849779E-2</v>
          </cell>
          <cell r="CC1747">
            <v>6.0267332828857878E-2</v>
          </cell>
          <cell r="CD1747">
            <v>8.4051967078014878E-2</v>
          </cell>
          <cell r="CE1747">
            <v>9.9699952286256943E-2</v>
          </cell>
          <cell r="CF1747">
            <v>-1.9293845720519256E-2</v>
          </cell>
          <cell r="CG1747">
            <v>0.98070615427948071</v>
          </cell>
          <cell r="CI1747">
            <v>-3.2728774837125996E-2</v>
          </cell>
          <cell r="CJ1747">
            <v>-0.12921678941790271</v>
          </cell>
          <cell r="CK1747">
            <v>-0.42887046469051027</v>
          </cell>
          <cell r="CM1747">
            <v>19985207.620000001</v>
          </cell>
          <cell r="CN1747">
            <v>0</v>
          </cell>
          <cell r="CO1747">
            <v>171585.27</v>
          </cell>
          <cell r="CP1747">
            <v>20156792.890000001</v>
          </cell>
          <cell r="CQ1747">
            <v>2.5962780150939114E-3</v>
          </cell>
          <cell r="CR1747">
            <v>1.0025962780150939</v>
          </cell>
          <cell r="CT1747">
            <v>-8.6648458234626302E-2</v>
          </cell>
          <cell r="CU1747">
            <v>2.6840924411188904E-2</v>
          </cell>
          <cell r="CV1747">
            <v>0.75363709784061439</v>
          </cell>
          <cell r="CW1747">
            <v>0.46375056172837215</v>
          </cell>
          <cell r="CX1747">
            <v>1.6929012405131351E-3</v>
          </cell>
          <cell r="CY1747">
            <v>1.0016929012405131</v>
          </cell>
          <cell r="DA1747">
            <v>-0.13665829057940859</v>
          </cell>
          <cell r="DB1747">
            <v>3.5078853743019334E-2</v>
          </cell>
          <cell r="DC1747">
            <v>0.61603987754452327</v>
          </cell>
          <cell r="DE1747">
            <v>0.53653309207399169</v>
          </cell>
          <cell r="DF1747">
            <v>0.46346690792600842</v>
          </cell>
        </row>
        <row r="1748">
          <cell r="BS1748">
            <v>39315</v>
          </cell>
          <cell r="BU1748">
            <v>22995068.859999999</v>
          </cell>
          <cell r="BV1748">
            <v>0</v>
          </cell>
          <cell r="BW1748">
            <v>0</v>
          </cell>
          <cell r="BX1748">
            <v>22995068.859999999</v>
          </cell>
          <cell r="BY1748">
            <v>-6.0872377635269818E-3</v>
          </cell>
          <cell r="BZ1748">
            <v>0.99391276223647307</v>
          </cell>
          <cell r="CB1748">
            <v>4.5490452843564233E-2</v>
          </cell>
          <cell r="CC1748">
            <v>5.3813233481028178E-2</v>
          </cell>
          <cell r="CD1748">
            <v>7.745308500639192E-2</v>
          </cell>
          <cell r="CE1748">
            <v>9.3005817208151376E-2</v>
          </cell>
          <cell r="CF1748">
            <v>-1.5777914519856891E-2</v>
          </cell>
          <cell r="CG1748">
            <v>0.98422208548014312</v>
          </cell>
          <cell r="CI1748">
            <v>-4.7990297545263072E-2</v>
          </cell>
          <cell r="CJ1748">
            <v>-0.14295593247979355</v>
          </cell>
          <cell r="CK1748">
            <v>-0.43788169767838903</v>
          </cell>
          <cell r="CM1748">
            <v>20293246.940000001</v>
          </cell>
          <cell r="CN1748">
            <v>0</v>
          </cell>
          <cell r="CO1748">
            <v>171585.27</v>
          </cell>
          <cell r="CP1748">
            <v>20464832.210000001</v>
          </cell>
          <cell r="CQ1748">
            <v>1.5282159303865343E-2</v>
          </cell>
          <cell r="CR1748">
            <v>1.0152821593038655</v>
          </cell>
          <cell r="CT1748">
            <v>-7.269047447293675E-2</v>
          </cell>
          <cell r="CU1748">
            <v>4.2533270997769046E-2</v>
          </cell>
          <cell r="CV1748">
            <v>0.78043645933098293</v>
          </cell>
          <cell r="CW1748">
            <v>0.48611983099382772</v>
          </cell>
          <cell r="CX1748">
            <v>1.0017616918155564E-2</v>
          </cell>
          <cell r="CY1748">
            <v>1.0100176169181556</v>
          </cell>
          <cell r="DA1748">
            <v>-0.1280096640649675</v>
          </cell>
          <cell r="DB1748">
            <v>4.5447877179900509E-2</v>
          </cell>
          <cell r="DC1748">
            <v>0.63222874596222733</v>
          </cell>
          <cell r="DE1748">
            <v>0.53120728850347187</v>
          </cell>
          <cell r="DF1748">
            <v>0.46879271149652818</v>
          </cell>
        </row>
        <row r="1749">
          <cell r="BS1749">
            <v>39316</v>
          </cell>
          <cell r="BU1749">
            <v>22751317.34</v>
          </cell>
          <cell r="BV1749">
            <v>0</v>
          </cell>
          <cell r="BW1749">
            <v>0</v>
          </cell>
          <cell r="BX1749">
            <v>22751317.34</v>
          </cell>
          <cell r="BY1749">
            <v>-1.0600164821598172E-2</v>
          </cell>
          <cell r="BZ1749">
            <v>0.9893998351784018</v>
          </cell>
          <cell r="CB1749">
            <v>3.4408081724015105E-2</v>
          </cell>
          <cell r="CC1749">
            <v>4.2642639514947955E-2</v>
          </cell>
          <cell r="CD1749">
            <v>6.603190471778464E-2</v>
          </cell>
          <cell r="CE1749">
            <v>8.1419775394779403E-2</v>
          </cell>
          <cell r="CF1749">
            <v>-1.7653538291039404E-2</v>
          </cell>
          <cell r="CG1749">
            <v>0.98234646170896056</v>
          </cell>
          <cell r="CI1749">
            <v>-6.4796637280988834E-2</v>
          </cell>
          <cell r="CJ1749">
            <v>-0.15808579274286971</v>
          </cell>
          <cell r="CK1749">
            <v>-0.44780507465251762</v>
          </cell>
          <cell r="CM1749">
            <v>20796201.93</v>
          </cell>
          <cell r="CN1749">
            <v>0</v>
          </cell>
          <cell r="CO1749">
            <v>171585.27</v>
          </cell>
          <cell r="CP1749">
            <v>20967787.199999999</v>
          </cell>
          <cell r="CQ1749">
            <v>2.4576550877081358E-2</v>
          </cell>
          <cell r="CR1749">
            <v>1.0245765508770814</v>
          </cell>
          <cell r="CT1749">
            <v>-4.9900404740018667E-2</v>
          </cell>
          <cell r="CU1749">
            <v>6.8155142973495897E-2</v>
          </cell>
          <cell r="CV1749">
            <v>0.82419344655714166</v>
          </cell>
          <cell r="CW1749">
            <v>0.52264353062968727</v>
          </cell>
          <cell r="CX1749">
            <v>1.6242660560043285E-2</v>
          </cell>
          <cell r="CY1749">
            <v>1.0162426605600432</v>
          </cell>
          <cell r="DA1749">
            <v>-0.11384622102673669</v>
          </cell>
          <cell r="DB1749">
            <v>6.2428732182151281E-2</v>
          </cell>
          <cell r="DC1749">
            <v>0.65874048343923675</v>
          </cell>
          <cell r="DE1749">
            <v>0.52244806871636074</v>
          </cell>
          <cell r="DF1749">
            <v>0.47755193128363937</v>
          </cell>
        </row>
        <row r="1750">
          <cell r="BS1750">
            <v>39317</v>
          </cell>
          <cell r="BU1750">
            <v>22818488.16</v>
          </cell>
          <cell r="BV1750">
            <v>0</v>
          </cell>
          <cell r="BW1750">
            <v>0</v>
          </cell>
          <cell r="BX1750">
            <v>22818488.16</v>
          </cell>
          <cell r="BY1750">
            <v>2.9523925580302373E-3</v>
          </cell>
          <cell r="BZ1750">
            <v>1.0029523925580301</v>
          </cell>
          <cell r="CB1750">
            <v>3.7462060446463274E-2</v>
          </cell>
          <cell r="CC1750">
            <v>4.5720929884536687E-2</v>
          </cell>
          <cell r="CD1750">
            <v>6.9179249379896168E-2</v>
          </cell>
          <cell r="CE1750">
            <v>8.461255109176169E-2</v>
          </cell>
          <cell r="CF1750">
            <v>4.5265776606493629E-3</v>
          </cell>
          <cell r="CG1750">
            <v>1.0045265776606493</v>
          </cell>
          <cell r="CI1750">
            <v>-6.0563366631140814E-2</v>
          </cell>
          <cell r="CJ1750">
            <v>-0.15427480270011629</v>
          </cell>
          <cell r="CK1750">
            <v>-0.44530552143911573</v>
          </cell>
          <cell r="CM1750">
            <v>20632265.23</v>
          </cell>
          <cell r="CN1750">
            <v>0</v>
          </cell>
          <cell r="CO1750">
            <v>171585.27</v>
          </cell>
          <cell r="CP1750">
            <v>20803850.5</v>
          </cell>
          <cell r="CQ1750">
            <v>-7.818502660118529E-3</v>
          </cell>
          <cell r="CR1750">
            <v>0.99218149733988148</v>
          </cell>
          <cell r="CT1750">
            <v>-5.7328760952936375E-2</v>
          </cell>
          <cell r="CU1750">
            <v>5.980376914673835E-2</v>
          </cell>
          <cell r="CV1750">
            <v>0.80993098524266394</v>
          </cell>
          <cell r="CW1750">
            <v>0.51073873813504678</v>
          </cell>
          <cell r="CX1750">
            <v>-5.1525731316913433E-3</v>
          </cell>
          <cell r="CY1750">
            <v>0.99484742686830863</v>
          </cell>
          <cell r="DA1750">
            <v>-0.11841219317882112</v>
          </cell>
          <cell r="DB1750">
            <v>5.6954490442372663E-2</v>
          </cell>
          <cell r="DC1750">
            <v>0.6501937017918189</v>
          </cell>
          <cell r="DE1750">
            <v>0.52515748012902286</v>
          </cell>
          <cell r="DF1750">
            <v>0.47484251987097709</v>
          </cell>
        </row>
        <row r="1751">
          <cell r="BS1751">
            <v>39318</v>
          </cell>
          <cell r="BU1751">
            <v>22594658.109999999</v>
          </cell>
          <cell r="BV1751">
            <v>0</v>
          </cell>
          <cell r="BW1751">
            <v>0</v>
          </cell>
          <cell r="BX1751">
            <v>22594658.109999999</v>
          </cell>
          <cell r="BY1751">
            <v>-9.8091533685551908E-3</v>
          </cell>
          <cell r="BZ1751">
            <v>0.99019084663144485</v>
          </cell>
          <cell r="CA1751">
            <v>-3.1467289470356929E-2</v>
          </cell>
          <cell r="CB1751">
            <v>2.7285435981486694E-2</v>
          </cell>
          <cell r="CC1751">
            <v>3.5463292902591093E-2</v>
          </cell>
          <cell r="CD1751">
            <v>5.8691506144252115E-2</v>
          </cell>
          <cell r="CE1751">
            <v>7.397342023264275E-2</v>
          </cell>
          <cell r="CF1751">
            <v>-3.0629235717789315E-2</v>
          </cell>
          <cell r="CG1751">
            <v>0.9693707642822107</v>
          </cell>
          <cell r="CI1751">
            <v>-8.9337592716521974E-2</v>
          </cell>
          <cell r="CJ1751">
            <v>-0.18017871912068828</v>
          </cell>
          <cell r="CK1751">
            <v>-0.46229538937431325</v>
          </cell>
          <cell r="CM1751">
            <v>20967680.100000001</v>
          </cell>
          <cell r="CN1751">
            <v>0</v>
          </cell>
          <cell r="CO1751">
            <v>171585.27</v>
          </cell>
          <cell r="CP1751">
            <v>21139265.370000001</v>
          </cell>
          <cell r="CQ1751">
            <v>1.6122730260919777E-2</v>
          </cell>
          <cell r="CR1751">
            <v>1.0161227302609197</v>
          </cell>
          <cell r="CS1751">
            <v>5.146433242611792E-2</v>
          </cell>
          <cell r="CT1751">
            <v>-4.2130326841053556E-2</v>
          </cell>
          <cell r="CU1751">
            <v>7.6890699446197308E-2</v>
          </cell>
          <cell r="CV1751">
            <v>0.83911201430861215</v>
          </cell>
          <cell r="CW1751">
            <v>0.53509597130472031</v>
          </cell>
          <cell r="CX1751">
            <v>1.0701649820721649E-2</v>
          </cell>
          <cell r="CY1751">
            <v>1.0107016498207217</v>
          </cell>
          <cell r="DA1751">
            <v>-0.10897774918400283</v>
          </cell>
          <cell r="DB1751">
            <v>6.8265647275526309E-2</v>
          </cell>
          <cell r="DC1751">
            <v>0.66785349692475537</v>
          </cell>
          <cell r="DE1751">
            <v>0.51867413546716501</v>
          </cell>
          <cell r="DF1751">
            <v>0.48132586453283499</v>
          </cell>
        </row>
        <row r="1752">
          <cell r="BS1752">
            <v>39321</v>
          </cell>
          <cell r="BU1752">
            <v>22596839.68</v>
          </cell>
          <cell r="BV1752">
            <v>0</v>
          </cell>
          <cell r="BW1752">
            <v>0</v>
          </cell>
          <cell r="BX1752">
            <v>22596839.68</v>
          </cell>
          <cell r="BY1752">
            <v>9.6552467816929407E-5</v>
          </cell>
          <cell r="BZ1752">
            <v>1.0000965524678169</v>
          </cell>
          <cell r="CB1752">
            <v>2.7384622925483049E-2</v>
          </cell>
          <cell r="CC1752">
            <v>3.5563269438854572E-2</v>
          </cell>
          <cell r="CD1752">
            <v>5.8793725421827148E-2</v>
          </cell>
          <cell r="CE1752">
            <v>7.4077115016736084E-2</v>
          </cell>
          <cell r="CF1752">
            <v>3.3649773295672949E-4</v>
          </cell>
          <cell r="CG1752">
            <v>1.0003364977329567</v>
          </cell>
          <cell r="CI1752">
            <v>-8.9031156880982176E-2</v>
          </cell>
          <cell r="CJ1752">
            <v>-0.17990285111824267</v>
          </cell>
          <cell r="CK1752">
            <v>-0.46211445299183729</v>
          </cell>
          <cell r="CM1752">
            <v>20424607.050000001</v>
          </cell>
          <cell r="CN1752">
            <v>0</v>
          </cell>
          <cell r="CO1752">
            <v>171585.27</v>
          </cell>
          <cell r="CP1752">
            <v>20596192.32</v>
          </cell>
          <cell r="CQ1752">
            <v>-2.5690251789483105E-2</v>
          </cell>
          <cell r="CR1752">
            <v>0.97430974821051686</v>
          </cell>
          <cell r="CT1752">
            <v>-6.6738239926016796E-2</v>
          </cell>
          <cell r="CU1752">
            <v>4.9225106227671844E-2</v>
          </cell>
          <cell r="CV1752">
            <v>0.79186476359196045</v>
          </cell>
          <cell r="CW1752">
            <v>0.49565896928088082</v>
          </cell>
          <cell r="CX1752">
            <v>-1.688778496684314E-2</v>
          </cell>
          <cell r="CY1752">
            <v>0.98311221503315682</v>
          </cell>
          <cell r="DA1752">
            <v>-0.12402514135645604</v>
          </cell>
          <cell r="DB1752">
            <v>5.0225006736871691E-2</v>
          </cell>
          <cell r="DC1752">
            <v>0.63968714571249263</v>
          </cell>
          <cell r="DE1752">
            <v>0.52524592726544972</v>
          </cell>
          <cell r="DF1752">
            <v>0.47475407273455023</v>
          </cell>
        </row>
        <row r="1753">
          <cell r="BS1753">
            <v>39322</v>
          </cell>
          <cell r="BU1753">
            <v>22928796.57</v>
          </cell>
          <cell r="BV1753">
            <v>0</v>
          </cell>
          <cell r="BW1753">
            <v>0</v>
          </cell>
          <cell r="BX1753">
            <v>22928796.57</v>
          </cell>
          <cell r="BY1753">
            <v>1.4690412230246907E-2</v>
          </cell>
          <cell r="BZ1753">
            <v>1.0146904122302469</v>
          </cell>
          <cell r="CB1753">
            <v>4.2477326555275141E-2</v>
          </cell>
          <cell r="CC1753">
            <v>5.0776120757413556E-2</v>
          </cell>
          <cell r="CD1753">
            <v>7.4347841715072693E-2</v>
          </cell>
          <cell r="CE1753">
            <v>8.9855750603406337E-2</v>
          </cell>
          <cell r="CF1753">
            <v>2.0089818470764458E-2</v>
          </cell>
          <cell r="CG1753">
            <v>1.0200898184707645</v>
          </cell>
          <cell r="CI1753">
            <v>-7.0729958190198783E-2</v>
          </cell>
          <cell r="CJ1753">
            <v>-0.16342724826881661</v>
          </cell>
          <cell r="CK1753">
            <v>-0.45130842999439547</v>
          </cell>
          <cell r="CM1753">
            <v>19445633.82</v>
          </cell>
          <cell r="CN1753">
            <v>0</v>
          </cell>
          <cell r="CO1753">
            <v>171585.27</v>
          </cell>
          <cell r="CP1753">
            <v>19617219.09</v>
          </cell>
          <cell r="CQ1753">
            <v>-4.7531758044877317E-2</v>
          </cell>
          <cell r="CR1753">
            <v>0.9524682419551227</v>
          </cell>
          <cell r="CT1753">
            <v>-0.11109781209838965</v>
          </cell>
          <cell r="CU1753">
            <v>-6.464076561525367E-4</v>
          </cell>
          <cell r="CV1753">
            <v>0.70669428119976607</v>
          </cell>
          <cell r="CW1753">
            <v>0.42456766903537146</v>
          </cell>
          <cell r="CX1753">
            <v>-3.0621559832142133E-2</v>
          </cell>
          <cell r="CY1753">
            <v>0.9693784401678579</v>
          </cell>
          <cell r="DA1753">
            <v>-0.15084885790186153</v>
          </cell>
          <cell r="DB1753">
            <v>1.8065478855866735E-2</v>
          </cell>
          <cell r="DC1753">
            <v>0.58947736767406322</v>
          </cell>
          <cell r="DE1753">
            <v>0.54109981795557061</v>
          </cell>
          <cell r="DF1753">
            <v>0.45890018204442934</v>
          </cell>
        </row>
        <row r="1754">
          <cell r="BS1754">
            <v>39323</v>
          </cell>
          <cell r="BU1754">
            <v>22516760.739999998</v>
          </cell>
          <cell r="BV1754">
            <v>0</v>
          </cell>
          <cell r="BW1754">
            <v>0</v>
          </cell>
          <cell r="BX1754">
            <v>22516760.739999998</v>
          </cell>
          <cell r="BY1754">
            <v>-1.7970233576894697E-2</v>
          </cell>
          <cell r="BZ1754">
            <v>0.98202976642310535</v>
          </cell>
          <cell r="CB1754">
            <v>2.3743765498460245E-2</v>
          </cell>
          <cell r="CC1754">
            <v>3.1893428430379567E-2</v>
          </cell>
          <cell r="CD1754">
            <v>5.5041560056620309E-2</v>
          </cell>
          <cell r="CE1754">
            <v>7.027078819994137E-2</v>
          </cell>
          <cell r="CF1754">
            <v>-2.4297292249561338E-2</v>
          </cell>
          <cell r="CG1754">
            <v>0.97570270775043866</v>
          </cell>
          <cell r="CI1754">
            <v>-9.3308703974813612E-2</v>
          </cell>
          <cell r="CJ1754">
            <v>-0.18375370090564891</v>
          </cell>
          <cell r="CK1754">
            <v>-0.46464014942569232</v>
          </cell>
          <cell r="CM1754">
            <v>20058283.75</v>
          </cell>
          <cell r="CN1754">
            <v>0</v>
          </cell>
          <cell r="CO1754">
            <v>171585.27</v>
          </cell>
          <cell r="CP1754">
            <v>20229869.02</v>
          </cell>
          <cell r="CQ1754">
            <v>3.1230212966949115E-2</v>
          </cell>
          <cell r="CR1754">
            <v>1.0312302129669491</v>
          </cell>
          <cell r="CT1754">
            <v>-8.3337207463435425E-2</v>
          </cell>
          <cell r="CU1754">
            <v>3.0563617862031434E-2</v>
          </cell>
          <cell r="CV1754">
            <v>0.75999470707110883</v>
          </cell>
          <cell r="CW1754">
            <v>0.46905722072517642</v>
          </cell>
          <cell r="CX1754">
            <v>2.0340156529144199E-2</v>
          </cell>
          <cell r="CY1754">
            <v>1.0203401565291441</v>
          </cell>
          <cell r="DA1754">
            <v>-0.13357699075468388</v>
          </cell>
          <cell r="DB1754">
            <v>3.8773090052713233E-2</v>
          </cell>
          <cell r="DC1754">
            <v>0.62180758613208553</v>
          </cell>
          <cell r="DE1754">
            <v>0.52887227740393139</v>
          </cell>
          <cell r="DF1754">
            <v>0.47112772259606867</v>
          </cell>
        </row>
        <row r="1755">
          <cell r="BS1755">
            <v>39324</v>
          </cell>
          <cell r="BU1755">
            <v>22694615.120000001</v>
          </cell>
          <cell r="BV1755">
            <v>0</v>
          </cell>
          <cell r="BW1755">
            <v>0</v>
          </cell>
          <cell r="BX1755">
            <v>22694615.120000001</v>
          </cell>
          <cell r="BY1755">
            <v>7.898755156377911E-3</v>
          </cell>
          <cell r="BZ1755">
            <v>1.0078987551563778</v>
          </cell>
          <cell r="CB1755">
            <v>3.1830066845000893E-2</v>
          </cell>
          <cell r="CC1755">
            <v>4.0044101969026524E-2</v>
          </cell>
          <cell r="CD1755">
            <v>6.3375075019310501E-2</v>
          </cell>
          <cell r="CE1755">
            <v>7.8724595106956174E-2</v>
          </cell>
          <cell r="CF1755">
            <v>1.119906840988915E-2</v>
          </cell>
          <cell r="CG1755">
            <v>1.011199068409889</v>
          </cell>
          <cell r="CI1755">
            <v>-8.3154606123976627E-2</v>
          </cell>
          <cell r="CJ1755">
            <v>-0.17461250276277251</v>
          </cell>
          <cell r="CK1755">
            <v>-0.45864461783520272</v>
          </cell>
          <cell r="CM1755">
            <v>19862814.870000001</v>
          </cell>
          <cell r="CN1755">
            <v>0</v>
          </cell>
          <cell r="CO1755">
            <v>171585.27</v>
          </cell>
          <cell r="CP1755">
            <v>20034400.140000001</v>
          </cell>
          <cell r="CQ1755">
            <v>-9.6623897963328959E-3</v>
          </cell>
          <cell r="CR1755">
            <v>0.99033761020366706</v>
          </cell>
          <cell r="CT1755">
            <v>-9.2194360676718823E-2</v>
          </cell>
          <cell r="CU1755">
            <v>2.0605910476329425E-2</v>
          </cell>
          <cell r="CV1755">
            <v>0.74298895217190508</v>
          </cell>
          <cell r="CW1755">
            <v>0.45486261722541221</v>
          </cell>
          <cell r="CX1755">
            <v>-6.2663550746214118E-3</v>
          </cell>
          <cell r="CY1755">
            <v>0.99373364492537863</v>
          </cell>
          <cell r="DA1755">
            <v>-0.13900630497543698</v>
          </cell>
          <cell r="DB1755">
            <v>3.2263769028481271E-2</v>
          </cell>
          <cell r="DC1755">
            <v>0.61164476393466738</v>
          </cell>
          <cell r="DE1755">
            <v>0.5332703390531971</v>
          </cell>
          <cell r="DF1755">
            <v>0.46672966094680285</v>
          </cell>
        </row>
        <row r="1756">
          <cell r="BS1756">
            <v>39325</v>
          </cell>
          <cell r="BU1756">
            <v>22312609.760000002</v>
          </cell>
          <cell r="BV1756">
            <v>0</v>
          </cell>
          <cell r="BW1756">
            <v>0</v>
          </cell>
          <cell r="BX1756">
            <v>22312609.760000002</v>
          </cell>
          <cell r="BY1756">
            <v>-1.6832422932934032E-2</v>
          </cell>
          <cell r="BZ1756">
            <v>0.98316757706706592</v>
          </cell>
          <cell r="CA1756">
            <v>-1.2482966045641031E-2</v>
          </cell>
          <cell r="CB1756">
            <v>1.4461866764948095E-2</v>
          </cell>
          <cell r="CC1756">
            <v>2.2537639775780161E-2</v>
          </cell>
          <cell r="CD1756">
            <v>4.5475896020245044E-2</v>
          </cell>
          <cell r="CE1756">
            <v>6.0567046493957832E-2</v>
          </cell>
          <cell r="CF1756">
            <v>-3.2212611550826241E-2</v>
          </cell>
          <cell r="CG1756">
            <v>0.96778738844917378</v>
          </cell>
          <cell r="CI1756">
            <v>-0.11268859064906922</v>
          </cell>
          <cell r="CJ1756">
            <v>-0.20120038959018394</v>
          </cell>
          <cell r="CK1756">
            <v>-0.47608308847182645</v>
          </cell>
          <cell r="CM1756">
            <v>20424445.989999998</v>
          </cell>
          <cell r="CN1756">
            <v>0</v>
          </cell>
          <cell r="CO1756">
            <v>171585.27</v>
          </cell>
          <cell r="CP1756">
            <v>20596031.259999998</v>
          </cell>
          <cell r="CQ1756">
            <v>2.8033338461612524E-2</v>
          </cell>
          <cell r="CR1756">
            <v>1.0280333384616125</v>
          </cell>
          <cell r="CS1756">
            <v>-2.569787078650998E-2</v>
          </cell>
          <cell r="CT1756">
            <v>-6.6745537932208721E-2</v>
          </cell>
          <cell r="CU1756">
            <v>4.9216901400634505E-2</v>
          </cell>
          <cell r="CV1756">
            <v>0.79185075140299133</v>
          </cell>
          <cell r="CW1756">
            <v>0.49564727338923964</v>
          </cell>
          <cell r="CX1756">
            <v>1.8402789365996097E-2</v>
          </cell>
          <cell r="CY1756">
            <v>1.0184027893659962</v>
          </cell>
          <cell r="DA1756">
            <v>-4.2208711850764358E-2</v>
          </cell>
          <cell r="DB1756">
            <v>5.1260301740061687E-2</v>
          </cell>
          <cell r="DC1756">
            <v>0.64130352305816762</v>
          </cell>
          <cell r="DE1756">
            <v>0.52209047554709009</v>
          </cell>
          <cell r="DF1756">
            <v>0.47790952445290991</v>
          </cell>
        </row>
        <row r="1757">
          <cell r="CO1757" t="str">
            <v xml:space="preserve"> </v>
          </cell>
        </row>
        <row r="1760">
          <cell r="BU1760">
            <v>0</v>
          </cell>
          <cell r="BX1760">
            <v>0</v>
          </cell>
          <cell r="CM1760" t="str">
            <v xml:space="preserve"> </v>
          </cell>
          <cell r="CP1760">
            <v>0</v>
          </cell>
        </row>
        <row r="1762">
          <cell r="BU1762">
            <v>22312609.760000002</v>
          </cell>
          <cell r="BW1762">
            <v>0</v>
          </cell>
          <cell r="BX1762">
            <v>22312609.760000002</v>
          </cell>
          <cell r="BY1762" t="str">
            <v>Month P&amp;L</v>
          </cell>
          <cell r="CA1762">
            <v>42908641.019999996</v>
          </cell>
          <cell r="CM1762" t="e">
            <v>#VALUE!</v>
          </cell>
          <cell r="CP1762">
            <v>20596031.259999998</v>
          </cell>
        </row>
        <row r="1763">
          <cell r="BX1763">
            <v>0</v>
          </cell>
          <cell r="CA1763" t="e">
            <v>#VALUE!</v>
          </cell>
        </row>
        <row r="1764">
          <cell r="BU1764">
            <v>0</v>
          </cell>
          <cell r="CM1764">
            <v>0</v>
          </cell>
        </row>
        <row r="1779">
          <cell r="BU1779" t="e">
            <v>#DIV/0!</v>
          </cell>
          <cell r="BX1779" t="e">
            <v>#DIV/0!</v>
          </cell>
          <cell r="CA1779" t="str">
            <v>`</v>
          </cell>
          <cell r="CM1779" t="e">
            <v>#VALUE!</v>
          </cell>
          <cell r="CP1779" t="e">
            <v>#DIV/0!</v>
          </cell>
        </row>
        <row r="1780">
          <cell r="CP1780">
            <v>171585.27</v>
          </cell>
        </row>
        <row r="1781">
          <cell r="BS1781" t="str">
            <v>Cum fee deduction</v>
          </cell>
          <cell r="BU1781">
            <v>22312609.760000002</v>
          </cell>
          <cell r="BX1781">
            <v>0</v>
          </cell>
          <cell r="CM1781" t="e">
            <v>#VALUE!</v>
          </cell>
          <cell r="CP1781">
            <v>171585.27</v>
          </cell>
        </row>
        <row r="1787">
          <cell r="BX1787">
            <v>0</v>
          </cell>
        </row>
        <row r="1788">
          <cell r="BX1788">
            <v>-22312609.760000002</v>
          </cell>
        </row>
        <row r="1794">
          <cell r="BT1794" t="str">
            <v>First Day P&amp;L:</v>
          </cell>
          <cell r="BU1794" t="e">
            <v>#REF!</v>
          </cell>
          <cell r="BW1794" t="e">
            <v>#REF!</v>
          </cell>
          <cell r="CL1794" t="str">
            <v>First Day P&amp;L:</v>
          </cell>
          <cell r="CM1794" t="e">
            <v>#REF!</v>
          </cell>
        </row>
        <row r="1819">
          <cell r="BU1819">
            <v>0</v>
          </cell>
          <cell r="BX1819">
            <v>0</v>
          </cell>
          <cell r="CM1819">
            <v>0</v>
          </cell>
        </row>
        <row r="1820">
          <cell r="BU1820">
            <v>0</v>
          </cell>
          <cell r="BX1820">
            <v>0</v>
          </cell>
          <cell r="CM1820">
            <v>0</v>
          </cell>
        </row>
        <row r="1821">
          <cell r="BU1821">
            <v>22312609.760000002</v>
          </cell>
          <cell r="BX1821">
            <v>22312609.760000002</v>
          </cell>
          <cell r="CM1821">
            <v>20424445.989999998</v>
          </cell>
          <cell r="CP1821">
            <v>20424445.989999998</v>
          </cell>
        </row>
        <row r="1822">
          <cell r="CM1822" t="str">
            <v xml:space="preserve"> </v>
          </cell>
          <cell r="CN1822" t="str">
            <v xml:space="preserve"> </v>
          </cell>
        </row>
        <row r="1823">
          <cell r="BS1823">
            <v>39329</v>
          </cell>
          <cell r="BU1823">
            <v>22161283.699999999</v>
          </cell>
          <cell r="BV1823">
            <v>0</v>
          </cell>
          <cell r="BW1823">
            <v>0</v>
          </cell>
          <cell r="BX1823">
            <v>22161283.699999999</v>
          </cell>
          <cell r="BY1823">
            <v>-6.7820869735859338E-3</v>
          </cell>
          <cell r="BZ1823">
            <v>0.99321791302641405</v>
          </cell>
          <cell r="CB1823">
            <v>-6.7820869735859546E-3</v>
          </cell>
          <cell r="CC1823">
            <v>1.560270056905555E-2</v>
          </cell>
          <cell r="CD1823">
            <v>3.8385387564648044E-2</v>
          </cell>
          <cell r="CE1823">
            <v>5.3374188543316547E-2</v>
          </cell>
          <cell r="CF1823">
            <v>-1.4552110581523692E-2</v>
          </cell>
          <cell r="CG1823">
            <v>0.98544788941847627</v>
          </cell>
          <cell r="CI1823">
            <v>-1.4552110581523725E-2</v>
          </cell>
          <cell r="CJ1823">
            <v>-0.21282460985334561</v>
          </cell>
          <cell r="CK1823">
            <v>-0.48370718530391477</v>
          </cell>
          <cell r="CM1823">
            <v>20828717.350000001</v>
          </cell>
          <cell r="CN1823">
            <v>75000</v>
          </cell>
          <cell r="CO1823">
            <v>75000</v>
          </cell>
          <cell r="CP1823">
            <v>20903717.350000001</v>
          </cell>
          <cell r="CQ1823">
            <v>2.3465574548982081E-2</v>
          </cell>
          <cell r="CR1823">
            <v>1.023465574548982</v>
          </cell>
          <cell r="CT1823">
            <v>2.3465574548982016E-2</v>
          </cell>
          <cell r="CU1823">
            <v>7.3837378818502941E-2</v>
          </cell>
          <cell r="CV1823">
            <v>0.83389755879068761</v>
          </cell>
          <cell r="CW1823">
            <v>0.5307434959819366</v>
          </cell>
          <cell r="CX1823">
            <v>1.5490744412485546E-2</v>
          </cell>
          <cell r="CY1823">
            <v>1.0154907444124857</v>
          </cell>
          <cell r="DA1823">
            <v>1.5490744412485657E-2</v>
          </cell>
          <cell r="DB1823">
            <v>6.7545106385309639E-2</v>
          </cell>
          <cell r="DC1823">
            <v>0.666728536437174</v>
          </cell>
          <cell r="DE1823">
            <v>0.51549856149631335</v>
          </cell>
          <cell r="DF1823">
            <v>0.48450143850368671</v>
          </cell>
        </row>
        <row r="1824">
          <cell r="BS1824">
            <v>39330</v>
          </cell>
          <cell r="BU1824">
            <v>22301616.059999999</v>
          </cell>
          <cell r="BV1824">
            <v>0</v>
          </cell>
          <cell r="BW1824">
            <v>0</v>
          </cell>
          <cell r="BX1824">
            <v>22301616.059999999</v>
          </cell>
          <cell r="BY1824">
            <v>6.3323209025115913E-3</v>
          </cell>
          <cell r="BZ1824">
            <v>1.0063323209025117</v>
          </cell>
          <cell r="CB1824">
            <v>-4.9271242217974187E-4</v>
          </cell>
          <cell r="CC1824">
            <v>2.2033822778516399E-2</v>
          </cell>
          <cell r="CD1824">
            <v>4.4960777059186441E-2</v>
          </cell>
          <cell r="CE1824">
            <v>6.0044491935595579E-2</v>
          </cell>
          <cell r="CF1824">
            <v>1.4177795572892997E-2</v>
          </cell>
          <cell r="CG1824">
            <v>1.014177795572893</v>
          </cell>
          <cell r="CI1824">
            <v>-5.8063185760970359E-4</v>
          </cell>
          <cell r="CJ1824">
            <v>-0.201664198091834</v>
          </cell>
          <cell r="CK1824">
            <v>-0.47638729132140012</v>
          </cell>
          <cell r="CM1824">
            <v>20542585.710000001</v>
          </cell>
          <cell r="CN1824">
            <v>0</v>
          </cell>
          <cell r="CO1824">
            <v>75000</v>
          </cell>
          <cell r="CP1824">
            <v>20617585.710000001</v>
          </cell>
          <cell r="CQ1824">
            <v>-1.3688074480207252E-2</v>
          </cell>
          <cell r="CR1824">
            <v>0.98631192551979274</v>
          </cell>
          <cell r="CT1824">
            <v>9.456301536627354E-3</v>
          </cell>
          <cell r="CU1824">
            <v>5.9138612797604795E-2</v>
          </cell>
          <cell r="CV1824">
            <v>0.80879503241689044</v>
          </cell>
          <cell r="CW1824">
            <v>0.50979056499884301</v>
          </cell>
          <cell r="CX1824">
            <v>-9.0096687749629794E-3</v>
          </cell>
          <cell r="CY1824">
            <v>0.99099033122503699</v>
          </cell>
          <cell r="DA1824">
            <v>6.3415091612886165E-3</v>
          </cell>
          <cell r="DB1824">
            <v>5.792687857444534E-2</v>
          </cell>
          <cell r="DC1824">
            <v>0.65171186438609618</v>
          </cell>
          <cell r="DE1824">
            <v>0.52052821942445071</v>
          </cell>
          <cell r="DF1824">
            <v>0.47947178057554934</v>
          </cell>
        </row>
        <row r="1825">
          <cell r="BS1825">
            <v>39331</v>
          </cell>
          <cell r="BU1825">
            <v>22360304.530000001</v>
          </cell>
          <cell r="BV1825">
            <v>0</v>
          </cell>
          <cell r="BW1825">
            <v>0</v>
          </cell>
          <cell r="BX1825">
            <v>22360304.530000001</v>
          </cell>
          <cell r="BY1825">
            <v>2.6315792470871968E-3</v>
          </cell>
          <cell r="BZ1825">
            <v>1.0026315792470872</v>
          </cell>
          <cell r="CB1825">
            <v>2.1375702131225527E-3</v>
          </cell>
          <cell r="CC1825">
            <v>2.4723385776361573E-2</v>
          </cell>
          <cell r="CD1825">
            <v>4.7710674154115562E-2</v>
          </cell>
          <cell r="CE1825">
            <v>6.2834083021562348E-2</v>
          </cell>
          <cell r="CF1825">
            <v>5.1024866567993621E-3</v>
          </cell>
          <cell r="CG1825">
            <v>1.0051024866567995</v>
          </cell>
          <cell r="CI1825">
            <v>4.5188921328838116E-3</v>
          </cell>
          <cell r="CJ1825">
            <v>-0.19759070031495229</v>
          </cell>
          <cell r="CK1825">
            <v>-0.47371556446203689</v>
          </cell>
          <cell r="CM1825">
            <v>20736955.91</v>
          </cell>
          <cell r="CN1825">
            <v>0</v>
          </cell>
          <cell r="CO1825">
            <v>75000</v>
          </cell>
          <cell r="CP1825">
            <v>20811955.91</v>
          </cell>
          <cell r="CQ1825">
            <v>9.4273986650980791E-3</v>
          </cell>
          <cell r="CR1825">
            <v>1.0094273986650981</v>
          </cell>
          <cell r="CT1825">
            <v>1.8972848526208619E-2</v>
          </cell>
          <cell r="CU1825">
            <v>6.912353474204691E-2</v>
          </cell>
          <cell r="CV1825">
            <v>0.82584726429093358</v>
          </cell>
          <cell r="CW1825">
            <v>0.5240239625558909</v>
          </cell>
          <cell r="CX1825">
            <v>6.2344408998812138E-3</v>
          </cell>
          <cell r="CY1825">
            <v>1.0062344408998811</v>
          </cell>
          <cell r="DA1825">
            <v>1.2615485825251849E-2</v>
          </cell>
          <cell r="DB1825">
            <v>6.4522461175313461E-2</v>
          </cell>
          <cell r="DC1825">
            <v>0.66200936438824387</v>
          </cell>
          <cell r="DE1825">
            <v>0.51883354769452261</v>
          </cell>
          <cell r="DF1825">
            <v>0.4811664523054775</v>
          </cell>
        </row>
        <row r="1826">
          <cell r="BS1826">
            <v>39332</v>
          </cell>
          <cell r="BU1826">
            <v>22550650.379999999</v>
          </cell>
          <cell r="BV1826">
            <v>0</v>
          </cell>
          <cell r="BW1826">
            <v>0</v>
          </cell>
          <cell r="BX1826">
            <v>22550650.379999999</v>
          </cell>
          <cell r="BY1826">
            <v>8.5126680517529502E-3</v>
          </cell>
          <cell r="BZ1826">
            <v>1.0085126680517529</v>
          </cell>
          <cell r="CA1826">
            <v>1.0668434690537021E-2</v>
          </cell>
          <cell r="CB1826">
            <v>1.0668434690537021E-2</v>
          </cell>
          <cell r="CC1826">
            <v>3.344651580434399E-2</v>
          </cell>
          <cell r="CD1826">
            <v>5.6629487337467754E-2</v>
          </cell>
          <cell r="CE1826">
            <v>7.188163676441417E-2</v>
          </cell>
          <cell r="CF1826">
            <v>1.2255440956943158E-2</v>
          </cell>
          <cell r="CG1826">
            <v>1.0122554409569431</v>
          </cell>
          <cell r="CI1826">
            <v>1.6829714105552229E-2</v>
          </cell>
          <cell r="CJ1826">
            <v>-0.18775682051936016</v>
          </cell>
          <cell r="CK1826">
            <v>-0.46726571663574323</v>
          </cell>
          <cell r="CM1826">
            <v>20143556.969999999</v>
          </cell>
          <cell r="CN1826">
            <v>0</v>
          </cell>
          <cell r="CO1826">
            <v>75000</v>
          </cell>
          <cell r="CP1826">
            <v>20218556.969999999</v>
          </cell>
          <cell r="CQ1826">
            <v>-2.8512406165288735E-2</v>
          </cell>
          <cell r="CR1826">
            <v>0.97148759383471128</v>
          </cell>
          <cell r="CS1826">
            <v>-1.0080519202371852E-2</v>
          </cell>
          <cell r="CT1826">
            <v>-1.0080519202371852E-2</v>
          </cell>
          <cell r="CU1826">
            <v>3.8640250278612509E-2</v>
          </cell>
          <cell r="CV1826">
            <v>0.77378796549568918</v>
          </cell>
          <cell r="CW1826">
            <v>0.48057037232986466</v>
          </cell>
          <cell r="CX1826">
            <v>-1.855550672226005E-2</v>
          </cell>
          <cell r="CY1826">
            <v>0.98144449327773997</v>
          </cell>
          <cell r="DA1826">
            <v>-6.1741076290432462E-3</v>
          </cell>
          <cell r="DB1826">
            <v>4.4769707490978083E-2</v>
          </cell>
          <cell r="DC1826">
            <v>0.63116993845487879</v>
          </cell>
          <cell r="DE1826">
            <v>0.52818992972825396</v>
          </cell>
          <cell r="DF1826">
            <v>0.47181007027174615</v>
          </cell>
        </row>
        <row r="1827">
          <cell r="BS1827">
            <v>39335</v>
          </cell>
          <cell r="BU1827">
            <v>22672207.91</v>
          </cell>
          <cell r="BV1827">
            <v>0</v>
          </cell>
          <cell r="BW1827">
            <v>0</v>
          </cell>
          <cell r="BX1827">
            <v>22672207.91</v>
          </cell>
          <cell r="BY1827">
            <v>5.3904223581866025E-3</v>
          </cell>
          <cell r="BZ1827">
            <v>1.0053904223581867</v>
          </cell>
          <cell r="CB1827">
            <v>1.6116364417606333E-2</v>
          </cell>
          <cell r="CC1827">
            <v>3.9017229009125742E-2</v>
          </cell>
          <cell r="CD1827">
            <v>6.2325166550331046E-2</v>
          </cell>
          <cell r="CE1827">
            <v>7.7659531504558732E-2</v>
          </cell>
          <cell r="CF1827">
            <v>6.7705400939909533E-3</v>
          </cell>
          <cell r="CG1827">
            <v>1.006770540093991</v>
          </cell>
          <cell r="CI1827">
            <v>2.3714200453665235E-2</v>
          </cell>
          <cell r="CJ1827">
            <v>-0.18225749550661574</v>
          </cell>
          <cell r="CK1827">
            <v>-0.463658817810782</v>
          </cell>
          <cell r="CM1827">
            <v>19712377</v>
          </cell>
          <cell r="CN1827">
            <v>0</v>
          </cell>
          <cell r="CO1827">
            <v>75000</v>
          </cell>
          <cell r="CP1827">
            <v>19787377</v>
          </cell>
          <cell r="CQ1827">
            <v>-2.1325951730372123E-2</v>
          </cell>
          <cell r="CR1827">
            <v>0.97867404826962789</v>
          </cell>
          <cell r="CT1827">
            <v>-3.119149426681711E-2</v>
          </cell>
          <cell r="CU1827">
            <v>1.6490258435949201E-2</v>
          </cell>
          <cell r="CV1827">
            <v>0.73596024896361323</v>
          </cell>
          <cell r="CW1827">
            <v>0.44899580003613893</v>
          </cell>
          <cell r="CX1827">
            <v>-1.3712971879355216E-2</v>
          </cell>
          <cell r="CY1827">
            <v>0.98628702812064484</v>
          </cell>
          <cell r="DA1827">
            <v>-1.9802414144101221E-2</v>
          </cell>
          <cell r="DB1827">
            <v>3.0442809871752186E-2</v>
          </cell>
          <cell r="DC1827">
            <v>0.60880175095839761</v>
          </cell>
          <cell r="DE1827">
            <v>0.53491636070383786</v>
          </cell>
          <cell r="DF1827">
            <v>0.46508363929616225</v>
          </cell>
        </row>
        <row r="1828">
          <cell r="BS1828">
            <v>39336</v>
          </cell>
          <cell r="BU1828">
            <v>22439755.850000001</v>
          </cell>
          <cell r="BV1828">
            <v>0</v>
          </cell>
          <cell r="BW1828">
            <v>0</v>
          </cell>
          <cell r="BX1828">
            <v>22439755.850000001</v>
          </cell>
          <cell r="BY1828">
            <v>-1.0252731490587265E-2</v>
          </cell>
          <cell r="BZ1828">
            <v>0.98974726850941275</v>
          </cell>
          <cell r="CB1828">
            <v>5.6983961700409758E-3</v>
          </cell>
          <cell r="CC1828">
            <v>2.8364464346001261E-2</v>
          </cell>
          <cell r="CD1828">
            <v>5.1433431861997114E-2</v>
          </cell>
          <cell r="CE1828">
            <v>6.6610577689770523E-2</v>
          </cell>
          <cell r="CF1828">
            <v>-1.4186136368784349E-2</v>
          </cell>
          <cell r="CG1828">
            <v>0.9858138636312157</v>
          </cell>
          <cell r="CI1828">
            <v>9.1916512033685116E-3</v>
          </cell>
          <cell r="CJ1828">
            <v>-0.19385810218991006</v>
          </cell>
          <cell r="CK1828">
            <v>-0.47126742696151325</v>
          </cell>
          <cell r="CM1828">
            <v>20107086.84</v>
          </cell>
          <cell r="CN1828">
            <v>63520.68</v>
          </cell>
          <cell r="CO1828">
            <v>138520.68</v>
          </cell>
          <cell r="CP1828">
            <v>20245607.52</v>
          </cell>
          <cell r="CQ1828">
            <v>2.3157719186327707E-2</v>
          </cell>
          <cell r="CR1828">
            <v>1.0231577191863277</v>
          </cell>
          <cell r="CT1828">
            <v>-8.7560989457222682E-3</v>
          </cell>
          <cell r="CU1828">
            <v>4.0029854396446574E-2</v>
          </cell>
          <cell r="CV1828">
            <v>0.77616112892774014</v>
          </cell>
          <cell r="CW1828">
            <v>0.4825512378755441</v>
          </cell>
          <cell r="CX1828">
            <v>1.5029718957347026E-2</v>
          </cell>
          <cell r="CY1828">
            <v>1.0150297189573469</v>
          </cell>
          <cell r="DA1828">
            <v>-5.07031990601714E-3</v>
          </cell>
          <cell r="DB1828">
            <v>4.5930075705743478E-2</v>
          </cell>
          <cell r="DC1828">
            <v>0.63298158913339009</v>
          </cell>
          <cell r="DE1828">
            <v>0.52741295079162553</v>
          </cell>
          <cell r="DF1828">
            <v>0.47258704920837458</v>
          </cell>
        </row>
        <row r="1829">
          <cell r="BS1829">
            <v>39337</v>
          </cell>
          <cell r="BU1829">
            <v>22425332.059999999</v>
          </cell>
          <cell r="BV1829">
            <v>0</v>
          </cell>
          <cell r="BW1829">
            <v>0</v>
          </cell>
          <cell r="BX1829">
            <v>22425332.059999999</v>
          </cell>
          <cell r="BY1829">
            <v>-6.4277838388347838E-4</v>
          </cell>
          <cell r="BZ1829">
            <v>0.99935722161611651</v>
          </cell>
          <cell r="CB1829">
            <v>5.0519549802765518E-3</v>
          </cell>
          <cell r="CC1829">
            <v>2.7703453897565788E-2</v>
          </cell>
          <cell r="CD1829">
            <v>5.0757593179903804E-2</v>
          </cell>
          <cell r="CE1829">
            <v>6.5924983466409959E-2</v>
          </cell>
          <cell r="CF1829">
            <v>-9.4707358738214237E-4</v>
          </cell>
          <cell r="CG1829">
            <v>0.99905292641261789</v>
          </cell>
          <cell r="CI1829">
            <v>8.2358724459072885E-3</v>
          </cell>
          <cell r="CJ1829">
            <v>-0.19462157788900813</v>
          </cell>
          <cell r="CK1829">
            <v>-0.47176817561622653</v>
          </cell>
          <cell r="CM1829">
            <v>20037222.420000002</v>
          </cell>
          <cell r="CN1829">
            <v>0</v>
          </cell>
          <cell r="CO1829">
            <v>138520.68</v>
          </cell>
          <cell r="CP1829">
            <v>20175743.100000001</v>
          </cell>
          <cell r="CQ1829">
            <v>-3.4508433461915727E-3</v>
          </cell>
          <cell r="CR1829">
            <v>0.99654915665380839</v>
          </cell>
          <cell r="CT1829">
            <v>-1.2176726366128432E-2</v>
          </cell>
          <cell r="CU1829">
            <v>3.644087429356202E-2</v>
          </cell>
          <cell r="CV1829">
            <v>0.77003187511421567</v>
          </cell>
          <cell r="CW1829">
            <v>0.47743518580093314</v>
          </cell>
          <cell r="CX1829">
            <v>-2.2360922794950559E-3</v>
          </cell>
          <cell r="CY1829">
            <v>0.99776390772050494</v>
          </cell>
          <cell r="DA1829">
            <v>-7.2950744823158109E-3</v>
          </cell>
          <cell r="DB1829">
            <v>4.359127953856623E-2</v>
          </cell>
          <cell r="DC1829">
            <v>0.62933009160937137</v>
          </cell>
          <cell r="DE1829">
            <v>0.52812018340918232</v>
          </cell>
          <cell r="DF1829">
            <v>0.47187981659081757</v>
          </cell>
        </row>
        <row r="1830">
          <cell r="BS1830">
            <v>39338</v>
          </cell>
          <cell r="BU1830">
            <v>22247610.039999999</v>
          </cell>
          <cell r="BV1830">
            <v>0</v>
          </cell>
          <cell r="BW1830">
            <v>0</v>
          </cell>
          <cell r="BX1830">
            <v>22247610.039999999</v>
          </cell>
          <cell r="BY1830">
            <v>-7.9250563391657335E-3</v>
          </cell>
          <cell r="BZ1830">
            <v>0.99207494366083426</v>
          </cell>
          <cell r="CB1830">
            <v>-2.9131383867307958E-3</v>
          </cell>
          <cell r="CC1830">
            <v>1.9558846125472318E-2</v>
          </cell>
          <cell r="CD1830">
            <v>4.2430280055146818E-2</v>
          </cell>
          <cell r="CE1830">
            <v>5.7477467919114344E-2</v>
          </cell>
          <cell r="CF1830">
            <v>-1.1450580354860752E-2</v>
          </cell>
          <cell r="CG1830">
            <v>0.9885494196451392</v>
          </cell>
          <cell r="CI1830">
            <v>-3.3090134281877903E-3</v>
          </cell>
          <cell r="CJ1830">
            <v>-0.20384362822746105</v>
          </cell>
          <cell r="CK1830">
            <v>-0.47781673656732759</v>
          </cell>
          <cell r="CM1830">
            <v>20474804.219999999</v>
          </cell>
          <cell r="CN1830">
            <v>0</v>
          </cell>
          <cell r="CO1830">
            <v>138520.68</v>
          </cell>
          <cell r="CP1830">
            <v>20613324.899999999</v>
          </cell>
          <cell r="CQ1830">
            <v>2.1688509703516049E-2</v>
          </cell>
          <cell r="CR1830">
            <v>1.021688509703516</v>
          </cell>
          <cell r="CT1830">
            <v>9.2476882894387824E-3</v>
          </cell>
          <cell r="CU1830">
            <v>5.8919732252798562E-2</v>
          </cell>
          <cell r="CV1830">
            <v>0.8084212286131629</v>
          </cell>
          <cell r="CW1830">
            <v>0.50947855316449253</v>
          </cell>
          <cell r="CX1830">
            <v>1.4161800853600991E-2</v>
          </cell>
          <cell r="CY1830">
            <v>1.0141618008536011</v>
          </cell>
          <cell r="DA1830">
            <v>6.7634149792545895E-3</v>
          </cell>
          <cell r="DB1830">
            <v>5.8370411411946099E-2</v>
          </cell>
          <cell r="DC1830">
            <v>0.65240433989152291</v>
          </cell>
          <cell r="DE1830">
            <v>0.52074795924700157</v>
          </cell>
          <cell r="DF1830">
            <v>0.47925204075299838</v>
          </cell>
        </row>
        <row r="1831">
          <cell r="BS1831">
            <v>39339</v>
          </cell>
          <cell r="BU1831">
            <v>22194686.359999999</v>
          </cell>
          <cell r="BV1831">
            <v>0</v>
          </cell>
          <cell r="BW1831">
            <v>0</v>
          </cell>
          <cell r="BX1831">
            <v>22194686.359999999</v>
          </cell>
          <cell r="BY1831">
            <v>-2.3788478809564618E-3</v>
          </cell>
          <cell r="BZ1831">
            <v>0.99762115211904356</v>
          </cell>
          <cell r="CA1831">
            <v>-1.5785088855605589E-2</v>
          </cell>
          <cell r="CB1831">
            <v>-5.2850563546090745E-3</v>
          </cell>
          <cell r="CC1831">
            <v>1.713347072485627E-2</v>
          </cell>
          <cell r="CD1831">
            <v>3.9950496992392726E-2</v>
          </cell>
          <cell r="CE1831">
            <v>5.4961889885395854E-2</v>
          </cell>
          <cell r="CF1831">
            <v>-3.8428082119540564E-3</v>
          </cell>
          <cell r="CG1831">
            <v>0.99615719178804596</v>
          </cell>
          <cell r="CI1831">
            <v>-7.1391057361664956E-3</v>
          </cell>
          <cell r="CJ1831">
            <v>-0.20690310447090809</v>
          </cell>
          <cell r="CK1831">
            <v>-0.47982338670019165</v>
          </cell>
          <cell r="CM1831">
            <v>20661492.350000001</v>
          </cell>
          <cell r="CN1831">
            <v>0</v>
          </cell>
          <cell r="CO1831">
            <v>138520.68</v>
          </cell>
          <cell r="CP1831">
            <v>20800013.030000001</v>
          </cell>
          <cell r="CQ1831">
            <v>9.0566723663295431E-3</v>
          </cell>
          <cell r="CR1831">
            <v>1.0090566723663295</v>
          </cell>
          <cell r="CS1831">
            <v>2.8758534096313237E-2</v>
          </cell>
          <cell r="CT1831">
            <v>1.8388113938751616E-2</v>
          </cell>
          <cell r="CU1831">
            <v>6.8510021330053572E-2</v>
          </cell>
          <cell r="CV1831">
            <v>0.82479950718102724</v>
          </cell>
          <cell r="CW1831">
            <v>0.52314940586450431</v>
          </cell>
          <cell r="CX1831">
            <v>5.9434247979244055E-3</v>
          </cell>
          <cell r="CY1831">
            <v>1.0059434247979244</v>
          </cell>
          <cell r="DA1831">
            <v>1.2747037625485458E-2</v>
          </cell>
          <cell r="DB1831">
            <v>6.4660756360521265E-2</v>
          </cell>
          <cell r="DC1831">
            <v>0.66222528082143217</v>
          </cell>
          <cell r="DE1831">
            <v>0.51788766586464519</v>
          </cell>
          <cell r="DF1831">
            <v>0.48211233413535487</v>
          </cell>
        </row>
        <row r="1832">
          <cell r="BS1832">
            <v>39342</v>
          </cell>
          <cell r="BU1832">
            <v>22314853.559999999</v>
          </cell>
          <cell r="BV1832">
            <v>0</v>
          </cell>
          <cell r="BW1832">
            <v>0</v>
          </cell>
          <cell r="BX1832">
            <v>22314853.559999999</v>
          </cell>
          <cell r="BY1832">
            <v>5.4142328506416098E-3</v>
          </cell>
          <cell r="BZ1832">
            <v>1.0054142328506417</v>
          </cell>
          <cell r="CB1832">
            <v>1.0056197030006153E-4</v>
          </cell>
          <cell r="CC1832">
            <v>2.2640468175541884E-2</v>
          </cell>
          <cell r="CD1832">
            <v>4.5581031136250116E-2</v>
          </cell>
          <cell r="CE1832">
            <v>6.0673699205788356E-2</v>
          </cell>
          <cell r="CF1832">
            <v>9.5057320430032496E-3</v>
          </cell>
          <cell r="CG1832">
            <v>1.0095057320430032</v>
          </cell>
          <cell r="CI1832">
            <v>2.2987638806819533E-3</v>
          </cell>
          <cell r="CJ1832">
            <v>-0.19936413789787089</v>
          </cell>
          <cell r="CK1832">
            <v>-0.47487872719912683</v>
          </cell>
          <cell r="CM1832">
            <v>20569587.559999999</v>
          </cell>
          <cell r="CN1832">
            <v>0</v>
          </cell>
          <cell r="CO1832">
            <v>138520.68</v>
          </cell>
          <cell r="CP1832">
            <v>20708108.239999998</v>
          </cell>
          <cell r="CQ1832">
            <v>-4.418496751297604E-3</v>
          </cell>
          <cell r="CR1832">
            <v>0.99558150324870243</v>
          </cell>
          <cell r="CT1832">
            <v>1.3888369365753217E-2</v>
          </cell>
          <cell r="CU1832">
            <v>6.378881327207786E-2</v>
          </cell>
          <cell r="CV1832">
            <v>0.81673663648677852</v>
          </cell>
          <cell r="CW1832">
            <v>0.51641937516295111</v>
          </cell>
          <cell r="CX1832">
            <v>-2.8932404882287691E-3</v>
          </cell>
          <cell r="CY1832">
            <v>0.99710675951177119</v>
          </cell>
          <cell r="DA1832">
            <v>9.8169168918935679E-3</v>
          </cell>
          <cell r="DB1832">
            <v>6.1580436753990719E-2</v>
          </cell>
          <cell r="DC1832">
            <v>0.65741606333840208</v>
          </cell>
          <cell r="DE1832">
            <v>0.5203484755125567</v>
          </cell>
          <cell r="DF1832">
            <v>0.4796515244874433</v>
          </cell>
        </row>
        <row r="1833">
          <cell r="BS1833">
            <v>39343</v>
          </cell>
          <cell r="BU1833">
            <v>21614157.940000001</v>
          </cell>
          <cell r="BV1833">
            <v>0</v>
          </cell>
          <cell r="BW1833">
            <v>0</v>
          </cell>
          <cell r="BX1833">
            <v>21614157.940000001</v>
          </cell>
          <cell r="BY1833">
            <v>-3.140041309775897E-2</v>
          </cell>
          <cell r="BZ1833">
            <v>0.96859958690224102</v>
          </cell>
          <cell r="CB1833">
            <v>-3.1303008814868249E-2</v>
          </cell>
          <cell r="CC1833">
            <v>-9.4708649756557461E-3</v>
          </cell>
          <cell r="CD1833">
            <v>1.2749354831391058E-2</v>
          </cell>
          <cell r="CE1833">
            <v>2.7368106888798538E-2</v>
          </cell>
          <cell r="CF1833">
            <v>-5.1647106096470191E-2</v>
          </cell>
          <cell r="CG1833">
            <v>0.94835289390352984</v>
          </cell>
          <cell r="CI1833">
            <v>-4.9467066717824526E-2</v>
          </cell>
          <cell r="CJ1833">
            <v>-0.24071466321249846</v>
          </cell>
          <cell r="CK1833">
            <v>-0.50199972128898696</v>
          </cell>
          <cell r="CM1833">
            <v>21737965.18</v>
          </cell>
          <cell r="CN1833">
            <v>2800.27</v>
          </cell>
          <cell r="CO1833">
            <v>141320.94999999998</v>
          </cell>
          <cell r="CP1833">
            <v>21879286.129999999</v>
          </cell>
          <cell r="CQ1833">
            <v>5.6556488715745708E-2</v>
          </cell>
          <cell r="CR1833">
            <v>1.0565564887157457</v>
          </cell>
          <cell r="CT1833">
            <v>7.1230335486813345E-2</v>
          </cell>
          <cell r="CU1833">
            <v>0.12395297328583665</v>
          </cell>
          <cell r="CV1833">
            <v>0.91948488156772479</v>
          </cell>
          <cell r="CW1833">
            <v>0.60218273044269277</v>
          </cell>
          <cell r="CX1833">
            <v>3.783414341501512E-2</v>
          </cell>
          <cell r="CY1833">
            <v>1.0378341434150151</v>
          </cell>
          <cell r="DA1833">
            <v>4.8022474948489879E-2</v>
          </cell>
          <cell r="DB1833">
            <v>0.10174442324471555</v>
          </cell>
          <cell r="DC1833">
            <v>0.72012298037709699</v>
          </cell>
          <cell r="DE1833">
            <v>0.49857207408669119</v>
          </cell>
          <cell r="DF1833">
            <v>0.50142792591330865</v>
          </cell>
        </row>
        <row r="1834">
          <cell r="BS1834">
            <v>39344</v>
          </cell>
          <cell r="BU1834">
            <v>21505522.48</v>
          </cell>
          <cell r="BV1834">
            <v>0</v>
          </cell>
          <cell r="BW1834">
            <v>0</v>
          </cell>
          <cell r="BX1834">
            <v>21505522.48</v>
          </cell>
          <cell r="BY1834">
            <v>-5.026125019608369E-3</v>
          </cell>
          <cell r="BZ1834">
            <v>0.99497387498039158</v>
          </cell>
          <cell r="CB1834">
            <v>-3.6171800998683223E-2</v>
          </cell>
          <cell r="CC1834">
            <v>-1.4449388243852668E-2</v>
          </cell>
          <cell r="CD1834">
            <v>7.6591499604807822E-3</v>
          </cell>
          <cell r="CE1834">
            <v>2.2204426342417038E-2</v>
          </cell>
          <cell r="CF1834">
            <v>-8.6693426626856876E-3</v>
          </cell>
          <cell r="CG1834">
            <v>0.99133065733731429</v>
          </cell>
          <cell r="CI1834">
            <v>-5.7707562428615522E-2</v>
          </cell>
          <cell r="CJ1834">
            <v>-0.24729716797586199</v>
          </cell>
          <cell r="CK1834">
            <v>-0.50631705635124569</v>
          </cell>
          <cell r="CM1834">
            <v>21923506.809999999</v>
          </cell>
          <cell r="CN1834">
            <v>21951.42</v>
          </cell>
          <cell r="CO1834">
            <v>163272.37</v>
          </cell>
          <cell r="CP1834">
            <v>22086779.18</v>
          </cell>
          <cell r="CQ1834">
            <v>9.4835383918442668E-3</v>
          </cell>
          <cell r="CR1834">
            <v>1.0094835383918443</v>
          </cell>
          <cell r="CT1834">
            <v>8.1389389499910925E-2</v>
          </cell>
          <cell r="CU1834">
            <v>0.13461202445862042</v>
          </cell>
          <cell r="CV1834">
            <v>0.93768839013463712</v>
          </cell>
          <cell r="CW1834">
            <v>0.61737709187759604</v>
          </cell>
          <cell r="CX1834">
            <v>6.3797229748309677E-3</v>
          </cell>
          <cell r="CY1834">
            <v>1.006379722974831</v>
          </cell>
          <cell r="DA1834">
            <v>5.4708568010058078E-2</v>
          </cell>
          <cell r="DB1834">
            <v>0.1087732474540819</v>
          </cell>
          <cell r="DC1834">
            <v>0.73109688847454368</v>
          </cell>
          <cell r="DE1834">
            <v>0.4951877311462699</v>
          </cell>
          <cell r="DF1834">
            <v>0.5048122688537301</v>
          </cell>
        </row>
        <row r="1835">
          <cell r="BS1835">
            <v>39345</v>
          </cell>
          <cell r="BU1835">
            <v>21712383.149999999</v>
          </cell>
          <cell r="BV1835">
            <v>0</v>
          </cell>
          <cell r="BW1835">
            <v>0</v>
          </cell>
          <cell r="BX1835">
            <v>21712383.149999999</v>
          </cell>
          <cell r="BY1835">
            <v>9.6189557911172431E-3</v>
          </cell>
          <cell r="BZ1835">
            <v>1.0096189557911173</v>
          </cell>
          <cell r="CB1835">
            <v>-2.6900780162257387E-2</v>
          </cell>
          <cell r="CC1835">
            <v>-4.9694204794616947E-3</v>
          </cell>
          <cell r="CD1835">
            <v>1.7351778776465432E-2</v>
          </cell>
          <cell r="CE1835">
            <v>3.2036965528889239E-2</v>
          </cell>
          <cell r="CF1835">
            <v>1.4456563083935045E-2</v>
          </cell>
          <cell r="CG1835">
            <v>1.0144565630839351</v>
          </cell>
          <cell r="CI1835">
            <v>-4.4085252361349858E-2</v>
          </cell>
          <cell r="CJ1835">
            <v>-0.23641567200124847</v>
          </cell>
          <cell r="CK1835">
            <v>-0.49918009773292471</v>
          </cell>
          <cell r="CM1835">
            <v>21386401</v>
          </cell>
          <cell r="CN1835">
            <v>0</v>
          </cell>
          <cell r="CO1835">
            <v>163272.37</v>
          </cell>
          <cell r="CP1835">
            <v>21549673.370000001</v>
          </cell>
          <cell r="CQ1835">
            <v>-2.4317977991393069E-2</v>
          </cell>
          <cell r="CR1835">
            <v>0.97568202200860688</v>
          </cell>
          <cell r="CT1835">
            <v>5.5092186125926146E-2</v>
          </cell>
          <cell r="CU1835">
            <v>0.10702055421906564</v>
          </cell>
          <cell r="CV1835">
            <v>0.89056772650916494</v>
          </cell>
          <cell r="CW1835">
            <v>0.57804575135353331</v>
          </cell>
          <cell r="CX1835">
            <v>-1.6218170103492389E-2</v>
          </cell>
          <cell r="CY1835">
            <v>0.98378182989650764</v>
          </cell>
          <cell r="DA1835">
            <v>3.7603125044460173E-2</v>
          </cell>
          <cell r="DB1835">
            <v>9.079097432067007E-2</v>
          </cell>
          <cell r="DC1835">
            <v>0.70302166467163718</v>
          </cell>
          <cell r="DE1835">
            <v>0.5037818021601892</v>
          </cell>
          <cell r="DF1835">
            <v>0.49621819783981075</v>
          </cell>
        </row>
        <row r="1836">
          <cell r="BS1836">
            <v>39346</v>
          </cell>
          <cell r="BU1836">
            <v>21639435.73</v>
          </cell>
          <cell r="BV1836">
            <v>0</v>
          </cell>
          <cell r="BW1836">
            <v>0</v>
          </cell>
          <cell r="BX1836">
            <v>21639435.73</v>
          </cell>
          <cell r="BY1836">
            <v>-3.3597150297155691E-3</v>
          </cell>
          <cell r="BZ1836">
            <v>0.99664028497028445</v>
          </cell>
          <cell r="CA1836">
            <v>-2.5017277603917365E-2</v>
          </cell>
          <cell r="CB1836">
            <v>-3.0170116236550748E-2</v>
          </cell>
          <cell r="CC1836">
            <v>-8.3124396725033911E-3</v>
          </cell>
          <cell r="CD1836">
            <v>1.3933766714802287E-2</v>
          </cell>
          <cell r="CE1836">
            <v>2.8569615424579808E-2</v>
          </cell>
          <cell r="CF1836">
            <v>-5.2016063644269054E-3</v>
          </cell>
          <cell r="CG1836">
            <v>0.9947983936355731</v>
          </cell>
          <cell r="CI1836">
            <v>-4.9057544596516567E-2</v>
          </cell>
          <cell r="CJ1836">
            <v>-0.24038753710154337</v>
          </cell>
          <cell r="CK1836">
            <v>-0.50178516572398879</v>
          </cell>
          <cell r="CM1836">
            <v>21606022.629999999</v>
          </cell>
          <cell r="CN1836">
            <v>0</v>
          </cell>
          <cell r="CO1836">
            <v>163272.37</v>
          </cell>
          <cell r="CP1836">
            <v>21769295</v>
          </cell>
          <cell r="CQ1836">
            <v>1.0191413402383227E-2</v>
          </cell>
          <cell r="CR1836">
            <v>1.0101914134023833</v>
          </cell>
          <cell r="CS1836">
            <v>4.6600065519285971E-2</v>
          </cell>
          <cell r="CT1836">
            <v>6.5845066772359795E-2</v>
          </cell>
          <cell r="CU1836">
            <v>0.11830265833204767</v>
          </cell>
          <cell r="CV1836">
            <v>0.90983528377522371</v>
          </cell>
          <cell r="CW1836">
            <v>0.59412826797345164</v>
          </cell>
          <cell r="CX1836">
            <v>6.7928615176886184E-3</v>
          </cell>
          <cell r="CY1836">
            <v>1.0067928615176887</v>
          </cell>
          <cell r="DA1836">
            <v>4.4651419383208157E-2</v>
          </cell>
          <cell r="DB1836">
            <v>9.8200566353975116E-2</v>
          </cell>
          <cell r="DC1836">
            <v>0.71459005500137529</v>
          </cell>
          <cell r="DE1836">
            <v>0.50038631917971421</v>
          </cell>
          <cell r="DF1836">
            <v>0.49961368082028579</v>
          </cell>
        </row>
        <row r="1837">
          <cell r="BS1837">
            <v>39349</v>
          </cell>
          <cell r="BU1837">
            <v>21716726.530000001</v>
          </cell>
          <cell r="BV1837">
            <v>0</v>
          </cell>
          <cell r="BW1837">
            <v>0</v>
          </cell>
          <cell r="BX1837">
            <v>21716726.530000001</v>
          </cell>
          <cell r="BY1837">
            <v>3.5717567206638408E-3</v>
          </cell>
          <cell r="BZ1837">
            <v>1.0035717567206639</v>
          </cell>
          <cell r="CB1837">
            <v>-2.6706119831317987E-2</v>
          </cell>
          <cell r="CC1837">
            <v>-4.7703729641048742E-3</v>
          </cell>
          <cell r="CD1837">
            <v>1.7555291460374045E-2</v>
          </cell>
          <cell r="CE1837">
            <v>3.2243415861143321E-2</v>
          </cell>
          <cell r="CF1837">
            <v>5.4265826976474859E-3</v>
          </cell>
          <cell r="CG1837">
            <v>1.0054265826976474</v>
          </cell>
          <cell r="CI1837">
            <v>-4.3897176721565678E-2</v>
          </cell>
          <cell r="CJ1837">
            <v>-0.23626543725346127</v>
          </cell>
          <cell r="CK1837">
            <v>-0.49908156172459528</v>
          </cell>
          <cell r="CM1837">
            <v>21306512.309999999</v>
          </cell>
          <cell r="CN1837">
            <v>0</v>
          </cell>
          <cell r="CO1837">
            <v>163272.37</v>
          </cell>
          <cell r="CP1837">
            <v>21469784.68</v>
          </cell>
          <cell r="CQ1837">
            <v>-1.3758383999114363E-2</v>
          </cell>
          <cell r="CR1837">
            <v>0.98624161600088567</v>
          </cell>
          <cell r="CT1837">
            <v>5.118076106014402E-2</v>
          </cell>
          <cell r="CU1837">
            <v>0.1029166209314849</v>
          </cell>
          <cell r="CV1837">
            <v>0.88355903656598667</v>
          </cell>
          <cell r="CW1837">
            <v>0.57219563911882987</v>
          </cell>
          <cell r="CX1837">
            <v>-9.1405228214995575E-3</v>
          </cell>
          <cell r="CY1837">
            <v>0.99085947717850043</v>
          </cell>
          <cell r="DA1837">
            <v>3.5102759243824E-2</v>
          </cell>
          <cell r="DB1837">
            <v>8.8162439014632943E-2</v>
          </cell>
          <cell r="DC1837">
            <v>0.69891780547411897</v>
          </cell>
          <cell r="DE1837">
            <v>0.50476735632951242</v>
          </cell>
          <cell r="DF1837">
            <v>0.49523264367048747</v>
          </cell>
        </row>
        <row r="1838">
          <cell r="BS1838">
            <v>39350</v>
          </cell>
          <cell r="BU1838">
            <v>21806519.82</v>
          </cell>
          <cell r="BV1838">
            <v>0</v>
          </cell>
          <cell r="BW1838">
            <v>0</v>
          </cell>
          <cell r="BX1838">
            <v>21806519.82</v>
          </cell>
          <cell r="BY1838">
            <v>4.1347525316928644E-3</v>
          </cell>
          <cell r="BZ1838">
            <v>1.0041347525316928</v>
          </cell>
          <cell r="CB1838">
            <v>-2.2681790496209442E-2</v>
          </cell>
          <cell r="CC1838">
            <v>-6.553447441025595E-4</v>
          </cell>
          <cell r="CD1838">
            <v>2.1762630777877323E-2</v>
          </cell>
          <cell r="CE1838">
            <v>3.651148693819839E-2</v>
          </cell>
          <cell r="CF1838">
            <v>6.4487525296889874E-3</v>
          </cell>
          <cell r="CG1838">
            <v>1.006448752529689</v>
          </cell>
          <cell r="CI1838">
            <v>-3.7731506221306055E-2</v>
          </cell>
          <cell r="CJ1838">
            <v>-0.23134030205993861</v>
          </cell>
          <cell r="CK1838">
            <v>-0.49585126267859891</v>
          </cell>
          <cell r="CM1838">
            <v>21089746.539999999</v>
          </cell>
          <cell r="CN1838">
            <v>0</v>
          </cell>
          <cell r="CO1838">
            <v>163272.37</v>
          </cell>
          <cell r="CP1838">
            <v>21253018.91</v>
          </cell>
          <cell r="CQ1838">
            <v>-1.0096317836010992E-2</v>
          </cell>
          <cell r="CR1838">
            <v>0.98990368216398905</v>
          </cell>
          <cell r="CT1838">
            <v>4.0567705993380887E-2</v>
          </cell>
          <cell r="CU1838">
            <v>9.178122417994139E-2</v>
          </cell>
          <cell r="CV1838">
            <v>0.8645420258699259</v>
          </cell>
          <cell r="CW1838">
            <v>0.55632225224589571</v>
          </cell>
          <cell r="CX1838">
            <v>-6.6893256375774842E-3</v>
          </cell>
          <cell r="CY1838">
            <v>0.99331067436242249</v>
          </cell>
          <cell r="DA1838">
            <v>2.8178619818887141E-2</v>
          </cell>
          <cell r="DB1838">
            <v>8.0883366113483568E-2</v>
          </cell>
          <cell r="DC1838">
            <v>0.687553191041824</v>
          </cell>
          <cell r="DE1838">
            <v>0.50835472805470527</v>
          </cell>
          <cell r="DF1838">
            <v>0.49164527194529478</v>
          </cell>
        </row>
        <row r="1839">
          <cell r="BS1839">
            <v>39351</v>
          </cell>
          <cell r="BU1839">
            <v>21675589.050000001</v>
          </cell>
          <cell r="BV1839">
            <v>0</v>
          </cell>
          <cell r="BW1839">
            <v>0</v>
          </cell>
          <cell r="BX1839">
            <v>21675589.050000001</v>
          </cell>
          <cell r="BY1839">
            <v>-6.0042029209959255E-3</v>
          </cell>
          <cell r="BZ1839">
            <v>0.9939957970790041</v>
          </cell>
          <cell r="CB1839">
            <v>-2.8549807344454559E-2</v>
          </cell>
          <cell r="CC1839">
            <v>-6.6556128422716743E-3</v>
          </cell>
          <cell r="CD1839">
            <v>1.5627760605596341E-2</v>
          </cell>
          <cell r="CE1839">
            <v>3.028806164067821E-2</v>
          </cell>
          <cell r="CF1839">
            <v>-7.5788720311039401E-3</v>
          </cell>
          <cell r="CG1839">
            <v>0.99242112796889603</v>
          </cell>
          <cell r="CI1839">
            <v>-4.5024415995217892E-2</v>
          </cell>
          <cell r="CJ1839">
            <v>-0.23716587554609336</v>
          </cell>
          <cell r="CK1839">
            <v>-0.49967214144340044</v>
          </cell>
          <cell r="CM1839">
            <v>21420117.359999999</v>
          </cell>
          <cell r="CN1839">
            <v>0</v>
          </cell>
          <cell r="CO1839">
            <v>163272.37</v>
          </cell>
          <cell r="CP1839">
            <v>21583389.73</v>
          </cell>
          <cell r="CQ1839">
            <v>1.5544653745381732E-2</v>
          </cell>
          <cell r="CR1839">
            <v>1.0155446537453818</v>
          </cell>
          <cell r="CT1839">
            <v>5.6742970681674221E-2</v>
          </cell>
          <cell r="CU1839">
            <v>0.10875258527552778</v>
          </cell>
          <cell r="CV1839">
            <v>0.89352568605578675</v>
          </cell>
          <cell r="CW1839">
            <v>0.58051474277329107</v>
          </cell>
          <cell r="CX1839">
            <v>1.039332919269801E-2</v>
          </cell>
          <cell r="CY1839">
            <v>1.0103933291926981</v>
          </cell>
          <cell r="DA1839">
            <v>3.8864818683558733E-2</v>
          </cell>
          <cell r="DB1839">
            <v>9.211734275641259E-2</v>
          </cell>
          <cell r="DC1839">
            <v>0.70509248688650983</v>
          </cell>
          <cell r="DE1839">
            <v>0.50296400397257124</v>
          </cell>
          <cell r="DF1839">
            <v>0.49703599602742887</v>
          </cell>
        </row>
        <row r="1840">
          <cell r="BS1840">
            <v>39352</v>
          </cell>
          <cell r="BU1840">
            <v>21661389.440000001</v>
          </cell>
          <cell r="BV1840">
            <v>0</v>
          </cell>
          <cell r="BW1840">
            <v>0</v>
          </cell>
          <cell r="BX1840">
            <v>21661389.440000001</v>
          </cell>
          <cell r="BY1840">
            <v>-6.5509684499205818E-4</v>
          </cell>
          <cell r="BZ1840">
            <v>0.9993449031550079</v>
          </cell>
          <cell r="CB1840">
            <v>-2.918620130073013E-2</v>
          </cell>
          <cell r="CC1840">
            <v>-7.3063496162892871E-3</v>
          </cell>
          <cell r="CD1840">
            <v>1.4962426063937162E-2</v>
          </cell>
          <cell r="CE1840">
            <v>2.9613123182064438E-2</v>
          </cell>
          <cell r="CF1840">
            <v>-9.4611702928953999E-4</v>
          </cell>
          <cell r="CG1840">
            <v>0.99905388297071041</v>
          </cell>
          <cell r="CI1840">
            <v>-4.592793465780054E-2</v>
          </cell>
          <cell r="CJ1840">
            <v>-0.23788760590176239</v>
          </cell>
          <cell r="CK1840">
            <v>-0.50014551015060882</v>
          </cell>
          <cell r="CM1840">
            <v>21683736.59</v>
          </cell>
          <cell r="CN1840">
            <v>0</v>
          </cell>
          <cell r="CO1840">
            <v>163272.37</v>
          </cell>
          <cell r="CP1840">
            <v>21847008.960000001</v>
          </cell>
          <cell r="CQ1840">
            <v>1.2213986463561878E-2</v>
          </cell>
          <cell r="CR1840">
            <v>1.012213986463562</v>
          </cell>
          <cell r="CT1840">
            <v>6.9650015021044398E-2</v>
          </cell>
          <cell r="CU1840">
            <v>0.12229487434352238</v>
          </cell>
          <cell r="CV1840">
            <v>0.91665318315367905</v>
          </cell>
          <cell r="CW1840">
            <v>0.59981912844698426</v>
          </cell>
          <cell r="CX1840">
            <v>8.2470671112208002E-3</v>
          </cell>
          <cell r="CY1840">
            <v>1.0082470671112207</v>
          </cell>
          <cell r="DA1840">
            <v>4.7432406562728069E-2</v>
          </cell>
          <cell r="DB1840">
            <v>0.10112410777545278</v>
          </cell>
          <cell r="DC1840">
            <v>0.71915449905670115</v>
          </cell>
          <cell r="DE1840">
            <v>0.49974221842169136</v>
          </cell>
          <cell r="DF1840">
            <v>0.50025778157830858</v>
          </cell>
        </row>
        <row r="1841">
          <cell r="BS1841">
            <v>39353</v>
          </cell>
          <cell r="BU1841">
            <v>21654486.100000001</v>
          </cell>
          <cell r="BV1841">
            <v>0</v>
          </cell>
          <cell r="BW1841">
            <v>0</v>
          </cell>
          <cell r="BX1841">
            <v>21654486.100000001</v>
          </cell>
          <cell r="BY1841">
            <v>-3.1869331462422803E-4</v>
          </cell>
          <cell r="BZ1841">
            <v>0.9996813066853758</v>
          </cell>
          <cell r="CA1841">
            <v>6.9550658287886868E-4</v>
          </cell>
          <cell r="CB1841">
            <v>-2.949559316812056E-2</v>
          </cell>
          <cell r="CC1841">
            <v>-7.6227144461364915E-3</v>
          </cell>
          <cell r="CD1841">
            <v>1.463896432415579E-2</v>
          </cell>
          <cell r="CE1841">
            <v>2.9284992363056928E-2</v>
          </cell>
          <cell r="CF1841">
            <v>-4.4842540374948872E-4</v>
          </cell>
          <cell r="CG1841">
            <v>0.99955157459625055</v>
          </cell>
          <cell r="CI1841">
            <v>-4.6355764808907685E-2</v>
          </cell>
          <cell r="CJ1841">
            <v>-0.23822935645978838</v>
          </cell>
          <cell r="CK1841">
            <v>-0.50036965760203556</v>
          </cell>
          <cell r="CM1841">
            <v>21560724.27</v>
          </cell>
          <cell r="CN1841">
            <v>0</v>
          </cell>
          <cell r="CO1841">
            <v>163272.37</v>
          </cell>
          <cell r="CP1841">
            <v>21723996.640000001</v>
          </cell>
          <cell r="CQ1841">
            <v>-5.6306252368562354E-3</v>
          </cell>
          <cell r="CR1841">
            <v>0.9943693747631438</v>
          </cell>
          <cell r="CS1841">
            <v>-2.0808372526529562E-3</v>
          </cell>
          <cell r="CT1841">
            <v>6.3627216651863217E-2</v>
          </cell>
          <cell r="CU1841">
            <v>0.11597565250084929</v>
          </cell>
          <cell r="CV1841">
            <v>0.90586122737031327</v>
          </cell>
          <cell r="CW1841">
            <v>0.5908111464879453</v>
          </cell>
          <cell r="CX1841">
            <v>-3.80169581762387E-3</v>
          </cell>
          <cell r="CY1841">
            <v>0.99619830418237609</v>
          </cell>
          <cell r="DA1841">
            <v>4.345038716345484E-2</v>
          </cell>
          <cell r="DB1841">
            <v>9.6937968860238088E-2</v>
          </cell>
          <cell r="DC1841">
            <v>0.71261879658778793</v>
          </cell>
          <cell r="DE1841">
            <v>0.50108482440785584</v>
          </cell>
          <cell r="DF1841">
            <v>0.4989151755921441</v>
          </cell>
        </row>
        <row r="1842">
          <cell r="CO1842" t="str">
            <v xml:space="preserve"> </v>
          </cell>
        </row>
        <row r="1845">
          <cell r="BU1845">
            <v>0</v>
          </cell>
          <cell r="BX1845">
            <v>0</v>
          </cell>
          <cell r="CM1845">
            <v>0</v>
          </cell>
          <cell r="CP1845">
            <v>0</v>
          </cell>
        </row>
        <row r="1847">
          <cell r="BU1847">
            <v>21654486.100000001</v>
          </cell>
          <cell r="BW1847">
            <v>0</v>
          </cell>
          <cell r="BX1847">
            <v>21654486.100000001</v>
          </cell>
          <cell r="BY1847" t="str">
            <v>Month P&amp;L</v>
          </cell>
          <cell r="CA1847">
            <v>43378482.740000002</v>
          </cell>
          <cell r="CM1847">
            <v>21560724.27</v>
          </cell>
          <cell r="CP1847">
            <v>21723996.640000001</v>
          </cell>
        </row>
        <row r="1848">
          <cell r="BX1848">
            <v>0</v>
          </cell>
          <cell r="CA1848">
            <v>43215210.370000005</v>
          </cell>
        </row>
        <row r="1849">
          <cell r="BU1849">
            <v>0</v>
          </cell>
          <cell r="CM1849">
            <v>0</v>
          </cell>
        </row>
        <row r="1865">
          <cell r="BU1865" t="e">
            <v>#DIV/0!</v>
          </cell>
          <cell r="BX1865" t="e">
            <v>#DIV/0!</v>
          </cell>
          <cell r="CA1865" t="str">
            <v>`</v>
          </cell>
          <cell r="CM1865" t="e">
            <v>#DIV/0!</v>
          </cell>
          <cell r="CP1865" t="e">
            <v>#DIV/0!</v>
          </cell>
        </row>
        <row r="1866">
          <cell r="CP1866">
            <v>163272.37</v>
          </cell>
        </row>
        <row r="1867">
          <cell r="BS1867" t="str">
            <v>Cum fee deduction</v>
          </cell>
          <cell r="BU1867">
            <v>21654486.100000001</v>
          </cell>
          <cell r="BX1867">
            <v>0</v>
          </cell>
          <cell r="CM1867">
            <v>21560724.27</v>
          </cell>
          <cell r="CP1867">
            <v>163272.37</v>
          </cell>
        </row>
        <row r="1873">
          <cell r="BX1873">
            <v>0</v>
          </cell>
        </row>
        <row r="1874">
          <cell r="BX1874">
            <v>-21654486.100000001</v>
          </cell>
        </row>
        <row r="1880">
          <cell r="BT1880" t="str">
            <v>First Day P&amp;L:</v>
          </cell>
          <cell r="BU1880" t="e">
            <v>#REF!</v>
          </cell>
          <cell r="BW1880" t="e">
            <v>#REF!</v>
          </cell>
          <cell r="CL1880" t="str">
            <v>First Day P&amp;L:</v>
          </cell>
          <cell r="CM1880" t="e">
            <v>#REF!</v>
          </cell>
        </row>
        <row r="1905">
          <cell r="BU1905">
            <v>0</v>
          </cell>
          <cell r="BX1905">
            <v>0</v>
          </cell>
          <cell r="CM1905">
            <v>0</v>
          </cell>
        </row>
        <row r="1906">
          <cell r="BU1906">
            <v>0</v>
          </cell>
          <cell r="BX1906">
            <v>0</v>
          </cell>
          <cell r="CM1906">
            <v>0</v>
          </cell>
        </row>
        <row r="1907">
          <cell r="BU1907">
            <v>21654486.100000001</v>
          </cell>
          <cell r="BX1907">
            <v>21654486.100000001</v>
          </cell>
          <cell r="CM1907">
            <v>21560724.27</v>
          </cell>
          <cell r="CP1907">
            <v>21560724.27</v>
          </cell>
        </row>
        <row r="1908">
          <cell r="CM1908" t="str">
            <v xml:space="preserve"> </v>
          </cell>
          <cell r="CN1908" t="str">
            <v xml:space="preserve"> </v>
          </cell>
        </row>
        <row r="1909">
          <cell r="BS1909">
            <v>39356</v>
          </cell>
          <cell r="BU1909">
            <v>21374839.620000001</v>
          </cell>
          <cell r="BV1909">
            <v>0</v>
          </cell>
          <cell r="BW1909">
            <v>0</v>
          </cell>
          <cell r="BX1909">
            <v>21374839.620000001</v>
          </cell>
          <cell r="BY1909">
            <v>-1.2914020619496504E-2</v>
          </cell>
          <cell r="BZ1909">
            <v>0.98708597938050346</v>
          </cell>
          <cell r="CB1909">
            <v>-1.2914020619496536E-2</v>
          </cell>
          <cell r="CC1909">
            <v>-2.0438295174099119E-2</v>
          </cell>
          <cell r="CD1909">
            <v>1.5358958175291093E-3</v>
          </cell>
          <cell r="CE1909">
            <v>1.5992784748342093E-2</v>
          </cell>
          <cell r="CF1909">
            <v>-3.0219111303140048E-2</v>
          </cell>
          <cell r="CG1909">
            <v>0.96978088869685997</v>
          </cell>
          <cell r="CI1909">
            <v>-3.0219111303140034E-2</v>
          </cell>
          <cell r="CJ1909">
            <v>-0.26124938832439459</v>
          </cell>
          <cell r="CK1909">
            <v>-0.51546804252938561</v>
          </cell>
          <cell r="CM1909">
            <v>22130553.379999999</v>
          </cell>
          <cell r="CN1909">
            <v>0</v>
          </cell>
          <cell r="CO1909">
            <v>0</v>
          </cell>
          <cell r="CP1909">
            <v>22130553.379999999</v>
          </cell>
          <cell r="CQ1909">
            <v>2.6429033777537355E-2</v>
          </cell>
          <cell r="CR1909">
            <v>1.0264290337775372</v>
          </cell>
          <cell r="CT1909">
            <v>2.6429033777537247E-2</v>
          </cell>
          <cell r="CU1909">
            <v>0.14546981071570331</v>
          </cell>
          <cell r="CV1909">
            <v>0.95623129812378194</v>
          </cell>
          <cell r="CW1909">
            <v>0.63285474801215802</v>
          </cell>
          <cell r="CX1909">
            <v>1.8006392348401248E-2</v>
          </cell>
          <cell r="CY1909">
            <v>1.0180063923484013</v>
          </cell>
          <cell r="DA1909">
            <v>1.800639234840129E-2</v>
          </cell>
          <cell r="DB1909">
            <v>0.11668986430939388</v>
          </cell>
          <cell r="DC1909">
            <v>0.7434568825823944</v>
          </cell>
          <cell r="DE1909">
            <v>0.49131471171861385</v>
          </cell>
          <cell r="DF1909">
            <v>0.50868528828138615</v>
          </cell>
        </row>
        <row r="1910">
          <cell r="BS1910">
            <v>39357</v>
          </cell>
          <cell r="BU1910">
            <v>21260646.530000001</v>
          </cell>
          <cell r="BV1910">
            <v>0</v>
          </cell>
          <cell r="BW1910">
            <v>0</v>
          </cell>
          <cell r="BX1910">
            <v>21260646.530000001</v>
          </cell>
          <cell r="BY1910">
            <v>-5.3424068685479966E-3</v>
          </cell>
          <cell r="BZ1910">
            <v>0.99465759313145197</v>
          </cell>
          <cell r="CB1910">
            <v>-1.8187435535586438E-2</v>
          </cell>
          <cell r="CC1910">
            <v>-2.5671512354127679E-2</v>
          </cell>
          <cell r="CD1910">
            <v>-3.8147164313838688E-3</v>
          </cell>
          <cell r="CE1910">
            <v>1.0564937916707207E-2</v>
          </cell>
          <cell r="CF1910">
            <v>-1.5402995305086868E-2</v>
          </cell>
          <cell r="CG1910">
            <v>0.98459700469491318</v>
          </cell>
          <cell r="CI1910">
            <v>-4.5156641778700712E-2</v>
          </cell>
          <cell r="CJ1910">
            <v>-0.27262836052766393</v>
          </cell>
          <cell r="CK1910">
            <v>-0.52293128599547001</v>
          </cell>
          <cell r="CM1910">
            <v>22387289.309999999</v>
          </cell>
          <cell r="CN1910">
            <v>0</v>
          </cell>
          <cell r="CO1910">
            <v>0</v>
          </cell>
          <cell r="CP1910">
            <v>22387289.309999999</v>
          </cell>
          <cell r="CQ1910">
            <v>1.1600971995215408E-2</v>
          </cell>
          <cell r="CR1910">
            <v>1.0116009719952155</v>
          </cell>
          <cell r="CT1910">
            <v>3.8336608253466631E-2</v>
          </cell>
          <cell r="CU1910">
            <v>0.15875837391118086</v>
          </cell>
          <cell r="CV1910">
            <v>0.97892548262947998</v>
          </cell>
          <cell r="CW1910">
            <v>0.65179745021610169</v>
          </cell>
          <cell r="CX1910">
            <v>7.9328624947742673E-3</v>
          </cell>
          <cell r="CY1910">
            <v>1.0079328624947743</v>
          </cell>
          <cell r="DA1910">
            <v>2.6082097077702482E-2</v>
          </cell>
          <cell r="DB1910">
            <v>0.12554841145226847</v>
          </cell>
          <cell r="DC1910">
            <v>0.75728748629748832</v>
          </cell>
          <cell r="DE1910">
            <v>0.48709397410991062</v>
          </cell>
          <cell r="DF1910">
            <v>0.51290602589008927</v>
          </cell>
        </row>
        <row r="1911">
          <cell r="BS1911">
            <v>39358</v>
          </cell>
          <cell r="BU1911">
            <v>21360953.489999998</v>
          </cell>
          <cell r="BV1911">
            <v>0</v>
          </cell>
          <cell r="BW1911">
            <v>0</v>
          </cell>
          <cell r="BX1911">
            <v>21360953.489999998</v>
          </cell>
          <cell r="BY1911">
            <v>4.7179637673980543E-3</v>
          </cell>
          <cell r="BZ1911">
            <v>1.004717963767398</v>
          </cell>
          <cell r="CB1911">
            <v>-1.3555279430067291E-2</v>
          </cell>
          <cell r="CC1911">
            <v>-2.1074665851870789E-2</v>
          </cell>
          <cell r="CD1911">
            <v>8.8524964210789925E-4</v>
          </cell>
          <cell r="CE1911">
            <v>1.533274667840101E-2</v>
          </cell>
          <cell r="CF1911">
            <v>1.2158465688772714E-2</v>
          </cell>
          <cell r="CG1911">
            <v>1.0121584656887728</v>
          </cell>
          <cell r="CI1911">
            <v>-3.3547211569614488E-2</v>
          </cell>
          <cell r="CJ1911">
            <v>-0.2637846374061531</v>
          </cell>
          <cell r="CK1911">
            <v>-0.5171308624050589</v>
          </cell>
          <cell r="CM1911">
            <v>22133617.809999999</v>
          </cell>
          <cell r="CN1911">
            <v>0</v>
          </cell>
          <cell r="CO1911">
            <v>0</v>
          </cell>
          <cell r="CP1911">
            <v>22133617.809999999</v>
          </cell>
          <cell r="CQ1911">
            <v>-1.1331050244063693E-2</v>
          </cell>
          <cell r="CR1911">
            <v>0.98866894975593633</v>
          </cell>
          <cell r="CT1911">
            <v>2.6571163975095846E-2</v>
          </cell>
          <cell r="CU1911">
            <v>0.14562842455566383</v>
          </cell>
          <cell r="CV1911">
            <v>0.95650217855654751</v>
          </cell>
          <cell r="CW1911">
            <v>0.63308085031468675</v>
          </cell>
          <cell r="CX1911">
            <v>-7.7241743701491452E-3</v>
          </cell>
          <cell r="CY1911">
            <v>0.99227582562985084</v>
          </cell>
          <cell r="DA1911">
            <v>1.815646004178606E-2</v>
          </cell>
          <cell r="DB1911">
            <v>0.11685447926016668</v>
          </cell>
          <cell r="DC1911">
            <v>0.74371389133484533</v>
          </cell>
          <cell r="DE1911">
            <v>0.49111769242797432</v>
          </cell>
          <cell r="DF1911">
            <v>0.50888230757202568</v>
          </cell>
        </row>
        <row r="1912">
          <cell r="BS1912">
            <v>39359</v>
          </cell>
          <cell r="BU1912">
            <v>21659383.050000001</v>
          </cell>
          <cell r="BV1912">
            <v>0</v>
          </cell>
          <cell r="BW1912">
            <v>0</v>
          </cell>
          <cell r="BX1912">
            <v>21659383.050000001</v>
          </cell>
          <cell r="BY1912">
            <v>1.3970797705248054E-2</v>
          </cell>
          <cell r="BZ1912">
            <v>1.0139707977052481</v>
          </cell>
          <cell r="CB1912">
            <v>2.2614020842515181E-4</v>
          </cell>
          <cell r="CC1912">
            <v>-7.3982980399448506E-3</v>
          </cell>
          <cell r="CD1912">
            <v>1.4868414991024537E-2</v>
          </cell>
          <cell r="CE1912">
            <v>2.9517755085758823E-2</v>
          </cell>
          <cell r="CF1912">
            <v>3.0366490624655736E-2</v>
          </cell>
          <cell r="CG1912">
            <v>1.0303664906246557</v>
          </cell>
          <cell r="CI1912">
            <v>-4.1994320305708266E-3</v>
          </cell>
          <cell r="CJ1912">
            <v>-0.24142836050021954</v>
          </cell>
          <cell r="CK1912">
            <v>-0.50246782126534661</v>
          </cell>
          <cell r="CM1912">
            <v>22021070.27</v>
          </cell>
          <cell r="CN1912">
            <v>0</v>
          </cell>
          <cell r="CO1912">
            <v>0</v>
          </cell>
          <cell r="CP1912">
            <v>22021070.27</v>
          </cell>
          <cell r="CQ1912">
            <v>-5.0849138611741085E-3</v>
          </cell>
          <cell r="CR1912">
            <v>0.99491508613882584</v>
          </cell>
          <cell r="CT1912">
            <v>2.1351138033917083E-2</v>
          </cell>
          <cell r="CU1912">
            <v>0.13980300269988555</v>
          </cell>
          <cell r="CV1912">
            <v>0.94655353350938798</v>
          </cell>
          <cell r="CW1912">
            <v>0.62477677486250349</v>
          </cell>
          <cell r="CX1912">
            <v>-3.4593161601674197E-3</v>
          </cell>
          <cell r="CY1912">
            <v>0.99654068383983263</v>
          </cell>
          <cell r="DA1912">
            <v>1.4634334945984762E-2</v>
          </cell>
          <cell r="DB1912">
            <v>0.11299092651150677</v>
          </cell>
          <cell r="DC1912">
            <v>0.73768183369184248</v>
          </cell>
          <cell r="DE1912">
            <v>0.49585985043069147</v>
          </cell>
          <cell r="DF1912">
            <v>0.50414014956930853</v>
          </cell>
        </row>
        <row r="1913">
          <cell r="BS1913">
            <v>39360</v>
          </cell>
          <cell r="BU1913">
            <v>21423296.010000002</v>
          </cell>
          <cell r="BV1913">
            <v>0</v>
          </cell>
          <cell r="BW1913">
            <v>0</v>
          </cell>
          <cell r="BX1913">
            <v>21423296.010000002</v>
          </cell>
          <cell r="BY1913">
            <v>-1.0899989138887274E-2</v>
          </cell>
          <cell r="BZ1913">
            <v>0.98910001086111277</v>
          </cell>
          <cell r="CA1913">
            <v>-1.0676313856277764E-2</v>
          </cell>
          <cell r="CB1913">
            <v>-1.0676313856277764E-2</v>
          </cell>
          <cell r="CC1913">
            <v>-1.8217645810550409E-2</v>
          </cell>
          <cell r="CD1913">
            <v>3.8063602902227434E-3</v>
          </cell>
          <cell r="CE1913">
            <v>1.8296022737032569E-2</v>
          </cell>
          <cell r="CF1913">
            <v>-2.6389754596349842E-2</v>
          </cell>
          <cell r="CG1913">
            <v>0.97361024540365015</v>
          </cell>
          <cell r="CI1913">
            <v>-3.0478364646189804E-2</v>
          </cell>
          <cell r="CJ1913">
            <v>-0.26144687991036952</v>
          </cell>
          <cell r="CK1913">
            <v>-0.51559757336594125</v>
          </cell>
          <cell r="CM1913">
            <v>22602836.48</v>
          </cell>
          <cell r="CN1913">
            <v>0</v>
          </cell>
          <cell r="CO1913">
            <v>0</v>
          </cell>
          <cell r="CP1913">
            <v>22602836.48</v>
          </cell>
          <cell r="CQ1913">
            <v>2.6418616482622073E-2</v>
          </cell>
          <cell r="CR1913">
            <v>1.0264186164826221</v>
          </cell>
          <cell r="CS1913">
            <v>4.8333822043724828E-2</v>
          </cell>
          <cell r="CT1913">
            <v>4.8333822043724828E-2</v>
          </cell>
          <cell r="CU1913">
            <v>0.16991502109395484</v>
          </cell>
          <cell r="CV1913">
            <v>0.99797878477406532</v>
          </cell>
          <cell r="CW1913">
            <v>0.66770112934746773</v>
          </cell>
          <cell r="CX1913">
            <v>1.8131717917082932E-2</v>
          </cell>
          <cell r="CY1913">
            <v>1.018131717917083</v>
          </cell>
          <cell r="DA1913">
            <v>3.3031398496212505E-2</v>
          </cell>
          <cell r="DB1913">
            <v>0.13317136403528629</v>
          </cell>
          <cell r="DC1913">
            <v>0.76918899052998246</v>
          </cell>
          <cell r="DE1913">
            <v>0.48660408712634573</v>
          </cell>
          <cell r="DF1913">
            <v>0.51339591287365427</v>
          </cell>
        </row>
        <row r="1914">
          <cell r="BS1914">
            <v>39363</v>
          </cell>
          <cell r="BU1914">
            <v>21451920.289999999</v>
          </cell>
          <cell r="BV1914">
            <v>0</v>
          </cell>
          <cell r="BW1914">
            <v>0</v>
          </cell>
          <cell r="BX1914">
            <v>21451920.289999999</v>
          </cell>
          <cell r="BY1914">
            <v>1.3361286697731376E-3</v>
          </cell>
          <cell r="BZ1914">
            <v>1.0013361286697731</v>
          </cell>
          <cell r="CB1914">
            <v>-9.3544501155355952E-3</v>
          </cell>
          <cell r="CC1914">
            <v>-1.6905858259640638E-2</v>
          </cell>
          <cell r="CD1914">
            <v>5.147574747107031E-3</v>
          </cell>
          <cell r="CE1914">
            <v>1.965659724732749E-2</v>
          </cell>
          <cell r="CF1914">
            <v>3.2326553083857549E-3</v>
          </cell>
          <cell r="CG1914">
            <v>1.0032326553083857</v>
          </cell>
          <cell r="CI1914">
            <v>-2.7344235385068583E-2</v>
          </cell>
          <cell r="CJ1914">
            <v>-0.25905939224618701</v>
          </cell>
          <cell r="CK1914">
            <v>-0.51403166729008776</v>
          </cell>
          <cell r="CM1914">
            <v>22496188.859999999</v>
          </cell>
          <cell r="CN1914">
            <v>0</v>
          </cell>
          <cell r="CO1914">
            <v>0</v>
          </cell>
          <cell r="CP1914">
            <v>22496188.859999999</v>
          </cell>
          <cell r="CQ1914">
            <v>-4.7183290510625789E-3</v>
          </cell>
          <cell r="CR1914">
            <v>0.99528167094893738</v>
          </cell>
          <cell r="CT1914">
            <v>4.3387438115964461E-2</v>
          </cell>
          <cell r="CU1914">
            <v>0.16439497706265271</v>
          </cell>
          <cell r="CV1914">
            <v>0.98855166343045897</v>
          </cell>
          <cell r="CW1914">
            <v>0.65983236666037759</v>
          </cell>
          <cell r="CX1914">
            <v>-3.2287261593563431E-3</v>
          </cell>
          <cell r="CY1914">
            <v>0.99677127384064368</v>
          </cell>
          <cell r="DA1914">
            <v>2.9696022996451354E-2</v>
          </cell>
          <cell r="DB1914">
            <v>0.12951266400919215</v>
          </cell>
          <cell r="DC1914">
            <v>0.76347676375541318</v>
          </cell>
          <cell r="DE1914">
            <v>0.4881193003499219</v>
          </cell>
          <cell r="DF1914">
            <v>0.5118806996500781</v>
          </cell>
        </row>
        <row r="1915">
          <cell r="BS1915">
            <v>39364</v>
          </cell>
          <cell r="BU1915">
            <v>21382184.48</v>
          </cell>
          <cell r="BV1915">
            <v>0</v>
          </cell>
          <cell r="BW1915">
            <v>0</v>
          </cell>
          <cell r="BX1915">
            <v>21382184.48</v>
          </cell>
          <cell r="BY1915">
            <v>-3.2507956890230763E-3</v>
          </cell>
          <cell r="BZ1915">
            <v>0.99674920431097691</v>
          </cell>
          <cell r="CB1915">
            <v>-1.2574836398449918E-2</v>
          </cell>
          <cell r="CC1915">
            <v>-2.0101696457514029E-2</v>
          </cell>
          <cell r="CD1915">
            <v>1.8800453442870957E-3</v>
          </cell>
          <cell r="CE1915">
            <v>1.6341901976711926E-2</v>
          </cell>
          <cell r="CF1915">
            <v>-5.8062812553518446E-3</v>
          </cell>
          <cell r="CG1915">
            <v>0.99419371874464812</v>
          </cell>
          <cell r="CI1915">
            <v>-3.2991748319062153E-2</v>
          </cell>
          <cell r="CJ1915">
            <v>-0.26336150180831697</v>
          </cell>
          <cell r="CK1915">
            <v>-0.51685333611099593</v>
          </cell>
          <cell r="CM1915">
            <v>22969613.16</v>
          </cell>
          <cell r="CN1915">
            <v>0</v>
          </cell>
          <cell r="CO1915">
            <v>0</v>
          </cell>
          <cell r="CP1915">
            <v>22969613.16</v>
          </cell>
          <cell r="CQ1915">
            <v>2.1044644626085379E-2</v>
          </cell>
          <cell r="CR1915">
            <v>1.0210446446260855</v>
          </cell>
          <cell r="CT1915">
            <v>6.5345155958436596E-2</v>
          </cell>
          <cell r="CU1915">
            <v>0.18889925555933518</v>
          </cell>
          <cell r="CV1915">
            <v>1.030400026507964</v>
          </cell>
          <cell r="CW1915">
            <v>0.69476294895561952</v>
          </cell>
          <cell r="CX1915">
            <v>1.4574272326114038E-2</v>
          </cell>
          <cell r="CY1915">
            <v>1.014574272326114</v>
          </cell>
          <cell r="DA1915">
            <v>4.470309324871824E-2</v>
          </cell>
          <cell r="DB1915">
            <v>0.14597448917025657</v>
          </cell>
          <cell r="DC1915">
            <v>0.78917815435115868</v>
          </cell>
          <cell r="DE1915">
            <v>0.48210412244296125</v>
          </cell>
          <cell r="DF1915">
            <v>0.5178958775570387</v>
          </cell>
        </row>
        <row r="1916">
          <cell r="BS1916">
            <v>39365</v>
          </cell>
          <cell r="BU1916">
            <v>21335716.550000001</v>
          </cell>
          <cell r="BV1916">
            <v>0</v>
          </cell>
          <cell r="BW1916">
            <v>0</v>
          </cell>
          <cell r="BX1916">
            <v>21335716.550000001</v>
          </cell>
          <cell r="BY1916">
            <v>-2.1732077956517428E-3</v>
          </cell>
          <cell r="BZ1916">
            <v>0.99782679220434822</v>
          </cell>
          <cell r="CB1916">
            <v>-1.4720716461611549E-2</v>
          </cell>
          <cell r="CC1916">
            <v>-2.2231219089718479E-2</v>
          </cell>
          <cell r="CD1916">
            <v>-2.9724818056309221E-4</v>
          </cell>
          <cell r="CE1916">
            <v>1.4133179832288567E-2</v>
          </cell>
          <cell r="CF1916">
            <v>-3.9353799124573225E-3</v>
          </cell>
          <cell r="CG1916">
            <v>0.99606462008754271</v>
          </cell>
          <cell r="CI1916">
            <v>-3.6797293167907807E-2</v>
          </cell>
          <cell r="CJ1916">
            <v>-0.26626045415684318</v>
          </cell>
          <cell r="CK1916">
            <v>-0.51875470178683547</v>
          </cell>
          <cell r="CM1916">
            <v>22938269.190000001</v>
          </cell>
          <cell r="CN1916">
            <v>0</v>
          </cell>
          <cell r="CO1916">
            <v>0</v>
          </cell>
          <cell r="CP1916">
            <v>22938269.190000001</v>
          </cell>
          <cell r="CQ1916">
            <v>-1.364584147833285E-3</v>
          </cell>
          <cell r="CR1916">
            <v>0.99863541585216675</v>
          </cell>
          <cell r="CT1916">
            <v>6.3891402846644851E-2</v>
          </cell>
          <cell r="CU1916">
            <v>0.18727690248182816</v>
          </cell>
          <cell r="CV1916">
            <v>1.027629374818031</v>
          </cell>
          <cell r="CW1916">
            <v>0.69245030230113946</v>
          </cell>
          <cell r="CX1916">
            <v>-9.4671518627715385E-4</v>
          </cell>
          <cell r="CY1916">
            <v>0.9990532848137228</v>
          </cell>
          <cell r="DA1916">
            <v>4.3714056965188819E-2</v>
          </cell>
          <cell r="DB1916">
            <v>0.14488957771827282</v>
          </cell>
          <cell r="DC1916">
            <v>0.78748431222147897</v>
          </cell>
          <cell r="DE1916">
            <v>0.48190187066722401</v>
          </cell>
          <cell r="DF1916">
            <v>0.51809812933277599</v>
          </cell>
        </row>
        <row r="1917">
          <cell r="BS1917">
            <v>39366</v>
          </cell>
          <cell r="BU1917">
            <v>21583331.670000002</v>
          </cell>
          <cell r="BV1917">
            <v>0</v>
          </cell>
          <cell r="BW1917">
            <v>0</v>
          </cell>
          <cell r="BX1917">
            <v>21583331.670000002</v>
          </cell>
          <cell r="BY1917">
            <v>1.1605662243389761E-2</v>
          </cell>
          <cell r="BZ1917">
            <v>1.0116056622433898</v>
          </cell>
          <cell r="CB1917">
            <v>-3.2858978814559459E-3</v>
          </cell>
          <cell r="CC1917">
            <v>-1.0883564866342788E-2</v>
          </cell>
          <cell r="CD1917">
            <v>1.1304964300840492E-2</v>
          </cell>
          <cell r="CE1917">
            <v>2.5902866987236983E-2</v>
          </cell>
          <cell r="CF1917">
            <v>2.1676917534002249E-2</v>
          </cell>
          <cell r="CG1917">
            <v>1.0216769175340024</v>
          </cell>
          <cell r="CI1917">
            <v>-1.5918027523380673E-2</v>
          </cell>
          <cell r="CJ1917">
            <v>-0.25035524253016472</v>
          </cell>
          <cell r="CK1917">
            <v>-0.50832278714384238</v>
          </cell>
          <cell r="CM1917">
            <v>22733764.140000001</v>
          </cell>
          <cell r="CN1917">
            <v>0</v>
          </cell>
          <cell r="CO1917">
            <v>0</v>
          </cell>
          <cell r="CP1917">
            <v>22733764.140000001</v>
          </cell>
          <cell r="CQ1917">
            <v>-8.9154525263464637E-3</v>
          </cell>
          <cell r="CR1917">
            <v>0.99108454747365349</v>
          </cell>
          <cell r="CT1917">
            <v>5.4406329551377475E-2</v>
          </cell>
          <cell r="CU1917">
            <v>0.17669179162212378</v>
          </cell>
          <cell r="CV1917">
            <v>1.0095521413858153</v>
          </cell>
          <cell r="CW1917">
            <v>0.67736134197777287</v>
          </cell>
          <cell r="CX1917">
            <v>-6.0897714090217235E-3</v>
          </cell>
          <cell r="CY1917">
            <v>0.99391022859097833</v>
          </cell>
          <cell r="DA1917">
            <v>3.7358076941888196E-2</v>
          </cell>
          <cell r="DB1917">
            <v>0.1379174619013972</v>
          </cell>
          <cell r="DC1917">
            <v>0.7765989413628378</v>
          </cell>
          <cell r="DE1917">
            <v>0.4870204438154947</v>
          </cell>
          <cell r="DF1917">
            <v>0.5129795561845053</v>
          </cell>
        </row>
        <row r="1918">
          <cell r="BS1918">
            <v>39367</v>
          </cell>
          <cell r="BU1918">
            <v>21464894.73</v>
          </cell>
          <cell r="BV1918">
            <v>0</v>
          </cell>
          <cell r="BW1918">
            <v>0</v>
          </cell>
          <cell r="BX1918">
            <v>21464894.73</v>
          </cell>
          <cell r="BY1918">
            <v>-5.4874262143978503E-3</v>
          </cell>
          <cell r="BZ1918">
            <v>0.99451257378560221</v>
          </cell>
          <cell r="CA1918">
            <v>1.9417516324555795E-3</v>
          </cell>
          <cell r="CB1918">
            <v>-8.7552929736811613E-3</v>
          </cell>
          <cell r="CC1918">
            <v>-1.6311268321586914E-2</v>
          </cell>
          <cell r="CD1918">
            <v>5.7555029289855231E-3</v>
          </cell>
          <cell r="CE1918">
            <v>2.0273300701505459E-2</v>
          </cell>
          <cell r="CF1918">
            <v>-7.5548925132513543E-3</v>
          </cell>
          <cell r="CG1918">
            <v>0.99244510748674863</v>
          </cell>
          <cell r="CI1918">
            <v>-2.3352661049669932E-2</v>
          </cell>
          <cell r="CJ1918">
            <v>-0.2560187280959717</v>
          </cell>
          <cell r="CK1918">
            <v>-0.51203735563818564</v>
          </cell>
          <cell r="CM1918">
            <v>22874620.440000001</v>
          </cell>
          <cell r="CN1918">
            <v>74110.11</v>
          </cell>
          <cell r="CO1918">
            <v>74110.11</v>
          </cell>
          <cell r="CP1918">
            <v>22948730.550000001</v>
          </cell>
          <cell r="CQ1918">
            <v>9.4558212479106049E-3</v>
          </cell>
          <cell r="CR1918">
            <v>1.0094558212479106</v>
          </cell>
          <cell r="CS1918">
            <v>1.5303126680850987E-2</v>
          </cell>
          <cell r="CT1918">
            <v>6.437660732628081E-2</v>
          </cell>
          <cell r="CU1918">
            <v>0.18781837886758623</v>
          </cell>
          <cell r="CV1918">
            <v>1.0285541072231155</v>
          </cell>
          <cell r="CW1918">
            <v>0.69322217099567007</v>
          </cell>
          <cell r="CX1918">
            <v>6.5290961941677677E-3</v>
          </cell>
          <cell r="CY1918">
            <v>1.0065290961941677</v>
          </cell>
          <cell r="DA1918">
            <v>4.4131087614038611E-2</v>
          </cell>
          <cell r="DB1918">
            <v>0.1453470344711747</v>
          </cell>
          <cell r="DC1918">
            <v>0.78819852674945245</v>
          </cell>
          <cell r="DE1918">
            <v>0.48410305452602448</v>
          </cell>
          <cell r="DF1918">
            <v>0.51589694547397547</v>
          </cell>
        </row>
        <row r="1919">
          <cell r="BS1919">
            <v>39370</v>
          </cell>
          <cell r="BU1919">
            <v>21690990.760000002</v>
          </cell>
          <cell r="BV1919">
            <v>0</v>
          </cell>
          <cell r="BW1919">
            <v>0</v>
          </cell>
          <cell r="BX1919">
            <v>21690990.760000002</v>
          </cell>
          <cell r="BY1919">
            <v>1.0533293214059065E-2</v>
          </cell>
          <cell r="BZ1919">
            <v>1.0105332932140592</v>
          </cell>
          <cell r="CB1919">
            <v>1.685778172311192E-3</v>
          </cell>
          <cell r="CC1919">
            <v>-5.9497864794522126E-3</v>
          </cell>
          <cell r="CD1919">
            <v>1.6349420542990156E-2</v>
          </cell>
          <cell r="CE1919">
            <v>3.1020138536270281E-2</v>
          </cell>
          <cell r="CF1919">
            <v>1.6885794040200585E-2</v>
          </cell>
          <cell r="CG1919">
            <v>1.0168857940402005</v>
          </cell>
          <cell r="CI1919">
            <v>-6.8611952342447768E-3</v>
          </cell>
          <cell r="CJ1919">
            <v>-0.24345601356883384</v>
          </cell>
          <cell r="CK1919">
            <v>-0.50379771892618042</v>
          </cell>
          <cell r="CM1919">
            <v>22609652.489999998</v>
          </cell>
          <cell r="CN1919">
            <v>0</v>
          </cell>
          <cell r="CO1919">
            <v>74110.11</v>
          </cell>
          <cell r="CP1919">
            <v>22683762.599999998</v>
          </cell>
          <cell r="CQ1919">
            <v>-1.1546083101315727E-2</v>
          </cell>
          <cell r="CR1919">
            <v>0.98845391689868423</v>
          </cell>
          <cell r="CT1919">
            <v>5.2087226566994937E-2</v>
          </cell>
          <cell r="CU1919">
            <v>0.17410372915591088</v>
          </cell>
          <cell r="CV1919">
            <v>1.0051322529256019</v>
          </cell>
          <cell r="CW1919">
            <v>0.67367208710036386</v>
          </cell>
          <cell r="CX1919">
            <v>-7.9944453599824807E-3</v>
          </cell>
          <cell r="CY1919">
            <v>0.9920055546400175</v>
          </cell>
          <cell r="DA1919">
            <v>3.5783838685448988E-2</v>
          </cell>
          <cell r="DB1919">
            <v>0.13619062018587691</v>
          </cell>
          <cell r="DC1919">
            <v>0.77390287133455282</v>
          </cell>
          <cell r="DE1919">
            <v>0.48963150800299049</v>
          </cell>
          <cell r="DF1919">
            <v>0.51036849199700951</v>
          </cell>
        </row>
        <row r="1920">
          <cell r="BS1920">
            <v>39371</v>
          </cell>
          <cell r="BU1920">
            <v>21860139.609999999</v>
          </cell>
          <cell r="BV1920">
            <v>0</v>
          </cell>
          <cell r="BW1920">
            <v>0</v>
          </cell>
          <cell r="BX1920">
            <v>21860139.609999999</v>
          </cell>
          <cell r="BY1920">
            <v>7.7981154420996932E-3</v>
          </cell>
          <cell r="BZ1920">
            <v>1.0077981154420996</v>
          </cell>
          <cell r="CB1920">
            <v>9.4970395072082603E-3</v>
          </cell>
          <cell r="CC1920">
            <v>1.8019318408248886E-3</v>
          </cell>
          <cell r="CD1920">
            <v>2.4275030653895469E-2</v>
          </cell>
          <cell r="CE1920">
            <v>3.9060152599705633E-2</v>
          </cell>
          <cell r="CF1920">
            <v>1.331227229280098E-2</v>
          </cell>
          <cell r="CG1920">
            <v>1.013312272292801</v>
          </cell>
          <cell r="CI1920">
            <v>6.3597389593439413E-3</v>
          </cell>
          <cell r="CJ1920">
            <v>-0.23338469401998108</v>
          </cell>
          <cell r="CK1920">
            <v>-0.4971921390482168</v>
          </cell>
          <cell r="CM1920">
            <v>22164372.149999999</v>
          </cell>
          <cell r="CN1920">
            <v>0</v>
          </cell>
          <cell r="CO1920">
            <v>74110.11</v>
          </cell>
          <cell r="CP1920">
            <v>22238482.259999998</v>
          </cell>
          <cell r="CQ1920">
            <v>-1.9629915365099081E-2</v>
          </cell>
          <cell r="CR1920">
            <v>0.98037008463490094</v>
          </cell>
          <cell r="CT1920">
            <v>3.1434843352783126E-2</v>
          </cell>
          <cell r="CU1920">
            <v>0.15105617232273305</v>
          </cell>
          <cell r="CV1920">
            <v>0.96577167650484186</v>
          </cell>
          <cell r="CW1920">
            <v>0.64081804568165501</v>
          </cell>
          <cell r="CX1920">
            <v>-1.3311459454207182E-2</v>
          </cell>
          <cell r="CY1920">
            <v>0.9866885405457928</v>
          </cell>
          <cell r="DA1920">
            <v>2.1996044113464563E-2</v>
          </cell>
          <cell r="DB1920">
            <v>0.12106626481302207</v>
          </cell>
          <cell r="DC1920">
            <v>0.75028963518708114</v>
          </cell>
          <cell r="DE1920">
            <v>0.49654473692225681</v>
          </cell>
          <cell r="DF1920">
            <v>0.50345526307774324</v>
          </cell>
        </row>
        <row r="1921">
          <cell r="BS1921">
            <v>39372</v>
          </cell>
          <cell r="BU1921">
            <v>21821216.91</v>
          </cell>
          <cell r="BV1921">
            <v>0</v>
          </cell>
          <cell r="BW1921">
            <v>0</v>
          </cell>
          <cell r="BX1921">
            <v>21821216.91</v>
          </cell>
          <cell r="BY1921">
            <v>-1.7805330018200766E-3</v>
          </cell>
          <cell r="BZ1921">
            <v>0.99821946699817987</v>
          </cell>
          <cell r="CB1921">
            <v>7.6995967131259224E-3</v>
          </cell>
          <cell r="CC1921">
            <v>1.8190439895038324E-5</v>
          </cell>
          <cell r="CD1921">
            <v>2.2451275158875905E-2</v>
          </cell>
          <cell r="CE1921">
            <v>3.7210071707125536E-2</v>
          </cell>
          <cell r="CF1921">
            <v>-2.3587027229967899E-3</v>
          </cell>
          <cell r="CG1921">
            <v>0.99764129727700324</v>
          </cell>
          <cell r="CI1921">
            <v>3.9860355027461214E-3</v>
          </cell>
          <cell r="CJ1921">
            <v>-0.23519291162968714</v>
          </cell>
          <cell r="CK1921">
            <v>-0.49837811331898796</v>
          </cell>
          <cell r="CM1921">
            <v>22085149.82</v>
          </cell>
          <cell r="CN1921">
            <v>0</v>
          </cell>
          <cell r="CO1921">
            <v>74110.11</v>
          </cell>
          <cell r="CP1921">
            <v>22159259.93</v>
          </cell>
          <cell r="CQ1921">
            <v>-3.5623982371537173E-3</v>
          </cell>
          <cell r="CR1921">
            <v>0.99643760176284624</v>
          </cell>
          <cell r="CT1921">
            <v>2.776046168508417E-2</v>
          </cell>
          <cell r="CU1921">
            <v>0.1469556518435855</v>
          </cell>
          <cell r="CV1921">
            <v>0.95876881494981414</v>
          </cell>
          <cell r="CW1921">
            <v>0.63497279836822851</v>
          </cell>
          <cell r="CX1921">
            <v>-2.4167885797308658E-3</v>
          </cell>
          <cell r="CY1921">
            <v>0.99758321142026918</v>
          </cell>
          <cell r="DA1921">
            <v>1.9526095745520999E-2</v>
          </cell>
          <cell r="DB1921">
            <v>0.11835688466710037</v>
          </cell>
          <cell r="DC1921">
            <v>0.74605955518553979</v>
          </cell>
          <cell r="DE1921">
            <v>0.49699436631112015</v>
          </cell>
          <cell r="DF1921">
            <v>0.50300563368887974</v>
          </cell>
        </row>
        <row r="1922">
          <cell r="BS1922">
            <v>39373</v>
          </cell>
          <cell r="BU1922">
            <v>22033397.640000001</v>
          </cell>
          <cell r="BV1922">
            <v>0</v>
          </cell>
          <cell r="BW1922">
            <v>0</v>
          </cell>
          <cell r="BX1922">
            <v>22033397.640000001</v>
          </cell>
          <cell r="BY1922">
            <v>9.7235974911538715E-3</v>
          </cell>
          <cell r="BZ1922">
            <v>1.0097235974911538</v>
          </cell>
          <cell r="CB1922">
            <v>1.7498061983562296E-2</v>
          </cell>
          <cell r="CC1922">
            <v>9.7419648075645071E-3</v>
          </cell>
          <cell r="CD1922">
            <v>3.2393179812837847E-2</v>
          </cell>
          <cell r="CE1922">
            <v>4.729548495817637E-2</v>
          </cell>
          <cell r="CF1922">
            <v>1.4733644389820066E-2</v>
          </cell>
          <cell r="CG1922">
            <v>1.0147336443898201</v>
          </cell>
          <cell r="CI1922">
            <v>1.8778408722188944E-2</v>
          </cell>
          <cell r="CJ1922">
            <v>-0.22392451596282525</v>
          </cell>
          <cell r="CK1922">
            <v>-0.49098739482247933</v>
          </cell>
          <cell r="CM1922">
            <v>22012779.719999999</v>
          </cell>
          <cell r="CN1922">
            <v>0</v>
          </cell>
          <cell r="CO1922">
            <v>74110.11</v>
          </cell>
          <cell r="CP1922">
            <v>22086889.829999998</v>
          </cell>
          <cell r="CQ1922">
            <v>-3.265907806876901E-3</v>
          </cell>
          <cell r="CR1922">
            <v>0.99673409219312314</v>
          </cell>
          <cell r="CT1922">
            <v>2.4403890769667536E-2</v>
          </cell>
          <cell r="CU1922">
            <v>0.143209800426088</v>
          </cell>
          <cell r="CV1922">
            <v>0.95237165658520251</v>
          </cell>
          <cell r="CW1922">
            <v>0.62963312794200643</v>
          </cell>
          <cell r="CX1922">
            <v>-2.2200098384522523E-3</v>
          </cell>
          <cell r="CY1922">
            <v>0.99777999016154773</v>
          </cell>
          <cell r="DA1922">
            <v>1.7262737782407056E-2</v>
          </cell>
          <cell r="DB1922">
            <v>0.11587412138023856</v>
          </cell>
          <cell r="DC1922">
            <v>0.74218328579450432</v>
          </cell>
          <cell r="DE1922">
            <v>0.50023404891452317</v>
          </cell>
          <cell r="DF1922">
            <v>0.49976595108547689</v>
          </cell>
        </row>
        <row r="1923">
          <cell r="BS1923">
            <v>39374</v>
          </cell>
          <cell r="BU1923">
            <v>22590901.539999999</v>
          </cell>
          <cell r="BV1923">
            <v>0</v>
          </cell>
          <cell r="BW1923">
            <v>0</v>
          </cell>
          <cell r="BX1923">
            <v>22590901.539999999</v>
          </cell>
          <cell r="BY1923">
            <v>2.530267501676144E-2</v>
          </cell>
          <cell r="BZ1923">
            <v>1.0253026750167615</v>
          </cell>
          <cell r="CA1923">
            <v>5.2458063464259963E-2</v>
          </cell>
          <cell r="CB1923">
            <v>4.3243484776116947E-2</v>
          </cell>
          <cell r="CC1923">
            <v>3.5291137593876476E-2</v>
          </cell>
          <cell r="CD1923">
            <v>5.8515488931163206E-2</v>
          </cell>
          <cell r="CE1923">
            <v>7.379486226059484E-2</v>
          </cell>
          <cell r="CF1923">
            <v>2.6605886307361392E-2</v>
          </cell>
          <cell r="CG1923">
            <v>1.0266058863073615</v>
          </cell>
          <cell r="CI1923">
            <v>4.588391123704616E-2</v>
          </cell>
          <cell r="CJ1923">
            <v>-0.20327633986860161</v>
          </cell>
          <cell r="CK1923">
            <v>-0.47744466332011237</v>
          </cell>
          <cell r="CM1923">
            <v>21099438.390000001</v>
          </cell>
          <cell r="CN1923">
            <v>0</v>
          </cell>
          <cell r="CO1923">
            <v>74110.11</v>
          </cell>
          <cell r="CP1923">
            <v>21173548.5</v>
          </cell>
          <cell r="CQ1923">
            <v>-4.1352192953823336E-2</v>
          </cell>
          <cell r="CR1923">
            <v>0.95864780704617669</v>
          </cell>
          <cell r="CS1923">
            <v>-7.735425914441274E-2</v>
          </cell>
          <cell r="CT1923">
            <v>-1.7957456584087095E-2</v>
          </cell>
          <cell r="CU1923">
            <v>9.593556817216653E-2</v>
          </cell>
          <cell r="CV1923">
            <v>0.87163680712451552</v>
          </cell>
          <cell r="CW1923">
            <v>0.56224422439140587</v>
          </cell>
          <cell r="CX1923">
            <v>-2.7545428783767721E-2</v>
          </cell>
          <cell r="CY1923">
            <v>0.97245457121623224</v>
          </cell>
          <cell r="DA1923">
            <v>-1.0758200515558869E-2</v>
          </cell>
          <cell r="DB1923">
            <v>8.5136890238109775E-2</v>
          </cell>
          <cell r="DC1923">
            <v>0.69419410016738126</v>
          </cell>
          <cell r="DE1923">
            <v>0.51706856884599206</v>
          </cell>
          <cell r="DF1923">
            <v>0.482931431154008</v>
          </cell>
        </row>
        <row r="1924">
          <cell r="BS1924">
            <v>39377</v>
          </cell>
          <cell r="BU1924">
            <v>22280350.469999999</v>
          </cell>
          <cell r="BV1924">
            <v>0</v>
          </cell>
          <cell r="BW1924">
            <v>0</v>
          </cell>
          <cell r="BX1924">
            <v>22280350.469999999</v>
          </cell>
          <cell r="BY1924">
            <v>-1.3746732039450973E-2</v>
          </cell>
          <cell r="BZ1924">
            <v>0.98625326796054902</v>
          </cell>
          <cell r="CB1924">
            <v>2.8902296138996642E-2</v>
          </cell>
          <cell r="CC1924">
            <v>2.1059267742555177E-2</v>
          </cell>
          <cell r="CD1924">
            <v>4.3964360145217984E-2</v>
          </cell>
          <cell r="CE1924">
            <v>5.9033692023759299E-2</v>
          </cell>
          <cell r="CF1924">
            <v>-1.6917173428620719E-2</v>
          </cell>
          <cell r="CG1924">
            <v>0.98308282657137924</v>
          </cell>
          <cell r="CI1924">
            <v>2.8190511724444756E-2</v>
          </cell>
          <cell r="CJ1924">
            <v>-0.21675465220172996</v>
          </cell>
          <cell r="CK1924">
            <v>-0.4862848225767773</v>
          </cell>
          <cell r="CM1924">
            <v>21332934.48</v>
          </cell>
          <cell r="CN1924">
            <v>0</v>
          </cell>
          <cell r="CO1924">
            <v>74110.11</v>
          </cell>
          <cell r="CP1924">
            <v>21407044.59</v>
          </cell>
          <cell r="CQ1924">
            <v>1.1027725938332908E-2</v>
          </cell>
          <cell r="CR1924">
            <v>1.0110277259383329</v>
          </cell>
          <cell r="CT1924">
            <v>-7.1277605555130075E-3</v>
          </cell>
          <cell r="CU1924">
            <v>0.10802124526404033</v>
          </cell>
          <cell r="CV1924">
            <v>0.89227670488958122</v>
          </cell>
          <cell r="CW1924">
            <v>0.57947222554673772</v>
          </cell>
          <cell r="CX1924">
            <v>7.363790249711108E-3</v>
          </cell>
          <cell r="CY1924">
            <v>1.007363790249711</v>
          </cell>
          <cell r="DA1924">
            <v>-3.473631397908794E-3</v>
          </cell>
          <cell r="DB1924">
            <v>9.3127610690046936E-2</v>
          </cell>
          <cell r="DC1924">
            <v>0.70666979016331166</v>
          </cell>
          <cell r="DE1924">
            <v>0.51086155274804623</v>
          </cell>
          <cell r="DF1924">
            <v>0.48913844725195366</v>
          </cell>
        </row>
        <row r="1925">
          <cell r="BS1925">
            <v>39378</v>
          </cell>
          <cell r="BU1925">
            <v>22200041.079999998</v>
          </cell>
          <cell r="BV1925">
            <v>0</v>
          </cell>
          <cell r="BW1925">
            <v>0</v>
          </cell>
          <cell r="BX1925">
            <v>22200041.079999998</v>
          </cell>
          <cell r="BY1925">
            <v>-3.6044940185359928E-3</v>
          </cell>
          <cell r="BZ1925">
            <v>0.99639550598146398</v>
          </cell>
          <cell r="CB1925">
            <v>2.519362396690572E-2</v>
          </cell>
          <cell r="CC1925">
            <v>1.7378865719406278E-2</v>
          </cell>
          <cell r="CD1925">
            <v>4.0201396853509763E-2</v>
          </cell>
          <cell r="CE1925">
            <v>5.5216411415431432E-2</v>
          </cell>
          <cell r="CF1925">
            <v>-4.2730410597982514E-3</v>
          </cell>
          <cell r="CG1925">
            <v>0.9957269589402018</v>
          </cell>
          <cell r="CI1925">
            <v>2.3797011450551242E-2</v>
          </cell>
          <cell r="CJ1925">
            <v>-0.22010149173276794</v>
          </cell>
          <cell r="CK1925">
            <v>-0.48847994862294819</v>
          </cell>
          <cell r="CM1925">
            <v>21577868.399999999</v>
          </cell>
          <cell r="CN1925">
            <v>10000</v>
          </cell>
          <cell r="CO1925">
            <v>84110.11</v>
          </cell>
          <cell r="CP1925">
            <v>21661978.509999998</v>
          </cell>
          <cell r="CQ1925">
            <v>1.1908879758165536E-2</v>
          </cell>
          <cell r="CR1925">
            <v>1.0119088797581655</v>
          </cell>
          <cell r="CT1925">
            <v>4.6962355592519156E-3</v>
          </cell>
          <cell r="CU1925">
            <v>0.12121653704338264</v>
          </cell>
          <cell r="CV1925">
            <v>0.91481160063728884</v>
          </cell>
          <cell r="CW1925">
            <v>0.59828197036213582</v>
          </cell>
          <cell r="CX1925">
            <v>7.9829777595757812E-3</v>
          </cell>
          <cell r="CY1925">
            <v>1.0079829777595757</v>
          </cell>
          <cell r="DA1925">
            <v>4.4816164394723135E-3</v>
          </cell>
          <cell r="DB1925">
            <v>0.10185402409456379</v>
          </cell>
          <cell r="DC1925">
            <v>0.72029409714112513</v>
          </cell>
          <cell r="DE1925">
            <v>0.50710601176929471</v>
          </cell>
          <cell r="DF1925">
            <v>0.49289398823070524</v>
          </cell>
        </row>
        <row r="1926">
          <cell r="BS1926">
            <v>39379</v>
          </cell>
          <cell r="BU1926">
            <v>22407472.579999998</v>
          </cell>
          <cell r="BV1926">
            <v>0</v>
          </cell>
          <cell r="BW1926">
            <v>0</v>
          </cell>
          <cell r="BX1926">
            <v>22407472.579999998</v>
          </cell>
          <cell r="BY1926">
            <v>9.3437439711260215E-3</v>
          </cell>
          <cell r="BZ1926">
            <v>1.0093437439711259</v>
          </cell>
          <cell r="CB1926">
            <v>3.4772770710083334E-2</v>
          </cell>
          <cell r="CC1926">
            <v>2.6884993362322973E-2</v>
          </cell>
          <cell r="CD1926">
            <v>4.9920772384116407E-2</v>
          </cell>
          <cell r="CE1926">
            <v>6.5076083397827444E-2</v>
          </cell>
          <cell r="CF1926">
            <v>9.4577830812871237E-3</v>
          </cell>
          <cell r="CG1926">
            <v>1.0094577830812872</v>
          </cell>
          <cell r="CI1926">
            <v>3.3479861504120745E-2</v>
          </cell>
          <cell r="CJ1926">
            <v>-0.21272538081615699</v>
          </cell>
          <cell r="CK1926">
            <v>-0.48364210293529519</v>
          </cell>
          <cell r="CM1926">
            <v>21245289.699999999</v>
          </cell>
          <cell r="CN1926">
            <v>0</v>
          </cell>
          <cell r="CO1926">
            <v>84110.11</v>
          </cell>
          <cell r="CP1926">
            <v>21329399.809999999</v>
          </cell>
          <cell r="CQ1926">
            <v>-1.5353108205073152E-2</v>
          </cell>
          <cell r="CR1926">
            <v>0.98464689179492682</v>
          </cell>
          <cell r="CT1926">
            <v>-1.0728974458518947E-2</v>
          </cell>
          <cell r="CU1926">
            <v>0.10400237822883818</v>
          </cell>
          <cell r="CV1926">
            <v>0.88541329094037513</v>
          </cell>
          <cell r="CW1926">
            <v>0.5737433743289484</v>
          </cell>
          <cell r="CX1926">
            <v>-1.023220413982362E-2</v>
          </cell>
          <cell r="CY1926">
            <v>0.98976779586017638</v>
          </cell>
          <cell r="DA1926">
            <v>-5.7964445146363452E-3</v>
          </cell>
          <cell r="DB1926">
            <v>9.0579628787742061E-2</v>
          </cell>
          <cell r="DC1926">
            <v>0.70269169675864362</v>
          </cell>
          <cell r="DE1926">
            <v>0.51331167627543772</v>
          </cell>
          <cell r="DF1926">
            <v>0.48668832372456222</v>
          </cell>
        </row>
        <row r="1927">
          <cell r="BS1927">
            <v>39380</v>
          </cell>
          <cell r="BU1927">
            <v>22856144.149999999</v>
          </cell>
          <cell r="BV1927">
            <v>0</v>
          </cell>
          <cell r="BW1927">
            <v>0</v>
          </cell>
          <cell r="BX1927">
            <v>22856144.149999999</v>
          </cell>
          <cell r="BY1927">
            <v>2.0023301083963677E-2</v>
          </cell>
          <cell r="BZ1927">
            <v>1.0200233010839637</v>
          </cell>
          <cell r="CB1927">
            <v>5.5492337451498619E-2</v>
          </cell>
          <cell r="CC1927">
            <v>4.7446620763020864E-2</v>
          </cell>
          <cell r="CD1927">
            <v>7.0943652123871326E-2</v>
          </cell>
          <cell r="CE1927">
            <v>8.6402422493030873E-2</v>
          </cell>
          <cell r="CF1927">
            <v>1.955975229797317E-2</v>
          </cell>
          <cell r="CG1927">
            <v>1.0195597522979731</v>
          </cell>
          <cell r="CI1927">
            <v>5.3694471600084892E-2</v>
          </cell>
          <cell r="CJ1927">
            <v>-0.19732648427443988</v>
          </cell>
          <cell r="CK1927">
            <v>-0.47354227037160723</v>
          </cell>
          <cell r="CM1927">
            <v>21081053.77</v>
          </cell>
          <cell r="CN1927">
            <v>0</v>
          </cell>
          <cell r="CO1927">
            <v>84110.11</v>
          </cell>
          <cell r="CP1927">
            <v>21165163.879999999</v>
          </cell>
          <cell r="CQ1927">
            <v>-7.6999789709506937E-3</v>
          </cell>
          <cell r="CR1927">
            <v>0.99230002102904935</v>
          </cell>
          <cell r="CT1927">
            <v>-1.8346340551759099E-2</v>
          </cell>
          <cell r="CU1927">
            <v>9.5501583132596712E-2</v>
          </cell>
          <cell r="CV1927">
            <v>0.87089564824858345</v>
          </cell>
          <cell r="CW1927">
            <v>0.56162558344094249</v>
          </cell>
          <cell r="CX1927">
            <v>-5.1260506092778704E-3</v>
          </cell>
          <cell r="CY1927">
            <v>0.99487394939072216</v>
          </cell>
          <cell r="DA1927">
            <v>-1.0892782255978339E-2</v>
          </cell>
          <cell r="DB1927">
            <v>8.4989262417128675E-2</v>
          </cell>
          <cell r="DC1927">
            <v>0.69396361294906161</v>
          </cell>
          <cell r="DE1927">
            <v>0.52020031390294896</v>
          </cell>
          <cell r="DF1927">
            <v>0.47979968609705093</v>
          </cell>
        </row>
        <row r="1928">
          <cell r="BS1928">
            <v>39381</v>
          </cell>
          <cell r="BU1928">
            <v>22071007.16</v>
          </cell>
          <cell r="BV1928">
            <v>0</v>
          </cell>
          <cell r="BW1928">
            <v>0</v>
          </cell>
          <cell r="BX1928">
            <v>22071007.16</v>
          </cell>
          <cell r="BY1928">
            <v>-3.4351244236443021E-2</v>
          </cell>
          <cell r="BZ1928">
            <v>0.96564875576355702</v>
          </cell>
          <cell r="CA1928">
            <v>-2.3013441012057934E-2</v>
          </cell>
          <cell r="CB1928">
            <v>1.9234862378008089E-2</v>
          </cell>
          <cell r="CC1928">
            <v>1.1465526068553444E-2</v>
          </cell>
          <cell r="CD1928">
            <v>3.4155405166296005E-2</v>
          </cell>
          <cell r="CE1928">
            <v>4.9083147538909522E-2</v>
          </cell>
          <cell r="CF1928">
            <v>-8.2232865544870373E-2</v>
          </cell>
          <cell r="CG1928">
            <v>0.91776713445512959</v>
          </cell>
          <cell r="CI1928">
            <v>-3.2953844208378213E-2</v>
          </cell>
          <cell r="CJ1928">
            <v>-0.26333262756952824</v>
          </cell>
          <cell r="CK1928">
            <v>-0.51683439806719655</v>
          </cell>
          <cell r="CM1928">
            <v>21911565.850000001</v>
          </cell>
          <cell r="CN1928">
            <v>0</v>
          </cell>
          <cell r="CO1928">
            <v>84110.11</v>
          </cell>
          <cell r="CP1928">
            <v>21995675.960000001</v>
          </cell>
          <cell r="CQ1928">
            <v>3.9239577104564424E-2</v>
          </cell>
          <cell r="CR1928">
            <v>1.0392395771045644</v>
          </cell>
          <cell r="CS1928">
            <v>3.8828043395749301E-2</v>
          </cell>
          <cell r="CT1928">
            <v>2.0173333908138025E-2</v>
          </cell>
          <cell r="CU1928">
            <v>0.13848860197210056</v>
          </cell>
          <cell r="CV1928">
            <v>0.94430880229262781</v>
          </cell>
          <cell r="CW1928">
            <v>0.62290311093083361</v>
          </cell>
          <cell r="CX1928">
            <v>2.6362051736026366E-2</v>
          </cell>
          <cell r="CY1928">
            <v>1.0263620517360263</v>
          </cell>
          <cell r="DA1928">
            <v>1.5182113390666663E-2</v>
          </cell>
          <cell r="DB1928">
            <v>0.11359180548600212</v>
          </cell>
          <cell r="DC1928">
            <v>0.73861996935257079</v>
          </cell>
          <cell r="DE1928">
            <v>0.50181255096153365</v>
          </cell>
          <cell r="DF1928">
            <v>0.49818744903846629</v>
          </cell>
        </row>
        <row r="1929">
          <cell r="BS1929">
            <v>39384</v>
          </cell>
          <cell r="BU1929">
            <v>22001463.579999998</v>
          </cell>
          <cell r="BV1929">
            <v>0</v>
          </cell>
          <cell r="BW1929">
            <v>0</v>
          </cell>
          <cell r="BX1929">
            <v>22001463.579999998</v>
          </cell>
          <cell r="BY1929">
            <v>-3.1509019727037203E-3</v>
          </cell>
          <cell r="BZ1929">
            <v>0.99684909802729627</v>
          </cell>
          <cell r="CB1929">
            <v>1.6023353239492888E-2</v>
          </cell>
          <cell r="CC1929">
            <v>8.2784973471421441E-3</v>
          </cell>
          <cell r="CD1929">
            <v>3.0896882860075303E-2</v>
          </cell>
          <cell r="CE1929">
            <v>4.5777589379798922E-2</v>
          </cell>
          <cell r="CF1929">
            <v>-1.1067012128408965E-2</v>
          </cell>
          <cell r="CG1929">
            <v>0.98893298787159101</v>
          </cell>
          <cell r="CI1929">
            <v>-4.3656155743255431E-2</v>
          </cell>
          <cell r="CJ1929">
            <v>-0.27148533431481947</v>
          </cell>
          <cell r="CK1929">
            <v>-0.522181597643817</v>
          </cell>
          <cell r="CM1929">
            <v>21979343.52</v>
          </cell>
          <cell r="CN1929">
            <v>0</v>
          </cell>
          <cell r="CO1929">
            <v>84110.11</v>
          </cell>
          <cell r="CP1929">
            <v>22063453.629999999</v>
          </cell>
          <cell r="CQ1929">
            <v>3.0814088243186714E-3</v>
          </cell>
          <cell r="CR1929">
            <v>1.0030814088243187</v>
          </cell>
          <cell r="CT1929">
            <v>2.3316905021577128E-2</v>
          </cell>
          <cell r="CU1929">
            <v>0.14199675079660379</v>
          </cell>
          <cell r="CV1929">
            <v>0.95030001259321284</v>
          </cell>
          <cell r="CW1929">
            <v>0.62790393889787022</v>
          </cell>
          <cell r="CX1929">
            <v>2.0714900272722713E-3</v>
          </cell>
          <cell r="CY1929">
            <v>1.0020714900272722</v>
          </cell>
          <cell r="DA1929">
            <v>1.7285053014420626E-2</v>
          </cell>
          <cell r="DB1929">
            <v>0.11589859980551842</v>
          </cell>
          <cell r="DC1929">
            <v>0.74222150328030101</v>
          </cell>
          <cell r="DE1929">
            <v>0.50025147401171732</v>
          </cell>
          <cell r="DF1929">
            <v>0.49974852598828279</v>
          </cell>
        </row>
        <row r="1930">
          <cell r="BS1930">
            <v>39385</v>
          </cell>
          <cell r="BU1930">
            <v>22033558.390000001</v>
          </cell>
          <cell r="BV1930">
            <v>0</v>
          </cell>
          <cell r="BW1930">
            <v>0</v>
          </cell>
          <cell r="BX1930">
            <v>22033558.390000001</v>
          </cell>
          <cell r="BY1930">
            <v>1.4587579541379941E-3</v>
          </cell>
          <cell r="BZ1930">
            <v>1.0014587579541381</v>
          </cell>
          <cell r="CB1930">
            <v>1.7505485387621089E-2</v>
          </cell>
          <cell r="CC1930">
            <v>9.7493316251335838E-3</v>
          </cell>
          <cell r="CD1930">
            <v>3.2400711887843547E-2</v>
          </cell>
          <cell r="CE1930">
            <v>4.7303125756566144E-2</v>
          </cell>
          <cell r="CF1930">
            <v>5.9736056282089327E-3</v>
          </cell>
          <cell r="CG1930">
            <v>1.0059736056282089</v>
          </cell>
          <cell r="CI1930">
            <v>-3.7943334772700399E-2</v>
          </cell>
          <cell r="CJ1930">
            <v>-0.26713347500764972</v>
          </cell>
          <cell r="CK1930">
            <v>-0.5193272989462403</v>
          </cell>
          <cell r="CM1930">
            <v>21728583.629999999</v>
          </cell>
          <cell r="CN1930">
            <v>0</v>
          </cell>
          <cell r="CO1930">
            <v>84110.11</v>
          </cell>
          <cell r="CP1930">
            <v>21812693.739999998</v>
          </cell>
          <cell r="CQ1930">
            <v>-1.1365396107300207E-2</v>
          </cell>
          <cell r="CR1930">
            <v>0.98863460389269975</v>
          </cell>
          <cell r="CT1930">
            <v>1.1686503052710462E-2</v>
          </cell>
          <cell r="CU1930">
            <v>0.12901750537055046</v>
          </cell>
          <cell r="CV1930">
            <v>0.92813408042201839</v>
          </cell>
          <cell r="CW1930">
            <v>0.6094021658076616</v>
          </cell>
          <cell r="CX1930">
            <v>-7.6926043655961762E-3</v>
          </cell>
          <cell r="CY1930">
            <v>0.99230739563440384</v>
          </cell>
          <cell r="DA1930">
            <v>9.4594815745461247E-3</v>
          </cell>
          <cell r="DB1930">
            <v>0.10731443336509194</v>
          </cell>
          <cell r="DC1930">
            <v>0.7288192825383315</v>
          </cell>
          <cell r="DE1930">
            <v>0.50348445878015557</v>
          </cell>
          <cell r="DF1930">
            <v>0.49651554121984454</v>
          </cell>
        </row>
        <row r="1931">
          <cell r="BS1931">
            <v>39386</v>
          </cell>
          <cell r="BU1931">
            <v>22074446.120000001</v>
          </cell>
          <cell r="BV1931">
            <v>0</v>
          </cell>
          <cell r="BW1931">
            <v>0</v>
          </cell>
          <cell r="BX1931">
            <v>22074446.120000001</v>
          </cell>
          <cell r="BY1931">
            <v>1.8557025277658951E-3</v>
          </cell>
          <cell r="BZ1931">
            <v>1.0018557025277659</v>
          </cell>
          <cell r="CB1931">
            <v>1.9393672888870617E-2</v>
          </cell>
          <cell r="CC1931">
            <v>1.1623126012240359E-2</v>
          </cell>
          <cell r="CD1931">
            <v>3.4316540498561032E-2</v>
          </cell>
          <cell r="CE1931">
            <v>4.9246608814369708E-2</v>
          </cell>
          <cell r="CF1931">
            <v>4.7102326908769702E-3</v>
          </cell>
          <cell r="CG1931">
            <v>1.004710232690877</v>
          </cell>
          <cell r="CI1931">
            <v>-3.3411824017670622E-2</v>
          </cell>
          <cell r="CJ1931">
            <v>-0.2636815031435813</v>
          </cell>
          <cell r="CK1931">
            <v>-0.51706321867612481</v>
          </cell>
          <cell r="CM1931">
            <v>21756642.030000001</v>
          </cell>
          <cell r="CN1931">
            <v>0</v>
          </cell>
          <cell r="CO1931">
            <v>84110.11</v>
          </cell>
          <cell r="CP1931">
            <v>21840752.140000001</v>
          </cell>
          <cell r="CQ1931">
            <v>1.2863335603776848E-3</v>
          </cell>
          <cell r="CR1931">
            <v>1.0012863335603777</v>
          </cell>
          <cell r="CT1931">
            <v>1.2987869354168291E-2</v>
          </cell>
          <cell r="CU1931">
            <v>0.13046979847796236</v>
          </cell>
          <cell r="CV1931">
            <v>0.93061430399857326</v>
          </cell>
          <cell r="CW1931">
            <v>0.61147239382568452</v>
          </cell>
          <cell r="CX1931">
            <v>8.6813057948323012E-4</v>
          </cell>
          <cell r="CY1931">
            <v>1.0008681305794833</v>
          </cell>
          <cell r="DA1931">
            <v>1.0335824219250389E-2</v>
          </cell>
          <cell r="DB1931">
            <v>0.10827572688579945</v>
          </cell>
          <cell r="DC1931">
            <v>0.7303201234239034</v>
          </cell>
          <cell r="DE1931">
            <v>0.50362532740360444</v>
          </cell>
          <cell r="DF1931">
            <v>0.49637467259639545</v>
          </cell>
        </row>
        <row r="1932">
          <cell r="CO1932" t="str">
            <v xml:space="preserve"> </v>
          </cell>
        </row>
        <row r="1936">
          <cell r="BU1936">
            <v>0</v>
          </cell>
          <cell r="BX1936">
            <v>0</v>
          </cell>
          <cell r="CM1936" t="str">
            <v xml:space="preserve"> </v>
          </cell>
          <cell r="CP1936">
            <v>0</v>
          </cell>
        </row>
        <row r="1938">
          <cell r="BU1938">
            <v>22074446.120000001</v>
          </cell>
          <cell r="BW1938">
            <v>0</v>
          </cell>
          <cell r="BX1938">
            <v>22074446.120000001</v>
          </cell>
          <cell r="BY1938" t="str">
            <v>Month P&amp;L</v>
          </cell>
          <cell r="CA1938">
            <v>43915198.260000005</v>
          </cell>
          <cell r="CM1938" t="e">
            <v>#VALUE!</v>
          </cell>
          <cell r="CP1938">
            <v>21840752.140000001</v>
          </cell>
        </row>
        <row r="1939">
          <cell r="BX1939">
            <v>0</v>
          </cell>
          <cell r="CA1939" t="e">
            <v>#VALUE!</v>
          </cell>
        </row>
        <row r="1940">
          <cell r="BU1940">
            <v>0</v>
          </cell>
          <cell r="CM1940">
            <v>0</v>
          </cell>
        </row>
        <row r="1956">
          <cell r="BU1956" t="e">
            <v>#DIV/0!</v>
          </cell>
          <cell r="BX1956" t="e">
            <v>#DIV/0!</v>
          </cell>
          <cell r="CA1956" t="str">
            <v>`</v>
          </cell>
          <cell r="CM1956" t="e">
            <v>#VALUE!</v>
          </cell>
          <cell r="CP1956" t="e">
            <v>#DIV/0!</v>
          </cell>
        </row>
        <row r="1957">
          <cell r="CP1957">
            <v>84110.11</v>
          </cell>
        </row>
        <row r="1958">
          <cell r="BS1958" t="str">
            <v>Cum fee deduction</v>
          </cell>
          <cell r="BU1958">
            <v>22074446.120000001</v>
          </cell>
          <cell r="BX1958">
            <v>0</v>
          </cell>
          <cell r="CM1958" t="e">
            <v>#VALUE!</v>
          </cell>
          <cell r="CP1958">
            <v>84110.11</v>
          </cell>
        </row>
        <row r="1964">
          <cell r="BX1964">
            <v>0</v>
          </cell>
        </row>
        <row r="1965">
          <cell r="BX1965">
            <v>-22074446.120000001</v>
          </cell>
        </row>
        <row r="1972">
          <cell r="BT1972" t="str">
            <v>First Day P&amp;L:</v>
          </cell>
          <cell r="BU1972" t="e">
            <v>#REF!</v>
          </cell>
          <cell r="BW1972" t="e">
            <v>#REF!</v>
          </cell>
          <cell r="CL1972" t="str">
            <v>First Day P&amp;L:</v>
          </cell>
          <cell r="CM1972" t="e">
            <v>#REF!</v>
          </cell>
        </row>
        <row r="1998">
          <cell r="BU1998">
            <v>0</v>
          </cell>
          <cell r="BX1998">
            <v>0</v>
          </cell>
          <cell r="CM1998">
            <v>0</v>
          </cell>
        </row>
        <row r="1999">
          <cell r="BU1999">
            <v>-1000000</v>
          </cell>
          <cell r="BX1999">
            <v>-1000000</v>
          </cell>
          <cell r="CM1999">
            <v>-1726836</v>
          </cell>
        </row>
        <row r="2000">
          <cell r="BU2000">
            <v>21074446.120000001</v>
          </cell>
          <cell r="BX2000">
            <v>21074446.120000001</v>
          </cell>
          <cell r="CM2000">
            <v>20029806.030000001</v>
          </cell>
          <cell r="CP2000">
            <v>20029806.030000001</v>
          </cell>
        </row>
        <row r="2001">
          <cell r="CM2001" t="str">
            <v xml:space="preserve"> </v>
          </cell>
          <cell r="CN2001" t="str">
            <v xml:space="preserve"> </v>
          </cell>
        </row>
        <row r="2002">
          <cell r="BS2002">
            <v>39387</v>
          </cell>
          <cell r="BU2002">
            <v>21535695.010000002</v>
          </cell>
          <cell r="BV2002">
            <v>0</v>
          </cell>
          <cell r="BW2002">
            <v>0</v>
          </cell>
          <cell r="BX2002">
            <v>21535695.010000002</v>
          </cell>
          <cell r="BY2002">
            <v>2.1886643538511205E-2</v>
          </cell>
          <cell r="BZ2002">
            <v>1.0218866435385112</v>
          </cell>
          <cell r="CB2002">
            <v>2.1886643538511219E-2</v>
          </cell>
          <cell r="CC2002">
            <v>3.3764160766584617E-2</v>
          </cell>
          <cell r="CD2002">
            <v>5.6954257926439045E-2</v>
          </cell>
          <cell r="CE2002">
            <v>7.2211095325481534E-2</v>
          </cell>
          <cell r="CF2002">
            <v>2.944751134422002E-2</v>
          </cell>
          <cell r="CG2002">
            <v>1.0294475113442201</v>
          </cell>
          <cell r="CI2002">
            <v>2.9447511344220079E-2</v>
          </cell>
          <cell r="CJ2002">
            <v>-0.24199875585444286</v>
          </cell>
          <cell r="CK2002">
            <v>-0.50284193232954877</v>
          </cell>
          <cell r="CM2002">
            <v>19136775.129999999</v>
          </cell>
          <cell r="CN2002">
            <v>0</v>
          </cell>
          <cell r="CO2002">
            <v>0</v>
          </cell>
          <cell r="CP2002">
            <v>19136775.129999999</v>
          </cell>
          <cell r="CQ2002">
            <v>-4.4585099758951696E-2</v>
          </cell>
          <cell r="CR2002">
            <v>0.95541490024104836</v>
          </cell>
          <cell r="CT2002">
            <v>-4.4585099758951641E-2</v>
          </cell>
          <cell r="CU2002">
            <v>8.0067689738340553E-2</v>
          </cell>
          <cell r="CV2002">
            <v>0.84453767265873791</v>
          </cell>
          <cell r="CW2002">
            <v>0.53962473638816988</v>
          </cell>
          <cell r="CX2002">
            <v>-2.7060626683093111E-2</v>
          </cell>
          <cell r="CY2002">
            <v>0.97293937331690694</v>
          </cell>
          <cell r="DA2002">
            <v>-2.7060626683093059E-2</v>
          </cell>
          <cell r="DB2002">
            <v>7.8285091178609267E-2</v>
          </cell>
          <cell r="DC2002">
            <v>0.68349657652168561</v>
          </cell>
          <cell r="DE2002">
            <v>0.52949070798678566</v>
          </cell>
          <cell r="DF2002">
            <v>0.47050929201321429</v>
          </cell>
        </row>
        <row r="2003">
          <cell r="BS2003">
            <v>39388</v>
          </cell>
          <cell r="BU2003">
            <v>21998996.469999999</v>
          </cell>
          <cell r="BV2003">
            <v>0</v>
          </cell>
          <cell r="BW2003">
            <v>0</v>
          </cell>
          <cell r="BX2003">
            <v>21998996.469999999</v>
          </cell>
          <cell r="BY2003">
            <v>2.1513188210775889E-2</v>
          </cell>
          <cell r="BZ2003">
            <v>1.021513188210776</v>
          </cell>
          <cell r="CA2003">
            <v>4.4033332334392439E-2</v>
          </cell>
          <cell r="CB2003">
            <v>4.3870683231033381E-2</v>
          </cell>
          <cell r="CC2003">
            <v>5.6003723722711118E-2</v>
          </cell>
          <cell r="CD2003">
            <v>7.9692713807391513E-2</v>
          </cell>
          <cell r="CE2003">
            <v>9.5277774420900796E-2</v>
          </cell>
          <cell r="CF2003">
            <v>2.5834591441299837E-2</v>
          </cell>
          <cell r="CG2003">
            <v>1.0258345914412998</v>
          </cell>
          <cell r="CI2003">
            <v>5.6042867210060798E-2</v>
          </cell>
          <cell r="CJ2003">
            <v>-0.22241610339994544</v>
          </cell>
          <cell r="CK2003">
            <v>-0.48999805676953656</v>
          </cell>
          <cell r="CM2003">
            <v>19175578.420000002</v>
          </cell>
          <cell r="CN2003">
            <v>0</v>
          </cell>
          <cell r="CO2003">
            <v>0</v>
          </cell>
          <cell r="CP2003">
            <v>19175578.420000002</v>
          </cell>
          <cell r="CQ2003">
            <v>2.0276817664629594E-3</v>
          </cell>
          <cell r="CR2003">
            <v>1.0020276817664631</v>
          </cell>
          <cell r="CS2003">
            <v>-4.939081390479283E-2</v>
          </cell>
          <cell r="CT2003">
            <v>-4.2647822386325696E-2</v>
          </cell>
          <cell r="CU2003">
            <v>8.2257723299368868E-2</v>
          </cell>
          <cell r="CV2003">
            <v>0.8482778080651423</v>
          </cell>
          <cell r="CW2003">
            <v>0.54274660539333963</v>
          </cell>
          <cell r="CX2003">
            <v>1.29462364317124E-3</v>
          </cell>
          <cell r="CY2003">
            <v>1.0012946236431712</v>
          </cell>
          <cell r="DA2003">
            <v>-2.5801036367024799E-2</v>
          </cell>
          <cell r="DB2003">
            <v>7.9681064551728076E-2</v>
          </cell>
          <cell r="DC2003">
            <v>0.68567607099284844</v>
          </cell>
          <cell r="DE2003">
            <v>0.53428594050506784</v>
          </cell>
          <cell r="DF2003">
            <v>0.46571405949493222</v>
          </cell>
        </row>
        <row r="2004">
          <cell r="BS2004">
            <v>39391</v>
          </cell>
          <cell r="BU2004">
            <v>22614119.329999998</v>
          </cell>
          <cell r="BV2004">
            <v>0</v>
          </cell>
          <cell r="BW2004">
            <v>0</v>
          </cell>
          <cell r="BX2004">
            <v>22614119.329999998</v>
          </cell>
          <cell r="BY2004">
            <v>2.7961405459510012E-2</v>
          </cell>
          <cell r="BZ2004">
            <v>1.0279614054595101</v>
          </cell>
          <cell r="CB2004">
            <v>7.3058774652152048E-2</v>
          </cell>
          <cell r="CC2004">
            <v>8.5531072008474318E-2</v>
          </cell>
          <cell r="CD2004">
            <v>0.10988243954983878</v>
          </cell>
          <cell r="CE2004">
            <v>0.1259032803622735</v>
          </cell>
          <cell r="CF2004">
            <v>5.4419200438623666E-2</v>
          </cell>
          <cell r="CG2004">
            <v>1.0544192004386237</v>
          </cell>
          <cell r="CI2004">
            <v>0.11351187567254395</v>
          </cell>
          <cell r="CJ2004">
            <v>-0.18010060947302098</v>
          </cell>
          <cell r="CK2004">
            <v>-0.46224415879679037</v>
          </cell>
          <cell r="CM2004">
            <v>19150298.170000002</v>
          </cell>
          <cell r="CN2004">
            <v>0</v>
          </cell>
          <cell r="CO2004">
            <v>0</v>
          </cell>
          <cell r="CP2004">
            <v>19150298.170000002</v>
          </cell>
          <cell r="CQ2004">
            <v>-1.3183565807659218E-3</v>
          </cell>
          <cell r="CR2004">
            <v>0.99868164341923404</v>
          </cell>
          <cell r="CT2004">
            <v>-4.3909953929793355E-2</v>
          </cell>
          <cell r="CU2004">
            <v>8.0830921707772285E-2</v>
          </cell>
          <cell r="CV2004">
            <v>0.84584111885379598</v>
          </cell>
          <cell r="CW2004">
            <v>0.54071271525366504</v>
          </cell>
          <cell r="CX2004">
            <v>-8.4029489179052522E-4</v>
          </cell>
          <cell r="CY2004">
            <v>0.99915970510820951</v>
          </cell>
          <cell r="DA2004">
            <v>-2.6619650779753146E-2</v>
          </cell>
          <cell r="DB2004">
            <v>7.8773814068422432E-2</v>
          </cell>
          <cell r="DC2004">
            <v>0.68425960600117963</v>
          </cell>
          <cell r="DE2004">
            <v>0.54146856783049824</v>
          </cell>
          <cell r="DF2004">
            <v>0.45853143216950176</v>
          </cell>
        </row>
        <row r="2005">
          <cell r="BS2005">
            <v>39392</v>
          </cell>
          <cell r="BU2005">
            <v>22207953.16</v>
          </cell>
          <cell r="BV2005">
            <v>0</v>
          </cell>
          <cell r="BW2005">
            <v>0</v>
          </cell>
          <cell r="BX2005">
            <v>22207953.16</v>
          </cell>
          <cell r="BY2005">
            <v>-1.7960733472436225E-2</v>
          </cell>
          <cell r="BZ2005">
            <v>0.98203926652756379</v>
          </cell>
          <cell r="CB2005">
            <v>5.3785852000365786E-2</v>
          </cell>
          <cell r="CC2005">
            <v>6.60341377480822E-2</v>
          </cell>
          <cell r="CD2005">
            <v>8.9948136867346928E-2</v>
          </cell>
          <cell r="CE2005">
            <v>0.10568123162794518</v>
          </cell>
          <cell r="CF2005">
            <v>-5.9373537443107333E-2</v>
          </cell>
          <cell r="CG2005">
            <v>0.94062646255689264</v>
          </cell>
          <cell r="CI2005">
            <v>4.739873662895544E-2</v>
          </cell>
          <cell r="CJ2005">
            <v>-0.22878093663605548</v>
          </cell>
          <cell r="CK2005">
            <v>-0.49417262536971884</v>
          </cell>
          <cell r="CM2005">
            <v>19693700.32</v>
          </cell>
          <cell r="CN2005">
            <v>0</v>
          </cell>
          <cell r="CO2005">
            <v>0</v>
          </cell>
          <cell r="CP2005">
            <v>19693700.32</v>
          </cell>
          <cell r="CQ2005">
            <v>2.8375649568280245E-2</v>
          </cell>
          <cell r="CR2005">
            <v>1.0283756495682803</v>
          </cell>
          <cell r="CT2005">
            <v>-1.6780277826784151E-2</v>
          </cell>
          <cell r="CU2005">
            <v>0.11150020118471349</v>
          </cell>
          <cell r="CV2005">
            <v>0.89821805960111378</v>
          </cell>
          <cell r="CW2005">
            <v>0.58443143934709663</v>
          </cell>
          <cell r="CX2005">
            <v>1.8274320771657925E-2</v>
          </cell>
          <cell r="CY2005">
            <v>1.018274320771658</v>
          </cell>
          <cell r="DA2005">
            <v>-8.8317860452737929E-3</v>
          </cell>
          <cell r="DB2005">
            <v>9.8487672786773839E-2</v>
          </cell>
          <cell r="DC2005">
            <v>0.71503830630399157</v>
          </cell>
          <cell r="DE2005">
            <v>0.53000183323553174</v>
          </cell>
          <cell r="DF2005">
            <v>0.46999816676446815</v>
          </cell>
        </row>
        <row r="2006">
          <cell r="BS2006">
            <v>39393</v>
          </cell>
          <cell r="BU2006">
            <v>22665080.82</v>
          </cell>
          <cell r="BV2006">
            <v>0</v>
          </cell>
          <cell r="BW2006">
            <v>0</v>
          </cell>
          <cell r="BX2006">
            <v>22665080.82</v>
          </cell>
          <cell r="BY2006">
            <v>2.0583961822441099E-2</v>
          </cell>
          <cell r="BZ2006">
            <v>1.020583961822441</v>
          </cell>
          <cell r="CB2006">
            <v>7.5476939746969895E-2</v>
          </cell>
          <cell r="CC2006">
            <v>8.7977343740907488E-2</v>
          </cell>
          <cell r="CD2006">
            <v>0.11238358770506518</v>
          </cell>
          <cell r="CE2006">
            <v>0.12844053188756432</v>
          </cell>
          <cell r="CF2006">
            <v>0.12342700598213817</v>
          </cell>
          <cell r="CG2006">
            <v>1.1234270059821381</v>
          </cell>
          <cell r="CI2006">
            <v>0.17667602676054139</v>
          </cell>
          <cell r="CJ2006">
            <v>-0.13359167668869498</v>
          </cell>
          <cell r="CK2006">
            <v>-0.43173986697529798</v>
          </cell>
          <cell r="CM2006">
            <v>18597025.359999999</v>
          </cell>
          <cell r="CN2006">
            <v>0</v>
          </cell>
          <cell r="CO2006">
            <v>0</v>
          </cell>
          <cell r="CP2006">
            <v>18597025.359999999</v>
          </cell>
          <cell r="CQ2006">
            <v>-5.5686587191857956E-2</v>
          </cell>
          <cell r="CR2006">
            <v>0.94431341280814207</v>
          </cell>
          <cell r="CT2006">
            <v>-7.1532428614337285E-2</v>
          </cell>
          <cell r="CU2006">
            <v>4.9604548317673247E-2</v>
          </cell>
          <cell r="CV2006">
            <v>0.79251277411597698</v>
          </cell>
          <cell r="CW2006">
            <v>0.49619985985037363</v>
          </cell>
          <cell r="CX2006">
            <v>-3.5029966668417477E-2</v>
          </cell>
          <cell r="CY2006">
            <v>0.96497003333158249</v>
          </cell>
          <cell r="DA2006">
            <v>-4.355237554290281E-2</v>
          </cell>
          <cell r="DB2006">
            <v>6.0007686223385592E-2</v>
          </cell>
          <cell r="DC2006">
            <v>0.65496057159910359</v>
          </cell>
          <cell r="DE2006">
            <v>0.54929529581274517</v>
          </cell>
          <cell r="DF2006">
            <v>0.45070470418725483</v>
          </cell>
        </row>
        <row r="2007">
          <cell r="BS2007">
            <v>39394</v>
          </cell>
          <cell r="BU2007">
            <v>22818916.09</v>
          </cell>
          <cell r="BV2007">
            <v>0</v>
          </cell>
          <cell r="BW2007">
            <v>0</v>
          </cell>
          <cell r="BX2007">
            <v>22818916.09</v>
          </cell>
          <cell r="BY2007">
            <v>6.7873250142683385E-3</v>
          </cell>
          <cell r="BZ2007">
            <v>1.0067873250142683</v>
          </cell>
          <cell r="CB2007">
            <v>8.2776551282383259E-2</v>
          </cell>
          <cell r="CC2007">
            <v>9.5361799581037188E-2</v>
          </cell>
          <cell r="CD2007">
            <v>0.11993369665535725</v>
          </cell>
          <cell r="CE2007">
            <v>0.13609962453675895</v>
          </cell>
          <cell r="CF2007">
            <v>1.6882737619952955E-2</v>
          </cell>
          <cell r="CG2007">
            <v>1.016882737619953</v>
          </cell>
          <cell r="CI2007">
            <v>0.19654153938402841</v>
          </cell>
          <cell r="CJ2007">
            <v>-0.11896433229448689</v>
          </cell>
          <cell r="CK2007">
            <v>-0.42214608024956235</v>
          </cell>
          <cell r="CM2007">
            <v>18613362.739999998</v>
          </cell>
          <cell r="CN2007">
            <v>0</v>
          </cell>
          <cell r="CO2007">
            <v>0</v>
          </cell>
          <cell r="CP2007">
            <v>18613362.739999998</v>
          </cell>
          <cell r="CQ2007">
            <v>8.7849425828814148E-4</v>
          </cell>
          <cell r="CR2007">
            <v>1.0008784942582882</v>
          </cell>
          <cell r="CT2007">
            <v>-7.0716775183868208E-2</v>
          </cell>
          <cell r="CU2007">
            <v>5.0526619886843482E-2</v>
          </cell>
          <cell r="CV2007">
            <v>0.79408748629594617</v>
          </cell>
          <cell r="CW2007">
            <v>0.49751426283650391</v>
          </cell>
          <cell r="CX2007">
            <v>5.5036238531812505E-4</v>
          </cell>
          <cell r="CY2007">
            <v>1.000550362385318</v>
          </cell>
          <cell r="DA2007">
            <v>-4.3025982746874858E-2</v>
          </cell>
          <cell r="DB2007">
            <v>6.0591074582030835E-2</v>
          </cell>
          <cell r="DC2007">
            <v>0.65587139964689611</v>
          </cell>
          <cell r="DE2007">
            <v>0.55075213660411637</v>
          </cell>
          <cell r="DF2007">
            <v>0.44924786339588357</v>
          </cell>
        </row>
        <row r="2008">
          <cell r="BS2008">
            <v>39395</v>
          </cell>
          <cell r="BU2008">
            <v>22993096.359999999</v>
          </cell>
          <cell r="BV2008">
            <v>0</v>
          </cell>
          <cell r="BW2008">
            <v>0</v>
          </cell>
          <cell r="BX2008">
            <v>22993096.359999999</v>
          </cell>
          <cell r="BY2008">
            <v>7.6331526577781261E-3</v>
          </cell>
          <cell r="BZ2008">
            <v>1.0076331526577782</v>
          </cell>
          <cell r="CA2008">
            <v>4.5188419906137645E-2</v>
          </cell>
          <cell r="CB2008">
            <v>9.1041549992584292E-2</v>
          </cell>
          <cell r="CC2008">
            <v>0.10372286341273784</v>
          </cell>
          <cell r="CD2008">
            <v>0.12848232152851735</v>
          </cell>
          <cell r="CE2008">
            <v>0.14477164640529261</v>
          </cell>
          <cell r="CF2008">
            <v>2.5649754422725442E-2</v>
          </cell>
          <cell r="CG2008">
            <v>1.0256497544227254</v>
          </cell>
          <cell r="CI2008">
            <v>0.2272325360258185</v>
          </cell>
          <cell r="CJ2008">
            <v>-9.6365983780178577E-2</v>
          </cell>
          <cell r="CK2008">
            <v>-0.40732426911575437</v>
          </cell>
          <cell r="CM2008">
            <v>18479297.66</v>
          </cell>
          <cell r="CN2008">
            <v>0</v>
          </cell>
          <cell r="CO2008">
            <v>0</v>
          </cell>
          <cell r="CP2008">
            <v>18479297.66</v>
          </cell>
          <cell r="CQ2008">
            <v>-7.2026254402646553E-3</v>
          </cell>
          <cell r="CR2008">
            <v>0.99279737455973538</v>
          </cell>
          <cell r="CS2008">
            <v>-3.6310808714577369E-2</v>
          </cell>
          <cell r="CT2008">
            <v>-7.741005418014002E-2</v>
          </cell>
          <cell r="CU2008">
            <v>4.2960070128771344E-2</v>
          </cell>
          <cell r="CV2008">
            <v>0.78116534612509048</v>
          </cell>
          <cell r="CW2008">
            <v>0.48672822850983866</v>
          </cell>
          <cell r="CX2008">
            <v>-4.5001292230080325E-3</v>
          </cell>
          <cell r="CY2008">
            <v>0.99549987077699198</v>
          </cell>
          <cell r="DA2008">
            <v>-4.7332489487575069E-2</v>
          </cell>
          <cell r="DB2008">
            <v>5.5818277693642671E-2</v>
          </cell>
          <cell r="DC2008">
            <v>0.64841976437180193</v>
          </cell>
          <cell r="DE2008">
            <v>0.55441931683306289</v>
          </cell>
          <cell r="DF2008">
            <v>0.44558068316693722</v>
          </cell>
        </row>
        <row r="2009">
          <cell r="BS2009">
            <v>39398</v>
          </cell>
          <cell r="BU2009">
            <v>23410265.07</v>
          </cell>
          <cell r="BV2009">
            <v>0</v>
          </cell>
          <cell r="BW2009">
            <v>0</v>
          </cell>
          <cell r="BX2009">
            <v>23410265.07</v>
          </cell>
          <cell r="BY2009">
            <v>1.8143215836111989E-2</v>
          </cell>
          <cell r="BZ2009">
            <v>1.0181432158361119</v>
          </cell>
          <cell r="CB2009">
            <v>0.1108365523202659</v>
          </cell>
          <cell r="CC2009">
            <v>0.12374794554688662</v>
          </cell>
          <cell r="CD2009">
            <v>0.14895661985524589</v>
          </cell>
          <cell r="CE2009">
            <v>0.16554148546908509</v>
          </cell>
          <cell r="CF2009">
            <v>5.7379567089482379E-2</v>
          </cell>
          <cell r="CG2009">
            <v>1.0573795670894823</v>
          </cell>
          <cell r="CI2009">
            <v>0.2976506076611074</v>
          </cell>
          <cell r="CJ2009">
            <v>-4.4515855122154946E-2</v>
          </cell>
          <cell r="CK2009">
            <v>-0.37331679225317382</v>
          </cell>
          <cell r="CM2009">
            <v>17790793.210000001</v>
          </cell>
          <cell r="CN2009">
            <v>0</v>
          </cell>
          <cell r="CO2009">
            <v>0</v>
          </cell>
          <cell r="CP2009">
            <v>17790793.210000001</v>
          </cell>
          <cell r="CQ2009">
            <v>-3.7258150318684742E-2</v>
          </cell>
          <cell r="CR2009">
            <v>0.96274184968131526</v>
          </cell>
          <cell r="CT2009">
            <v>-0.11178404906400352</v>
          </cell>
          <cell r="CU2009">
            <v>4.1013070595277146E-3</v>
          </cell>
          <cell r="CV2009">
            <v>0.71480241991672977</v>
          </cell>
          <cell r="CW2009">
            <v>0.43133548468898719</v>
          </cell>
          <cell r="CX2009">
            <v>-2.3018853352470149E-2</v>
          </cell>
          <cell r="CY2009">
            <v>0.97698114664752989</v>
          </cell>
          <cell r="DA2009">
            <v>-6.9261803205723393E-2</v>
          </cell>
          <cell r="DB2009">
            <v>3.1514551592555229E-2</v>
          </cell>
          <cell r="DC2009">
            <v>0.61047503155241412</v>
          </cell>
          <cell r="DE2009">
            <v>0.56819572232599458</v>
          </cell>
          <cell r="DF2009">
            <v>0.43180427767400542</v>
          </cell>
        </row>
        <row r="2010">
          <cell r="BS2010">
            <v>39399</v>
          </cell>
          <cell r="BU2010">
            <v>22776436.57</v>
          </cell>
          <cell r="BV2010">
            <v>0</v>
          </cell>
          <cell r="BW2010">
            <v>0</v>
          </cell>
          <cell r="BX2010">
            <v>22776436.57</v>
          </cell>
          <cell r="BY2010">
            <v>-2.7074810904736159E-2</v>
          </cell>
          <cell r="BZ2010">
            <v>0.97292518909526382</v>
          </cell>
          <cell r="CB2010">
            <v>8.0760862720125726E-2</v>
          </cell>
          <cell r="CC2010">
            <v>9.3322682416618896E-2</v>
          </cell>
          <cell r="CD2010">
            <v>0.11784883663492018</v>
          </cell>
          <cell r="CE2010">
            <v>0.13398467014838422</v>
          </cell>
          <cell r="CF2010">
            <v>-0.1016411890135222</v>
          </cell>
          <cell r="CG2010">
            <v>0.89835881098647774</v>
          </cell>
          <cell r="CI2010">
            <v>0.16575585697431272</v>
          </cell>
          <cell r="CJ2010">
            <v>-0.14163239969110764</v>
          </cell>
          <cell r="CK2010">
            <v>-0.4370136186233694</v>
          </cell>
          <cell r="CM2010">
            <v>18644940.280000001</v>
          </cell>
          <cell r="CN2010">
            <v>68391.88</v>
          </cell>
          <cell r="CO2010">
            <v>68391.88</v>
          </cell>
          <cell r="CP2010">
            <v>18713332.16</v>
          </cell>
          <cell r="CQ2010">
            <v>5.185485206367587E-2</v>
          </cell>
          <cell r="CR2010">
            <v>1.0518548520636759</v>
          </cell>
          <cell r="CT2010">
            <v>-6.5725742327620185E-2</v>
          </cell>
          <cell r="CU2010">
            <v>5.6168831794043195E-2</v>
          </cell>
          <cell r="CV2010">
            <v>0.80372324571994525</v>
          </cell>
          <cell r="CW2010">
            <v>0.50555717450102455</v>
          </cell>
          <cell r="CX2010">
            <v>3.2660941514514916E-2</v>
          </cell>
          <cell r="CY2010">
            <v>1.0326609415145149</v>
          </cell>
          <cell r="DA2010">
            <v>-3.886301739490039E-2</v>
          </cell>
          <cell r="DB2010">
            <v>6.5204788033490724E-2</v>
          </cell>
          <cell r="DC2010">
            <v>0.66307466236853418</v>
          </cell>
          <cell r="DE2010">
            <v>0.54987154706326469</v>
          </cell>
          <cell r="DF2010">
            <v>0.45012845293673526</v>
          </cell>
        </row>
        <row r="2011">
          <cell r="BS2011">
            <v>39400</v>
          </cell>
          <cell r="BU2011">
            <v>22820661.109999999</v>
          </cell>
          <cell r="BV2011">
            <v>0</v>
          </cell>
          <cell r="BW2011">
            <v>0</v>
          </cell>
          <cell r="BX2011">
            <v>22820661.109999999</v>
          </cell>
          <cell r="BY2011">
            <v>1.9416795012723584E-3</v>
          </cell>
          <cell r="BZ2011">
            <v>1.0019416795012723</v>
          </cell>
          <cell r="CB2011">
            <v>8.2859353933046886E-2</v>
          </cell>
          <cell r="CC2011">
            <v>9.5445564657343329E-2</v>
          </cell>
          <cell r="CD2011">
            <v>0.12001934080653531</v>
          </cell>
          <cell r="CE2011">
            <v>0.13618650493716844</v>
          </cell>
          <cell r="CF2011">
            <v>8.2103882698517996E-3</v>
          </cell>
          <cell r="CG2011">
            <v>1.0082103882698519</v>
          </cell>
          <cell r="CI2011">
            <v>0.17532716518792579</v>
          </cell>
          <cell r="CJ2011">
            <v>-0.13458486841431061</v>
          </cell>
          <cell r="CK2011">
            <v>-0.43239128184162834</v>
          </cell>
          <cell r="CM2011">
            <v>18280865.949999999</v>
          </cell>
          <cell r="CN2011">
            <v>0</v>
          </cell>
          <cell r="CO2011">
            <v>68391.88</v>
          </cell>
          <cell r="CP2011">
            <v>18349257.829999998</v>
          </cell>
          <cell r="CQ2011">
            <v>-1.945534482513038E-2</v>
          </cell>
          <cell r="CR2011">
            <v>0.98054465517486966</v>
          </cell>
          <cell r="CT2011">
            <v>-8.3902370171878959E-2</v>
          </cell>
          <cell r="CU2011">
            <v>3.5620702977934959E-2</v>
          </cell>
          <cell r="CV2011">
            <v>0.76863118800536046</v>
          </cell>
          <cell r="CW2011">
            <v>0.47626604051715815</v>
          </cell>
          <cell r="CX2011">
            <v>-1.2156965478699176E-2</v>
          </cell>
          <cell r="CY2011">
            <v>0.98784303452130084</v>
          </cell>
          <cell r="DA2011">
            <v>-5.0547526512731644E-2</v>
          </cell>
          <cell r="DB2011">
            <v>5.2255130197622623E-2</v>
          </cell>
          <cell r="DC2011">
            <v>0.64285672110962055</v>
          </cell>
          <cell r="DE2011">
            <v>0.55522659965130738</v>
          </cell>
          <cell r="DF2011">
            <v>0.4447734003486925</v>
          </cell>
        </row>
        <row r="2012">
          <cell r="BS2012">
            <v>39401</v>
          </cell>
          <cell r="BU2012">
            <v>22917190.370000001</v>
          </cell>
          <cell r="BV2012">
            <v>0</v>
          </cell>
          <cell r="BW2012">
            <v>0</v>
          </cell>
          <cell r="BX2012">
            <v>22917190.370000001</v>
          </cell>
          <cell r="BY2012">
            <v>4.229906378904272E-3</v>
          </cell>
          <cell r="BZ2012">
            <v>1.0042299063789042</v>
          </cell>
          <cell r="CB2012">
            <v>8.7439747621704367E-2</v>
          </cell>
          <cell r="CC2012">
            <v>0.10007919683902977</v>
          </cell>
          <cell r="CD2012">
            <v>0.12475691776070885</v>
          </cell>
          <cell r="CE2012">
            <v>0.1409924674820271</v>
          </cell>
          <cell r="CF2012">
            <v>2.8022781795554477E-2</v>
          </cell>
          <cell r="CG2012">
            <v>1.0280227817955545</v>
          </cell>
          <cell r="CI2012">
            <v>0.20826310187637476</v>
          </cell>
          <cell r="CJ2012">
            <v>-0.1103335290193137</v>
          </cell>
          <cell r="CK2012">
            <v>-0.41648530658742189</v>
          </cell>
          <cell r="CM2012">
            <v>17733727.760000002</v>
          </cell>
          <cell r="CN2012">
            <v>0</v>
          </cell>
          <cell r="CO2012">
            <v>68391.88</v>
          </cell>
          <cell r="CP2012">
            <v>17802119.640000001</v>
          </cell>
          <cell r="CQ2012">
            <v>-2.9818001091327935E-2</v>
          </cell>
          <cell r="CR2012">
            <v>0.97018199890867207</v>
          </cell>
          <cell r="CT2012">
            <v>-0.11121857029785676</v>
          </cell>
          <cell r="CU2012">
            <v>4.7405637263371325E-3</v>
          </cell>
          <cell r="CV2012">
            <v>0.71589414131126006</v>
          </cell>
          <cell r="CW2012">
            <v>0.43224673810992709</v>
          </cell>
          <cell r="CX2012">
            <v>-1.8465145472739801E-2</v>
          </cell>
          <cell r="CY2012">
            <v>0.98153485452726019</v>
          </cell>
          <cell r="DA2012">
            <v>-6.8079304555126674E-2</v>
          </cell>
          <cell r="DB2012">
            <v>3.2825086144086857E-2</v>
          </cell>
          <cell r="DC2012">
            <v>0.61252113276346298</v>
          </cell>
          <cell r="DE2012">
            <v>0.56375578767278389</v>
          </cell>
          <cell r="DF2012">
            <v>0.43624421232721616</v>
          </cell>
        </row>
        <row r="2013">
          <cell r="BS2013">
            <v>39402</v>
          </cell>
          <cell r="BU2013">
            <v>22922869.059999999</v>
          </cell>
          <cell r="BV2013">
            <v>0</v>
          </cell>
          <cell r="BW2013">
            <v>0</v>
          </cell>
          <cell r="BX2013">
            <v>22922869.059999999</v>
          </cell>
          <cell r="BY2013">
            <v>2.4779171915556309E-4</v>
          </cell>
          <cell r="BZ2013">
            <v>1.0002477917191555</v>
          </cell>
          <cell r="CA2013">
            <v>-3.0542776362291191E-3</v>
          </cell>
          <cell r="CB2013">
            <v>8.7709206186245448E-2</v>
          </cell>
          <cell r="CC2013">
            <v>0.10035178735442174</v>
          </cell>
          <cell r="CD2013">
            <v>0.12503562321099282</v>
          </cell>
          <cell r="CE2013">
            <v>0.14127519596708793</v>
          </cell>
          <cell r="CF2013">
            <v>1.5787713178721824E-3</v>
          </cell>
          <cell r="CG2013">
            <v>1.0015787713178721</v>
          </cell>
          <cell r="CI2013">
            <v>0.2101706730060604</v>
          </cell>
          <cell r="CJ2013">
            <v>-0.10892894911245687</v>
          </cell>
          <cell r="CK2013">
            <v>-0.41556407032590514</v>
          </cell>
          <cell r="CM2013">
            <v>17479566.68</v>
          </cell>
          <cell r="CN2013">
            <v>0</v>
          </cell>
          <cell r="CO2013">
            <v>68391.88</v>
          </cell>
          <cell r="CP2013">
            <v>17547958.559999999</v>
          </cell>
          <cell r="CQ2013">
            <v>-1.427701224009985E-2</v>
          </cell>
          <cell r="CR2013">
            <v>0.98572298775990019</v>
          </cell>
          <cell r="CS2013">
            <v>-5.0399052882619033E-2</v>
          </cell>
          <cell r="CT2013">
            <v>-0.12390771364848763</v>
          </cell>
          <cell r="CU2013">
            <v>-9.6041296001085907E-3</v>
          </cell>
          <cell r="CV2013">
            <v>0.69139629965304361</v>
          </cell>
          <cell r="CW2013">
            <v>0.4117985338990886</v>
          </cell>
          <cell r="CX2013">
            <v>-8.7805942117439254E-3</v>
          </cell>
          <cell r="CY2013">
            <v>0.99121940578825607</v>
          </cell>
          <cell r="DA2013">
            <v>-7.6262122019354339E-2</v>
          </cell>
          <cell r="DB2013">
            <v>2.3756268170946226E-2</v>
          </cell>
          <cell r="DC2013">
            <v>0.59836223903880525</v>
          </cell>
          <cell r="DE2013">
            <v>0.56736354232488662</v>
          </cell>
          <cell r="DF2013">
            <v>0.43263645767511349</v>
          </cell>
        </row>
        <row r="2014">
          <cell r="BS2014">
            <v>39405</v>
          </cell>
          <cell r="BU2014">
            <v>23070736</v>
          </cell>
          <cell r="BV2014">
            <v>0</v>
          </cell>
          <cell r="BW2014">
            <v>0</v>
          </cell>
          <cell r="BX2014">
            <v>23070736</v>
          </cell>
          <cell r="BY2014">
            <v>6.4506297014114405E-3</v>
          </cell>
          <cell r="BZ2014">
            <v>1.0064506297014115</v>
          </cell>
          <cell r="CB2014">
            <v>9.4725615498169269E-2</v>
          </cell>
          <cell r="CC2014">
            <v>0.10744974927593143</v>
          </cell>
          <cell r="CD2014">
            <v>0.13229281141722371</v>
          </cell>
          <cell r="CE2014">
            <v>0.14863713964367742</v>
          </cell>
          <cell r="CF2014">
            <v>3.3468487312991062E-2</v>
          </cell>
          <cell r="CG2014">
            <v>1.0334684873129911</v>
          </cell>
          <cell r="CI2014">
            <v>0.25067325482211777</v>
          </cell>
          <cell r="CJ2014">
            <v>-7.9106148950853439E-2</v>
          </cell>
          <cell r="CK2014">
            <v>-0.3960038838283515</v>
          </cell>
          <cell r="CM2014">
            <v>16938060.739999998</v>
          </cell>
          <cell r="CN2014">
            <v>0</v>
          </cell>
          <cell r="CO2014">
            <v>68391.88</v>
          </cell>
          <cell r="CP2014">
            <v>17006452.619999997</v>
          </cell>
          <cell r="CQ2014">
            <v>-3.0858628834145217E-2</v>
          </cell>
          <cell r="CR2014">
            <v>0.96914137116585475</v>
          </cell>
          <cell r="CT2014">
            <v>-0.1509427203374667</v>
          </cell>
          <cell r="CU2014">
            <v>-4.0166388163649036E-2</v>
          </cell>
          <cell r="CV2014">
            <v>0.63920212903060358</v>
          </cell>
          <cell r="CW2014">
            <v>0.36823236695290618</v>
          </cell>
          <cell r="CX2014">
            <v>-1.8750266261912868E-2</v>
          </cell>
          <cell r="CY2014">
            <v>0.9812497337380871</v>
          </cell>
          <cell r="DA2014">
            <v>-9.3582453187705861E-2</v>
          </cell>
          <cell r="DB2014">
            <v>4.5605655554386004E-3</v>
          </cell>
          <cell r="DC2014">
            <v>0.56839252147384034</v>
          </cell>
          <cell r="DE2014">
            <v>0.57664158584740288</v>
          </cell>
          <cell r="DF2014">
            <v>0.42335841415259717</v>
          </cell>
        </row>
        <row r="2015">
          <cell r="BS2015">
            <v>39406</v>
          </cell>
          <cell r="BU2015">
            <v>23269714.550000001</v>
          </cell>
          <cell r="BV2015">
            <v>0</v>
          </cell>
          <cell r="BW2015">
            <v>0</v>
          </cell>
          <cell r="BX2015">
            <v>23269714.550000001</v>
          </cell>
          <cell r="BY2015">
            <v>8.6247161772385911E-3</v>
          </cell>
          <cell r="BZ2015">
            <v>1.0086247161772386</v>
          </cell>
          <cell r="CB2015">
            <v>0.10416731322379391</v>
          </cell>
          <cell r="CC2015">
            <v>0.11700118904399037</v>
          </cell>
          <cell r="CD2015">
            <v>0.14205851554522475</v>
          </cell>
          <cell r="CE2015">
            <v>0.15854380896373921</v>
          </cell>
          <cell r="CF2015">
            <v>2.8889303113771317E-2</v>
          </cell>
          <cell r="CG2015">
            <v>1.0288893031137714</v>
          </cell>
          <cell r="CI2015">
            <v>0.286804333576961</v>
          </cell>
          <cell r="CJ2015">
            <v>-5.2502167352286411E-2</v>
          </cell>
          <cell r="CK2015">
            <v>-0.37855485694872804</v>
          </cell>
          <cell r="CM2015">
            <v>16764472.35</v>
          </cell>
          <cell r="CN2015">
            <v>0</v>
          </cell>
          <cell r="CO2015">
            <v>68391.88</v>
          </cell>
          <cell r="CP2015">
            <v>16832864.23</v>
          </cell>
          <cell r="CQ2015">
            <v>-1.0207207457000924E-2</v>
          </cell>
          <cell r="CR2015">
            <v>0.98979279254299912</v>
          </cell>
          <cell r="CT2015">
            <v>-0.15960922413385903</v>
          </cell>
          <cell r="CU2015">
            <v>-4.9963608963865092E-2</v>
          </cell>
          <cell r="CV2015">
            <v>0.62247045283563063</v>
          </cell>
          <cell r="CW2015">
            <v>0.3542665353340344</v>
          </cell>
          <cell r="CX2015">
            <v>-6.0996570036285329E-3</v>
          </cell>
          <cell r="CY2015">
            <v>0.99390034299637142</v>
          </cell>
          <cell r="DA2015">
            <v>-9.9111289325331309E-2</v>
          </cell>
          <cell r="DB2015">
            <v>-1.566909333820754E-3</v>
          </cell>
          <cell r="DC2015">
            <v>0.55882586504579379</v>
          </cell>
          <cell r="DE2015">
            <v>0.58124608870225369</v>
          </cell>
          <cell r="DF2015">
            <v>0.41875391129774636</v>
          </cell>
        </row>
        <row r="2016">
          <cell r="BS2016">
            <v>39407</v>
          </cell>
          <cell r="BU2016">
            <v>23611731.73</v>
          </cell>
          <cell r="BV2016">
            <v>0</v>
          </cell>
          <cell r="BW2016">
            <v>0</v>
          </cell>
          <cell r="BX2016">
            <v>23611731.73</v>
          </cell>
          <cell r="BY2016">
            <v>1.4697953396252543E-2</v>
          </cell>
          <cell r="BZ2016">
            <v>1.0146979533962526</v>
          </cell>
          <cell r="CB2016">
            <v>0.12039631293522257</v>
          </cell>
          <cell r="CC2016">
            <v>0.13341882046411757</v>
          </cell>
          <cell r="CD2016">
            <v>0.15884443838250184</v>
          </cell>
          <cell r="CE2016">
            <v>0.17557203187540527</v>
          </cell>
          <cell r="CF2016">
            <v>3.3017065870626937E-2</v>
          </cell>
          <cell r="CG2016">
            <v>1.033017065870627</v>
          </cell>
          <cell r="CI2016">
            <v>0.32929083702127993</v>
          </cell>
          <cell r="CJ2016">
            <v>-2.1218568999480492E-2</v>
          </cell>
          <cell r="CK2016">
            <v>-0.35803656172562293</v>
          </cell>
          <cell r="CM2016">
            <v>16232994.779999999</v>
          </cell>
          <cell r="CN2016">
            <v>0</v>
          </cell>
          <cell r="CO2016">
            <v>68391.88</v>
          </cell>
          <cell r="CP2016">
            <v>16301386.66</v>
          </cell>
          <cell r="CQ2016">
            <v>-3.1573804834282813E-2</v>
          </cell>
          <cell r="CR2016">
            <v>0.96842619516571715</v>
          </cell>
          <cell r="CT2016">
            <v>-0.18614355847558806</v>
          </cell>
          <cell r="CU2016">
            <v>-7.9959872559906442E-2</v>
          </cell>
          <cell r="CV2016">
            <v>0.5712428874084079</v>
          </cell>
          <cell r="CW2016">
            <v>0.31150718805379718</v>
          </cell>
          <cell r="CX2016">
            <v>-1.8671689248704638E-2</v>
          </cell>
          <cell r="CY2016">
            <v>0.98132831075129534</v>
          </cell>
          <cell r="DA2016">
            <v>-0.11593240337871491</v>
          </cell>
          <cell r="DB2016">
            <v>-2.0209341738363418E-2</v>
          </cell>
          <cell r="DC2016">
            <v>0.52971995290081542</v>
          </cell>
          <cell r="DE2016">
            <v>0.59259364533658088</v>
          </cell>
          <cell r="DF2016">
            <v>0.40740635466341918</v>
          </cell>
        </row>
        <row r="2017">
          <cell r="BS2017">
            <v>39409</v>
          </cell>
          <cell r="BU2017">
            <v>23282506.649999999</v>
          </cell>
          <cell r="BV2017">
            <v>0</v>
          </cell>
          <cell r="BW2017">
            <v>0</v>
          </cell>
          <cell r="BX2017">
            <v>23282506.649999999</v>
          </cell>
          <cell r="BY2017">
            <v>-1.3943283947348234E-2</v>
          </cell>
          <cell r="BZ2017">
            <v>0.98605671605265177</v>
          </cell>
          <cell r="CA2017">
            <v>1.5689030420173777E-2</v>
          </cell>
          <cell r="CB2017">
            <v>0.10477430901040474</v>
          </cell>
          <cell r="CC2017">
            <v>0.11761524001911794</v>
          </cell>
          <cell r="CD2017">
            <v>0.14268634132732938</v>
          </cell>
          <cell r="CE2017">
            <v>0.15918069723440542</v>
          </cell>
          <cell r="CF2017">
            <v>-3.5020913005182862E-2</v>
          </cell>
          <cell r="CG2017">
            <v>0.96497908699481716</v>
          </cell>
          <cell r="CI2017">
            <v>0.28273785825937092</v>
          </cell>
          <cell r="CJ2017">
            <v>-5.5496388345638081E-2</v>
          </cell>
          <cell r="CK2017">
            <v>-0.38051870744993799</v>
          </cell>
          <cell r="CM2017">
            <v>16706572.390000001</v>
          </cell>
          <cell r="CN2017">
            <v>0</v>
          </cell>
          <cell r="CO2017">
            <v>68391.88</v>
          </cell>
          <cell r="CP2017">
            <v>16774964.270000001</v>
          </cell>
          <cell r="CQ2017">
            <v>2.9051369670413135E-2</v>
          </cell>
          <cell r="CR2017">
            <v>1.0290513696704131</v>
          </cell>
          <cell r="CS2017">
            <v>-4.4050382690212886E-2</v>
          </cell>
          <cell r="CT2017">
            <v>-0.16249991413421538</v>
          </cell>
          <cell r="CU2017">
            <v>-5.3231446706030305E-2</v>
          </cell>
          <cell r="CV2017">
            <v>0.61688964537251678</v>
          </cell>
          <cell r="CW2017">
            <v>0.34960826819935198</v>
          </cell>
          <cell r="CX2017">
            <v>1.7380831103173709E-2</v>
          </cell>
          <cell r="CY2017">
            <v>1.0173808311031738</v>
          </cell>
          <cell r="DA2017">
            <v>-0.10056657379805156</v>
          </cell>
          <cell r="DB2017">
            <v>-3.1797657906504906E-3</v>
          </cell>
          <cell r="DC2017">
            <v>0.55630775703733937</v>
          </cell>
          <cell r="DE2017">
            <v>0.58222162672741562</v>
          </cell>
          <cell r="DF2017">
            <v>0.41777837327258438</v>
          </cell>
        </row>
        <row r="2018">
          <cell r="BS2018">
            <v>39412</v>
          </cell>
          <cell r="BU2018">
            <v>23567160.260000002</v>
          </cell>
          <cell r="BV2018">
            <v>0</v>
          </cell>
          <cell r="BW2018">
            <v>0</v>
          </cell>
          <cell r="BX2018">
            <v>23567160.260000002</v>
          </cell>
          <cell r="BY2018">
            <v>1.2226072315972178E-2</v>
          </cell>
          <cell r="BZ2018">
            <v>1.0122260723159722</v>
          </cell>
          <cell r="CB2018">
            <v>0.11828135960519415</v>
          </cell>
          <cell r="CC2018">
            <v>0.13127928476502437</v>
          </cell>
          <cell r="CD2018">
            <v>0.156656907170871</v>
          </cell>
          <cell r="CE2018">
            <v>0.17335292426607229</v>
          </cell>
          <cell r="CF2018">
            <v>3.3329374025441665E-2</v>
          </cell>
          <cell r="CG2018">
            <v>1.0333293740254417</v>
          </cell>
          <cell r="CI2018">
            <v>0.32549070811389158</v>
          </cell>
          <cell r="CJ2018">
            <v>-2.4016674204429322E-2</v>
          </cell>
          <cell r="CK2018">
            <v>-0.35987178374877293</v>
          </cell>
          <cell r="CM2018">
            <v>16084832.07</v>
          </cell>
          <cell r="CN2018">
            <v>0</v>
          </cell>
          <cell r="CO2018">
            <v>68391.88</v>
          </cell>
          <cell r="CP2018">
            <v>16153223.950000001</v>
          </cell>
          <cell r="CQ2018">
            <v>-3.7063585352125478E-2</v>
          </cell>
          <cell r="CR2018">
            <v>0.96293641464787449</v>
          </cell>
          <cell r="CT2018">
            <v>-0.19354067004911435</v>
          </cell>
          <cell r="CU2018">
            <v>-8.8322083789749706E-2</v>
          </cell>
          <cell r="CV2018">
            <v>0.55696191799628458</v>
          </cell>
          <cell r="CW2018">
            <v>0.29958694695901111</v>
          </cell>
          <cell r="CX2018">
            <v>-2.1843517380381428E-2</v>
          </cell>
          <cell r="CY2018">
            <v>0.97815648261961852</v>
          </cell>
          <cell r="DA2018">
            <v>-0.12021336347578992</v>
          </cell>
          <cell r="DB2018">
            <v>-2.4953825901718352E-2</v>
          </cell>
          <cell r="DC2018">
            <v>0.5223125214972717</v>
          </cell>
          <cell r="DE2018">
            <v>0.59434996516352856</v>
          </cell>
          <cell r="DF2018">
            <v>0.4056500348364715</v>
          </cell>
        </row>
        <row r="2019">
          <cell r="BS2019">
            <v>39413</v>
          </cell>
          <cell r="BU2019">
            <v>23606490.420000002</v>
          </cell>
          <cell r="BV2019">
            <v>0</v>
          </cell>
          <cell r="BW2019">
            <v>0</v>
          </cell>
          <cell r="BX2019">
            <v>23606490.420000002</v>
          </cell>
          <cell r="BY2019">
            <v>1.6688544383836657E-3</v>
          </cell>
          <cell r="BZ2019">
            <v>1.0016688544383836</v>
          </cell>
          <cell r="CB2019">
            <v>0.12014760841553285</v>
          </cell>
          <cell r="CC2019">
            <v>0.13316722522045588</v>
          </cell>
          <cell r="CD2019">
            <v>0.15858719918409014</v>
          </cell>
          <cell r="CE2019">
            <v>0.17531107950152403</v>
          </cell>
          <cell r="CF2019">
            <v>5.5766559397980656E-3</v>
          </cell>
          <cell r="CG2019">
            <v>1.0055766559397981</v>
          </cell>
          <cell r="CI2019">
            <v>0.332882513744442</v>
          </cell>
          <cell r="CJ2019">
            <v>-1.8573950993487576E-2</v>
          </cell>
          <cell r="CK2019">
            <v>-0.35630200892938324</v>
          </cell>
          <cell r="CM2019">
            <v>16296093.92</v>
          </cell>
          <cell r="CN2019">
            <v>0</v>
          </cell>
          <cell r="CO2019">
            <v>68391.88</v>
          </cell>
          <cell r="CP2019">
            <v>16364485.800000001</v>
          </cell>
          <cell r="CQ2019">
            <v>1.3078618277932042E-2</v>
          </cell>
          <cell r="CR2019">
            <v>1.0130786182779321</v>
          </cell>
          <cell r="CT2019">
            <v>-0.1829932963160098</v>
          </cell>
          <cell r="CU2019">
            <v>-7.6398596331215263E-2</v>
          </cell>
          <cell r="CV2019">
            <v>0.57732482859503498</v>
          </cell>
          <cell r="CW2019">
            <v>0.31658374855727112</v>
          </cell>
          <cell r="CX2019">
            <v>7.7491702303361535E-3</v>
          </cell>
          <cell r="CY2019">
            <v>1.0077491702303361</v>
          </cell>
          <cell r="DA2019">
            <v>-0.11339574706298905</v>
          </cell>
          <cell r="DB2019">
            <v>-1.7398027116192871E-2</v>
          </cell>
          <cell r="DC2019">
            <v>0.53410918037012611</v>
          </cell>
          <cell r="DE2019">
            <v>0.59160304552845411</v>
          </cell>
          <cell r="DF2019">
            <v>0.40839695447154584</v>
          </cell>
        </row>
        <row r="2020">
          <cell r="BS2020">
            <v>39414</v>
          </cell>
          <cell r="BU2020">
            <v>23280568.34</v>
          </cell>
          <cell r="BV2020">
            <v>0</v>
          </cell>
          <cell r="BW2020">
            <v>0</v>
          </cell>
          <cell r="BX2020">
            <v>23280568.34</v>
          </cell>
          <cell r="BY2020">
            <v>-1.3806460604744223E-2</v>
          </cell>
          <cell r="BZ2020">
            <v>0.98619353939525578</v>
          </cell>
          <cell r="CB2020">
            <v>0.10468233458844534</v>
          </cell>
          <cell r="CC2020">
            <v>0.11752219656686225</v>
          </cell>
          <cell r="CD2020">
            <v>0.14259121066139402</v>
          </cell>
          <cell r="CE2020">
            <v>0.15908419338406676</v>
          </cell>
          <cell r="CF2020">
            <v>-5.9657992976183676E-2</v>
          </cell>
          <cell r="CG2020">
            <v>0.94034200702381632</v>
          </cell>
          <cell r="CI2020">
            <v>0.25336541810139801</v>
          </cell>
          <cell r="CJ2020">
            <v>-7.7123859331761802E-2</v>
          </cell>
          <cell r="CK2020">
            <v>-0.39470373915945767</v>
          </cell>
          <cell r="CM2020">
            <v>17432029.350000001</v>
          </cell>
          <cell r="CN2020">
            <v>0</v>
          </cell>
          <cell r="CO2020">
            <v>68391.88</v>
          </cell>
          <cell r="CP2020">
            <v>17500421.23</v>
          </cell>
          <cell r="CQ2020">
            <v>6.9414672962104296E-2</v>
          </cell>
          <cell r="CR2020">
            <v>1.0694146729621044</v>
          </cell>
          <cell r="CT2020">
            <v>-0.12628104317193878</v>
          </cell>
          <cell r="CU2020">
            <v>-1.2287106948206006E-2</v>
          </cell>
          <cell r="CV2020">
            <v>0.68681431572696661</v>
          </cell>
          <cell r="CW2020">
            <v>0.40797397889059561</v>
          </cell>
          <cell r="CX2020">
            <v>4.2327056808310802E-2</v>
          </cell>
          <cell r="CY2020">
            <v>1.0423270568083107</v>
          </cell>
          <cell r="DA2020">
            <v>-7.5868398482434318E-2</v>
          </cell>
          <cell r="DB2020">
            <v>2.4192622410018183E-2</v>
          </cell>
          <cell r="DC2020">
            <v>0.59904350679780349</v>
          </cell>
          <cell r="DE2020">
            <v>0.57182714100599563</v>
          </cell>
          <cell r="DF2020">
            <v>0.42817285899400448</v>
          </cell>
        </row>
        <row r="2021">
          <cell r="BS2021">
            <v>39415</v>
          </cell>
          <cell r="BU2021">
            <v>23242758.600000001</v>
          </cell>
          <cell r="BV2021">
            <v>0</v>
          </cell>
          <cell r="BW2021">
            <v>0</v>
          </cell>
          <cell r="BX2021">
            <v>23242758.600000001</v>
          </cell>
          <cell r="BY2021">
            <v>-1.6240900758008883E-3</v>
          </cell>
          <cell r="BZ2021">
            <v>0.99837590992419911</v>
          </cell>
          <cell r="CB2021">
            <v>0.10288823097192767</v>
          </cell>
          <cell r="CC2021">
            <v>0.11570723985793085</v>
          </cell>
          <cell r="CD2021">
            <v>0.14073553961546148</v>
          </cell>
          <cell r="CE2021">
            <v>0.15720173624857403</v>
          </cell>
          <cell r="CF2021">
            <v>-8.8711493943385445E-3</v>
          </cell>
          <cell r="CG2021">
            <v>0.99112885060566147</v>
          </cell>
          <cell r="CI2021">
            <v>0.24224662623172288</v>
          </cell>
          <cell r="CJ2021">
            <v>-8.5310831448100366E-2</v>
          </cell>
          <cell r="CK2021">
            <v>-0.40007341271720864</v>
          </cell>
          <cell r="CM2021">
            <v>17525472.780000001</v>
          </cell>
          <cell r="CN2021">
            <v>0</v>
          </cell>
          <cell r="CO2021">
            <v>68391.88</v>
          </cell>
          <cell r="CP2021">
            <v>17593864.66</v>
          </cell>
          <cell r="CQ2021">
            <v>5.3394960482331033E-3</v>
          </cell>
          <cell r="CR2021">
            <v>1.0053394960482331</v>
          </cell>
          <cell r="CT2021">
            <v>-0.12161582425468898</v>
          </cell>
          <cell r="CU2021">
            <v>-7.0132178589670247E-3</v>
          </cell>
          <cell r="CV2021">
            <v>0.69582105409989392</v>
          </cell>
          <cell r="CW2021">
            <v>0.41549185038689695</v>
          </cell>
          <cell r="CX2021">
            <v>3.2628874653925304E-3</v>
          </cell>
          <cell r="CY2021">
            <v>1.0032628874653926</v>
          </cell>
          <cell r="DA2021">
            <v>-7.2853061063469449E-2</v>
          </cell>
          <cell r="DB2021">
            <v>2.7534447679827379E-2</v>
          </cell>
          <cell r="DC2021">
            <v>0.60426100581275155</v>
          </cell>
          <cell r="DE2021">
            <v>0.57011937514175282</v>
          </cell>
          <cell r="DF2021">
            <v>0.42988062485824718</v>
          </cell>
        </row>
        <row r="2022">
          <cell r="BS2022">
            <v>39416</v>
          </cell>
          <cell r="BU2022">
            <v>23061841.120000001</v>
          </cell>
          <cell r="BV2022">
            <v>0</v>
          </cell>
          <cell r="BW2022">
            <v>0</v>
          </cell>
          <cell r="BX2022">
            <v>23061841.120000001</v>
          </cell>
          <cell r="BY2022">
            <v>-7.7838213231711849E-3</v>
          </cell>
          <cell r="BZ2022">
            <v>0.99221617867682876</v>
          </cell>
          <cell r="CA2022">
            <v>-9.4777393739087223E-3</v>
          </cell>
          <cell r="CB2022">
            <v>9.4303546042613817E-2</v>
          </cell>
          <cell r="CC2022">
            <v>0.10702277405390825</v>
          </cell>
          <cell r="CD2022">
            <v>0.1318562579981033</v>
          </cell>
          <cell r="CE2022">
            <v>0.14819428469875162</v>
          </cell>
          <cell r="CF2022">
            <v>-4.3149025067239319E-2</v>
          </cell>
          <cell r="CG2022">
            <v>0.95685097493276072</v>
          </cell>
          <cell r="CI2022">
            <v>0.18864489541675677</v>
          </cell>
          <cell r="CJ2022">
            <v>-0.12477877731067855</v>
          </cell>
          <cell r="CK2022">
            <v>-0.42595966007037711</v>
          </cell>
          <cell r="CM2022">
            <v>18320652.440000001</v>
          </cell>
          <cell r="CN2022">
            <v>0</v>
          </cell>
          <cell r="CO2022">
            <v>68391.88</v>
          </cell>
          <cell r="CP2022">
            <v>18389044.32</v>
          </cell>
          <cell r="CQ2022">
            <v>4.5196417919927331E-2</v>
          </cell>
          <cell r="CR2022">
            <v>1.0451964179199273</v>
          </cell>
          <cell r="CS2022">
            <v>9.6219581992588177E-2</v>
          </cell>
          <cell r="CT2022">
            <v>-8.1916005953452942E-2</v>
          </cell>
          <cell r="CU2022">
            <v>3.7866227735642966E-2</v>
          </cell>
          <cell r="CV2022">
            <v>0.77246609117840448</v>
          </cell>
          <cell r="CW2022">
            <v>0.47946701161923433</v>
          </cell>
          <cell r="CX2022">
            <v>2.8118624477555761E-2</v>
          </cell>
          <cell r="CY2022">
            <v>1.0281186244775558</v>
          </cell>
          <cell r="DA2022">
            <v>-4.6782964451997811E-2</v>
          </cell>
          <cell r="DB2022">
            <v>5.6427302951889136E-2</v>
          </cell>
          <cell r="DC2022">
            <v>0.6493706185991861</v>
          </cell>
          <cell r="DE2022">
            <v>0.55728495641672493</v>
          </cell>
          <cell r="DF2022">
            <v>0.44271504358327507</v>
          </cell>
        </row>
        <row r="2023">
          <cell r="CO2023" t="str">
            <v xml:space="preserve"> </v>
          </cell>
        </row>
        <row r="2027">
          <cell r="BU2027">
            <v>-1000000</v>
          </cell>
          <cell r="BX2027">
            <v>-1000000</v>
          </cell>
          <cell r="CM2027">
            <v>-1726836</v>
          </cell>
          <cell r="CP2027">
            <v>0</v>
          </cell>
        </row>
        <row r="2029">
          <cell r="BU2029">
            <v>24061841.120000001</v>
          </cell>
          <cell r="BW2029">
            <v>0</v>
          </cell>
          <cell r="BX2029">
            <v>24061841.120000001</v>
          </cell>
          <cell r="BY2029" t="str">
            <v>Month P&amp;L</v>
          </cell>
          <cell r="CA2029">
            <v>42450885.439999998</v>
          </cell>
          <cell r="CM2029">
            <v>20047488.440000001</v>
          </cell>
          <cell r="CP2029">
            <v>18389044.32</v>
          </cell>
        </row>
        <row r="2030">
          <cell r="BX2030">
            <v>0</v>
          </cell>
          <cell r="CA2030">
            <v>44109329.560000002</v>
          </cell>
        </row>
        <row r="2031">
          <cell r="BU2031">
            <v>0</v>
          </cell>
          <cell r="CM2031">
            <v>0</v>
          </cell>
        </row>
        <row r="2047">
          <cell r="BU2047">
            <v>-24.06184112</v>
          </cell>
          <cell r="BX2047">
            <v>-24.06184112</v>
          </cell>
          <cell r="CA2047" t="str">
            <v>`</v>
          </cell>
          <cell r="CM2047">
            <v>-11.609376014861864</v>
          </cell>
          <cell r="CP2047" t="e">
            <v>#DIV/0!</v>
          </cell>
        </row>
        <row r="2048">
          <cell r="CP2048">
            <v>68391.88</v>
          </cell>
        </row>
        <row r="2049">
          <cell r="BS2049" t="str">
            <v>Cum fee deduction</v>
          </cell>
          <cell r="BU2049">
            <v>24061841.120000001</v>
          </cell>
          <cell r="BX2049">
            <v>0</v>
          </cell>
          <cell r="CM2049">
            <v>20047488.440000001</v>
          </cell>
          <cell r="CP2049">
            <v>68391.88</v>
          </cell>
        </row>
        <row r="2055">
          <cell r="BX2055">
            <v>0</v>
          </cell>
        </row>
        <row r="2056">
          <cell r="BX2056">
            <v>-24061841.120000001</v>
          </cell>
        </row>
        <row r="2064">
          <cell r="BT2064" t="str">
            <v>First Day P&amp;L:</v>
          </cell>
          <cell r="BU2064" t="e">
            <v>#REF!</v>
          </cell>
          <cell r="BW2064" t="e">
            <v>#REF!</v>
          </cell>
          <cell r="CL2064" t="str">
            <v>First Day P&amp;L:</v>
          </cell>
          <cell r="CM2064" t="e">
            <v>#REF!</v>
          </cell>
        </row>
        <row r="2089">
          <cell r="BU2089">
            <v>0</v>
          </cell>
          <cell r="BX2089">
            <v>0</v>
          </cell>
          <cell r="CM2089">
            <v>0</v>
          </cell>
        </row>
        <row r="2090">
          <cell r="BU2090">
            <v>0</v>
          </cell>
          <cell r="BX2090">
            <v>0</v>
          </cell>
          <cell r="CM2090">
            <v>0</v>
          </cell>
        </row>
        <row r="2091">
          <cell r="BU2091">
            <v>23061841.120000001</v>
          </cell>
          <cell r="BX2091">
            <v>23061841.120000001</v>
          </cell>
          <cell r="CM2091">
            <v>18320652.440000001</v>
          </cell>
          <cell r="CP2091">
            <v>18320652.440000001</v>
          </cell>
        </row>
        <row r="2093">
          <cell r="BS2093">
            <v>39419</v>
          </cell>
          <cell r="BU2093">
            <v>23142047.27</v>
          </cell>
          <cell r="BV2093">
            <v>0</v>
          </cell>
          <cell r="BW2093">
            <v>0</v>
          </cell>
          <cell r="BX2093">
            <v>23142047.27</v>
          </cell>
          <cell r="BY2093">
            <v>3.4778728022040292E-3</v>
          </cell>
          <cell r="BZ2093">
            <v>1.003477872802204</v>
          </cell>
          <cell r="CB2093">
            <v>3.4778728022040184E-3</v>
          </cell>
          <cell r="CC2093">
            <v>0.11087285845121087</v>
          </cell>
          <cell r="CD2093">
            <v>0.13579271009379923</v>
          </cell>
          <cell r="CE2093">
            <v>0.15218755837315157</v>
          </cell>
          <cell r="CF2093">
            <v>2.1308422847814482E-2</v>
          </cell>
          <cell r="CG2093">
            <v>1.0213084228478144</v>
          </cell>
          <cell r="CI2093">
            <v>2.1308422847814423E-2</v>
          </cell>
          <cell r="CJ2093">
            <v>-0.10612919341223337</v>
          </cell>
          <cell r="CK2093">
            <v>-0.41372776577545356</v>
          </cell>
          <cell r="CM2093">
            <v>18107978.640000001</v>
          </cell>
          <cell r="CN2093">
            <v>0</v>
          </cell>
          <cell r="CO2093">
            <v>0</v>
          </cell>
          <cell r="CP2093">
            <v>18107978.640000001</v>
          </cell>
          <cell r="CQ2093">
            <v>-1.1608418460887561E-2</v>
          </cell>
          <cell r="CR2093">
            <v>0.98839158153911244</v>
          </cell>
          <cell r="CT2093">
            <v>-1.160841846088756E-2</v>
          </cell>
          <cell r="CU2093">
            <v>2.5818242257664714E-2</v>
          </cell>
          <cell r="CV2093">
            <v>0.75189056308427182</v>
          </cell>
          <cell r="CW2093">
            <v>0.46229273944927951</v>
          </cell>
          <cell r="CX2093">
            <v>-7.1960701683256847E-3</v>
          </cell>
          <cell r="CY2093">
            <v>0.99280392983167431</v>
          </cell>
          <cell r="DA2093">
            <v>-7.1960701683256856E-3</v>
          </cell>
          <cell r="DB2093">
            <v>4.8825177952112275E-2</v>
          </cell>
          <cell r="DC2093">
            <v>0.63750163189417153</v>
          </cell>
          <cell r="DE2093">
            <v>0.56101897536965695</v>
          </cell>
          <cell r="DF2093">
            <v>0.43898102463034311</v>
          </cell>
        </row>
        <row r="2094">
          <cell r="BS2094">
            <v>39420</v>
          </cell>
          <cell r="BU2094">
            <v>23214373.84</v>
          </cell>
          <cell r="BV2094">
            <v>0</v>
          </cell>
          <cell r="BW2094">
            <v>0</v>
          </cell>
          <cell r="BX2094">
            <v>23214373.84</v>
          </cell>
          <cell r="BY2094">
            <v>3.1253315299273562E-3</v>
          </cell>
          <cell r="BZ2094">
            <v>1.0031253315299273</v>
          </cell>
          <cell r="CB2094">
            <v>6.6140738376572195E-3</v>
          </cell>
          <cell r="CC2094">
            <v>0.11434470442146893</v>
          </cell>
          <cell r="CD2094">
            <v>0.13934243886211695</v>
          </cell>
          <cell r="CE2094">
            <v>0.15578852647772523</v>
          </cell>
          <cell r="CF2094">
            <v>1.9898631087603688E-2</v>
          </cell>
          <cell r="CG2094">
            <v>1.0198986310876037</v>
          </cell>
          <cell r="CI2094">
            <v>4.1631062380725448E-2</v>
          </cell>
          <cell r="CJ2094">
            <v>-8.8342387991964588E-2</v>
          </cell>
          <cell r="CK2094">
            <v>-0.40206175086971407</v>
          </cell>
          <cell r="CM2094">
            <v>17786601.469999999</v>
          </cell>
          <cell r="CN2094">
            <v>0</v>
          </cell>
          <cell r="CO2094">
            <v>0</v>
          </cell>
          <cell r="CP2094">
            <v>17786601.469999999</v>
          </cell>
          <cell r="CQ2094">
            <v>-1.7747821354841282E-2</v>
          </cell>
          <cell r="CR2094">
            <v>0.98225217864515868</v>
          </cell>
          <cell r="CT2094">
            <v>-2.9150215678672819E-2</v>
          </cell>
          <cell r="CU2094">
            <v>7.6122033515384491E-3</v>
          </cell>
          <cell r="CV2094">
            <v>0.72079832233741969</v>
          </cell>
          <cell r="CW2094">
            <v>0.43634022914105208</v>
          </cell>
          <cell r="CX2094">
            <v>-1.0930024713790074E-2</v>
          </cell>
          <cell r="CY2094">
            <v>0.98906997528620988</v>
          </cell>
          <cell r="DA2094">
            <v>-1.8047441657333851E-2</v>
          </cell>
          <cell r="DB2094">
            <v>3.7361492836650356E-2</v>
          </cell>
          <cell r="DC2094">
            <v>0.61960369858869657</v>
          </cell>
          <cell r="DE2094">
            <v>0.56619077142631025</v>
          </cell>
          <cell r="DF2094">
            <v>0.4338092285736897</v>
          </cell>
        </row>
        <row r="2095">
          <cell r="BS2095">
            <v>39421</v>
          </cell>
          <cell r="BU2095">
            <v>23289210.379999999</v>
          </cell>
          <cell r="BV2095">
            <v>0</v>
          </cell>
          <cell r="BW2095">
            <v>0</v>
          </cell>
          <cell r="BX2095">
            <v>23289210.379999999</v>
          </cell>
          <cell r="BY2095">
            <v>3.2237156391033248E-3</v>
          </cell>
          <cell r="BZ2095">
            <v>1.0032237156391033</v>
          </cell>
          <cell r="CB2095">
            <v>9.8591113700290389E-3</v>
          </cell>
          <cell r="CC2095">
            <v>0.11793703487246443</v>
          </cell>
          <cell r="CD2095">
            <v>0.14301535490057082</v>
          </cell>
          <cell r="CE2095">
            <v>0.15951446002602765</v>
          </cell>
          <cell r="CF2095">
            <v>2.0787374056627759E-2</v>
          </cell>
          <cell r="CG2095">
            <v>1.0207873740566278</v>
          </cell>
          <cell r="CI2095">
            <v>6.3283836903436086E-2</v>
          </cell>
          <cell r="CJ2095">
            <v>-6.9391420199581555E-2</v>
          </cell>
          <cell r="CK2095">
            <v>-0.38963218482227768</v>
          </cell>
          <cell r="CM2095">
            <v>18327332.23</v>
          </cell>
          <cell r="CN2095">
            <v>0</v>
          </cell>
          <cell r="CO2095">
            <v>0</v>
          </cell>
          <cell r="CP2095">
            <v>18327332.23</v>
          </cell>
          <cell r="CQ2095">
            <v>3.0401016231910979E-2</v>
          </cell>
          <cell r="CR2095">
            <v>1.030401016231911</v>
          </cell>
          <cell r="CT2095">
            <v>3.6460437322727302E-4</v>
          </cell>
          <cell r="CU2095">
            <v>3.8244638301100142E-2</v>
          </cell>
          <cell r="CV2095">
            <v>0.77311234006664487</v>
          </cell>
          <cell r="CW2095">
            <v>0.48000643176171609</v>
          </cell>
          <cell r="CX2095">
            <v>1.8954133733211111E-2</v>
          </cell>
          <cell r="CY2095">
            <v>1.0189541337332111</v>
          </cell>
          <cell r="DA2095">
            <v>5.6461845316180259E-4</v>
          </cell>
          <cell r="DB2095">
            <v>5.7023781301559717E-2</v>
          </cell>
          <cell r="DC2095">
            <v>0.65030188368654995</v>
          </cell>
          <cell r="DE2095">
            <v>0.55961425239596563</v>
          </cell>
          <cell r="DF2095">
            <v>0.44038574760403437</v>
          </cell>
        </row>
        <row r="2096">
          <cell r="BS2096">
            <v>39422</v>
          </cell>
          <cell r="BU2096">
            <v>23230323.699999999</v>
          </cell>
          <cell r="BV2096">
            <v>0</v>
          </cell>
          <cell r="BW2096">
            <v>0</v>
          </cell>
          <cell r="BX2096">
            <v>23230323.699999999</v>
          </cell>
          <cell r="BY2096">
            <v>-2.5284962022829949E-3</v>
          </cell>
          <cell r="BZ2096">
            <v>0.99747150379771699</v>
          </cell>
          <cell r="CB2096">
            <v>7.3056864420890655E-3</v>
          </cell>
          <cell r="CC2096">
            <v>0.11511033532539794</v>
          </cell>
          <cell r="CD2096">
            <v>0.14012524491655354</v>
          </cell>
          <cell r="CE2096">
            <v>0.15658263211735957</v>
          </cell>
          <cell r="CF2096">
            <v>-1.1099420613389289E-2</v>
          </cell>
          <cell r="CG2096">
            <v>0.98890057938661069</v>
          </cell>
          <cell r="CI2096">
            <v>5.1482002366226354E-2</v>
          </cell>
          <cell r="CJ2096">
            <v>-7.9720636253215238E-2</v>
          </cell>
          <cell r="CK2096">
            <v>-0.39640691393181071</v>
          </cell>
          <cell r="CM2096">
            <v>19232478.100000001</v>
          </cell>
          <cell r="CN2096">
            <v>0</v>
          </cell>
          <cell r="CO2096">
            <v>0</v>
          </cell>
          <cell r="CP2096">
            <v>19232478.100000001</v>
          </cell>
          <cell r="CQ2096">
            <v>4.9387759147966351E-2</v>
          </cell>
          <cell r="CR2096">
            <v>1.0493877591479663</v>
          </cell>
          <cell r="CT2096">
            <v>4.9770370514162776E-2</v>
          </cell>
          <cell r="CU2096">
            <v>8.9521214434182372E-2</v>
          </cell>
          <cell r="CV2096">
            <v>0.86068238526014329</v>
          </cell>
          <cell r="CW2096">
            <v>0.55310063295100487</v>
          </cell>
          <cell r="CX2096">
            <v>3.1452199479711548E-2</v>
          </cell>
          <cell r="CY2096">
            <v>1.0314521994797115</v>
          </cell>
          <cell r="DA2096">
            <v>3.2034576425091998E-2</v>
          </cell>
          <cell r="DB2096">
            <v>9.0269504125855216E-2</v>
          </cell>
          <cell r="DC2096">
            <v>0.70220750773400287</v>
          </cell>
          <cell r="DE2096">
            <v>0.54707467984366498</v>
          </cell>
          <cell r="DF2096">
            <v>0.45292532015633513</v>
          </cell>
        </row>
        <row r="2097">
          <cell r="BS2097">
            <v>39423</v>
          </cell>
          <cell r="BU2097">
            <v>23173428.02</v>
          </cell>
          <cell r="BV2097">
            <v>0</v>
          </cell>
          <cell r="BW2097">
            <v>0</v>
          </cell>
          <cell r="BX2097">
            <v>23173428.02</v>
          </cell>
          <cell r="BY2097">
            <v>-2.4491987599811063E-3</v>
          </cell>
          <cell r="BZ2097">
            <v>0.99755080124001894</v>
          </cell>
          <cell r="CA2097">
            <v>4.8385946039333216E-3</v>
          </cell>
          <cell r="CB2097">
            <v>4.8385946039333216E-3</v>
          </cell>
          <cell r="CC2097">
            <v>0.11237920847487692</v>
          </cell>
          <cell r="CD2097">
            <v>0.13733285158048081</v>
          </cell>
          <cell r="CE2097">
            <v>0.15374993136896209</v>
          </cell>
          <cell r="CF2097">
            <v>-1.7229452917667986E-2</v>
          </cell>
          <cell r="CG2097">
            <v>0.98277054708233202</v>
          </cell>
          <cell r="CI2097">
            <v>3.3365542712682217E-2</v>
          </cell>
          <cell r="CJ2097">
            <v>-9.5576546221991854E-2</v>
          </cell>
          <cell r="CK2097">
            <v>-0.40680649258965251</v>
          </cell>
          <cell r="CM2097">
            <v>19281994.960000001</v>
          </cell>
          <cell r="CN2097">
            <v>0</v>
          </cell>
          <cell r="CO2097">
            <v>0</v>
          </cell>
          <cell r="CP2097">
            <v>19281994.960000001</v>
          </cell>
          <cell r="CQ2097">
            <v>2.574647933695003E-3</v>
          </cell>
          <cell r="CR2097">
            <v>1.002574647933695</v>
          </cell>
          <cell r="CS2097">
            <v>5.2473159629461197E-2</v>
          </cell>
          <cell r="CT2097">
            <v>5.2473159629461197E-2</v>
          </cell>
          <cell r="CU2097">
            <v>9.2326347977642165E-2</v>
          </cell>
          <cell r="CV2097">
            <v>0.86547298731861599</v>
          </cell>
          <cell r="CW2097">
            <v>0.55709932028645248</v>
          </cell>
          <cell r="CX2097">
            <v>1.6420266710406241E-3</v>
          </cell>
          <cell r="CY2097">
            <v>1.0016420266710406</v>
          </cell>
          <cell r="DA2097">
            <v>3.3729204725018169E-2</v>
          </cell>
          <cell r="DB2097">
            <v>9.2059755730252046E-2</v>
          </cell>
          <cell r="DC2097">
            <v>0.70500257786134779</v>
          </cell>
          <cell r="DE2097">
            <v>0.54582963478933166</v>
          </cell>
          <cell r="DF2097">
            <v>0.45417036521066828</v>
          </cell>
        </row>
        <row r="2098">
          <cell r="BS2098">
            <v>39426</v>
          </cell>
          <cell r="BU2098">
            <v>23065769.73</v>
          </cell>
          <cell r="BV2098">
            <v>0</v>
          </cell>
          <cell r="BW2098">
            <v>0</v>
          </cell>
          <cell r="BX2098">
            <v>23065769.73</v>
          </cell>
          <cell r="BY2098">
            <v>-4.6457645328556408E-3</v>
          </cell>
          <cell r="BZ2098">
            <v>0.99535423546714441</v>
          </cell>
          <cell r="CB2098">
            <v>1.7035109987784125E-4</v>
          </cell>
          <cell r="CC2098">
            <v>0.10721135660105841</v>
          </cell>
          <cell r="CD2098">
            <v>0.13204907095655671</v>
          </cell>
          <cell r="CE2098">
            <v>0.14838988085802352</v>
          </cell>
          <cell r="CF2098">
            <v>-4.8490242044391271E-2</v>
          </cell>
          <cell r="CG2098">
            <v>0.95150975795560877</v>
          </cell>
          <cell r="CI2098">
            <v>-1.6742602573789456E-2</v>
          </cell>
          <cell r="CJ2098">
            <v>-0.13943225840631179</v>
          </cell>
          <cell r="CK2098">
            <v>-0.43557058934314163</v>
          </cell>
          <cell r="CM2098">
            <v>19677466.710000001</v>
          </cell>
          <cell r="CN2098">
            <v>0</v>
          </cell>
          <cell r="CO2098">
            <v>0</v>
          </cell>
          <cell r="CP2098">
            <v>19677466.710000001</v>
          </cell>
          <cell r="CQ2098">
            <v>2.0509898006943569E-2</v>
          </cell>
          <cell r="CR2098">
            <v>1.0205098980069436</v>
          </cell>
          <cell r="CT2098">
            <v>7.40592767885071E-2</v>
          </cell>
          <cell r="CU2098">
            <v>0.11472984996496072</v>
          </cell>
          <cell r="CV2098">
            <v>0.9037336480232292</v>
          </cell>
          <cell r="CW2098">
            <v>0.58903526853220889</v>
          </cell>
          <cell r="CX2098">
            <v>1.3180951553594104E-2</v>
          </cell>
          <cell r="CY2098">
            <v>1.0131809515535941</v>
          </cell>
          <cell r="DA2098">
            <v>4.7354739292033932E-2</v>
          </cell>
          <cell r="DB2098">
            <v>0.10645414246416229</v>
          </cell>
          <cell r="DC2098">
            <v>0.72747613423889135</v>
          </cell>
          <cell r="DE2098">
            <v>0.53963554590392648</v>
          </cell>
          <cell r="DF2098">
            <v>0.46036445409607363</v>
          </cell>
        </row>
        <row r="2099">
          <cell r="BS2099">
            <v>39427</v>
          </cell>
          <cell r="BU2099">
            <v>23199616.120000001</v>
          </cell>
          <cell r="BV2099">
            <v>0</v>
          </cell>
          <cell r="BW2099">
            <v>0</v>
          </cell>
          <cell r="BX2099">
            <v>23199616.120000001</v>
          </cell>
          <cell r="BY2099">
            <v>5.8028148016199153E-3</v>
          </cell>
          <cell r="BZ2099">
            <v>1.0058028148016198</v>
          </cell>
          <cell r="CB2099">
            <v>5.974154417381472E-3</v>
          </cell>
          <cell r="CC2099">
            <v>0.11363629904966466</v>
          </cell>
          <cell r="CD2099">
            <v>0.13861814206166345</v>
          </cell>
          <cell r="CE2099">
            <v>0.1550537746566969</v>
          </cell>
          <cell r="CF2099">
            <v>1.8256765965758304E-2</v>
          </cell>
          <cell r="CG2099">
            <v>1.0182567659657582</v>
          </cell>
          <cell r="CI2099">
            <v>1.2084976151214288E-3</v>
          </cell>
          <cell r="CJ2099">
            <v>-0.12372107455035475</v>
          </cell>
          <cell r="CK2099">
            <v>-0.42526593368858856</v>
          </cell>
          <cell r="CM2099">
            <v>18520956.57</v>
          </cell>
          <cell r="CN2099">
            <v>0</v>
          </cell>
          <cell r="CO2099">
            <v>0</v>
          </cell>
          <cell r="CP2099">
            <v>18520956.57</v>
          </cell>
          <cell r="CQ2099">
            <v>-5.8773324688805965E-2</v>
          </cell>
          <cell r="CR2099">
            <v>0.94122667531119408</v>
          </cell>
          <cell r="CT2099">
            <v>1.0933242178792213E-2</v>
          </cell>
          <cell r="CU2099">
            <v>4.9213470552666116E-2</v>
          </cell>
          <cell r="CV2099">
            <v>0.79184489220695498</v>
          </cell>
          <cell r="CW2099">
            <v>0.49564238275280137</v>
          </cell>
          <cell r="CX2099">
            <v>-3.704151462988562E-2</v>
          </cell>
          <cell r="CY2099">
            <v>0.96295848537011441</v>
          </cell>
          <cell r="DA2099">
            <v>8.5591333938681569E-3</v>
          </cell>
          <cell r="DB2099">
            <v>6.5469405158778526E-2</v>
          </cell>
          <cell r="DC2099">
            <v>0.66348780173970323</v>
          </cell>
          <cell r="DE2099">
            <v>0.55607137256677008</v>
          </cell>
          <cell r="DF2099">
            <v>0.44392862743323003</v>
          </cell>
        </row>
        <row r="2100">
          <cell r="BS2100">
            <v>39428</v>
          </cell>
          <cell r="BU2100">
            <v>23139978.629999999</v>
          </cell>
          <cell r="BV2100">
            <v>0</v>
          </cell>
          <cell r="BW2100">
            <v>0</v>
          </cell>
          <cell r="BX2100">
            <v>23139978.629999999</v>
          </cell>
          <cell r="BY2100">
            <v>-2.5706240004803186E-3</v>
          </cell>
          <cell r="BZ2100">
            <v>0.99742937599951964</v>
          </cell>
          <cell r="CB2100">
            <v>3.3881731121732095E-3</v>
          </cell>
          <cell r="CC2100">
            <v>0.11077355885152151</v>
          </cell>
          <cell r="CD2100">
            <v>0.13569118293829741</v>
          </cell>
          <cell r="CE2100">
            <v>0.15208456570171891</v>
          </cell>
          <cell r="CF2100">
            <v>-8.6813706223013327E-3</v>
          </cell>
          <cell r="CG2100">
            <v>0.99131862937769866</v>
          </cell>
          <cell r="CI2100">
            <v>-7.4833644228728957E-3</v>
          </cell>
          <cell r="CJ2100">
            <v>-0.13132837667069508</v>
          </cell>
          <cell r="CK2100">
            <v>-0.43025541312750026</v>
          </cell>
          <cell r="CM2100">
            <v>18324556.329999998</v>
          </cell>
          <cell r="CN2100">
            <v>55160.73</v>
          </cell>
          <cell r="CO2100">
            <v>55160.73</v>
          </cell>
          <cell r="CP2100">
            <v>18379717.059999999</v>
          </cell>
          <cell r="CQ2100">
            <v>-7.6259295499228981E-3</v>
          </cell>
          <cell r="CR2100">
            <v>0.99237407045007708</v>
          </cell>
          <cell r="CT2100">
            <v>3.2239364942616699E-3</v>
          </cell>
          <cell r="CU2100">
            <v>4.1212242543401389E-2</v>
          </cell>
          <cell r="CV2100">
            <v>0.77818040929459542</v>
          </cell>
          <cell r="CW2100">
            <v>0.48423671931004963</v>
          </cell>
          <cell r="CX2100">
            <v>-4.6704497312140764E-3</v>
          </cell>
          <cell r="CY2100">
            <v>0.99532955026878589</v>
          </cell>
          <cell r="DA2100">
            <v>3.848708660395328E-3</v>
          </cell>
          <cell r="DB2100">
            <v>6.0493183861837885E-2</v>
          </cell>
          <cell r="DC2100">
            <v>0.65571856558319008</v>
          </cell>
          <cell r="DE2100">
            <v>0.55806675879333201</v>
          </cell>
          <cell r="DF2100">
            <v>0.4419332412066681</v>
          </cell>
        </row>
        <row r="2101">
          <cell r="BS2101">
            <v>39429</v>
          </cell>
          <cell r="BU2101">
            <v>23216374.52</v>
          </cell>
          <cell r="BV2101">
            <v>0</v>
          </cell>
          <cell r="BW2101">
            <v>0</v>
          </cell>
          <cell r="BX2101">
            <v>23216374.52</v>
          </cell>
          <cell r="BY2101">
            <v>3.3014676124616888E-3</v>
          </cell>
          <cell r="BZ2101">
            <v>1.0033014676124616</v>
          </cell>
          <cell r="CB2101">
            <v>6.7008266684300821E-3</v>
          </cell>
          <cell r="CC2101">
            <v>0.11444074178084862</v>
          </cell>
          <cell r="CD2101">
            <v>0.13944063059652634</v>
          </cell>
          <cell r="CE2101">
            <v>0.15588813558220016</v>
          </cell>
          <cell r="CF2101">
            <v>1.1193094859265196E-2</v>
          </cell>
          <cell r="CG2101">
            <v>1.0111930948592651</v>
          </cell>
          <cell r="CI2101">
            <v>3.6259684285404603E-3</v>
          </cell>
          <cell r="CJ2101">
            <v>-0.1216052527892183</v>
          </cell>
          <cell r="CK2101">
            <v>-0.42387820792108355</v>
          </cell>
          <cell r="CM2101">
            <v>18350915.059999999</v>
          </cell>
          <cell r="CN2101">
            <v>0</v>
          </cell>
          <cell r="CO2101">
            <v>55160.73</v>
          </cell>
          <cell r="CP2101">
            <v>18406075.789999999</v>
          </cell>
          <cell r="CQ2101">
            <v>1.4341205533226228E-3</v>
          </cell>
          <cell r="CR2101">
            <v>1.0014341205533226</v>
          </cell>
          <cell r="CT2101">
            <v>4.6626805611733602E-3</v>
          </cell>
          <cell r="CU2101">
            <v>4.2705466420803972E-2</v>
          </cell>
          <cell r="CV2101">
            <v>0.78073053436708029</v>
          </cell>
          <cell r="CW2101">
            <v>0.48636529369520831</v>
          </cell>
          <cell r="CX2101">
            <v>8.8807584164768004E-4</v>
          </cell>
          <cell r="CY2101">
            <v>1.0008880758416476</v>
          </cell>
          <cell r="DA2101">
            <v>4.7402024472258386E-3</v>
          </cell>
          <cell r="DB2101">
            <v>6.143498223865751E-2</v>
          </cell>
          <cell r="DC2101">
            <v>0.65718896924185199</v>
          </cell>
          <cell r="DE2101">
            <v>0.55852509881160262</v>
          </cell>
          <cell r="DF2101">
            <v>0.44147490118839738</v>
          </cell>
        </row>
        <row r="2102">
          <cell r="BS2102">
            <v>39430</v>
          </cell>
          <cell r="BU2102">
            <v>23318373.059999999</v>
          </cell>
          <cell r="BV2102">
            <v>0</v>
          </cell>
          <cell r="BW2102">
            <v>0</v>
          </cell>
          <cell r="BX2102">
            <v>23318373.059999999</v>
          </cell>
          <cell r="BY2102">
            <v>4.3933879474648959E-3</v>
          </cell>
          <cell r="BZ2102">
            <v>1.0043933879474649</v>
          </cell>
          <cell r="CA2102">
            <v>6.2547949261066993E-3</v>
          </cell>
          <cell r="CB2102">
            <v>1.1123653947018086E-2</v>
          </cell>
          <cell r="CC2102">
            <v>0.11933691230395249</v>
          </cell>
          <cell r="CD2102">
            <v>0.14444663532984103</v>
          </cell>
          <cell r="CE2102">
            <v>0.16096640058568479</v>
          </cell>
          <cell r="CF2102">
            <v>1.4827414570663541E-2</v>
          </cell>
          <cell r="CG2102">
            <v>1.0148274145706635</v>
          </cell>
          <cell r="CI2102">
            <v>1.850714673631404E-2</v>
          </cell>
          <cell r="CJ2102">
            <v>-0.10858092971563083</v>
          </cell>
          <cell r="CK2102">
            <v>-0.41533581126673591</v>
          </cell>
          <cell r="CM2102">
            <v>17763858.350000001</v>
          </cell>
          <cell r="CN2102">
            <v>31918.7</v>
          </cell>
          <cell r="CO2102">
            <v>87079.430000000008</v>
          </cell>
          <cell r="CP2102">
            <v>17850937.780000001</v>
          </cell>
          <cell r="CQ2102">
            <v>-3.0160584816324824E-2</v>
          </cell>
          <cell r="CR2102">
            <v>0.96983941518367522</v>
          </cell>
          <cell r="CS2102">
            <v>-7.4217277982319363E-2</v>
          </cell>
          <cell r="CT2102">
            <v>-2.5638533427688071E-2</v>
          </cell>
          <cell r="CU2102">
            <v>1.1256859762373894E-2</v>
          </cell>
          <cell r="CV2102">
            <v>0.72702266005028271</v>
          </cell>
          <cell r="CW2102">
            <v>0.44153564718667249</v>
          </cell>
          <cell r="CX2102">
            <v>-1.8361105437167763E-2</v>
          </cell>
          <cell r="CY2102">
            <v>0.98163889456283226</v>
          </cell>
          <cell r="DA2102">
            <v>-1.3707938346868898E-2</v>
          </cell>
          <cell r="DB2102">
            <v>4.1945862615075269E-2</v>
          </cell>
          <cell r="DC2102">
            <v>0.62676114784829107</v>
          </cell>
          <cell r="DE2102">
            <v>0.56760239791463651</v>
          </cell>
          <cell r="DF2102">
            <v>0.43239760208536354</v>
          </cell>
        </row>
        <row r="2103">
          <cell r="BS2103">
            <v>39433</v>
          </cell>
          <cell r="BU2103">
            <v>23358186.940000001</v>
          </cell>
          <cell r="BV2103">
            <v>0</v>
          </cell>
          <cell r="BW2103">
            <v>0</v>
          </cell>
          <cell r="BX2103">
            <v>23358186.940000001</v>
          </cell>
          <cell r="BY2103">
            <v>1.7074038526426545E-3</v>
          </cell>
          <cell r="BZ2103">
            <v>1.0017074038526426</v>
          </cell>
          <cell r="CB2103">
            <v>1.2850050369265231E-2</v>
          </cell>
          <cell r="CC2103">
            <v>0.12124807246042524</v>
          </cell>
          <cell r="CD2103">
            <v>0.14640066792414697</v>
          </cell>
          <cell r="CE2103">
            <v>0.16294863909083346</v>
          </cell>
          <cell r="CF2103">
            <v>5.9959247370222962E-3</v>
          </cell>
          <cell r="CG2103">
            <v>1.0059959247370223</v>
          </cell>
          <cell r="CI2103">
            <v>2.4614038932264215E-2</v>
          </cell>
          <cell r="CJ2103">
            <v>-0.10323604806105935</v>
          </cell>
          <cell r="CK2103">
            <v>-0.41183020879465904</v>
          </cell>
          <cell r="CM2103">
            <v>17298290.300000001</v>
          </cell>
          <cell r="CN2103">
            <v>0</v>
          </cell>
          <cell r="CO2103">
            <v>87079.430000000008</v>
          </cell>
          <cell r="CP2103">
            <v>17385369.73</v>
          </cell>
          <cell r="CQ2103">
            <v>-2.6080873494591313E-2</v>
          </cell>
          <cell r="CR2103">
            <v>0.97391912650540868</v>
          </cell>
          <cell r="CT2103">
            <v>-5.1050731575364994E-2</v>
          </cell>
          <cell r="CU2103">
            <v>-1.5117602467626279E-2</v>
          </cell>
          <cell r="CV2103">
            <v>0.68198040053121867</v>
          </cell>
          <cell r="CW2103">
            <v>0.40393913833445305</v>
          </cell>
          <cell r="CX2103">
            <v>-1.5649107773891162E-2</v>
          </cell>
          <cell r="CY2103">
            <v>0.98435089222610883</v>
          </cell>
          <cell r="DA2103">
            <v>-2.9142529116212068E-2</v>
          </cell>
          <cell r="DB2103">
            <v>2.5640339516451949E-2</v>
          </cell>
          <cell r="DC2103">
            <v>0.60130378732323431</v>
          </cell>
          <cell r="DE2103">
            <v>0.57452559901129296</v>
          </cell>
          <cell r="DF2103">
            <v>0.42547440098870698</v>
          </cell>
        </row>
        <row r="2104">
          <cell r="BS2104">
            <v>39434</v>
          </cell>
          <cell r="BU2104">
            <v>23242599.09</v>
          </cell>
          <cell r="BV2104">
            <v>0</v>
          </cell>
          <cell r="BW2104">
            <v>0</v>
          </cell>
          <cell r="BX2104">
            <v>23242599.09</v>
          </cell>
          <cell r="BY2104">
            <v>-4.9484940888995851E-3</v>
          </cell>
          <cell r="BZ2104">
            <v>0.99505150591110036</v>
          </cell>
          <cell r="CB2104">
            <v>7.8379678820712506E-3</v>
          </cell>
          <cell r="CC2104">
            <v>0.11569958300166472</v>
          </cell>
          <cell r="CD2104">
            <v>0.1407277109954137</v>
          </cell>
          <cell r="CE2104">
            <v>0.1571937946245987</v>
          </cell>
          <cell r="CF2104">
            <v>-1.5725644125183503E-2</v>
          </cell>
          <cell r="CG2104">
            <v>0.98427435587481649</v>
          </cell>
          <cell r="CI2104">
            <v>8.5013231903485753E-3</v>
          </cell>
          <cell r="CJ2104">
            <v>-0.11733823883354433</v>
          </cell>
          <cell r="CK2104">
            <v>-0.42107955761633775</v>
          </cell>
          <cell r="CM2104">
            <v>17574276.59</v>
          </cell>
          <cell r="CN2104">
            <v>0</v>
          </cell>
          <cell r="CO2104">
            <v>87079.430000000008</v>
          </cell>
          <cell r="CP2104">
            <v>17661356.02</v>
          </cell>
          <cell r="CQ2104">
            <v>1.5874628741645927E-2</v>
          </cell>
          <cell r="CR2104">
            <v>1.015874628741646</v>
          </cell>
          <cell r="CT2104">
            <v>-3.5986514244467305E-2</v>
          </cell>
          <cell r="CU2104">
            <v>5.1703994738239167E-4</v>
          </cell>
          <cell r="CV2104">
            <v>0.70868121494037695</v>
          </cell>
          <cell r="CW2104">
            <v>0.42622615093137894</v>
          </cell>
          <cell r="CX2104">
            <v>9.5180693841954243E-3</v>
          </cell>
          <cell r="CY2104">
            <v>1.0095180693841954</v>
          </cell>
          <cell r="DA2104">
            <v>-1.9901840346175703E-2</v>
          </cell>
          <cell r="DB2104">
            <v>3.5402455431199353E-2</v>
          </cell>
          <cell r="DC2104">
            <v>0.61654510787615169</v>
          </cell>
          <cell r="DE2104">
            <v>0.56943601642172526</v>
          </cell>
          <cell r="DF2104">
            <v>0.43056398357827469</v>
          </cell>
        </row>
        <row r="2105">
          <cell r="BS2105">
            <v>39435</v>
          </cell>
          <cell r="BU2105">
            <v>23192432.550000001</v>
          </cell>
          <cell r="BV2105">
            <v>0</v>
          </cell>
          <cell r="BW2105">
            <v>0</v>
          </cell>
          <cell r="BX2105">
            <v>23192432.550000001</v>
          </cell>
          <cell r="BY2105">
            <v>-2.1583877003490104E-3</v>
          </cell>
          <cell r="BZ2105">
            <v>0.99784161229965096</v>
          </cell>
          <cell r="CB2105">
            <v>5.6626628082498964E-3</v>
          </cell>
          <cell r="CC2105">
            <v>0.11329147074442947</v>
          </cell>
          <cell r="CD2105">
            <v>0.13826557833455388</v>
          </cell>
          <cell r="CE2105">
            <v>0.15469612177136072</v>
          </cell>
          <cell r="CF2105">
            <v>-6.5996025871702078E-3</v>
          </cell>
          <cell r="CG2105">
            <v>0.99340039741282982</v>
          </cell>
          <cell r="CI2105">
            <v>1.8456152486570065E-3</v>
          </cell>
          <cell r="CJ2105">
            <v>-0.12316345567613463</v>
          </cell>
          <cell r="CK2105">
            <v>-0.42490020246565863</v>
          </cell>
          <cell r="CM2105">
            <v>17718925.829999998</v>
          </cell>
          <cell r="CN2105">
            <v>0</v>
          </cell>
          <cell r="CO2105">
            <v>87079.430000000008</v>
          </cell>
          <cell r="CP2105">
            <v>17806005.259999998</v>
          </cell>
          <cell r="CQ2105">
            <v>8.1901548123595527E-3</v>
          </cell>
          <cell r="CR2105">
            <v>1.0081901548123595</v>
          </cell>
          <cell r="CT2105">
            <v>-2.8091094554927198E-2</v>
          </cell>
          <cell r="CU2105">
            <v>8.7114293969552392E-3</v>
          </cell>
          <cell r="CV2105">
            <v>0.72267557861570908</v>
          </cell>
          <cell r="CW2105">
            <v>0.43790716390494255</v>
          </cell>
          <cell r="CX2105">
            <v>4.9233293676054519E-3</v>
          </cell>
          <cell r="CY2105">
            <v>1.0049233293676054</v>
          </cell>
          <cell r="DA2105">
            <v>-1.5076494293616016E-2</v>
          </cell>
          <cell r="DB2105">
            <v>4.0500082747314536E-2</v>
          </cell>
          <cell r="DC2105">
            <v>0.62450389187981714</v>
          </cell>
          <cell r="DE2105">
            <v>0.56689470768924399</v>
          </cell>
          <cell r="DF2105">
            <v>0.43310529231075606</v>
          </cell>
        </row>
        <row r="2106">
          <cell r="BS2106">
            <v>39436</v>
          </cell>
          <cell r="BU2106">
            <v>23183530.859999999</v>
          </cell>
          <cell r="BV2106">
            <v>0</v>
          </cell>
          <cell r="BW2106">
            <v>0</v>
          </cell>
          <cell r="BX2106">
            <v>23183530.859999999</v>
          </cell>
          <cell r="BY2106">
            <v>-3.8381872970031945E-4</v>
          </cell>
          <cell r="BZ2106">
            <v>0.99961618127029972</v>
          </cell>
          <cell r="CB2106">
            <v>5.2766706425038112E-3</v>
          </cell>
          <cell r="CC2106">
            <v>0.11286416862634208</v>
          </cell>
          <cell r="CD2106">
            <v>0.13782869068621606</v>
          </cell>
          <cell r="CE2106">
            <v>0.15425292777271249</v>
          </cell>
          <cell r="CF2106">
            <v>-1.1804900808372802E-3</v>
          </cell>
          <cell r="CG2106">
            <v>0.99881950991916268</v>
          </cell>
          <cell r="CI2106">
            <v>6.6294643732556224E-4</v>
          </cell>
          <cell r="CJ2106">
            <v>-0.12419855251922463</v>
          </cell>
          <cell r="CK2106">
            <v>-0.42557910207213945</v>
          </cell>
          <cell r="CM2106">
            <v>17891044.199999999</v>
          </cell>
          <cell r="CN2106">
            <v>3988.5</v>
          </cell>
          <cell r="CO2106">
            <v>91067.930000000008</v>
          </cell>
          <cell r="CP2106">
            <v>17982112.129999999</v>
          </cell>
          <cell r="CQ2106">
            <v>9.8903076478143795E-3</v>
          </cell>
          <cell r="CR2106">
            <v>1.0098903076478143</v>
          </cell>
          <cell r="CT2106">
            <v>-1.8478616474424947E-2</v>
          </cell>
          <cell r="CU2106">
            <v>1.8687895761557716E-2</v>
          </cell>
          <cell r="CV2106">
            <v>0.7397133700655949</v>
          </cell>
          <cell r="CW2106">
            <v>0.45212850812495864</v>
          </cell>
          <cell r="CX2106">
            <v>5.9545745345136996E-3</v>
          </cell>
          <cell r="CY2106">
            <v>1.0059545745345138</v>
          </cell>
          <cell r="DA2106">
            <v>-9.2116938680927296E-3</v>
          </cell>
          <cell r="DB2106">
            <v>4.6695818043201109E-2</v>
          </cell>
          <cell r="DC2106">
            <v>0.6341771213856231</v>
          </cell>
          <cell r="DE2106">
            <v>0.56442533674747641</v>
          </cell>
          <cell r="DF2106">
            <v>0.43557466325252348</v>
          </cell>
        </row>
        <row r="2107">
          <cell r="BS2107">
            <v>39437</v>
          </cell>
          <cell r="BU2107">
            <v>23051218.98</v>
          </cell>
          <cell r="BV2107">
            <v>0</v>
          </cell>
          <cell r="BW2107">
            <v>0</v>
          </cell>
          <cell r="BX2107">
            <v>23051218.98</v>
          </cell>
          <cell r="BY2107">
            <v>-5.7071496485587084E-3</v>
          </cell>
          <cell r="BZ2107">
            <v>0.99429285035144133</v>
          </cell>
          <cell r="CA2107">
            <v>-1.1456806155068833E-2</v>
          </cell>
          <cell r="CB2107">
            <v>-4.605937550578032E-4</v>
          </cell>
          <cell r="CC2107">
            <v>0.10651288627747268</v>
          </cell>
          <cell r="CD2107">
            <v>0.13133493207404623</v>
          </cell>
          <cell r="CE2107">
            <v>0.14766543358162654</v>
          </cell>
          <cell r="CF2107">
            <v>-1.6786638474612668E-2</v>
          </cell>
          <cell r="CG2107">
            <v>0.9832133615253873</v>
          </cell>
          <cell r="CI2107">
            <v>-1.6134820679458595E-2</v>
          </cell>
          <cell r="CJ2107">
            <v>-0.13890031479362686</v>
          </cell>
          <cell r="CK2107">
            <v>-0.43522169801791688</v>
          </cell>
          <cell r="CM2107">
            <v>18319513.010000002</v>
          </cell>
          <cell r="CN2107">
            <v>0</v>
          </cell>
          <cell r="CO2107">
            <v>91067.930000000008</v>
          </cell>
          <cell r="CP2107">
            <v>18410580.940000001</v>
          </cell>
          <cell r="CQ2107">
            <v>2.3827501847526428E-2</v>
          </cell>
          <cell r="CR2107">
            <v>1.0238275018475265</v>
          </cell>
          <cell r="CS2107">
            <v>3.1350910909959007E-2</v>
          </cell>
          <cell r="CT2107">
            <v>4.9085861049174007E-3</v>
          </cell>
          <cell r="CU2107">
            <v>4.2960683479869033E-2</v>
          </cell>
          <cell r="CV2107">
            <v>0.78116639360499929</v>
          </cell>
          <cell r="CW2107">
            <v>0.48672910283515192</v>
          </cell>
          <cell r="CX2107">
            <v>1.4454899033425898E-2</v>
          </cell>
          <cell r="CY2107">
            <v>1.0144548990334259</v>
          </cell>
          <cell r="DA2107">
            <v>5.1100510605430749E-3</v>
          </cell>
          <cell r="DB2107">
            <v>6.1825700411724638E-2</v>
          </cell>
          <cell r="DC2107">
            <v>0.65779898667798675</v>
          </cell>
          <cell r="DE2107">
            <v>0.55718663584613071</v>
          </cell>
          <cell r="DF2107">
            <v>0.44281336415386929</v>
          </cell>
        </row>
        <row r="2108">
          <cell r="BS2108">
            <v>39440</v>
          </cell>
          <cell r="BU2108">
            <v>23024166.760000002</v>
          </cell>
          <cell r="BV2108">
            <v>0</v>
          </cell>
          <cell r="BW2108">
            <v>0</v>
          </cell>
          <cell r="BX2108">
            <v>23024166.760000002</v>
          </cell>
          <cell r="BY2108">
            <v>-1.1735700408499095E-3</v>
          </cell>
          <cell r="BZ2108">
            <v>0.99882642995915005</v>
          </cell>
          <cell r="CB2108">
            <v>-1.6336232568757714E-3</v>
          </cell>
          <cell r="CC2108">
            <v>0.10521431590432306</v>
          </cell>
          <cell r="CD2108">
            <v>0.13000723129159719</v>
          </cell>
          <cell r="CE2108">
            <v>0.14631856781185615</v>
          </cell>
          <cell r="CF2108">
            <v>-3.6098471115083922E-3</v>
          </cell>
          <cell r="CG2108">
            <v>0.99639015288849164</v>
          </cell>
          <cell r="CI2108">
            <v>-1.9686423555142496E-2</v>
          </cell>
          <cell r="CJ2108">
            <v>-0.14200875300498983</v>
          </cell>
          <cell r="CK2108">
            <v>-0.43726046133996954</v>
          </cell>
          <cell r="CM2108">
            <v>18760736.23</v>
          </cell>
          <cell r="CN2108">
            <v>0</v>
          </cell>
          <cell r="CO2108">
            <v>91067.930000000008</v>
          </cell>
          <cell r="CP2108">
            <v>18851804.16</v>
          </cell>
          <cell r="CQ2108">
            <v>2.3965741300502316E-2</v>
          </cell>
          <cell r="CR2108">
            <v>1.0239657413005023</v>
          </cell>
          <cell r="CT2108">
            <v>2.8991965310161349E-2</v>
          </cell>
          <cell r="CU2108">
            <v>6.7956009406742623E-2</v>
          </cell>
          <cell r="CV2108">
            <v>0.82385336660728536</v>
          </cell>
          <cell r="CW2108">
            <v>0.522359667897627</v>
          </cell>
          <cell r="CX2108">
            <v>1.4663237798245538E-2</v>
          </cell>
          <cell r="CY2108">
            <v>1.0146632377982456</v>
          </cell>
          <cell r="DA2108">
            <v>1.9848218752650526E-2</v>
          </cell>
          <cell r="DB2108">
            <v>7.7395503157150491E-2</v>
          </cell>
          <cell r="DC2108">
            <v>0.68210768744133676</v>
          </cell>
          <cell r="DE2108">
            <v>0.55101639856649098</v>
          </cell>
          <cell r="DF2108">
            <v>0.44898360143350902</v>
          </cell>
        </row>
        <row r="2109">
          <cell r="BS2109">
            <v>39442</v>
          </cell>
          <cell r="BU2109">
            <v>22981414.969999999</v>
          </cell>
          <cell r="BV2109">
            <v>0</v>
          </cell>
          <cell r="BW2109">
            <v>0</v>
          </cell>
          <cell r="BX2109">
            <v>22981414.969999999</v>
          </cell>
          <cell r="BY2109">
            <v>-1.8568224616178392E-3</v>
          </cell>
          <cell r="BZ2109">
            <v>0.99814317753838211</v>
          </cell>
          <cell r="CB2109">
            <v>-3.4874123701365001E-3</v>
          </cell>
          <cell r="CC2109">
            <v>0.10316212913765033</v>
          </cell>
          <cell r="CD2109">
            <v>0.12790900848274434</v>
          </cell>
          <cell r="CE2109">
            <v>0.14419005774697347</v>
          </cell>
          <cell r="CF2109">
            <v>-5.593391742891243E-3</v>
          </cell>
          <cell r="CG2109">
            <v>0.9944066082571088</v>
          </cell>
          <cell r="CI2109">
            <v>-2.5169701419073265E-2</v>
          </cell>
          <cell r="CJ2109">
            <v>-0.14680783416140464</v>
          </cell>
          <cell r="CK2109">
            <v>-0.44040808402890896</v>
          </cell>
          <cell r="CM2109">
            <v>18734590.460000001</v>
          </cell>
          <cell r="CN2109">
            <v>0</v>
          </cell>
          <cell r="CO2109">
            <v>91067.930000000008</v>
          </cell>
          <cell r="CP2109">
            <v>18825658.390000001</v>
          </cell>
          <cell r="CQ2109">
            <v>-1.3869107581478055E-3</v>
          </cell>
          <cell r="CR2109">
            <v>0.99861308924185221</v>
          </cell>
          <cell r="CT2109">
            <v>2.7564845283424955E-2</v>
          </cell>
          <cell r="CU2109">
            <v>6.6474849728067831E-2</v>
          </cell>
          <cell r="CV2109">
            <v>0.8213238447518536</v>
          </cell>
          <cell r="CW2109">
            <v>0.52024829089644942</v>
          </cell>
          <cell r="CX2109">
            <v>-8.4805632087397163E-4</v>
          </cell>
          <cell r="CY2109">
            <v>0.99915194367912608</v>
          </cell>
          <cell r="DA2109">
            <v>1.8983330024405332E-2</v>
          </cell>
          <cell r="DB2109">
            <v>7.6481811090616914E-2</v>
          </cell>
          <cell r="DC2109">
            <v>0.68068116538461143</v>
          </cell>
          <cell r="DE2109">
            <v>0.55090161996845821</v>
          </cell>
          <cell r="DF2109">
            <v>0.44909838003154179</v>
          </cell>
        </row>
        <row r="2110">
          <cell r="BS2110">
            <v>39443</v>
          </cell>
          <cell r="BU2110">
            <v>23099523.16</v>
          </cell>
          <cell r="BV2110">
            <v>0</v>
          </cell>
          <cell r="BW2110">
            <v>0</v>
          </cell>
          <cell r="BX2110">
            <v>23099523.16</v>
          </cell>
          <cell r="BY2110">
            <v>5.1392914733135488E-3</v>
          </cell>
          <cell r="BZ2110">
            <v>1.0051392914733135</v>
          </cell>
          <cell r="CB2110">
            <v>1.6339562745191216E-3</v>
          </cell>
          <cell r="CC2110">
            <v>0.1088316008616097</v>
          </cell>
          <cell r="CD2110">
            <v>0.13370566163271325</v>
          </cell>
          <cell r="CE2110">
            <v>0.15007038395460248</v>
          </cell>
          <cell r="CF2110">
            <v>1.5524399043681334E-2</v>
          </cell>
          <cell r="CG2110">
            <v>1.0155243990436813</v>
          </cell>
          <cell r="CI2110">
            <v>-1.0036046864031922E-2</v>
          </cell>
          <cell r="CJ2110">
            <v>-0.13356253851798361</v>
          </cell>
          <cell r="CK2110">
            <v>-0.43172075582375558</v>
          </cell>
          <cell r="CM2110">
            <v>18302490.25</v>
          </cell>
          <cell r="CN2110">
            <v>0</v>
          </cell>
          <cell r="CO2110">
            <v>91067.930000000008</v>
          </cell>
          <cell r="CP2110">
            <v>18393558.18</v>
          </cell>
          <cell r="CQ2110">
            <v>-2.2952727657563794E-2</v>
          </cell>
          <cell r="CR2110">
            <v>0.97704727234243616</v>
          </cell>
          <cell r="CT2110">
            <v>3.9794292391477359E-3</v>
          </cell>
          <cell r="CU2110">
            <v>4.1996342948618093E-2</v>
          </cell>
          <cell r="CV2110">
            <v>0.77951949456703717</v>
          </cell>
          <cell r="CW2110">
            <v>0.48535444590362631</v>
          </cell>
          <cell r="CX2110">
            <v>-1.4174446742363971E-2</v>
          </cell>
          <cell r="CY2110">
            <v>0.98582555325763599</v>
          </cell>
          <cell r="DA2110">
            <v>4.5398050816176649E-3</v>
          </cell>
          <cell r="DB2110">
            <v>6.1223276990189479E-2</v>
          </cell>
          <cell r="DC2110">
            <v>0.65685843971497304</v>
          </cell>
          <cell r="DE2110">
            <v>0.55793236264255397</v>
          </cell>
          <cell r="DF2110">
            <v>0.44206763735744614</v>
          </cell>
        </row>
        <row r="2111">
          <cell r="BS2111">
            <v>39444</v>
          </cell>
          <cell r="BU2111">
            <v>23134839.850000001</v>
          </cell>
          <cell r="BV2111">
            <v>0</v>
          </cell>
          <cell r="BW2111">
            <v>0</v>
          </cell>
          <cell r="BX2111">
            <v>23134839.850000001</v>
          </cell>
          <cell r="BY2111">
            <v>1.5288925990107468E-3</v>
          </cell>
          <cell r="BZ2111">
            <v>1.0015288925990107</v>
          </cell>
          <cell r="CA2111">
            <v>3.6276116275042458E-3</v>
          </cell>
          <cell r="CB2111">
            <v>3.1653470171850717E-3</v>
          </cell>
          <cell r="CC2111">
            <v>0.1105268852897161</v>
          </cell>
          <cell r="CD2111">
            <v>0.13543897582823994</v>
          </cell>
          <cell r="CE2111">
            <v>0.15182871805297204</v>
          </cell>
          <cell r="CF2111">
            <v>4.6449487176625105E-3</v>
          </cell>
          <cell r="CG2111">
            <v>1.0046449487176625</v>
          </cell>
          <cell r="CI2111">
            <v>-5.437715069380844E-3</v>
          </cell>
          <cell r="CJ2111">
            <v>-0.12953798094233793</v>
          </cell>
          <cell r="CK2111">
            <v>-0.42908112787724495</v>
          </cell>
          <cell r="CM2111">
            <v>18353962.399999999</v>
          </cell>
          <cell r="CN2111">
            <v>0</v>
          </cell>
          <cell r="CO2111">
            <v>91067.930000000008</v>
          </cell>
          <cell r="CP2111">
            <v>18445030.329999998</v>
          </cell>
          <cell r="CQ2111">
            <v>2.7983791660259674E-3</v>
          </cell>
          <cell r="CR2111">
            <v>1.002798379166026</v>
          </cell>
          <cell r="CS2111">
            <v>1.8711734362031329E-3</v>
          </cell>
          <cell r="CT2111">
            <v>6.7889443570492425E-3</v>
          </cell>
          <cell r="CU2111">
            <v>4.4912243805800722E-2</v>
          </cell>
          <cell r="CV2111">
            <v>0.78449926484617061</v>
          </cell>
          <cell r="CW2111">
            <v>0.489511030839207</v>
          </cell>
          <cell r="CX2111">
            <v>1.7411896362890134E-3</v>
          </cell>
          <cell r="CY2111">
            <v>1.0017411896362891</v>
          </cell>
          <cell r="DA2111">
            <v>6.28889937946564E-3</v>
          </cell>
          <cell r="DB2111">
            <v>6.3071067961873561E-2</v>
          </cell>
          <cell r="DC2111">
            <v>0.65974334445900285</v>
          </cell>
          <cell r="DE2111">
            <v>0.55761647951647009</v>
          </cell>
          <cell r="DF2111">
            <v>0.44238352048352997</v>
          </cell>
        </row>
        <row r="2112">
          <cell r="BS2112">
            <v>39447</v>
          </cell>
          <cell r="BU2112">
            <v>23189875.609999999</v>
          </cell>
          <cell r="BV2112">
            <v>0</v>
          </cell>
          <cell r="BW2112">
            <v>0</v>
          </cell>
          <cell r="BX2112">
            <v>23189875.609999999</v>
          </cell>
          <cell r="BY2112">
            <v>2.378912512765802E-3</v>
          </cell>
          <cell r="BZ2112">
            <v>1.0023789125127658</v>
          </cell>
          <cell r="CB2112">
            <v>5.5517896135772737E-3</v>
          </cell>
          <cell r="CC2112">
            <v>0.11316873159289464</v>
          </cell>
          <cell r="CD2112">
            <v>0.13814008581531967</v>
          </cell>
          <cell r="CE2112">
            <v>0.15456881780291121</v>
          </cell>
          <cell r="CF2112">
            <v>7.0908723435619868E-3</v>
          </cell>
          <cell r="CG2112">
            <v>1.0070908723435621</v>
          </cell>
          <cell r="CI2112">
            <v>1.614599130783656E-3</v>
          </cell>
          <cell r="CJ2112">
            <v>-0.12336564588528076</v>
          </cell>
          <cell r="CK2112">
            <v>-0.42503281503649204</v>
          </cell>
          <cell r="CM2112">
            <v>18422091.710000001</v>
          </cell>
          <cell r="CN2112">
            <v>0</v>
          </cell>
          <cell r="CO2112">
            <v>91067.930000000008</v>
          </cell>
          <cell r="CP2112">
            <v>18513159.640000001</v>
          </cell>
          <cell r="CQ2112">
            <v>3.6936404430408108E-3</v>
          </cell>
          <cell r="CR2112">
            <v>1.0036936404430408</v>
          </cell>
          <cell r="CT2112">
            <v>1.0507660719532685E-2</v>
          </cell>
          <cell r="CU2112">
            <v>4.8771773928950379E-2</v>
          </cell>
          <cell r="CV2112">
            <v>0.79109056350138296</v>
          </cell>
          <cell r="CW2112">
            <v>0.49501274902307002</v>
          </cell>
          <cell r="CX2112">
            <v>2.298579286997234E-3</v>
          </cell>
          <cell r="CY2112">
            <v>1.0022985792869972</v>
          </cell>
          <cell r="DA2112">
            <v>8.6019342003145205E-3</v>
          </cell>
          <cell r="DB2112">
            <v>6.5514621099296733E-2</v>
          </cell>
          <cell r="DC2112">
            <v>0.66355839613230772</v>
          </cell>
          <cell r="DE2112">
            <v>0.55728861439469191</v>
          </cell>
          <cell r="DF2112">
            <v>0.44271138560530815</v>
          </cell>
        </row>
        <row r="2113">
          <cell r="CO2113" t="str">
            <v xml:space="preserve"> </v>
          </cell>
        </row>
        <row r="2117">
          <cell r="BU2117">
            <v>0</v>
          </cell>
          <cell r="BX2117">
            <v>0</v>
          </cell>
          <cell r="CM2117">
            <v>0</v>
          </cell>
          <cell r="CP2117">
            <v>0</v>
          </cell>
        </row>
        <row r="2119">
          <cell r="BU2119">
            <v>23189875.609999999</v>
          </cell>
          <cell r="BW2119">
            <v>0</v>
          </cell>
          <cell r="BX2119">
            <v>23189875.609999999</v>
          </cell>
          <cell r="BY2119" t="str">
            <v>Month P&amp;L</v>
          </cell>
          <cell r="CA2119">
            <v>41703035.25</v>
          </cell>
          <cell r="CM2119">
            <v>18422091.710000001</v>
          </cell>
          <cell r="CP2119">
            <v>18513159.640000001</v>
          </cell>
        </row>
        <row r="2120">
          <cell r="BX2120">
            <v>0</v>
          </cell>
          <cell r="CA2120">
            <v>41611967.32</v>
          </cell>
        </row>
        <row r="2121">
          <cell r="BU2121">
            <v>0</v>
          </cell>
          <cell r="CM2121">
            <v>0</v>
          </cell>
        </row>
        <row r="2139">
          <cell r="BU2139" t="e">
            <v>#DIV/0!</v>
          </cell>
          <cell r="BX2139" t="e">
            <v>#DIV/0!</v>
          </cell>
          <cell r="CA2139" t="str">
            <v>`</v>
          </cell>
          <cell r="CM2139" t="e">
            <v>#DIV/0!</v>
          </cell>
          <cell r="CP2139" t="e">
            <v>#DIV/0!</v>
          </cell>
        </row>
        <row r="2140">
          <cell r="CP2140">
            <v>91067.930000000008</v>
          </cell>
        </row>
        <row r="2141">
          <cell r="BS2141" t="str">
            <v>Cum fee deduction</v>
          </cell>
          <cell r="BU2141">
            <v>23189875.609999999</v>
          </cell>
          <cell r="BX2141">
            <v>0</v>
          </cell>
          <cell r="CM2141">
            <v>18422091.710000001</v>
          </cell>
          <cell r="CP2141">
            <v>91067.930000000008</v>
          </cell>
        </row>
        <row r="2147">
          <cell r="BX2147">
            <v>0</v>
          </cell>
        </row>
        <row r="2148">
          <cell r="BX2148">
            <v>-23189875.609999999</v>
          </cell>
        </row>
        <row r="2156">
          <cell r="BT2156" t="str">
            <v>First Day P&amp;L:</v>
          </cell>
          <cell r="BU2156" t="e">
            <v>#REF!</v>
          </cell>
          <cell r="BW2156" t="e">
            <v>#REF!</v>
          </cell>
          <cell r="CL2156" t="str">
            <v>First Day P&amp;L:</v>
          </cell>
          <cell r="CM2156" t="e">
            <v>#REF!</v>
          </cell>
        </row>
        <row r="2181">
          <cell r="BU2181">
            <v>0</v>
          </cell>
          <cell r="BX2181">
            <v>0</v>
          </cell>
          <cell r="CM2181">
            <v>0</v>
          </cell>
        </row>
        <row r="2182">
          <cell r="BU2182">
            <v>-542831</v>
          </cell>
          <cell r="BX2182">
            <v>-542831</v>
          </cell>
          <cell r="CM2182">
            <v>0</v>
          </cell>
        </row>
        <row r="2183">
          <cell r="BU2183">
            <v>22647044.609999999</v>
          </cell>
          <cell r="BX2183">
            <v>22647044.609999999</v>
          </cell>
          <cell r="CM2183">
            <v>18422091.710000001</v>
          </cell>
          <cell r="CP2183">
            <v>18422091.710000001</v>
          </cell>
        </row>
        <row r="2185">
          <cell r="BS2185">
            <v>39449</v>
          </cell>
          <cell r="BU2185">
            <v>22632284.73</v>
          </cell>
          <cell r="BV2185">
            <v>0</v>
          </cell>
          <cell r="BW2185">
            <v>0</v>
          </cell>
          <cell r="BX2185">
            <v>22632284.73</v>
          </cell>
          <cell r="BY2185">
            <v>-6.5173537007480453E-4</v>
          </cell>
          <cell r="BZ2185">
            <v>0.99934826462992521</v>
          </cell>
          <cell r="CB2185">
            <v>-6.5173537007479077E-4</v>
          </cell>
          <cell r="CC2185">
            <v>-6.5173537007479077E-4</v>
          </cell>
          <cell r="CD2185">
            <v>0.13739831966529392</v>
          </cell>
          <cell r="CE2185">
            <v>0.15381634446716363</v>
          </cell>
          <cell r="CF2185">
            <v>-1.5122146235115727E-3</v>
          </cell>
          <cell r="CG2185">
            <v>0.99848778537648841</v>
          </cell>
          <cell r="CI2185">
            <v>-1.5122146235115874E-3</v>
          </cell>
          <cell r="CJ2185">
            <v>-1.5122146235115874E-3</v>
          </cell>
          <cell r="CK2185">
            <v>-0.42590228882163317</v>
          </cell>
          <cell r="CM2185">
            <v>17961338.449999999</v>
          </cell>
          <cell r="CN2185">
            <v>0</v>
          </cell>
          <cell r="CO2185">
            <v>0</v>
          </cell>
          <cell r="CP2185">
            <v>17961338.449999999</v>
          </cell>
          <cell r="CQ2185">
            <v>-2.5010909035367169E-2</v>
          </cell>
          <cell r="CR2185">
            <v>0.97498909096463282</v>
          </cell>
          <cell r="CT2185">
            <v>-2.5010909035367179E-2</v>
          </cell>
          <cell r="CU2185">
            <v>-2.5010909035367179E-2</v>
          </cell>
          <cell r="CV2185">
            <v>0.74629376034354533</v>
          </cell>
          <cell r="CW2185">
            <v>0.45762112115053988</v>
          </cell>
          <cell r="CX2185">
            <v>-1.5423666509440348E-2</v>
          </cell>
          <cell r="CY2185">
            <v>0.98457633349055962</v>
          </cell>
          <cell r="DA2185">
            <v>-1.5423666509440381E-2</v>
          </cell>
          <cell r="DB2185">
            <v>-1.5423666509440381E-2</v>
          </cell>
          <cell r="DC2185">
            <v>0.63790022621138354</v>
          </cell>
          <cell r="DE2185">
            <v>0.55753300536007977</v>
          </cell>
          <cell r="DF2185">
            <v>0.44246699463992017</v>
          </cell>
        </row>
        <row r="2186">
          <cell r="BS2186">
            <v>39450</v>
          </cell>
          <cell r="BU2186">
            <v>22799204.73</v>
          </cell>
          <cell r="BV2186">
            <v>0</v>
          </cell>
          <cell r="BW2186">
            <v>0</v>
          </cell>
          <cell r="BX2186">
            <v>22799204.73</v>
          </cell>
          <cell r="BY2186">
            <v>7.3753048793496687E-3</v>
          </cell>
          <cell r="BZ2186">
            <v>1.0073753048793497</v>
          </cell>
          <cell r="CB2186">
            <v>6.718762762219832E-3</v>
          </cell>
          <cell r="CC2186">
            <v>6.718762762219832E-3</v>
          </cell>
          <cell r="CD2186">
            <v>0.1457869790420856</v>
          </cell>
          <cell r="CE2186">
            <v>0.16232609178238566</v>
          </cell>
          <cell r="CF2186">
            <v>1.7151204151590403E-2</v>
          </cell>
          <cell r="CG2186">
            <v>1.0171512041515904</v>
          </cell>
          <cell r="CI2186">
            <v>1.5613053226350093E-2</v>
          </cell>
          <cell r="CJ2186">
            <v>1.5613053226350093E-2</v>
          </cell>
          <cell r="CK2186">
            <v>-0.41605582177425215</v>
          </cell>
          <cell r="CM2186">
            <v>17597624.5</v>
          </cell>
          <cell r="CN2186">
            <v>0</v>
          </cell>
          <cell r="CO2186">
            <v>0</v>
          </cell>
          <cell r="CP2186">
            <v>17597624.5</v>
          </cell>
          <cell r="CQ2186">
            <v>-2.0249824422188274E-2</v>
          </cell>
          <cell r="CR2186">
            <v>0.97975017557781174</v>
          </cell>
          <cell r="CT2186">
            <v>-4.4754266940949972E-2</v>
          </cell>
          <cell r="CU2186">
            <v>-4.4754266940949972E-2</v>
          </cell>
          <cell r="CV2186">
            <v>0.71093161830702556</v>
          </cell>
          <cell r="CW2186">
            <v>0.42810454937316833</v>
          </cell>
          <cell r="CX2186">
            <v>-1.2374716252209263E-2</v>
          </cell>
          <cell r="CY2186">
            <v>0.98762528374779068</v>
          </cell>
          <cell r="DA2186">
            <v>-2.7607519265026692E-2</v>
          </cell>
          <cell r="DB2186">
            <v>-2.7607519265026692E-2</v>
          </cell>
          <cell r="DC2186">
            <v>0.61763167566258814</v>
          </cell>
          <cell r="DE2186">
            <v>0.56438104585368221</v>
          </cell>
          <cell r="DF2186">
            <v>0.43561895414631774</v>
          </cell>
        </row>
        <row r="2187">
          <cell r="BS2187">
            <v>39451</v>
          </cell>
          <cell r="BU2187">
            <v>23294910.140000001</v>
          </cell>
          <cell r="BV2187">
            <v>0</v>
          </cell>
          <cell r="BW2187">
            <v>0</v>
          </cell>
          <cell r="BX2187">
            <v>23294910.140000001</v>
          </cell>
          <cell r="BY2187">
            <v>2.1742223725362376E-2</v>
          </cell>
          <cell r="BZ2187">
            <v>1.0217422237253624</v>
          </cell>
          <cell r="CA2187">
            <v>2.8607067330715941E-2</v>
          </cell>
          <cell r="CB2187">
            <v>2.8607067330715941E-2</v>
          </cell>
          <cell r="CC2187">
            <v>2.8607067330715941E-2</v>
          </cell>
          <cell r="CD2187">
            <v>0.17069893588202567</v>
          </cell>
          <cell r="CE2187">
            <v>0.18759764571174431</v>
          </cell>
          <cell r="CF2187">
            <v>4.0500816149472811E-2</v>
          </cell>
          <cell r="CG2187">
            <v>1.0405008161494729</v>
          </cell>
          <cell r="CI2187">
            <v>5.6746210774075267E-2</v>
          </cell>
          <cell r="CJ2187">
            <v>5.6746210774075267E-2</v>
          </cell>
          <cell r="CK2187">
            <v>-0.3924056059703761</v>
          </cell>
          <cell r="CM2187">
            <v>16475006.77</v>
          </cell>
          <cell r="CN2187">
            <v>0</v>
          </cell>
          <cell r="CO2187">
            <v>0</v>
          </cell>
          <cell r="CP2187">
            <v>16475006.77</v>
          </cell>
          <cell r="CQ2187">
            <v>-6.3793708633798865E-2</v>
          </cell>
          <cell r="CR2187">
            <v>0.93620629136620115</v>
          </cell>
          <cell r="CS2187">
            <v>-0.10569293490939857</v>
          </cell>
          <cell r="CT2187">
            <v>-0.10569293490939857</v>
          </cell>
          <cell r="CU2187">
            <v>-0.10569293490939857</v>
          </cell>
          <cell r="CV2187">
            <v>0.60178494515639325</v>
          </cell>
          <cell r="CW2187">
            <v>0.33700046385185378</v>
          </cell>
          <cell r="CX2187">
            <v>-3.7714927525076054E-2</v>
          </cell>
          <cell r="CY2187">
            <v>0.9622850724749239</v>
          </cell>
          <cell r="DA2187">
            <v>-6.4281231201875122E-2</v>
          </cell>
          <cell r="DB2187">
            <v>-6.4281231201875122E-2</v>
          </cell>
          <cell r="DC2187">
            <v>0.55662281425270632</v>
          </cell>
          <cell r="DE2187">
            <v>0.58574198665581279</v>
          </cell>
          <cell r="DF2187">
            <v>0.41425801334418733</v>
          </cell>
        </row>
        <row r="2188">
          <cell r="BS2188">
            <v>39454</v>
          </cell>
          <cell r="BU2188">
            <v>23612315.77</v>
          </cell>
          <cell r="BV2188">
            <v>0</v>
          </cell>
          <cell r="BW2188">
            <v>0</v>
          </cell>
          <cell r="BX2188">
            <v>23612315.77</v>
          </cell>
          <cell r="BY2188">
            <v>1.3625535711124188E-2</v>
          </cell>
          <cell r="BZ2188">
            <v>1.0136255357111241</v>
          </cell>
          <cell r="CB2188">
            <v>4.2622389659345172E-2</v>
          </cell>
          <cell r="CC2188">
            <v>4.2622389659345172E-2</v>
          </cell>
          <cell r="CD2188">
            <v>0.18665033603986125</v>
          </cell>
          <cell r="CE2188">
            <v>0.20377929984383658</v>
          </cell>
          <cell r="CF2188">
            <v>2.3232840446144681E-2</v>
          </cell>
          <cell r="CG2188">
            <v>1.0232328404461446</v>
          </cell>
          <cell r="CI2188">
            <v>8.1297426881057344E-2</v>
          </cell>
          <cell r="CJ2188">
            <v>8.1297426881057344E-2</v>
          </cell>
          <cell r="CK2188">
            <v>-0.37828946235791394</v>
          </cell>
          <cell r="CM2188">
            <v>16402220.710000001</v>
          </cell>
          <cell r="CN2188">
            <v>0</v>
          </cell>
          <cell r="CO2188">
            <v>0</v>
          </cell>
          <cell r="CP2188">
            <v>16402220.710000001</v>
          </cell>
          <cell r="CQ2188">
            <v>-4.417968442510003E-3</v>
          </cell>
          <cell r="CR2188">
            <v>0.99558203155749003</v>
          </cell>
          <cell r="CT2188">
            <v>-0.10964395530088256</v>
          </cell>
          <cell r="CU2188">
            <v>-0.10964395530088256</v>
          </cell>
          <cell r="CV2188">
            <v>0.59470830981700473</v>
          </cell>
          <cell r="CW2188">
            <v>0.33109363799493519</v>
          </cell>
          <cell r="CX2188">
            <v>-2.605232213599758E-3</v>
          </cell>
          <cell r="CY2188">
            <v>0.99739476778640024</v>
          </cell>
          <cell r="DA2188">
            <v>-6.671899588121788E-2</v>
          </cell>
          <cell r="DB2188">
            <v>-6.671899588121788E-2</v>
          </cell>
          <cell r="DC2188">
            <v>0.55256745035259081</v>
          </cell>
          <cell r="DE2188">
            <v>0.59009344721016244</v>
          </cell>
          <cell r="DF2188">
            <v>0.40990655278983751</v>
          </cell>
        </row>
        <row r="2189">
          <cell r="BS2189">
            <v>39455</v>
          </cell>
          <cell r="BU2189">
            <v>23923947.420000002</v>
          </cell>
          <cell r="BV2189">
            <v>0</v>
          </cell>
          <cell r="BW2189">
            <v>0</v>
          </cell>
          <cell r="BX2189">
            <v>23923947.420000002</v>
          </cell>
          <cell r="BY2189">
            <v>1.3197843576017967E-2</v>
          </cell>
          <cell r="BZ2189">
            <v>1.0131978435760181</v>
          </cell>
          <cell r="CB2189">
            <v>5.6382756866923289E-2</v>
          </cell>
          <cell r="CC2189">
            <v>5.6382756866923289E-2</v>
          </cell>
          <cell r="CD2189">
            <v>0.20231156155434471</v>
          </cell>
          <cell r="CE2189">
            <v>0.21966659074322403</v>
          </cell>
          <cell r="CF2189">
            <v>2.1746351174387734E-2</v>
          </cell>
          <cell r="CG2189">
            <v>1.0217463511743878</v>
          </cell>
          <cell r="CI2189">
            <v>0.10481170044997468</v>
          </cell>
          <cell r="CJ2189">
            <v>0.10481170044997468</v>
          </cell>
          <cell r="CK2189">
            <v>-0.36476952667753171</v>
          </cell>
          <cell r="CM2189">
            <v>15630368.800000001</v>
          </cell>
          <cell r="CN2189">
            <v>0</v>
          </cell>
          <cell r="CO2189">
            <v>0</v>
          </cell>
          <cell r="CP2189">
            <v>15630368.800000001</v>
          </cell>
          <cell r="CQ2189">
            <v>-4.7057768801356419E-2</v>
          </cell>
          <cell r="CR2189">
            <v>0.95294223119864363</v>
          </cell>
          <cell r="CT2189">
            <v>-0.15154212420322377</v>
          </cell>
          <cell r="CU2189">
            <v>-0.15154212420322377</v>
          </cell>
          <cell r="CV2189">
            <v>0.51966489486803424</v>
          </cell>
          <cell r="CW2189">
            <v>0.26845534132521309</v>
          </cell>
          <cell r="CX2189">
            <v>-2.7290542330071381E-2</v>
          </cell>
          <cell r="CY2189">
            <v>0.97270945766992867</v>
          </cell>
          <cell r="DA2189">
            <v>-9.2188740629972954E-2</v>
          </cell>
          <cell r="DB2189">
            <v>-9.2188740629972954E-2</v>
          </cell>
          <cell r="DC2189">
            <v>0.51019704262845256</v>
          </cell>
          <cell r="DE2189">
            <v>0.60483784593660217</v>
          </cell>
          <cell r="DF2189">
            <v>0.395162154063398</v>
          </cell>
        </row>
        <row r="2190">
          <cell r="BS2190">
            <v>39456</v>
          </cell>
          <cell r="BU2190">
            <v>24020321.98</v>
          </cell>
          <cell r="BV2190">
            <v>0</v>
          </cell>
          <cell r="BW2190">
            <v>0</v>
          </cell>
          <cell r="BX2190">
            <v>24020321.98</v>
          </cell>
          <cell r="BY2190">
            <v>4.0283720035027004E-3</v>
          </cell>
          <cell r="BZ2190">
            <v>1.0040283720035026</v>
          </cell>
          <cell r="CB2190">
            <v>6.0638259589668841E-2</v>
          </cell>
          <cell r="CC2190">
            <v>6.0638259589668841E-2</v>
          </cell>
          <cell r="CD2190">
            <v>0.20715491978839773</v>
          </cell>
          <cell r="CE2190">
            <v>0.22457986149098152</v>
          </cell>
          <cell r="CF2190">
            <v>5.7628298711775118E-3</v>
          </cell>
          <cell r="CG2190">
            <v>1.0057628298711776</v>
          </cell>
          <cell r="CI2190">
            <v>0.11117854231935431</v>
          </cell>
          <cell r="CJ2190">
            <v>0.11117854231935431</v>
          </cell>
          <cell r="CK2190">
            <v>-0.36110880153078673</v>
          </cell>
          <cell r="CM2190">
            <v>15442290.1</v>
          </cell>
          <cell r="CN2190">
            <v>0</v>
          </cell>
          <cell r="CO2190">
            <v>0</v>
          </cell>
          <cell r="CP2190">
            <v>15442290.1</v>
          </cell>
          <cell r="CQ2190">
            <v>-1.2032902256279527E-2</v>
          </cell>
          <cell r="CR2190">
            <v>0.98796709774372049</v>
          </cell>
          <cell r="CT2190">
            <v>-0.16175153489125693</v>
          </cell>
          <cell r="CU2190">
            <v>-0.16175153489125693</v>
          </cell>
          <cell r="CV2190">
            <v>0.50137891572578797</v>
          </cell>
          <cell r="CW2190">
            <v>0.25319214218659125</v>
          </cell>
          <cell r="CX2190">
            <v>-6.9721058401784903E-3</v>
          </cell>
          <cell r="CY2190">
            <v>0.99302789415982151</v>
          </cell>
          <cell r="DA2190">
            <v>-9.8518096813206557E-2</v>
          </cell>
          <cell r="DB2190">
            <v>-9.8518096813206557E-2</v>
          </cell>
          <cell r="DC2190">
            <v>0.49966778900772235</v>
          </cell>
          <cell r="DE2190">
            <v>0.60868555612348108</v>
          </cell>
          <cell r="DF2190">
            <v>0.39131444387651898</v>
          </cell>
        </row>
        <row r="2191">
          <cell r="BS2191">
            <v>39457</v>
          </cell>
          <cell r="BU2191">
            <v>23805903.760000002</v>
          </cell>
          <cell r="BV2191">
            <v>0</v>
          </cell>
          <cell r="BW2191">
            <v>0</v>
          </cell>
          <cell r="BX2191">
            <v>23805903.760000002</v>
          </cell>
          <cell r="BY2191">
            <v>-8.9265339648040305E-3</v>
          </cell>
          <cell r="BZ2191">
            <v>0.99107346603519597</v>
          </cell>
          <cell r="CB2191">
            <v>5.1170436141070974E-2</v>
          </cell>
          <cell r="CC2191">
            <v>5.1170436141070974E-2</v>
          </cell>
          <cell r="CD2191">
            <v>0.19637921039612638</v>
          </cell>
          <cell r="CE2191">
            <v>0.21364860776476724</v>
          </cell>
          <cell r="CF2191">
            <v>-1.30198496688631E-2</v>
          </cell>
          <cell r="CG2191">
            <v>0.98698015033113695</v>
          </cell>
          <cell r="CI2191">
            <v>9.671116474309005E-2</v>
          </cell>
          <cell r="CJ2191">
            <v>9.671116474309005E-2</v>
          </cell>
          <cell r="CK2191">
            <v>-0.36942706888961563</v>
          </cell>
          <cell r="CM2191">
            <v>16036772.65</v>
          </cell>
          <cell r="CN2191">
            <v>0</v>
          </cell>
          <cell r="CO2191">
            <v>0</v>
          </cell>
          <cell r="CP2191">
            <v>16036772.65</v>
          </cell>
          <cell r="CQ2191">
            <v>3.8497045849436591E-2</v>
          </cell>
          <cell r="CR2191">
            <v>1.0384970458494367</v>
          </cell>
          <cell r="CT2191">
            <v>-0.12948144529674577</v>
          </cell>
          <cell r="CU2191">
            <v>-0.12948144529674577</v>
          </cell>
          <cell r="CV2191">
            <v>0.55917756868186119</v>
          </cell>
          <cell r="CW2191">
            <v>0.30143633754250221</v>
          </cell>
          <cell r="CX2191">
            <v>2.265041605189622E-2</v>
          </cell>
          <cell r="CY2191">
            <v>1.0226504160518963</v>
          </cell>
          <cell r="DA2191">
            <v>-7.809915664277034E-2</v>
          </cell>
          <cell r="DB2191">
            <v>-7.809915664277034E-2</v>
          </cell>
          <cell r="DC2191">
            <v>0.53363588836837472</v>
          </cell>
          <cell r="DE2191">
            <v>0.59749760570866228</v>
          </cell>
          <cell r="DF2191">
            <v>0.40250239429133766</v>
          </cell>
        </row>
        <row r="2192">
          <cell r="BS2192">
            <v>39458</v>
          </cell>
          <cell r="BU2192">
            <v>24053795.460000001</v>
          </cell>
          <cell r="BV2192">
            <v>0</v>
          </cell>
          <cell r="BW2192">
            <v>0</v>
          </cell>
          <cell r="BX2192">
            <v>24053795.460000001</v>
          </cell>
          <cell r="BY2192">
            <v>1.041303461944262E-2</v>
          </cell>
          <cell r="BZ2192">
            <v>1.0104130346194427</v>
          </cell>
          <cell r="CA2192">
            <v>3.2577301884367582E-2</v>
          </cell>
          <cell r="CB2192">
            <v>6.2116310283542475E-2</v>
          </cell>
          <cell r="CC2192">
            <v>6.2116310283542475E-2</v>
          </cell>
          <cell r="CD2192">
            <v>0.20883714853196267</v>
          </cell>
          <cell r="CE2192">
            <v>0.22628637273326024</v>
          </cell>
          <cell r="CF2192">
            <v>1.5582818988568982E-2</v>
          </cell>
          <cell r="CG2192">
            <v>1.0155828189885689</v>
          </cell>
          <cell r="CI2192">
            <v>0.11380101630602435</v>
          </cell>
          <cell r="CJ2192">
            <v>0.11380101630602435</v>
          </cell>
          <cell r="CK2192">
            <v>-0.35960096504503114</v>
          </cell>
          <cell r="CM2192">
            <v>15812885.35</v>
          </cell>
          <cell r="CN2192">
            <v>0</v>
          </cell>
          <cell r="CO2192">
            <v>0</v>
          </cell>
          <cell r="CP2192">
            <v>15812885.35</v>
          </cell>
          <cell r="CQ2192">
            <v>-1.396087011310226E-2</v>
          </cell>
          <cell r="CR2192">
            <v>0.98603912988689779</v>
          </cell>
          <cell r="CS2192">
            <v>-4.0189447521543853E-2</v>
          </cell>
          <cell r="CT2192">
            <v>-0.1416346417700034</v>
          </cell>
          <cell r="CU2192">
            <v>-0.1416346417700034</v>
          </cell>
          <cell r="CV2192">
            <v>0.53741009316223121</v>
          </cell>
          <cell r="CW2192">
            <v>0.2832671538735998</v>
          </cell>
          <cell r="CX2192">
            <v>-8.1583885561700518E-3</v>
          </cell>
          <cell r="CY2192">
            <v>0.99184161144382998</v>
          </cell>
          <cell r="DA2192">
            <v>-8.5620381933139478E-2</v>
          </cell>
          <cell r="DB2192">
            <v>-8.5620381933139478E-2</v>
          </cell>
          <cell r="DC2192">
            <v>0.52112389088737854</v>
          </cell>
          <cell r="DE2192">
            <v>0.60335585936129499</v>
          </cell>
          <cell r="DF2192">
            <v>0.3966441406387049</v>
          </cell>
        </row>
        <row r="2193">
          <cell r="BS2193">
            <v>39461</v>
          </cell>
          <cell r="BU2193">
            <v>23886331.649999999</v>
          </cell>
          <cell r="BV2193">
            <v>0</v>
          </cell>
          <cell r="BW2193">
            <v>0</v>
          </cell>
          <cell r="BX2193">
            <v>23886331.649999999</v>
          </cell>
          <cell r="BY2193">
            <v>-6.9620534638071786E-3</v>
          </cell>
          <cell r="BZ2193">
            <v>0.99303794653619282</v>
          </cell>
          <cell r="CB2193">
            <v>5.4721799746566768E-2</v>
          </cell>
          <cell r="CC2193">
            <v>5.4721799746566768E-2</v>
          </cell>
          <cell r="CD2193">
            <v>0.20042115967484686</v>
          </cell>
          <cell r="CE2193">
            <v>0.21774890144435299</v>
          </cell>
          <cell r="CF2193">
            <v>-1.0368071553577966E-2</v>
          </cell>
          <cell r="CG2193">
            <v>0.989631928446422</v>
          </cell>
          <cell r="CI2193">
            <v>0.10225304767251564</v>
          </cell>
          <cell r="CJ2193">
            <v>0.10225304767251564</v>
          </cell>
          <cell r="CK2193">
            <v>-0.3662406680622865</v>
          </cell>
          <cell r="CM2193">
            <v>15892097.4</v>
          </cell>
          <cell r="CN2193">
            <v>437573</v>
          </cell>
          <cell r="CO2193">
            <v>437573</v>
          </cell>
          <cell r="CP2193">
            <v>16329670.4</v>
          </cell>
          <cell r="CQ2193">
            <v>3.2681262056959183E-2</v>
          </cell>
          <cell r="CR2193">
            <v>1.0326812620569592</v>
          </cell>
          <cell r="CT2193">
            <v>-0.1135821785570732</v>
          </cell>
          <cell r="CU2193">
            <v>-0.1135821785570732</v>
          </cell>
          <cell r="CV2193">
            <v>0.58765459530588005</v>
          </cell>
          <cell r="CW2193">
            <v>0.32520594401843117</v>
          </cell>
          <cell r="CX2193">
            <v>1.8887859530550402E-2</v>
          </cell>
          <cell r="CY2193">
            <v>1.0188878595305504</v>
          </cell>
          <cell r="DA2193">
            <v>-6.8349708149494259E-2</v>
          </cell>
          <cell r="DB2193">
            <v>-6.8349708149494259E-2</v>
          </cell>
          <cell r="DC2193">
            <v>0.54985466526702353</v>
          </cell>
          <cell r="DE2193">
            <v>0.60048453949691616</v>
          </cell>
          <cell r="DF2193">
            <v>0.39951546050308395</v>
          </cell>
        </row>
        <row r="2194">
          <cell r="BS2194">
            <v>39462</v>
          </cell>
          <cell r="BU2194">
            <v>24652518.260000002</v>
          </cell>
          <cell r="BV2194">
            <v>0</v>
          </cell>
          <cell r="BW2194">
            <v>0</v>
          </cell>
          <cell r="BX2194">
            <v>24652518.260000002</v>
          </cell>
          <cell r="BY2194">
            <v>3.2076361545453264E-2</v>
          </cell>
          <cell r="BZ2194">
            <v>1.0320763615454533</v>
          </cell>
          <cell r="CB2194">
            <v>8.8553437525108913E-2</v>
          </cell>
          <cell r="CC2194">
            <v>8.8553437525108913E-2</v>
          </cell>
          <cell r="CD2194">
            <v>0.23892630279938953</v>
          </cell>
          <cell r="CE2194">
            <v>0.25680985547866064</v>
          </cell>
          <cell r="CF2194">
            <v>5.0605132766596568E-2</v>
          </cell>
          <cell r="CG2194">
            <v>1.0506051327665966</v>
          </cell>
          <cell r="CI2194">
            <v>0.15803270949236903</v>
          </cell>
          <cell r="CJ2194">
            <v>0.15803270949236903</v>
          </cell>
          <cell r="CK2194">
            <v>-0.33416919292750891</v>
          </cell>
          <cell r="CM2194">
            <v>15392458.300000001</v>
          </cell>
          <cell r="CN2194">
            <v>0</v>
          </cell>
          <cell r="CO2194">
            <v>437573</v>
          </cell>
          <cell r="CP2194">
            <v>15830031.300000001</v>
          </cell>
          <cell r="CQ2194">
            <v>-3.0597010702677722E-2</v>
          </cell>
          <cell r="CR2194">
            <v>0.96940298929732227</v>
          </cell>
          <cell r="CT2194">
            <v>-0.14070391412680672</v>
          </cell>
          <cell r="CU2194">
            <v>-0.14070391412680672</v>
          </cell>
          <cell r="CV2194">
            <v>0.53907711066115049</v>
          </cell>
          <cell r="CW2194">
            <v>0.284658603566047</v>
          </cell>
          <cell r="CX2194">
            <v>-1.7352897863174857E-2</v>
          </cell>
          <cell r="CY2194">
            <v>0.98264710213682516</v>
          </cell>
          <cell r="DA2194">
            <v>-8.4516540508173144E-2</v>
          </cell>
          <cell r="DB2194">
            <v>-8.4516540508173144E-2</v>
          </cell>
          <cell r="DC2194">
            <v>0.52296019555787976</v>
          </cell>
          <cell r="DE2194">
            <v>0.61562074391684951</v>
          </cell>
          <cell r="DF2194">
            <v>0.38437925608315049</v>
          </cell>
        </row>
        <row r="2195">
          <cell r="BS2195">
            <v>39463</v>
          </cell>
          <cell r="BU2195">
            <v>25007947.780000001</v>
          </cell>
          <cell r="BV2195">
            <v>0</v>
          </cell>
          <cell r="BW2195">
            <v>0</v>
          </cell>
          <cell r="BX2195">
            <v>25007947.780000001</v>
          </cell>
          <cell r="BY2195">
            <v>1.4417574555728147E-2</v>
          </cell>
          <cell r="BZ2195">
            <v>1.0144175745557282</v>
          </cell>
          <cell r="CB2195">
            <v>0.10424773786852137</v>
          </cell>
          <cell r="CC2195">
            <v>0.10424773786852137</v>
          </cell>
          <cell r="CD2195">
            <v>0.25678861513905238</v>
          </cell>
          <cell r="CE2195">
            <v>0.27493000527239819</v>
          </cell>
          <cell r="CF2195">
            <v>2.296734140068615E-2</v>
          </cell>
          <cell r="CG2195">
            <v>1.0229673414006861</v>
          </cell>
          <cell r="CI2195">
            <v>0.18462964208444177</v>
          </cell>
          <cell r="CJ2195">
            <v>0.18462964208444177</v>
          </cell>
          <cell r="CK2195">
            <v>-0.31887682946638063</v>
          </cell>
          <cell r="CM2195">
            <v>15389741.619999999</v>
          </cell>
          <cell r="CN2195">
            <v>0</v>
          </cell>
          <cell r="CO2195">
            <v>437573</v>
          </cell>
          <cell r="CP2195">
            <v>15827314.619999999</v>
          </cell>
          <cell r="CQ2195">
            <v>-1.7161557981262894E-4</v>
          </cell>
          <cell r="CR2195">
            <v>0.9998283844201874</v>
          </cell>
          <cell r="CT2195">
            <v>-0.1408513827228145</v>
          </cell>
          <cell r="CU2195">
            <v>-0.1408513827228145</v>
          </cell>
          <cell r="CV2195">
            <v>0.53881298105042807</v>
          </cell>
          <cell r="CW2195">
            <v>0.28443813613493485</v>
          </cell>
          <cell r="CX2195">
            <v>-9.7327368708352924E-5</v>
          </cell>
          <cell r="CY2195">
            <v>0.99990267263129162</v>
          </cell>
          <cell r="DA2195">
            <v>-8.4605642104381484E-2</v>
          </cell>
          <cell r="DB2195">
            <v>-8.4605642104381484E-2</v>
          </cell>
          <cell r="DC2195">
            <v>0.52281196984939848</v>
          </cell>
          <cell r="DE2195">
            <v>0.61904401344300652</v>
          </cell>
          <cell r="DF2195">
            <v>0.38095598655699353</v>
          </cell>
        </row>
        <row r="2196">
          <cell r="BS2196">
            <v>39464</v>
          </cell>
          <cell r="BU2196">
            <v>25538517.32</v>
          </cell>
          <cell r="BV2196">
            <v>0</v>
          </cell>
          <cell r="BW2196">
            <v>0</v>
          </cell>
          <cell r="BX2196">
            <v>25538517.32</v>
          </cell>
          <cell r="BY2196">
            <v>2.1216036784286626E-2</v>
          </cell>
          <cell r="BZ2196">
            <v>1.0212160367842866</v>
          </cell>
          <cell r="CB2196">
            <v>0.12767549849410531</v>
          </cell>
          <cell r="CC2196">
            <v>0.12767549849410531</v>
          </cell>
          <cell r="CD2196">
            <v>0.28345268862791517</v>
          </cell>
          <cell r="CE2196">
            <v>0.30197896716164818</v>
          </cell>
          <cell r="CF2196">
            <v>3.5436216042857231E-2</v>
          </cell>
          <cell r="CG2196">
            <v>1.0354362160428572</v>
          </cell>
          <cell r="CI2196">
            <v>0.22660843401211861</v>
          </cell>
          <cell r="CJ2196">
            <v>0.22660843401211861</v>
          </cell>
          <cell r="CK2196">
            <v>-0.29474040164355542</v>
          </cell>
          <cell r="CM2196">
            <v>14330756.82</v>
          </cell>
          <cell r="CN2196">
            <v>0</v>
          </cell>
          <cell r="CO2196">
            <v>437573</v>
          </cell>
          <cell r="CP2196">
            <v>14768329.82</v>
          </cell>
          <cell r="CQ2196">
            <v>-6.690868447524416E-2</v>
          </cell>
          <cell r="CR2196">
            <v>0.93309131552475588</v>
          </cell>
          <cell r="CT2196">
            <v>-0.19833588647355593</v>
          </cell>
          <cell r="CU2196">
            <v>-0.19833588647355593</v>
          </cell>
          <cell r="CV2196">
            <v>0.43585302883491517</v>
          </cell>
          <cell r="CW2196">
            <v>0.19849807015631193</v>
          </cell>
          <cell r="CX2196">
            <v>-3.6751919679878016E-2</v>
          </cell>
          <cell r="CY2196">
            <v>0.96324808032012199</v>
          </cell>
          <cell r="DA2196">
            <v>-0.11824814202117473</v>
          </cell>
          <cell r="DB2196">
            <v>-0.11824814202117473</v>
          </cell>
          <cell r="DC2196">
            <v>0.46684570664593661</v>
          </cell>
          <cell r="DE2196">
            <v>0.64055636504246627</v>
          </cell>
          <cell r="DF2196">
            <v>0.35944363495753373</v>
          </cell>
        </row>
        <row r="2197">
          <cell r="BS2197">
            <v>39465</v>
          </cell>
          <cell r="BU2197">
            <v>25622752.149999999</v>
          </cell>
          <cell r="BV2197">
            <v>0</v>
          </cell>
          <cell r="BW2197">
            <v>0</v>
          </cell>
          <cell r="BX2197">
            <v>25622752.149999999</v>
          </cell>
          <cell r="BY2197">
            <v>3.2983445728085132E-3</v>
          </cell>
          <cell r="BZ2197">
            <v>1.0032983445728085</v>
          </cell>
          <cell r="CA2197">
            <v>6.5226990584878131E-2</v>
          </cell>
          <cell r="CB2197">
            <v>0.13139496085445246</v>
          </cell>
          <cell r="CC2197">
            <v>0.13139496085445246</v>
          </cell>
          <cell r="CD2197">
            <v>0.28768595783790762</v>
          </cell>
          <cell r="CE2197">
            <v>0.30627334242189663</v>
          </cell>
          <cell r="CF2197">
            <v>5.3198179330802417E-3</v>
          </cell>
          <cell r="CG2197">
            <v>1.0053198179330802</v>
          </cell>
          <cell r="CI2197">
            <v>0.23313376755624371</v>
          </cell>
          <cell r="CJ2197">
            <v>0.23313376755624371</v>
          </cell>
          <cell r="CK2197">
            <v>-0.2909885489847418</v>
          </cell>
          <cell r="CM2197">
            <v>14440481.560000001</v>
          </cell>
          <cell r="CN2197">
            <v>0</v>
          </cell>
          <cell r="CO2197">
            <v>437573</v>
          </cell>
          <cell r="CP2197">
            <v>14878054.560000001</v>
          </cell>
          <cell r="CQ2197">
            <v>7.4297324976725244E-3</v>
          </cell>
          <cell r="CR2197">
            <v>1.0074297324976724</v>
          </cell>
          <cell r="CS2197">
            <v>-5.9118293044475911E-2</v>
          </cell>
          <cell r="CT2197">
            <v>-0.19237973655707075</v>
          </cell>
          <cell r="CU2197">
            <v>-0.19237973655707075</v>
          </cell>
          <cell r="CV2197">
            <v>0.44652103274513122</v>
          </cell>
          <cell r="CW2197">
            <v>0.20740259021654994</v>
          </cell>
          <cell r="CX2197">
            <v>4.046725502047808E-3</v>
          </cell>
          <cell r="CY2197">
            <v>1.0040467255020478</v>
          </cell>
          <cell r="DA2197">
            <v>-0.11467993429101386</v>
          </cell>
          <cell r="DB2197">
            <v>-0.11467993429101386</v>
          </cell>
          <cell r="DC2197">
            <v>0.47278162857459005</v>
          </cell>
          <cell r="DE2197">
            <v>0.6395577634963705</v>
          </cell>
          <cell r="DF2197">
            <v>0.36044223650362944</v>
          </cell>
        </row>
        <row r="2198">
          <cell r="BS2198">
            <v>39469</v>
          </cell>
          <cell r="BU2198">
            <v>25818482.899999999</v>
          </cell>
          <cell r="BV2198">
            <v>0</v>
          </cell>
          <cell r="BW2198">
            <v>0</v>
          </cell>
          <cell r="BX2198">
            <v>25818482.899999999</v>
          </cell>
          <cell r="BY2198">
            <v>7.6389432662876539E-3</v>
          </cell>
          <cell r="BZ2198">
            <v>1.0076389432662876</v>
          </cell>
          <cell r="CB2198">
            <v>0.14003762277218335</v>
          </cell>
          <cell r="CC2198">
            <v>0.14003762277218335</v>
          </cell>
          <cell r="CD2198">
            <v>0.29752251781462657</v>
          </cell>
          <cell r="CE2198">
            <v>0.31625189037492141</v>
          </cell>
          <cell r="CF2198">
            <v>2.1423826678841542E-2</v>
          </cell>
          <cell r="CG2198">
            <v>1.0214238266788416</v>
          </cell>
          <cell r="CI2198">
            <v>0.25955221166419551</v>
          </cell>
          <cell r="CJ2198">
            <v>0.25955221166419551</v>
          </cell>
          <cell r="CK2198">
            <v>-0.27579881054487698</v>
          </cell>
          <cell r="CM2198">
            <v>14823165.16</v>
          </cell>
          <cell r="CN2198">
            <v>0</v>
          </cell>
          <cell r="CO2198">
            <v>437573</v>
          </cell>
          <cell r="CP2198">
            <v>15260738.16</v>
          </cell>
          <cell r="CQ2198">
            <v>2.57213467296224E-2</v>
          </cell>
          <cell r="CR2198">
            <v>1.0257213467296225</v>
          </cell>
          <cell r="CT2198">
            <v>-0.17160665573518619</v>
          </cell>
          <cell r="CU2198">
            <v>-0.17160665573518619</v>
          </cell>
          <cell r="CV2198">
            <v>0.48372750178006019</v>
          </cell>
          <cell r="CW2198">
            <v>0.23845861088175413</v>
          </cell>
          <cell r="CX2198">
            <v>1.4098649286330728E-2</v>
          </cell>
          <cell r="CY2198">
            <v>1.0140986492863306</v>
          </cell>
          <cell r="DA2198">
            <v>-0.10219811717843164</v>
          </cell>
          <cell r="DB2198">
            <v>-0.10219811717843164</v>
          </cell>
          <cell r="DC2198">
            <v>0.49354586023121416</v>
          </cell>
          <cell r="DE2198">
            <v>0.63527155350303965</v>
          </cell>
          <cell r="DF2198">
            <v>0.36472844649696029</v>
          </cell>
        </row>
        <row r="2199">
          <cell r="BS2199">
            <v>39470</v>
          </cell>
          <cell r="BU2199">
            <v>25752079.989999998</v>
          </cell>
          <cell r="BV2199">
            <v>0</v>
          </cell>
          <cell r="BW2199">
            <v>0</v>
          </cell>
          <cell r="BX2199">
            <v>25752079.989999998</v>
          </cell>
          <cell r="BY2199">
            <v>-2.5719137045035344E-3</v>
          </cell>
          <cell r="BZ2199">
            <v>0.99742808629549651</v>
          </cell>
          <cell r="CB2199">
            <v>0.13710554438652589</v>
          </cell>
          <cell r="CC2199">
            <v>0.13710554438652589</v>
          </cell>
          <cell r="CD2199">
            <v>0.2941854018691572</v>
          </cell>
          <cell r="CE2199">
            <v>0.31286660409948741</v>
          </cell>
          <cell r="CF2199">
            <v>-8.863905724839664E-3</v>
          </cell>
          <cell r="CG2199">
            <v>0.99113609427516036</v>
          </cell>
          <cell r="CI2199">
            <v>0.24838765960449072</v>
          </cell>
          <cell r="CJ2199">
            <v>0.24838765960449072</v>
          </cell>
          <cell r="CK2199">
            <v>-0.28221806161402396</v>
          </cell>
          <cell r="CM2199">
            <v>15768728.59</v>
          </cell>
          <cell r="CN2199">
            <v>0</v>
          </cell>
          <cell r="CO2199">
            <v>437573</v>
          </cell>
          <cell r="CP2199">
            <v>16206301.59</v>
          </cell>
          <cell r="CQ2199">
            <v>6.1960530354843578E-2</v>
          </cell>
          <cell r="CR2199">
            <v>1.0619605303548436</v>
          </cell>
          <cell r="CT2199">
            <v>-0.12027896478211575</v>
          </cell>
          <cell r="CU2199">
            <v>-0.12027896478211575</v>
          </cell>
          <cell r="CV2199">
            <v>0.57566004469241983</v>
          </cell>
          <cell r="CW2199">
            <v>0.31519416323451055</v>
          </cell>
          <cell r="CX2199">
            <v>3.5173039688817284E-2</v>
          </cell>
          <cell r="CY2199">
            <v>1.0351730396888172</v>
          </cell>
          <cell r="DA2199">
            <v>-7.0619695921253722E-2</v>
          </cell>
          <cell r="DB2199">
            <v>-7.0619695921253722E-2</v>
          </cell>
          <cell r="DC2199">
            <v>0.54607840805019525</v>
          </cell>
          <cell r="DE2199">
            <v>0.62022106193771043</v>
          </cell>
          <cell r="DF2199">
            <v>0.37977893806228957</v>
          </cell>
        </row>
        <row r="2200">
          <cell r="BS2200">
            <v>39471</v>
          </cell>
          <cell r="BU2200">
            <v>25620492</v>
          </cell>
          <cell r="BV2200">
            <v>0</v>
          </cell>
          <cell r="BW2200">
            <v>0</v>
          </cell>
          <cell r="BX2200">
            <v>25620492</v>
          </cell>
          <cell r="BY2200">
            <v>-5.1098004530545247E-3</v>
          </cell>
          <cell r="BZ2200">
            <v>0.99489019954694546</v>
          </cell>
          <cell r="CB2200">
            <v>0.13129516196064883</v>
          </cell>
          <cell r="CC2200">
            <v>0.13129516196064883</v>
          </cell>
          <cell r="CD2200">
            <v>0.28757237271634972</v>
          </cell>
          <cell r="CE2200">
            <v>0.30615811773105972</v>
          </cell>
          <cell r="CF2200">
            <v>-1.8786163557989753E-2</v>
          </cell>
          <cell r="CG2200">
            <v>0.98121383644201021</v>
          </cell>
          <cell r="CI2200">
            <v>0.2249352448473847</v>
          </cell>
          <cell r="CJ2200">
            <v>0.2249352448473847</v>
          </cell>
          <cell r="CK2200">
            <v>-0.29570243050751388</v>
          </cell>
          <cell r="CM2200">
            <v>16406492.300000001</v>
          </cell>
          <cell r="CN2200">
            <v>0</v>
          </cell>
          <cell r="CO2200">
            <v>437573</v>
          </cell>
          <cell r="CP2200">
            <v>16844065.300000001</v>
          </cell>
          <cell r="CQ2200">
            <v>3.9352822509086782E-2</v>
          </cell>
          <cell r="CR2200">
            <v>1.0393528225090867</v>
          </cell>
          <cell r="CT2200">
            <v>-8.5659459025676399E-2</v>
          </cell>
          <cell r="CU2200">
            <v>-8.5659459025676399E-2</v>
          </cell>
          <cell r="CV2200">
            <v>0.63766671476586012</v>
          </cell>
          <cell r="CW2200">
            <v>0.36695076570526508</v>
          </cell>
          <cell r="CX2200">
            <v>2.2708971899602214E-2</v>
          </cell>
          <cell r="CY2200">
            <v>1.0227089718996023</v>
          </cell>
          <cell r="DA2200">
            <v>-4.9514424711885607E-2</v>
          </cell>
          <cell r="DB2200">
            <v>-4.9514424711885607E-2</v>
          </cell>
          <cell r="DC2200">
            <v>0.58118825917318895</v>
          </cell>
          <cell r="DE2200">
            <v>0.60962004356805588</v>
          </cell>
          <cell r="DF2200">
            <v>0.39037995643194418</v>
          </cell>
        </row>
        <row r="2201">
          <cell r="BS2201">
            <v>39472</v>
          </cell>
          <cell r="BU2201">
            <v>25684191.609999999</v>
          </cell>
          <cell r="BV2201">
            <v>0</v>
          </cell>
          <cell r="BW2201">
            <v>0</v>
          </cell>
          <cell r="BX2201">
            <v>25684191.609999999</v>
          </cell>
          <cell r="BY2201">
            <v>2.4862758295195659E-3</v>
          </cell>
          <cell r="BZ2201">
            <v>1.0024862758295197</v>
          </cell>
          <cell r="CA2201">
            <v>2.3978478049633267E-3</v>
          </cell>
          <cell r="CB2201">
            <v>0.13410787377788402</v>
          </cell>
          <cell r="CC2201">
            <v>0.13410787377788402</v>
          </cell>
          <cell r="CD2201">
            <v>0.29077363278539159</v>
          </cell>
          <cell r="CE2201">
            <v>0.30940558708870536</v>
          </cell>
          <cell r="CF2201">
            <v>1.0796242006894665E-2</v>
          </cell>
          <cell r="CG2201">
            <v>1.0107962420068948</v>
          </cell>
          <cell r="CI2201">
            <v>0.23815994219353187</v>
          </cell>
          <cell r="CJ2201">
            <v>0.23815994219353187</v>
          </cell>
          <cell r="CK2201">
            <v>-0.28809866350240521</v>
          </cell>
          <cell r="CM2201">
            <v>16141049.68</v>
          </cell>
          <cell r="CN2201">
            <v>0</v>
          </cell>
          <cell r="CO2201">
            <v>437573</v>
          </cell>
          <cell r="CP2201">
            <v>16578622.68</v>
          </cell>
          <cell r="CQ2201">
            <v>-1.57588215951645E-2</v>
          </cell>
          <cell r="CR2201">
            <v>0.98424117840483549</v>
          </cell>
          <cell r="CS2201">
            <v>0.11430043579568649</v>
          </cell>
          <cell r="CT2201">
            <v>-0.10006838848811694</v>
          </cell>
          <cell r="CU2201">
            <v>-0.10006838848811694</v>
          </cell>
          <cell r="CV2201">
            <v>0.61185901717552582</v>
          </cell>
          <cell r="CW2201">
            <v>0.34540923245914223</v>
          </cell>
          <cell r="CX2201">
            <v>-8.9960225053432319E-3</v>
          </cell>
          <cell r="CY2201">
            <v>0.99100397749465674</v>
          </cell>
          <cell r="DA2201">
            <v>-5.8065014338181564E-2</v>
          </cell>
          <cell r="DB2201">
            <v>-5.8065014338181564E-2</v>
          </cell>
          <cell r="DC2201">
            <v>0.56696385400848248</v>
          </cell>
          <cell r="DE2201">
            <v>0.61408352511144593</v>
          </cell>
          <cell r="DF2201">
            <v>0.38591647488855407</v>
          </cell>
        </row>
        <row r="2202">
          <cell r="BS2202">
            <v>39475</v>
          </cell>
          <cell r="BU2202">
            <v>25540401.800000001</v>
          </cell>
          <cell r="BV2202">
            <v>0</v>
          </cell>
          <cell r="BW2202">
            <v>0</v>
          </cell>
          <cell r="BX2202">
            <v>25540401.800000001</v>
          </cell>
          <cell r="BY2202">
            <v>-5.5983778731823076E-3</v>
          </cell>
          <cell r="BZ2202">
            <v>0.99440162212681771</v>
          </cell>
          <cell r="CB2202">
            <v>0.127758709351524</v>
          </cell>
          <cell r="CC2202">
            <v>0.127758709351524</v>
          </cell>
          <cell r="CD2202">
            <v>0.28354739424031883</v>
          </cell>
          <cell r="CE2202">
            <v>0.30207503982292661</v>
          </cell>
          <cell r="CF2202">
            <v>-2.5313595147736401E-2</v>
          </cell>
          <cell r="CG2202">
            <v>0.97468640485226365</v>
          </cell>
          <cell r="CI2202">
            <v>0.20681766268870017</v>
          </cell>
          <cell r="CJ2202">
            <v>0.20681766268870017</v>
          </cell>
          <cell r="CK2202">
            <v>-0.30611944571963778</v>
          </cell>
          <cell r="CM2202">
            <v>16868191.550000001</v>
          </cell>
          <cell r="CN2202">
            <v>0</v>
          </cell>
          <cell r="CO2202">
            <v>437573</v>
          </cell>
          <cell r="CP2202">
            <v>17305764.550000001</v>
          </cell>
          <cell r="CQ2202">
            <v>4.3860209863947577E-2</v>
          </cell>
          <cell r="CR2202">
            <v>1.0438602098639476</v>
          </cell>
          <cell r="CT2202">
            <v>-6.0597199144005187E-2</v>
          </cell>
          <cell r="CU2202">
            <v>-6.0597199144005187E-2</v>
          </cell>
          <cell r="CV2202">
            <v>0.68255549193994058</v>
          </cell>
          <cell r="CW2202">
            <v>0.40441916374769282</v>
          </cell>
          <cell r="CX2202">
            <v>2.5490581197102086E-2</v>
          </cell>
          <cell r="CY2202">
            <v>1.025490581197102</v>
          </cell>
          <cell r="DA2202">
            <v>-3.405454410377784E-2</v>
          </cell>
          <cell r="DB2202">
            <v>-3.405454410377784E-2</v>
          </cell>
          <cell r="DC2202">
            <v>0.60690667336200965</v>
          </cell>
          <cell r="DE2202">
            <v>0.60224590778604548</v>
          </cell>
          <cell r="DF2202">
            <v>0.39775409221395458</v>
          </cell>
        </row>
        <row r="2203">
          <cell r="BS2203">
            <v>39476</v>
          </cell>
          <cell r="BU2203">
            <v>25460723.190000001</v>
          </cell>
          <cell r="BV2203">
            <v>0</v>
          </cell>
          <cell r="BW2203">
            <v>0</v>
          </cell>
          <cell r="BX2203">
            <v>25460723.190000001</v>
          </cell>
          <cell r="BY2203">
            <v>-3.119708555250662E-3</v>
          </cell>
          <cell r="BZ2203">
            <v>0.99688029144474932</v>
          </cell>
          <cell r="CB2203">
            <v>0.12424043085770164</v>
          </cell>
          <cell r="CC2203">
            <v>0.12424043085770164</v>
          </cell>
          <cell r="CD2203">
            <v>0.27954310045343767</v>
          </cell>
          <cell r="CE2203">
            <v>0.2980129451816127</v>
          </cell>
          <cell r="CF2203">
            <v>-1.8621596689930731E-2</v>
          </cell>
          <cell r="CG2203">
            <v>0.98137840331006931</v>
          </cell>
          <cell r="CI2203">
            <v>0.18434479089582645</v>
          </cell>
          <cell r="CJ2203">
            <v>0.18434479089582645</v>
          </cell>
          <cell r="CK2203">
            <v>-0.3190406095524323</v>
          </cell>
          <cell r="CM2203">
            <v>17218802.48</v>
          </cell>
          <cell r="CN2203">
            <v>0</v>
          </cell>
          <cell r="CO2203">
            <v>437573</v>
          </cell>
          <cell r="CP2203">
            <v>17656375.48</v>
          </cell>
          <cell r="CQ2203">
            <v>2.0259776965473604E-2</v>
          </cell>
          <cell r="CR2203">
            <v>1.0202597769654735</v>
          </cell>
          <cell r="CT2203">
            <v>-4.1565107917921562E-2</v>
          </cell>
          <cell r="CU2203">
            <v>-4.1565107917921562E-2</v>
          </cell>
          <cell r="CV2203">
            <v>0.71664369093867641</v>
          </cell>
          <cell r="CW2203">
            <v>0.43287238277125795</v>
          </cell>
          <cell r="CX2203">
            <v>1.1916263975401967E-2</v>
          </cell>
          <cell r="CY2203">
            <v>1.011916263975402</v>
          </cell>
          <cell r="DA2203">
            <v>-2.2544083065478393E-2</v>
          </cell>
          <cell r="DB2203">
            <v>-2.2544083065478393E-2</v>
          </cell>
          <cell r="DC2203">
            <v>0.62605499746562643</v>
          </cell>
          <cell r="DE2203">
            <v>0.59655590802164604</v>
          </cell>
          <cell r="DF2203">
            <v>0.40344409197835396</v>
          </cell>
        </row>
        <row r="2204">
          <cell r="BS2204">
            <v>39477</v>
          </cell>
          <cell r="BU2204">
            <v>25421394.550000001</v>
          </cell>
          <cell r="BV2204">
            <v>0</v>
          </cell>
          <cell r="BW2204">
            <v>0</v>
          </cell>
          <cell r="BX2204">
            <v>25421394.550000001</v>
          </cell>
          <cell r="BY2204">
            <v>-1.544678825754933E-3</v>
          </cell>
          <cell r="BZ2204">
            <v>0.99845532117424507</v>
          </cell>
          <cell r="CB2204">
            <v>0.12250384046909812</v>
          </cell>
          <cell r="CC2204">
            <v>0.12250384046909812</v>
          </cell>
          <cell r="CD2204">
            <v>0.27756661731952637</v>
          </cell>
          <cell r="CE2204">
            <v>0.29600793206963494</v>
          </cell>
          <cell r="CF2204">
            <v>-6.8856906861787023E-3</v>
          </cell>
          <cell r="CG2204">
            <v>0.99311430931382128</v>
          </cell>
          <cell r="CI2204">
            <v>0.17618975899993083</v>
          </cell>
          <cell r="CJ2204">
            <v>0.17618975899993083</v>
          </cell>
          <cell r="CK2204">
            <v>-0.32372948528490308</v>
          </cell>
          <cell r="CM2204">
            <v>17053203.629999999</v>
          </cell>
          <cell r="CN2204">
            <v>0</v>
          </cell>
          <cell r="CO2204">
            <v>437573</v>
          </cell>
          <cell r="CP2204">
            <v>17490776.629999999</v>
          </cell>
          <cell r="CQ2204">
            <v>-9.3789832566475006E-3</v>
          </cell>
          <cell r="CR2204">
            <v>0.99062101674335246</v>
          </cell>
          <cell r="CT2204">
            <v>-5.0554252723346127E-2</v>
          </cell>
          <cell r="CU2204">
            <v>-5.0554252723346127E-2</v>
          </cell>
          <cell r="CV2204">
            <v>0.70054331850373286</v>
          </cell>
          <cell r="CW2204">
            <v>0.41943349668433361</v>
          </cell>
          <cell r="CX2204">
            <v>-5.5184817857914081E-3</v>
          </cell>
          <cell r="CY2204">
            <v>0.9944815182142086</v>
          </cell>
          <cell r="DA2204">
            <v>-2.793815573949554E-2</v>
          </cell>
          <cell r="DB2204">
            <v>-2.793815573949554E-2</v>
          </cell>
          <cell r="DC2204">
            <v>0.61708164257941722</v>
          </cell>
          <cell r="DE2204">
            <v>0.5985081822850572</v>
          </cell>
          <cell r="DF2204">
            <v>0.40149181771494274</v>
          </cell>
        </row>
        <row r="2205">
          <cell r="BS2205">
            <v>39478</v>
          </cell>
          <cell r="BU2205">
            <v>25176535.789999999</v>
          </cell>
          <cell r="BV2205">
            <v>0</v>
          </cell>
          <cell r="BW2205">
            <v>0</v>
          </cell>
          <cell r="BX2205">
            <v>25176535.789999999</v>
          </cell>
          <cell r="BY2205">
            <v>-9.6319955822408501E-3</v>
          </cell>
          <cell r="BZ2205">
            <v>0.99036800441775918</v>
          </cell>
          <cell r="CB2205">
            <v>0.11169188843665134</v>
          </cell>
          <cell r="CC2205">
            <v>0.11169188843665134</v>
          </cell>
          <cell r="CD2205">
            <v>0.26526110130548641</v>
          </cell>
          <cell r="CE2205">
            <v>0.28352478939339121</v>
          </cell>
          <cell r="CF2205">
            <v>-6.2976769365446703E-2</v>
          </cell>
          <cell r="CG2205">
            <v>0.93702323063455328</v>
          </cell>
          <cell r="CI2205">
            <v>0.1021171278173918</v>
          </cell>
          <cell r="CJ2205">
            <v>0.1021171278173918</v>
          </cell>
          <cell r="CK2205">
            <v>-0.36631881751876771</v>
          </cell>
          <cell r="CM2205">
            <v>18008887.530000001</v>
          </cell>
          <cell r="CN2205">
            <v>0</v>
          </cell>
          <cell r="CO2205">
            <v>437573</v>
          </cell>
          <cell r="CP2205">
            <v>18446460.530000001</v>
          </cell>
          <cell r="CQ2205">
            <v>5.4639306202151315E-2</v>
          </cell>
          <cell r="CR2205">
            <v>1.0546393062021513</v>
          </cell>
          <cell r="CT2205">
            <v>1.3228041844333127E-3</v>
          </cell>
          <cell r="CU2205">
            <v>1.3228041844333127E-3</v>
          </cell>
          <cell r="CV2205">
            <v>0.79345982559348083</v>
          </cell>
          <cell r="CW2205">
            <v>0.49699035814325931</v>
          </cell>
          <cell r="CX2205">
            <v>3.2847912582022E-2</v>
          </cell>
          <cell r="CY2205">
            <v>1.032847912582022</v>
          </cell>
          <cell r="DA2205">
            <v>3.9920467450926811E-3</v>
          </cell>
          <cell r="DB2205">
            <v>3.9920467450926811E-3</v>
          </cell>
          <cell r="DC2205">
            <v>0.67019939901285852</v>
          </cell>
          <cell r="DE2205">
            <v>0.5829868935970407</v>
          </cell>
          <cell r="DF2205">
            <v>0.41701310640295935</v>
          </cell>
        </row>
        <row r="2206">
          <cell r="CO2206" t="str">
            <v xml:space="preserve"> </v>
          </cell>
        </row>
        <row r="2207">
          <cell r="CP2207">
            <v>499639.09999999963</v>
          </cell>
        </row>
        <row r="2208">
          <cell r="CP2208">
            <v>498991.62</v>
          </cell>
        </row>
        <row r="2210">
          <cell r="BU2210">
            <v>-542831</v>
          </cell>
          <cell r="BX2210">
            <v>-542831</v>
          </cell>
          <cell r="CM2210">
            <v>0</v>
          </cell>
          <cell r="CP2210">
            <v>0</v>
          </cell>
        </row>
        <row r="2212">
          <cell r="BU2212">
            <v>25719366.789999999</v>
          </cell>
          <cell r="BW2212">
            <v>0</v>
          </cell>
          <cell r="BX2212">
            <v>25719366.789999999</v>
          </cell>
          <cell r="BY2212" t="str">
            <v>Month P&amp;L</v>
          </cell>
          <cell r="CA2212">
            <v>44165827.32</v>
          </cell>
          <cell r="CM2212">
            <v>18008887.530000001</v>
          </cell>
          <cell r="CP2212">
            <v>18446460.530000001</v>
          </cell>
        </row>
        <row r="2213">
          <cell r="BX2213">
            <v>0</v>
          </cell>
          <cell r="CA2213">
            <v>43728254.32</v>
          </cell>
        </row>
        <row r="2214">
          <cell r="BU2214">
            <v>0</v>
          </cell>
          <cell r="CM2214">
            <v>0</v>
          </cell>
        </row>
        <row r="2231">
          <cell r="BU2231">
            <v>-47.380062653017234</v>
          </cell>
          <cell r="BX2231">
            <v>-47.380062653017234</v>
          </cell>
          <cell r="CA2231" t="str">
            <v>`</v>
          </cell>
          <cell r="CM2231" t="e">
            <v>#DIV/0!</v>
          </cell>
          <cell r="CP2231" t="e">
            <v>#DIV/0!</v>
          </cell>
        </row>
        <row r="2232">
          <cell r="CP2232">
            <v>437573</v>
          </cell>
        </row>
        <row r="2233">
          <cell r="BS2233" t="str">
            <v>Cum fee deduction</v>
          </cell>
          <cell r="BU2233">
            <v>25719366.789999999</v>
          </cell>
          <cell r="BX2233">
            <v>0</v>
          </cell>
          <cell r="CM2233">
            <v>18008887.530000001</v>
          </cell>
          <cell r="CP2233">
            <v>437573</v>
          </cell>
        </row>
        <row r="2239">
          <cell r="BX2239">
            <v>0</v>
          </cell>
        </row>
        <row r="2240">
          <cell r="BX2240">
            <v>-25719366.789999999</v>
          </cell>
        </row>
        <row r="2248">
          <cell r="BT2248" t="str">
            <v>First Day P&amp;L:</v>
          </cell>
          <cell r="BU2248" t="e">
            <v>#REF!</v>
          </cell>
          <cell r="BW2248" t="e">
            <v>#REF!</v>
          </cell>
          <cell r="CL2248" t="str">
            <v>First Day P&amp;L:</v>
          </cell>
          <cell r="CM2248" t="e">
            <v>#REF!</v>
          </cell>
        </row>
        <row r="2277">
          <cell r="BU2277">
            <v>0</v>
          </cell>
          <cell r="BX2277">
            <v>0</v>
          </cell>
          <cell r="CM2277">
            <v>2000000</v>
          </cell>
        </row>
        <row r="2278">
          <cell r="BU2278">
            <v>-2000000</v>
          </cell>
          <cell r="BX2278">
            <v>-2000000</v>
          </cell>
          <cell r="CM2278">
            <v>0</v>
          </cell>
        </row>
        <row r="2279">
          <cell r="BU2279">
            <v>23176535.789999999</v>
          </cell>
          <cell r="BX2279">
            <v>23176535.789999999</v>
          </cell>
          <cell r="CM2279">
            <v>20008887.530000001</v>
          </cell>
          <cell r="CP2279">
            <v>20008887.530000001</v>
          </cell>
        </row>
        <row r="2281">
          <cell r="BS2281">
            <v>39479</v>
          </cell>
          <cell r="BU2281">
            <v>23032643.690000001</v>
          </cell>
          <cell r="BV2281">
            <v>0</v>
          </cell>
          <cell r="BW2281">
            <v>0</v>
          </cell>
          <cell r="BX2281">
            <v>23032643.690000001</v>
          </cell>
          <cell r="BY2281">
            <v>-6.2085249195042783E-3</v>
          </cell>
          <cell r="BZ2281">
            <v>0.9937914750804957</v>
          </cell>
          <cell r="CA2281">
            <v>-2.5851114176414058E-2</v>
          </cell>
          <cell r="CB2281">
            <v>-6.2085249195042991E-3</v>
          </cell>
          <cell r="CC2281">
            <v>0.10478992164448164</v>
          </cell>
          <cell r="CD2281">
            <v>0.25740569622835174</v>
          </cell>
          <cell r="CE2281">
            <v>0.27555599375364093</v>
          </cell>
          <cell r="CF2281">
            <v>-1.0757980722005053E-2</v>
          </cell>
          <cell r="CG2281">
            <v>0.98924201927799493</v>
          </cell>
          <cell r="CI2281">
            <v>-1.0757980722005067E-2</v>
          </cell>
          <cell r="CJ2281">
            <v>9.0260573002940658E-2</v>
          </cell>
          <cell r="CK2281">
            <v>-0.37313594746379819</v>
          </cell>
          <cell r="CM2281">
            <v>21152198.93</v>
          </cell>
          <cell r="CN2281">
            <v>0</v>
          </cell>
          <cell r="CO2281">
            <v>0</v>
          </cell>
          <cell r="CP2281">
            <v>21152198.93</v>
          </cell>
          <cell r="CQ2281">
            <v>5.7140178247580886E-2</v>
          </cell>
          <cell r="CR2281">
            <v>1.0571401782475809</v>
          </cell>
          <cell r="CS2281">
            <v>0.17624334355869209</v>
          </cell>
          <cell r="CT2281">
            <v>5.7140178247580886E-2</v>
          </cell>
          <cell r="CU2281">
            <v>5.8538567698899424E-2</v>
          </cell>
          <cell r="CV2281">
            <v>0.89593843970776765</v>
          </cell>
          <cell r="CW2281">
            <v>0.582528654042475</v>
          </cell>
          <cell r="CX2281">
            <v>3.9076615560301835E-2</v>
          </cell>
          <cell r="CY2281">
            <v>1.0390766155603017</v>
          </cell>
          <cell r="DA2281">
            <v>3.9076615560301731E-2</v>
          </cell>
          <cell r="DB2281">
            <v>4.3224657981351111E-2</v>
          </cell>
          <cell r="DC2281">
            <v>0.73546513883713094</v>
          </cell>
          <cell r="DE2281">
            <v>0.52127929679610119</v>
          </cell>
          <cell r="DF2281">
            <v>0.47872070320389876</v>
          </cell>
        </row>
        <row r="2282">
          <cell r="BS2282">
            <v>39482</v>
          </cell>
          <cell r="BU2282">
            <v>23157730.300000001</v>
          </cell>
          <cell r="BV2282">
            <v>0</v>
          </cell>
          <cell r="BW2282">
            <v>0</v>
          </cell>
          <cell r="BX2282">
            <v>23157730.300000001</v>
          </cell>
          <cell r="BY2282">
            <v>5.430840318791012E-3</v>
          </cell>
          <cell r="BZ2282">
            <v>1.005430840318791</v>
          </cell>
          <cell r="CB2282">
            <v>-8.1140210816632585E-4</v>
          </cell>
          <cell r="CC2282">
            <v>0.1107898592947425</v>
          </cell>
          <cell r="CD2282">
            <v>0.26423446578050624</v>
          </cell>
          <cell r="CE2282">
            <v>0.2824833346733937</v>
          </cell>
          <cell r="CF2282">
            <v>1.003137111447459E-2</v>
          </cell>
          <cell r="CG2282">
            <v>1.0100313711144746</v>
          </cell>
          <cell r="CI2282">
            <v>-8.3452690459528966E-4</v>
          </cell>
          <cell r="CJ2282">
            <v>0.10119738142221291</v>
          </cell>
          <cell r="CK2282">
            <v>-0.36684764151448401</v>
          </cell>
          <cell r="CM2282">
            <v>20732532.829999998</v>
          </cell>
          <cell r="CN2282">
            <v>0</v>
          </cell>
          <cell r="CO2282">
            <v>0</v>
          </cell>
          <cell r="CP2282">
            <v>20732532.829999998</v>
          </cell>
          <cell r="CQ2282">
            <v>-1.9840306031009964E-2</v>
          </cell>
          <cell r="CR2282">
            <v>0.98015969396899005</v>
          </cell>
          <cell r="CT2282">
            <v>3.6166193593472507E-2</v>
          </cell>
          <cell r="CU2282">
            <v>3.7536838570126241E-2</v>
          </cell>
          <cell r="CV2282">
            <v>0.85832244084801013</v>
          </cell>
          <cell r="CW2282">
            <v>0.55113080124342995</v>
          </cell>
          <cell r="CX2282">
            <v>-1.3506828392895451E-2</v>
          </cell>
          <cell r="CY2282">
            <v>0.98649317160710459</v>
          </cell>
          <cell r="DA2282">
            <v>2.5041986026858254E-2</v>
          </cell>
          <cell r="DB2282">
            <v>2.9134001550759958E-2</v>
          </cell>
          <cell r="DC2282">
            <v>0.71202450902500547</v>
          </cell>
          <cell r="DE2282">
            <v>0.52762796685470692</v>
          </cell>
          <cell r="DF2282">
            <v>0.47237203314529319</v>
          </cell>
        </row>
        <row r="2283">
          <cell r="BS2283">
            <v>39483</v>
          </cell>
          <cell r="BU2283">
            <v>23680781.870000001</v>
          </cell>
          <cell r="BV2283">
            <v>0</v>
          </cell>
          <cell r="BW2283">
            <v>0</v>
          </cell>
          <cell r="BX2283">
            <v>23680781.870000001</v>
          </cell>
          <cell r="BY2283">
            <v>2.2586478174849472E-2</v>
          </cell>
          <cell r="BZ2283">
            <v>1.0225864781748495</v>
          </cell>
          <cell r="CB2283">
            <v>2.1756749350676063E-2</v>
          </cell>
          <cell r="CC2283">
            <v>0.13587869020854737</v>
          </cell>
          <cell r="CD2283">
            <v>0.29278906994975018</v>
          </cell>
          <cell r="CE2283">
            <v>0.31145011652160259</v>
          </cell>
          <cell r="CF2283">
            <v>3.8721189818537054E-2</v>
          </cell>
          <cell r="CG2283">
            <v>1.0387211898185371</v>
          </cell>
          <cell r="CI2283">
            <v>3.7854349039260216E-2</v>
          </cell>
          <cell r="CJ2283">
            <v>0.1438370542559384</v>
          </cell>
          <cell r="CK2283">
            <v>-0.34233122885751188</v>
          </cell>
          <cell r="CM2283">
            <v>19928958.879999999</v>
          </cell>
          <cell r="CN2283">
            <v>0</v>
          </cell>
          <cell r="CO2283">
            <v>0</v>
          </cell>
          <cell r="CP2283">
            <v>19928958.879999999</v>
          </cell>
          <cell r="CQ2283">
            <v>-3.8759082481095934E-2</v>
          </cell>
          <cell r="CR2283">
            <v>0.96124091751890406</v>
          </cell>
          <cell r="CT2283">
            <v>-3.9946573681400865E-3</v>
          </cell>
          <cell r="CU2283">
            <v>-2.6771373331888615E-3</v>
          </cell>
          <cell r="CV2283">
            <v>0.78629556808671053</v>
          </cell>
          <cell r="CW2283">
            <v>0.49101039457906737</v>
          </cell>
          <cell r="CX2283">
            <v>-2.5939822860569867E-2</v>
          </cell>
          <cell r="CY2283">
            <v>0.97406017713943016</v>
          </cell>
          <cell r="DA2283">
            <v>-1.5474215153251647E-3</v>
          </cell>
          <cell r="DB2283">
            <v>2.4384478507437635E-3</v>
          </cell>
          <cell r="DC2283">
            <v>0.6676148965279427</v>
          </cell>
          <cell r="DE2283">
            <v>0.54301588275321266</v>
          </cell>
          <cell r="DF2283">
            <v>0.45698411724678734</v>
          </cell>
        </row>
        <row r="2284">
          <cell r="BS2284">
            <v>39484</v>
          </cell>
          <cell r="BU2284">
            <v>23978684.02</v>
          </cell>
          <cell r="BV2284">
            <v>0</v>
          </cell>
          <cell r="BW2284">
            <v>0</v>
          </cell>
          <cell r="BX2284">
            <v>23978684.02</v>
          </cell>
          <cell r="BY2284">
            <v>1.257991191487625E-2</v>
          </cell>
          <cell r="BZ2284">
            <v>1.0125799119148762</v>
          </cell>
          <cell r="CB2284">
            <v>3.4610359255937695E-2</v>
          </cell>
          <cell r="CC2284">
            <v>0.15016794407735579</v>
          </cell>
          <cell r="CD2284">
            <v>0.3090522425742328</v>
          </cell>
          <cell r="CE2284">
            <v>0.3279480434681985</v>
          </cell>
          <cell r="CF2284">
            <v>2.4152678996849673E-2</v>
          </cell>
          <cell r="CG2284">
            <v>1.0241526789968496</v>
          </cell>
          <cell r="CI2284">
            <v>6.2921311977089722E-2</v>
          </cell>
          <cell r="CJ2284">
            <v>0.17146378345208402</v>
          </cell>
          <cell r="CK2284">
            <v>-0.32644676614185486</v>
          </cell>
          <cell r="CM2284">
            <v>19516569.109999999</v>
          </cell>
          <cell r="CN2284">
            <v>0</v>
          </cell>
          <cell r="CO2284">
            <v>0</v>
          </cell>
          <cell r="CP2284">
            <v>19516569.109999999</v>
          </cell>
          <cell r="CQ2284">
            <v>-2.0692991163419952E-2</v>
          </cell>
          <cell r="CR2284">
            <v>0.97930700883658006</v>
          </cell>
          <cell r="CT2284">
            <v>-2.4604987121940258E-2</v>
          </cell>
          <cell r="CU2284">
            <v>-2.3314730517429827E-2</v>
          </cell>
          <cell r="CV2284">
            <v>0.74933176968103599</v>
          </cell>
          <cell r="CW2284">
            <v>0.46015692965947541</v>
          </cell>
          <cell r="CX2284">
            <v>-1.3720853555389151E-2</v>
          </cell>
          <cell r="CY2284">
            <v>0.9862791464446109</v>
          </cell>
          <cell r="DA2284">
            <v>-1.5247043126713988E-2</v>
          </cell>
          <cell r="DB2284">
            <v>-1.1315863290507822E-2</v>
          </cell>
          <cell r="DC2284">
            <v>0.64473379674589748</v>
          </cell>
          <cell r="DE2284">
            <v>0.55129427453455082</v>
          </cell>
          <cell r="DF2284">
            <v>0.44870572546544923</v>
          </cell>
        </row>
        <row r="2285">
          <cell r="BS2285">
            <v>39485</v>
          </cell>
          <cell r="BU2285">
            <v>23857474.359999999</v>
          </cell>
          <cell r="BV2285">
            <v>0</v>
          </cell>
          <cell r="BW2285">
            <v>0</v>
          </cell>
          <cell r="BX2285">
            <v>23857474.359999999</v>
          </cell>
          <cell r="BY2285">
            <v>-5.0548920824388154E-3</v>
          </cell>
          <cell r="BZ2285">
            <v>0.99494510791756119</v>
          </cell>
          <cell r="CB2285">
            <v>2.9380515542525742E-2</v>
          </cell>
          <cell r="CC2285">
            <v>0.14435396924336419</v>
          </cell>
          <cell r="CD2285">
            <v>0.30243512475774548</v>
          </cell>
          <cell r="CE2285">
            <v>0.32123540941738105</v>
          </cell>
          <cell r="CF2285">
            <v>-1.9419379818533176E-2</v>
          </cell>
          <cell r="CG2285">
            <v>0.98058062018146686</v>
          </cell>
          <cell r="CI2285">
            <v>4.2280039302593053E-2</v>
          </cell>
          <cell r="CJ2285">
            <v>0.14871468329757209</v>
          </cell>
          <cell r="CK2285">
            <v>-0.33952675221814743</v>
          </cell>
          <cell r="CM2285">
            <v>20004770.780000001</v>
          </cell>
          <cell r="CN2285">
            <v>0</v>
          </cell>
          <cell r="CO2285">
            <v>0</v>
          </cell>
          <cell r="CP2285">
            <v>20004770.780000001</v>
          </cell>
          <cell r="CQ2285">
            <v>2.5014728113757174E-2</v>
          </cell>
          <cell r="CR2285">
            <v>1.0250147281137572</v>
          </cell>
          <cell r="CT2285">
            <v>-2.0574607128098776E-4</v>
          </cell>
          <cell r="CU2285">
            <v>1.1167859513883105E-3</v>
          </cell>
          <cell r="CV2285">
            <v>0.79309082828036481</v>
          </cell>
          <cell r="CW2285">
            <v>0.49668235825832552</v>
          </cell>
          <cell r="CX2285">
            <v>1.6706896005218443E-2</v>
          </cell>
          <cell r="CY2285">
            <v>1.0167068960052184</v>
          </cell>
          <cell r="DA2285">
            <v>1.2051221145992219E-3</v>
          </cell>
          <cell r="DB2285">
            <v>5.201979763506781E-3</v>
          </cell>
          <cell r="DC2285">
            <v>0.67221219324439918</v>
          </cell>
          <cell r="DE2285">
            <v>0.54391822132796552</v>
          </cell>
          <cell r="DF2285">
            <v>0.45608177867203448</v>
          </cell>
        </row>
        <row r="2286">
          <cell r="BS2286">
            <v>39486</v>
          </cell>
          <cell r="BU2286">
            <v>23819063.210000001</v>
          </cell>
          <cell r="BV2286">
            <v>0</v>
          </cell>
          <cell r="BW2286">
            <v>0</v>
          </cell>
          <cell r="BX2286">
            <v>23819063.210000001</v>
          </cell>
          <cell r="BY2286">
            <v>-1.6100258317535718E-3</v>
          </cell>
          <cell r="BZ2286">
            <v>0.99838997416824637</v>
          </cell>
          <cell r="CA2286">
            <v>3.4143693211449833E-2</v>
          </cell>
          <cell r="CB2286">
            <v>2.7723186321798376E-2</v>
          </cell>
          <cell r="CC2286">
            <v>0.1425115297922126</v>
          </cell>
          <cell r="CD2286">
            <v>0.30033817056270218</v>
          </cell>
          <cell r="CE2286">
            <v>0.31910818627839155</v>
          </cell>
          <cell r="CF2286">
            <v>-5.6151740164970048E-3</v>
          </cell>
          <cell r="CG2286">
            <v>0.99438482598350297</v>
          </cell>
          <cell r="CI2286">
            <v>3.6427455507987538E-2</v>
          </cell>
          <cell r="CJ2286">
            <v>0.14226445045555103</v>
          </cell>
          <cell r="CK2286">
            <v>-0.34323542443768351</v>
          </cell>
          <cell r="CM2286">
            <v>19729359.32</v>
          </cell>
          <cell r="CN2286">
            <v>0</v>
          </cell>
          <cell r="CO2286">
            <v>0</v>
          </cell>
          <cell r="CP2286">
            <v>19729359.32</v>
          </cell>
          <cell r="CQ2286">
            <v>-1.3767288964657703E-2</v>
          </cell>
          <cell r="CR2286">
            <v>0.98623271103534227</v>
          </cell>
          <cell r="CS2286">
            <v>-6.726674681477196E-2</v>
          </cell>
          <cell r="CT2286">
            <v>-1.3970202470322102E-2</v>
          </cell>
          <cell r="CU2286">
            <v>-1.266587812817388E-2</v>
          </cell>
          <cell r="CV2286">
            <v>0.76840482870755156</v>
          </cell>
          <cell r="CW2286">
            <v>0.47607709974387769</v>
          </cell>
          <cell r="CX2286">
            <v>-9.02743844488035E-3</v>
          </cell>
          <cell r="CY2286">
            <v>0.9909725615551197</v>
          </cell>
          <cell r="DA2286">
            <v>-7.8331954959891537E-3</v>
          </cell>
          <cell r="DB2286">
            <v>-3.8724192334801399E-3</v>
          </cell>
          <cell r="DC2286">
            <v>0.65711640060310716</v>
          </cell>
          <cell r="DE2286">
            <v>0.54695582127208686</v>
          </cell>
          <cell r="DF2286">
            <v>0.45304417872791314</v>
          </cell>
        </row>
        <row r="2287">
          <cell r="BS2287">
            <v>39489</v>
          </cell>
          <cell r="BU2287">
            <v>23642982.969999999</v>
          </cell>
          <cell r="BV2287">
            <v>0</v>
          </cell>
          <cell r="BW2287">
            <v>0</v>
          </cell>
          <cell r="BX2287">
            <v>23642982.969999999</v>
          </cell>
          <cell r="BY2287">
            <v>-7.3924082759929026E-3</v>
          </cell>
          <cell r="BZ2287">
            <v>0.99260759172400714</v>
          </cell>
          <cell r="CB2287">
            <v>2.0125836933803321E-2</v>
          </cell>
          <cell r="CC2287">
            <v>0.13406561810395945</v>
          </cell>
          <cell r="CD2287">
            <v>0.29072553990904515</v>
          </cell>
          <cell r="CE2287">
            <v>0.30935680000521715</v>
          </cell>
          <cell r="CF2287">
            <v>-2.6293553421424892E-2</v>
          </cell>
          <cell r="CG2287">
            <v>0.97370644657857508</v>
          </cell>
          <cell r="CI2287">
            <v>9.1760948391568231E-3</v>
          </cell>
          <cell r="CJ2287">
            <v>0.11223025910610351</v>
          </cell>
          <cell r="CK2287">
            <v>-0.3605040988905307</v>
          </cell>
          <cell r="CM2287">
            <v>19973449.48</v>
          </cell>
          <cell r="CN2287">
            <v>0</v>
          </cell>
          <cell r="CO2287">
            <v>0</v>
          </cell>
          <cell r="CP2287">
            <v>19973449.48</v>
          </cell>
          <cell r="CQ2287">
            <v>1.237192531399444E-2</v>
          </cell>
          <cell r="CR2287">
            <v>1.0123719253139944</v>
          </cell>
          <cell r="CT2287">
            <v>-1.7711154579118649E-3</v>
          </cell>
          <cell r="CU2287">
            <v>-4.506541124174035E-4</v>
          </cell>
          <cell r="CV2287">
            <v>0.79028340117322848</v>
          </cell>
          <cell r="CW2287">
            <v>0.49433901537960656</v>
          </cell>
          <cell r="CX2287">
            <v>8.1586026389968737E-3</v>
          </cell>
          <cell r="CY2287">
            <v>1.0081586026389968</v>
          </cell>
          <cell r="DA2287">
            <v>2.6149921356233286E-4</v>
          </cell>
          <cell r="DB2287">
            <v>4.2545898757391232E-3</v>
          </cell>
          <cell r="DC2287">
            <v>0.67063615484219263</v>
          </cell>
          <cell r="DE2287">
            <v>0.54206595179702732</v>
          </cell>
          <cell r="DF2287">
            <v>0.45793404820297262</v>
          </cell>
        </row>
        <row r="2288">
          <cell r="BS2288">
            <v>39490</v>
          </cell>
          <cell r="BU2288">
            <v>23718390.170000002</v>
          </cell>
          <cell r="BV2288">
            <v>0</v>
          </cell>
          <cell r="BW2288">
            <v>0</v>
          </cell>
          <cell r="BX2288">
            <v>23718390.170000002</v>
          </cell>
          <cell r="BY2288">
            <v>3.1894114247633357E-3</v>
          </cell>
          <cell r="BZ2288">
            <v>1.0031894114247633</v>
          </cell>
          <cell r="CB2288">
            <v>2.3379437932816272E-2</v>
          </cell>
          <cell r="CC2288">
            <v>0.13768261994277142</v>
          </cell>
          <cell r="CD2288">
            <v>0.2948421946922648</v>
          </cell>
          <cell r="CE2288">
            <v>0.31353287754224524</v>
          </cell>
          <cell r="CF2288">
            <v>8.5141234759492767E-3</v>
          </cell>
          <cell r="CG2288">
            <v>1.0085141234759494</v>
          </cell>
          <cell r="CI2288">
            <v>1.7768344719593765E-2</v>
          </cell>
          <cell r="CJ2288">
            <v>0.12169992486582015</v>
          </cell>
          <cell r="CK2288">
            <v>-0.35505935182612114</v>
          </cell>
          <cell r="CM2288">
            <v>19850367.469999999</v>
          </cell>
          <cell r="CN2288">
            <v>0</v>
          </cell>
          <cell r="CO2288">
            <v>0</v>
          </cell>
          <cell r="CP2288">
            <v>19850367.469999999</v>
          </cell>
          <cell r="CQ2288">
            <v>-6.1622810883641939E-3</v>
          </cell>
          <cell r="CR2288">
            <v>0.99383771891163586</v>
          </cell>
          <cell r="CT2288">
            <v>-7.9224824349843903E-3</v>
          </cell>
          <cell r="CU2288">
            <v>-6.6101581434672152E-3</v>
          </cell>
          <cell r="CV2288">
            <v>0.77925117162736646</v>
          </cell>
          <cell r="CW2288">
            <v>0.48513047832552814</v>
          </cell>
          <cell r="CX2288">
            <v>-4.0555502951932455E-3</v>
          </cell>
          <cell r="CY2288">
            <v>0.99594444970480678</v>
          </cell>
          <cell r="DA2288">
            <v>-3.7951116048436928E-3</v>
          </cell>
          <cell r="DB2288">
            <v>1.8178487731934645E-4</v>
          </cell>
          <cell r="DC2288">
            <v>0.66386080589126184</v>
          </cell>
          <cell r="DE2288">
            <v>0.54438986683945301</v>
          </cell>
          <cell r="DF2288">
            <v>0.45561013316054699</v>
          </cell>
        </row>
        <row r="2289">
          <cell r="BS2289">
            <v>39491</v>
          </cell>
          <cell r="BU2289">
            <v>23510494.379999999</v>
          </cell>
          <cell r="BV2289">
            <v>0</v>
          </cell>
          <cell r="BW2289">
            <v>0</v>
          </cell>
          <cell r="BX2289">
            <v>23510494.379999999</v>
          </cell>
          <cell r="BY2289">
            <v>-8.7651728683912963E-3</v>
          </cell>
          <cell r="BZ2289">
            <v>0.99123482713160871</v>
          </cell>
          <cell r="CB2289">
            <v>1.4409340249378122E-2</v>
          </cell>
          <cell r="CC2289">
            <v>0.12771063510960867</v>
          </cell>
          <cell r="CD2289">
            <v>0.28349267901849995</v>
          </cell>
          <cell r="CE2289">
            <v>0.30201953480227206</v>
          </cell>
          <cell r="CF2289">
            <v>-4.1942372750338762E-2</v>
          </cell>
          <cell r="CG2289">
            <v>0.95805762724966126</v>
          </cell>
          <cell r="CI2289">
            <v>-2.49192745681307E-2</v>
          </cell>
          <cell r="CJ2289">
            <v>7.465316850307091E-2</v>
          </cell>
          <cell r="CK2289">
            <v>-0.38210969289367502</v>
          </cell>
          <cell r="CM2289">
            <v>20260581.899999999</v>
          </cell>
          <cell r="CN2289">
            <v>0</v>
          </cell>
          <cell r="CO2289">
            <v>0</v>
          </cell>
          <cell r="CP2289">
            <v>20260581.899999999</v>
          </cell>
          <cell r="CQ2289">
            <v>2.0665331793981129E-2</v>
          </cell>
          <cell r="CR2289">
            <v>1.0206653317939811</v>
          </cell>
          <cell r="CT2289">
            <v>1.2579128630845871E-2</v>
          </cell>
          <cell r="CU2289">
            <v>1.3918572539268537E-2</v>
          </cell>
          <cell r="CV2289">
            <v>0.8160199874338756</v>
          </cell>
          <cell r="CW2289">
            <v>0.51582119241747915</v>
          </cell>
          <cell r="CX2289">
            <v>1.3696533751790486E-2</v>
          </cell>
          <cell r="CY2289">
            <v>1.0136965337517905</v>
          </cell>
          <cell r="DA2289">
            <v>9.8494422727593012E-3</v>
          </cell>
          <cell r="DB2289">
            <v>1.3880808451817606E-2</v>
          </cell>
          <cell r="DC2289">
            <v>0.68664993157743281</v>
          </cell>
          <cell r="DE2289">
            <v>0.53712397268016177</v>
          </cell>
          <cell r="DF2289">
            <v>0.46287602731983812</v>
          </cell>
        </row>
        <row r="2290">
          <cell r="BS2290">
            <v>39492</v>
          </cell>
          <cell r="BU2290">
            <v>23636793.510000002</v>
          </cell>
          <cell r="BV2290">
            <v>0</v>
          </cell>
          <cell r="BW2290">
            <v>0</v>
          </cell>
          <cell r="BX2290">
            <v>23636793.510000002</v>
          </cell>
          <cell r="BY2290">
            <v>5.3720320788933872E-3</v>
          </cell>
          <cell r="BZ2290">
            <v>1.0053720320788935</v>
          </cell>
          <cell r="CB2290">
            <v>1.9858779766326995E-2</v>
          </cell>
          <cell r="CC2290">
            <v>0.13376873281712687</v>
          </cell>
          <cell r="CD2290">
            <v>0.29038764286321217</v>
          </cell>
          <cell r="CE2290">
            <v>0.30901402551057577</v>
          </cell>
          <cell r="CF2290">
            <v>1.3772417438949669E-2</v>
          </cell>
          <cell r="CG2290">
            <v>1.0137724174389497</v>
          </cell>
          <cell r="CI2290">
            <v>-1.1490055780809083E-2</v>
          </cell>
          <cell r="CJ2290">
            <v>8.9453740541785232E-2</v>
          </cell>
          <cell r="CK2290">
            <v>-0.37359984965272586</v>
          </cell>
          <cell r="CM2290">
            <v>19775734.039999999</v>
          </cell>
          <cell r="CN2290">
            <v>0</v>
          </cell>
          <cell r="CO2290">
            <v>0</v>
          </cell>
          <cell r="CP2290">
            <v>19775734.039999999</v>
          </cell>
          <cell r="CQ2290">
            <v>-2.3930598952836564E-2</v>
          </cell>
          <cell r="CR2290">
            <v>0.97606940104716344</v>
          </cell>
          <cell r="CT2290">
            <v>-1.1652496404431556E-2</v>
          </cell>
          <cell r="CU2290">
            <v>-1.0345106191001263E-2</v>
          </cell>
          <cell r="CV2290">
            <v>0.77256154142426015</v>
          </cell>
          <cell r="CW2290">
            <v>0.47954668337752593</v>
          </cell>
          <cell r="CX2290">
            <v>-1.570303308780896E-2</v>
          </cell>
          <cell r="CY2290">
            <v>0.98429696691219104</v>
          </cell>
          <cell r="DA2290">
            <v>-6.0082569329552582E-3</v>
          </cell>
          <cell r="DB2290">
            <v>-2.040195430395797E-3</v>
          </cell>
          <cell r="DC2290">
            <v>0.66016441189432173</v>
          </cell>
          <cell r="DE2290">
            <v>0.5444694157182286</v>
          </cell>
          <cell r="DF2290">
            <v>0.45553058428177146</v>
          </cell>
        </row>
        <row r="2291">
          <cell r="BS2291">
            <v>39493</v>
          </cell>
          <cell r="BU2291">
            <v>23567003.16</v>
          </cell>
          <cell r="BV2291">
            <v>0</v>
          </cell>
          <cell r="BW2291">
            <v>0</v>
          </cell>
          <cell r="BX2291">
            <v>23567003.16</v>
          </cell>
          <cell r="BY2291">
            <v>-2.9526149547515969E-3</v>
          </cell>
          <cell r="BZ2291">
            <v>0.99704738504524837</v>
          </cell>
          <cell r="CA2291">
            <v>-1.0582282257607045E-2</v>
          </cell>
          <cell r="CB2291">
            <v>1.6847529481454293E-2</v>
          </cell>
          <cell r="CC2291">
            <v>0.13042115030138124</v>
          </cell>
          <cell r="CD2291">
            <v>0.28657762501146755</v>
          </cell>
          <cell r="CE2291">
            <v>0.30514901112287363</v>
          </cell>
          <cell r="CF2291">
            <v>-4.5427464823987488E-3</v>
          </cell>
          <cell r="CG2291">
            <v>0.99545725351760128</v>
          </cell>
          <cell r="CI2291">
            <v>-1.5980605852726981E-2</v>
          </cell>
          <cell r="CJ2291">
            <v>8.4504628394202808E-2</v>
          </cell>
          <cell r="CK2291">
            <v>-0.37644542673228998</v>
          </cell>
          <cell r="CM2291">
            <v>19714877.609999999</v>
          </cell>
          <cell r="CN2291">
            <v>0</v>
          </cell>
          <cell r="CO2291">
            <v>0</v>
          </cell>
          <cell r="CP2291">
            <v>19714877.609999999</v>
          </cell>
          <cell r="CQ2291">
            <v>-3.0773285015315518E-3</v>
          </cell>
          <cell r="CR2291">
            <v>0.99692267149846847</v>
          </cell>
          <cell r="CS2291">
            <v>-7.3401826005170534E-4</v>
          </cell>
          <cell r="CT2291">
            <v>-1.4693966346663756E-2</v>
          </cell>
          <cell r="CU2291">
            <v>-1.3390599402399839E-2</v>
          </cell>
          <cell r="CV2291">
            <v>0.76710678727211667</v>
          </cell>
          <cell r="CW2291">
            <v>0.47499363219942192</v>
          </cell>
          <cell r="CX2291">
            <v>-2.0164782467824494E-3</v>
          </cell>
          <cell r="CY2291">
            <v>0.99798352175321758</v>
          </cell>
          <cell r="DA2291">
            <v>-8.0126196603312883E-3</v>
          </cell>
          <cell r="DB2291">
            <v>-4.052559667473643E-3</v>
          </cell>
          <cell r="DC2291">
            <v>0.65681672647165446</v>
          </cell>
          <cell r="DE2291">
            <v>0.54450044084810234</v>
          </cell>
          <cell r="DF2291">
            <v>0.45549955915189777</v>
          </cell>
        </row>
        <row r="2292">
          <cell r="BS2292">
            <v>39497</v>
          </cell>
          <cell r="BU2292">
            <v>23523218.93</v>
          </cell>
          <cell r="BV2292">
            <v>0</v>
          </cell>
          <cell r="BW2292">
            <v>0</v>
          </cell>
          <cell r="BX2292">
            <v>23523218.93</v>
          </cell>
          <cell r="BY2292">
            <v>-1.8578615915966316E-3</v>
          </cell>
          <cell r="BZ2292">
            <v>0.99814213840840338</v>
          </cell>
          <cell r="CB2292">
            <v>1.49583675119207E-2</v>
          </cell>
          <cell r="CC2292">
            <v>0.12832098426390792</v>
          </cell>
          <cell r="CD2292">
            <v>0.28418734185735106</v>
          </cell>
          <cell r="CE2292">
            <v>0.30272422490379802</v>
          </cell>
          <cell r="CF2292">
            <v>-3.624921850207203E-3</v>
          </cell>
          <cell r="CG2292">
            <v>0.99637507814979276</v>
          </cell>
          <cell r="CI2292">
            <v>-1.9547599255599124E-2</v>
          </cell>
          <cell r="CJ2292">
            <v>8.0573383870085724E-2</v>
          </cell>
          <cell r="CK2292">
            <v>-0.37870576332972472</v>
          </cell>
          <cell r="CM2292">
            <v>19813519.16</v>
          </cell>
          <cell r="CN2292">
            <v>73432.990000000005</v>
          </cell>
          <cell r="CO2292">
            <v>73432.990000000005</v>
          </cell>
          <cell r="CP2292">
            <v>19886952.149999999</v>
          </cell>
          <cell r="CQ2292">
            <v>8.7281566441334401E-3</v>
          </cell>
          <cell r="CR2292">
            <v>1.0087281566441335</v>
          </cell>
          <cell r="CT2292">
            <v>-6.0940609425275127E-3</v>
          </cell>
          <cell r="CU2292">
            <v>-4.7793180074092723E-3</v>
          </cell>
          <cell r="CV2292">
            <v>0.7825303721183392</v>
          </cell>
          <cell r="CW2292">
            <v>0.48786760767035786</v>
          </cell>
          <cell r="CX2292">
            <v>5.6967422125553304E-3</v>
          </cell>
          <cell r="CY2292">
            <v>1.0056967422125553</v>
          </cell>
          <cell r="DA2292">
            <v>-2.3615232764281346E-3</v>
          </cell>
          <cell r="DB2292">
            <v>1.621096157355062E-3</v>
          </cell>
          <cell r="DC2292">
            <v>0.66625518425581332</v>
          </cell>
          <cell r="DE2292">
            <v>0.5428008651954358</v>
          </cell>
          <cell r="DF2292">
            <v>0.45719913480456414</v>
          </cell>
        </row>
        <row r="2293">
          <cell r="BS2293">
            <v>39498</v>
          </cell>
          <cell r="BU2293">
            <v>23612123.399999999</v>
          </cell>
          <cell r="BV2293">
            <v>0</v>
          </cell>
          <cell r="BW2293">
            <v>0</v>
          </cell>
          <cell r="BX2293">
            <v>23612123.399999999</v>
          </cell>
          <cell r="BY2293">
            <v>3.7794347051123929E-3</v>
          </cell>
          <cell r="BZ2293">
            <v>1.0037794347051123</v>
          </cell>
          <cell r="CB2293">
            <v>1.8794336390339339E-2</v>
          </cell>
          <cell r="CC2293">
            <v>0.13258539975034145</v>
          </cell>
          <cell r="CD2293">
            <v>0.28904084406503272</v>
          </cell>
          <cell r="CE2293">
            <v>0.30764778605058996</v>
          </cell>
          <cell r="CF2293">
            <v>1.1246163099397752E-2</v>
          </cell>
          <cell r="CG2293">
            <v>1.0112461630993979</v>
          </cell>
          <cell r="CI2293">
            <v>-8.5212716456314341E-3</v>
          </cell>
          <cell r="CJ2293">
            <v>9.272568838595685E-2</v>
          </cell>
          <cell r="CK2293">
            <v>-0.37171858701141491</v>
          </cell>
          <cell r="CM2293">
            <v>20130622.16</v>
          </cell>
          <cell r="CN2293">
            <v>0</v>
          </cell>
          <cell r="CO2293">
            <v>73432.990000000005</v>
          </cell>
          <cell r="CP2293">
            <v>20204055.149999999</v>
          </cell>
          <cell r="CQ2293">
            <v>1.5945278975290338E-2</v>
          </cell>
          <cell r="CR2293">
            <v>1.0159452789752903</v>
          </cell>
          <cell r="CT2293">
            <v>9.7540465309418067E-3</v>
          </cell>
          <cell r="CU2293">
            <v>1.1089753408941361E-2</v>
          </cell>
          <cell r="CV2293">
            <v>0.81095331618369415</v>
          </cell>
          <cell r="CW2293">
            <v>0.5115920717529594</v>
          </cell>
          <cell r="CX2293">
            <v>1.0461298045181073E-2</v>
          </cell>
          <cell r="CY2293">
            <v>1.010461298045181</v>
          </cell>
          <cell r="DA2293">
            <v>8.0750701699174865E-3</v>
          </cell>
          <cell r="DB2293">
            <v>1.2099352972598121E-2</v>
          </cell>
          <cell r="DC2293">
            <v>0.68368637635764151</v>
          </cell>
          <cell r="DE2293">
            <v>0.53979518426917872</v>
          </cell>
          <cell r="DF2293">
            <v>0.46020481573082123</v>
          </cell>
        </row>
        <row r="2294">
          <cell r="BS2294">
            <v>39499</v>
          </cell>
          <cell r="BU2294">
            <v>23628078.469999999</v>
          </cell>
          <cell r="BV2294">
            <v>0</v>
          </cell>
          <cell r="BW2294">
            <v>0</v>
          </cell>
          <cell r="BX2294">
            <v>23628078.469999999</v>
          </cell>
          <cell r="BY2294">
            <v>6.7571517096172299E-4</v>
          </cell>
          <cell r="BZ2294">
            <v>1.0006757151709618</v>
          </cell>
          <cell r="CB2294">
            <v>1.9482751179528135E-2</v>
          </cell>
          <cell r="CC2294">
            <v>0.13335070488736256</v>
          </cell>
          <cell r="CD2294">
            <v>0.28991186851935691</v>
          </cell>
          <cell r="CE2294">
            <v>0.30853138349789888</v>
          </cell>
          <cell r="CF2294">
            <v>2.404262753778984E-3</v>
          </cell>
          <cell r="CG2294">
            <v>1.002404262753779</v>
          </cell>
          <cell r="CI2294">
            <v>-6.1374962678848455E-3</v>
          </cell>
          <cell r="CJ2294">
            <v>9.5352888058640728E-2</v>
          </cell>
          <cell r="CK2294">
            <v>-0.37020803341127484</v>
          </cell>
          <cell r="CM2294">
            <v>19596999.010000002</v>
          </cell>
          <cell r="CN2294">
            <v>0</v>
          </cell>
          <cell r="CO2294">
            <v>73432.990000000005</v>
          </cell>
          <cell r="CP2294">
            <v>19670432</v>
          </cell>
          <cell r="CQ2294">
            <v>-2.6411685477902614E-2</v>
          </cell>
          <cell r="CR2294">
            <v>0.97358831452209738</v>
          </cell>
          <cell r="CT2294">
            <v>-1.6915259756072887E-2</v>
          </cell>
          <cell r="CU2294">
            <v>-1.5614831148025754E-2</v>
          </cell>
          <cell r="CV2294">
            <v>0.76312298678148571</v>
          </cell>
          <cell r="CW2294">
            <v>0.4716683773829291</v>
          </cell>
          <cell r="CX2294">
            <v>-1.7153784878095268E-2</v>
          </cell>
          <cell r="CY2294">
            <v>0.98284621512190473</v>
          </cell>
          <cell r="DA2294">
            <v>-9.217232724748059E-3</v>
          </cell>
          <cell r="DB2294">
            <v>-5.2619816035532896E-3</v>
          </cell>
          <cell r="DC2294">
            <v>0.65480478245542284</v>
          </cell>
          <cell r="DE2294">
            <v>0.54662894429587949</v>
          </cell>
          <cell r="DF2294">
            <v>0.4533710557041204</v>
          </cell>
        </row>
        <row r="2295">
          <cell r="BS2295">
            <v>39500</v>
          </cell>
          <cell r="BU2295">
            <v>23557086.77</v>
          </cell>
          <cell r="BV2295">
            <v>0</v>
          </cell>
          <cell r="BW2295">
            <v>0</v>
          </cell>
          <cell r="BX2295">
            <v>23557086.77</v>
          </cell>
          <cell r="BY2295">
            <v>-3.0045481730617959E-3</v>
          </cell>
          <cell r="BZ2295">
            <v>0.99699545182693816</v>
          </cell>
          <cell r="CA2295">
            <v>-4.2077433149556587E-4</v>
          </cell>
          <cell r="CB2295">
            <v>1.6419666142003519E-2</v>
          </cell>
          <cell r="CC2295">
            <v>0.12994549809755496</v>
          </cell>
          <cell r="CD2295">
            <v>0.28603626617138622</v>
          </cell>
          <cell r="CE2295">
            <v>0.30459983792021617</v>
          </cell>
          <cell r="CF2295">
            <v>-7.4387807723915629E-3</v>
          </cell>
          <cell r="CG2295">
            <v>0.99256121922760843</v>
          </cell>
          <cell r="CI2295">
            <v>-1.3530621551048228E-2</v>
          </cell>
          <cell r="CJ2295">
            <v>8.7204798055966481E-2</v>
          </cell>
          <cell r="CK2295">
            <v>-0.37489291778294176</v>
          </cell>
          <cell r="CM2295">
            <v>19846028.920000002</v>
          </cell>
          <cell r="CN2295">
            <v>0</v>
          </cell>
          <cell r="CO2295">
            <v>73432.990000000005</v>
          </cell>
          <cell r="CP2295">
            <v>19919461.91</v>
          </cell>
          <cell r="CQ2295">
            <v>1.2660113921239766E-2</v>
          </cell>
          <cell r="CR2295">
            <v>1.0126601139212397</v>
          </cell>
          <cell r="CS2295">
            <v>1.037715293227226E-2</v>
          </cell>
          <cell r="CT2295">
            <v>-4.4692949503524204E-3</v>
          </cell>
          <cell r="CU2295">
            <v>-3.1524027679810107E-3</v>
          </cell>
          <cell r="CV2295">
            <v>0.78544432465129566</v>
          </cell>
          <cell r="CW2295">
            <v>0.49029986669488301</v>
          </cell>
          <cell r="CX2295">
            <v>8.2448998896506864E-3</v>
          </cell>
          <cell r="CY2295">
            <v>1.0082448998896507</v>
          </cell>
          <cell r="DA2295">
            <v>-1.0483279961724934E-3</v>
          </cell>
          <cell r="DB2295">
            <v>2.9395337745550254E-3</v>
          </cell>
          <cell r="DC2295">
            <v>0.66844848222368314</v>
          </cell>
          <cell r="DE2295">
            <v>0.54275105359377485</v>
          </cell>
          <cell r="DF2295">
            <v>0.45724894640622521</v>
          </cell>
        </row>
        <row r="2296">
          <cell r="BS2296">
            <v>39503</v>
          </cell>
          <cell r="BU2296">
            <v>23551403.350000001</v>
          </cell>
          <cell r="BV2296">
            <v>0</v>
          </cell>
          <cell r="BW2296">
            <v>0</v>
          </cell>
          <cell r="BX2296">
            <v>23551403.350000001</v>
          </cell>
          <cell r="BY2296">
            <v>-2.4126158108972584E-4</v>
          </cell>
          <cell r="BZ2296">
            <v>0.99975873841891028</v>
          </cell>
          <cell r="CB2296">
            <v>1.6174443126299343E-2</v>
          </cell>
          <cell r="CC2296">
            <v>0.12967288566013879</v>
          </cell>
          <cell r="CD2296">
            <v>0.28572599502847096</v>
          </cell>
          <cell r="CE2296">
            <v>0.30428508810063004</v>
          </cell>
          <cell r="CF2296">
            <v>-5.9208208603699574E-4</v>
          </cell>
          <cell r="CG2296">
            <v>0.999407917913963</v>
          </cell>
          <cell r="CI2296">
            <v>-1.4114692398451867E-2</v>
          </cell>
          <cell r="CJ2296">
            <v>8.6561083571184083E-2</v>
          </cell>
          <cell r="CK2296">
            <v>-0.37526303248817738</v>
          </cell>
          <cell r="CM2296">
            <v>20369346.960000001</v>
          </cell>
          <cell r="CN2296">
            <v>0</v>
          </cell>
          <cell r="CO2296">
            <v>73432.990000000005</v>
          </cell>
          <cell r="CP2296">
            <v>20442779.949999999</v>
          </cell>
          <cell r="CQ2296">
            <v>2.6271695609271561E-2</v>
          </cell>
          <cell r="CR2296">
            <v>1.0262716956092715</v>
          </cell>
          <cell r="CT2296">
            <v>2.1684984702395216E-2</v>
          </cell>
          <cell r="CU2296">
            <v>2.3036473875332142E-2</v>
          </cell>
          <cell r="CV2296">
            <v>0.83235097447583573</v>
          </cell>
          <cell r="CW2296">
            <v>0.52945257115922884</v>
          </cell>
          <cell r="CX2296">
            <v>1.7281113709614805E-2</v>
          </cell>
          <cell r="CY2296">
            <v>1.0172811137096147</v>
          </cell>
          <cell r="DA2296">
            <v>1.6214669438135321E-2</v>
          </cell>
          <cell r="DB2296">
            <v>2.0271445901581142E-2</v>
          </cell>
          <cell r="DC2296">
            <v>0.69728113016362459</v>
          </cell>
          <cell r="DE2296">
            <v>0.53622497757370391</v>
          </cell>
          <cell r="DF2296">
            <v>0.46377502242629609</v>
          </cell>
        </row>
        <row r="2297">
          <cell r="BS2297">
            <v>39504</v>
          </cell>
          <cell r="BU2297">
            <v>23532644.68</v>
          </cell>
          <cell r="BV2297">
            <v>0</v>
          </cell>
          <cell r="BW2297">
            <v>0</v>
          </cell>
          <cell r="BX2297">
            <v>23532644.68</v>
          </cell>
          <cell r="BY2297">
            <v>-7.9649903325195218E-4</v>
          </cell>
          <cell r="BZ2297">
            <v>0.99920350096674804</v>
          </cell>
          <cell r="CB2297">
            <v>1.5365061164733795E-2</v>
          </cell>
          <cell r="CC2297">
            <v>0.12877310229881944</v>
          </cell>
          <cell r="CD2297">
            <v>0.28470191551640389</v>
          </cell>
          <cell r="CE2297">
            <v>0.30324622628887288</v>
          </cell>
          <cell r="CF2297">
            <v>-2.0234258411066445E-3</v>
          </cell>
          <cell r="CG2297">
            <v>0.9979765741588934</v>
          </cell>
          <cell r="CI2297">
            <v>-1.6109558206220176E-2</v>
          </cell>
          <cell r="CJ2297">
            <v>8.4362507796745367E-2</v>
          </cell>
          <cell r="CK2297">
            <v>-0.37652714141213539</v>
          </cell>
          <cell r="CM2297">
            <v>20672903.5</v>
          </cell>
          <cell r="CN2297">
            <v>0</v>
          </cell>
          <cell r="CO2297">
            <v>73432.990000000005</v>
          </cell>
          <cell r="CP2297">
            <v>20746336.489999998</v>
          </cell>
          <cell r="CQ2297">
            <v>1.4849083184500997E-2</v>
          </cell>
          <cell r="CR2297">
            <v>1.014849083184501</v>
          </cell>
          <cell r="CT2297">
            <v>3.6856070028596699E-2</v>
          </cell>
          <cell r="CU2297">
            <v>3.8227627576685519E-2</v>
          </cell>
          <cell r="CV2297">
            <v>0.8595597065190288</v>
          </cell>
          <cell r="CW2297">
            <v>0.55216353961512099</v>
          </cell>
          <cell r="CX2297">
            <v>9.9036785417664225E-3</v>
          </cell>
          <cell r="CY2297">
            <v>1.0099036785417663</v>
          </cell>
          <cell r="DA2297">
            <v>2.6278932853677883E-2</v>
          </cell>
          <cell r="DB2297">
            <v>3.0375886327133506E-2</v>
          </cell>
          <cell r="DC2297">
            <v>0.71409045687177097</v>
          </cell>
          <cell r="DE2297">
            <v>0.53234595314094346</v>
          </cell>
          <cell r="DF2297">
            <v>0.46765404685905648</v>
          </cell>
        </row>
        <row r="2298">
          <cell r="BS2298">
            <v>39505</v>
          </cell>
          <cell r="BU2298">
            <v>23605657.59</v>
          </cell>
          <cell r="BV2298">
            <v>0</v>
          </cell>
          <cell r="BW2298">
            <v>0</v>
          </cell>
          <cell r="BX2298">
            <v>23605657.59</v>
          </cell>
          <cell r="BY2298">
            <v>3.1026223780981402E-3</v>
          </cell>
          <cell r="BZ2298">
            <v>1.0031026223780981</v>
          </cell>
          <cell r="CB2298">
            <v>1.8515355525442478E-2</v>
          </cell>
          <cell r="CC2298">
            <v>0.13227525898580694</v>
          </cell>
          <cell r="CD2298">
            <v>0.28868786042867067</v>
          </cell>
          <cell r="CE2298">
            <v>0.3072897071947287</v>
          </cell>
          <cell r="CF2298">
            <v>7.7933721617038237E-3</v>
          </cell>
          <cell r="CG2298">
            <v>1.0077933721617038</v>
          </cell>
          <cell r="CI2298">
            <v>-8.4417338269779929E-3</v>
          </cell>
          <cell r="CJ2298">
            <v>9.2813348378203875E-2</v>
          </cell>
          <cell r="CK2298">
            <v>-0.37166818539243884</v>
          </cell>
          <cell r="CM2298">
            <v>20709332.050000001</v>
          </cell>
          <cell r="CN2298">
            <v>0</v>
          </cell>
          <cell r="CO2298">
            <v>73432.990000000005</v>
          </cell>
          <cell r="CP2298">
            <v>20782765.039999999</v>
          </cell>
          <cell r="CQ2298">
            <v>1.7559027839715111E-3</v>
          </cell>
          <cell r="CR2298">
            <v>1.0017559027839715</v>
          </cell>
          <cell r="CT2298">
            <v>3.8676688488537669E-2</v>
          </cell>
          <cell r="CU2298">
            <v>4.0050654358343651E-2</v>
          </cell>
          <cell r="CV2298">
            <v>0.86282491258466676</v>
          </cell>
          <cell r="CW2298">
            <v>0.55488898789551033</v>
          </cell>
          <cell r="CX2298">
            <v>1.1709723752382464E-3</v>
          </cell>
          <cell r="CY2298">
            <v>1.0011709723752382</v>
          </cell>
          <cell r="DA2298">
            <v>2.748067713333846E-2</v>
          </cell>
          <cell r="DB2298">
            <v>3.1582428026134091E-2</v>
          </cell>
          <cell r="DC2298">
            <v>0.71609760944542722</v>
          </cell>
          <cell r="DE2298">
            <v>0.53267884708457303</v>
          </cell>
          <cell r="DF2298">
            <v>0.46732115291542692</v>
          </cell>
        </row>
        <row r="2299">
          <cell r="BS2299">
            <v>39506</v>
          </cell>
          <cell r="BU2299">
            <v>23703744.579999998</v>
          </cell>
          <cell r="BV2299">
            <v>0</v>
          </cell>
          <cell r="BW2299">
            <v>0</v>
          </cell>
          <cell r="BX2299">
            <v>23703744.579999998</v>
          </cell>
          <cell r="BY2299">
            <v>4.155232262690732E-3</v>
          </cell>
          <cell r="BZ2299">
            <v>1.0041552322626908</v>
          </cell>
          <cell r="CB2299">
            <v>2.2747523390767688E-2</v>
          </cell>
          <cell r="CC2299">
            <v>0.13698012567219142</v>
          </cell>
          <cell r="CD2299">
            <v>0.29404265780286187</v>
          </cell>
          <cell r="CE2299">
            <v>0.31272179956274782</v>
          </cell>
          <cell r="CF2299">
            <v>1.110136901921978E-2</v>
          </cell>
          <cell r="CG2299">
            <v>1.0111013690192199</v>
          </cell>
          <cell r="CI2299">
            <v>2.5659203898664718E-3</v>
          </cell>
          <cell r="CJ2299">
            <v>0.10494507262767971</v>
          </cell>
          <cell r="CK2299">
            <v>-0.36469284205196428</v>
          </cell>
          <cell r="CM2299">
            <v>20111015.649999999</v>
          </cell>
          <cell r="CN2299">
            <v>0</v>
          </cell>
          <cell r="CO2299">
            <v>73432.990000000005</v>
          </cell>
          <cell r="CP2299">
            <v>20184448.639999997</v>
          </cell>
          <cell r="CQ2299">
            <v>-2.8789066269499734E-2</v>
          </cell>
          <cell r="CR2299">
            <v>0.97121093373050027</v>
          </cell>
          <cell r="CT2299">
            <v>8.7741564710566156E-3</v>
          </cell>
          <cell r="CU2299">
            <v>1.010856714638475E-2</v>
          </cell>
          <cell r="CV2299">
            <v>0.80919592272779184</v>
          </cell>
          <cell r="CW2299">
            <v>0.5101251857812712</v>
          </cell>
          <cell r="CX2299">
            <v>-1.9057534601110714E-2</v>
          </cell>
          <cell r="CY2299">
            <v>0.9809424653988893</v>
          </cell>
          <cell r="DA2299">
            <v>7.8994285768971828E-3</v>
          </cell>
          <cell r="DB2299">
            <v>1.1923010210128204E-2</v>
          </cell>
          <cell r="DC2299">
            <v>0.68339301987453771</v>
          </cell>
          <cell r="DE2299">
            <v>0.54099907098818334</v>
          </cell>
          <cell r="DF2299">
            <v>0.45900092901181672</v>
          </cell>
        </row>
        <row r="2300">
          <cell r="BS2300">
            <v>39507</v>
          </cell>
          <cell r="BU2300">
            <v>24012401.91</v>
          </cell>
          <cell r="BV2300">
            <v>0</v>
          </cell>
          <cell r="BW2300">
            <v>0</v>
          </cell>
          <cell r="BX2300">
            <v>24012401.91</v>
          </cell>
          <cell r="BY2300">
            <v>1.3021458654276554E-2</v>
          </cell>
          <cell r="BZ2300">
            <v>1.0130214586542765</v>
          </cell>
          <cell r="CA2300">
            <v>1.9328159905572129E-2</v>
          </cell>
          <cell r="CB2300">
            <v>3.6065187980364177E-2</v>
          </cell>
          <cell r="CC2300">
            <v>0.15178526536936587</v>
          </cell>
          <cell r="CD2300">
            <v>0.31089298076831184</v>
          </cell>
          <cell r="CE2300">
            <v>0.32981535220032154</v>
          </cell>
          <cell r="CF2300">
            <v>1.6048623267024477E-2</v>
          </cell>
          <cell r="CG2300">
            <v>1.0160486232670245</v>
          </cell>
          <cell r="CI2300">
            <v>1.8655723146561165E-2</v>
          </cell>
          <cell r="CJ2300">
            <v>0.12267791982903642</v>
          </cell>
          <cell r="CK2300">
            <v>-0.35449703681521227</v>
          </cell>
          <cell r="CM2300">
            <v>19208484.350000001</v>
          </cell>
          <cell r="CN2300">
            <v>0</v>
          </cell>
          <cell r="CO2300">
            <v>73432.990000000005</v>
          </cell>
          <cell r="CP2300">
            <v>19281917.34</v>
          </cell>
          <cell r="CQ2300">
            <v>-4.4714191410283537E-2</v>
          </cell>
          <cell r="CR2300">
            <v>0.95528580858971646</v>
          </cell>
          <cell r="CS2300">
            <v>-3.2006114064754843E-2</v>
          </cell>
          <cell r="CT2300">
            <v>-3.6332364251137506E-2</v>
          </cell>
          <cell r="CU2300">
            <v>-3.5057620670165934E-2</v>
          </cell>
          <cell r="CV2300">
            <v>0.7282991899402369</v>
          </cell>
          <cell r="CW2300">
            <v>0.44260115917075749</v>
          </cell>
          <cell r="CX2300">
            <v>-2.892937421016626E-2</v>
          </cell>
          <cell r="CY2300">
            <v>0.97107062578983372</v>
          </cell>
          <cell r="DA2300">
            <v>-2.1258471158616676E-2</v>
          </cell>
          <cell r="DB2300">
            <v>-1.7351289224118549E-2</v>
          </cell>
          <cell r="DC2300">
            <v>0.63469351325980528</v>
          </cell>
          <cell r="DE2300">
            <v>0.5555740288514851</v>
          </cell>
          <cell r="DF2300">
            <v>0.44442597114851479</v>
          </cell>
        </row>
        <row r="2301">
          <cell r="CO2301" t="str">
            <v xml:space="preserve"> </v>
          </cell>
        </row>
        <row r="2302">
          <cell r="CP2302">
            <v>-410214.4299999997</v>
          </cell>
        </row>
        <row r="2303">
          <cell r="CP2303">
            <v>498991.62</v>
          </cell>
        </row>
        <row r="2305">
          <cell r="BU2305">
            <v>0</v>
          </cell>
          <cell r="BX2305">
            <v>0</v>
          </cell>
          <cell r="CM2305">
            <v>2000000</v>
          </cell>
          <cell r="CP2305">
            <v>0</v>
          </cell>
        </row>
        <row r="2307">
          <cell r="BU2307">
            <v>24012401.91</v>
          </cell>
          <cell r="BW2307">
            <v>0</v>
          </cell>
          <cell r="BX2307">
            <v>24012401.91</v>
          </cell>
          <cell r="BY2307" t="str">
            <v>Month P&amp;L</v>
          </cell>
          <cell r="CA2307">
            <v>43294319.25</v>
          </cell>
          <cell r="CM2307">
            <v>17208484.350000001</v>
          </cell>
          <cell r="CP2307">
            <v>19281917.34</v>
          </cell>
        </row>
        <row r="2308">
          <cell r="BX2308">
            <v>0</v>
          </cell>
          <cell r="CA2308">
            <v>41220886.260000005</v>
          </cell>
        </row>
        <row r="2309">
          <cell r="BU2309">
            <v>0</v>
          </cell>
          <cell r="CM2309">
            <v>0</v>
          </cell>
        </row>
        <row r="2326">
          <cell r="BU2326" t="e">
            <v>#DIV/0!</v>
          </cell>
          <cell r="BX2326" t="e">
            <v>#DIV/0!</v>
          </cell>
          <cell r="CA2326" t="str">
            <v>`</v>
          </cell>
          <cell r="CM2326">
            <v>8.6042421750000013</v>
          </cell>
          <cell r="CP2326" t="e">
            <v>#DIV/0!</v>
          </cell>
        </row>
        <row r="2327">
          <cell r="CP2327">
            <v>73432.990000000005</v>
          </cell>
        </row>
        <row r="2328">
          <cell r="BS2328" t="str">
            <v>Cum fee deduction</v>
          </cell>
          <cell r="BU2328">
            <v>24012401.91</v>
          </cell>
          <cell r="BX2328">
            <v>0</v>
          </cell>
          <cell r="CM2328">
            <v>17208484.350000001</v>
          </cell>
          <cell r="CP2328">
            <v>73432.990000000005</v>
          </cell>
        </row>
        <row r="2334">
          <cell r="BX2334">
            <v>0</v>
          </cell>
        </row>
        <row r="2335">
          <cell r="BX2335">
            <v>-24012401.91</v>
          </cell>
        </row>
        <row r="2343">
          <cell r="BT2343" t="str">
            <v>First Day P&amp;L:</v>
          </cell>
          <cell r="BU2343" t="e">
            <v>#REF!</v>
          </cell>
          <cell r="BW2343" t="e">
            <v>#REF!</v>
          </cell>
          <cell r="CL2343" t="str">
            <v>First Day P&amp;L:</v>
          </cell>
          <cell r="CM2343" t="e">
            <v>#REF!</v>
          </cell>
        </row>
        <row r="2372">
          <cell r="BU2372">
            <v>0</v>
          </cell>
          <cell r="BX2372">
            <v>0</v>
          </cell>
          <cell r="CM2372">
            <v>2000000</v>
          </cell>
        </row>
        <row r="2373">
          <cell r="BU2373">
            <v>0</v>
          </cell>
          <cell r="BX2373">
            <v>0</v>
          </cell>
          <cell r="CM2373">
            <v>0</v>
          </cell>
        </row>
        <row r="2374">
          <cell r="BU2374">
            <v>24012401.91</v>
          </cell>
          <cell r="BX2374">
            <v>24012401.91</v>
          </cell>
          <cell r="CM2374">
            <v>19208484.350000001</v>
          </cell>
          <cell r="CP2374">
            <v>19208484.350000001</v>
          </cell>
        </row>
        <row r="2376">
          <cell r="BS2376">
            <v>39510</v>
          </cell>
          <cell r="BU2376">
            <v>24179445.050000001</v>
          </cell>
          <cell r="BV2376">
            <v>0</v>
          </cell>
          <cell r="BW2376">
            <v>0</v>
          </cell>
          <cell r="BX2376">
            <v>24179445.050000001</v>
          </cell>
          <cell r="BY2376">
            <v>6.9565360694065024E-3</v>
          </cell>
          <cell r="BZ2376">
            <v>1.0069565360694066</v>
          </cell>
          <cell r="CB2376">
            <v>6.9565360694066047E-3</v>
          </cell>
          <cell r="CC2376">
            <v>0.15979770111211899</v>
          </cell>
          <cell r="CD2376">
            <v>0.32001225507215847</v>
          </cell>
          <cell r="CE2376">
            <v>0.33906626066355372</v>
          </cell>
          <cell r="CF2376">
            <v>9.3529250853672096E-3</v>
          </cell>
          <cell r="CG2376">
            <v>1.0093529250853672</v>
          </cell>
          <cell r="CI2376">
            <v>9.3529250853672252E-3</v>
          </cell>
          <cell r="CJ2376">
            <v>0.13317824230819331</v>
          </cell>
          <cell r="CK2376">
            <v>-0.3484596959581624</v>
          </cell>
          <cell r="CM2376">
            <v>18917591.82</v>
          </cell>
          <cell r="CN2376">
            <v>0</v>
          </cell>
          <cell r="CO2376">
            <v>0</v>
          </cell>
          <cell r="CP2376">
            <v>18917591.82</v>
          </cell>
          <cell r="CQ2376">
            <v>-1.514396059051901E-2</v>
          </cell>
          <cell r="CR2376">
            <v>0.98485603940948097</v>
          </cell>
          <cell r="CT2376">
            <v>-1.5143960590519034E-2</v>
          </cell>
          <cell r="CU2376">
            <v>-4.9670670034858588E-2</v>
          </cell>
          <cell r="CV2376">
            <v>0.70212589511915602</v>
          </cell>
          <cell r="CW2376">
            <v>0.42075446406843842</v>
          </cell>
          <cell r="CX2376">
            <v>-9.6486462166278479E-3</v>
          </cell>
          <cell r="CY2376">
            <v>0.99035135378337213</v>
          </cell>
          <cell r="DA2376">
            <v>-9.6486462166278653E-3</v>
          </cell>
          <cell r="DB2376">
            <v>-2.6832518989620469E-2</v>
          </cell>
          <cell r="DC2376">
            <v>0.61892093387774505</v>
          </cell>
          <cell r="DE2376">
            <v>0.56104657781777556</v>
          </cell>
          <cell r="DF2376">
            <v>0.43895342218222433</v>
          </cell>
        </row>
        <row r="2377">
          <cell r="BS2377">
            <v>39511</v>
          </cell>
          <cell r="BU2377">
            <v>24272191.850000001</v>
          </cell>
          <cell r="BV2377">
            <v>0</v>
          </cell>
          <cell r="BW2377">
            <v>0</v>
          </cell>
          <cell r="BX2377">
            <v>24272191.850000001</v>
          </cell>
          <cell r="BY2377">
            <v>3.8357704160791209E-3</v>
          </cell>
          <cell r="BZ2377">
            <v>1.0038357704160792</v>
          </cell>
          <cell r="CB2377">
            <v>1.0818990160739173E-2</v>
          </cell>
          <cell r="CC2377">
            <v>0.16424641882268154</v>
          </cell>
          <cell r="CD2377">
            <v>0.32507551902902621</v>
          </cell>
          <cell r="CE2377">
            <v>0.34420261141137676</v>
          </cell>
          <cell r="CF2377">
            <v>5.4162358454831064E-3</v>
          </cell>
          <cell r="CG2377">
            <v>1.005416235845483</v>
          </cell>
          <cell r="CI2377">
            <v>1.4819818578957644E-2</v>
          </cell>
          <cell r="CJ2377">
            <v>0.13931580292350443</v>
          </cell>
          <cell r="CK2377">
            <v>-0.34493080000863408</v>
          </cell>
          <cell r="CM2377">
            <v>18761495.84</v>
          </cell>
          <cell r="CN2377">
            <v>0</v>
          </cell>
          <cell r="CO2377">
            <v>0</v>
          </cell>
          <cell r="CP2377">
            <v>18761495.84</v>
          </cell>
          <cell r="CQ2377">
            <v>-8.2513663200499496E-3</v>
          </cell>
          <cell r="CR2377">
            <v>0.99174863367995003</v>
          </cell>
          <cell r="CT2377">
            <v>-2.3270368544200282E-2</v>
          </cell>
          <cell r="CU2377">
            <v>-5.7512185461088605E-2</v>
          </cell>
          <cell r="CV2377">
            <v>0.68808103083568484</v>
          </cell>
          <cell r="CW2377">
            <v>0.40903129853456344</v>
          </cell>
          <cell r="CX2377">
            <v>-5.1823115522298046E-3</v>
          </cell>
          <cell r="CY2377">
            <v>0.99481768844777019</v>
          </cell>
          <cell r="DA2377">
            <v>-1.4780955478105873E-2</v>
          </cell>
          <cell r="DB2377">
            <v>-3.1875776068714945E-2</v>
          </cell>
          <cell r="DC2377">
            <v>0.61053118121996364</v>
          </cell>
          <cell r="DE2377">
            <v>0.56402769906331496</v>
          </cell>
          <cell r="DF2377">
            <v>0.4359723009366851</v>
          </cell>
        </row>
        <row r="2378">
          <cell r="BS2378">
            <v>39512</v>
          </cell>
          <cell r="BU2378">
            <v>24159689.780000001</v>
          </cell>
          <cell r="BV2378">
            <v>0</v>
          </cell>
          <cell r="BW2378">
            <v>0</v>
          </cell>
          <cell r="BX2378">
            <v>24159689.780000001</v>
          </cell>
          <cell r="BY2378">
            <v>-4.6350189836687657E-3</v>
          </cell>
          <cell r="BZ2378">
            <v>0.9953649810163312</v>
          </cell>
          <cell r="CB2378">
            <v>6.1338249522913113E-3</v>
          </cell>
          <cell r="CC2378">
            <v>0.15885011456977005</v>
          </cell>
          <cell r="CD2378">
            <v>0.31893376884353186</v>
          </cell>
          <cell r="CE2378">
            <v>0.33797220678958784</v>
          </cell>
          <cell r="CF2378">
            <v>-6.6664779232709923E-3</v>
          </cell>
          <cell r="CG2378">
            <v>0.99333352207672898</v>
          </cell>
          <cell r="CI2378">
            <v>8.0545446623030426E-3</v>
          </cell>
          <cell r="CJ2378">
            <v>0.13172057927568104</v>
          </cell>
          <cell r="CK2378">
            <v>-0.34929780436859137</v>
          </cell>
          <cell r="CM2378">
            <v>18798965.640000001</v>
          </cell>
          <cell r="CN2378">
            <v>0</v>
          </cell>
          <cell r="CO2378">
            <v>0</v>
          </cell>
          <cell r="CP2378">
            <v>18798965.640000001</v>
          </cell>
          <cell r="CQ2378">
            <v>1.9971648486638337E-3</v>
          </cell>
          <cell r="CR2378">
            <v>1.0019971648486639</v>
          </cell>
          <cell r="CT2378">
            <v>-2.1319678457608404E-2</v>
          </cell>
          <cell r="CU2378">
            <v>-5.5629881927597435E-2</v>
          </cell>
          <cell r="CV2378">
            <v>0.69145240693216614</v>
          </cell>
          <cell r="CW2378">
            <v>0.41184536631466395</v>
          </cell>
          <cell r="CX2378">
            <v>1.2465834209723088E-3</v>
          </cell>
          <cell r="CY2378">
            <v>1.0012465834209723</v>
          </cell>
          <cell r="DA2378">
            <v>-1.355279775117868E-2</v>
          </cell>
          <cell r="DB2378">
            <v>-3.0668928461720535E-2</v>
          </cell>
          <cell r="DC2378">
            <v>0.61253884268943137</v>
          </cell>
          <cell r="DE2378">
            <v>0.56239399356880526</v>
          </cell>
          <cell r="DF2378">
            <v>0.43760600643119474</v>
          </cell>
        </row>
        <row r="2379">
          <cell r="BS2379">
            <v>39513</v>
          </cell>
          <cell r="BU2379">
            <v>24760036.219999999</v>
          </cell>
          <cell r="BV2379">
            <v>0</v>
          </cell>
          <cell r="BW2379">
            <v>0</v>
          </cell>
          <cell r="BX2379">
            <v>24760036.219999999</v>
          </cell>
          <cell r="BY2379">
            <v>2.4849095558212818E-2</v>
          </cell>
          <cell r="BZ2379">
            <v>1.0248490955582128</v>
          </cell>
          <cell r="CB2379">
            <v>3.1135340512880916E-2</v>
          </cell>
          <cell r="CC2379">
            <v>0.1876464918043601</v>
          </cell>
          <cell r="CD2379">
            <v>0.3517080801004786</v>
          </cell>
          <cell r="CE2379">
            <v>0.37121960601033521</v>
          </cell>
          <cell r="CF2379">
            <v>3.8293877728487288E-2</v>
          </cell>
          <cell r="CG2379">
            <v>1.0382938777284874</v>
          </cell>
          <cell r="CI2379">
            <v>4.6656862139247357E-2</v>
          </cell>
          <cell r="CJ2379">
            <v>0.1750585487612768</v>
          </cell>
          <cell r="CK2379">
            <v>-0.32437989405142398</v>
          </cell>
          <cell r="CM2379">
            <v>17252196.600000001</v>
          </cell>
          <cell r="CN2379">
            <v>0</v>
          </cell>
          <cell r="CO2379">
            <v>0</v>
          </cell>
          <cell r="CP2379">
            <v>17252196.600000001</v>
          </cell>
          <cell r="CQ2379">
            <v>-8.2279475882908154E-2</v>
          </cell>
          <cell r="CR2379">
            <v>0.91772052411709182</v>
          </cell>
          <cell r="CT2379">
            <v>-0.10184498237103246</v>
          </cell>
          <cell r="CU2379">
            <v>-0.13333216028207484</v>
          </cell>
          <cell r="CV2379">
            <v>0.55228058940890401</v>
          </cell>
          <cell r="CW2379">
            <v>0.29567946954658098</v>
          </cell>
          <cell r="CX2379">
            <v>-4.9094794699594019E-2</v>
          </cell>
          <cell r="CY2379">
            <v>0.95090520530040601</v>
          </cell>
          <cell r="DA2379">
            <v>-6.1982220627573414E-2</v>
          </cell>
          <cell r="DB2379">
            <v>-7.8258038414829811E-2</v>
          </cell>
          <cell r="DC2379">
            <v>0.53337157926247292</v>
          </cell>
          <cell r="DE2379">
            <v>0.58935301834785936</v>
          </cell>
          <cell r="DF2379">
            <v>0.41064698165214064</v>
          </cell>
        </row>
        <row r="2380">
          <cell r="BS2380">
            <v>39514</v>
          </cell>
          <cell r="BU2380">
            <v>25001080.399999999</v>
          </cell>
          <cell r="BV2380">
            <v>0</v>
          </cell>
          <cell r="BW2380">
            <v>0</v>
          </cell>
          <cell r="BX2380">
            <v>25001080.399999999</v>
          </cell>
          <cell r="BY2380">
            <v>9.7352111224011662E-3</v>
          </cell>
          <cell r="BZ2380">
            <v>1.0097352111224012</v>
          </cell>
          <cell r="CA2380">
            <v>4.1173660748542895E-2</v>
          </cell>
          <cell r="CB2380">
            <v>4.1173660748542895E-2</v>
          </cell>
          <cell r="CC2380">
            <v>0.19920848114085454</v>
          </cell>
          <cell r="CD2380">
            <v>0.36486724363611223</v>
          </cell>
          <cell r="CE2380">
            <v>0.38456871837002149</v>
          </cell>
          <cell r="CF2380">
            <v>1.8944197355879384E-2</v>
          </cell>
          <cell r="CG2380">
            <v>1.0189441973558795</v>
          </cell>
          <cell r="CI2380">
            <v>6.6484936299498809E-2</v>
          </cell>
          <cell r="CJ2380">
            <v>0.19731908981372381</v>
          </cell>
          <cell r="CK2380">
            <v>-0.31158081342673394</v>
          </cell>
          <cell r="CM2380">
            <v>16847238.32</v>
          </cell>
          <cell r="CN2380">
            <v>0</v>
          </cell>
          <cell r="CO2380">
            <v>0</v>
          </cell>
          <cell r="CP2380">
            <v>16847238.32</v>
          </cell>
          <cell r="CQ2380">
            <v>-2.3472853306111822E-2</v>
          </cell>
          <cell r="CR2380">
            <v>0.97652714669388818</v>
          </cell>
          <cell r="CS2380">
            <v>-0.12292724334598548</v>
          </cell>
          <cell r="CT2380">
            <v>-0.12292724334598548</v>
          </cell>
          <cell r="CU2380">
            <v>-0.15367532734889855</v>
          </cell>
          <cell r="CV2380">
            <v>0.51584413484378411</v>
          </cell>
          <cell r="CW2380">
            <v>0.26526617542617337</v>
          </cell>
          <cell r="CX2380">
            <v>-1.3819048190029919E-2</v>
          </cell>
          <cell r="CY2380">
            <v>0.98618095180997012</v>
          </cell>
          <cell r="DA2380">
            <v>-7.4944733523825802E-2</v>
          </cell>
          <cell r="DB2380">
            <v>-9.0995635000747921E-2</v>
          </cell>
          <cell r="DC2380">
            <v>0.51218184351542262</v>
          </cell>
          <cell r="DE2380">
            <v>0.59742138190253202</v>
          </cell>
          <cell r="DF2380">
            <v>0.40257861809746798</v>
          </cell>
        </row>
        <row r="2381">
          <cell r="BS2381">
            <v>39517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 t="str">
            <v>NA</v>
          </cell>
          <cell r="BZ2381">
            <v>1</v>
          </cell>
          <cell r="CB2381">
            <v>4.1173660748542895E-2</v>
          </cell>
          <cell r="CC2381">
            <v>0.19920848114085454</v>
          </cell>
          <cell r="CD2381">
            <v>0.36486724363611223</v>
          </cell>
          <cell r="CE2381">
            <v>0.38456871837002149</v>
          </cell>
          <cell r="CF2381" t="str">
            <v>NA</v>
          </cell>
          <cell r="CG2381">
            <v>1</v>
          </cell>
          <cell r="CI2381">
            <v>6.6484936299498809E-2</v>
          </cell>
          <cell r="CJ2381">
            <v>0.19731908981372381</v>
          </cell>
          <cell r="CK2381">
            <v>-0.31158081342673394</v>
          </cell>
          <cell r="CM2381">
            <v>0</v>
          </cell>
          <cell r="CN2381">
            <v>0</v>
          </cell>
          <cell r="CO2381">
            <v>0</v>
          </cell>
          <cell r="CP2381">
            <v>0</v>
          </cell>
          <cell r="CQ2381" t="str">
            <v>NA</v>
          </cell>
          <cell r="CR2381">
            <v>1</v>
          </cell>
          <cell r="CT2381">
            <v>-0.12292724334598548</v>
          </cell>
          <cell r="CU2381">
            <v>-0.15367532734889855</v>
          </cell>
          <cell r="CV2381">
            <v>0.51584413484378411</v>
          </cell>
          <cell r="CW2381">
            <v>0.26526617542617337</v>
          </cell>
          <cell r="CX2381" t="str">
            <v>NA</v>
          </cell>
          <cell r="CY2381">
            <v>1</v>
          </cell>
          <cell r="DA2381">
            <v>-7.4944733523825802E-2</v>
          </cell>
          <cell r="DB2381">
            <v>-9.0995635000747921E-2</v>
          </cell>
          <cell r="DC2381">
            <v>0.51218184351542262</v>
          </cell>
          <cell r="DE2381" t="str">
            <v>NA</v>
          </cell>
          <cell r="DF2381" t="str">
            <v>NA</v>
          </cell>
        </row>
        <row r="2382">
          <cell r="BS2382">
            <v>39518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 t="str">
            <v>NA</v>
          </cell>
          <cell r="BZ2382">
            <v>1</v>
          </cell>
          <cell r="CB2382">
            <v>4.1173660748542895E-2</v>
          </cell>
          <cell r="CC2382">
            <v>0.19920848114085454</v>
          </cell>
          <cell r="CD2382">
            <v>0.36486724363611223</v>
          </cell>
          <cell r="CE2382">
            <v>0.38456871837002149</v>
          </cell>
          <cell r="CF2382" t="str">
            <v>NA</v>
          </cell>
          <cell r="CG2382">
            <v>1</v>
          </cell>
          <cell r="CI2382">
            <v>6.6484936299498809E-2</v>
          </cell>
          <cell r="CJ2382">
            <v>0.19731908981372381</v>
          </cell>
          <cell r="CK2382">
            <v>-0.31158081342673394</v>
          </cell>
          <cell r="CM2382">
            <v>0</v>
          </cell>
          <cell r="CN2382">
            <v>0</v>
          </cell>
          <cell r="CO2382">
            <v>0</v>
          </cell>
          <cell r="CP2382">
            <v>0</v>
          </cell>
          <cell r="CQ2382" t="str">
            <v>NA</v>
          </cell>
          <cell r="CR2382">
            <v>1</v>
          </cell>
          <cell r="CT2382">
            <v>-0.12292724334598548</v>
          </cell>
          <cell r="CU2382">
            <v>-0.15367532734889855</v>
          </cell>
          <cell r="CV2382">
            <v>0.51584413484378411</v>
          </cell>
          <cell r="CW2382">
            <v>0.26526617542617337</v>
          </cell>
          <cell r="CX2382" t="str">
            <v>NA</v>
          </cell>
          <cell r="CY2382">
            <v>1</v>
          </cell>
          <cell r="DA2382">
            <v>-7.4944733523825802E-2</v>
          </cell>
          <cell r="DB2382">
            <v>-9.0995635000747921E-2</v>
          </cell>
          <cell r="DC2382">
            <v>0.51218184351542262</v>
          </cell>
          <cell r="DE2382" t="str">
            <v>NA</v>
          </cell>
          <cell r="DF2382" t="str">
            <v>NA</v>
          </cell>
        </row>
        <row r="2383">
          <cell r="BS2383">
            <v>39519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 t="str">
            <v>NA</v>
          </cell>
          <cell r="BZ2383">
            <v>1</v>
          </cell>
          <cell r="CB2383">
            <v>4.1173660748542895E-2</v>
          </cell>
          <cell r="CC2383">
            <v>0.19920848114085454</v>
          </cell>
          <cell r="CD2383">
            <v>0.36486724363611223</v>
          </cell>
          <cell r="CE2383">
            <v>0.38456871837002149</v>
          </cell>
          <cell r="CF2383" t="str">
            <v>NA</v>
          </cell>
          <cell r="CG2383">
            <v>1</v>
          </cell>
          <cell r="CI2383">
            <v>6.6484936299498809E-2</v>
          </cell>
          <cell r="CJ2383">
            <v>0.19731908981372381</v>
          </cell>
          <cell r="CK2383">
            <v>-0.31158081342673394</v>
          </cell>
          <cell r="CM2383">
            <v>0</v>
          </cell>
          <cell r="CN2383">
            <v>0</v>
          </cell>
          <cell r="CO2383">
            <v>0</v>
          </cell>
          <cell r="CP2383">
            <v>0</v>
          </cell>
          <cell r="CQ2383" t="str">
            <v>NA</v>
          </cell>
          <cell r="CR2383">
            <v>1</v>
          </cell>
          <cell r="CT2383">
            <v>-0.12292724334598548</v>
          </cell>
          <cell r="CU2383">
            <v>-0.15367532734889855</v>
          </cell>
          <cell r="CV2383">
            <v>0.51584413484378411</v>
          </cell>
          <cell r="CW2383">
            <v>0.26526617542617337</v>
          </cell>
          <cell r="CX2383" t="str">
            <v>NA</v>
          </cell>
          <cell r="CY2383">
            <v>1</v>
          </cell>
          <cell r="DA2383">
            <v>-7.4944733523825802E-2</v>
          </cell>
          <cell r="DB2383">
            <v>-9.0995635000747921E-2</v>
          </cell>
          <cell r="DC2383">
            <v>0.51218184351542262</v>
          </cell>
          <cell r="DE2383" t="str">
            <v>NA</v>
          </cell>
          <cell r="DF2383" t="str">
            <v>NA</v>
          </cell>
        </row>
        <row r="2384">
          <cell r="BS2384">
            <v>39520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 t="str">
            <v>NA</v>
          </cell>
          <cell r="BZ2384">
            <v>1</v>
          </cell>
          <cell r="CB2384">
            <v>4.1173660748542895E-2</v>
          </cell>
          <cell r="CC2384">
            <v>0.19920848114085454</v>
          </cell>
          <cell r="CD2384">
            <v>0.36486724363611223</v>
          </cell>
          <cell r="CE2384">
            <v>0.38456871837002149</v>
          </cell>
          <cell r="CF2384" t="str">
            <v>NA</v>
          </cell>
          <cell r="CG2384">
            <v>1</v>
          </cell>
          <cell r="CI2384">
            <v>6.6484936299498809E-2</v>
          </cell>
          <cell r="CJ2384">
            <v>0.19731908981372381</v>
          </cell>
          <cell r="CK2384">
            <v>-0.31158081342673394</v>
          </cell>
          <cell r="CM2384">
            <v>0</v>
          </cell>
          <cell r="CN2384">
            <v>0</v>
          </cell>
          <cell r="CO2384">
            <v>0</v>
          </cell>
          <cell r="CP2384">
            <v>0</v>
          </cell>
          <cell r="CQ2384" t="str">
            <v>NA</v>
          </cell>
          <cell r="CR2384">
            <v>1</v>
          </cell>
          <cell r="CT2384">
            <v>-0.12292724334598548</v>
          </cell>
          <cell r="CU2384">
            <v>-0.15367532734889855</v>
          </cell>
          <cell r="CV2384">
            <v>0.51584413484378411</v>
          </cell>
          <cell r="CW2384">
            <v>0.26526617542617337</v>
          </cell>
          <cell r="CX2384" t="str">
            <v>NA</v>
          </cell>
          <cell r="CY2384">
            <v>1</v>
          </cell>
          <cell r="DA2384">
            <v>-7.4944733523825802E-2</v>
          </cell>
          <cell r="DB2384">
            <v>-9.0995635000747921E-2</v>
          </cell>
          <cell r="DC2384">
            <v>0.51218184351542262</v>
          </cell>
          <cell r="DE2384" t="str">
            <v>NA</v>
          </cell>
          <cell r="DF2384" t="str">
            <v>NA</v>
          </cell>
        </row>
        <row r="2385">
          <cell r="BS2385">
            <v>39521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 t="str">
            <v>NA</v>
          </cell>
          <cell r="BZ2385">
            <v>1</v>
          </cell>
          <cell r="CA2385" t="str">
            <v>NA</v>
          </cell>
          <cell r="CB2385">
            <v>4.1173660748542895E-2</v>
          </cell>
          <cell r="CC2385">
            <v>0.19920848114085454</v>
          </cell>
          <cell r="CD2385">
            <v>0.36486724363611223</v>
          </cell>
          <cell r="CE2385">
            <v>0.38456871837002149</v>
          </cell>
          <cell r="CF2385" t="str">
            <v>NA</v>
          </cell>
          <cell r="CG2385">
            <v>1</v>
          </cell>
          <cell r="CI2385">
            <v>6.6484936299498809E-2</v>
          </cell>
          <cell r="CJ2385">
            <v>0.19731908981372381</v>
          </cell>
          <cell r="CK2385">
            <v>-0.31158081342673394</v>
          </cell>
          <cell r="CM2385">
            <v>0</v>
          </cell>
          <cell r="CN2385">
            <v>0</v>
          </cell>
          <cell r="CO2385">
            <v>0</v>
          </cell>
          <cell r="CP2385">
            <v>0</v>
          </cell>
          <cell r="CQ2385" t="str">
            <v>NA</v>
          </cell>
          <cell r="CR2385">
            <v>1</v>
          </cell>
          <cell r="CS2385" t="str">
            <v>NA</v>
          </cell>
          <cell r="CT2385">
            <v>-0.12292724334598548</v>
          </cell>
          <cell r="CU2385">
            <v>-0.15367532734889855</v>
          </cell>
          <cell r="CV2385">
            <v>0.51584413484378411</v>
          </cell>
          <cell r="CW2385">
            <v>0.26526617542617337</v>
          </cell>
          <cell r="CX2385" t="str">
            <v>NA</v>
          </cell>
          <cell r="CY2385">
            <v>1</v>
          </cell>
          <cell r="DA2385">
            <v>-7.4944733523825802E-2</v>
          </cell>
          <cell r="DB2385">
            <v>-9.0995635000747921E-2</v>
          </cell>
          <cell r="DC2385">
            <v>0.51218184351542262</v>
          </cell>
          <cell r="DE2385" t="str">
            <v>NA</v>
          </cell>
          <cell r="DF2385" t="str">
            <v>NA</v>
          </cell>
        </row>
        <row r="2386">
          <cell r="BS2386">
            <v>39524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 t="str">
            <v>NA</v>
          </cell>
          <cell r="BZ2386">
            <v>1</v>
          </cell>
          <cell r="CB2386">
            <v>4.1173660748542895E-2</v>
          </cell>
          <cell r="CC2386">
            <v>0.19920848114085454</v>
          </cell>
          <cell r="CD2386">
            <v>0.36486724363611223</v>
          </cell>
          <cell r="CE2386">
            <v>0.38456871837002149</v>
          </cell>
          <cell r="CF2386" t="str">
            <v>NA</v>
          </cell>
          <cell r="CG2386">
            <v>1</v>
          </cell>
          <cell r="CI2386">
            <v>6.6484936299498809E-2</v>
          </cell>
          <cell r="CJ2386">
            <v>0.19731908981372381</v>
          </cell>
          <cell r="CK2386">
            <v>-0.31158081342673394</v>
          </cell>
          <cell r="CM2386">
            <v>0</v>
          </cell>
          <cell r="CN2386">
            <v>0</v>
          </cell>
          <cell r="CO2386">
            <v>0</v>
          </cell>
          <cell r="CP2386">
            <v>0</v>
          </cell>
          <cell r="CQ2386" t="str">
            <v>NA</v>
          </cell>
          <cell r="CR2386">
            <v>1</v>
          </cell>
          <cell r="CT2386">
            <v>-0.12292724334598548</v>
          </cell>
          <cell r="CU2386">
            <v>-0.15367532734889855</v>
          </cell>
          <cell r="CV2386">
            <v>0.51584413484378411</v>
          </cell>
          <cell r="CW2386">
            <v>0.26526617542617337</v>
          </cell>
          <cell r="CX2386" t="str">
            <v>NA</v>
          </cell>
          <cell r="CY2386">
            <v>1</v>
          </cell>
          <cell r="DA2386">
            <v>-7.4944733523825802E-2</v>
          </cell>
          <cell r="DB2386">
            <v>-9.0995635000747921E-2</v>
          </cell>
          <cell r="DC2386">
            <v>0.51218184351542262</v>
          </cell>
          <cell r="DE2386" t="str">
            <v>NA</v>
          </cell>
          <cell r="DF2386" t="str">
            <v>NA</v>
          </cell>
        </row>
        <row r="2387">
          <cell r="BS2387">
            <v>39525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 t="str">
            <v>NA</v>
          </cell>
          <cell r="BZ2387">
            <v>1</v>
          </cell>
          <cell r="CB2387">
            <v>4.1173660748542895E-2</v>
          </cell>
          <cell r="CC2387">
            <v>0.19920848114085454</v>
          </cell>
          <cell r="CD2387">
            <v>0.36486724363611223</v>
          </cell>
          <cell r="CE2387">
            <v>0.38456871837002149</v>
          </cell>
          <cell r="CF2387" t="str">
            <v>NA</v>
          </cell>
          <cell r="CG2387">
            <v>1</v>
          </cell>
          <cell r="CI2387">
            <v>6.6484936299498809E-2</v>
          </cell>
          <cell r="CJ2387">
            <v>0.19731908981372381</v>
          </cell>
          <cell r="CK2387">
            <v>-0.31158081342673394</v>
          </cell>
          <cell r="CM2387">
            <v>0</v>
          </cell>
          <cell r="CN2387">
            <v>0</v>
          </cell>
          <cell r="CO2387">
            <v>0</v>
          </cell>
          <cell r="CP2387">
            <v>0</v>
          </cell>
          <cell r="CQ2387" t="str">
            <v>NA</v>
          </cell>
          <cell r="CR2387">
            <v>1</v>
          </cell>
          <cell r="CT2387">
            <v>-0.12292724334598548</v>
          </cell>
          <cell r="CU2387">
            <v>-0.15367532734889855</v>
          </cell>
          <cell r="CV2387">
            <v>0.51584413484378411</v>
          </cell>
          <cell r="CW2387">
            <v>0.26526617542617337</v>
          </cell>
          <cell r="CX2387" t="str">
            <v>NA</v>
          </cell>
          <cell r="CY2387">
            <v>1</v>
          </cell>
          <cell r="DA2387">
            <v>-7.4944733523825802E-2</v>
          </cell>
          <cell r="DB2387">
            <v>-9.0995635000747921E-2</v>
          </cell>
          <cell r="DC2387">
            <v>0.51218184351542262</v>
          </cell>
          <cell r="DE2387" t="str">
            <v>NA</v>
          </cell>
          <cell r="DF2387" t="str">
            <v>NA</v>
          </cell>
        </row>
        <row r="2388">
          <cell r="BS2388">
            <v>39526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 t="str">
            <v>NA</v>
          </cell>
          <cell r="BZ2388">
            <v>1</v>
          </cell>
          <cell r="CB2388">
            <v>4.1173660748542895E-2</v>
          </cell>
          <cell r="CC2388">
            <v>0.19920848114085454</v>
          </cell>
          <cell r="CD2388">
            <v>0.36486724363611223</v>
          </cell>
          <cell r="CE2388">
            <v>0.38456871837002149</v>
          </cell>
          <cell r="CF2388" t="str">
            <v>NA</v>
          </cell>
          <cell r="CG2388">
            <v>1</v>
          </cell>
          <cell r="CI2388">
            <v>6.6484936299498809E-2</v>
          </cell>
          <cell r="CJ2388">
            <v>0.19731908981372381</v>
          </cell>
          <cell r="CK2388">
            <v>-0.31158081342673394</v>
          </cell>
          <cell r="CM2388">
            <v>0</v>
          </cell>
          <cell r="CN2388">
            <v>0</v>
          </cell>
          <cell r="CO2388">
            <v>0</v>
          </cell>
          <cell r="CP2388">
            <v>0</v>
          </cell>
          <cell r="CQ2388" t="str">
            <v>NA</v>
          </cell>
          <cell r="CR2388">
            <v>1</v>
          </cell>
          <cell r="CT2388">
            <v>-0.12292724334598548</v>
          </cell>
          <cell r="CU2388">
            <v>-0.15367532734889855</v>
          </cell>
          <cell r="CV2388">
            <v>0.51584413484378411</v>
          </cell>
          <cell r="CW2388">
            <v>0.26526617542617337</v>
          </cell>
          <cell r="CX2388" t="str">
            <v>NA</v>
          </cell>
          <cell r="CY2388">
            <v>1</v>
          </cell>
          <cell r="DA2388">
            <v>-7.4944733523825802E-2</v>
          </cell>
          <cell r="DB2388">
            <v>-9.0995635000747921E-2</v>
          </cell>
          <cell r="DC2388">
            <v>0.51218184351542262</v>
          </cell>
          <cell r="DE2388" t="str">
            <v>NA</v>
          </cell>
          <cell r="DF2388" t="str">
            <v>NA</v>
          </cell>
        </row>
        <row r="2389">
          <cell r="BS2389">
            <v>39527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 t="str">
            <v>NA</v>
          </cell>
          <cell r="BZ2389">
            <v>1</v>
          </cell>
          <cell r="CB2389">
            <v>4.1173660748542895E-2</v>
          </cell>
          <cell r="CC2389">
            <v>0.19920848114085454</v>
          </cell>
          <cell r="CD2389">
            <v>0.36486724363611223</v>
          </cell>
          <cell r="CE2389">
            <v>0.38456871837002149</v>
          </cell>
          <cell r="CF2389" t="str">
            <v>NA</v>
          </cell>
          <cell r="CG2389">
            <v>1</v>
          </cell>
          <cell r="CI2389">
            <v>6.6484936299498809E-2</v>
          </cell>
          <cell r="CJ2389">
            <v>0.19731908981372381</v>
          </cell>
          <cell r="CK2389">
            <v>-0.31158081342673394</v>
          </cell>
          <cell r="CM2389">
            <v>0</v>
          </cell>
          <cell r="CN2389">
            <v>0</v>
          </cell>
          <cell r="CO2389">
            <v>0</v>
          </cell>
          <cell r="CP2389">
            <v>0</v>
          </cell>
          <cell r="CQ2389" t="str">
            <v>NA</v>
          </cell>
          <cell r="CR2389">
            <v>1</v>
          </cell>
          <cell r="CT2389">
            <v>-0.12292724334598548</v>
          </cell>
          <cell r="CU2389">
            <v>-0.15367532734889855</v>
          </cell>
          <cell r="CV2389">
            <v>0.51584413484378411</v>
          </cell>
          <cell r="CW2389">
            <v>0.26526617542617337</v>
          </cell>
          <cell r="CX2389" t="str">
            <v>NA</v>
          </cell>
          <cell r="CY2389">
            <v>1</v>
          </cell>
          <cell r="DA2389">
            <v>-7.4944733523825802E-2</v>
          </cell>
          <cell r="DB2389">
            <v>-9.0995635000747921E-2</v>
          </cell>
          <cell r="DC2389">
            <v>0.51218184351542262</v>
          </cell>
          <cell r="DE2389" t="str">
            <v>NA</v>
          </cell>
          <cell r="DF2389" t="str">
            <v>NA</v>
          </cell>
        </row>
        <row r="2390">
          <cell r="BS2390">
            <v>39528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 t="str">
            <v>NA</v>
          </cell>
          <cell r="BZ2390">
            <v>1</v>
          </cell>
          <cell r="CA2390" t="str">
            <v>NA</v>
          </cell>
          <cell r="CB2390">
            <v>4.1173660748542895E-2</v>
          </cell>
          <cell r="CC2390">
            <v>0.19920848114085454</v>
          </cell>
          <cell r="CD2390">
            <v>0.36486724363611223</v>
          </cell>
          <cell r="CE2390">
            <v>0.38456871837002149</v>
          </cell>
          <cell r="CF2390" t="str">
            <v>NA</v>
          </cell>
          <cell r="CG2390">
            <v>1</v>
          </cell>
          <cell r="CI2390">
            <v>6.6484936299498809E-2</v>
          </cell>
          <cell r="CJ2390">
            <v>0.19731908981372381</v>
          </cell>
          <cell r="CK2390">
            <v>-0.31158081342673394</v>
          </cell>
          <cell r="CM2390">
            <v>0</v>
          </cell>
          <cell r="CN2390">
            <v>0</v>
          </cell>
          <cell r="CO2390">
            <v>0</v>
          </cell>
          <cell r="CP2390">
            <v>0</v>
          </cell>
          <cell r="CQ2390" t="str">
            <v>NA</v>
          </cell>
          <cell r="CR2390">
            <v>1</v>
          </cell>
          <cell r="CS2390" t="str">
            <v>NA</v>
          </cell>
          <cell r="CT2390">
            <v>-0.12292724334598548</v>
          </cell>
          <cell r="CU2390">
            <v>-0.15367532734889855</v>
          </cell>
          <cell r="CV2390">
            <v>0.51584413484378411</v>
          </cell>
          <cell r="CW2390">
            <v>0.26526617542617337</v>
          </cell>
          <cell r="CX2390" t="str">
            <v>NA</v>
          </cell>
          <cell r="CY2390">
            <v>1</v>
          </cell>
          <cell r="DA2390">
            <v>-7.4944733523825802E-2</v>
          </cell>
          <cell r="DB2390">
            <v>-9.0995635000747921E-2</v>
          </cell>
          <cell r="DC2390">
            <v>0.51218184351542262</v>
          </cell>
          <cell r="DE2390" t="str">
            <v>NA</v>
          </cell>
          <cell r="DF2390" t="str">
            <v>NA</v>
          </cell>
        </row>
        <row r="2391">
          <cell r="BS2391">
            <v>39531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 t="str">
            <v>NA</v>
          </cell>
          <cell r="BZ2391">
            <v>1</v>
          </cell>
          <cell r="CB2391">
            <v>4.1173660748542895E-2</v>
          </cell>
          <cell r="CC2391">
            <v>0.19920848114085454</v>
          </cell>
          <cell r="CD2391">
            <v>0.36486724363611223</v>
          </cell>
          <cell r="CE2391">
            <v>0.38456871837002149</v>
          </cell>
          <cell r="CF2391" t="str">
            <v>NA</v>
          </cell>
          <cell r="CG2391">
            <v>1</v>
          </cell>
          <cell r="CI2391">
            <v>6.6484936299498809E-2</v>
          </cell>
          <cell r="CJ2391">
            <v>0.19731908981372381</v>
          </cell>
          <cell r="CK2391">
            <v>-0.31158081342673394</v>
          </cell>
          <cell r="CM2391">
            <v>0</v>
          </cell>
          <cell r="CN2391">
            <v>0</v>
          </cell>
          <cell r="CO2391">
            <v>0</v>
          </cell>
          <cell r="CP2391">
            <v>0</v>
          </cell>
          <cell r="CQ2391" t="str">
            <v>NA</v>
          </cell>
          <cell r="CR2391">
            <v>1</v>
          </cell>
          <cell r="CT2391">
            <v>-0.12292724334598548</v>
          </cell>
          <cell r="CU2391">
            <v>-0.15367532734889855</v>
          </cell>
          <cell r="CV2391">
            <v>0.51584413484378411</v>
          </cell>
          <cell r="CW2391">
            <v>0.26526617542617337</v>
          </cell>
          <cell r="CX2391" t="str">
            <v>NA</v>
          </cell>
          <cell r="CY2391">
            <v>1</v>
          </cell>
          <cell r="DA2391">
            <v>-7.4944733523825802E-2</v>
          </cell>
          <cell r="DB2391">
            <v>-9.0995635000747921E-2</v>
          </cell>
          <cell r="DC2391">
            <v>0.51218184351542262</v>
          </cell>
          <cell r="DE2391" t="str">
            <v>NA</v>
          </cell>
          <cell r="DF2391" t="str">
            <v>NA</v>
          </cell>
        </row>
        <row r="2392">
          <cell r="BS2392">
            <v>39532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 t="str">
            <v>NA</v>
          </cell>
          <cell r="BZ2392">
            <v>1</v>
          </cell>
          <cell r="CB2392">
            <v>4.1173660748542895E-2</v>
          </cell>
          <cell r="CC2392">
            <v>0.19920848114085454</v>
          </cell>
          <cell r="CD2392">
            <v>0.36486724363611223</v>
          </cell>
          <cell r="CE2392">
            <v>0.38456871837002149</v>
          </cell>
          <cell r="CF2392" t="str">
            <v>NA</v>
          </cell>
          <cell r="CG2392">
            <v>1</v>
          </cell>
          <cell r="CI2392">
            <v>6.6484936299498809E-2</v>
          </cell>
          <cell r="CJ2392">
            <v>0.19731908981372381</v>
          </cell>
          <cell r="CK2392">
            <v>-0.31158081342673394</v>
          </cell>
          <cell r="CM2392">
            <v>0</v>
          </cell>
          <cell r="CN2392">
            <v>0</v>
          </cell>
          <cell r="CO2392">
            <v>0</v>
          </cell>
          <cell r="CP2392">
            <v>0</v>
          </cell>
          <cell r="CQ2392" t="str">
            <v>NA</v>
          </cell>
          <cell r="CR2392">
            <v>1</v>
          </cell>
          <cell r="CT2392">
            <v>-0.12292724334598548</v>
          </cell>
          <cell r="CU2392">
            <v>-0.15367532734889855</v>
          </cell>
          <cell r="CV2392">
            <v>0.51584413484378411</v>
          </cell>
          <cell r="CW2392">
            <v>0.26526617542617337</v>
          </cell>
          <cell r="CX2392" t="str">
            <v>NA</v>
          </cell>
          <cell r="CY2392">
            <v>1</v>
          </cell>
          <cell r="DA2392">
            <v>-7.4944733523825802E-2</v>
          </cell>
          <cell r="DB2392">
            <v>-9.0995635000747921E-2</v>
          </cell>
          <cell r="DC2392">
            <v>0.51218184351542262</v>
          </cell>
          <cell r="DE2392" t="str">
            <v>NA</v>
          </cell>
          <cell r="DF2392" t="str">
            <v>NA</v>
          </cell>
        </row>
        <row r="2393">
          <cell r="BS2393">
            <v>39533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 t="str">
            <v>NA</v>
          </cell>
          <cell r="BZ2393">
            <v>1</v>
          </cell>
          <cell r="CB2393">
            <v>4.1173660748542895E-2</v>
          </cell>
          <cell r="CC2393">
            <v>0.19920848114085454</v>
          </cell>
          <cell r="CD2393">
            <v>0.36486724363611223</v>
          </cell>
          <cell r="CE2393">
            <v>0.38456871837002149</v>
          </cell>
          <cell r="CF2393" t="str">
            <v>NA</v>
          </cell>
          <cell r="CG2393">
            <v>1</v>
          </cell>
          <cell r="CI2393">
            <v>6.6484936299498809E-2</v>
          </cell>
          <cell r="CJ2393">
            <v>0.19731908981372381</v>
          </cell>
          <cell r="CK2393">
            <v>-0.31158081342673394</v>
          </cell>
          <cell r="CM2393">
            <v>0</v>
          </cell>
          <cell r="CN2393">
            <v>0</v>
          </cell>
          <cell r="CO2393">
            <v>0</v>
          </cell>
          <cell r="CP2393">
            <v>0</v>
          </cell>
          <cell r="CQ2393" t="str">
            <v>NA</v>
          </cell>
          <cell r="CR2393">
            <v>1</v>
          </cell>
          <cell r="CT2393">
            <v>-0.12292724334598548</v>
          </cell>
          <cell r="CU2393">
            <v>-0.15367532734889855</v>
          </cell>
          <cell r="CV2393">
            <v>0.51584413484378411</v>
          </cell>
          <cell r="CW2393">
            <v>0.26526617542617337</v>
          </cell>
          <cell r="CX2393" t="str">
            <v>NA</v>
          </cell>
          <cell r="CY2393">
            <v>1</v>
          </cell>
          <cell r="DA2393">
            <v>-7.4944733523825802E-2</v>
          </cell>
          <cell r="DB2393">
            <v>-9.0995635000747921E-2</v>
          </cell>
          <cell r="DC2393">
            <v>0.51218184351542262</v>
          </cell>
          <cell r="DE2393" t="str">
            <v>NA</v>
          </cell>
          <cell r="DF2393" t="str">
            <v>NA</v>
          </cell>
        </row>
        <row r="2394">
          <cell r="BS2394">
            <v>39534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 t="str">
            <v>NA</v>
          </cell>
          <cell r="BZ2394">
            <v>1</v>
          </cell>
          <cell r="CB2394">
            <v>4.1173660748542895E-2</v>
          </cell>
          <cell r="CC2394">
            <v>0.19920848114085454</v>
          </cell>
          <cell r="CD2394">
            <v>0.36486724363611223</v>
          </cell>
          <cell r="CE2394">
            <v>0.38456871837002149</v>
          </cell>
          <cell r="CF2394" t="str">
            <v>NA</v>
          </cell>
          <cell r="CG2394">
            <v>1</v>
          </cell>
          <cell r="CI2394">
            <v>6.6484936299498809E-2</v>
          </cell>
          <cell r="CJ2394">
            <v>0.19731908981372381</v>
          </cell>
          <cell r="CK2394">
            <v>-0.31158081342673394</v>
          </cell>
          <cell r="CM2394">
            <v>0</v>
          </cell>
          <cell r="CN2394">
            <v>0</v>
          </cell>
          <cell r="CO2394">
            <v>0</v>
          </cell>
          <cell r="CP2394">
            <v>0</v>
          </cell>
          <cell r="CQ2394" t="str">
            <v>NA</v>
          </cell>
          <cell r="CR2394">
            <v>1</v>
          </cell>
          <cell r="CT2394">
            <v>-0.12292724334598548</v>
          </cell>
          <cell r="CU2394">
            <v>-0.15367532734889855</v>
          </cell>
          <cell r="CV2394">
            <v>0.51584413484378411</v>
          </cell>
          <cell r="CW2394">
            <v>0.26526617542617337</v>
          </cell>
          <cell r="CX2394" t="str">
            <v>NA</v>
          </cell>
          <cell r="CY2394">
            <v>1</v>
          </cell>
          <cell r="DA2394">
            <v>-7.4944733523825802E-2</v>
          </cell>
          <cell r="DB2394">
            <v>-9.0995635000747921E-2</v>
          </cell>
          <cell r="DC2394">
            <v>0.51218184351542262</v>
          </cell>
          <cell r="DE2394" t="str">
            <v>NA</v>
          </cell>
          <cell r="DF2394" t="str">
            <v>NA</v>
          </cell>
        </row>
        <row r="2395">
          <cell r="BS2395">
            <v>39535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 t="str">
            <v>NA</v>
          </cell>
          <cell r="BZ2395">
            <v>1</v>
          </cell>
          <cell r="CA2395" t="str">
            <v>NA</v>
          </cell>
          <cell r="CB2395">
            <v>4.1173660748542895E-2</v>
          </cell>
          <cell r="CC2395">
            <v>0.19920848114085454</v>
          </cell>
          <cell r="CD2395">
            <v>0.36486724363611223</v>
          </cell>
          <cell r="CE2395">
            <v>0.38456871837002149</v>
          </cell>
          <cell r="CF2395" t="str">
            <v>NA</v>
          </cell>
          <cell r="CG2395">
            <v>1</v>
          </cell>
          <cell r="CI2395">
            <v>6.6484936299498809E-2</v>
          </cell>
          <cell r="CJ2395">
            <v>0.19731908981372381</v>
          </cell>
          <cell r="CK2395">
            <v>-0.31158081342673394</v>
          </cell>
          <cell r="CM2395">
            <v>0</v>
          </cell>
          <cell r="CN2395">
            <v>0</v>
          </cell>
          <cell r="CO2395">
            <v>0</v>
          </cell>
          <cell r="CP2395">
            <v>0</v>
          </cell>
          <cell r="CQ2395" t="str">
            <v>NA</v>
          </cell>
          <cell r="CR2395">
            <v>1</v>
          </cell>
          <cell r="CS2395" t="str">
            <v>NA</v>
          </cell>
          <cell r="CT2395">
            <v>-0.12292724334598548</v>
          </cell>
          <cell r="CU2395">
            <v>-0.15367532734889855</v>
          </cell>
          <cell r="CV2395">
            <v>0.51584413484378411</v>
          </cell>
          <cell r="CW2395">
            <v>0.26526617542617337</v>
          </cell>
          <cell r="CX2395" t="str">
            <v>NA</v>
          </cell>
          <cell r="CY2395">
            <v>1</v>
          </cell>
          <cell r="DA2395">
            <v>-7.4944733523825802E-2</v>
          </cell>
          <cell r="DB2395">
            <v>-9.0995635000747921E-2</v>
          </cell>
          <cell r="DC2395">
            <v>0.51218184351542262</v>
          </cell>
          <cell r="DE2395" t="str">
            <v>NA</v>
          </cell>
          <cell r="DF2395" t="str">
            <v>NA</v>
          </cell>
        </row>
        <row r="2396">
          <cell r="BS2396">
            <v>39538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 t="str">
            <v>NA</v>
          </cell>
          <cell r="BZ2396">
            <v>1</v>
          </cell>
          <cell r="CB2396">
            <v>4.1173660748542895E-2</v>
          </cell>
          <cell r="CC2396">
            <v>0.19920848114085454</v>
          </cell>
          <cell r="CD2396">
            <v>0.36486724363611223</v>
          </cell>
          <cell r="CE2396">
            <v>0.38456871837002149</v>
          </cell>
          <cell r="CF2396" t="str">
            <v>NA</v>
          </cell>
          <cell r="CG2396">
            <v>1</v>
          </cell>
          <cell r="CI2396">
            <v>6.6484936299498809E-2</v>
          </cell>
          <cell r="CJ2396">
            <v>0.19731908981372381</v>
          </cell>
          <cell r="CK2396">
            <v>-0.31158081342673394</v>
          </cell>
          <cell r="CM2396">
            <v>0</v>
          </cell>
          <cell r="CN2396">
            <v>0</v>
          </cell>
          <cell r="CO2396">
            <v>0</v>
          </cell>
          <cell r="CP2396">
            <v>0</v>
          </cell>
          <cell r="CQ2396" t="str">
            <v>NA</v>
          </cell>
          <cell r="CR2396">
            <v>1</v>
          </cell>
          <cell r="CT2396">
            <v>-0.12292724334598548</v>
          </cell>
          <cell r="CU2396">
            <v>-0.15367532734889855</v>
          </cell>
          <cell r="CV2396">
            <v>0.51584413484378411</v>
          </cell>
          <cell r="CW2396">
            <v>0.26526617542617337</v>
          </cell>
          <cell r="CX2396" t="str">
            <v>NA</v>
          </cell>
          <cell r="CY2396">
            <v>1</v>
          </cell>
          <cell r="DA2396">
            <v>-7.4944733523825802E-2</v>
          </cell>
          <cell r="DB2396">
            <v>-9.0995635000747921E-2</v>
          </cell>
          <cell r="DC2396">
            <v>0.51218184351542262</v>
          </cell>
          <cell r="DE2396" t="str">
            <v>NA</v>
          </cell>
          <cell r="DF2396" t="str">
            <v>NA</v>
          </cell>
        </row>
        <row r="2397">
          <cell r="DE2397">
            <v>0.27561325915602403</v>
          </cell>
          <cell r="DF2397">
            <v>0.66002459650917378</v>
          </cell>
        </row>
        <row r="2398">
          <cell r="DE2398">
            <v>0.33997540349082622</v>
          </cell>
          <cell r="DF2398">
            <v>0.72438674084397603</v>
          </cell>
        </row>
        <row r="2399">
          <cell r="DE2399">
            <v>0.30119793097762249</v>
          </cell>
          <cell r="DF2399">
            <v>0.69880206902237751</v>
          </cell>
        </row>
        <row r="2408">
          <cell r="DE2408">
            <v>0.43277703614306251</v>
          </cell>
          <cell r="DF2408">
            <v>0.56722296385693671</v>
          </cell>
        </row>
        <row r="2409">
          <cell r="DE2409">
            <v>0.27561325915602403</v>
          </cell>
          <cell r="DF2409">
            <v>0.43511680180874784</v>
          </cell>
        </row>
        <row r="2410">
          <cell r="DE2410">
            <v>0.5648831981912521</v>
          </cell>
          <cell r="DF2410">
            <v>0.72438674084397603</v>
          </cell>
        </row>
        <row r="2411">
          <cell r="DE2411">
            <v>0.47464285012671492</v>
          </cell>
          <cell r="DF2411">
            <v>0.52535714987328508</v>
          </cell>
        </row>
        <row r="2416">
          <cell r="DE2416">
            <v>0.49080801911398209</v>
          </cell>
          <cell r="DF2416">
            <v>0.50919198088601791</v>
          </cell>
        </row>
        <row r="2417">
          <cell r="DE2417">
            <v>0.42456798728119666</v>
          </cell>
          <cell r="DF2417">
            <v>0.43311828353499948</v>
          </cell>
        </row>
        <row r="2418">
          <cell r="DE2418">
            <v>0.56688171646500041</v>
          </cell>
          <cell r="DF2418">
            <v>0.57543201271880329</v>
          </cell>
        </row>
        <row r="2419">
          <cell r="DE2419">
            <v>0.49274579354695819</v>
          </cell>
          <cell r="DF2419">
            <v>0.50725420645304176</v>
          </cell>
        </row>
        <row r="2422">
          <cell r="DE2422">
            <v>0.30269490681139544</v>
          </cell>
          <cell r="DF2422">
            <v>0.69730509318860479</v>
          </cell>
        </row>
        <row r="2423">
          <cell r="DE2423">
            <v>0.27561325915602403</v>
          </cell>
          <cell r="DF2423">
            <v>0.66002459650917378</v>
          </cell>
        </row>
        <row r="2424">
          <cell r="DE2424">
            <v>0.33997540349082622</v>
          </cell>
          <cell r="DF2424">
            <v>0.72438674084397603</v>
          </cell>
        </row>
        <row r="2425">
          <cell r="DE2425">
            <v>0.30119793097762249</v>
          </cell>
          <cell r="DF2425">
            <v>0.69880206902237751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  <sheetName val="**rg"/>
    </sheetNames>
    <sheetDataSet>
      <sheetData sheetId="0" refreshError="1">
        <row r="2">
          <cell r="A2" t="str">
            <v xml:space="preserve">ADVISER FEE  </v>
          </cell>
          <cell r="B2">
            <v>36892</v>
          </cell>
          <cell r="C2">
            <v>1997</v>
          </cell>
        </row>
        <row r="3">
          <cell r="A3" t="str">
            <v xml:space="preserve">ADVISER FEE WAIVER </v>
          </cell>
          <cell r="B3">
            <v>36923</v>
          </cell>
          <cell r="C3">
            <v>1998</v>
          </cell>
        </row>
        <row r="4">
          <cell r="A4" t="str">
            <v>ADMINISTRATION FEE</v>
          </cell>
          <cell r="B4">
            <v>36951</v>
          </cell>
          <cell r="C4">
            <v>1999</v>
          </cell>
        </row>
        <row r="5">
          <cell r="A5" t="str">
            <v>ADMIN FEE WAIVER</v>
          </cell>
          <cell r="B5">
            <v>36982</v>
          </cell>
          <cell r="C5">
            <v>2000</v>
          </cell>
        </row>
        <row r="6">
          <cell r="A6" t="str">
            <v xml:space="preserve">REIMBURSEMENT </v>
          </cell>
          <cell r="B6">
            <v>37012</v>
          </cell>
          <cell r="C6">
            <v>2001</v>
          </cell>
        </row>
        <row r="7">
          <cell r="A7" t="str">
            <v>12B-1 FEES</v>
          </cell>
          <cell r="B7">
            <v>37043</v>
          </cell>
          <cell r="C7">
            <v>2002</v>
          </cell>
        </row>
        <row r="8">
          <cell r="A8" t="str">
            <v>CUSTODIAN</v>
          </cell>
          <cell r="B8">
            <v>37073</v>
          </cell>
          <cell r="C8">
            <v>2003</v>
          </cell>
        </row>
        <row r="9">
          <cell r="A9" t="str">
            <v>ACCOUNTING FEES</v>
          </cell>
          <cell r="B9">
            <v>37104</v>
          </cell>
          <cell r="C9">
            <v>2004</v>
          </cell>
        </row>
        <row r="10">
          <cell r="A10" t="str">
            <v>ACCOUNTING OOP</v>
          </cell>
          <cell r="B10">
            <v>37135</v>
          </cell>
          <cell r="C10">
            <v>2005</v>
          </cell>
        </row>
        <row r="11">
          <cell r="A11" t="str">
            <v xml:space="preserve">LEGAL </v>
          </cell>
          <cell r="B11">
            <v>37165</v>
          </cell>
          <cell r="C11">
            <v>2006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</sheetNames>
    <sheetDataSet>
      <sheetData sheetId="0">
        <row r="2">
          <cell r="A2" t="str">
            <v xml:space="preserve">ADVISER FEE  </v>
          </cell>
          <cell r="B2">
            <v>36892</v>
          </cell>
        </row>
        <row r="3">
          <cell r="A3" t="str">
            <v xml:space="preserve">ADVISER FEE WAIVER </v>
          </cell>
          <cell r="B3">
            <v>36923</v>
          </cell>
        </row>
        <row r="4">
          <cell r="A4" t="str">
            <v>ADMINISTRATION FEE</v>
          </cell>
          <cell r="B4">
            <v>36951</v>
          </cell>
        </row>
        <row r="5">
          <cell r="A5" t="str">
            <v>ADMIN FEE WAIVER</v>
          </cell>
          <cell r="B5">
            <v>36982</v>
          </cell>
        </row>
        <row r="6">
          <cell r="A6" t="str">
            <v xml:space="preserve">REIMBURSEMENT </v>
          </cell>
          <cell r="B6">
            <v>37012</v>
          </cell>
        </row>
        <row r="7">
          <cell r="A7" t="str">
            <v>12B-1 FEES</v>
          </cell>
          <cell r="B7">
            <v>37043</v>
          </cell>
        </row>
        <row r="8">
          <cell r="A8" t="str">
            <v>CUSTODIAN</v>
          </cell>
          <cell r="B8">
            <v>37073</v>
          </cell>
        </row>
        <row r="9">
          <cell r="A9" t="str">
            <v>ACCOUNTING FEES</v>
          </cell>
          <cell r="B9">
            <v>37104</v>
          </cell>
        </row>
        <row r="10">
          <cell r="A10" t="str">
            <v>ACCOUNTING OOP</v>
          </cell>
          <cell r="B10">
            <v>37135</v>
          </cell>
        </row>
        <row r="11">
          <cell r="A11" t="str">
            <v xml:space="preserve">LEGAL </v>
          </cell>
          <cell r="B11">
            <v>37165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**rg"/>
      <sheetName val="Template"/>
    </sheetNames>
    <sheetDataSet>
      <sheetData sheetId="0">
        <row r="2">
          <cell r="C2">
            <v>1997</v>
          </cell>
        </row>
        <row r="3">
          <cell r="C3">
            <v>1998</v>
          </cell>
        </row>
        <row r="4">
          <cell r="C4">
            <v>1999</v>
          </cell>
        </row>
        <row r="5">
          <cell r="C5">
            <v>2000</v>
          </cell>
        </row>
        <row r="6">
          <cell r="C6">
            <v>2001</v>
          </cell>
        </row>
        <row r="7">
          <cell r="C7">
            <v>2002</v>
          </cell>
        </row>
        <row r="8">
          <cell r="C8">
            <v>2003</v>
          </cell>
        </row>
        <row r="9">
          <cell r="C9">
            <v>2004</v>
          </cell>
        </row>
        <row r="10">
          <cell r="C10">
            <v>2005</v>
          </cell>
        </row>
        <row r="11">
          <cell r="C11">
            <v>2006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Landmark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dolphe Herve" id="{F986F1E5-D1FD-4EDD-9340-6084DD9450B8}" userId="S::Rudi.Herve@us.qbe.com::5eee7ce5-a25b-43f0-87e9-5bec5b0ef23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Lucida Grande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</a:majorFont>
      <a:minorFont>
        <a:latin typeface="Georg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" dT="2019-07-22T16:46:24.64" personId="{F986F1E5-D1FD-4EDD-9340-6084DD9450B8}" id="{81D9A27D-C6BF-4470-99F0-58E77031AEC3}">
    <text>includes Student Activity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6:J66"/>
  <sheetViews>
    <sheetView workbookViewId="0"/>
  </sheetViews>
  <sheetFormatPr defaultColWidth="8.6640625" defaultRowHeight="14"/>
  <cols>
    <col min="1" max="4" width="2" style="6" bestFit="1" customWidth="1"/>
    <col min="5" max="5" width="31.1640625" style="6" customWidth="1"/>
    <col min="6" max="6" width="16.6640625" style="6" customWidth="1"/>
    <col min="7" max="7" width="14.83203125" style="6" customWidth="1"/>
    <col min="8" max="8" width="4.6640625" style="6" customWidth="1"/>
    <col min="9" max="9" width="10.1640625" style="6" customWidth="1"/>
    <col min="10" max="16384" width="8.6640625" style="6"/>
  </cols>
  <sheetData>
    <row r="6" spans="1:10" ht="30" customHeight="1"/>
    <row r="8" spans="1:10" ht="27.5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462</v>
      </c>
      <c r="G10" s="10" t="s">
        <v>2</v>
      </c>
    </row>
    <row r="12" spans="1:10" ht="28">
      <c r="F12" s="11" t="s">
        <v>463</v>
      </c>
      <c r="G12" s="11" t="s">
        <v>464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32317.94</v>
      </c>
      <c r="G16" s="14">
        <v>20200.990000000002</v>
      </c>
      <c r="I16" s="1">
        <f t="shared" ref="I16:I22" si="0">+F16-G16</f>
        <v>12116.949999999997</v>
      </c>
      <c r="J16" s="61"/>
    </row>
    <row r="17" spans="2:10">
      <c r="D17" s="12" t="s">
        <v>7</v>
      </c>
      <c r="F17" s="14">
        <v>379678.89</v>
      </c>
      <c r="G17" s="14">
        <v>380246.26</v>
      </c>
      <c r="I17" s="1">
        <f t="shared" si="0"/>
        <v>-567.36999999999534</v>
      </c>
      <c r="J17" s="61"/>
    </row>
    <row r="18" spans="2:10">
      <c r="D18" s="12" t="s">
        <v>8</v>
      </c>
      <c r="F18" s="14">
        <v>3422.39</v>
      </c>
      <c r="G18" s="14">
        <v>4482.8</v>
      </c>
      <c r="I18" s="1">
        <f t="shared" si="0"/>
        <v>-1060.4100000000003</v>
      </c>
      <c r="J18" s="61"/>
    </row>
    <row r="19" spans="2:10">
      <c r="D19" s="12" t="s">
        <v>9</v>
      </c>
      <c r="F19" s="14">
        <v>1915.11</v>
      </c>
      <c r="G19" s="14">
        <v>1912.08</v>
      </c>
      <c r="I19" s="1">
        <f t="shared" si="0"/>
        <v>3.0299999999999727</v>
      </c>
      <c r="J19" s="61"/>
    </row>
    <row r="20" spans="2:10">
      <c r="D20" s="12" t="s">
        <v>10</v>
      </c>
      <c r="F20" s="14">
        <v>77965.5</v>
      </c>
      <c r="G20" s="14">
        <v>61297.25</v>
      </c>
      <c r="I20" s="1">
        <f t="shared" si="0"/>
        <v>16668.25</v>
      </c>
      <c r="J20" s="61"/>
    </row>
    <row r="21" spans="2:10">
      <c r="D21" s="12" t="s">
        <v>11</v>
      </c>
      <c r="F21" s="14">
        <v>12041.74</v>
      </c>
      <c r="G21" s="14">
        <v>3088.69</v>
      </c>
      <c r="I21" s="1">
        <f t="shared" si="0"/>
        <v>8953.0499999999993</v>
      </c>
      <c r="J21" s="61"/>
    </row>
    <row r="22" spans="2:10">
      <c r="D22" s="12" t="s">
        <v>12</v>
      </c>
      <c r="F22" s="15">
        <v>8586.6299999999992</v>
      </c>
      <c r="G22" s="15">
        <v>7021.82</v>
      </c>
      <c r="I22" s="3">
        <f t="shared" si="0"/>
        <v>1564.8099999999995</v>
      </c>
      <c r="J22" s="61">
        <f>+I22+G22-F22</f>
        <v>0</v>
      </c>
    </row>
    <row r="23" spans="2:10">
      <c r="C23" s="12" t="s">
        <v>13</v>
      </c>
      <c r="F23" s="15">
        <f>ROUND(SUM(F15:F22),5)</f>
        <v>515928.2</v>
      </c>
      <c r="G23" s="15">
        <f>ROUND(SUM(G15:G22),5)</f>
        <v>478249.89</v>
      </c>
      <c r="I23" s="1">
        <f>SUM(I15:I22)</f>
        <v>37678.31</v>
      </c>
      <c r="J23" s="61">
        <f>+I23+G23-F23</f>
        <v>0</v>
      </c>
    </row>
    <row r="24" spans="2:10">
      <c r="B24" s="12" t="s">
        <v>17</v>
      </c>
      <c r="F24" s="14">
        <f>ROUND(F14+F23,5)</f>
        <v>515928.2</v>
      </c>
      <c r="G24" s="14">
        <f>ROUND(G14+G23,5)</f>
        <v>478249.89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>+F28-G28</f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  <c r="J29" s="61">
        <f>+I29+G29-F29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>+F30-G30</f>
        <v>0</v>
      </c>
    </row>
    <row r="31" spans="2:10">
      <c r="C31" s="12" t="s">
        <v>24</v>
      </c>
      <c r="F31" s="14">
        <v>86648</v>
      </c>
      <c r="G31" s="14">
        <v>86648</v>
      </c>
      <c r="I31" s="1">
        <f>+F31-G31</f>
        <v>0</v>
      </c>
    </row>
    <row r="32" spans="2:10">
      <c r="C32" s="12" t="s">
        <v>25</v>
      </c>
      <c r="F32" s="15">
        <v>-462021.34</v>
      </c>
      <c r="G32" s="15">
        <v>-366628.18</v>
      </c>
      <c r="I32" s="3">
        <f>+F32-G32</f>
        <v>-95393.160000000033</v>
      </c>
    </row>
    <row r="33" spans="1:10">
      <c r="B33" s="12" t="s">
        <v>26</v>
      </c>
      <c r="F33" s="15">
        <f>ROUND(F25+SUM(F29:F32),5)</f>
        <v>3907811.12</v>
      </c>
      <c r="G33" s="15">
        <f>ROUND(G25+SUM(G29:G32),5)</f>
        <v>4003204.28</v>
      </c>
      <c r="I33" s="2">
        <f>SUM(I25:I32)</f>
        <v>-95393.160000000033</v>
      </c>
      <c r="J33" s="61">
        <f>+I33+G33-F33</f>
        <v>0</v>
      </c>
    </row>
    <row r="34" spans="1:10" ht="14.5" thickBot="1">
      <c r="A34" s="12" t="s">
        <v>27</v>
      </c>
      <c r="F34" s="16">
        <f>ROUND(F13+F24+F33,5)</f>
        <v>4423739.32</v>
      </c>
      <c r="G34" s="16">
        <f>ROUND(G13+G24+G33,5)</f>
        <v>4481454.17</v>
      </c>
      <c r="I34" s="190">
        <f>+F34-G34</f>
        <v>-57714.849999999627</v>
      </c>
      <c r="J34" s="61">
        <f>+I34+G34-F34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5">
        <v>-15449.48</v>
      </c>
      <c r="G39" s="15">
        <v>51227</v>
      </c>
      <c r="I39" s="3">
        <f>+F39-G39</f>
        <v>-66676.479999999996</v>
      </c>
    </row>
    <row r="40" spans="1:10">
      <c r="D40" s="12" t="s">
        <v>33</v>
      </c>
      <c r="F40" s="14">
        <f>ROUND(SUM(F38:F39),5)</f>
        <v>-15449.48</v>
      </c>
      <c r="G40" s="14">
        <f>ROUND(SUM(G38:G39),5)</f>
        <v>51227</v>
      </c>
      <c r="I40" s="1">
        <f>SUM(I38:I39)</f>
        <v>-66676.479999999996</v>
      </c>
      <c r="J40" s="61">
        <f>+I40+G40-F40</f>
        <v>0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1">+F42-G42</f>
        <v>16972.079999999987</v>
      </c>
    </row>
    <row r="43" spans="1:10">
      <c r="E43" s="12" t="s">
        <v>36</v>
      </c>
      <c r="F43" s="14">
        <v>-22580.39</v>
      </c>
      <c r="G43" s="14">
        <v>515.89</v>
      </c>
      <c r="I43" s="1">
        <f t="shared" si="1"/>
        <v>-23096.28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1"/>
        <v>2060.63</v>
      </c>
    </row>
    <row r="45" spans="1:10">
      <c r="E45" s="12" t="s">
        <v>38</v>
      </c>
      <c r="F45" s="14">
        <v>12845.23</v>
      </c>
      <c r="G45" s="14">
        <v>12053.85</v>
      </c>
      <c r="I45" s="1">
        <f t="shared" si="1"/>
        <v>791.3799999999992</v>
      </c>
    </row>
    <row r="46" spans="1:10">
      <c r="E46" s="12" t="s">
        <v>39</v>
      </c>
      <c r="F46" s="14">
        <v>32521.41</v>
      </c>
      <c r="G46" s="14">
        <v>3807.73</v>
      </c>
      <c r="I46" s="1">
        <f t="shared" si="1"/>
        <v>28713.68</v>
      </c>
    </row>
    <row r="47" spans="1:10">
      <c r="E47" s="12" t="s">
        <v>300</v>
      </c>
      <c r="F47" s="13"/>
      <c r="G47" s="14">
        <v>4289</v>
      </c>
      <c r="I47" s="1">
        <f t="shared" si="1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1"/>
        <v>0</v>
      </c>
    </row>
    <row r="49" spans="1:10">
      <c r="D49" s="12" t="s">
        <v>41</v>
      </c>
      <c r="F49" s="15">
        <f>ROUND(SUM(F41:F48),5)</f>
        <v>206159.39</v>
      </c>
      <c r="G49" s="15">
        <f>ROUND(SUM(G41:G48),5)</f>
        <v>185006.9</v>
      </c>
      <c r="I49" s="1">
        <f>SUM(I42:I48)</f>
        <v>21152.489999999987</v>
      </c>
      <c r="J49" s="61">
        <f>+I49+G49-F49</f>
        <v>0</v>
      </c>
    </row>
    <row r="50" spans="1:10">
      <c r="C50" s="12" t="s">
        <v>42</v>
      </c>
      <c r="F50" s="14">
        <f>ROUND(F37+F40+F49,5)</f>
        <v>190709.91</v>
      </c>
      <c r="G50" s="14">
        <f>ROUND(G37+G40+G49,5)</f>
        <v>236233.9</v>
      </c>
    </row>
    <row r="51" spans="1:10">
      <c r="C51" s="12" t="s">
        <v>43</v>
      </c>
      <c r="F51" s="13"/>
      <c r="G51" s="13"/>
    </row>
    <row r="52" spans="1:10">
      <c r="D52" s="12" t="s">
        <v>44</v>
      </c>
      <c r="F52" s="15">
        <v>3897652.35</v>
      </c>
      <c r="G52" s="15">
        <v>3990396.3</v>
      </c>
      <c r="I52" s="3">
        <f>+F52-G52</f>
        <v>-92743.949999999721</v>
      </c>
    </row>
    <row r="53" spans="1:10">
      <c r="C53" s="12" t="s">
        <v>45</v>
      </c>
      <c r="F53" s="15">
        <f>ROUND(SUM(F51:F52),5)</f>
        <v>3897652.35</v>
      </c>
      <c r="G53" s="15">
        <f>ROUND(SUM(G51:G52),5)</f>
        <v>3990396.3</v>
      </c>
      <c r="I53" s="2">
        <f>SUM(I51:I52)</f>
        <v>-92743.949999999721</v>
      </c>
      <c r="J53" s="61">
        <f>+I53+G53-F53</f>
        <v>0</v>
      </c>
    </row>
    <row r="54" spans="1:10">
      <c r="B54" s="12" t="s">
        <v>46</v>
      </c>
      <c r="F54" s="14">
        <f>ROUND(F36+F50+F53,5)</f>
        <v>4088362.26</v>
      </c>
      <c r="G54" s="14">
        <f>ROUND(G36+G50+G53,5)</f>
        <v>4226630.2</v>
      </c>
      <c r="I54" s="1">
        <f>+F54-G54</f>
        <v>-138267.94000000041</v>
      </c>
      <c r="J54" s="61">
        <f>+I54+G54-F54</f>
        <v>0</v>
      </c>
    </row>
    <row r="55" spans="1:10">
      <c r="B55" s="12" t="s">
        <v>47</v>
      </c>
      <c r="F55" s="13"/>
      <c r="G55" s="13"/>
    </row>
    <row r="56" spans="1:10">
      <c r="C56" s="12" t="s">
        <v>48</v>
      </c>
      <c r="F56" s="14">
        <v>-27.26</v>
      </c>
      <c r="G56" s="14">
        <v>-473.44</v>
      </c>
      <c r="I56" s="1">
        <f>+F56-G56</f>
        <v>446.18</v>
      </c>
    </row>
    <row r="57" spans="1:10">
      <c r="C57" s="12" t="s">
        <v>49</v>
      </c>
      <c r="F57" s="14">
        <v>318489.69</v>
      </c>
      <c r="G57" s="14">
        <v>237578.5</v>
      </c>
      <c r="I57" s="1">
        <f>+F57-G57</f>
        <v>80911.19</v>
      </c>
    </row>
    <row r="58" spans="1:10">
      <c r="C58" s="12" t="s">
        <v>50</v>
      </c>
      <c r="F58" s="15">
        <v>16914.63</v>
      </c>
      <c r="G58" s="15">
        <v>17718.91</v>
      </c>
      <c r="I58" s="3">
        <f>+F58-G58</f>
        <v>-804.27999999999884</v>
      </c>
    </row>
    <row r="59" spans="1:10">
      <c r="B59" s="12" t="s">
        <v>51</v>
      </c>
      <c r="F59" s="15">
        <f>ROUND(SUM(F55:F58),5)</f>
        <v>335377.06</v>
      </c>
      <c r="G59" s="15">
        <f>ROUND(SUM(G55:G58),5)</f>
        <v>254823.97</v>
      </c>
      <c r="I59" s="2">
        <f>SUM(I56:I58)</f>
        <v>80553.09</v>
      </c>
      <c r="J59" s="61">
        <f>+I59+G59-F59</f>
        <v>0</v>
      </c>
    </row>
    <row r="60" spans="1:10" ht="14.5" thickBot="1">
      <c r="A60" s="12" t="s">
        <v>52</v>
      </c>
      <c r="F60" s="16">
        <f>ROUND(F35+F54+F59,5)</f>
        <v>4423739.32</v>
      </c>
      <c r="G60" s="16">
        <f>ROUND(G35+G54+G59,5)</f>
        <v>4481454.17</v>
      </c>
      <c r="I60" s="190">
        <f>+F60-G60</f>
        <v>-57714.849999999627</v>
      </c>
      <c r="J60" s="61">
        <f>+I60+G60-F60</f>
        <v>0</v>
      </c>
    </row>
    <row r="61" spans="1:10">
      <c r="F61" s="13"/>
      <c r="G61" s="13"/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</sheetData>
  <pageMargins left="0.75" right="0.75" top="0.5" bottom="0.75" header="0.5" footer="0.5"/>
  <pageSetup scale="7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77"/>
  <sheetViews>
    <sheetView workbookViewId="0"/>
  </sheetViews>
  <sheetFormatPr defaultColWidth="8.6640625" defaultRowHeight="14"/>
  <cols>
    <col min="1" max="1" width="8.6640625" style="6" customWidth="1"/>
    <col min="2" max="5" width="2" style="6" bestFit="1" customWidth="1"/>
    <col min="6" max="6" width="7.83203125" style="6" bestFit="1" customWidth="1"/>
    <col min="7" max="7" width="28.1640625" style="6" customWidth="1"/>
    <col min="8" max="8" width="11.33203125" style="6" customWidth="1"/>
    <col min="9" max="9" width="13.6640625" style="13" customWidth="1"/>
    <col min="10" max="10" width="13.6640625" style="6" customWidth="1"/>
    <col min="11" max="11" width="12.1640625" style="6" customWidth="1"/>
    <col min="12" max="12" width="8.6640625" style="6"/>
    <col min="13" max="13" width="9.83203125" style="6" bestFit="1" customWidth="1"/>
    <col min="14" max="16" width="9.6640625" style="6" bestFit="1" customWidth="1"/>
    <col min="17" max="16384" width="8.6640625" style="6"/>
  </cols>
  <sheetData>
    <row r="1" spans="1:11" ht="105" customHeight="1"/>
    <row r="2" spans="1:11" ht="20">
      <c r="A2" s="5" t="s">
        <v>0</v>
      </c>
    </row>
    <row r="3" spans="1:11" ht="24">
      <c r="A3" s="7" t="s">
        <v>192</v>
      </c>
    </row>
    <row r="4" spans="1:11" ht="16.5">
      <c r="A4" s="9" t="s">
        <v>193</v>
      </c>
      <c r="H4" s="32" t="s">
        <v>194</v>
      </c>
      <c r="I4" s="30" t="s">
        <v>195</v>
      </c>
    </row>
    <row r="5" spans="1:11" ht="28">
      <c r="A5" s="33" t="s">
        <v>196</v>
      </c>
      <c r="H5" s="32" t="s">
        <v>197</v>
      </c>
      <c r="I5" s="29" t="s">
        <v>198</v>
      </c>
    </row>
    <row r="6" spans="1:11">
      <c r="B6" s="12" t="s">
        <v>64</v>
      </c>
    </row>
    <row r="7" spans="1:11">
      <c r="D7" s="12" t="s">
        <v>65</v>
      </c>
    </row>
    <row r="8" spans="1:11">
      <c r="A8" s="24">
        <v>0.02</v>
      </c>
      <c r="E8" s="12" t="s">
        <v>67</v>
      </c>
      <c r="H8" s="13">
        <v>2966894</v>
      </c>
      <c r="I8" s="13">
        <f>+H8*(1+A8)</f>
        <v>3026231.88</v>
      </c>
      <c r="K8" s="34"/>
    </row>
    <row r="9" spans="1:11">
      <c r="A9" s="24"/>
      <c r="E9" s="35" t="s">
        <v>199</v>
      </c>
      <c r="F9" s="36"/>
      <c r="G9" s="36"/>
      <c r="H9" s="13"/>
    </row>
    <row r="10" spans="1:11">
      <c r="A10" s="24">
        <v>0.01</v>
      </c>
      <c r="E10" s="35"/>
      <c r="F10" s="37" t="s">
        <v>200</v>
      </c>
      <c r="G10" s="36"/>
      <c r="H10" s="13">
        <v>21047.3</v>
      </c>
      <c r="I10" s="13">
        <f>+H10*(1+A10)</f>
        <v>21257.773000000001</v>
      </c>
    </row>
    <row r="11" spans="1:11">
      <c r="A11" s="24">
        <v>0.01</v>
      </c>
      <c r="E11" s="35"/>
      <c r="F11" s="37" t="s">
        <v>201</v>
      </c>
      <c r="G11" s="36"/>
      <c r="H11" s="17">
        <v>15154.09</v>
      </c>
      <c r="I11" s="17">
        <f>+H11*(1+A11)</f>
        <v>15305.6309</v>
      </c>
    </row>
    <row r="12" spans="1:11">
      <c r="A12" s="24"/>
      <c r="E12" s="35" t="s">
        <v>202</v>
      </c>
      <c r="F12" s="37"/>
      <c r="G12" s="36"/>
      <c r="H12" s="13">
        <f>SUM(H10:H11)</f>
        <v>36201.39</v>
      </c>
      <c r="I12" s="13">
        <f>SUM(I10:I11)</f>
        <v>36563.403900000005</v>
      </c>
    </row>
    <row r="13" spans="1:11">
      <c r="A13" s="24" t="s">
        <v>203</v>
      </c>
      <c r="E13" s="19" t="s">
        <v>69</v>
      </c>
      <c r="H13" s="13">
        <v>40.690000000000005</v>
      </c>
      <c r="I13" s="13">
        <v>50</v>
      </c>
    </row>
    <row r="14" spans="1:11">
      <c r="A14" s="24"/>
      <c r="E14" s="12" t="s">
        <v>70</v>
      </c>
      <c r="H14" s="13"/>
    </row>
    <row r="15" spans="1:11">
      <c r="A15" s="24">
        <v>0.02</v>
      </c>
      <c r="F15" s="12" t="s">
        <v>99</v>
      </c>
      <c r="H15" s="13">
        <v>10600</v>
      </c>
      <c r="I15" s="13">
        <f>+H15*(1+A15)</f>
        <v>10812</v>
      </c>
    </row>
    <row r="16" spans="1:11">
      <c r="A16" s="24">
        <v>0.02</v>
      </c>
      <c r="F16" s="19" t="s">
        <v>100</v>
      </c>
      <c r="H16" s="17">
        <v>1149.5</v>
      </c>
      <c r="I16" s="13">
        <f>+H16*(1+A16)</f>
        <v>1172.49</v>
      </c>
    </row>
    <row r="17" spans="1:11">
      <c r="A17" s="24"/>
      <c r="E17" s="12" t="s">
        <v>102</v>
      </c>
      <c r="H17" s="13">
        <f>SUM(H15:H16)</f>
        <v>11749.5</v>
      </c>
      <c r="I17" s="13">
        <f>SUM(I15:I16)</f>
        <v>11984.49</v>
      </c>
    </row>
    <row r="18" spans="1:11">
      <c r="A18" s="24">
        <v>0.01</v>
      </c>
      <c r="E18" s="35" t="s">
        <v>71</v>
      </c>
      <c r="F18" s="36"/>
      <c r="G18" s="36"/>
      <c r="H18" s="13">
        <v>17891.37</v>
      </c>
      <c r="I18" s="13">
        <f>+H18*(1+A18)</f>
        <v>18070.2837</v>
      </c>
    </row>
    <row r="19" spans="1:11">
      <c r="A19" s="24">
        <v>0.01</v>
      </c>
      <c r="E19" s="12" t="s">
        <v>73</v>
      </c>
      <c r="H19" s="13">
        <v>6736.36</v>
      </c>
      <c r="I19" s="13">
        <f>+H19*(1+A19)</f>
        <v>6803.7235999999994</v>
      </c>
    </row>
    <row r="20" spans="1:11">
      <c r="A20" s="24">
        <v>0.01</v>
      </c>
      <c r="E20" s="12" t="s">
        <v>74</v>
      </c>
      <c r="H20" s="13">
        <v>747.07</v>
      </c>
      <c r="I20" s="13">
        <f>+H20*(1+A20)</f>
        <v>754.54070000000002</v>
      </c>
      <c r="J20" s="24">
        <f>(+I21-H21)/H21</f>
        <v>0.24413003895993204</v>
      </c>
      <c r="K20" s="25" t="s">
        <v>204</v>
      </c>
    </row>
    <row r="21" spans="1:11" ht="42">
      <c r="A21" s="24" t="s">
        <v>205</v>
      </c>
      <c r="E21" s="38" t="s">
        <v>75</v>
      </c>
      <c r="F21" s="39"/>
      <c r="G21" s="39"/>
      <c r="H21" s="17">
        <v>16075.490000000002</v>
      </c>
      <c r="I21" s="13">
        <v>20000</v>
      </c>
      <c r="J21" s="40" t="s">
        <v>206</v>
      </c>
    </row>
    <row r="22" spans="1:11">
      <c r="A22" s="24"/>
      <c r="D22" s="12" t="s">
        <v>76</v>
      </c>
      <c r="H22" s="18">
        <v>3056335.8699999996</v>
      </c>
      <c r="I22" s="18">
        <f>+I8+I12+I13+I17+I18+I19+I20+I21</f>
        <v>3120458.3218999999</v>
      </c>
      <c r="J22" s="41">
        <f>(+I22-H22)/H22</f>
        <v>2.0980171887980435E-2</v>
      </c>
    </row>
    <row r="23" spans="1:11">
      <c r="A23" s="24"/>
      <c r="C23" s="12" t="s">
        <v>77</v>
      </c>
      <c r="H23" s="13">
        <v>3056335.8699999996</v>
      </c>
      <c r="I23" s="13">
        <f>+I22</f>
        <v>3120458.3218999999</v>
      </c>
    </row>
    <row r="24" spans="1:11">
      <c r="A24" s="24"/>
      <c r="C24" s="12" t="s">
        <v>78</v>
      </c>
      <c r="H24" s="13"/>
    </row>
    <row r="25" spans="1:11">
      <c r="A25" s="24" t="s">
        <v>205</v>
      </c>
      <c r="D25" s="19" t="s">
        <v>79</v>
      </c>
      <c r="H25" s="13">
        <v>2053895.86</v>
      </c>
      <c r="I25" s="13">
        <v>2205630</v>
      </c>
    </row>
    <row r="26" spans="1:11">
      <c r="A26" s="24">
        <v>0.08</v>
      </c>
      <c r="D26" s="19" t="s">
        <v>80</v>
      </c>
      <c r="H26" s="13">
        <v>371336.18</v>
      </c>
      <c r="I26" s="13">
        <f>+H26*(1+A26)</f>
        <v>401043.07440000004</v>
      </c>
    </row>
    <row r="27" spans="1:11">
      <c r="A27" s="24">
        <v>0.02</v>
      </c>
      <c r="D27" s="19" t="s">
        <v>81</v>
      </c>
      <c r="H27" s="13">
        <v>14951.529999999999</v>
      </c>
      <c r="I27" s="13">
        <f t="shared" ref="I27:I35" si="0">+H27*(1+A27)</f>
        <v>15250.560599999999</v>
      </c>
    </row>
    <row r="28" spans="1:11">
      <c r="A28" s="24">
        <v>0.02</v>
      </c>
      <c r="D28" s="12" t="s">
        <v>83</v>
      </c>
      <c r="H28" s="13">
        <v>650</v>
      </c>
      <c r="I28" s="13">
        <f t="shared" si="0"/>
        <v>663</v>
      </c>
    </row>
    <row r="29" spans="1:11">
      <c r="A29" s="24">
        <v>0.02</v>
      </c>
      <c r="D29" s="19" t="s">
        <v>84</v>
      </c>
      <c r="H29" s="13">
        <v>47542.77</v>
      </c>
      <c r="I29" s="13">
        <f t="shared" si="0"/>
        <v>48493.625399999997</v>
      </c>
    </row>
    <row r="30" spans="1:11">
      <c r="A30" s="24"/>
      <c r="D30" s="19"/>
      <c r="F30" s="42" t="s">
        <v>207</v>
      </c>
      <c r="G30" s="36"/>
      <c r="H30" s="13"/>
    </row>
    <row r="31" spans="1:11">
      <c r="A31" s="24"/>
      <c r="D31" s="12" t="s">
        <v>85</v>
      </c>
      <c r="H31" s="13"/>
    </row>
    <row r="32" spans="1:11">
      <c r="A32" s="24">
        <v>0.02</v>
      </c>
      <c r="E32" s="19" t="s">
        <v>153</v>
      </c>
      <c r="H32" s="13">
        <v>51795.8</v>
      </c>
      <c r="I32" s="13">
        <f t="shared" si="0"/>
        <v>52831.716</v>
      </c>
    </row>
    <row r="33" spans="1:9">
      <c r="A33" s="24">
        <v>0.01</v>
      </c>
      <c r="E33" s="12" t="s">
        <v>151</v>
      </c>
      <c r="H33" s="13">
        <v>28578</v>
      </c>
      <c r="I33" s="13">
        <f t="shared" si="0"/>
        <v>28863.78</v>
      </c>
    </row>
    <row r="34" spans="1:9">
      <c r="A34" s="24">
        <v>0.01</v>
      </c>
      <c r="E34" s="12" t="s">
        <v>152</v>
      </c>
      <c r="H34" s="13">
        <v>3011.59</v>
      </c>
      <c r="I34" s="13">
        <f t="shared" si="0"/>
        <v>3041.7059000000004</v>
      </c>
    </row>
    <row r="35" spans="1:9">
      <c r="A35" s="24">
        <v>0.01</v>
      </c>
      <c r="E35" s="19" t="s">
        <v>161</v>
      </c>
      <c r="H35" s="17">
        <v>42299.199999999997</v>
      </c>
      <c r="I35" s="17">
        <f t="shared" si="0"/>
        <v>42722.191999999995</v>
      </c>
    </row>
    <row r="36" spans="1:9">
      <c r="A36" s="24"/>
      <c r="D36" s="12" t="s">
        <v>166</v>
      </c>
      <c r="H36" s="13">
        <f>SUM(H32:H35)</f>
        <v>125684.59</v>
      </c>
      <c r="I36" s="13">
        <f>SUM(I32:I35)</f>
        <v>127459.3939</v>
      </c>
    </row>
    <row r="37" spans="1:9">
      <c r="A37" s="24"/>
      <c r="D37" s="12" t="s">
        <v>86</v>
      </c>
      <c r="H37" s="13"/>
    </row>
    <row r="38" spans="1:9">
      <c r="A38" s="24">
        <v>0.01</v>
      </c>
      <c r="E38" s="12" t="s">
        <v>179</v>
      </c>
      <c r="H38" s="13">
        <v>2981.98</v>
      </c>
      <c r="I38" s="13">
        <v>0</v>
      </c>
    </row>
    <row r="39" spans="1:9">
      <c r="A39" s="24" t="s">
        <v>208</v>
      </c>
      <c r="E39" s="12" t="s">
        <v>178</v>
      </c>
      <c r="H39" s="13">
        <v>136047.22</v>
      </c>
      <c r="I39" s="13">
        <v>132200.87</v>
      </c>
    </row>
    <row r="40" spans="1:9">
      <c r="A40" s="24">
        <v>0.24</v>
      </c>
      <c r="E40" s="19" t="s">
        <v>181</v>
      </c>
      <c r="H40" s="13">
        <v>4541</v>
      </c>
      <c r="I40" s="13">
        <f t="shared" ref="I40:I47" si="1">+H40*(1+A40)</f>
        <v>5630.84</v>
      </c>
    </row>
    <row r="41" spans="1:9">
      <c r="A41" s="24">
        <v>0.01</v>
      </c>
      <c r="E41" s="19" t="s">
        <v>167</v>
      </c>
      <c r="H41" s="13">
        <v>4384.71</v>
      </c>
      <c r="I41" s="13">
        <f t="shared" si="1"/>
        <v>4428.5571</v>
      </c>
    </row>
    <row r="42" spans="1:9">
      <c r="A42" s="24" t="s">
        <v>203</v>
      </c>
      <c r="E42" s="12" t="s">
        <v>168</v>
      </c>
      <c r="H42" s="13">
        <v>18159.990000000002</v>
      </c>
      <c r="I42" s="13">
        <v>18200</v>
      </c>
    </row>
    <row r="43" spans="1:9">
      <c r="A43" s="24">
        <v>0.01</v>
      </c>
      <c r="E43" s="12" t="s">
        <v>169</v>
      </c>
      <c r="H43" s="13">
        <v>5755.83</v>
      </c>
      <c r="I43" s="13">
        <f t="shared" si="1"/>
        <v>5813.3882999999996</v>
      </c>
    </row>
    <row r="44" spans="1:9">
      <c r="A44" s="24">
        <v>0.01</v>
      </c>
      <c r="E44" s="12" t="s">
        <v>170</v>
      </c>
      <c r="H44" s="13">
        <v>5577.41</v>
      </c>
      <c r="I44" s="13">
        <f t="shared" si="1"/>
        <v>5633.1840999999995</v>
      </c>
    </row>
    <row r="45" spans="1:9">
      <c r="A45" s="24">
        <v>0.01</v>
      </c>
      <c r="E45" s="12" t="s">
        <v>171</v>
      </c>
      <c r="H45" s="13">
        <v>1500.84</v>
      </c>
      <c r="I45" s="13">
        <f t="shared" si="1"/>
        <v>1515.8483999999999</v>
      </c>
    </row>
    <row r="46" spans="1:9">
      <c r="A46" s="24" t="s">
        <v>203</v>
      </c>
      <c r="E46" s="12" t="s">
        <v>172</v>
      </c>
      <c r="H46" s="13">
        <v>4494.49</v>
      </c>
      <c r="I46" s="13">
        <v>5400</v>
      </c>
    </row>
    <row r="47" spans="1:9">
      <c r="A47" s="24">
        <v>0.03</v>
      </c>
      <c r="E47" s="12" t="s">
        <v>173</v>
      </c>
      <c r="H47" s="13">
        <v>27111.84</v>
      </c>
      <c r="I47" s="13">
        <f t="shared" si="1"/>
        <v>27925.195200000002</v>
      </c>
    </row>
    <row r="48" spans="1:9">
      <c r="A48" s="24" t="s">
        <v>203</v>
      </c>
      <c r="E48" s="12" t="s">
        <v>174</v>
      </c>
      <c r="H48" s="13">
        <v>4105</v>
      </c>
      <c r="I48" s="13">
        <v>5000</v>
      </c>
    </row>
    <row r="49" spans="1:9">
      <c r="A49" s="24" t="s">
        <v>203</v>
      </c>
      <c r="E49" s="19" t="s">
        <v>175</v>
      </c>
      <c r="H49" s="13">
        <v>1666.22</v>
      </c>
      <c r="I49" s="13">
        <v>1800</v>
      </c>
    </row>
    <row r="50" spans="1:9">
      <c r="A50" s="24">
        <v>0.01</v>
      </c>
      <c r="E50" s="12" t="s">
        <v>176</v>
      </c>
      <c r="H50" s="13">
        <v>845.86</v>
      </c>
      <c r="I50" s="13">
        <f>+H50*(1+A50)</f>
        <v>854.31860000000006</v>
      </c>
    </row>
    <row r="51" spans="1:9">
      <c r="A51" s="24" t="s">
        <v>203</v>
      </c>
      <c r="E51" s="12" t="s">
        <v>177</v>
      </c>
      <c r="H51" s="17">
        <v>4587.3500000000004</v>
      </c>
      <c r="I51" s="17">
        <v>4500</v>
      </c>
    </row>
    <row r="52" spans="1:9">
      <c r="A52" s="24"/>
      <c r="D52" s="12" t="s">
        <v>186</v>
      </c>
      <c r="H52" s="13">
        <f>SUM(H38:H51)</f>
        <v>221759.73999999996</v>
      </c>
      <c r="I52" s="13">
        <f>SUM(I38:I51)</f>
        <v>218902.20169999998</v>
      </c>
    </row>
    <row r="53" spans="1:9">
      <c r="A53" s="24" t="s">
        <v>203</v>
      </c>
      <c r="D53" s="12" t="s">
        <v>87</v>
      </c>
      <c r="H53" s="17">
        <v>96447.96</v>
      </c>
      <c r="I53" s="17">
        <f>+H53</f>
        <v>96447.96</v>
      </c>
    </row>
    <row r="54" spans="1:9">
      <c r="A54" s="24"/>
      <c r="C54" s="12" t="s">
        <v>88</v>
      </c>
      <c r="H54" s="18">
        <f>+H53+H52+H36+H29+H28+H27+H26+H25</f>
        <v>2932268.63</v>
      </c>
      <c r="I54" s="18">
        <f>+I53+I52+I36+I29+I28+I27+I26+I25</f>
        <v>3113889.8160000001</v>
      </c>
    </row>
    <row r="55" spans="1:9">
      <c r="A55" s="24"/>
      <c r="B55" s="12" t="s">
        <v>89</v>
      </c>
      <c r="H55" s="18">
        <f>+H23-H54</f>
        <v>124067.23999999976</v>
      </c>
      <c r="I55" s="18">
        <f>+I23-I54</f>
        <v>6568.5058999997564</v>
      </c>
    </row>
    <row r="56" spans="1:9" ht="14.5" thickBot="1">
      <c r="A56" s="12" t="s">
        <v>50</v>
      </c>
      <c r="H56" s="20">
        <f>+H55</f>
        <v>124067.23999999976</v>
      </c>
      <c r="I56" s="20">
        <f>+I55</f>
        <v>6568.5058999997564</v>
      </c>
    </row>
    <row r="57" spans="1:9" ht="9" customHeight="1">
      <c r="A57" s="25"/>
      <c r="B57" s="25"/>
      <c r="C57" s="25"/>
      <c r="D57" s="25"/>
      <c r="E57" s="25"/>
      <c r="F57" s="25"/>
      <c r="H57" s="13"/>
    </row>
    <row r="58" spans="1:9">
      <c r="A58" s="25" t="s">
        <v>209</v>
      </c>
      <c r="B58" s="25"/>
      <c r="C58" s="25"/>
      <c r="D58" s="25"/>
      <c r="E58" s="25"/>
      <c r="F58" s="25"/>
    </row>
    <row r="59" spans="1:9">
      <c r="A59" s="25"/>
      <c r="B59" s="25" t="s">
        <v>210</v>
      </c>
      <c r="C59" s="25"/>
      <c r="D59" s="25"/>
      <c r="E59" s="25"/>
      <c r="F59" s="25"/>
    </row>
    <row r="60" spans="1:9">
      <c r="A60" s="25"/>
      <c r="B60" s="25"/>
      <c r="C60" s="25"/>
      <c r="D60" s="25"/>
      <c r="E60" s="25"/>
      <c r="F60" s="25"/>
      <c r="I60" s="13">
        <f>+H53</f>
        <v>96447.96</v>
      </c>
    </row>
    <row r="61" spans="1:9">
      <c r="A61" s="25" t="s">
        <v>211</v>
      </c>
      <c r="B61" s="25"/>
      <c r="C61" s="25"/>
      <c r="D61" s="25"/>
      <c r="E61" s="25"/>
      <c r="F61" s="25"/>
    </row>
    <row r="62" spans="1:9">
      <c r="A62" s="25"/>
      <c r="B62" s="25" t="s">
        <v>212</v>
      </c>
      <c r="C62" s="25"/>
      <c r="D62" s="25"/>
      <c r="E62" s="25"/>
      <c r="F62" s="25"/>
      <c r="I62" s="13">
        <v>224430</v>
      </c>
    </row>
    <row r="63" spans="1:9">
      <c r="A63" s="25"/>
      <c r="B63" s="25"/>
      <c r="C63" s="25"/>
      <c r="D63" s="25"/>
      <c r="E63" s="25"/>
      <c r="F63" s="25"/>
      <c r="G63" s="6" t="s">
        <v>213</v>
      </c>
      <c r="I63" s="13">
        <f>+I62-I39</f>
        <v>92229.13</v>
      </c>
    </row>
    <row r="64" spans="1:9" ht="6" customHeight="1">
      <c r="A64" s="25"/>
      <c r="B64" s="25"/>
      <c r="C64" s="25"/>
      <c r="D64" s="25"/>
      <c r="E64" s="25"/>
      <c r="F64" s="25"/>
    </row>
    <row r="65" spans="1:12">
      <c r="A65" s="25"/>
      <c r="B65" s="25"/>
      <c r="C65" s="25"/>
      <c r="D65" s="25"/>
      <c r="E65" s="25"/>
      <c r="F65" s="25"/>
      <c r="G65" s="6" t="s">
        <v>214</v>
      </c>
      <c r="I65" s="13">
        <f>+I60-I63</f>
        <v>4218.8300000000017</v>
      </c>
    </row>
    <row r="66" spans="1:12" ht="14.5" thickBot="1">
      <c r="A66" s="25"/>
      <c r="B66" s="25"/>
      <c r="C66" s="25"/>
      <c r="D66" s="25"/>
      <c r="E66" s="25"/>
      <c r="F66" s="25"/>
      <c r="I66" s="6"/>
    </row>
    <row r="67" spans="1:12">
      <c r="F67" s="43"/>
      <c r="G67" s="44"/>
      <c r="H67" s="438" t="s">
        <v>215</v>
      </c>
      <c r="I67" s="438"/>
      <c r="J67" s="438"/>
      <c r="K67" s="438"/>
      <c r="L67" s="45"/>
    </row>
    <row r="68" spans="1:12">
      <c r="F68" s="46"/>
      <c r="G68" s="6" t="s">
        <v>216</v>
      </c>
      <c r="H68" s="6" t="s">
        <v>217</v>
      </c>
      <c r="I68" s="6" t="s">
        <v>218</v>
      </c>
      <c r="J68" s="6" t="s">
        <v>219</v>
      </c>
      <c r="K68" s="6" t="s">
        <v>220</v>
      </c>
      <c r="L68" s="47"/>
    </row>
    <row r="69" spans="1:12" ht="15.5">
      <c r="F69" s="46"/>
      <c r="G69" s="48">
        <v>1972750.18</v>
      </c>
      <c r="H69" s="13">
        <v>177332.78</v>
      </c>
      <c r="I69" s="13">
        <v>128089.29</v>
      </c>
      <c r="J69" s="13">
        <v>170270.75</v>
      </c>
      <c r="K69" s="13">
        <v>174766.62</v>
      </c>
      <c r="L69" s="47"/>
    </row>
    <row r="70" spans="1:12">
      <c r="F70" s="46"/>
      <c r="G70" s="36" t="s">
        <v>189</v>
      </c>
      <c r="H70" s="49">
        <f>+G69/12</f>
        <v>164395.84833333333</v>
      </c>
      <c r="I70" s="49">
        <f>+H70</f>
        <v>164395.84833333333</v>
      </c>
      <c r="J70" s="49">
        <f>+I70</f>
        <v>164395.84833333333</v>
      </c>
      <c r="K70" s="49">
        <f>+J70</f>
        <v>164395.84833333333</v>
      </c>
      <c r="L70" s="47"/>
    </row>
    <row r="71" spans="1:12">
      <c r="F71" s="46"/>
      <c r="G71" s="6" t="s">
        <v>221</v>
      </c>
      <c r="H71" s="13">
        <f>+H70-H69</f>
        <v>-12936.931666666671</v>
      </c>
      <c r="I71" s="13">
        <f>+I70-I69</f>
        <v>36306.558333333334</v>
      </c>
      <c r="J71" s="13">
        <f>+J70-J69</f>
        <v>-5874.9016666666721</v>
      </c>
      <c r="K71" s="13">
        <f>+K70-K69</f>
        <v>-10370.771666666667</v>
      </c>
      <c r="L71" s="47"/>
    </row>
    <row r="72" spans="1:12">
      <c r="F72" s="46"/>
      <c r="I72" s="6"/>
      <c r="K72" s="6">
        <f>SUM(H71:K71)</f>
        <v>7123.9533333333238</v>
      </c>
      <c r="L72" s="47" t="s">
        <v>222</v>
      </c>
    </row>
    <row r="73" spans="1:12">
      <c r="F73" s="46"/>
      <c r="H73" s="6" t="s">
        <v>223</v>
      </c>
      <c r="I73" s="6"/>
      <c r="L73" s="47"/>
    </row>
    <row r="74" spans="1:12">
      <c r="F74" s="46"/>
      <c r="H74" s="6" t="s">
        <v>54</v>
      </c>
      <c r="I74" s="6" t="s">
        <v>55</v>
      </c>
      <c r="J74" s="6" t="s">
        <v>56</v>
      </c>
      <c r="L74" s="47"/>
    </row>
    <row r="75" spans="1:12">
      <c r="F75" s="46"/>
      <c r="H75" s="50">
        <v>175701.21</v>
      </c>
      <c r="I75" s="50">
        <v>149485.1</v>
      </c>
      <c r="J75" s="13">
        <v>162685.22</v>
      </c>
      <c r="L75" s="47"/>
    </row>
    <row r="76" spans="1:12">
      <c r="F76" s="46"/>
      <c r="G76" s="36" t="s">
        <v>189</v>
      </c>
      <c r="H76" s="51">
        <f>+I25/12</f>
        <v>183802.5</v>
      </c>
      <c r="I76" s="51">
        <f>+H76</f>
        <v>183802.5</v>
      </c>
      <c r="J76" s="51">
        <f>+I76</f>
        <v>183802.5</v>
      </c>
      <c r="L76" s="47"/>
    </row>
    <row r="77" spans="1:12" ht="14.5" thickBot="1">
      <c r="F77" s="52"/>
      <c r="G77" s="53" t="s">
        <v>221</v>
      </c>
      <c r="H77" s="54">
        <f>+H76-H75</f>
        <v>8101.2900000000081</v>
      </c>
      <c r="I77" s="54">
        <f>+I76-I75</f>
        <v>34317.399999999994</v>
      </c>
      <c r="J77" s="54">
        <f>+J76-J75</f>
        <v>21117.279999999999</v>
      </c>
      <c r="K77" s="53"/>
      <c r="L77" s="55"/>
    </row>
  </sheetData>
  <mergeCells count="1">
    <mergeCell ref="H67:K67"/>
  </mergeCells>
  <pageMargins left="0.75" right="0.75" top="0.5" bottom="0.5" header="0.5" footer="0.5"/>
  <pageSetup scale="55" orientation="portrait" cellComments="asDisplayed" r:id="rId1"/>
  <headerFooter>
    <oddFooter>&amp;L&amp;F&amp;C&amp;A&amp;R&amp;D  &amp;T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6:J6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7.08203125" style="6" customWidth="1"/>
    <col min="7" max="7" width="12.58203125" style="6" customWidth="1"/>
    <col min="8" max="8" width="3.1640625" style="6" customWidth="1"/>
    <col min="9" max="9" width="11.16406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502</v>
      </c>
      <c r="G10" s="10" t="s">
        <v>2</v>
      </c>
    </row>
    <row r="12" spans="1:10" ht="28">
      <c r="F12" s="11" t="s">
        <v>503</v>
      </c>
      <c r="G12" s="11" t="s">
        <v>504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216">
        <v>28449.07</v>
      </c>
      <c r="G16" s="216">
        <v>12817.55</v>
      </c>
      <c r="I16" s="1">
        <f t="shared" ref="I16:I22" si="0">+F16-G16</f>
        <v>15631.52</v>
      </c>
      <c r="J16" s="61"/>
    </row>
    <row r="17" spans="2:10">
      <c r="D17" s="12" t="s">
        <v>7</v>
      </c>
      <c r="F17" s="216">
        <v>452865.83</v>
      </c>
      <c r="G17" s="216">
        <v>391041.71</v>
      </c>
      <c r="I17" s="1">
        <f t="shared" si="0"/>
        <v>61824.119999999995</v>
      </c>
      <c r="J17" s="61"/>
    </row>
    <row r="18" spans="2:10">
      <c r="D18" s="12" t="s">
        <v>8</v>
      </c>
      <c r="F18" s="216">
        <v>3205.02</v>
      </c>
      <c r="G18" s="216">
        <v>4740.55</v>
      </c>
      <c r="I18" s="1">
        <f t="shared" si="0"/>
        <v>-1535.5300000000002</v>
      </c>
      <c r="J18" s="61"/>
    </row>
    <row r="19" spans="2:10">
      <c r="D19" s="12" t="s">
        <v>9</v>
      </c>
      <c r="F19" s="216">
        <v>1789.41</v>
      </c>
      <c r="G19" s="216">
        <v>484.75</v>
      </c>
      <c r="I19" s="1">
        <f t="shared" si="0"/>
        <v>1304.6600000000001</v>
      </c>
      <c r="J19" s="61"/>
    </row>
    <row r="20" spans="2:10">
      <c r="D20" s="12" t="s">
        <v>10</v>
      </c>
      <c r="F20" s="216">
        <v>80505.59</v>
      </c>
      <c r="G20" s="216">
        <v>64116.83</v>
      </c>
      <c r="I20" s="1">
        <f t="shared" si="0"/>
        <v>16388.759999999995</v>
      </c>
      <c r="J20" s="61"/>
    </row>
    <row r="21" spans="2:10">
      <c r="D21" s="12" t="s">
        <v>11</v>
      </c>
      <c r="F21" s="216">
        <v>7479.91</v>
      </c>
      <c r="G21" s="216">
        <v>5677.46</v>
      </c>
      <c r="I21" s="1">
        <f t="shared" si="0"/>
        <v>1802.4499999999998</v>
      </c>
      <c r="J21" s="61"/>
    </row>
    <row r="22" spans="2:10">
      <c r="D22" s="12" t="s">
        <v>12</v>
      </c>
      <c r="F22" s="217">
        <v>14110.24</v>
      </c>
      <c r="G22" s="217">
        <v>2472.4699999999998</v>
      </c>
      <c r="I22" s="3">
        <f t="shared" si="0"/>
        <v>11637.77</v>
      </c>
      <c r="J22" s="61">
        <f>+I22+G22-F22</f>
        <v>0</v>
      </c>
    </row>
    <row r="23" spans="2:10">
      <c r="C23" s="12" t="s">
        <v>13</v>
      </c>
      <c r="F23" s="217">
        <f>ROUND(SUM(F15:F22),5)</f>
        <v>588405.06999999995</v>
      </c>
      <c r="G23" s="217">
        <f>ROUND(SUM(G15:G22),5)</f>
        <v>481351.32</v>
      </c>
      <c r="I23" s="1">
        <f>SUM(I15:I22)</f>
        <v>107053.75</v>
      </c>
      <c r="J23" s="61">
        <f>+I23+G23-F23</f>
        <v>0</v>
      </c>
    </row>
    <row r="24" spans="2:10">
      <c r="B24" s="12" t="s">
        <v>17</v>
      </c>
      <c r="F24" s="216">
        <f>ROUND(F14+F23,5)</f>
        <v>588405.06999999995</v>
      </c>
      <c r="G24" s="216">
        <f>ROUND(G14+G23,5)</f>
        <v>481351.32</v>
      </c>
    </row>
    <row r="25" spans="2:10">
      <c r="B25" s="12" t="s">
        <v>18</v>
      </c>
      <c r="F25" s="218"/>
      <c r="G25" s="218"/>
    </row>
    <row r="26" spans="2:10">
      <c r="C26" s="12" t="s">
        <v>19</v>
      </c>
      <c r="F26" s="218"/>
      <c r="G26" s="218"/>
    </row>
    <row r="27" spans="2:10">
      <c r="D27" s="12" t="s">
        <v>20</v>
      </c>
      <c r="F27" s="216">
        <v>687400</v>
      </c>
      <c r="G27" s="216">
        <v>687400</v>
      </c>
      <c r="I27" s="1">
        <f t="shared" ref="I27:I34" si="1">+F27-G27</f>
        <v>0</v>
      </c>
    </row>
    <row r="28" spans="2:10">
      <c r="D28" s="12" t="s">
        <v>21</v>
      </c>
      <c r="F28" s="217">
        <v>3562600</v>
      </c>
      <c r="G28" s="217">
        <v>3562600</v>
      </c>
      <c r="I28" s="3">
        <f t="shared" si="1"/>
        <v>0</v>
      </c>
    </row>
    <row r="29" spans="2:10">
      <c r="C29" s="12" t="s">
        <v>22</v>
      </c>
      <c r="F29" s="216">
        <f>ROUND(SUM(F26:F28),5)</f>
        <v>4250000</v>
      </c>
      <c r="G29" s="216">
        <f>ROUND(SUM(G26:G28),5)</f>
        <v>4250000</v>
      </c>
      <c r="I29" s="1">
        <f>SUM(I27:I28)</f>
        <v>0</v>
      </c>
    </row>
    <row r="30" spans="2:10">
      <c r="C30" s="12" t="s">
        <v>23</v>
      </c>
      <c r="F30" s="216">
        <v>33184.46</v>
      </c>
      <c r="G30" s="216">
        <v>33184.46</v>
      </c>
      <c r="I30" s="1">
        <f t="shared" si="1"/>
        <v>0</v>
      </c>
    </row>
    <row r="31" spans="2:10">
      <c r="C31" s="12" t="s">
        <v>24</v>
      </c>
      <c r="F31" s="216">
        <v>86648</v>
      </c>
      <c r="G31" s="216">
        <v>86648</v>
      </c>
      <c r="I31" s="1">
        <f t="shared" si="1"/>
        <v>0</v>
      </c>
    </row>
    <row r="32" spans="2:10">
      <c r="C32" s="12" t="s">
        <v>25</v>
      </c>
      <c r="F32" s="217">
        <v>-477783.4</v>
      </c>
      <c r="G32" s="217">
        <v>-382554.4</v>
      </c>
      <c r="I32" s="3">
        <f t="shared" si="1"/>
        <v>-95229</v>
      </c>
    </row>
    <row r="33" spans="1:10">
      <c r="B33" s="12" t="s">
        <v>26</v>
      </c>
      <c r="F33" s="217">
        <f>ROUND(F25+SUM(F29:F32),5)</f>
        <v>3892049.06</v>
      </c>
      <c r="G33" s="217">
        <f>ROUND(G25+SUM(G29:G32),5)</f>
        <v>3987278.06</v>
      </c>
      <c r="I33" s="2">
        <f>SUM(I29:I32)</f>
        <v>-95229</v>
      </c>
    </row>
    <row r="34" spans="1:10" ht="14.5" thickBot="1">
      <c r="A34" s="12" t="s">
        <v>27</v>
      </c>
      <c r="F34" s="219">
        <f>ROUND(F13+F24+F33,5)</f>
        <v>4480454.13</v>
      </c>
      <c r="G34" s="219">
        <f>ROUND(G13+G24+G33,5)</f>
        <v>4468629.38</v>
      </c>
      <c r="I34" s="59">
        <f t="shared" si="1"/>
        <v>11824.75</v>
      </c>
      <c r="J34" s="61">
        <f>ROUND((+I23+I33-I34),0)</f>
        <v>0</v>
      </c>
    </row>
    <row r="35" spans="1:10">
      <c r="A35" s="12" t="s">
        <v>28</v>
      </c>
      <c r="F35" s="218"/>
      <c r="G35" s="218"/>
    </row>
    <row r="36" spans="1:10">
      <c r="B36" s="12" t="s">
        <v>29</v>
      </c>
      <c r="F36" s="218"/>
      <c r="G36" s="218"/>
    </row>
    <row r="37" spans="1:10">
      <c r="C37" s="12" t="s">
        <v>30</v>
      </c>
      <c r="F37" s="218"/>
      <c r="G37" s="218"/>
    </row>
    <row r="38" spans="1:10">
      <c r="D38" s="12" t="s">
        <v>31</v>
      </c>
      <c r="F38" s="218"/>
      <c r="G38" s="218"/>
    </row>
    <row r="39" spans="1:10">
      <c r="E39" s="12" t="s">
        <v>32</v>
      </c>
      <c r="F39" s="216">
        <v>34339.01</v>
      </c>
      <c r="G39" s="216">
        <v>54090.42</v>
      </c>
      <c r="I39" s="13">
        <f>+F39-G39</f>
        <v>-19751.409999999996</v>
      </c>
    </row>
    <row r="40" spans="1:10">
      <c r="E40" s="12" t="s">
        <v>477</v>
      </c>
      <c r="F40" s="218"/>
      <c r="G40" s="217">
        <v>4292.3999999999996</v>
      </c>
      <c r="I40" s="3">
        <f>+F40-G40</f>
        <v>-4292.3999999999996</v>
      </c>
    </row>
    <row r="41" spans="1:10">
      <c r="D41" s="12" t="s">
        <v>33</v>
      </c>
      <c r="F41" s="216">
        <f>ROUND(SUM(F38:F40),5)</f>
        <v>34339.01</v>
      </c>
      <c r="G41" s="216">
        <f>ROUND(SUM(G38:G40),5)</f>
        <v>58382.82</v>
      </c>
      <c r="I41" s="13">
        <f>SUM(I39:I40)</f>
        <v>-24043.809999999998</v>
      </c>
    </row>
    <row r="42" spans="1:10">
      <c r="D42" s="12" t="s">
        <v>34</v>
      </c>
      <c r="F42" s="218"/>
      <c r="G42" s="218"/>
    </row>
    <row r="43" spans="1:10">
      <c r="E43" s="12" t="s">
        <v>35</v>
      </c>
      <c r="F43" s="216">
        <v>137734.07999999999</v>
      </c>
      <c r="G43" s="216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216">
        <v>-39313.64</v>
      </c>
      <c r="G44" s="216">
        <v>515.91999999999996</v>
      </c>
      <c r="I44" s="13">
        <f t="shared" si="2"/>
        <v>-39829.56</v>
      </c>
    </row>
    <row r="45" spans="1:10">
      <c r="E45" s="12" t="s">
        <v>37</v>
      </c>
      <c r="F45" s="216">
        <v>4660.63</v>
      </c>
      <c r="G45" s="216">
        <v>2600</v>
      </c>
      <c r="I45" s="13">
        <f t="shared" si="2"/>
        <v>2060.63</v>
      </c>
    </row>
    <row r="46" spans="1:10">
      <c r="E46" s="12" t="s">
        <v>38</v>
      </c>
      <c r="F46" s="216">
        <v>13722.31</v>
      </c>
      <c r="G46" s="216">
        <v>-18.72</v>
      </c>
      <c r="I46" s="13">
        <f t="shared" si="2"/>
        <v>13741.029999999999</v>
      </c>
    </row>
    <row r="47" spans="1:10">
      <c r="E47" s="12" t="s">
        <v>39</v>
      </c>
      <c r="F47" s="216">
        <v>54320.53</v>
      </c>
      <c r="G47" s="216">
        <v>3476.92</v>
      </c>
      <c r="I47" s="13">
        <f t="shared" si="2"/>
        <v>50843.61</v>
      </c>
    </row>
    <row r="48" spans="1:10">
      <c r="E48" s="12" t="s">
        <v>300</v>
      </c>
      <c r="F48" s="218"/>
      <c r="G48" s="216">
        <v>4289</v>
      </c>
      <c r="I48" s="13">
        <f t="shared" si="2"/>
        <v>-4289</v>
      </c>
    </row>
    <row r="49" spans="1:10">
      <c r="E49" s="12" t="s">
        <v>40</v>
      </c>
      <c r="F49" s="217">
        <v>40978.43</v>
      </c>
      <c r="G49" s="217">
        <v>40978.43</v>
      </c>
      <c r="I49" s="17">
        <f t="shared" si="2"/>
        <v>0</v>
      </c>
    </row>
    <row r="50" spans="1:10">
      <c r="D50" s="12" t="s">
        <v>41</v>
      </c>
      <c r="F50" s="217">
        <f>ROUND(SUM(F42:F49),5)</f>
        <v>212102.34</v>
      </c>
      <c r="G50" s="217">
        <f>ROUND(SUM(G42:G49),5)</f>
        <v>172603.55</v>
      </c>
      <c r="I50" s="18">
        <f>SUM(I43:I49)</f>
        <v>39498.789999999994</v>
      </c>
      <c r="J50" s="60">
        <f>ROUND((+F50-G50-I50),0)</f>
        <v>0</v>
      </c>
    </row>
    <row r="51" spans="1:10">
      <c r="C51" s="12" t="s">
        <v>42</v>
      </c>
      <c r="F51" s="216">
        <f>ROUND(F37+F41+F50,5)</f>
        <v>246441.35</v>
      </c>
      <c r="G51" s="216">
        <f>ROUND(G37+G41+G50,5)</f>
        <v>230986.37</v>
      </c>
      <c r="I51" s="13">
        <f>+I41+I50</f>
        <v>15454.979999999996</v>
      </c>
      <c r="J51" s="60">
        <f>ROUND((+F51-G51-I51),0)</f>
        <v>0</v>
      </c>
    </row>
    <row r="52" spans="1:10">
      <c r="C52" s="12" t="s">
        <v>43</v>
      </c>
      <c r="F52" s="218"/>
      <c r="G52" s="218"/>
    </row>
    <row r="53" spans="1:10">
      <c r="D53" s="12" t="s">
        <v>44</v>
      </c>
      <c r="F53" s="217">
        <v>3881952.26</v>
      </c>
      <c r="G53" s="217">
        <v>3975213.95</v>
      </c>
      <c r="I53" s="17">
        <f>+F53-G53</f>
        <v>-93261.69000000041</v>
      </c>
    </row>
    <row r="54" spans="1:10">
      <c r="C54" s="12" t="s">
        <v>45</v>
      </c>
      <c r="F54" s="217">
        <f>ROUND(SUM(F52:F53),5)</f>
        <v>3881952.26</v>
      </c>
      <c r="G54" s="217">
        <f>ROUND(SUM(G52:G53),5)</f>
        <v>3975213.95</v>
      </c>
      <c r="I54" s="18">
        <f>+I53</f>
        <v>-93261.69000000041</v>
      </c>
    </row>
    <row r="55" spans="1:10">
      <c r="B55" s="12" t="s">
        <v>46</v>
      </c>
      <c r="F55" s="216">
        <f>ROUND(F36+F51+F54,5)</f>
        <v>4128393.61</v>
      </c>
      <c r="G55" s="216">
        <f>ROUND(G36+G51+G54,5)</f>
        <v>4206200.32</v>
      </c>
      <c r="I55" s="13">
        <f>+I51+I54</f>
        <v>-77806.710000000414</v>
      </c>
      <c r="J55" s="60">
        <f>ROUND((+F55-G55-I55),0)</f>
        <v>0</v>
      </c>
    </row>
    <row r="56" spans="1:10">
      <c r="B56" s="12" t="s">
        <v>47</v>
      </c>
      <c r="F56" s="218"/>
      <c r="G56" s="218"/>
    </row>
    <row r="57" spans="1:10">
      <c r="C57" s="12" t="s">
        <v>48</v>
      </c>
      <c r="F57" s="216">
        <v>-26.3</v>
      </c>
      <c r="G57" s="216">
        <v>3534.7</v>
      </c>
      <c r="I57" s="13">
        <f>+F57-G57</f>
        <v>-3561</v>
      </c>
    </row>
    <row r="58" spans="1:10">
      <c r="C58" s="12" t="s">
        <v>49</v>
      </c>
      <c r="F58" s="216">
        <v>318489.69</v>
      </c>
      <c r="G58" s="216">
        <v>237578.5</v>
      </c>
      <c r="I58" s="13">
        <f>+F58-G58</f>
        <v>80911.19</v>
      </c>
    </row>
    <row r="59" spans="1:10">
      <c r="C59" s="12" t="s">
        <v>50</v>
      </c>
      <c r="F59" s="217">
        <v>33597.129999999997</v>
      </c>
      <c r="G59" s="217">
        <v>21315.86</v>
      </c>
      <c r="I59" s="17">
        <f>+F59-G59</f>
        <v>12281.269999999997</v>
      </c>
    </row>
    <row r="60" spans="1:10">
      <c r="B60" s="12" t="s">
        <v>51</v>
      </c>
      <c r="F60" s="217">
        <f>ROUND(SUM(F56:F59),5)</f>
        <v>352060.52</v>
      </c>
      <c r="G60" s="217">
        <f>ROUND(SUM(G56:G59),5)</f>
        <v>262429.06</v>
      </c>
      <c r="I60" s="18">
        <f>SUM(I57:I59)</f>
        <v>89631.459999999992</v>
      </c>
      <c r="J60" s="60">
        <f>ROUND((+F60-G60-I60),0)</f>
        <v>0</v>
      </c>
    </row>
    <row r="61" spans="1:10" ht="14.5" thickBot="1">
      <c r="A61" s="12" t="s">
        <v>52</v>
      </c>
      <c r="F61" s="219">
        <f>ROUND(F35+F55+F60,5)</f>
        <v>4480454.13</v>
      </c>
      <c r="G61" s="219">
        <f>ROUND(G35+G55+G60,5)</f>
        <v>4468629.38</v>
      </c>
      <c r="I61" s="58">
        <f>+I55+I60</f>
        <v>11824.749999999578</v>
      </c>
      <c r="J61" s="213">
        <f>ROUND((+F61-G61-I61),0)</f>
        <v>0</v>
      </c>
    </row>
    <row r="62" spans="1:10">
      <c r="F62" s="218"/>
      <c r="G62" s="218"/>
    </row>
  </sheetData>
  <pageMargins left="0.75" right="0.75" top="0.5" bottom="0.75" header="0.5" footer="0.5"/>
  <pageSetup scale="76" orientation="portrait" r:id="rId1"/>
  <headerFooter>
    <oddFooter>&amp;L&amp;F &amp;C&amp;A&amp;R&amp;D 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7:Q35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9" width="10" style="6" bestFit="1" customWidth="1"/>
    <col min="10" max="10" width="3.83203125" style="6" customWidth="1"/>
    <col min="11" max="11" width="9.83203125" style="6" bestFit="1" customWidth="1"/>
    <col min="12" max="12" width="10.6640625" style="6" customWidth="1"/>
    <col min="13" max="13" width="8.6640625" style="6"/>
    <col min="14" max="14" width="4" style="6" customWidth="1"/>
    <col min="15" max="15" width="8.83203125" style="6" bestFit="1" customWidth="1"/>
    <col min="16" max="16384" width="8.6640625" style="6"/>
  </cols>
  <sheetData>
    <row r="7" spans="1:17" ht="33" customHeight="1"/>
    <row r="8" spans="1:17" ht="27.5">
      <c r="A8" s="189" t="s">
        <v>0</v>
      </c>
      <c r="H8" s="6" t="s">
        <v>307</v>
      </c>
    </row>
    <row r="9" spans="1:17" ht="24">
      <c r="A9" s="7" t="s">
        <v>53</v>
      </c>
      <c r="I9" s="8" t="s">
        <v>307</v>
      </c>
    </row>
    <row r="10" spans="1:17" ht="16.5">
      <c r="A10" s="9" t="s">
        <v>478</v>
      </c>
      <c r="I10" s="10" t="s">
        <v>2</v>
      </c>
    </row>
    <row r="11" spans="1:17" ht="28">
      <c r="F11" s="11" t="s">
        <v>309</v>
      </c>
      <c r="G11" s="11" t="s">
        <v>466</v>
      </c>
      <c r="H11" s="11" t="s">
        <v>479</v>
      </c>
      <c r="I11" s="11" t="s">
        <v>63</v>
      </c>
      <c r="K11" s="191" t="s">
        <v>470</v>
      </c>
      <c r="L11" s="191" t="s">
        <v>471</v>
      </c>
      <c r="M11" s="192" t="s">
        <v>188</v>
      </c>
      <c r="N11" s="32"/>
      <c r="O11" s="192" t="s">
        <v>189</v>
      </c>
      <c r="P11" s="191" t="s">
        <v>472</v>
      </c>
      <c r="Q11" s="192" t="s">
        <v>188</v>
      </c>
    </row>
    <row r="12" spans="1:17">
      <c r="B12" s="12" t="s">
        <v>64</v>
      </c>
    </row>
    <row r="13" spans="1:17">
      <c r="D13" s="12" t="s">
        <v>65</v>
      </c>
    </row>
    <row r="14" spans="1:17">
      <c r="E14" s="12" t="s">
        <v>66</v>
      </c>
      <c r="F14" s="14">
        <v>12003.9</v>
      </c>
      <c r="G14" s="14">
        <v>3534.42</v>
      </c>
      <c r="H14" s="13"/>
      <c r="I14" s="14">
        <f t="shared" ref="I14:I22" si="0">ROUND(SUM(F14:H14),5)</f>
        <v>15538.32</v>
      </c>
      <c r="K14" s="193">
        <f>+'Sept-P+L w prior expand'!I8</f>
        <v>18360</v>
      </c>
      <c r="L14" s="193">
        <f>-K14+I14</f>
        <v>-2821.6800000000003</v>
      </c>
      <c r="M14" s="24">
        <f>+L14/K14</f>
        <v>-0.15368627450980393</v>
      </c>
      <c r="O14" s="193">
        <f>+'2018-2019 Budget'!W4/12*3</f>
        <v>10000</v>
      </c>
      <c r="P14" s="193">
        <f>+I14-O14</f>
        <v>5538.32</v>
      </c>
      <c r="Q14" s="24">
        <f>+P14/O14</f>
        <v>0.55383199999999999</v>
      </c>
    </row>
    <row r="15" spans="1:17">
      <c r="E15" s="12" t="s">
        <v>67</v>
      </c>
      <c r="F15" s="14">
        <v>269144</v>
      </c>
      <c r="G15" s="14">
        <v>269144</v>
      </c>
      <c r="H15" s="14">
        <v>269114</v>
      </c>
      <c r="I15" s="14">
        <f t="shared" si="0"/>
        <v>807402</v>
      </c>
      <c r="K15" s="193">
        <f>+'Sept-P+L w prior expand'!I9</f>
        <v>756243</v>
      </c>
      <c r="L15" s="193">
        <f t="shared" ref="L15:L20" si="1">-K15+I15</f>
        <v>51159</v>
      </c>
      <c r="M15" s="24">
        <f>+L15/K15</f>
        <v>6.7648890634359596E-2</v>
      </c>
      <c r="O15" s="193">
        <f>+'2018-2019 Budget'!W3/12*3</f>
        <v>776250</v>
      </c>
      <c r="P15" s="193">
        <f t="shared" ref="P15:P20" si="2">+I15-O15</f>
        <v>31152</v>
      </c>
      <c r="Q15" s="24">
        <f t="shared" ref="Q15:Q21" si="3">+P15/O15</f>
        <v>4.0131400966183575E-2</v>
      </c>
    </row>
    <row r="16" spans="1:17">
      <c r="E16" s="12" t="s">
        <v>69</v>
      </c>
      <c r="F16" s="14">
        <v>5.33</v>
      </c>
      <c r="G16" s="14">
        <v>11.29</v>
      </c>
      <c r="H16" s="14">
        <v>7.75</v>
      </c>
      <c r="I16" s="14">
        <f t="shared" si="0"/>
        <v>24.37</v>
      </c>
      <c r="K16" s="193">
        <f>+'Sept-P+L w prior expand'!I16</f>
        <v>31.21</v>
      </c>
      <c r="L16" s="193">
        <f t="shared" si="1"/>
        <v>-6.84</v>
      </c>
      <c r="M16" s="24">
        <f t="shared" ref="M16:M21" si="4">+L16/K16</f>
        <v>-0.21916052547260492</v>
      </c>
      <c r="O16" s="193">
        <f>+'2018-2019 Budget'!W10/12*3</f>
        <v>25</v>
      </c>
      <c r="P16" s="193">
        <f t="shared" si="2"/>
        <v>-0.62999999999999901</v>
      </c>
      <c r="Q16" s="24">
        <f t="shared" si="3"/>
        <v>-2.5199999999999959E-2</v>
      </c>
    </row>
    <row r="17" spans="3:17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f t="shared" si="0"/>
        <v>5244.34</v>
      </c>
      <c r="K17" s="193">
        <f>+'Sept-P+L w prior expand'!I24</f>
        <v>6322.41</v>
      </c>
      <c r="L17" s="193">
        <f t="shared" si="1"/>
        <v>-1078.0699999999997</v>
      </c>
      <c r="M17" s="24">
        <f t="shared" si="4"/>
        <v>-0.17051567361180306</v>
      </c>
      <c r="O17" s="193">
        <f>+'2018-2019 Budget'!W6/12*3</f>
        <v>3669.5</v>
      </c>
      <c r="P17" s="193">
        <f t="shared" si="2"/>
        <v>1574.8400000000001</v>
      </c>
      <c r="Q17" s="24">
        <f t="shared" si="3"/>
        <v>0.42917018667393381</v>
      </c>
    </row>
    <row r="18" spans="3:17">
      <c r="E18" s="12" t="s">
        <v>71</v>
      </c>
      <c r="F18" s="13"/>
      <c r="G18" s="14">
        <v>3349.51</v>
      </c>
      <c r="H18" s="14">
        <v>8629.18</v>
      </c>
      <c r="I18" s="14">
        <f t="shared" si="0"/>
        <v>11978.69</v>
      </c>
      <c r="K18" s="193">
        <f>+'Sept-P+L w prior expand'!I25</f>
        <v>17221.38</v>
      </c>
      <c r="L18" s="193">
        <f t="shared" si="1"/>
        <v>-5242.6900000000005</v>
      </c>
      <c r="M18" s="24">
        <v>1</v>
      </c>
      <c r="O18" s="193">
        <f>+'2018-2019 Budget'!W5/12*3</f>
        <v>5000</v>
      </c>
      <c r="P18" s="193">
        <f t="shared" si="2"/>
        <v>6978.6900000000005</v>
      </c>
      <c r="Q18" s="24">
        <f t="shared" si="3"/>
        <v>1.3957380000000001</v>
      </c>
    </row>
    <row r="19" spans="3:17">
      <c r="E19" s="12" t="s">
        <v>73</v>
      </c>
      <c r="F19" s="13"/>
      <c r="G19" s="14">
        <v>310.42</v>
      </c>
      <c r="H19" s="14">
        <v>555.79999999999995</v>
      </c>
      <c r="I19" s="14">
        <f t="shared" si="0"/>
        <v>866.22</v>
      </c>
      <c r="K19" s="193">
        <f>+'Sept-P+L w prior expand'!I26</f>
        <v>449.19</v>
      </c>
      <c r="L19" s="193">
        <f t="shared" si="1"/>
        <v>417.03000000000003</v>
      </c>
      <c r="M19" s="24">
        <v>1</v>
      </c>
      <c r="O19" s="193">
        <f>+'2018-2019 Budget'!W7/12*3</f>
        <v>1250</v>
      </c>
      <c r="P19" s="193">
        <f t="shared" si="2"/>
        <v>-383.78</v>
      </c>
      <c r="Q19" s="24">
        <f t="shared" si="3"/>
        <v>-0.30702399999999996</v>
      </c>
    </row>
    <row r="20" spans="3:17">
      <c r="E20" s="12" t="s">
        <v>75</v>
      </c>
      <c r="F20" s="13"/>
      <c r="G20" s="15">
        <v>582.22</v>
      </c>
      <c r="H20" s="15">
        <v>50</v>
      </c>
      <c r="I20" s="15">
        <f t="shared" si="0"/>
        <v>632.22</v>
      </c>
      <c r="K20" s="193">
        <f>+'Sept-P+L w prior expand'!I29</f>
        <v>200</v>
      </c>
      <c r="L20" s="194">
        <f t="shared" si="1"/>
        <v>432.22</v>
      </c>
      <c r="M20" s="27">
        <f>+L20/K20</f>
        <v>2.1611000000000002</v>
      </c>
      <c r="O20" s="194">
        <f>+'2018-2019 Budget'!W9/12*3</f>
        <v>3750</v>
      </c>
      <c r="P20" s="194">
        <f t="shared" si="2"/>
        <v>-3117.7799999999997</v>
      </c>
      <c r="Q20" s="27">
        <f t="shared" si="3"/>
        <v>-0.83140799999999992</v>
      </c>
    </row>
    <row r="21" spans="3:17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280557.2</v>
      </c>
      <c r="I21" s="15">
        <f t="shared" si="0"/>
        <v>841686.16</v>
      </c>
      <c r="K21" s="195">
        <f>SUM(K14:K20)</f>
        <v>798827.19</v>
      </c>
      <c r="L21" s="195">
        <f>SUM(L14:L20)</f>
        <v>42858.97</v>
      </c>
      <c r="M21" s="24">
        <f t="shared" si="4"/>
        <v>5.3652367541470396E-2</v>
      </c>
      <c r="O21" s="195">
        <f>SUM(O14:O20)</f>
        <v>799944.5</v>
      </c>
      <c r="P21" s="195">
        <f>SUM(P14:P20)</f>
        <v>41741.660000000003</v>
      </c>
      <c r="Q21" s="24">
        <f t="shared" si="3"/>
        <v>5.2180695035718108E-2</v>
      </c>
    </row>
    <row r="22" spans="3:17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280557.2</v>
      </c>
      <c r="I22" s="14">
        <f t="shared" si="0"/>
        <v>841686.16</v>
      </c>
      <c r="K22" s="193">
        <f>+K21</f>
        <v>798827.19</v>
      </c>
      <c r="L22" s="193">
        <f>+L21</f>
        <v>42858.97</v>
      </c>
      <c r="O22" s="193">
        <f>+O21</f>
        <v>799944.5</v>
      </c>
      <c r="P22" s="193">
        <f>+I22-O22</f>
        <v>41741.660000000033</v>
      </c>
    </row>
    <row r="23" spans="3:17">
      <c r="C23" s="12" t="s">
        <v>78</v>
      </c>
      <c r="F23" s="13"/>
      <c r="G23" s="13"/>
      <c r="H23" s="13"/>
      <c r="I23" s="13"/>
      <c r="K23" s="193"/>
      <c r="L23" s="193"/>
      <c r="O23" s="193"/>
      <c r="P23" s="193"/>
    </row>
    <row r="24" spans="3:17">
      <c r="D24" s="12" t="s">
        <v>79</v>
      </c>
      <c r="F24" s="14">
        <v>187548.3</v>
      </c>
      <c r="G24" s="14">
        <v>191380.95</v>
      </c>
      <c r="H24" s="14">
        <v>197287.8</v>
      </c>
      <c r="I24" s="14">
        <f t="shared" ref="I24:I34" si="5">ROUND(SUM(F24:H24),5)</f>
        <v>576217.05000000005</v>
      </c>
      <c r="K24" s="193">
        <f>+'Sept-P+L w prior expand'!I61</f>
        <v>509704.76</v>
      </c>
      <c r="L24" s="193">
        <f t="shared" ref="L24:L30" si="6">-K24+I24</f>
        <v>66512.290000000037</v>
      </c>
      <c r="M24" s="24">
        <f t="shared" ref="M24:M32" si="7">+L24/K24</f>
        <v>0.13049179685902881</v>
      </c>
      <c r="O24" s="193">
        <f>(+'2018-2019 Budget'!W13+'2018-2019 Budget'!W14+'2018-2019 Budget'!W15+'2018-2019 Budget'!W16+'2018-2019 Budget'!W17)/12*3</f>
        <v>575081.25</v>
      </c>
      <c r="P24" s="193">
        <f>+I24-O24</f>
        <v>1135.8000000000466</v>
      </c>
      <c r="Q24" s="24">
        <f t="shared" ref="Q24:Q32" si="8">+P24/O24</f>
        <v>1.9750252681687095E-3</v>
      </c>
    </row>
    <row r="25" spans="3:17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f t="shared" si="5"/>
        <v>95232.69</v>
      </c>
      <c r="K25" s="193">
        <f>+'Sept-P+L w prior expand'!I68</f>
        <v>93127.32</v>
      </c>
      <c r="L25" s="193">
        <f t="shared" si="6"/>
        <v>2105.3699999999953</v>
      </c>
      <c r="M25" s="24">
        <f t="shared" si="7"/>
        <v>2.2607436786541212E-2</v>
      </c>
      <c r="O25" s="193">
        <f>+'2018-2019 Budget'!W18/12*3</f>
        <v>87500</v>
      </c>
      <c r="P25" s="193">
        <f t="shared" ref="P25:P34" si="9">+I25-O25</f>
        <v>7732.6900000000023</v>
      </c>
      <c r="Q25" s="24">
        <f t="shared" si="8"/>
        <v>8.8373600000000024E-2</v>
      </c>
    </row>
    <row r="26" spans="3:17">
      <c r="D26" s="12" t="s">
        <v>81</v>
      </c>
      <c r="F26" s="14">
        <v>780.95</v>
      </c>
      <c r="G26" s="14">
        <v>3782.22</v>
      </c>
      <c r="H26" s="14">
        <v>759.15</v>
      </c>
      <c r="I26" s="14">
        <f t="shared" si="5"/>
        <v>5322.32</v>
      </c>
      <c r="K26" s="193">
        <f>+'Sept-P+L w prior expand'!I71</f>
        <v>7638.08</v>
      </c>
      <c r="L26" s="193">
        <f t="shared" si="6"/>
        <v>-2315.7600000000002</v>
      </c>
      <c r="M26" s="24">
        <f t="shared" si="7"/>
        <v>-0.30318614101973274</v>
      </c>
      <c r="O26" s="193">
        <f>+'2018-2019 Budget'!W19/12*3</f>
        <v>3889</v>
      </c>
      <c r="P26" s="193">
        <f t="shared" si="9"/>
        <v>1433.3199999999997</v>
      </c>
      <c r="Q26" s="24">
        <f t="shared" si="8"/>
        <v>0.36855746978657744</v>
      </c>
    </row>
    <row r="27" spans="3:17">
      <c r="D27" s="12" t="s">
        <v>82</v>
      </c>
      <c r="F27" s="13"/>
      <c r="G27" s="13"/>
      <c r="H27" s="14">
        <v>1562.79</v>
      </c>
      <c r="I27" s="14">
        <f t="shared" si="5"/>
        <v>1562.79</v>
      </c>
      <c r="K27" s="193">
        <f>+'Sept-P+L w prior expand'!I72</f>
        <v>2237.13</v>
      </c>
      <c r="L27" s="193">
        <f t="shared" si="6"/>
        <v>-674.34000000000015</v>
      </c>
      <c r="M27" s="24">
        <f t="shared" si="7"/>
        <v>-0.30143085113515983</v>
      </c>
      <c r="O27" s="193">
        <f>+'2018-2019 Budget'!W21/12*3</f>
        <v>500</v>
      </c>
      <c r="P27" s="193">
        <f t="shared" si="9"/>
        <v>1062.79</v>
      </c>
      <c r="Q27" s="24">
        <f t="shared" si="8"/>
        <v>2.1255799999999998</v>
      </c>
    </row>
    <row r="28" spans="3:17">
      <c r="D28" s="12" t="s">
        <v>84</v>
      </c>
      <c r="F28" s="14">
        <v>3952.9</v>
      </c>
      <c r="G28" s="14">
        <v>7891.91</v>
      </c>
      <c r="H28" s="14">
        <v>5934.89</v>
      </c>
      <c r="I28" s="14">
        <f t="shared" si="5"/>
        <v>17779.7</v>
      </c>
      <c r="K28" s="193">
        <f>+'Sept-P+L w prior expand'!I100+'Sept-P+L w prior expand'!I103</f>
        <v>25079.32</v>
      </c>
      <c r="L28" s="193">
        <f t="shared" si="6"/>
        <v>-7299.619999999999</v>
      </c>
      <c r="M28" s="24">
        <f t="shared" si="7"/>
        <v>-0.29106132064186746</v>
      </c>
      <c r="O28" s="193">
        <f>+'2018-2019 Budget'!W37/12*3</f>
        <v>18297</v>
      </c>
      <c r="P28" s="193">
        <f t="shared" si="9"/>
        <v>-517.29999999999927</v>
      </c>
      <c r="Q28" s="24">
        <f t="shared" si="8"/>
        <v>-2.8272394381592569E-2</v>
      </c>
    </row>
    <row r="29" spans="3:17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f t="shared" si="5"/>
        <v>36732.28</v>
      </c>
      <c r="K29" s="193">
        <f>+'Sept-P+L w prior expand'!I120</f>
        <v>35277.449999999997</v>
      </c>
      <c r="L29" s="193">
        <f t="shared" si="6"/>
        <v>1454.8300000000017</v>
      </c>
      <c r="M29" s="24">
        <f t="shared" si="7"/>
        <v>4.1239658762183828E-2</v>
      </c>
      <c r="O29" s="193">
        <f>(+'2018-2019 Budget'!W46-'2018-2019 Budget'!W40-'2018-2019 Budget'!W41)/12*3</f>
        <v>35875</v>
      </c>
      <c r="P29" s="193">
        <f t="shared" si="9"/>
        <v>857.27999999999884</v>
      </c>
      <c r="Q29" s="24">
        <f t="shared" si="8"/>
        <v>2.3896306620209026E-2</v>
      </c>
    </row>
    <row r="30" spans="3:17">
      <c r="D30" s="12" t="s">
        <v>86</v>
      </c>
      <c r="F30" s="14">
        <v>11669.36</v>
      </c>
      <c r="G30" s="14">
        <v>17299.04</v>
      </c>
      <c r="H30" s="14">
        <v>21644.87</v>
      </c>
      <c r="I30" s="14">
        <f t="shared" si="5"/>
        <v>50613.27</v>
      </c>
      <c r="K30" s="193">
        <f>+'Sept-P+L w prior expand'!I142</f>
        <v>69971.679999999993</v>
      </c>
      <c r="L30" s="193">
        <f t="shared" si="6"/>
        <v>-19358.409999999996</v>
      </c>
      <c r="M30" s="24">
        <f t="shared" si="7"/>
        <v>-0.27666064327739448</v>
      </c>
      <c r="O30" s="193">
        <f>('2018-2019 Budget'!W63+'2018-2019 Budget'!W41)/12*3</f>
        <v>58605.75</v>
      </c>
      <c r="P30" s="193">
        <f t="shared" si="9"/>
        <v>-7992.4800000000032</v>
      </c>
      <c r="Q30" s="24">
        <f t="shared" si="8"/>
        <v>-0.13637706197770702</v>
      </c>
    </row>
    <row r="31" spans="3:17">
      <c r="D31" s="12" t="s">
        <v>87</v>
      </c>
      <c r="F31" s="15">
        <v>7881.03</v>
      </c>
      <c r="G31" s="15">
        <v>7881.03</v>
      </c>
      <c r="H31" s="15">
        <v>7881.03</v>
      </c>
      <c r="I31" s="15">
        <f t="shared" si="5"/>
        <v>23643.09</v>
      </c>
      <c r="K31" s="193">
        <f>+'Sept-P+L w prior expand'!I143</f>
        <v>23889.33</v>
      </c>
      <c r="L31" s="194">
        <f>+K31-I31</f>
        <v>246.2400000000016</v>
      </c>
      <c r="M31" s="215">
        <f t="shared" si="7"/>
        <v>1.0307530600481537E-2</v>
      </c>
      <c r="O31" s="194">
        <f>+I31</f>
        <v>23643.09</v>
      </c>
      <c r="P31" s="193">
        <f t="shared" si="9"/>
        <v>0</v>
      </c>
      <c r="Q31" s="24">
        <f t="shared" si="8"/>
        <v>0</v>
      </c>
    </row>
    <row r="32" spans="3:17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268508.59999999998</v>
      </c>
      <c r="I32" s="15">
        <f t="shared" si="5"/>
        <v>807103.19</v>
      </c>
      <c r="K32" s="195">
        <f>SUM(K24:K31)</f>
        <v>766925.07</v>
      </c>
      <c r="L32" s="195">
        <f>SUM(L24:L31)</f>
        <v>40670.600000000049</v>
      </c>
      <c r="M32" s="24">
        <f t="shared" si="7"/>
        <v>5.3030734801771513E-2</v>
      </c>
      <c r="O32" s="193">
        <f>SUM(O24:O31)</f>
        <v>803391.09</v>
      </c>
      <c r="P32" s="195">
        <f>SUM(P24:P31)</f>
        <v>3712.1000000000458</v>
      </c>
      <c r="Q32" s="24">
        <f t="shared" si="8"/>
        <v>4.6205391697834814E-3</v>
      </c>
    </row>
    <row r="33" spans="1:17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12048.6</v>
      </c>
      <c r="I33" s="15">
        <f t="shared" si="5"/>
        <v>34582.97</v>
      </c>
      <c r="K33" s="214">
        <f>+K22-K32</f>
        <v>31902.119999999995</v>
      </c>
      <c r="L33" s="195">
        <f>+L22-L32</f>
        <v>2188.3699999999517</v>
      </c>
      <c r="M33" s="24">
        <f>+L33/K32</f>
        <v>2.8534339084781151E-3</v>
      </c>
      <c r="O33" s="195">
        <f>+O22-O32</f>
        <v>-3446.5899999999674</v>
      </c>
      <c r="P33" s="195">
        <f t="shared" si="9"/>
        <v>38029.559999999969</v>
      </c>
      <c r="Q33" s="24">
        <f>-P33/O33</f>
        <v>11.033966906420645</v>
      </c>
    </row>
    <row r="34" spans="1:17" ht="14.5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12048.6</v>
      </c>
      <c r="I34" s="16">
        <f t="shared" si="5"/>
        <v>34582.97</v>
      </c>
      <c r="K34" s="196">
        <f>+K33</f>
        <v>31902.119999999995</v>
      </c>
      <c r="L34" s="196">
        <f>+L33</f>
        <v>2188.3699999999517</v>
      </c>
      <c r="O34" s="196">
        <f>+O33</f>
        <v>-3446.5899999999674</v>
      </c>
      <c r="P34" s="196">
        <f t="shared" si="9"/>
        <v>38029.559999999969</v>
      </c>
    </row>
    <row r="35" spans="1:17">
      <c r="K35" s="193"/>
      <c r="L35" s="193"/>
    </row>
  </sheetData>
  <conditionalFormatting sqref="M13:M22">
    <cfRule type="cellIs" dxfId="17" priority="7" operator="lessThan">
      <formula>0</formula>
    </cfRule>
  </conditionalFormatting>
  <conditionalFormatting sqref="M24:M33">
    <cfRule type="cellIs" dxfId="16" priority="1" operator="greaterThan">
      <formula>0</formula>
    </cfRule>
  </conditionalFormatting>
  <conditionalFormatting sqref="Q14:Q21">
    <cfRule type="cellIs" dxfId="15" priority="3" operator="lessThan">
      <formula>0</formula>
    </cfRule>
  </conditionalFormatting>
  <conditionalFormatting sqref="Q24:Q32">
    <cfRule type="cellIs" dxfId="14" priority="6" operator="greaterThan">
      <formula>0</formula>
    </cfRule>
  </conditionalFormatting>
  <pageMargins left="0.75" right="0.75" top="0.5" bottom="0.75" header="0.5" footer="0.5"/>
  <pageSetup scale="77" orientation="landscape" r:id="rId1"/>
  <headerFooter>
    <oddFooter>&amp;L&amp;F&amp;C&amp;A&amp;R&amp;D 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98"/>
  <sheetViews>
    <sheetView workbookViewId="0"/>
  </sheetViews>
  <sheetFormatPr defaultColWidth="8.6640625" defaultRowHeight="14"/>
  <cols>
    <col min="1" max="5" width="2" style="6" bestFit="1" customWidth="1"/>
    <col min="6" max="6" width="30" style="6" customWidth="1"/>
    <col min="7" max="9" width="12.58203125" style="6" customWidth="1"/>
    <col min="10" max="16384" width="8.6640625" style="6"/>
  </cols>
  <sheetData>
    <row r="1" spans="1:9" ht="20">
      <c r="A1" s="5" t="s">
        <v>0</v>
      </c>
      <c r="I1" s="6" t="s">
        <v>307</v>
      </c>
    </row>
    <row r="2" spans="1:9" ht="24">
      <c r="A2" s="7" t="s">
        <v>53</v>
      </c>
      <c r="I2" s="8" t="s">
        <v>307</v>
      </c>
    </row>
    <row r="3" spans="1:9" ht="16.5">
      <c r="A3" s="9" t="s">
        <v>465</v>
      </c>
      <c r="I3" s="10" t="s">
        <v>2</v>
      </c>
    </row>
    <row r="4" spans="1:9">
      <c r="G4" s="11" t="s">
        <v>309</v>
      </c>
      <c r="H4" s="11" t="s">
        <v>466</v>
      </c>
      <c r="I4" s="11" t="s">
        <v>63</v>
      </c>
    </row>
    <row r="5" spans="1:9">
      <c r="B5" s="12" t="s">
        <v>64</v>
      </c>
    </row>
    <row r="6" spans="1:9">
      <c r="D6" s="12" t="s">
        <v>65</v>
      </c>
    </row>
    <row r="7" spans="1:9">
      <c r="E7" s="12" t="s">
        <v>66</v>
      </c>
      <c r="G7" s="14">
        <v>12003.9</v>
      </c>
      <c r="H7" s="14">
        <v>3534.42</v>
      </c>
      <c r="I7" s="14">
        <f>ROUND(SUM(G7:H7),5)</f>
        <v>15538.32</v>
      </c>
    </row>
    <row r="8" spans="1:9">
      <c r="E8" s="12" t="s">
        <v>67</v>
      </c>
      <c r="G8" s="14">
        <v>269144</v>
      </c>
      <c r="H8" s="14">
        <v>269144</v>
      </c>
      <c r="I8" s="14">
        <f>ROUND(SUM(G8:H8),5)</f>
        <v>538288</v>
      </c>
    </row>
    <row r="9" spans="1:9">
      <c r="E9" s="12" t="s">
        <v>69</v>
      </c>
      <c r="G9" s="13"/>
      <c r="H9" s="13"/>
      <c r="I9" s="13"/>
    </row>
    <row r="10" spans="1:9">
      <c r="F10" s="12" t="s">
        <v>96</v>
      </c>
      <c r="G10" s="15">
        <v>5.33</v>
      </c>
      <c r="H10" s="15">
        <v>3.29</v>
      </c>
      <c r="I10" s="15">
        <f>ROUND(SUM(G10:H10),5)</f>
        <v>8.6199999999999992</v>
      </c>
    </row>
    <row r="11" spans="1:9">
      <c r="E11" s="12" t="s">
        <v>97</v>
      </c>
      <c r="G11" s="14">
        <f>ROUND(SUM(G9:G10),5)</f>
        <v>5.33</v>
      </c>
      <c r="H11" s="14">
        <f>ROUND(SUM(H9:H10),5)</f>
        <v>3.29</v>
      </c>
      <c r="I11" s="14">
        <f>ROUND(SUM(G11:H11),5)</f>
        <v>8.6199999999999992</v>
      </c>
    </row>
    <row r="12" spans="1:9">
      <c r="E12" s="12" t="s">
        <v>70</v>
      </c>
      <c r="G12" s="13"/>
      <c r="H12" s="13"/>
      <c r="I12" s="13"/>
    </row>
    <row r="13" spans="1:9">
      <c r="F13" s="12" t="s">
        <v>99</v>
      </c>
      <c r="G13" s="14">
        <v>250</v>
      </c>
      <c r="H13" s="14">
        <v>1800</v>
      </c>
      <c r="I13" s="14">
        <f t="shared" ref="I13:I21" si="0">ROUND(SUM(G13:H13),5)</f>
        <v>2050</v>
      </c>
    </row>
    <row r="14" spans="1:9">
      <c r="F14" s="12" t="s">
        <v>100</v>
      </c>
      <c r="G14" s="13"/>
      <c r="H14" s="14">
        <v>111</v>
      </c>
      <c r="I14" s="14">
        <f t="shared" si="0"/>
        <v>111</v>
      </c>
    </row>
    <row r="15" spans="1:9">
      <c r="F15" s="12" t="s">
        <v>101</v>
      </c>
      <c r="G15" s="13"/>
      <c r="H15" s="15">
        <v>882.87</v>
      </c>
      <c r="I15" s="15">
        <f t="shared" si="0"/>
        <v>882.87</v>
      </c>
    </row>
    <row r="16" spans="1:9">
      <c r="E16" s="12" t="s">
        <v>102</v>
      </c>
      <c r="G16" s="14">
        <f>ROUND(SUM(G12:G15),5)</f>
        <v>250</v>
      </c>
      <c r="H16" s="14">
        <f>ROUND(SUM(H12:H15),5)</f>
        <v>2793.87</v>
      </c>
      <c r="I16" s="14">
        <f t="shared" si="0"/>
        <v>3043.87</v>
      </c>
    </row>
    <row r="17" spans="3:9">
      <c r="E17" s="12" t="s">
        <v>71</v>
      </c>
      <c r="G17" s="13"/>
      <c r="H17" s="14">
        <v>3349.51</v>
      </c>
      <c r="I17" s="14">
        <f t="shared" si="0"/>
        <v>3349.51</v>
      </c>
    </row>
    <row r="18" spans="3:9">
      <c r="E18" s="12" t="s">
        <v>73</v>
      </c>
      <c r="G18" s="13"/>
      <c r="H18" s="14">
        <v>310.42</v>
      </c>
      <c r="I18" s="14">
        <f t="shared" si="0"/>
        <v>310.42</v>
      </c>
    </row>
    <row r="19" spans="3:9">
      <c r="E19" s="12" t="s">
        <v>75</v>
      </c>
      <c r="G19" s="13"/>
      <c r="H19" s="15">
        <v>582.22</v>
      </c>
      <c r="I19" s="15">
        <f t="shared" si="0"/>
        <v>582.22</v>
      </c>
    </row>
    <row r="20" spans="3:9">
      <c r="D20" s="12" t="s">
        <v>76</v>
      </c>
      <c r="G20" s="15">
        <f>ROUND(SUM(G6:G8)+G11+SUM(G16:G19),5)</f>
        <v>281403.23</v>
      </c>
      <c r="H20" s="15">
        <f>ROUND(SUM(H6:H8)+H11+SUM(H16:H19),5)</f>
        <v>279717.73</v>
      </c>
      <c r="I20" s="15">
        <f t="shared" si="0"/>
        <v>561120.96</v>
      </c>
    </row>
    <row r="21" spans="3:9">
      <c r="C21" s="12" t="s">
        <v>77</v>
      </c>
      <c r="G21" s="14">
        <f>G20</f>
        <v>281403.23</v>
      </c>
      <c r="H21" s="14">
        <f>H20</f>
        <v>279717.73</v>
      </c>
      <c r="I21" s="14">
        <f t="shared" si="0"/>
        <v>561120.96</v>
      </c>
    </row>
    <row r="22" spans="3:9">
      <c r="C22" s="12" t="s">
        <v>78</v>
      </c>
      <c r="G22" s="13"/>
      <c r="H22" s="13"/>
      <c r="I22" s="13"/>
    </row>
    <row r="23" spans="3:9">
      <c r="D23" s="12" t="s">
        <v>79</v>
      </c>
      <c r="G23" s="13"/>
      <c r="H23" s="13"/>
      <c r="I23" s="13"/>
    </row>
    <row r="24" spans="3:9">
      <c r="E24" s="12" t="s">
        <v>467</v>
      </c>
      <c r="G24" s="13"/>
      <c r="H24" s="14">
        <v>17208</v>
      </c>
      <c r="I24" s="14">
        <f>ROUND(SUM(G24:H24),5)</f>
        <v>17208</v>
      </c>
    </row>
    <row r="25" spans="3:9">
      <c r="E25" s="12" t="s">
        <v>310</v>
      </c>
      <c r="G25" s="14">
        <v>7800</v>
      </c>
      <c r="H25" s="13"/>
      <c r="I25" s="14">
        <f>ROUND(SUM(G25:H25),5)</f>
        <v>7800</v>
      </c>
    </row>
    <row r="26" spans="3:9">
      <c r="E26" s="12" t="s">
        <v>254</v>
      </c>
      <c r="G26" s="13"/>
      <c r="H26" s="13"/>
      <c r="I26" s="13"/>
    </row>
    <row r="27" spans="3:9">
      <c r="F27" s="12" t="s">
        <v>133</v>
      </c>
      <c r="G27" s="14">
        <v>4019</v>
      </c>
      <c r="H27" s="14">
        <v>1383</v>
      </c>
      <c r="I27" s="14">
        <f t="shared" ref="I27:I45" si="1">ROUND(SUM(G27:H27),5)</f>
        <v>5402</v>
      </c>
    </row>
    <row r="28" spans="3:9">
      <c r="F28" s="12" t="s">
        <v>132</v>
      </c>
      <c r="G28" s="14">
        <v>1279.81</v>
      </c>
      <c r="H28" s="14">
        <v>1204.8399999999999</v>
      </c>
      <c r="I28" s="14">
        <f t="shared" si="1"/>
        <v>2484.65</v>
      </c>
    </row>
    <row r="29" spans="3:9">
      <c r="F29" s="12" t="s">
        <v>131</v>
      </c>
      <c r="G29" s="14">
        <v>2470.96</v>
      </c>
      <c r="H29" s="14">
        <v>2349.0700000000002</v>
      </c>
      <c r="I29" s="14">
        <f t="shared" si="1"/>
        <v>4820.03</v>
      </c>
    </row>
    <row r="30" spans="3:9">
      <c r="F30" s="12" t="s">
        <v>130</v>
      </c>
      <c r="G30" s="15">
        <v>2308.33</v>
      </c>
      <c r="H30" s="15">
        <v>2343.48</v>
      </c>
      <c r="I30" s="15">
        <f t="shared" si="1"/>
        <v>4651.8100000000004</v>
      </c>
    </row>
    <row r="31" spans="3:9">
      <c r="E31" s="12" t="s">
        <v>255</v>
      </c>
      <c r="G31" s="14">
        <f>ROUND(SUM(G26:G30),5)</f>
        <v>10078.1</v>
      </c>
      <c r="H31" s="14">
        <f>ROUND(SUM(H26:H30),5)</f>
        <v>7280.39</v>
      </c>
      <c r="I31" s="14">
        <f t="shared" si="1"/>
        <v>17358.490000000002</v>
      </c>
    </row>
    <row r="32" spans="3:9">
      <c r="E32" s="12" t="s">
        <v>107</v>
      </c>
      <c r="G32" s="14">
        <v>10250</v>
      </c>
      <c r="H32" s="14">
        <v>10250</v>
      </c>
      <c r="I32" s="14">
        <f t="shared" si="1"/>
        <v>20500</v>
      </c>
    </row>
    <row r="33" spans="4:9">
      <c r="E33" s="12" t="s">
        <v>108</v>
      </c>
      <c r="G33" s="14">
        <v>6217.38</v>
      </c>
      <c r="H33" s="14">
        <v>6217.38</v>
      </c>
      <c r="I33" s="14">
        <f t="shared" si="1"/>
        <v>12434.76</v>
      </c>
    </row>
    <row r="34" spans="4:9">
      <c r="E34" s="12" t="s">
        <v>109</v>
      </c>
      <c r="G34" s="14">
        <v>5416.66</v>
      </c>
      <c r="H34" s="14">
        <v>5416.66</v>
      </c>
      <c r="I34" s="14">
        <f t="shared" si="1"/>
        <v>10833.32</v>
      </c>
    </row>
    <row r="35" spans="4:9">
      <c r="E35" s="12" t="s">
        <v>111</v>
      </c>
      <c r="G35" s="14">
        <v>3843.72</v>
      </c>
      <c r="H35" s="14">
        <v>3939.84</v>
      </c>
      <c r="I35" s="14">
        <f t="shared" si="1"/>
        <v>7783.56</v>
      </c>
    </row>
    <row r="36" spans="4:9">
      <c r="E36" s="12" t="s">
        <v>112</v>
      </c>
      <c r="G36" s="14">
        <v>6129.84</v>
      </c>
      <c r="H36" s="14">
        <v>6129.84</v>
      </c>
      <c r="I36" s="14">
        <f t="shared" si="1"/>
        <v>12259.68</v>
      </c>
    </row>
    <row r="37" spans="4:9">
      <c r="E37" s="12" t="s">
        <v>113</v>
      </c>
      <c r="G37" s="14">
        <v>6392.56</v>
      </c>
      <c r="H37" s="14">
        <v>13921.56</v>
      </c>
      <c r="I37" s="14">
        <f t="shared" si="1"/>
        <v>20314.12</v>
      </c>
    </row>
    <row r="38" spans="4:9">
      <c r="E38" s="12" t="s">
        <v>114</v>
      </c>
      <c r="G38" s="14">
        <v>44067.360000000001</v>
      </c>
      <c r="H38" s="14">
        <v>36383.120000000003</v>
      </c>
      <c r="I38" s="14">
        <f t="shared" si="1"/>
        <v>80450.48</v>
      </c>
    </row>
    <row r="39" spans="4:9">
      <c r="E39" s="12" t="s">
        <v>115</v>
      </c>
      <c r="G39" s="14">
        <v>3760.42</v>
      </c>
      <c r="H39" s="14">
        <v>1334.5</v>
      </c>
      <c r="I39" s="14">
        <f t="shared" si="1"/>
        <v>5094.92</v>
      </c>
    </row>
    <row r="40" spans="4:9">
      <c r="E40" s="12" t="s">
        <v>116</v>
      </c>
      <c r="G40" s="14">
        <v>23697.96</v>
      </c>
      <c r="H40" s="14">
        <v>24609.96</v>
      </c>
      <c r="I40" s="14">
        <f t="shared" si="1"/>
        <v>48307.92</v>
      </c>
    </row>
    <row r="41" spans="4:9">
      <c r="E41" s="12" t="s">
        <v>117</v>
      </c>
      <c r="G41" s="14">
        <v>38787.64</v>
      </c>
      <c r="H41" s="14">
        <v>37062.19</v>
      </c>
      <c r="I41" s="14">
        <f t="shared" si="1"/>
        <v>75849.83</v>
      </c>
    </row>
    <row r="42" spans="4:9">
      <c r="E42" s="12" t="s">
        <v>118</v>
      </c>
      <c r="G42" s="14">
        <v>4418.32</v>
      </c>
      <c r="H42" s="14">
        <v>4666.66</v>
      </c>
      <c r="I42" s="14">
        <f t="shared" si="1"/>
        <v>9084.98</v>
      </c>
    </row>
    <row r="43" spans="4:9">
      <c r="E43" s="12" t="s">
        <v>119</v>
      </c>
      <c r="G43" s="14">
        <v>4270.84</v>
      </c>
      <c r="H43" s="14">
        <v>4356.26</v>
      </c>
      <c r="I43" s="14">
        <f t="shared" si="1"/>
        <v>8627.1</v>
      </c>
    </row>
    <row r="44" spans="4:9">
      <c r="E44" s="12" t="s">
        <v>120</v>
      </c>
      <c r="G44" s="14">
        <v>4666.66</v>
      </c>
      <c r="H44" s="14">
        <v>4760</v>
      </c>
      <c r="I44" s="14">
        <f t="shared" si="1"/>
        <v>9426.66</v>
      </c>
    </row>
    <row r="45" spans="4:9">
      <c r="E45" s="12" t="s">
        <v>121</v>
      </c>
      <c r="G45" s="14">
        <v>4686.26</v>
      </c>
      <c r="H45" s="14">
        <v>4686.26</v>
      </c>
      <c r="I45" s="14">
        <f t="shared" si="1"/>
        <v>9372.52</v>
      </c>
    </row>
    <row r="46" spans="4:9">
      <c r="E46" s="12" t="s">
        <v>123</v>
      </c>
      <c r="G46" s="14">
        <v>75</v>
      </c>
      <c r="H46" s="14">
        <v>168.75</v>
      </c>
      <c r="I46" s="14">
        <f>ROUND(SUM(G46:H46),5)</f>
        <v>243.75</v>
      </c>
    </row>
    <row r="47" spans="4:9">
      <c r="E47" s="12" t="s">
        <v>125</v>
      </c>
      <c r="G47" s="15">
        <v>2989.58</v>
      </c>
      <c r="H47" s="15">
        <v>2989.58</v>
      </c>
      <c r="I47" s="15">
        <f>ROUND(SUM(G47:H47),5)</f>
        <v>5979.16</v>
      </c>
    </row>
    <row r="48" spans="4:9">
      <c r="D48" s="12" t="s">
        <v>129</v>
      </c>
      <c r="G48" s="14">
        <f>ROUND(SUM(G23:G25)+SUM(G31:G47),5)</f>
        <v>187548.3</v>
      </c>
      <c r="H48" s="14">
        <f>ROUND(SUM(H23:H25)+SUM(H31:H47),5)</f>
        <v>191380.95</v>
      </c>
      <c r="I48" s="14">
        <f>ROUND(SUM(G48:H48),5)</f>
        <v>378929.25</v>
      </c>
    </row>
    <row r="49" spans="4:9">
      <c r="D49" s="12" t="s">
        <v>80</v>
      </c>
      <c r="G49" s="13"/>
      <c r="H49" s="13"/>
      <c r="I49" s="13"/>
    </row>
    <row r="50" spans="4:9">
      <c r="E50" s="12" t="s">
        <v>134</v>
      </c>
      <c r="G50" s="14">
        <v>30224.42</v>
      </c>
      <c r="H50" s="14">
        <v>31662.799999999999</v>
      </c>
      <c r="I50" s="14">
        <f>ROUND(SUM(G50:H50),5)</f>
        <v>61887.22</v>
      </c>
    </row>
    <row r="51" spans="4:9">
      <c r="E51" s="12" t="s">
        <v>135</v>
      </c>
      <c r="G51" s="14">
        <v>2332.9699999999998</v>
      </c>
      <c r="H51" s="14">
        <v>2443.11</v>
      </c>
      <c r="I51" s="14">
        <f>ROUND(SUM(G51:H51),5)</f>
        <v>4776.08</v>
      </c>
    </row>
    <row r="52" spans="4:9">
      <c r="E52" s="12" t="s">
        <v>136</v>
      </c>
      <c r="G52" s="15">
        <v>1243.57</v>
      </c>
      <c r="H52" s="15">
        <v>1411.87</v>
      </c>
      <c r="I52" s="15">
        <f>ROUND(SUM(G52:H52),5)</f>
        <v>2655.44</v>
      </c>
    </row>
    <row r="53" spans="4:9">
      <c r="D53" s="12" t="s">
        <v>137</v>
      </c>
      <c r="G53" s="14">
        <f>ROUND(SUM(G49:G52),5)</f>
        <v>33800.959999999999</v>
      </c>
      <c r="H53" s="14">
        <f>ROUND(SUM(H49:H52),5)</f>
        <v>35517.78</v>
      </c>
      <c r="I53" s="14">
        <f>ROUND(SUM(G53:H53),5)</f>
        <v>69318.740000000005</v>
      </c>
    </row>
    <row r="54" spans="4:9">
      <c r="D54" s="12" t="s">
        <v>81</v>
      </c>
      <c r="G54" s="14">
        <v>780.95</v>
      </c>
      <c r="H54" s="14">
        <v>3782.22</v>
      </c>
      <c r="I54" s="14">
        <f>ROUND(SUM(G54:H54),5)</f>
        <v>4563.17</v>
      </c>
    </row>
    <row r="55" spans="4:9">
      <c r="D55" s="12" t="s">
        <v>84</v>
      </c>
      <c r="G55" s="13"/>
      <c r="H55" s="13"/>
      <c r="I55" s="13"/>
    </row>
    <row r="56" spans="4:9">
      <c r="E56" s="12" t="s">
        <v>138</v>
      </c>
      <c r="G56" s="13"/>
      <c r="H56" s="14">
        <v>631.47</v>
      </c>
      <c r="I56" s="14">
        <f t="shared" ref="I56:I69" si="2">ROUND(SUM(G56:H56),5)</f>
        <v>631.47</v>
      </c>
    </row>
    <row r="57" spans="4:9">
      <c r="E57" s="12" t="s">
        <v>139</v>
      </c>
      <c r="G57" s="14">
        <v>113.25</v>
      </c>
      <c r="H57" s="14">
        <v>2739.95</v>
      </c>
      <c r="I57" s="14">
        <f t="shared" si="2"/>
        <v>2853.2</v>
      </c>
    </row>
    <row r="58" spans="4:9">
      <c r="E58" s="12" t="s">
        <v>140</v>
      </c>
      <c r="G58" s="14">
        <v>164.49</v>
      </c>
      <c r="H58" s="14">
        <v>154.36000000000001</v>
      </c>
      <c r="I58" s="14">
        <f t="shared" si="2"/>
        <v>318.85000000000002</v>
      </c>
    </row>
    <row r="59" spans="4:9">
      <c r="E59" s="12" t="s">
        <v>141</v>
      </c>
      <c r="G59" s="14">
        <v>186.49</v>
      </c>
      <c r="H59" s="14">
        <v>1189.44</v>
      </c>
      <c r="I59" s="14">
        <f t="shared" si="2"/>
        <v>1375.93</v>
      </c>
    </row>
    <row r="60" spans="4:9">
      <c r="E60" s="12" t="s">
        <v>142</v>
      </c>
      <c r="G60" s="14">
        <v>10.25</v>
      </c>
      <c r="H60" s="14">
        <v>123.17</v>
      </c>
      <c r="I60" s="14">
        <f t="shared" si="2"/>
        <v>133.41999999999999</v>
      </c>
    </row>
    <row r="61" spans="4:9">
      <c r="E61" s="12" t="s">
        <v>143</v>
      </c>
      <c r="G61" s="13"/>
      <c r="H61" s="14">
        <v>201.31</v>
      </c>
      <c r="I61" s="14">
        <f t="shared" si="2"/>
        <v>201.31</v>
      </c>
    </row>
    <row r="62" spans="4:9">
      <c r="E62" s="12" t="s">
        <v>144</v>
      </c>
      <c r="G62" s="13"/>
      <c r="H62" s="14">
        <v>18.010000000000002</v>
      </c>
      <c r="I62" s="14">
        <f t="shared" si="2"/>
        <v>18.010000000000002</v>
      </c>
    </row>
    <row r="63" spans="4:9">
      <c r="E63" s="12" t="s">
        <v>257</v>
      </c>
      <c r="G63" s="13"/>
      <c r="H63" s="14">
        <v>1050</v>
      </c>
      <c r="I63" s="14">
        <f t="shared" si="2"/>
        <v>1050</v>
      </c>
    </row>
    <row r="64" spans="4:9">
      <c r="E64" s="12" t="s">
        <v>145</v>
      </c>
      <c r="G64" s="13"/>
      <c r="H64" s="14">
        <v>92.78</v>
      </c>
      <c r="I64" s="14">
        <f t="shared" si="2"/>
        <v>92.78</v>
      </c>
    </row>
    <row r="65" spans="4:9">
      <c r="E65" s="12" t="s">
        <v>146</v>
      </c>
      <c r="G65" s="13"/>
      <c r="H65" s="14">
        <v>1283.4000000000001</v>
      </c>
      <c r="I65" s="14">
        <f t="shared" si="2"/>
        <v>1283.4000000000001</v>
      </c>
    </row>
    <row r="66" spans="4:9">
      <c r="E66" s="12" t="s">
        <v>147</v>
      </c>
      <c r="G66" s="14">
        <v>25.37</v>
      </c>
      <c r="H66" s="13"/>
      <c r="I66" s="14">
        <f t="shared" si="2"/>
        <v>25.37</v>
      </c>
    </row>
    <row r="67" spans="4:9">
      <c r="E67" s="12" t="s">
        <v>148</v>
      </c>
      <c r="G67" s="13"/>
      <c r="H67" s="14">
        <v>258.02</v>
      </c>
      <c r="I67" s="14">
        <f t="shared" si="2"/>
        <v>258.02</v>
      </c>
    </row>
    <row r="68" spans="4:9">
      <c r="E68" s="12" t="s">
        <v>149</v>
      </c>
      <c r="G68" s="15">
        <v>653.04999999999995</v>
      </c>
      <c r="H68" s="15">
        <v>150</v>
      </c>
      <c r="I68" s="15">
        <f t="shared" si="2"/>
        <v>803.05</v>
      </c>
    </row>
    <row r="69" spans="4:9">
      <c r="D69" s="12" t="s">
        <v>150</v>
      </c>
      <c r="G69" s="14">
        <f>ROUND(SUM(G55:G68),5)</f>
        <v>1152.9000000000001</v>
      </c>
      <c r="H69" s="14">
        <f>ROUND(SUM(H55:H68),5)</f>
        <v>7891.91</v>
      </c>
      <c r="I69" s="14">
        <f t="shared" si="2"/>
        <v>9044.81</v>
      </c>
    </row>
    <row r="70" spans="4:9">
      <c r="D70" s="12" t="s">
        <v>85</v>
      </c>
      <c r="G70" s="13"/>
      <c r="H70" s="13"/>
      <c r="I70" s="13"/>
    </row>
    <row r="71" spans="4:9">
      <c r="E71" s="12" t="s">
        <v>153</v>
      </c>
      <c r="G71" s="13"/>
      <c r="H71" s="13"/>
      <c r="I71" s="13"/>
    </row>
    <row r="72" spans="4:9">
      <c r="F72" s="12" t="s">
        <v>157</v>
      </c>
      <c r="G72" s="13"/>
      <c r="H72" s="14">
        <v>380</v>
      </c>
      <c r="I72" s="14">
        <f t="shared" ref="I72:I77" si="3">ROUND(SUM(G72:H72),5)</f>
        <v>380</v>
      </c>
    </row>
    <row r="73" spans="4:9">
      <c r="F73" s="12" t="s">
        <v>158</v>
      </c>
      <c r="G73" s="13"/>
      <c r="H73" s="14">
        <v>530.76</v>
      </c>
      <c r="I73" s="14">
        <f t="shared" si="3"/>
        <v>530.76</v>
      </c>
    </row>
    <row r="74" spans="4:9">
      <c r="F74" s="12" t="s">
        <v>159</v>
      </c>
      <c r="G74" s="13"/>
      <c r="H74" s="14">
        <v>273</v>
      </c>
      <c r="I74" s="14">
        <f t="shared" si="3"/>
        <v>273</v>
      </c>
    </row>
    <row r="75" spans="4:9">
      <c r="F75" s="12" t="s">
        <v>154</v>
      </c>
      <c r="G75" s="15">
        <v>1193.98</v>
      </c>
      <c r="H75" s="15">
        <v>16520.2</v>
      </c>
      <c r="I75" s="15">
        <f t="shared" si="3"/>
        <v>17714.18</v>
      </c>
    </row>
    <row r="76" spans="4:9">
      <c r="E76" s="12" t="s">
        <v>160</v>
      </c>
      <c r="G76" s="14">
        <f>ROUND(SUM(G71:G75),5)</f>
        <v>1193.98</v>
      </c>
      <c r="H76" s="14">
        <f>ROUND(SUM(H71:H75),5)</f>
        <v>17703.96</v>
      </c>
      <c r="I76" s="14">
        <f t="shared" si="3"/>
        <v>18897.939999999999</v>
      </c>
    </row>
    <row r="77" spans="4:9">
      <c r="E77" s="12" t="s">
        <v>151</v>
      </c>
      <c r="G77" s="14">
        <v>2532</v>
      </c>
      <c r="H77" s="14">
        <v>2740</v>
      </c>
      <c r="I77" s="14">
        <f t="shared" si="3"/>
        <v>5272</v>
      </c>
    </row>
    <row r="78" spans="4:9">
      <c r="E78" s="12" t="s">
        <v>161</v>
      </c>
      <c r="G78" s="13"/>
      <c r="H78" s="13"/>
      <c r="I78" s="13"/>
    </row>
    <row r="79" spans="4:9">
      <c r="F79" s="12" t="s">
        <v>162</v>
      </c>
      <c r="G79" s="13"/>
      <c r="H79" s="14">
        <v>4481.1099999999997</v>
      </c>
      <c r="I79" s="14">
        <f>ROUND(SUM(G79:H79),5)</f>
        <v>4481.1099999999997</v>
      </c>
    </row>
    <row r="80" spans="4:9">
      <c r="F80" s="12" t="s">
        <v>164</v>
      </c>
      <c r="G80" s="15">
        <v>509.3</v>
      </c>
      <c r="H80" s="15">
        <v>47.81</v>
      </c>
      <c r="I80" s="15">
        <f>ROUND(SUM(G80:H80),5)</f>
        <v>557.11</v>
      </c>
    </row>
    <row r="81" spans="2:9">
      <c r="E81" s="12" t="s">
        <v>165</v>
      </c>
      <c r="G81" s="15">
        <f>ROUND(SUM(G78:G80),5)</f>
        <v>509.3</v>
      </c>
      <c r="H81" s="15">
        <f>ROUND(SUM(H78:H80),5)</f>
        <v>4528.92</v>
      </c>
      <c r="I81" s="15">
        <f>ROUND(SUM(G81:H81),5)</f>
        <v>5038.22</v>
      </c>
    </row>
    <row r="82" spans="2:9">
      <c r="D82" s="12" t="s">
        <v>166</v>
      </c>
      <c r="G82" s="14">
        <f>ROUND(G70+SUM(G76:G77)+G81,5)</f>
        <v>4235.28</v>
      </c>
      <c r="H82" s="14">
        <f>ROUND(H70+SUM(H76:H77)+H81,5)</f>
        <v>24972.880000000001</v>
      </c>
      <c r="I82" s="14">
        <f>ROUND(SUM(G82:H82),5)</f>
        <v>29208.16</v>
      </c>
    </row>
    <row r="83" spans="2:9">
      <c r="D83" s="12" t="s">
        <v>86</v>
      </c>
      <c r="G83" s="13"/>
      <c r="H83" s="13"/>
      <c r="I83" s="13"/>
    </row>
    <row r="84" spans="2:9">
      <c r="E84" s="12" t="s">
        <v>178</v>
      </c>
      <c r="G84" s="14">
        <v>10727.68</v>
      </c>
      <c r="H84" s="14">
        <v>11062.68</v>
      </c>
      <c r="I84" s="14">
        <f t="shared" ref="I84:I97" si="4">ROUND(SUM(G84:H84),5)</f>
        <v>21790.36</v>
      </c>
    </row>
    <row r="85" spans="2:9">
      <c r="E85" s="12" t="s">
        <v>167</v>
      </c>
      <c r="G85" s="14">
        <v>129.71</v>
      </c>
      <c r="H85" s="14">
        <v>152.25</v>
      </c>
      <c r="I85" s="14">
        <f t="shared" si="4"/>
        <v>281.95999999999998</v>
      </c>
    </row>
    <row r="86" spans="2:9">
      <c r="E86" s="12" t="s">
        <v>169</v>
      </c>
      <c r="G86" s="14">
        <v>5</v>
      </c>
      <c r="H86" s="14">
        <v>250</v>
      </c>
      <c r="I86" s="14">
        <f t="shared" si="4"/>
        <v>255</v>
      </c>
    </row>
    <row r="87" spans="2:9">
      <c r="E87" s="12" t="s">
        <v>170</v>
      </c>
      <c r="G87" s="14">
        <v>464</v>
      </c>
      <c r="H87" s="14">
        <v>410</v>
      </c>
      <c r="I87" s="14">
        <f t="shared" si="4"/>
        <v>874</v>
      </c>
    </row>
    <row r="88" spans="2:9">
      <c r="E88" s="12" t="s">
        <v>172</v>
      </c>
      <c r="G88" s="14">
        <v>272.91000000000003</v>
      </c>
      <c r="H88" s="14">
        <v>12.4</v>
      </c>
      <c r="I88" s="14">
        <f t="shared" si="4"/>
        <v>285.31</v>
      </c>
    </row>
    <row r="89" spans="2:9">
      <c r="E89" s="12" t="s">
        <v>173</v>
      </c>
      <c r="G89" s="13"/>
      <c r="H89" s="14">
        <v>5096.68</v>
      </c>
      <c r="I89" s="14">
        <f t="shared" si="4"/>
        <v>5096.68</v>
      </c>
    </row>
    <row r="90" spans="2:9">
      <c r="E90" s="12" t="s">
        <v>175</v>
      </c>
      <c r="G90" s="13"/>
      <c r="H90" s="14">
        <v>98.95</v>
      </c>
      <c r="I90" s="14">
        <f t="shared" si="4"/>
        <v>98.95</v>
      </c>
    </row>
    <row r="91" spans="2:9">
      <c r="E91" s="12" t="s">
        <v>176</v>
      </c>
      <c r="G91" s="13"/>
      <c r="H91" s="14">
        <v>156</v>
      </c>
      <c r="I91" s="14">
        <f t="shared" si="4"/>
        <v>156</v>
      </c>
    </row>
    <row r="92" spans="2:9">
      <c r="E92" s="12" t="s">
        <v>180</v>
      </c>
      <c r="G92" s="15">
        <v>70.06</v>
      </c>
      <c r="H92" s="15">
        <v>60.08</v>
      </c>
      <c r="I92" s="15">
        <f t="shared" si="4"/>
        <v>130.13999999999999</v>
      </c>
    </row>
    <row r="93" spans="2:9">
      <c r="D93" s="12" t="s">
        <v>186</v>
      </c>
      <c r="G93" s="14">
        <f>ROUND(SUM(G83:G92),5)</f>
        <v>11669.36</v>
      </c>
      <c r="H93" s="14">
        <f>ROUND(SUM(H83:H92),5)</f>
        <v>17299.04</v>
      </c>
      <c r="I93" s="14">
        <f t="shared" si="4"/>
        <v>28968.400000000001</v>
      </c>
    </row>
    <row r="94" spans="2:9">
      <c r="D94" s="12" t="s">
        <v>87</v>
      </c>
      <c r="G94" s="15">
        <v>7881.03</v>
      </c>
      <c r="H94" s="15">
        <v>7881.03</v>
      </c>
      <c r="I94" s="15">
        <f t="shared" si="4"/>
        <v>15762.06</v>
      </c>
    </row>
    <row r="95" spans="2:9">
      <c r="C95" s="12" t="s">
        <v>88</v>
      </c>
      <c r="G95" s="15">
        <f>ROUND(G22+G48+SUM(G53:G54)+G69+G82+SUM(G93:G94),5)</f>
        <v>247068.78</v>
      </c>
      <c r="H95" s="15">
        <f>ROUND(H22+H48+SUM(H53:H54)+H69+H82+SUM(H93:H94),5)</f>
        <v>288725.81</v>
      </c>
      <c r="I95" s="15">
        <f t="shared" si="4"/>
        <v>535794.59</v>
      </c>
    </row>
    <row r="96" spans="2:9">
      <c r="B96" s="12" t="s">
        <v>89</v>
      </c>
      <c r="G96" s="15">
        <f>ROUND(G5+G21-G95,5)</f>
        <v>34334.449999999997</v>
      </c>
      <c r="H96" s="15">
        <f>ROUND(H5+H21-H95,5)</f>
        <v>-9008.08</v>
      </c>
      <c r="I96" s="15">
        <f t="shared" si="4"/>
        <v>25326.37</v>
      </c>
    </row>
    <row r="97" spans="1:9" ht="14.5" thickBot="1">
      <c r="A97" s="12" t="s">
        <v>50</v>
      </c>
      <c r="G97" s="16">
        <f>G96</f>
        <v>34334.449999999997</v>
      </c>
      <c r="H97" s="16">
        <f>H96</f>
        <v>-9008.08</v>
      </c>
      <c r="I97" s="16">
        <f t="shared" si="4"/>
        <v>25326.37</v>
      </c>
    </row>
    <row r="98" spans="1:9">
      <c r="G98" s="13"/>
      <c r="H98" s="13"/>
      <c r="I98" s="13"/>
    </row>
  </sheetData>
  <pageMargins left="0.75" right="0.75" top="1" bottom="1" header="0.5" footer="0.5"/>
  <pageSetup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20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2.1640625" style="6" customWidth="1"/>
    <col min="9" max="16384" width="8.6640625" style="6"/>
  </cols>
  <sheetData>
    <row r="1" spans="1:15" ht="20">
      <c r="A1" s="5" t="s">
        <v>0</v>
      </c>
      <c r="H1" s="6" t="s">
        <v>307</v>
      </c>
    </row>
    <row r="2" spans="1:15" ht="24">
      <c r="A2" s="7" t="s">
        <v>92</v>
      </c>
      <c r="H2" s="8" t="s">
        <v>307</v>
      </c>
    </row>
    <row r="3" spans="1:15" ht="16.5">
      <c r="A3" s="9" t="s">
        <v>465</v>
      </c>
      <c r="H3" s="10" t="s">
        <v>2</v>
      </c>
    </row>
    <row r="5" spans="1:15">
      <c r="G5" s="22" t="s">
        <v>468</v>
      </c>
      <c r="H5" s="22" t="s">
        <v>469</v>
      </c>
    </row>
    <row r="6" spans="1:15">
      <c r="B6" s="12" t="s">
        <v>64</v>
      </c>
    </row>
    <row r="7" spans="1:15">
      <c r="D7" s="12" t="s">
        <v>65</v>
      </c>
    </row>
    <row r="8" spans="1:15">
      <c r="E8" s="12" t="s">
        <v>66</v>
      </c>
      <c r="G8" s="14">
        <v>15538.32</v>
      </c>
      <c r="H8" s="14">
        <v>18360</v>
      </c>
      <c r="I8" s="13"/>
      <c r="J8" s="13"/>
      <c r="K8" s="13"/>
      <c r="L8" s="13"/>
      <c r="M8" s="13"/>
      <c r="N8" s="13"/>
      <c r="O8" s="13"/>
    </row>
    <row r="9" spans="1:15">
      <c r="E9" s="12" t="s">
        <v>67</v>
      </c>
      <c r="G9" s="14">
        <v>538288</v>
      </c>
      <c r="H9" s="14">
        <v>504162</v>
      </c>
      <c r="I9" s="13"/>
      <c r="J9" s="13"/>
      <c r="K9" s="13"/>
      <c r="L9" s="13"/>
      <c r="M9" s="13"/>
      <c r="N9" s="13"/>
      <c r="O9" s="13"/>
    </row>
    <row r="10" spans="1:15">
      <c r="E10" s="12" t="s">
        <v>68</v>
      </c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F11" s="12" t="s">
        <v>93</v>
      </c>
      <c r="G11" s="13"/>
      <c r="H11" s="13"/>
      <c r="I11" s="13"/>
      <c r="J11" s="13"/>
      <c r="K11" s="13"/>
      <c r="L11" s="13"/>
      <c r="M11" s="13"/>
      <c r="N11" s="13"/>
      <c r="O11" s="13"/>
    </row>
    <row r="12" spans="1:15">
      <c r="E12" s="12" t="s">
        <v>94</v>
      </c>
      <c r="G12" s="13"/>
      <c r="H12" s="13"/>
      <c r="I12" s="13"/>
      <c r="J12" s="13"/>
      <c r="K12" s="13"/>
      <c r="L12" s="13"/>
      <c r="M12" s="13"/>
      <c r="N12" s="13"/>
      <c r="O12" s="13"/>
    </row>
    <row r="13" spans="1:15">
      <c r="E13" s="12" t="s">
        <v>69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>
      <c r="F14" s="12" t="s">
        <v>96</v>
      </c>
      <c r="G14" s="15">
        <v>8.6199999999999992</v>
      </c>
      <c r="H14" s="15">
        <v>14.19</v>
      </c>
      <c r="I14" s="13"/>
      <c r="J14" s="13"/>
      <c r="K14" s="13"/>
      <c r="L14" s="13"/>
      <c r="M14" s="13"/>
      <c r="N14" s="13"/>
      <c r="O14" s="13"/>
    </row>
    <row r="15" spans="1:15">
      <c r="E15" s="12" t="s">
        <v>97</v>
      </c>
      <c r="G15" s="14">
        <f>ROUND(SUM(G13:G14),5)</f>
        <v>8.6199999999999992</v>
      </c>
      <c r="H15" s="14">
        <f>ROUND(SUM(H13:H14),5)</f>
        <v>14.19</v>
      </c>
      <c r="I15" s="13"/>
      <c r="J15" s="13"/>
      <c r="K15" s="13"/>
      <c r="L15" s="13"/>
      <c r="M15" s="13"/>
      <c r="N15" s="13"/>
      <c r="O15" s="13"/>
    </row>
    <row r="16" spans="1:15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</row>
    <row r="17" spans="3:15">
      <c r="F17" s="12" t="s">
        <v>99</v>
      </c>
      <c r="G17" s="14">
        <v>2050</v>
      </c>
      <c r="H17" s="14">
        <v>1725</v>
      </c>
      <c r="I17" s="13"/>
      <c r="J17" s="13"/>
      <c r="K17" s="13"/>
      <c r="L17" s="13"/>
      <c r="M17" s="13"/>
      <c r="N17" s="13"/>
      <c r="O17" s="13"/>
    </row>
    <row r="18" spans="3:15">
      <c r="F18" s="12" t="s">
        <v>100</v>
      </c>
      <c r="G18" s="14">
        <v>111</v>
      </c>
      <c r="H18" s="14">
        <v>160</v>
      </c>
      <c r="I18" s="13"/>
      <c r="J18" s="13"/>
      <c r="K18" s="13"/>
      <c r="L18" s="13"/>
      <c r="M18" s="13"/>
      <c r="N18" s="13"/>
      <c r="O18" s="13"/>
    </row>
    <row r="19" spans="3:15">
      <c r="F19" s="12" t="s">
        <v>101</v>
      </c>
      <c r="G19" s="14">
        <v>882.87</v>
      </c>
      <c r="H19" s="13"/>
      <c r="I19" s="13"/>
      <c r="J19" s="13"/>
      <c r="K19" s="13"/>
      <c r="L19" s="13"/>
      <c r="M19" s="13"/>
      <c r="N19" s="13"/>
      <c r="O19" s="13"/>
    </row>
    <row r="20" spans="3:15">
      <c r="F20" s="12" t="s">
        <v>98</v>
      </c>
      <c r="G20" s="13"/>
      <c r="H20" s="15">
        <v>16.98</v>
      </c>
      <c r="I20" s="13"/>
      <c r="J20" s="13"/>
      <c r="K20" s="13"/>
      <c r="L20" s="13"/>
      <c r="M20" s="13"/>
      <c r="N20" s="13"/>
      <c r="O20" s="13"/>
    </row>
    <row r="21" spans="3:15">
      <c r="E21" s="12" t="s">
        <v>102</v>
      </c>
      <c r="G21" s="14">
        <f>ROUND(SUM(G16:G20),5)</f>
        <v>3043.87</v>
      </c>
      <c r="H21" s="14">
        <f>ROUND(SUM(H16:H20),5)</f>
        <v>1901.98</v>
      </c>
      <c r="I21" s="13"/>
      <c r="J21" s="13"/>
      <c r="K21" s="13"/>
      <c r="L21" s="13"/>
      <c r="M21" s="13"/>
      <c r="N21" s="13"/>
      <c r="O21" s="13"/>
    </row>
    <row r="22" spans="3:15">
      <c r="E22" s="12" t="s">
        <v>71</v>
      </c>
      <c r="G22" s="14">
        <v>3349.51</v>
      </c>
      <c r="H22" s="13"/>
      <c r="I22" s="13"/>
      <c r="J22" s="13"/>
      <c r="K22" s="13"/>
      <c r="L22" s="13"/>
      <c r="M22" s="13"/>
      <c r="N22" s="13"/>
      <c r="O22" s="13"/>
    </row>
    <row r="23" spans="3:15">
      <c r="E23" s="12" t="s">
        <v>73</v>
      </c>
      <c r="G23" s="14">
        <v>310.42</v>
      </c>
      <c r="H23" s="13"/>
      <c r="I23" s="13"/>
      <c r="J23" s="13"/>
      <c r="K23" s="13"/>
      <c r="L23" s="13"/>
      <c r="M23" s="13"/>
      <c r="N23" s="13"/>
      <c r="O23" s="13"/>
    </row>
    <row r="24" spans="3:15">
      <c r="E24" s="12" t="s">
        <v>75</v>
      </c>
      <c r="G24" s="15">
        <v>582.22</v>
      </c>
      <c r="H24" s="15">
        <v>200</v>
      </c>
      <c r="I24" s="13"/>
      <c r="J24" s="13"/>
      <c r="K24" s="13"/>
      <c r="L24" s="13"/>
      <c r="M24" s="13"/>
      <c r="N24" s="13"/>
      <c r="O24" s="13"/>
    </row>
    <row r="25" spans="3:15">
      <c r="D25" s="12" t="s">
        <v>76</v>
      </c>
      <c r="G25" s="15">
        <f>ROUND(SUM(G7:G9)+G12+G15+SUM(G21:G24),5)</f>
        <v>561120.96</v>
      </c>
      <c r="H25" s="15">
        <f>ROUND(SUM(H7:H9)+H12+H15+SUM(H21:H24),5)</f>
        <v>524638.17000000004</v>
      </c>
      <c r="I25" s="13"/>
      <c r="J25" s="13"/>
      <c r="K25" s="13"/>
      <c r="L25" s="13"/>
      <c r="M25" s="13"/>
      <c r="N25" s="13"/>
      <c r="O25" s="13"/>
    </row>
    <row r="26" spans="3:15">
      <c r="C26" s="12" t="s">
        <v>77</v>
      </c>
      <c r="G26" s="14">
        <f>G25</f>
        <v>561120.96</v>
      </c>
      <c r="H26" s="14">
        <f>H25</f>
        <v>524638.17000000004</v>
      </c>
      <c r="I26" s="13"/>
      <c r="J26" s="13"/>
      <c r="K26" s="13"/>
      <c r="L26" s="13"/>
      <c r="M26" s="13"/>
      <c r="N26" s="13"/>
      <c r="O26" s="13"/>
    </row>
    <row r="27" spans="3:15">
      <c r="C27" s="12" t="s">
        <v>78</v>
      </c>
      <c r="G27" s="13"/>
      <c r="H27" s="13"/>
      <c r="I27" s="13"/>
      <c r="J27" s="13"/>
      <c r="K27" s="13"/>
      <c r="L27" s="13"/>
      <c r="M27" s="13"/>
      <c r="N27" s="13"/>
      <c r="O27" s="13"/>
    </row>
    <row r="28" spans="3:15">
      <c r="D28" s="12" t="s">
        <v>79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>
      <c r="E29" s="12" t="s">
        <v>467</v>
      </c>
      <c r="G29" s="14">
        <v>17208</v>
      </c>
      <c r="H29" s="13"/>
      <c r="I29" s="13"/>
      <c r="J29" s="13"/>
      <c r="K29" s="13"/>
      <c r="L29" s="13"/>
      <c r="M29" s="13"/>
      <c r="N29" s="13"/>
      <c r="O29" s="13"/>
    </row>
    <row r="30" spans="3:15">
      <c r="E30" s="12" t="s">
        <v>310</v>
      </c>
      <c r="G30" s="14">
        <v>7800</v>
      </c>
      <c r="H30" s="13"/>
      <c r="I30" s="13"/>
      <c r="J30" s="13"/>
      <c r="K30" s="13"/>
      <c r="L30" s="13"/>
      <c r="M30" s="13"/>
      <c r="N30" s="13"/>
      <c r="O30" s="13"/>
    </row>
    <row r="31" spans="3:15">
      <c r="E31" s="12" t="s">
        <v>254</v>
      </c>
      <c r="G31" s="13"/>
      <c r="H31" s="13"/>
      <c r="I31" s="13"/>
      <c r="J31" s="13"/>
      <c r="K31" s="13"/>
      <c r="L31" s="13"/>
      <c r="M31" s="13"/>
      <c r="N31" s="13"/>
      <c r="O31" s="13"/>
    </row>
    <row r="32" spans="3:15">
      <c r="F32" s="12" t="s">
        <v>133</v>
      </c>
      <c r="G32" s="14">
        <v>5402</v>
      </c>
      <c r="H32" s="14">
        <v>5392</v>
      </c>
      <c r="I32" s="13"/>
      <c r="J32" s="13"/>
      <c r="K32" s="13"/>
      <c r="L32" s="13"/>
      <c r="M32" s="13"/>
      <c r="N32" s="13"/>
      <c r="O32" s="13"/>
    </row>
    <row r="33" spans="5:15">
      <c r="F33" s="12" t="s">
        <v>132</v>
      </c>
      <c r="G33" s="14">
        <v>2484.65</v>
      </c>
      <c r="H33" s="14">
        <v>2343.2600000000002</v>
      </c>
      <c r="I33" s="13"/>
      <c r="J33" s="13"/>
      <c r="K33" s="13"/>
      <c r="L33" s="13"/>
      <c r="M33" s="13"/>
      <c r="N33" s="13"/>
      <c r="O33" s="13"/>
    </row>
    <row r="34" spans="5:15">
      <c r="F34" s="12" t="s">
        <v>131</v>
      </c>
      <c r="G34" s="14">
        <v>4820.03</v>
      </c>
      <c r="H34" s="14">
        <v>4452.53</v>
      </c>
      <c r="I34" s="13"/>
      <c r="J34" s="13"/>
      <c r="K34" s="13"/>
      <c r="L34" s="13"/>
      <c r="M34" s="13"/>
      <c r="N34" s="13"/>
      <c r="O34" s="13"/>
    </row>
    <row r="35" spans="5:15">
      <c r="F35" s="12" t="s">
        <v>130</v>
      </c>
      <c r="G35" s="15">
        <v>4651.8100000000004</v>
      </c>
      <c r="H35" s="15">
        <v>3782.22</v>
      </c>
      <c r="I35" s="13"/>
      <c r="J35" s="13"/>
      <c r="K35" s="13"/>
      <c r="L35" s="13"/>
      <c r="M35" s="13"/>
      <c r="N35" s="13"/>
      <c r="O35" s="13"/>
    </row>
    <row r="36" spans="5:15">
      <c r="E36" s="12" t="s">
        <v>255</v>
      </c>
      <c r="G36" s="14">
        <f>ROUND(SUM(G31:G35),5)</f>
        <v>17358.490000000002</v>
      </c>
      <c r="H36" s="14">
        <f>ROUND(SUM(H31:H35),5)</f>
        <v>15970.01</v>
      </c>
      <c r="I36" s="13"/>
      <c r="J36" s="13"/>
      <c r="K36" s="13"/>
      <c r="L36" s="13"/>
      <c r="M36" s="13"/>
      <c r="N36" s="13"/>
      <c r="O36" s="13"/>
    </row>
    <row r="37" spans="5:15">
      <c r="E37" s="12" t="s">
        <v>107</v>
      </c>
      <c r="G37" s="14">
        <v>20500</v>
      </c>
      <c r="H37" s="14">
        <v>20083.32</v>
      </c>
      <c r="I37" s="13"/>
      <c r="J37" s="13"/>
      <c r="K37" s="13"/>
      <c r="L37" s="13"/>
      <c r="M37" s="13"/>
      <c r="N37" s="13"/>
      <c r="O37" s="13"/>
    </row>
    <row r="38" spans="5:15">
      <c r="E38" s="12" t="s">
        <v>108</v>
      </c>
      <c r="G38" s="14">
        <v>12434.76</v>
      </c>
      <c r="H38" s="14">
        <v>12251</v>
      </c>
      <c r="I38" s="13"/>
      <c r="J38" s="13"/>
      <c r="K38" s="13"/>
      <c r="L38" s="13"/>
      <c r="M38" s="13"/>
      <c r="N38" s="13"/>
      <c r="O38" s="13"/>
    </row>
    <row r="39" spans="5:15">
      <c r="E39" s="12" t="s">
        <v>109</v>
      </c>
      <c r="G39" s="14">
        <v>10833.32</v>
      </c>
      <c r="H39" s="14">
        <v>15575.62</v>
      </c>
      <c r="I39" s="13"/>
      <c r="J39" s="13"/>
      <c r="K39" s="13"/>
      <c r="L39" s="13"/>
      <c r="M39" s="13"/>
      <c r="N39" s="13"/>
      <c r="O39" s="13"/>
    </row>
    <row r="40" spans="5:15">
      <c r="E40" s="12" t="s">
        <v>110</v>
      </c>
      <c r="G40" s="13"/>
      <c r="H40" s="13"/>
      <c r="I40" s="13"/>
      <c r="J40" s="13"/>
      <c r="K40" s="13"/>
      <c r="L40" s="13"/>
      <c r="M40" s="13"/>
      <c r="N40" s="13"/>
      <c r="O40" s="13"/>
    </row>
    <row r="41" spans="5:15">
      <c r="E41" s="12" t="s">
        <v>111</v>
      </c>
      <c r="G41" s="14">
        <v>7783.56</v>
      </c>
      <c r="H41" s="14">
        <v>7756.76</v>
      </c>
      <c r="I41" s="13"/>
      <c r="J41" s="13"/>
      <c r="K41" s="13"/>
      <c r="L41" s="13"/>
      <c r="M41" s="13"/>
      <c r="N41" s="13"/>
      <c r="O41" s="13"/>
    </row>
    <row r="42" spans="5:15">
      <c r="E42" s="12" t="s">
        <v>112</v>
      </c>
      <c r="G42" s="14">
        <v>12259.68</v>
      </c>
      <c r="H42" s="14">
        <v>12078.52</v>
      </c>
      <c r="I42" s="13"/>
      <c r="J42" s="13"/>
      <c r="K42" s="13"/>
      <c r="L42" s="13"/>
      <c r="M42" s="13"/>
      <c r="N42" s="13"/>
      <c r="O42" s="13"/>
    </row>
    <row r="43" spans="5:15">
      <c r="E43" s="12" t="s">
        <v>113</v>
      </c>
      <c r="G43" s="14">
        <v>20314.12</v>
      </c>
      <c r="H43" s="14">
        <v>12596.16</v>
      </c>
      <c r="I43" s="13"/>
      <c r="J43" s="13"/>
      <c r="K43" s="13"/>
      <c r="L43" s="13"/>
      <c r="M43" s="13"/>
      <c r="N43" s="13"/>
      <c r="O43" s="13"/>
    </row>
    <row r="44" spans="5:15">
      <c r="E44" s="12" t="s">
        <v>114</v>
      </c>
      <c r="G44" s="14">
        <v>80450.48</v>
      </c>
      <c r="H44" s="14">
        <v>86160.38</v>
      </c>
      <c r="I44" s="13"/>
      <c r="J44" s="13"/>
      <c r="K44" s="13"/>
      <c r="L44" s="13"/>
      <c r="M44" s="13"/>
      <c r="N44" s="13"/>
      <c r="O44" s="13"/>
    </row>
    <row r="45" spans="5:15">
      <c r="E45" s="12" t="s">
        <v>115</v>
      </c>
      <c r="G45" s="14">
        <v>5094.92</v>
      </c>
      <c r="H45" s="14">
        <v>10399.58</v>
      </c>
      <c r="I45" s="13"/>
      <c r="J45" s="13"/>
      <c r="K45" s="13"/>
      <c r="L45" s="13"/>
      <c r="M45" s="13"/>
      <c r="N45" s="13"/>
      <c r="O45" s="13"/>
    </row>
    <row r="46" spans="5:15">
      <c r="E46" s="12" t="s">
        <v>116</v>
      </c>
      <c r="G46" s="14">
        <v>48307.92</v>
      </c>
      <c r="H46" s="14">
        <v>46982.28</v>
      </c>
      <c r="I46" s="13"/>
      <c r="J46" s="13"/>
      <c r="K46" s="13"/>
      <c r="L46" s="13"/>
      <c r="M46" s="13"/>
      <c r="N46" s="13"/>
      <c r="O46" s="13"/>
    </row>
    <row r="47" spans="5:15">
      <c r="E47" s="12" t="s">
        <v>117</v>
      </c>
      <c r="G47" s="14">
        <v>75849.83</v>
      </c>
      <c r="H47" s="14">
        <v>46798.86</v>
      </c>
      <c r="I47" s="13"/>
      <c r="J47" s="13"/>
      <c r="K47" s="13"/>
      <c r="L47" s="13"/>
      <c r="M47" s="13"/>
      <c r="N47" s="13"/>
      <c r="O47" s="13"/>
    </row>
    <row r="48" spans="5:15">
      <c r="E48" s="12" t="s">
        <v>118</v>
      </c>
      <c r="G48" s="14">
        <v>9084.98</v>
      </c>
      <c r="H48" s="14">
        <v>8668.32</v>
      </c>
      <c r="I48" s="13"/>
      <c r="J48" s="13"/>
      <c r="K48" s="13"/>
      <c r="L48" s="13"/>
      <c r="M48" s="13"/>
      <c r="N48" s="13"/>
      <c r="O48" s="13"/>
    </row>
    <row r="49" spans="4:15">
      <c r="E49" s="12" t="s">
        <v>119</v>
      </c>
      <c r="G49" s="14">
        <v>8627.1</v>
      </c>
      <c r="H49" s="14">
        <v>8816.2800000000007</v>
      </c>
      <c r="I49" s="13"/>
      <c r="J49" s="13"/>
      <c r="K49" s="13"/>
      <c r="L49" s="13"/>
      <c r="M49" s="13"/>
      <c r="N49" s="13"/>
      <c r="O49" s="13"/>
    </row>
    <row r="50" spans="4:15">
      <c r="E50" s="12" t="s">
        <v>120</v>
      </c>
      <c r="G50" s="14">
        <v>9426.66</v>
      </c>
      <c r="H50" s="14">
        <v>9333.32</v>
      </c>
      <c r="I50" s="13"/>
      <c r="J50" s="13"/>
      <c r="K50" s="13"/>
      <c r="L50" s="13"/>
      <c r="M50" s="13"/>
      <c r="N50" s="13"/>
      <c r="O50" s="13"/>
    </row>
    <row r="51" spans="4:15">
      <c r="E51" s="12" t="s">
        <v>121</v>
      </c>
      <c r="G51" s="14">
        <v>9372.52</v>
      </c>
      <c r="H51" s="14">
        <v>9216.68</v>
      </c>
      <c r="I51" s="13"/>
      <c r="J51" s="13"/>
      <c r="K51" s="13"/>
      <c r="L51" s="13"/>
      <c r="M51" s="13"/>
      <c r="N51" s="13"/>
      <c r="O51" s="13"/>
    </row>
    <row r="52" spans="4:15">
      <c r="E52" s="12" t="s">
        <v>122</v>
      </c>
      <c r="G52" s="13"/>
      <c r="H52" s="13"/>
      <c r="I52" s="13"/>
      <c r="J52" s="13"/>
      <c r="K52" s="13"/>
      <c r="L52" s="13"/>
      <c r="M52" s="13"/>
      <c r="N52" s="13"/>
      <c r="O52" s="13"/>
    </row>
    <row r="53" spans="4:15">
      <c r="E53" s="12" t="s">
        <v>123</v>
      </c>
      <c r="G53" s="14">
        <v>243.75</v>
      </c>
      <c r="H53" s="13"/>
      <c r="I53" s="13"/>
      <c r="J53" s="13"/>
      <c r="K53" s="13"/>
      <c r="L53" s="13"/>
      <c r="M53" s="13"/>
      <c r="N53" s="13"/>
      <c r="O53" s="13"/>
    </row>
    <row r="54" spans="4:15">
      <c r="E54" s="12" t="s">
        <v>124</v>
      </c>
      <c r="G54" s="13"/>
      <c r="H54" s="14">
        <v>4275</v>
      </c>
      <c r="I54" s="13"/>
      <c r="J54" s="13"/>
      <c r="K54" s="13"/>
      <c r="L54" s="13"/>
      <c r="M54" s="13"/>
      <c r="N54" s="13"/>
      <c r="O54" s="13"/>
    </row>
    <row r="55" spans="4:15">
      <c r="E55" s="12" t="s">
        <v>125</v>
      </c>
      <c r="G55" s="14">
        <v>5979.16</v>
      </c>
      <c r="H55" s="14">
        <v>2916.66</v>
      </c>
      <c r="I55" s="13"/>
      <c r="J55" s="13"/>
      <c r="K55" s="13"/>
      <c r="L55" s="13"/>
      <c r="M55" s="13"/>
      <c r="N55" s="13"/>
      <c r="O55" s="13"/>
    </row>
    <row r="56" spans="4:15">
      <c r="E56" s="12" t="s">
        <v>127</v>
      </c>
      <c r="G56" s="13"/>
      <c r="H56" s="14">
        <v>8526</v>
      </c>
      <c r="I56" s="13"/>
      <c r="J56" s="13"/>
      <c r="K56" s="13"/>
      <c r="L56" s="13"/>
      <c r="M56" s="13"/>
      <c r="N56" s="13"/>
      <c r="O56" s="13"/>
    </row>
    <row r="57" spans="4:15">
      <c r="E57" s="12" t="s">
        <v>128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>
      <c r="D58" s="12" t="s">
        <v>129</v>
      </c>
      <c r="G58" s="14">
        <f>ROUND(SUM(G28:G30)+SUM(G36:G57),5)</f>
        <v>378929.25</v>
      </c>
      <c r="H58" s="14">
        <f>ROUND(SUM(H28:H30)+SUM(H36:H57),5)</f>
        <v>338404.75</v>
      </c>
      <c r="I58" s="13"/>
      <c r="J58" s="13"/>
      <c r="K58" s="13"/>
      <c r="L58" s="13"/>
      <c r="M58" s="13"/>
      <c r="N58" s="13"/>
      <c r="O58" s="13"/>
    </row>
    <row r="59" spans="4:15">
      <c r="D59" s="12" t="s">
        <v>80</v>
      </c>
      <c r="G59" s="13"/>
      <c r="H59" s="13"/>
      <c r="I59" s="13"/>
      <c r="J59" s="13"/>
      <c r="K59" s="13"/>
      <c r="L59" s="13"/>
      <c r="M59" s="13"/>
      <c r="N59" s="13"/>
      <c r="O59" s="13"/>
    </row>
    <row r="60" spans="4:15">
      <c r="E60" s="12" t="s">
        <v>134</v>
      </c>
      <c r="G60" s="14">
        <v>61887.22</v>
      </c>
      <c r="H60" s="14">
        <v>60754.29</v>
      </c>
      <c r="I60" s="13"/>
      <c r="J60" s="13"/>
      <c r="K60" s="13"/>
      <c r="L60" s="13"/>
      <c r="M60" s="13"/>
      <c r="N60" s="13"/>
      <c r="O60" s="13"/>
    </row>
    <row r="61" spans="4:15">
      <c r="E61" s="12" t="s">
        <v>135</v>
      </c>
      <c r="G61" s="14">
        <v>4776.08</v>
      </c>
      <c r="H61" s="14">
        <v>5340.04</v>
      </c>
      <c r="I61" s="13"/>
      <c r="J61" s="13"/>
      <c r="K61" s="13"/>
      <c r="L61" s="13"/>
      <c r="M61" s="13"/>
      <c r="N61" s="13"/>
      <c r="O61" s="13"/>
    </row>
    <row r="62" spans="4:15">
      <c r="E62" s="12" t="s">
        <v>136</v>
      </c>
      <c r="G62" s="15">
        <v>2655.44</v>
      </c>
      <c r="H62" s="15">
        <v>3203.64</v>
      </c>
      <c r="I62" s="13"/>
      <c r="J62" s="13"/>
      <c r="K62" s="13"/>
      <c r="L62" s="13"/>
      <c r="M62" s="13"/>
      <c r="N62" s="13"/>
      <c r="O62" s="13"/>
    </row>
    <row r="63" spans="4:15">
      <c r="D63" s="12" t="s">
        <v>137</v>
      </c>
      <c r="G63" s="14">
        <f>ROUND(SUM(G59:G62),5)</f>
        <v>69318.740000000005</v>
      </c>
      <c r="H63" s="14">
        <f>ROUND(SUM(H59:H62),5)</f>
        <v>69297.97</v>
      </c>
      <c r="I63" s="13"/>
      <c r="J63" s="13"/>
      <c r="K63" s="13"/>
      <c r="L63" s="13"/>
      <c r="M63" s="13"/>
      <c r="N63" s="13"/>
      <c r="O63" s="13"/>
    </row>
    <row r="64" spans="4:15">
      <c r="D64" s="12" t="s">
        <v>81</v>
      </c>
      <c r="G64" s="14">
        <v>4563.17</v>
      </c>
      <c r="H64" s="14">
        <v>1150.92</v>
      </c>
      <c r="I64" s="13"/>
      <c r="J64" s="13"/>
      <c r="K64" s="13"/>
      <c r="L64" s="13"/>
      <c r="M64" s="13"/>
      <c r="N64" s="13"/>
      <c r="O64" s="13"/>
    </row>
    <row r="65" spans="4:15">
      <c r="D65" s="12" t="s">
        <v>82</v>
      </c>
      <c r="G65" s="13"/>
      <c r="H65" s="14">
        <v>1537.03</v>
      </c>
      <c r="I65" s="13"/>
      <c r="J65" s="13"/>
      <c r="K65" s="13"/>
      <c r="L65" s="13"/>
      <c r="M65" s="13"/>
      <c r="N65" s="13"/>
      <c r="O65" s="13"/>
    </row>
    <row r="66" spans="4:15">
      <c r="D66" s="12" t="s">
        <v>84</v>
      </c>
      <c r="G66" s="13"/>
      <c r="H66" s="13"/>
      <c r="I66" s="13"/>
      <c r="J66" s="13"/>
      <c r="K66" s="13"/>
      <c r="L66" s="13"/>
      <c r="M66" s="13"/>
      <c r="N66" s="13"/>
      <c r="O66" s="13"/>
    </row>
    <row r="67" spans="4:15">
      <c r="E67" s="12" t="s">
        <v>256</v>
      </c>
      <c r="G67" s="13"/>
      <c r="H67" s="14">
        <v>915</v>
      </c>
      <c r="I67" s="13"/>
      <c r="J67" s="13"/>
      <c r="K67" s="13"/>
      <c r="L67" s="13"/>
      <c r="M67" s="13"/>
      <c r="N67" s="13"/>
      <c r="O67" s="13"/>
    </row>
    <row r="68" spans="4:15">
      <c r="E68" s="12" t="s">
        <v>138</v>
      </c>
      <c r="G68" s="14">
        <v>631.47</v>
      </c>
      <c r="H68" s="13"/>
      <c r="I68" s="13"/>
      <c r="J68" s="13"/>
      <c r="K68" s="13"/>
      <c r="L68" s="13"/>
      <c r="M68" s="13"/>
      <c r="N68" s="13"/>
      <c r="O68" s="13"/>
    </row>
    <row r="69" spans="4:15">
      <c r="E69" s="12" t="s">
        <v>139</v>
      </c>
      <c r="G69" s="14">
        <v>2853.2</v>
      </c>
      <c r="H69" s="14">
        <v>2661.3</v>
      </c>
      <c r="I69" s="13"/>
      <c r="J69" s="13"/>
      <c r="K69" s="13"/>
      <c r="L69" s="13"/>
      <c r="M69" s="13"/>
      <c r="N69" s="13"/>
      <c r="O69" s="13"/>
    </row>
    <row r="70" spans="4:15">
      <c r="E70" s="12" t="s">
        <v>140</v>
      </c>
      <c r="G70" s="14">
        <v>318.85000000000002</v>
      </c>
      <c r="H70" s="14">
        <v>760.12</v>
      </c>
      <c r="I70" s="13"/>
      <c r="J70" s="13"/>
      <c r="K70" s="13"/>
      <c r="L70" s="13"/>
      <c r="M70" s="13"/>
      <c r="N70" s="13"/>
      <c r="O70" s="13"/>
    </row>
    <row r="71" spans="4:15">
      <c r="E71" s="12" t="s">
        <v>141</v>
      </c>
      <c r="G71" s="14">
        <v>1375.93</v>
      </c>
      <c r="H71" s="14">
        <v>734.57</v>
      </c>
      <c r="I71" s="13"/>
      <c r="J71" s="13"/>
      <c r="K71" s="13"/>
      <c r="L71" s="13"/>
      <c r="M71" s="13"/>
      <c r="N71" s="13"/>
      <c r="O71" s="13"/>
    </row>
    <row r="72" spans="4:15">
      <c r="E72" s="12" t="s">
        <v>142</v>
      </c>
      <c r="G72" s="14">
        <v>133.41999999999999</v>
      </c>
      <c r="H72" s="14">
        <v>661.09</v>
      </c>
      <c r="I72" s="13"/>
      <c r="J72" s="13"/>
      <c r="K72" s="13"/>
      <c r="L72" s="13"/>
      <c r="M72" s="13"/>
      <c r="N72" s="13"/>
      <c r="O72" s="13"/>
    </row>
    <row r="73" spans="4:15">
      <c r="E73" s="12" t="s">
        <v>143</v>
      </c>
      <c r="G73" s="14">
        <v>201.31</v>
      </c>
      <c r="H73" s="14">
        <v>38.549999999999997</v>
      </c>
      <c r="I73" s="13"/>
      <c r="J73" s="13"/>
      <c r="K73" s="13"/>
      <c r="L73" s="13"/>
      <c r="M73" s="13"/>
      <c r="N73" s="13"/>
      <c r="O73" s="13"/>
    </row>
    <row r="74" spans="4:15">
      <c r="E74" s="12" t="s">
        <v>144</v>
      </c>
      <c r="G74" s="14">
        <v>18.010000000000002</v>
      </c>
      <c r="H74" s="14">
        <v>43.89</v>
      </c>
      <c r="I74" s="13"/>
      <c r="J74" s="13"/>
      <c r="K74" s="13"/>
      <c r="L74" s="13"/>
      <c r="M74" s="13"/>
      <c r="N74" s="13"/>
      <c r="O74" s="13"/>
    </row>
    <row r="75" spans="4:15">
      <c r="E75" s="12" t="s">
        <v>257</v>
      </c>
      <c r="G75" s="14">
        <v>1050</v>
      </c>
      <c r="H75" s="13"/>
      <c r="I75" s="13"/>
      <c r="J75" s="13"/>
      <c r="K75" s="13"/>
      <c r="L75" s="13"/>
      <c r="M75" s="13"/>
      <c r="N75" s="13"/>
      <c r="O75" s="13"/>
    </row>
    <row r="76" spans="4:15">
      <c r="E76" s="12" t="s">
        <v>145</v>
      </c>
      <c r="G76" s="14">
        <v>92.78</v>
      </c>
      <c r="H76" s="14">
        <v>171.87</v>
      </c>
      <c r="I76" s="13"/>
      <c r="J76" s="13"/>
      <c r="K76" s="13"/>
      <c r="L76" s="13"/>
      <c r="M76" s="13"/>
      <c r="N76" s="13"/>
      <c r="O76" s="13"/>
    </row>
    <row r="77" spans="4:15">
      <c r="E77" s="12" t="s">
        <v>146</v>
      </c>
      <c r="G77" s="14">
        <v>1283.4000000000001</v>
      </c>
      <c r="H77" s="14">
        <v>603.91</v>
      </c>
      <c r="I77" s="13"/>
      <c r="J77" s="13"/>
      <c r="K77" s="13"/>
      <c r="L77" s="13"/>
      <c r="M77" s="13"/>
      <c r="N77" s="13"/>
      <c r="O77" s="13"/>
    </row>
    <row r="78" spans="4:15">
      <c r="E78" s="12" t="s">
        <v>147</v>
      </c>
      <c r="G78" s="14">
        <v>25.37</v>
      </c>
      <c r="H78" s="13"/>
      <c r="I78" s="13"/>
      <c r="J78" s="13"/>
      <c r="K78" s="13"/>
      <c r="L78" s="13"/>
      <c r="M78" s="13"/>
      <c r="N78" s="13"/>
      <c r="O78" s="13"/>
    </row>
    <row r="79" spans="4:15">
      <c r="E79" s="12" t="s">
        <v>148</v>
      </c>
      <c r="G79" s="14">
        <v>258.02</v>
      </c>
      <c r="H79" s="13"/>
      <c r="I79" s="13"/>
      <c r="J79" s="13"/>
      <c r="K79" s="13"/>
      <c r="L79" s="13"/>
      <c r="M79" s="13"/>
      <c r="N79" s="13"/>
      <c r="O79" s="13"/>
    </row>
    <row r="80" spans="4:15">
      <c r="E80" s="12" t="s">
        <v>149</v>
      </c>
      <c r="G80" s="15">
        <v>803.05</v>
      </c>
      <c r="H80" s="15">
        <v>7127.45</v>
      </c>
      <c r="I80" s="13"/>
      <c r="J80" s="13"/>
      <c r="K80" s="13"/>
      <c r="L80" s="13"/>
      <c r="M80" s="13"/>
      <c r="N80" s="13"/>
      <c r="O80" s="13"/>
    </row>
    <row r="81" spans="4:15">
      <c r="D81" s="12" t="s">
        <v>150</v>
      </c>
      <c r="G81" s="14">
        <f>ROUND(SUM(G66:G80),5)</f>
        <v>9044.81</v>
      </c>
      <c r="H81" s="14">
        <f>ROUND(SUM(H66:H80),5)</f>
        <v>13717.75</v>
      </c>
      <c r="I81" s="13"/>
      <c r="J81" s="13"/>
      <c r="K81" s="13"/>
      <c r="L81" s="13"/>
      <c r="M81" s="13"/>
      <c r="N81" s="13"/>
      <c r="O81" s="13"/>
    </row>
    <row r="82" spans="4:15">
      <c r="D82" s="12" t="s">
        <v>250</v>
      </c>
      <c r="G82" s="13"/>
      <c r="H82" s="14">
        <v>1216.58</v>
      </c>
      <c r="I82" s="13"/>
      <c r="J82" s="13"/>
      <c r="K82" s="13"/>
      <c r="L82" s="13"/>
      <c r="M82" s="13"/>
      <c r="N82" s="13"/>
      <c r="O82" s="13"/>
    </row>
    <row r="83" spans="4:15">
      <c r="D83" s="12" t="s">
        <v>85</v>
      </c>
      <c r="G83" s="13"/>
      <c r="H83" s="13"/>
      <c r="I83" s="13"/>
      <c r="J83" s="13"/>
      <c r="K83" s="13"/>
      <c r="L83" s="13"/>
      <c r="M83" s="13"/>
      <c r="N83" s="13"/>
      <c r="O83" s="13"/>
    </row>
    <row r="84" spans="4:15">
      <c r="E84" s="12" t="s">
        <v>153</v>
      </c>
      <c r="G84" s="13"/>
      <c r="H84" s="13"/>
      <c r="I84" s="13"/>
      <c r="J84" s="13"/>
      <c r="K84" s="13"/>
      <c r="L84" s="13"/>
      <c r="M84" s="13"/>
      <c r="N84" s="13"/>
      <c r="O84" s="13"/>
    </row>
    <row r="85" spans="4:15">
      <c r="F85" s="12" t="s">
        <v>155</v>
      </c>
      <c r="G85" s="13"/>
      <c r="H85" s="14">
        <v>402</v>
      </c>
      <c r="I85" s="13"/>
      <c r="J85" s="13"/>
      <c r="K85" s="13"/>
      <c r="L85" s="13"/>
      <c r="M85" s="13"/>
      <c r="N85" s="13"/>
      <c r="O85" s="13"/>
    </row>
    <row r="86" spans="4:15">
      <c r="F86" s="12" t="s">
        <v>156</v>
      </c>
      <c r="G86" s="13"/>
      <c r="H86" s="14">
        <v>40</v>
      </c>
      <c r="I86" s="13"/>
      <c r="J86" s="13"/>
      <c r="K86" s="13"/>
      <c r="L86" s="13"/>
      <c r="M86" s="13"/>
      <c r="N86" s="13"/>
      <c r="O86" s="13"/>
    </row>
    <row r="87" spans="4:15">
      <c r="F87" s="12" t="s">
        <v>157</v>
      </c>
      <c r="G87" s="14">
        <v>380</v>
      </c>
      <c r="H87" s="13"/>
      <c r="I87" s="13"/>
      <c r="J87" s="13"/>
      <c r="K87" s="13"/>
      <c r="L87" s="13"/>
      <c r="M87" s="13"/>
      <c r="N87" s="13"/>
      <c r="O87" s="13"/>
    </row>
    <row r="88" spans="4:15">
      <c r="F88" s="12" t="s">
        <v>158</v>
      </c>
      <c r="G88" s="14">
        <v>530.76</v>
      </c>
      <c r="H88" s="14">
        <v>407.62</v>
      </c>
      <c r="I88" s="13"/>
      <c r="J88" s="13"/>
      <c r="K88" s="13"/>
      <c r="L88" s="13"/>
      <c r="M88" s="13"/>
      <c r="N88" s="13"/>
      <c r="O88" s="13"/>
    </row>
    <row r="89" spans="4:15">
      <c r="F89" s="12" t="s">
        <v>159</v>
      </c>
      <c r="G89" s="14">
        <v>273</v>
      </c>
      <c r="H89" s="14">
        <v>2760</v>
      </c>
      <c r="I89" s="13"/>
      <c r="J89" s="13"/>
      <c r="K89" s="13"/>
      <c r="L89" s="13"/>
      <c r="M89" s="13"/>
      <c r="N89" s="13"/>
      <c r="O89" s="13"/>
    </row>
    <row r="90" spans="4:15">
      <c r="F90" s="12" t="s">
        <v>154</v>
      </c>
      <c r="G90" s="15">
        <v>17714.18</v>
      </c>
      <c r="H90" s="15">
        <v>4463.76</v>
      </c>
      <c r="I90" s="13"/>
      <c r="J90" s="13"/>
      <c r="K90" s="13"/>
      <c r="L90" s="13"/>
      <c r="M90" s="13"/>
      <c r="N90" s="13"/>
      <c r="O90" s="13"/>
    </row>
    <row r="91" spans="4:15">
      <c r="E91" s="12" t="s">
        <v>160</v>
      </c>
      <c r="G91" s="14">
        <f>ROUND(SUM(G84:G90),5)</f>
        <v>18897.939999999999</v>
      </c>
      <c r="H91" s="14">
        <f>ROUND(SUM(H84:H90),5)</f>
        <v>8073.38</v>
      </c>
      <c r="I91" s="13"/>
      <c r="J91" s="13"/>
      <c r="K91" s="13"/>
      <c r="L91" s="13"/>
      <c r="M91" s="13"/>
      <c r="N91" s="13"/>
      <c r="O91" s="13"/>
    </row>
    <row r="92" spans="4:15">
      <c r="E92" s="12" t="s">
        <v>151</v>
      </c>
      <c r="G92" s="14">
        <v>5272</v>
      </c>
      <c r="H92" s="14">
        <v>5196</v>
      </c>
      <c r="I92" s="13"/>
      <c r="J92" s="13"/>
      <c r="K92" s="13"/>
      <c r="L92" s="13"/>
      <c r="M92" s="13"/>
      <c r="N92" s="13"/>
      <c r="O92" s="13"/>
    </row>
    <row r="93" spans="4:15">
      <c r="E93" s="12" t="s">
        <v>152</v>
      </c>
      <c r="G93" s="13"/>
      <c r="H93" s="14">
        <v>705.88</v>
      </c>
      <c r="I93" s="13"/>
      <c r="J93" s="13"/>
      <c r="K93" s="13"/>
      <c r="L93" s="13"/>
      <c r="M93" s="13"/>
      <c r="N93" s="13"/>
      <c r="O93" s="13"/>
    </row>
    <row r="94" spans="4:15">
      <c r="E94" s="12" t="s">
        <v>161</v>
      </c>
      <c r="G94" s="13"/>
      <c r="H94" s="13"/>
      <c r="I94" s="13"/>
      <c r="J94" s="13"/>
      <c r="K94" s="13"/>
      <c r="L94" s="13"/>
      <c r="M94" s="13"/>
      <c r="N94" s="13"/>
      <c r="O94" s="13"/>
    </row>
    <row r="95" spans="4:15">
      <c r="F95" s="12" t="s">
        <v>162</v>
      </c>
      <c r="G95" s="14">
        <v>4481.1099999999997</v>
      </c>
      <c r="H95" s="14">
        <v>5160.8100000000004</v>
      </c>
      <c r="I95" s="13"/>
      <c r="J95" s="13"/>
      <c r="K95" s="13"/>
      <c r="L95" s="13"/>
      <c r="M95" s="13"/>
      <c r="N95" s="13"/>
      <c r="O95" s="13"/>
    </row>
    <row r="96" spans="4:15">
      <c r="F96" s="12" t="s">
        <v>163</v>
      </c>
      <c r="G96" s="13"/>
      <c r="H96" s="14">
        <v>2540.35</v>
      </c>
      <c r="I96" s="13"/>
      <c r="J96" s="13"/>
      <c r="K96" s="13"/>
      <c r="L96" s="13"/>
      <c r="M96" s="13"/>
      <c r="N96" s="13"/>
      <c r="O96" s="13"/>
    </row>
    <row r="97" spans="4:15">
      <c r="F97" s="12" t="s">
        <v>164</v>
      </c>
      <c r="G97" s="15">
        <v>557.11</v>
      </c>
      <c r="H97" s="15">
        <v>539.66999999999996</v>
      </c>
      <c r="I97" s="13"/>
      <c r="J97" s="13"/>
      <c r="K97" s="13"/>
      <c r="L97" s="13"/>
      <c r="M97" s="13"/>
      <c r="N97" s="13"/>
      <c r="O97" s="13"/>
    </row>
    <row r="98" spans="4:15">
      <c r="E98" s="12" t="s">
        <v>165</v>
      </c>
      <c r="G98" s="15">
        <f>ROUND(SUM(G94:G97),5)</f>
        <v>5038.22</v>
      </c>
      <c r="H98" s="15">
        <f>ROUND(SUM(H94:H97),5)</f>
        <v>8240.83</v>
      </c>
      <c r="I98" s="13"/>
      <c r="J98" s="13"/>
      <c r="K98" s="13"/>
      <c r="L98" s="13"/>
      <c r="M98" s="13"/>
      <c r="N98" s="13"/>
      <c r="O98" s="13"/>
    </row>
    <row r="99" spans="4:15">
      <c r="D99" s="12" t="s">
        <v>166</v>
      </c>
      <c r="G99" s="14">
        <f>ROUND(G83+SUM(G91:G93)+G98,5)</f>
        <v>29208.16</v>
      </c>
      <c r="H99" s="14">
        <f>ROUND(H83+SUM(H91:H93)+H98,5)</f>
        <v>22216.09</v>
      </c>
      <c r="I99" s="13"/>
      <c r="J99" s="13"/>
      <c r="K99" s="13"/>
      <c r="L99" s="13"/>
      <c r="M99" s="13"/>
      <c r="N99" s="13"/>
      <c r="O99" s="13"/>
    </row>
    <row r="100" spans="4:15">
      <c r="D100" s="12" t="s">
        <v>86</v>
      </c>
      <c r="G100" s="13"/>
      <c r="H100" s="13"/>
      <c r="I100" s="13"/>
      <c r="J100" s="13"/>
      <c r="K100" s="13"/>
      <c r="L100" s="13"/>
      <c r="M100" s="13"/>
      <c r="N100" s="13"/>
      <c r="O100" s="13"/>
    </row>
    <row r="101" spans="4:15">
      <c r="E101" s="12" t="s">
        <v>178</v>
      </c>
      <c r="G101" s="14">
        <v>21790.36</v>
      </c>
      <c r="H101" s="14">
        <v>22305.23</v>
      </c>
      <c r="I101" s="13"/>
      <c r="J101" s="13"/>
      <c r="K101" s="13"/>
      <c r="L101" s="13"/>
      <c r="M101" s="13"/>
      <c r="N101" s="13"/>
      <c r="O101" s="13"/>
    </row>
    <row r="102" spans="4:15">
      <c r="E102" s="12" t="s">
        <v>181</v>
      </c>
      <c r="G102" s="13"/>
      <c r="H102" s="14">
        <v>232.25</v>
      </c>
      <c r="I102" s="13"/>
      <c r="J102" s="13"/>
      <c r="K102" s="13"/>
      <c r="L102" s="13"/>
      <c r="M102" s="13"/>
      <c r="N102" s="13"/>
      <c r="O102" s="13"/>
    </row>
    <row r="103" spans="4:15">
      <c r="E103" s="12" t="s">
        <v>167</v>
      </c>
      <c r="G103" s="14">
        <v>281.95999999999998</v>
      </c>
      <c r="H103" s="14">
        <v>676.78</v>
      </c>
      <c r="I103" s="13"/>
      <c r="J103" s="13"/>
      <c r="K103" s="13"/>
      <c r="L103" s="13"/>
      <c r="M103" s="13"/>
      <c r="N103" s="13"/>
      <c r="O103" s="13"/>
    </row>
    <row r="104" spans="4:15">
      <c r="E104" s="12" t="s">
        <v>168</v>
      </c>
      <c r="G104" s="13"/>
      <c r="H104" s="14">
        <v>8042.74</v>
      </c>
      <c r="I104" s="13"/>
      <c r="J104" s="13"/>
      <c r="K104" s="13"/>
      <c r="L104" s="13"/>
      <c r="M104" s="13"/>
      <c r="N104" s="13"/>
      <c r="O104" s="13"/>
    </row>
    <row r="105" spans="4:15">
      <c r="E105" s="12" t="s">
        <v>169</v>
      </c>
      <c r="G105" s="14">
        <v>255</v>
      </c>
      <c r="H105" s="14">
        <v>325</v>
      </c>
      <c r="I105" s="13"/>
      <c r="J105" s="13"/>
      <c r="K105" s="13"/>
      <c r="L105" s="13"/>
      <c r="M105" s="13"/>
      <c r="N105" s="13"/>
      <c r="O105" s="13"/>
    </row>
    <row r="106" spans="4:15">
      <c r="E106" s="12" t="s">
        <v>170</v>
      </c>
      <c r="G106" s="14">
        <v>874</v>
      </c>
      <c r="H106" s="14">
        <v>628</v>
      </c>
      <c r="I106" s="13"/>
      <c r="J106" s="13"/>
      <c r="K106" s="13"/>
      <c r="L106" s="13"/>
      <c r="M106" s="13"/>
      <c r="N106" s="13"/>
      <c r="O106" s="13"/>
    </row>
    <row r="107" spans="4:15">
      <c r="E107" s="12" t="s">
        <v>172</v>
      </c>
      <c r="G107" s="14">
        <v>285.31</v>
      </c>
      <c r="H107" s="14">
        <v>269.97000000000003</v>
      </c>
      <c r="I107" s="13"/>
      <c r="J107" s="13"/>
      <c r="K107" s="13"/>
      <c r="L107" s="13"/>
      <c r="M107" s="13"/>
      <c r="N107" s="13"/>
      <c r="O107" s="13"/>
    </row>
    <row r="108" spans="4:15">
      <c r="E108" s="12" t="s">
        <v>173</v>
      </c>
      <c r="G108" s="14">
        <v>5096.68</v>
      </c>
      <c r="H108" s="14">
        <v>5843.24</v>
      </c>
      <c r="I108" s="13"/>
      <c r="J108" s="13"/>
      <c r="K108" s="13"/>
      <c r="L108" s="13"/>
      <c r="M108" s="13"/>
      <c r="N108" s="13"/>
      <c r="O108" s="13"/>
    </row>
    <row r="109" spans="4:15">
      <c r="E109" s="12" t="s">
        <v>175</v>
      </c>
      <c r="G109" s="14">
        <v>98.95</v>
      </c>
      <c r="H109" s="14">
        <v>123.39</v>
      </c>
      <c r="I109" s="13"/>
      <c r="J109" s="13"/>
      <c r="K109" s="13"/>
      <c r="L109" s="13"/>
      <c r="M109" s="13"/>
      <c r="N109" s="13"/>
      <c r="O109" s="13"/>
    </row>
    <row r="110" spans="4:15">
      <c r="E110" s="12" t="s">
        <v>176</v>
      </c>
      <c r="G110" s="14">
        <v>156</v>
      </c>
      <c r="H110" s="14">
        <v>100</v>
      </c>
      <c r="I110" s="13"/>
      <c r="J110" s="13"/>
      <c r="K110" s="13"/>
      <c r="L110" s="13"/>
      <c r="M110" s="13"/>
      <c r="N110" s="13"/>
      <c r="O110" s="13"/>
    </row>
    <row r="111" spans="4:15">
      <c r="E111" s="12" t="s">
        <v>180</v>
      </c>
      <c r="G111" s="15">
        <v>130.13999999999999</v>
      </c>
      <c r="H111" s="15">
        <v>172.15</v>
      </c>
      <c r="I111" s="13"/>
      <c r="J111" s="13"/>
      <c r="K111" s="13"/>
      <c r="L111" s="13"/>
      <c r="M111" s="13"/>
      <c r="N111" s="13"/>
      <c r="O111" s="13"/>
    </row>
    <row r="112" spans="4:15">
      <c r="D112" s="12" t="s">
        <v>186</v>
      </c>
      <c r="G112" s="14">
        <f>ROUND(SUM(G100:G111),5)</f>
        <v>28968.400000000001</v>
      </c>
      <c r="H112" s="14">
        <f>ROUND(SUM(H100:H111),5)</f>
        <v>38718.75</v>
      </c>
      <c r="I112" s="13"/>
      <c r="J112" s="13"/>
      <c r="K112" s="13"/>
      <c r="L112" s="13"/>
      <c r="M112" s="13"/>
      <c r="N112" s="13"/>
      <c r="O112" s="13"/>
    </row>
    <row r="113" spans="1:15">
      <c r="D113" s="12" t="s">
        <v>87</v>
      </c>
      <c r="G113" s="15">
        <v>15762.06</v>
      </c>
      <c r="H113" s="15">
        <v>15926.22</v>
      </c>
      <c r="I113" s="13"/>
      <c r="J113" s="13"/>
      <c r="K113" s="13"/>
      <c r="L113" s="13"/>
      <c r="M113" s="13"/>
      <c r="N113" s="13"/>
      <c r="O113" s="13"/>
    </row>
    <row r="114" spans="1:15">
      <c r="C114" s="12" t="s">
        <v>88</v>
      </c>
      <c r="G114" s="15">
        <f>ROUND(G27+G58+SUM(G63:G65)+SUM(G81:G82)+G99+SUM(G112:G113),5)</f>
        <v>535794.59</v>
      </c>
      <c r="H114" s="15">
        <f>ROUND(H27+H58+SUM(H63:H65)+SUM(H81:H82)+H99+SUM(H112:H113),5)</f>
        <v>502186.06</v>
      </c>
      <c r="I114" s="13"/>
      <c r="J114" s="13"/>
      <c r="K114" s="13"/>
      <c r="L114" s="13"/>
      <c r="M114" s="13"/>
      <c r="N114" s="13"/>
      <c r="O114" s="13"/>
    </row>
    <row r="115" spans="1:15">
      <c r="B115" s="12" t="s">
        <v>89</v>
      </c>
      <c r="G115" s="15">
        <f>ROUND(G6+G26-G114,5)</f>
        <v>25326.37</v>
      </c>
      <c r="H115" s="15">
        <f>ROUND(H6+H26-H114,5)</f>
        <v>22452.11</v>
      </c>
      <c r="I115" s="13"/>
      <c r="J115" s="13"/>
      <c r="K115" s="13"/>
      <c r="L115" s="13"/>
      <c r="M115" s="13"/>
      <c r="N115" s="13"/>
      <c r="O115" s="13"/>
    </row>
    <row r="116" spans="1:15" ht="14.5" thickBot="1">
      <c r="A116" s="12" t="s">
        <v>50</v>
      </c>
      <c r="G116" s="16">
        <f>G115</f>
        <v>25326.37</v>
      </c>
      <c r="H116" s="16">
        <f>H115</f>
        <v>22452.11</v>
      </c>
      <c r="I116" s="13"/>
      <c r="J116" s="13"/>
      <c r="K116" s="13"/>
      <c r="L116" s="13"/>
      <c r="M116" s="13"/>
      <c r="N116" s="13"/>
      <c r="O116" s="13"/>
    </row>
    <row r="117" spans="1:15">
      <c r="G117" s="13"/>
      <c r="H117" s="13"/>
      <c r="I117" s="13"/>
      <c r="J117" s="13"/>
      <c r="K117" s="13"/>
      <c r="L117" s="13"/>
      <c r="M117" s="13"/>
      <c r="N117" s="13"/>
      <c r="O117" s="13"/>
    </row>
    <row r="118" spans="1:15">
      <c r="G118" s="13"/>
      <c r="H118" s="13"/>
      <c r="I118" s="13"/>
      <c r="J118" s="13"/>
      <c r="K118" s="13"/>
      <c r="L118" s="13"/>
      <c r="M118" s="13"/>
      <c r="N118" s="13"/>
      <c r="O118" s="13"/>
    </row>
    <row r="119" spans="1:15">
      <c r="G119" s="13"/>
      <c r="H119" s="13"/>
      <c r="I119" s="13"/>
      <c r="J119" s="13"/>
      <c r="K119" s="13"/>
      <c r="L119" s="13"/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6:R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0" width="10" style="6" bestFit="1" customWidth="1"/>
    <col min="11" max="11" width="2.58203125" style="6" customWidth="1"/>
    <col min="12" max="12" width="9.5" style="6" bestFit="1" customWidth="1"/>
    <col min="13" max="13" width="10.83203125" style="6" customWidth="1"/>
    <col min="14" max="14" width="8.6640625" style="6"/>
    <col min="15" max="15" width="3.1640625" style="6" customWidth="1"/>
    <col min="16" max="16" width="11.08203125" style="6" customWidth="1"/>
    <col min="17" max="17" width="8.83203125" style="6" bestFit="1" customWidth="1"/>
    <col min="18" max="16384" width="8.6640625" style="6"/>
  </cols>
  <sheetData>
    <row r="6" spans="1:18" ht="30" customHeight="1"/>
    <row r="8" spans="1:18" ht="20">
      <c r="A8" s="5" t="s">
        <v>0</v>
      </c>
      <c r="J8" s="6" t="s">
        <v>307</v>
      </c>
    </row>
    <row r="9" spans="1:18" ht="24">
      <c r="A9" s="7" t="s">
        <v>53</v>
      </c>
      <c r="J9" s="8" t="s">
        <v>307</v>
      </c>
    </row>
    <row r="10" spans="1:18" ht="16.5">
      <c r="A10" s="9" t="s">
        <v>505</v>
      </c>
      <c r="J10" s="10" t="s">
        <v>2</v>
      </c>
    </row>
    <row r="11" spans="1:18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63</v>
      </c>
      <c r="L11" s="191" t="s">
        <v>470</v>
      </c>
      <c r="M11" s="191" t="s">
        <v>471</v>
      </c>
      <c r="N11" s="192" t="s">
        <v>188</v>
      </c>
      <c r="O11" s="32"/>
      <c r="P11" s="192" t="s">
        <v>189</v>
      </c>
      <c r="Q11" s="191" t="s">
        <v>472</v>
      </c>
      <c r="R11" s="192" t="s">
        <v>188</v>
      </c>
    </row>
    <row r="12" spans="1:18">
      <c r="B12" s="12" t="s">
        <v>64</v>
      </c>
    </row>
    <row r="13" spans="1:18">
      <c r="D13" s="12" t="s">
        <v>65</v>
      </c>
      <c r="F13" s="220"/>
      <c r="G13" s="220"/>
      <c r="H13" s="220"/>
      <c r="I13" s="220"/>
      <c r="J13" s="220"/>
      <c r="K13" s="220"/>
    </row>
    <row r="14" spans="1:18">
      <c r="E14" s="12" t="s">
        <v>66</v>
      </c>
      <c r="F14" s="221">
        <v>12003.9</v>
      </c>
      <c r="G14" s="221">
        <v>3534.42</v>
      </c>
      <c r="H14" s="220"/>
      <c r="I14" s="220"/>
      <c r="J14" s="221">
        <f t="shared" ref="J14:J22" si="0">ROUND(SUM(F14:I14),5)</f>
        <v>15538.32</v>
      </c>
      <c r="K14" s="220"/>
      <c r="L14" s="193">
        <f>+'Oct P+L w prior expand'!H8</f>
        <v>18360</v>
      </c>
      <c r="M14" s="193">
        <f t="shared" ref="M14:M21" si="1">-L14+J14</f>
        <v>-2821.6800000000003</v>
      </c>
      <c r="N14" s="24">
        <f t="shared" ref="N14:N22" si="2">+M14/L14</f>
        <v>-0.15368627450980393</v>
      </c>
      <c r="P14" s="193">
        <f>+'2018-2019 Budget'!W4/12*4</f>
        <v>13333.333333333334</v>
      </c>
      <c r="Q14" s="193">
        <f t="shared" ref="Q14:Q21" si="3">+J14-P14</f>
        <v>2204.9866666666658</v>
      </c>
      <c r="R14" s="24">
        <f t="shared" ref="R14:R22" si="4">+Q14/P14</f>
        <v>0.16537399999999994</v>
      </c>
    </row>
    <row r="15" spans="1:18">
      <c r="E15" s="12" t="s">
        <v>67</v>
      </c>
      <c r="F15" s="221">
        <v>269144</v>
      </c>
      <c r="G15" s="221">
        <v>269144</v>
      </c>
      <c r="H15" s="221">
        <v>269145</v>
      </c>
      <c r="I15" s="221">
        <v>269145</v>
      </c>
      <c r="J15" s="221">
        <f t="shared" si="0"/>
        <v>1076578</v>
      </c>
      <c r="K15" s="220"/>
      <c r="L15" s="193">
        <f>+'Oct P+L w prior expand'!H9</f>
        <v>1008324</v>
      </c>
      <c r="M15" s="193">
        <f t="shared" si="1"/>
        <v>68254</v>
      </c>
      <c r="N15" s="24">
        <f t="shared" si="2"/>
        <v>6.7690543912472576E-2</v>
      </c>
      <c r="P15" s="193">
        <f>+'2018-2019 Budget'!W3/12*4</f>
        <v>1035000</v>
      </c>
      <c r="Q15" s="193">
        <f t="shared" si="3"/>
        <v>41578</v>
      </c>
      <c r="R15" s="24">
        <f t="shared" si="4"/>
        <v>4.0171980676328503E-2</v>
      </c>
    </row>
    <row r="16" spans="1:18">
      <c r="E16" s="12" t="s">
        <v>69</v>
      </c>
      <c r="F16" s="221">
        <v>5.33</v>
      </c>
      <c r="G16" s="221">
        <v>11.29</v>
      </c>
      <c r="H16" s="221">
        <v>10.89</v>
      </c>
      <c r="I16" s="221">
        <v>4.79</v>
      </c>
      <c r="J16" s="221">
        <f t="shared" si="0"/>
        <v>32.299999999999997</v>
      </c>
      <c r="K16" s="220"/>
      <c r="L16" s="193">
        <f>+'Oct P+L w prior expand'!H16</f>
        <v>37.85</v>
      </c>
      <c r="M16" s="193">
        <f t="shared" si="1"/>
        <v>-5.5500000000000043</v>
      </c>
      <c r="N16" s="24">
        <f t="shared" si="2"/>
        <v>-0.14663143989431979</v>
      </c>
      <c r="P16" s="193">
        <f>+'2018-2019 Budget'!W10/12*4</f>
        <v>33.333333333333336</v>
      </c>
      <c r="Q16" s="193">
        <f t="shared" si="3"/>
        <v>-1.0333333333333385</v>
      </c>
      <c r="R16" s="24">
        <f t="shared" si="4"/>
        <v>-3.1000000000000152E-2</v>
      </c>
    </row>
    <row r="17" spans="3:18">
      <c r="E17" s="12" t="s">
        <v>70</v>
      </c>
      <c r="F17" s="221">
        <v>250</v>
      </c>
      <c r="G17" s="221">
        <v>2793.87</v>
      </c>
      <c r="H17" s="221">
        <v>2200.4699999999998</v>
      </c>
      <c r="I17" s="221">
        <v>2471.4499999999998</v>
      </c>
      <c r="J17" s="221">
        <f t="shared" si="0"/>
        <v>7715.79</v>
      </c>
      <c r="K17" s="220"/>
      <c r="L17" s="193">
        <f>+'Oct P+L w prior expand'!H22</f>
        <v>8878.74</v>
      </c>
      <c r="M17" s="193">
        <f t="shared" si="1"/>
        <v>-1162.9499999999998</v>
      </c>
      <c r="N17" s="24">
        <f t="shared" si="2"/>
        <v>-0.13098142303975563</v>
      </c>
      <c r="P17" s="193">
        <f>+'2018-2019 Budget'!W6/12*4</f>
        <v>4892.666666666667</v>
      </c>
      <c r="Q17" s="193">
        <f t="shared" si="3"/>
        <v>2823.123333333333</v>
      </c>
      <c r="R17" s="24">
        <f t="shared" si="4"/>
        <v>0.57701117318435746</v>
      </c>
    </row>
    <row r="18" spans="3:18">
      <c r="E18" s="12" t="s">
        <v>71</v>
      </c>
      <c r="F18" s="220"/>
      <c r="G18" s="221">
        <v>3349.51</v>
      </c>
      <c r="H18" s="221">
        <v>8629.18</v>
      </c>
      <c r="I18" s="221">
        <v>1508.19</v>
      </c>
      <c r="J18" s="221">
        <f t="shared" si="0"/>
        <v>13486.88</v>
      </c>
      <c r="K18" s="220"/>
      <c r="L18" s="220">
        <f>+'Oct P+L w prior expand'!H23</f>
        <v>17596.25</v>
      </c>
      <c r="M18" s="193">
        <f t="shared" si="1"/>
        <v>-4109.3700000000008</v>
      </c>
      <c r="N18" s="24">
        <f t="shared" si="2"/>
        <v>-0.23353669105633307</v>
      </c>
      <c r="P18" s="193">
        <f>+'2018-2019 Budget'!W5/12*4</f>
        <v>6666.666666666667</v>
      </c>
      <c r="Q18" s="193">
        <f t="shared" si="3"/>
        <v>6820.2133333333322</v>
      </c>
      <c r="R18" s="24">
        <f t="shared" si="4"/>
        <v>1.0230319999999997</v>
      </c>
    </row>
    <row r="19" spans="3:18">
      <c r="E19" s="12" t="s">
        <v>73</v>
      </c>
      <c r="F19" s="220"/>
      <c r="G19" s="221">
        <v>310.42</v>
      </c>
      <c r="H19" s="221">
        <v>555.79999999999995</v>
      </c>
      <c r="I19" s="220"/>
      <c r="J19" s="221">
        <f t="shared" si="0"/>
        <v>866.22</v>
      </c>
      <c r="K19" s="220"/>
      <c r="L19" s="220">
        <f>+'Oct P+L w prior expand'!H24</f>
        <v>488.08</v>
      </c>
      <c r="M19" s="193">
        <f t="shared" si="1"/>
        <v>378.14000000000004</v>
      </c>
      <c r="N19" s="24">
        <f t="shared" si="2"/>
        <v>0.77475004097688915</v>
      </c>
      <c r="P19" s="193">
        <f>+'2018-2019 Budget'!W7/12*4</f>
        <v>1666.6666666666667</v>
      </c>
      <c r="Q19" s="193">
        <f t="shared" si="3"/>
        <v>-800.44666666666672</v>
      </c>
      <c r="R19" s="185">
        <f t="shared" si="4"/>
        <v>-0.48026800000000003</v>
      </c>
    </row>
    <row r="20" spans="3:18">
      <c r="E20" s="12" t="s">
        <v>75</v>
      </c>
      <c r="F20" s="220"/>
      <c r="G20" s="222">
        <v>582.22</v>
      </c>
      <c r="H20" s="222">
        <v>50</v>
      </c>
      <c r="I20" s="222">
        <v>4548.6400000000003</v>
      </c>
      <c r="J20" s="222">
        <f t="shared" si="0"/>
        <v>5180.8599999999997</v>
      </c>
      <c r="K20" s="220"/>
      <c r="L20" s="224">
        <f>+'Oct P+L w prior expand'!H29</f>
        <v>5194.6099999999997</v>
      </c>
      <c r="M20" s="194">
        <f t="shared" si="1"/>
        <v>-13.75</v>
      </c>
      <c r="N20" s="27">
        <f t="shared" si="2"/>
        <v>-2.6469744600653372E-3</v>
      </c>
      <c r="P20" s="194">
        <f>+'2018-2019 Budget'!W9/12*4</f>
        <v>5000</v>
      </c>
      <c r="Q20" s="194">
        <f t="shared" si="3"/>
        <v>180.85999999999967</v>
      </c>
      <c r="R20" s="27">
        <f t="shared" si="4"/>
        <v>3.6171999999999933E-2</v>
      </c>
    </row>
    <row r="21" spans="3:18">
      <c r="D21" s="12" t="s">
        <v>76</v>
      </c>
      <c r="F21" s="222">
        <f>ROUND(SUM(F13:F20),5)</f>
        <v>281403.23</v>
      </c>
      <c r="G21" s="222">
        <f>ROUND(SUM(G13:G20),5)</f>
        <v>279725.73</v>
      </c>
      <c r="H21" s="222">
        <f>ROUND(SUM(H13:H20),5)</f>
        <v>280591.34000000003</v>
      </c>
      <c r="I21" s="222">
        <f>ROUND(SUM(I13:I20),5)</f>
        <v>277678.07</v>
      </c>
      <c r="J21" s="222">
        <f t="shared" si="0"/>
        <v>1119398.3700000001</v>
      </c>
      <c r="K21" s="220"/>
      <c r="L21" s="225">
        <f>SUM(L14:L20)</f>
        <v>1058879.53</v>
      </c>
      <c r="M21" s="195">
        <f t="shared" si="1"/>
        <v>60518.840000000084</v>
      </c>
      <c r="N21" s="28">
        <f t="shared" si="2"/>
        <v>5.7153659396928833E-2</v>
      </c>
      <c r="P21" s="195">
        <f>SUM(P14:P20)</f>
        <v>1066592.666666667</v>
      </c>
      <c r="Q21" s="195">
        <f t="shared" si="3"/>
        <v>52805.703333333135</v>
      </c>
      <c r="R21" s="28">
        <f t="shared" si="4"/>
        <v>4.9508781546719602E-2</v>
      </c>
    </row>
    <row r="22" spans="3:18">
      <c r="C22" s="12" t="s">
        <v>77</v>
      </c>
      <c r="F22" s="221">
        <f>F21</f>
        <v>281403.23</v>
      </c>
      <c r="G22" s="221">
        <f>G21</f>
        <v>279725.73</v>
      </c>
      <c r="H22" s="221">
        <f>H21</f>
        <v>280591.34000000003</v>
      </c>
      <c r="I22" s="221">
        <f>I21</f>
        <v>277678.07</v>
      </c>
      <c r="J22" s="221">
        <f t="shared" si="0"/>
        <v>1119398.3700000001</v>
      </c>
      <c r="K22" s="220"/>
      <c r="L22" s="220">
        <f>+L21</f>
        <v>1058879.53</v>
      </c>
      <c r="M22" s="220">
        <f>+M21</f>
        <v>60518.840000000084</v>
      </c>
      <c r="N22" s="28">
        <f t="shared" si="2"/>
        <v>5.7153659396928833E-2</v>
      </c>
      <c r="O22" s="220"/>
      <c r="P22" s="13">
        <f>+P21</f>
        <v>1066592.666666667</v>
      </c>
      <c r="Q22" s="13">
        <f>+Q21</f>
        <v>52805.703333333135</v>
      </c>
      <c r="R22" s="28">
        <f t="shared" si="4"/>
        <v>4.9508781546719602E-2</v>
      </c>
    </row>
    <row r="23" spans="3:18">
      <c r="C23" s="12" t="s">
        <v>78</v>
      </c>
      <c r="F23" s="220"/>
      <c r="G23" s="220"/>
      <c r="H23" s="220"/>
      <c r="I23" s="220"/>
      <c r="J23" s="220"/>
      <c r="K23" s="220"/>
      <c r="L23" s="220"/>
      <c r="M23" s="220"/>
      <c r="N23" s="220"/>
      <c r="O23" s="220"/>
    </row>
    <row r="24" spans="3:18">
      <c r="D24" s="12" t="s">
        <v>79</v>
      </c>
      <c r="F24" s="221">
        <v>187548.3</v>
      </c>
      <c r="G24" s="221">
        <v>191380.95</v>
      </c>
      <c r="H24" s="221">
        <v>197287.8</v>
      </c>
      <c r="I24" s="221">
        <v>195615.34</v>
      </c>
      <c r="J24" s="221">
        <f t="shared" ref="J24:J34" si="5">ROUND(SUM(F24:I24),5)</f>
        <v>771832.39</v>
      </c>
      <c r="K24" s="220"/>
      <c r="L24" s="220">
        <f>+'Oct P+L w prior expand'!H61</f>
        <v>683632.31</v>
      </c>
      <c r="M24" s="193">
        <f t="shared" ref="M24:M30" si="6">-L24+J24</f>
        <v>88200.079999999958</v>
      </c>
      <c r="N24" s="24">
        <f t="shared" ref="N24:N32" si="7">+M24/L24</f>
        <v>0.12901683947617976</v>
      </c>
      <c r="P24" s="193">
        <f>(+'2018-2019 Budget'!W13+'2018-2019 Budget'!W14+'2018-2019 Budget'!W15+'2018-2019 Budget'!W16+'2018-2019 Budget'!W17)/12*4</f>
        <v>766775</v>
      </c>
      <c r="Q24" s="193">
        <f>+J24-P24</f>
        <v>5057.390000000014</v>
      </c>
      <c r="R24" s="24">
        <f t="shared" ref="R24:R32" si="8">+Q24/P24</f>
        <v>6.5956636562225085E-3</v>
      </c>
    </row>
    <row r="25" spans="3:18">
      <c r="D25" s="12" t="s">
        <v>80</v>
      </c>
      <c r="F25" s="221">
        <v>33800.959999999999</v>
      </c>
      <c r="G25" s="221">
        <v>35517.78</v>
      </c>
      <c r="H25" s="221">
        <v>25913.95</v>
      </c>
      <c r="I25" s="221">
        <v>33922.269999999997</v>
      </c>
      <c r="J25" s="221">
        <f t="shared" si="5"/>
        <v>129154.96</v>
      </c>
      <c r="K25" s="220"/>
      <c r="L25" s="220">
        <f>+'Oct P+L w prior expand'!H66</f>
        <v>124245.17</v>
      </c>
      <c r="M25" s="193">
        <f t="shared" si="6"/>
        <v>4909.7900000000081</v>
      </c>
      <c r="N25" s="24">
        <f t="shared" si="7"/>
        <v>3.9516948626654932E-2</v>
      </c>
      <c r="P25" s="193">
        <f>+'2018-2019 Budget'!W18/12*4</f>
        <v>116666.66666666667</v>
      </c>
      <c r="Q25" s="193">
        <f t="shared" ref="Q25:Q31" si="9">+J25-P25</f>
        <v>12488.293333333335</v>
      </c>
      <c r="R25" s="24">
        <f t="shared" si="8"/>
        <v>0.10704251428571429</v>
      </c>
    </row>
    <row r="26" spans="3:18">
      <c r="D26" s="12" t="s">
        <v>81</v>
      </c>
      <c r="F26" s="221">
        <v>780.95</v>
      </c>
      <c r="G26" s="221">
        <v>3782.22</v>
      </c>
      <c r="H26" s="221">
        <v>759.15</v>
      </c>
      <c r="I26" s="221">
        <v>1273.67</v>
      </c>
      <c r="J26" s="221">
        <f t="shared" si="5"/>
        <v>6595.99</v>
      </c>
      <c r="K26" s="220"/>
      <c r="L26" s="220">
        <f>+'Oct P+L w prior expand'!H67</f>
        <v>8228.34</v>
      </c>
      <c r="M26" s="193">
        <f t="shared" si="6"/>
        <v>-1632.3500000000004</v>
      </c>
      <c r="N26" s="24">
        <f t="shared" si="7"/>
        <v>-0.19838144753376749</v>
      </c>
      <c r="P26" s="193">
        <f>+'2018-2019 Budget'!W19/12*4</f>
        <v>5185.333333333333</v>
      </c>
      <c r="Q26" s="193">
        <f t="shared" si="9"/>
        <v>1410.6566666666668</v>
      </c>
      <c r="R26" s="24">
        <f t="shared" si="8"/>
        <v>0.27204744150167143</v>
      </c>
    </row>
    <row r="27" spans="3:18">
      <c r="D27" s="12" t="s">
        <v>82</v>
      </c>
      <c r="F27" s="220"/>
      <c r="G27" s="220"/>
      <c r="H27" s="221">
        <v>1562.79</v>
      </c>
      <c r="I27" s="220"/>
      <c r="J27" s="221">
        <f t="shared" si="5"/>
        <v>1562.79</v>
      </c>
      <c r="K27" s="220"/>
      <c r="L27" s="220">
        <f>+'Oct P+L w prior expand'!H68</f>
        <v>2313.13</v>
      </c>
      <c r="M27" s="193">
        <f t="shared" si="6"/>
        <v>-750.34000000000015</v>
      </c>
      <c r="N27" s="24">
        <f t="shared" si="7"/>
        <v>-0.324382978907368</v>
      </c>
      <c r="P27" s="193">
        <f>+'2018-2019 Budget'!W21/12*4</f>
        <v>666.66666666666663</v>
      </c>
      <c r="Q27" s="193">
        <f t="shared" si="9"/>
        <v>896.12333333333333</v>
      </c>
      <c r="R27" s="24">
        <f t="shared" si="8"/>
        <v>1.3441850000000002</v>
      </c>
    </row>
    <row r="28" spans="3:18">
      <c r="D28" s="12" t="s">
        <v>84</v>
      </c>
      <c r="F28" s="221">
        <v>3952.9</v>
      </c>
      <c r="G28" s="221">
        <v>7891.91</v>
      </c>
      <c r="H28" s="221">
        <v>6084.89</v>
      </c>
      <c r="I28" s="221">
        <v>3260.48</v>
      </c>
      <c r="J28" s="221">
        <f t="shared" si="5"/>
        <v>21190.18</v>
      </c>
      <c r="K28" s="220"/>
      <c r="L28" s="220">
        <f>+'Oct P+L w prior expand'!H85+'Oct P+L w prior expand'!H86</f>
        <v>34703.19</v>
      </c>
      <c r="M28" s="193">
        <f t="shared" si="6"/>
        <v>-13513.010000000002</v>
      </c>
      <c r="N28" s="24">
        <f t="shared" si="7"/>
        <v>-0.38938812253282773</v>
      </c>
      <c r="P28" s="193">
        <f>+'2018-2019 Budget'!W37/12*4</f>
        <v>24396</v>
      </c>
      <c r="Q28" s="193">
        <f t="shared" si="9"/>
        <v>-3205.8199999999997</v>
      </c>
      <c r="R28" s="24">
        <f t="shared" si="8"/>
        <v>-0.13140760780455812</v>
      </c>
    </row>
    <row r="29" spans="3:18">
      <c r="D29" s="12" t="s">
        <v>85</v>
      </c>
      <c r="F29" s="221">
        <v>4235.28</v>
      </c>
      <c r="G29" s="221">
        <v>24972.880000000001</v>
      </c>
      <c r="H29" s="221">
        <v>7524.12</v>
      </c>
      <c r="I29" s="221">
        <v>5542.1</v>
      </c>
      <c r="J29" s="221">
        <f t="shared" si="5"/>
        <v>42274.38</v>
      </c>
      <c r="K29" s="220"/>
      <c r="L29" s="220">
        <f>+'Oct P+L w prior expand'!H103</f>
        <v>44570.95</v>
      </c>
      <c r="M29" s="193">
        <f t="shared" si="6"/>
        <v>-2296.5699999999997</v>
      </c>
      <c r="N29" s="24">
        <f t="shared" si="7"/>
        <v>-5.152616222001101E-2</v>
      </c>
      <c r="P29" s="193">
        <f>(+'2018-2019 Budget'!W46-'2018-2019 Budget'!W40-'2018-2019 Budget'!W41)/12*4</f>
        <v>47833.333333333336</v>
      </c>
      <c r="Q29" s="193">
        <f t="shared" si="9"/>
        <v>-5558.9533333333384</v>
      </c>
      <c r="R29" s="24">
        <f t="shared" si="8"/>
        <v>-0.11621505226480847</v>
      </c>
    </row>
    <row r="30" spans="3:18">
      <c r="D30" s="12" t="s">
        <v>86</v>
      </c>
      <c r="F30" s="221">
        <v>11669.36</v>
      </c>
      <c r="G30" s="221">
        <v>17299.04</v>
      </c>
      <c r="H30" s="221">
        <v>21696.77</v>
      </c>
      <c r="I30" s="221">
        <v>29609.09</v>
      </c>
      <c r="J30" s="221">
        <f t="shared" si="5"/>
        <v>80274.259999999995</v>
      </c>
      <c r="K30" s="220"/>
      <c r="L30" s="220">
        <f>+'Oct P+L w prior expand'!H122</f>
        <v>88168.19</v>
      </c>
      <c r="M30" s="193">
        <f t="shared" si="6"/>
        <v>-7893.9300000000076</v>
      </c>
      <c r="N30" s="24">
        <f t="shared" si="7"/>
        <v>-8.9532630759461065E-2</v>
      </c>
      <c r="P30" s="193">
        <f>('2018-2019 Budget'!W63+'2018-2019 Budget'!W41)/12*4</f>
        <v>78141</v>
      </c>
      <c r="Q30" s="193">
        <f t="shared" si="9"/>
        <v>2133.2599999999948</v>
      </c>
      <c r="R30" s="24">
        <f t="shared" si="8"/>
        <v>2.7300136931956268E-2</v>
      </c>
    </row>
    <row r="31" spans="3:18">
      <c r="D31" s="12" t="s">
        <v>87</v>
      </c>
      <c r="F31" s="222">
        <v>7881.03</v>
      </c>
      <c r="G31" s="222">
        <v>7881.03</v>
      </c>
      <c r="H31" s="222">
        <v>7881.03</v>
      </c>
      <c r="I31" s="222">
        <v>7881.03</v>
      </c>
      <c r="J31" s="222">
        <f t="shared" si="5"/>
        <v>31524.12</v>
      </c>
      <c r="K31" s="220"/>
      <c r="L31" s="224">
        <f>+'Oct P+L w prior expand'!H123</f>
        <v>31852.44</v>
      </c>
      <c r="M31" s="194">
        <f>+L31-J31</f>
        <v>328.31999999999971</v>
      </c>
      <c r="N31" s="215">
        <f t="shared" si="7"/>
        <v>1.0307530600481462E-2</v>
      </c>
      <c r="P31" s="194">
        <f>+J31</f>
        <v>31524.12</v>
      </c>
      <c r="Q31" s="193">
        <f t="shared" si="9"/>
        <v>0</v>
      </c>
      <c r="R31" s="24">
        <f t="shared" si="8"/>
        <v>0</v>
      </c>
    </row>
    <row r="32" spans="3:18">
      <c r="C32" s="12" t="s">
        <v>88</v>
      </c>
      <c r="F32" s="222">
        <f>ROUND(SUM(F23:F31),5)</f>
        <v>249868.78</v>
      </c>
      <c r="G32" s="222">
        <f>ROUND(SUM(G23:G31),5)</f>
        <v>288725.81</v>
      </c>
      <c r="H32" s="222">
        <f>ROUND(SUM(H23:H31),5)</f>
        <v>268710.5</v>
      </c>
      <c r="I32" s="222">
        <f>ROUND(SUM(I23:I31),5)</f>
        <v>277103.98</v>
      </c>
      <c r="J32" s="222">
        <f t="shared" si="5"/>
        <v>1084409.07</v>
      </c>
      <c r="K32" s="220"/>
      <c r="L32" s="220">
        <f>SUM(L24:L31)</f>
        <v>1017713.72</v>
      </c>
      <c r="M32" s="195">
        <f>SUM(M24:M31)</f>
        <v>67351.989999999932</v>
      </c>
      <c r="N32" s="24">
        <f t="shared" si="7"/>
        <v>6.6179701301462196E-2</v>
      </c>
      <c r="P32" s="193">
        <f>SUM(P24:P31)</f>
        <v>1071188.1200000001</v>
      </c>
      <c r="Q32" s="195">
        <f>SUM(Q24:Q31)</f>
        <v>13220.950000000004</v>
      </c>
      <c r="R32" s="24">
        <f t="shared" si="8"/>
        <v>1.2342323213965445E-2</v>
      </c>
    </row>
    <row r="33" spans="1:18">
      <c r="B33" s="12" t="s">
        <v>89</v>
      </c>
      <c r="F33" s="222">
        <f>ROUND(F12+F22-F32,5)</f>
        <v>31534.45</v>
      </c>
      <c r="G33" s="222">
        <f>ROUND(G12+G22-G32,5)</f>
        <v>-9000.08</v>
      </c>
      <c r="H33" s="222">
        <f>ROUND(H12+H22-H32,5)</f>
        <v>11880.84</v>
      </c>
      <c r="I33" s="222">
        <f>ROUND(I12+I22-I32,5)</f>
        <v>574.09</v>
      </c>
      <c r="J33" s="222">
        <f t="shared" si="5"/>
        <v>34989.300000000003</v>
      </c>
      <c r="K33" s="220"/>
      <c r="L33" s="214">
        <f>+L22-L32</f>
        <v>41165.810000000056</v>
      </c>
      <c r="M33" s="195">
        <f>+M22-M32</f>
        <v>-6833.1499999998487</v>
      </c>
      <c r="N33" s="24">
        <f>+M33/L33</f>
        <v>-0.16599090361637095</v>
      </c>
      <c r="P33" s="195">
        <f>+P22-P32</f>
        <v>-4595.4533333331347</v>
      </c>
      <c r="Q33" s="195">
        <f>+J33-P33</f>
        <v>39584.753333333138</v>
      </c>
      <c r="R33" s="24"/>
    </row>
    <row r="34" spans="1:18" ht="14.5" thickBot="1">
      <c r="A34" s="12" t="s">
        <v>50</v>
      </c>
      <c r="F34" s="223">
        <f>F33</f>
        <v>31534.45</v>
      </c>
      <c r="G34" s="223">
        <f>G33</f>
        <v>-9000.08</v>
      </c>
      <c r="H34" s="223">
        <f>H33</f>
        <v>11880.84</v>
      </c>
      <c r="I34" s="223">
        <f>I33</f>
        <v>574.09</v>
      </c>
      <c r="J34" s="223">
        <f t="shared" si="5"/>
        <v>34989.300000000003</v>
      </c>
      <c r="K34" s="220"/>
      <c r="L34" s="196">
        <f>+L33</f>
        <v>41165.810000000056</v>
      </c>
      <c r="M34" s="196">
        <f>+M33</f>
        <v>-6833.1499999998487</v>
      </c>
      <c r="P34" s="196">
        <f>+P33</f>
        <v>-4595.4533333331347</v>
      </c>
      <c r="Q34" s="196">
        <f>+J34-P34</f>
        <v>39584.753333333138</v>
      </c>
    </row>
    <row r="35" spans="1:18">
      <c r="F35" s="220"/>
      <c r="G35" s="220"/>
      <c r="H35" s="220"/>
      <c r="I35" s="220"/>
      <c r="J35" s="220"/>
      <c r="K35" s="220"/>
      <c r="L35" s="220"/>
      <c r="M35" s="220"/>
      <c r="N35" s="220"/>
      <c r="O35" s="220"/>
    </row>
    <row r="36" spans="1:18">
      <c r="F36" s="220"/>
      <c r="G36" s="220"/>
      <c r="H36" s="220"/>
      <c r="I36" s="220"/>
      <c r="J36" s="220"/>
      <c r="K36" s="220"/>
      <c r="L36" s="220"/>
      <c r="M36" s="220"/>
      <c r="N36" s="220"/>
      <c r="O36" s="220"/>
    </row>
    <row r="37" spans="1:18">
      <c r="F37" s="220"/>
      <c r="G37" s="220"/>
      <c r="H37" s="220"/>
      <c r="I37" s="220"/>
      <c r="J37" s="220"/>
      <c r="K37" s="220"/>
      <c r="L37" s="220"/>
      <c r="M37" s="220"/>
      <c r="N37" s="220"/>
      <c r="O37" s="220"/>
    </row>
    <row r="38" spans="1:18">
      <c r="F38" s="220"/>
      <c r="G38" s="220"/>
      <c r="H38" s="220"/>
      <c r="I38" s="220"/>
      <c r="J38" s="220"/>
      <c r="K38" s="220"/>
      <c r="L38" s="220"/>
      <c r="M38" s="220"/>
      <c r="N38" s="220"/>
      <c r="O38" s="220"/>
    </row>
  </sheetData>
  <conditionalFormatting sqref="N13:N22">
    <cfRule type="cellIs" dxfId="13" priority="2" operator="lessThan">
      <formula>0</formula>
    </cfRule>
  </conditionalFormatting>
  <conditionalFormatting sqref="N24:N33">
    <cfRule type="cellIs" dxfId="12" priority="1" operator="greaterThan">
      <formula>0</formula>
    </cfRule>
  </conditionalFormatting>
  <conditionalFormatting sqref="R14:R22">
    <cfRule type="cellIs" dxfId="11" priority="3" operator="lessThan">
      <formula>0</formula>
    </cfRule>
  </conditionalFormatting>
  <conditionalFormatting sqref="R24:R32">
    <cfRule type="cellIs" dxfId="10" priority="6" operator="greaterThan">
      <formula>0</formula>
    </cfRule>
  </conditionalFormatting>
  <pageMargins left="0.75" right="0.75" top="1" bottom="1" header="0.5" footer="0.5"/>
  <pageSetup scale="71" orientation="landscape" r:id="rId1"/>
  <headerFooter>
    <oddFooter>&amp;L&amp;F&amp;C&amp;A&amp;R&amp;D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46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9" width="22.33203125" style="6" bestFit="1" customWidth="1"/>
    <col min="10" max="16384" width="8.6640625" style="6"/>
  </cols>
  <sheetData>
    <row r="1" spans="1:9" ht="20">
      <c r="A1" s="5" t="s">
        <v>0</v>
      </c>
      <c r="I1" s="6" t="s">
        <v>307</v>
      </c>
    </row>
    <row r="2" spans="1:9" ht="24">
      <c r="A2" s="7" t="s">
        <v>92</v>
      </c>
      <c r="I2" s="8" t="s">
        <v>307</v>
      </c>
    </row>
    <row r="3" spans="1:9" ht="16.5">
      <c r="A3" s="9" t="s">
        <v>478</v>
      </c>
      <c r="I3" s="10" t="s">
        <v>2</v>
      </c>
    </row>
    <row r="5" spans="1:9">
      <c r="H5" s="11" t="s">
        <v>480</v>
      </c>
      <c r="I5" s="11" t="s">
        <v>481</v>
      </c>
    </row>
    <row r="6" spans="1:9">
      <c r="B6" s="12" t="s">
        <v>64</v>
      </c>
    </row>
    <row r="7" spans="1:9">
      <c r="D7" s="12" t="s">
        <v>65</v>
      </c>
    </row>
    <row r="8" spans="1:9">
      <c r="E8" s="12" t="s">
        <v>66</v>
      </c>
      <c r="H8" s="73">
        <v>15538.32</v>
      </c>
      <c r="I8" s="73">
        <v>18360</v>
      </c>
    </row>
    <row r="9" spans="1:9">
      <c r="E9" s="12" t="s">
        <v>67</v>
      </c>
      <c r="H9" s="73">
        <v>807402</v>
      </c>
      <c r="I9" s="73">
        <v>756243</v>
      </c>
    </row>
    <row r="10" spans="1:9">
      <c r="E10" s="12" t="s">
        <v>68</v>
      </c>
    </row>
    <row r="11" spans="1:9">
      <c r="F11" s="12" t="s">
        <v>93</v>
      </c>
    </row>
    <row r="12" spans="1:9">
      <c r="E12" s="12" t="s">
        <v>94</v>
      </c>
    </row>
    <row r="13" spans="1:9">
      <c r="E13" s="12" t="s">
        <v>69</v>
      </c>
    </row>
    <row r="14" spans="1:9">
      <c r="F14" s="12" t="s">
        <v>96</v>
      </c>
      <c r="H14" s="73">
        <v>16.37</v>
      </c>
      <c r="I14" s="73">
        <v>31.21</v>
      </c>
    </row>
    <row r="15" spans="1:9">
      <c r="F15" s="12" t="s">
        <v>95</v>
      </c>
      <c r="H15" s="74">
        <v>8</v>
      </c>
    </row>
    <row r="16" spans="1:9">
      <c r="E16" s="12" t="s">
        <v>97</v>
      </c>
      <c r="H16" s="73">
        <f>ROUND(SUM(H13:H15),5)</f>
        <v>24.37</v>
      </c>
      <c r="I16" s="73">
        <f>ROUND(SUM(I13:I15),5)</f>
        <v>31.21</v>
      </c>
    </row>
    <row r="17" spans="3:9">
      <c r="E17" s="12" t="s">
        <v>70</v>
      </c>
    </row>
    <row r="18" spans="3:9">
      <c r="F18" s="12" t="s">
        <v>99</v>
      </c>
      <c r="H18" s="73">
        <v>2975</v>
      </c>
      <c r="I18" s="73">
        <v>2525</v>
      </c>
    </row>
    <row r="19" spans="3:9">
      <c r="F19" s="12" t="s">
        <v>100</v>
      </c>
    </row>
    <row r="20" spans="3:9">
      <c r="G20" s="12" t="s">
        <v>272</v>
      </c>
      <c r="H20" s="74">
        <v>111</v>
      </c>
      <c r="I20" s="74">
        <v>2021.79</v>
      </c>
    </row>
    <row r="21" spans="3:9">
      <c r="F21" s="12" t="s">
        <v>273</v>
      </c>
      <c r="H21" s="73">
        <f>ROUND(SUM(H19:H20),5)</f>
        <v>111</v>
      </c>
      <c r="I21" s="73">
        <f>ROUND(SUM(I19:I20),5)</f>
        <v>2021.79</v>
      </c>
    </row>
    <row r="22" spans="3:9">
      <c r="F22" s="12" t="s">
        <v>101</v>
      </c>
      <c r="H22" s="73">
        <v>2158.34</v>
      </c>
      <c r="I22" s="73">
        <v>1758.64</v>
      </c>
    </row>
    <row r="23" spans="3:9">
      <c r="F23" s="12" t="s">
        <v>98</v>
      </c>
      <c r="I23" s="74">
        <v>16.98</v>
      </c>
    </row>
    <row r="24" spans="3:9">
      <c r="E24" s="12" t="s">
        <v>102</v>
      </c>
      <c r="H24" s="73">
        <f>ROUND(SUM(H17:H18)+SUM(H21:H23),5)</f>
        <v>5244.34</v>
      </c>
      <c r="I24" s="73">
        <f>ROUND(SUM(I17:I18)+SUM(I21:I23),5)</f>
        <v>6322.41</v>
      </c>
    </row>
    <row r="25" spans="3:9">
      <c r="E25" s="12" t="s">
        <v>71</v>
      </c>
      <c r="H25" s="73">
        <v>11978.69</v>
      </c>
      <c r="I25" s="73">
        <v>17221.38</v>
      </c>
    </row>
    <row r="26" spans="3:9">
      <c r="E26" s="12" t="s">
        <v>73</v>
      </c>
      <c r="H26" s="73">
        <v>866.22</v>
      </c>
      <c r="I26" s="73">
        <v>449.19</v>
      </c>
    </row>
    <row r="27" spans="3:9">
      <c r="E27" s="12" t="s">
        <v>75</v>
      </c>
    </row>
    <row r="28" spans="3:9">
      <c r="F28" s="12" t="s">
        <v>103</v>
      </c>
      <c r="H28" s="74">
        <v>632.22</v>
      </c>
      <c r="I28" s="74">
        <v>200</v>
      </c>
    </row>
    <row r="29" spans="3:9">
      <c r="E29" s="12" t="s">
        <v>106</v>
      </c>
      <c r="H29" s="74">
        <f>ROUND(SUM(H27:H28),5)</f>
        <v>632.22</v>
      </c>
      <c r="I29" s="74">
        <f>ROUND(SUM(I27:I28),5)</f>
        <v>200</v>
      </c>
    </row>
    <row r="30" spans="3:9">
      <c r="D30" s="12" t="s">
        <v>76</v>
      </c>
      <c r="H30" s="74">
        <f>ROUND(SUM(H7:H9)+H12+H16+SUM(H24:H26)+H29,5)</f>
        <v>841686.16</v>
      </c>
      <c r="I30" s="74">
        <f>ROUND(SUM(I7:I9)+I12+I16+SUM(I24:I26)+I29,5)</f>
        <v>798827.19</v>
      </c>
    </row>
    <row r="31" spans="3:9">
      <c r="C31" s="12" t="s">
        <v>77</v>
      </c>
      <c r="H31" s="73">
        <f>H30</f>
        <v>841686.16</v>
      </c>
      <c r="I31" s="73">
        <f>I30</f>
        <v>798827.19</v>
      </c>
    </row>
    <row r="32" spans="3:9">
      <c r="C32" s="12" t="s">
        <v>78</v>
      </c>
    </row>
    <row r="33" spans="4:9">
      <c r="D33" s="12" t="s">
        <v>79</v>
      </c>
    </row>
    <row r="34" spans="4:9">
      <c r="E34" s="12" t="s">
        <v>467</v>
      </c>
      <c r="H34" s="73">
        <v>17208</v>
      </c>
    </row>
    <row r="35" spans="4:9">
      <c r="E35" s="12" t="s">
        <v>310</v>
      </c>
      <c r="H35" s="73">
        <v>7800</v>
      </c>
    </row>
    <row r="36" spans="4:9">
      <c r="E36" s="12" t="s">
        <v>254</v>
      </c>
    </row>
    <row r="37" spans="4:9">
      <c r="F37" s="12" t="s">
        <v>133</v>
      </c>
      <c r="H37" s="73">
        <v>6759</v>
      </c>
      <c r="I37" s="73">
        <v>6743</v>
      </c>
    </row>
    <row r="38" spans="4:9">
      <c r="F38" s="12" t="s">
        <v>132</v>
      </c>
      <c r="H38" s="73">
        <v>4015.05</v>
      </c>
      <c r="I38" s="73">
        <v>3708.98</v>
      </c>
    </row>
    <row r="39" spans="4:9">
      <c r="F39" s="12" t="s">
        <v>131</v>
      </c>
      <c r="H39" s="73">
        <v>7497.89</v>
      </c>
      <c r="I39" s="73">
        <v>6912.65</v>
      </c>
    </row>
    <row r="40" spans="4:9">
      <c r="F40" s="12" t="s">
        <v>130</v>
      </c>
      <c r="H40" s="74">
        <v>7989.75</v>
      </c>
      <c r="I40" s="74">
        <v>6466.05</v>
      </c>
    </row>
    <row r="41" spans="4:9">
      <c r="E41" s="12" t="s">
        <v>255</v>
      </c>
      <c r="H41" s="73">
        <f>ROUND(SUM(H36:H40),5)</f>
        <v>26261.69</v>
      </c>
      <c r="I41" s="73">
        <f>ROUND(SUM(I36:I40),5)</f>
        <v>23830.68</v>
      </c>
    </row>
    <row r="42" spans="4:9">
      <c r="E42" s="12" t="s">
        <v>107</v>
      </c>
      <c r="H42" s="73">
        <v>30750</v>
      </c>
      <c r="I42" s="73">
        <v>30124.98</v>
      </c>
    </row>
    <row r="43" spans="4:9">
      <c r="E43" s="12" t="s">
        <v>108</v>
      </c>
      <c r="H43" s="73">
        <v>18652.14</v>
      </c>
      <c r="I43" s="73">
        <v>18376.5</v>
      </c>
    </row>
    <row r="44" spans="4:9">
      <c r="E44" s="12" t="s">
        <v>109</v>
      </c>
      <c r="H44" s="73">
        <v>16249.98</v>
      </c>
      <c r="I44" s="73">
        <v>20992.28</v>
      </c>
    </row>
    <row r="45" spans="4:9">
      <c r="E45" s="12" t="s">
        <v>111</v>
      </c>
      <c r="H45" s="73">
        <v>11723.4</v>
      </c>
      <c r="I45" s="73">
        <v>11600.48</v>
      </c>
    </row>
    <row r="46" spans="4:9">
      <c r="E46" s="12" t="s">
        <v>112</v>
      </c>
      <c r="H46" s="73">
        <v>18389.52</v>
      </c>
      <c r="I46" s="73">
        <v>18117.78</v>
      </c>
    </row>
    <row r="47" spans="4:9">
      <c r="E47" s="12" t="s">
        <v>113</v>
      </c>
      <c r="H47" s="73">
        <v>19177.68</v>
      </c>
      <c r="I47" s="73">
        <v>18894.240000000002</v>
      </c>
    </row>
    <row r="48" spans="4:9">
      <c r="E48" s="12" t="s">
        <v>114</v>
      </c>
      <c r="H48" s="73">
        <v>128924.48</v>
      </c>
      <c r="I48" s="73">
        <v>130894.39999999999</v>
      </c>
    </row>
    <row r="49" spans="4:9">
      <c r="E49" s="12" t="s">
        <v>115</v>
      </c>
      <c r="H49" s="73">
        <v>14933.14</v>
      </c>
      <c r="I49" s="73">
        <v>16997.5</v>
      </c>
    </row>
    <row r="50" spans="4:9">
      <c r="E50" s="12" t="s">
        <v>116</v>
      </c>
      <c r="H50" s="73">
        <v>72917.88</v>
      </c>
      <c r="I50" s="73">
        <v>70140.679999999993</v>
      </c>
    </row>
    <row r="51" spans="4:9">
      <c r="E51" s="12" t="s">
        <v>117</v>
      </c>
      <c r="H51" s="73">
        <v>128011.21</v>
      </c>
      <c r="I51" s="73">
        <v>76373.039999999994</v>
      </c>
    </row>
    <row r="52" spans="4:9">
      <c r="E52" s="12" t="s">
        <v>118</v>
      </c>
      <c r="H52" s="73">
        <v>13751.64</v>
      </c>
      <c r="I52" s="73">
        <v>13086.64</v>
      </c>
    </row>
    <row r="53" spans="4:9">
      <c r="E53" s="12" t="s">
        <v>119</v>
      </c>
      <c r="H53" s="73">
        <v>12983.36</v>
      </c>
      <c r="I53" s="73">
        <v>13087.12</v>
      </c>
    </row>
    <row r="54" spans="4:9">
      <c r="E54" s="12" t="s">
        <v>120</v>
      </c>
      <c r="H54" s="73">
        <v>14186.66</v>
      </c>
      <c r="I54" s="73">
        <v>13999.98</v>
      </c>
    </row>
    <row r="55" spans="4:9">
      <c r="E55" s="12" t="s">
        <v>121</v>
      </c>
      <c r="H55" s="73">
        <v>14058.78</v>
      </c>
      <c r="I55" s="73">
        <v>13800.02</v>
      </c>
    </row>
    <row r="56" spans="4:9">
      <c r="E56" s="12" t="s">
        <v>123</v>
      </c>
      <c r="H56" s="73">
        <v>345</v>
      </c>
    </row>
    <row r="57" spans="4:9">
      <c r="E57" s="12" t="s">
        <v>124</v>
      </c>
      <c r="H57" s="73">
        <v>923.75</v>
      </c>
      <c r="I57" s="73">
        <v>5029.12</v>
      </c>
    </row>
    <row r="58" spans="4:9">
      <c r="E58" s="12" t="s">
        <v>125</v>
      </c>
      <c r="H58" s="73">
        <v>8968.74</v>
      </c>
      <c r="I58" s="73">
        <v>5833.32</v>
      </c>
    </row>
    <row r="59" spans="4:9">
      <c r="E59" s="12" t="s">
        <v>127</v>
      </c>
      <c r="I59" s="73">
        <v>8526</v>
      </c>
    </row>
    <row r="60" spans="4:9">
      <c r="E60" s="12" t="s">
        <v>128</v>
      </c>
    </row>
    <row r="61" spans="4:9">
      <c r="D61" s="12" t="s">
        <v>129</v>
      </c>
      <c r="H61" s="73">
        <f>ROUND(SUM(H33:H35)+SUM(H41:H60),5)</f>
        <v>576217.05000000005</v>
      </c>
      <c r="I61" s="73">
        <f>ROUND(SUM(I33:I35)+SUM(I41:I60),5)</f>
        <v>509704.76</v>
      </c>
    </row>
    <row r="62" spans="4:9">
      <c r="D62" s="12" t="s">
        <v>80</v>
      </c>
    </row>
    <row r="63" spans="4:9">
      <c r="E63" s="12" t="s">
        <v>134</v>
      </c>
    </row>
    <row r="64" spans="4:9">
      <c r="F64" s="12" t="s">
        <v>276</v>
      </c>
      <c r="H64" s="74">
        <v>83269.899999999994</v>
      </c>
      <c r="I64" s="74">
        <v>81697.14</v>
      </c>
    </row>
    <row r="65" spans="4:9">
      <c r="E65" s="12" t="s">
        <v>277</v>
      </c>
      <c r="H65" s="73">
        <f>ROUND(SUM(H63:H64),5)</f>
        <v>83269.899999999994</v>
      </c>
      <c r="I65" s="73">
        <f>ROUND(SUM(I63:I64),5)</f>
        <v>81697.14</v>
      </c>
    </row>
    <row r="66" spans="4:9">
      <c r="E66" s="12" t="s">
        <v>135</v>
      </c>
      <c r="H66" s="73">
        <v>7089.88</v>
      </c>
      <c r="I66" s="73">
        <v>6966.87</v>
      </c>
    </row>
    <row r="67" spans="4:9">
      <c r="E67" s="12" t="s">
        <v>136</v>
      </c>
      <c r="H67" s="74">
        <v>4872.91</v>
      </c>
      <c r="I67" s="74">
        <v>4463.3100000000004</v>
      </c>
    </row>
    <row r="68" spans="4:9">
      <c r="D68" s="12" t="s">
        <v>137</v>
      </c>
      <c r="H68" s="73">
        <f>ROUND(H62+SUM(H65:H67),5)</f>
        <v>95232.69</v>
      </c>
      <c r="I68" s="73">
        <f>ROUND(I62+SUM(I65:I67),5)</f>
        <v>93127.32</v>
      </c>
    </row>
    <row r="69" spans="4:9">
      <c r="D69" s="12" t="s">
        <v>81</v>
      </c>
    </row>
    <row r="70" spans="4:9">
      <c r="E70" s="12" t="s">
        <v>278</v>
      </c>
      <c r="H70" s="74">
        <v>5322.32</v>
      </c>
      <c r="I70" s="74">
        <v>7638.08</v>
      </c>
    </row>
    <row r="71" spans="4:9">
      <c r="D71" s="12" t="s">
        <v>279</v>
      </c>
      <c r="H71" s="73">
        <f>ROUND(SUM(H69:H70),5)</f>
        <v>5322.32</v>
      </c>
      <c r="I71" s="73">
        <f>ROUND(SUM(I69:I70),5)</f>
        <v>7638.08</v>
      </c>
    </row>
    <row r="72" spans="4:9">
      <c r="D72" s="12" t="s">
        <v>82</v>
      </c>
      <c r="H72" s="73">
        <v>1562.79</v>
      </c>
      <c r="I72" s="73">
        <v>2237.13</v>
      </c>
    </row>
    <row r="73" spans="4:9">
      <c r="D73" s="12" t="s">
        <v>84</v>
      </c>
    </row>
    <row r="74" spans="4:9">
      <c r="E74" s="12" t="s">
        <v>256</v>
      </c>
      <c r="H74" s="73">
        <v>360.25</v>
      </c>
      <c r="I74" s="73">
        <v>1071.51</v>
      </c>
    </row>
    <row r="75" spans="4:9">
      <c r="E75" s="12" t="s">
        <v>138</v>
      </c>
    </row>
    <row r="76" spans="4:9">
      <c r="F76" s="12" t="s">
        <v>280</v>
      </c>
      <c r="H76" s="74">
        <v>920.96</v>
      </c>
      <c r="I76" s="74">
        <v>4367.63</v>
      </c>
    </row>
    <row r="77" spans="4:9">
      <c r="E77" s="12" t="s">
        <v>281</v>
      </c>
      <c r="H77" s="73">
        <f>ROUND(SUM(H75:H76),5)</f>
        <v>920.96</v>
      </c>
      <c r="I77" s="73">
        <f>ROUND(SUM(I75:I76),5)</f>
        <v>4367.63</v>
      </c>
    </row>
    <row r="78" spans="4:9">
      <c r="E78" s="12" t="s">
        <v>139</v>
      </c>
      <c r="H78" s="73">
        <v>3222.63</v>
      </c>
      <c r="I78" s="73">
        <v>3040.22</v>
      </c>
    </row>
    <row r="79" spans="4:9">
      <c r="E79" s="12" t="s">
        <v>140</v>
      </c>
    </row>
    <row r="80" spans="4:9">
      <c r="F80" s="12" t="s">
        <v>282</v>
      </c>
      <c r="H80" s="74">
        <v>512.39</v>
      </c>
      <c r="I80" s="74">
        <v>1894.02</v>
      </c>
    </row>
    <row r="81" spans="5:9">
      <c r="E81" s="12" t="s">
        <v>283</v>
      </c>
      <c r="H81" s="73">
        <f>ROUND(SUM(H79:H80),5)</f>
        <v>512.39</v>
      </c>
      <c r="I81" s="73">
        <f>ROUND(SUM(I79:I80),5)</f>
        <v>1894.02</v>
      </c>
    </row>
    <row r="82" spans="5:9">
      <c r="E82" s="12" t="s">
        <v>141</v>
      </c>
      <c r="H82" s="73">
        <v>1546.27</v>
      </c>
      <c r="I82" s="73">
        <v>2751.3</v>
      </c>
    </row>
    <row r="83" spans="5:9">
      <c r="E83" s="12" t="s">
        <v>142</v>
      </c>
    </row>
    <row r="84" spans="5:9">
      <c r="F84" s="12" t="s">
        <v>284</v>
      </c>
      <c r="H84" s="74">
        <v>1003.35</v>
      </c>
      <c r="I84" s="74">
        <v>1238.32</v>
      </c>
    </row>
    <row r="85" spans="5:9">
      <c r="E85" s="12" t="s">
        <v>285</v>
      </c>
      <c r="H85" s="73">
        <f>ROUND(SUM(H83:H84),5)</f>
        <v>1003.35</v>
      </c>
      <c r="I85" s="73">
        <f>ROUND(SUM(I83:I84),5)</f>
        <v>1238.32</v>
      </c>
    </row>
    <row r="86" spans="5:9">
      <c r="E86" s="12" t="s">
        <v>143</v>
      </c>
      <c r="H86" s="73">
        <v>227.82</v>
      </c>
      <c r="I86" s="73">
        <v>105.77</v>
      </c>
    </row>
    <row r="87" spans="5:9">
      <c r="E87" s="12" t="s">
        <v>144</v>
      </c>
      <c r="H87" s="73">
        <v>270.01</v>
      </c>
      <c r="I87" s="73">
        <v>323.63</v>
      </c>
    </row>
    <row r="88" spans="5:9">
      <c r="E88" s="12" t="s">
        <v>257</v>
      </c>
      <c r="H88" s="73">
        <v>1050</v>
      </c>
    </row>
    <row r="89" spans="5:9">
      <c r="E89" s="12" t="s">
        <v>145</v>
      </c>
    </row>
    <row r="90" spans="5:9">
      <c r="F90" s="12" t="s">
        <v>286</v>
      </c>
      <c r="H90" s="74">
        <v>167.78</v>
      </c>
      <c r="I90" s="74">
        <v>338.98</v>
      </c>
    </row>
    <row r="91" spans="5:9">
      <c r="E91" s="12" t="s">
        <v>287</v>
      </c>
      <c r="H91" s="73">
        <f>ROUND(SUM(H89:H90),5)</f>
        <v>167.78</v>
      </c>
      <c r="I91" s="73">
        <f>ROUND(SUM(I89:I90),5)</f>
        <v>338.98</v>
      </c>
    </row>
    <row r="92" spans="5:9">
      <c r="E92" s="12" t="s">
        <v>146</v>
      </c>
    </row>
    <row r="93" spans="5:9">
      <c r="F93" s="12" t="s">
        <v>288</v>
      </c>
      <c r="H93" s="74">
        <v>1283.4000000000001</v>
      </c>
      <c r="I93" s="74">
        <v>603.91</v>
      </c>
    </row>
    <row r="94" spans="5:9">
      <c r="E94" s="12" t="s">
        <v>289</v>
      </c>
      <c r="H94" s="73">
        <f>ROUND(SUM(H92:H93),5)</f>
        <v>1283.4000000000001</v>
      </c>
      <c r="I94" s="73">
        <f>ROUND(SUM(I92:I93),5)</f>
        <v>603.91</v>
      </c>
    </row>
    <row r="95" spans="5:9">
      <c r="E95" s="12" t="s">
        <v>147</v>
      </c>
      <c r="H95" s="73">
        <v>3353.77</v>
      </c>
    </row>
    <row r="96" spans="5:9">
      <c r="E96" s="12" t="s">
        <v>148</v>
      </c>
    </row>
    <row r="97" spans="4:9">
      <c r="F97" s="12" t="s">
        <v>290</v>
      </c>
      <c r="H97" s="74">
        <v>258.02</v>
      </c>
      <c r="I97" s="74">
        <v>1000</v>
      </c>
    </row>
    <row r="98" spans="4:9">
      <c r="E98" s="12" t="s">
        <v>291</v>
      </c>
      <c r="H98" s="73">
        <f>ROUND(SUM(H96:H97),5)</f>
        <v>258.02</v>
      </c>
      <c r="I98" s="73">
        <f>ROUND(SUM(I96:I97),5)</f>
        <v>1000</v>
      </c>
    </row>
    <row r="99" spans="4:9">
      <c r="E99" s="12" t="s">
        <v>149</v>
      </c>
      <c r="H99" s="74">
        <v>3603.05</v>
      </c>
      <c r="I99" s="74">
        <v>7127.45</v>
      </c>
    </row>
    <row r="100" spans="4:9">
      <c r="D100" s="12" t="s">
        <v>150</v>
      </c>
      <c r="H100" s="73">
        <f>ROUND(SUM(H73:H74)+SUM(H77:H78)+SUM(H81:H82)+SUM(H85:H88)+H91+SUM(H94:H95)+SUM(H98:H99),5)</f>
        <v>17779.7</v>
      </c>
      <c r="I100" s="73">
        <f>ROUND(SUM(I73:I74)+SUM(I77:I78)+SUM(I81:I82)+SUM(I85:I88)+I91+SUM(I94:I95)+SUM(I98:I99),5)</f>
        <v>23862.74</v>
      </c>
    </row>
    <row r="101" spans="4:9">
      <c r="D101" s="12" t="s">
        <v>250</v>
      </c>
    </row>
    <row r="102" spans="4:9">
      <c r="E102" s="12" t="s">
        <v>482</v>
      </c>
      <c r="I102" s="74">
        <v>1216.58</v>
      </c>
    </row>
    <row r="103" spans="4:9">
      <c r="D103" s="12" t="s">
        <v>483</v>
      </c>
      <c r="I103" s="73">
        <f>ROUND(SUM(I101:I102),5)</f>
        <v>1216.58</v>
      </c>
    </row>
    <row r="104" spans="4:9">
      <c r="D104" s="12" t="s">
        <v>85</v>
      </c>
    </row>
    <row r="105" spans="4:9">
      <c r="E105" s="12" t="s">
        <v>153</v>
      </c>
    </row>
    <row r="106" spans="4:9">
      <c r="F106" s="12" t="s">
        <v>155</v>
      </c>
      <c r="I106" s="73">
        <v>402</v>
      </c>
    </row>
    <row r="107" spans="4:9">
      <c r="F107" s="12" t="s">
        <v>156</v>
      </c>
      <c r="I107" s="73">
        <v>80</v>
      </c>
    </row>
    <row r="108" spans="4:9">
      <c r="F108" s="12" t="s">
        <v>157</v>
      </c>
      <c r="H108" s="73">
        <v>380</v>
      </c>
      <c r="I108" s="73">
        <v>2790</v>
      </c>
    </row>
    <row r="109" spans="4:9">
      <c r="F109" s="12" t="s">
        <v>158</v>
      </c>
      <c r="H109" s="73">
        <v>530.76</v>
      </c>
      <c r="I109" s="73">
        <v>791.39</v>
      </c>
    </row>
    <row r="110" spans="4:9">
      <c r="F110" s="12" t="s">
        <v>159</v>
      </c>
      <c r="H110" s="73">
        <v>833</v>
      </c>
      <c r="I110" s="73">
        <v>2760</v>
      </c>
    </row>
    <row r="111" spans="4:9">
      <c r="F111" s="12" t="s">
        <v>154</v>
      </c>
      <c r="H111" s="74">
        <v>18963.93</v>
      </c>
      <c r="I111" s="74">
        <v>7153.06</v>
      </c>
    </row>
    <row r="112" spans="4:9">
      <c r="E112" s="12" t="s">
        <v>160</v>
      </c>
      <c r="H112" s="73">
        <f>ROUND(SUM(H105:H111),5)</f>
        <v>20707.689999999999</v>
      </c>
      <c r="I112" s="73">
        <f>ROUND(SUM(I105:I111),5)</f>
        <v>13976.45</v>
      </c>
    </row>
    <row r="113" spans="4:9">
      <c r="E113" s="12" t="s">
        <v>151</v>
      </c>
      <c r="H113" s="73">
        <v>8012</v>
      </c>
      <c r="I113" s="73">
        <v>7794</v>
      </c>
    </row>
    <row r="114" spans="4:9">
      <c r="E114" s="12" t="s">
        <v>152</v>
      </c>
      <c r="I114" s="73">
        <v>705.88</v>
      </c>
    </row>
    <row r="115" spans="4:9">
      <c r="E115" s="12" t="s">
        <v>161</v>
      </c>
    </row>
    <row r="116" spans="4:9">
      <c r="F116" s="12" t="s">
        <v>162</v>
      </c>
      <c r="H116" s="73">
        <v>6943.35</v>
      </c>
      <c r="I116" s="73">
        <v>7833.44</v>
      </c>
    </row>
    <row r="117" spans="4:9">
      <c r="F117" s="12" t="s">
        <v>163</v>
      </c>
      <c r="I117" s="73">
        <v>3936.35</v>
      </c>
    </row>
    <row r="118" spans="4:9">
      <c r="F118" s="12" t="s">
        <v>164</v>
      </c>
      <c r="H118" s="74">
        <v>1069.24</v>
      </c>
      <c r="I118" s="74">
        <v>1031.33</v>
      </c>
    </row>
    <row r="119" spans="4:9">
      <c r="E119" s="12" t="s">
        <v>165</v>
      </c>
      <c r="H119" s="74">
        <f>ROUND(SUM(H115:H118),5)</f>
        <v>8012.59</v>
      </c>
      <c r="I119" s="74">
        <f>ROUND(SUM(I115:I118),5)</f>
        <v>12801.12</v>
      </c>
    </row>
    <row r="120" spans="4:9">
      <c r="D120" s="12" t="s">
        <v>166</v>
      </c>
      <c r="H120" s="73">
        <f>ROUND(H104+SUM(H112:H114)+H119,5)</f>
        <v>36732.28</v>
      </c>
      <c r="I120" s="73">
        <f>ROUND(I104+SUM(I112:I114)+I119,5)</f>
        <v>35277.449999999997</v>
      </c>
    </row>
    <row r="121" spans="4:9">
      <c r="D121" s="12" t="s">
        <v>86</v>
      </c>
    </row>
    <row r="122" spans="4:9">
      <c r="E122" s="12" t="s">
        <v>178</v>
      </c>
      <c r="H122" s="73">
        <v>32831.4</v>
      </c>
      <c r="I122" s="73">
        <v>33609.019999999997</v>
      </c>
    </row>
    <row r="123" spans="4:9">
      <c r="E123" s="12" t="s">
        <v>181</v>
      </c>
    </row>
    <row r="124" spans="4:9">
      <c r="F124" s="12" t="s">
        <v>183</v>
      </c>
      <c r="H124" s="73">
        <v>750</v>
      </c>
      <c r="I124" s="73">
        <v>13.98</v>
      </c>
    </row>
    <row r="125" spans="4:9">
      <c r="F125" s="12" t="s">
        <v>182</v>
      </c>
      <c r="I125" s="74">
        <v>303.49</v>
      </c>
    </row>
    <row r="126" spans="4:9">
      <c r="E126" s="12" t="s">
        <v>185</v>
      </c>
      <c r="H126" s="73">
        <f>ROUND(SUM(H123:H125),5)</f>
        <v>750</v>
      </c>
      <c r="I126" s="73">
        <f>ROUND(SUM(I123:I125),5)</f>
        <v>317.47000000000003</v>
      </c>
    </row>
    <row r="127" spans="4:9">
      <c r="E127" s="12" t="s">
        <v>167</v>
      </c>
    </row>
    <row r="128" spans="4:9">
      <c r="F128" s="12" t="s">
        <v>292</v>
      </c>
      <c r="H128" s="74">
        <v>861.93</v>
      </c>
      <c r="I128" s="74">
        <v>1063.45</v>
      </c>
    </row>
    <row r="129" spans="3:9">
      <c r="E129" s="12" t="s">
        <v>293</v>
      </c>
      <c r="H129" s="73">
        <f>ROUND(SUM(H127:H128),5)</f>
        <v>861.93</v>
      </c>
      <c r="I129" s="73">
        <f>ROUND(SUM(I127:I128),5)</f>
        <v>1063.45</v>
      </c>
    </row>
    <row r="130" spans="3:9">
      <c r="E130" s="12" t="s">
        <v>168</v>
      </c>
      <c r="H130" s="73">
        <v>1675</v>
      </c>
      <c r="I130" s="73">
        <v>18322.740000000002</v>
      </c>
    </row>
    <row r="131" spans="3:9">
      <c r="E131" s="12" t="s">
        <v>169</v>
      </c>
      <c r="H131" s="73">
        <v>3413.09</v>
      </c>
      <c r="I131" s="73">
        <v>4814.2</v>
      </c>
    </row>
    <row r="132" spans="3:9">
      <c r="E132" s="12" t="s">
        <v>170</v>
      </c>
      <c r="H132" s="73">
        <v>1311</v>
      </c>
      <c r="I132" s="73">
        <v>965</v>
      </c>
    </row>
    <row r="133" spans="3:9">
      <c r="E133" s="12" t="s">
        <v>171</v>
      </c>
      <c r="H133" s="73">
        <v>102</v>
      </c>
    </row>
    <row r="134" spans="3:9">
      <c r="E134" s="12" t="s">
        <v>172</v>
      </c>
      <c r="H134" s="73">
        <v>1457.94</v>
      </c>
      <c r="I134" s="73">
        <v>769.97</v>
      </c>
    </row>
    <row r="135" spans="3:9">
      <c r="E135" s="12" t="s">
        <v>173</v>
      </c>
      <c r="H135" s="73">
        <v>7393.02</v>
      </c>
      <c r="I135" s="73">
        <v>8483.86</v>
      </c>
    </row>
    <row r="136" spans="3:9">
      <c r="E136" s="12" t="s">
        <v>174</v>
      </c>
      <c r="I136" s="73">
        <v>1000</v>
      </c>
    </row>
    <row r="137" spans="3:9">
      <c r="E137" s="12" t="s">
        <v>175</v>
      </c>
    </row>
    <row r="138" spans="3:9">
      <c r="F138" s="12" t="s">
        <v>294</v>
      </c>
      <c r="H138" s="74">
        <v>348.95</v>
      </c>
      <c r="I138" s="74">
        <v>287.39</v>
      </c>
    </row>
    <row r="139" spans="3:9">
      <c r="E139" s="12" t="s">
        <v>295</v>
      </c>
      <c r="H139" s="73">
        <f>ROUND(SUM(H137:H138),5)</f>
        <v>348.95</v>
      </c>
      <c r="I139" s="73">
        <f>ROUND(SUM(I137:I138),5)</f>
        <v>287.39</v>
      </c>
    </row>
    <row r="140" spans="3:9">
      <c r="E140" s="12" t="s">
        <v>176</v>
      </c>
      <c r="H140" s="73">
        <v>338.8</v>
      </c>
      <c r="I140" s="73">
        <v>100</v>
      </c>
    </row>
    <row r="141" spans="3:9">
      <c r="E141" s="12" t="s">
        <v>180</v>
      </c>
      <c r="H141" s="74">
        <v>130.13999999999999</v>
      </c>
      <c r="I141" s="74">
        <v>238.58</v>
      </c>
    </row>
    <row r="142" spans="3:9">
      <c r="D142" s="12" t="s">
        <v>186</v>
      </c>
      <c r="H142" s="73">
        <f>ROUND(SUM(H121:H122)+H126+SUM(H129:H136)+SUM(H139:H141),5)</f>
        <v>50613.27</v>
      </c>
      <c r="I142" s="73">
        <f>ROUND(SUM(I121:I122)+I126+SUM(I129:I136)+SUM(I139:I141),5)</f>
        <v>69971.679999999993</v>
      </c>
    </row>
    <row r="143" spans="3:9">
      <c r="D143" s="12" t="s">
        <v>87</v>
      </c>
      <c r="H143" s="74">
        <v>23643.09</v>
      </c>
      <c r="I143" s="74">
        <v>23889.33</v>
      </c>
    </row>
    <row r="144" spans="3:9">
      <c r="C144" s="12" t="s">
        <v>88</v>
      </c>
      <c r="H144" s="74">
        <f>ROUND(H32+H61+H68+SUM(H71:H72)+H100+H103+H120+SUM(H142:H143),5)</f>
        <v>807103.19</v>
      </c>
      <c r="I144" s="74">
        <f>ROUND(I32+I61+I68+SUM(I71:I72)+I100+I103+I120+SUM(I142:I143),5)</f>
        <v>766925.07</v>
      </c>
    </row>
    <row r="145" spans="1:9">
      <c r="B145" s="12" t="s">
        <v>89</v>
      </c>
      <c r="H145" s="74">
        <f>ROUND(H6+H31-H144,5)</f>
        <v>34582.97</v>
      </c>
      <c r="I145" s="74">
        <f>ROUND(I6+I31-I144,5)</f>
        <v>31902.12</v>
      </c>
    </row>
    <row r="146" spans="1:9" ht="14.5" thickBot="1">
      <c r="A146" s="12" t="s">
        <v>50</v>
      </c>
      <c r="H146" s="75">
        <f>H145</f>
        <v>34582.97</v>
      </c>
      <c r="I146" s="75">
        <f>I145</f>
        <v>31902.12</v>
      </c>
    </row>
  </sheetData>
  <pageMargins left="0.75" right="0.75" top="1" bottom="1" header="0.5" footer="0.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67"/>
  <sheetViews>
    <sheetView workbookViewId="0"/>
  </sheetViews>
  <sheetFormatPr defaultColWidth="8.6640625" defaultRowHeight="14"/>
  <cols>
    <col min="1" max="4" width="2" style="6" bestFit="1" customWidth="1"/>
    <col min="5" max="5" width="30.58203125" style="6" customWidth="1"/>
    <col min="6" max="6" width="12.08203125" style="6" customWidth="1"/>
    <col min="7" max="7" width="9" style="6" customWidth="1"/>
    <col min="8" max="8" width="9.6640625" style="6" hidden="1" customWidth="1"/>
    <col min="9" max="9" width="10.83203125" style="6" customWidth="1"/>
    <col min="10" max="10" width="9.1640625" style="6" customWidth="1"/>
    <col min="11" max="11" width="9.08203125" style="6" hidden="1" customWidth="1"/>
    <col min="12" max="12" width="9.08203125" style="6" customWidth="1"/>
    <col min="13" max="13" width="10.1640625" style="6" hidden="1" customWidth="1"/>
    <col min="14" max="14" width="8.58203125" style="6" customWidth="1"/>
    <col min="15" max="15" width="12.08203125" style="6" customWidth="1"/>
    <col min="16" max="16" width="9.83203125" style="6" bestFit="1" customWidth="1"/>
    <col min="17" max="16384" width="8.6640625" style="6"/>
  </cols>
  <sheetData>
    <row r="1" spans="1:15" ht="20">
      <c r="A1" s="5" t="s">
        <v>0</v>
      </c>
      <c r="O1" s="6" t="s">
        <v>307</v>
      </c>
    </row>
    <row r="2" spans="1:15" ht="24">
      <c r="A2" s="7" t="s">
        <v>224</v>
      </c>
      <c r="O2" s="8" t="s">
        <v>307</v>
      </c>
    </row>
    <row r="3" spans="1:15" ht="16.5">
      <c r="A3" s="9" t="s">
        <v>465</v>
      </c>
      <c r="O3" s="10" t="s">
        <v>2</v>
      </c>
    </row>
    <row r="4" spans="1:15" s="57" customFormat="1" ht="6.65" customHeight="1">
      <c r="H4" s="22" t="s">
        <v>228</v>
      </c>
      <c r="K4" s="22" t="s">
        <v>230</v>
      </c>
      <c r="M4" s="22" t="s">
        <v>235</v>
      </c>
    </row>
    <row r="5" spans="1:15" s="57" customFormat="1" ht="42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245</v>
      </c>
      <c r="N5" s="22" t="s">
        <v>246</v>
      </c>
      <c r="O5" s="22" t="s">
        <v>63</v>
      </c>
    </row>
    <row r="6" spans="1:15">
      <c r="B6" s="12" t="s">
        <v>64</v>
      </c>
      <c r="H6" s="207"/>
      <c r="I6" s="207"/>
      <c r="K6" s="202"/>
      <c r="L6" s="202"/>
      <c r="M6" s="197"/>
      <c r="N6" s="197"/>
    </row>
    <row r="7" spans="1:15">
      <c r="D7" s="12" t="s">
        <v>65</v>
      </c>
      <c r="F7" s="13"/>
      <c r="G7" s="13"/>
      <c r="H7" s="208"/>
      <c r="I7" s="208"/>
      <c r="J7" s="13"/>
      <c r="K7" s="203"/>
      <c r="L7" s="203"/>
      <c r="M7" s="198"/>
      <c r="N7" s="198"/>
      <c r="O7" s="13"/>
    </row>
    <row r="8" spans="1:15">
      <c r="E8" s="12" t="s">
        <v>66</v>
      </c>
      <c r="F8" s="14">
        <v>15538.32</v>
      </c>
      <c r="G8" s="13"/>
      <c r="H8" s="208"/>
      <c r="I8" s="208"/>
      <c r="J8" s="13"/>
      <c r="K8" s="203"/>
      <c r="L8" s="203"/>
      <c r="M8" s="198"/>
      <c r="N8" s="198"/>
      <c r="O8" s="14">
        <f t="shared" ref="O8:O17" si="0">ROUND(SUM(F8:G8)+SUM(I8:J8)+L8+N8,5)</f>
        <v>15538.32</v>
      </c>
    </row>
    <row r="9" spans="1:15">
      <c r="E9" s="12" t="s">
        <v>67</v>
      </c>
      <c r="F9" s="14">
        <v>538288</v>
      </c>
      <c r="G9" s="13"/>
      <c r="H9" s="208"/>
      <c r="I9" s="208"/>
      <c r="J9" s="13"/>
      <c r="K9" s="203"/>
      <c r="L9" s="203"/>
      <c r="M9" s="198"/>
      <c r="N9" s="198"/>
      <c r="O9" s="14">
        <f t="shared" si="0"/>
        <v>538288</v>
      </c>
    </row>
    <row r="10" spans="1:15">
      <c r="E10" s="12" t="s">
        <v>248</v>
      </c>
      <c r="F10" s="13"/>
      <c r="G10" s="14">
        <v>8157.96</v>
      </c>
      <c r="H10" s="208"/>
      <c r="I10" s="208"/>
      <c r="J10" s="13"/>
      <c r="K10" s="203"/>
      <c r="L10" s="203"/>
      <c r="M10" s="198"/>
      <c r="N10" s="198"/>
      <c r="O10" s="14">
        <f t="shared" si="0"/>
        <v>8157.96</v>
      </c>
    </row>
    <row r="11" spans="1:15">
      <c r="E11" s="12" t="s">
        <v>69</v>
      </c>
      <c r="F11" s="14">
        <v>8.6199999999999992</v>
      </c>
      <c r="G11" s="13"/>
      <c r="H11" s="208"/>
      <c r="I11" s="208"/>
      <c r="J11" s="13"/>
      <c r="K11" s="203"/>
      <c r="L11" s="203"/>
      <c r="M11" s="198"/>
      <c r="N11" s="198"/>
      <c r="O11" s="14">
        <f t="shared" si="0"/>
        <v>8.6199999999999992</v>
      </c>
    </row>
    <row r="12" spans="1:15">
      <c r="E12" s="12" t="s">
        <v>70</v>
      </c>
      <c r="F12" s="14">
        <v>3043.87</v>
      </c>
      <c r="G12" s="13"/>
      <c r="H12" s="208"/>
      <c r="I12" s="208"/>
      <c r="J12" s="14">
        <v>182.48</v>
      </c>
      <c r="K12" s="203"/>
      <c r="L12" s="203"/>
      <c r="M12" s="198"/>
      <c r="N12" s="198"/>
      <c r="O12" s="14">
        <f t="shared" si="0"/>
        <v>3226.35</v>
      </c>
    </row>
    <row r="13" spans="1:15">
      <c r="E13" s="12" t="s">
        <v>71</v>
      </c>
      <c r="F13" s="14">
        <v>3349.51</v>
      </c>
      <c r="G13" s="13"/>
      <c r="H13" s="208"/>
      <c r="I13" s="208"/>
      <c r="J13" s="13"/>
      <c r="K13" s="203"/>
      <c r="L13" s="203"/>
      <c r="M13" s="198"/>
      <c r="N13" s="198"/>
      <c r="O13" s="14">
        <f t="shared" si="0"/>
        <v>3349.51</v>
      </c>
    </row>
    <row r="14" spans="1:15">
      <c r="E14" s="12" t="s">
        <v>73</v>
      </c>
      <c r="F14" s="14">
        <v>310.42</v>
      </c>
      <c r="G14" s="13"/>
      <c r="H14" s="208"/>
      <c r="I14" s="208"/>
      <c r="J14" s="13"/>
      <c r="K14" s="203"/>
      <c r="L14" s="203"/>
      <c r="M14" s="198"/>
      <c r="N14" s="198"/>
      <c r="O14" s="14">
        <f t="shared" si="0"/>
        <v>310.42</v>
      </c>
    </row>
    <row r="15" spans="1:15">
      <c r="E15" s="12" t="s">
        <v>75</v>
      </c>
      <c r="F15" s="15">
        <v>582.22</v>
      </c>
      <c r="G15" s="13"/>
      <c r="H15" s="208"/>
      <c r="I15" s="208"/>
      <c r="J15" s="13"/>
      <c r="K15" s="203"/>
      <c r="L15" s="203"/>
      <c r="M15" s="198"/>
      <c r="N15" s="198"/>
      <c r="O15" s="15">
        <f t="shared" si="0"/>
        <v>582.22</v>
      </c>
    </row>
    <row r="16" spans="1:15">
      <c r="D16" s="12" t="s">
        <v>76</v>
      </c>
      <c r="F16" s="15">
        <f>ROUND(SUM(F7:F15),5)</f>
        <v>561120.96</v>
      </c>
      <c r="G16" s="15">
        <f>ROUND(SUM(G7:G15),5)</f>
        <v>8157.96</v>
      </c>
      <c r="H16" s="208"/>
      <c r="I16" s="208"/>
      <c r="J16" s="15">
        <f>ROUND(SUM(J7:J15),5)</f>
        <v>182.48</v>
      </c>
      <c r="K16" s="203"/>
      <c r="L16" s="203"/>
      <c r="M16" s="198"/>
      <c r="N16" s="198"/>
      <c r="O16" s="15">
        <f t="shared" si="0"/>
        <v>569461.4</v>
      </c>
    </row>
    <row r="17" spans="1:16">
      <c r="C17" s="12" t="s">
        <v>77</v>
      </c>
      <c r="F17" s="14">
        <f>F16</f>
        <v>561120.96</v>
      </c>
      <c r="G17" s="14">
        <f>G16</f>
        <v>8157.96</v>
      </c>
      <c r="H17" s="208"/>
      <c r="I17" s="208"/>
      <c r="J17" s="14">
        <f>J16</f>
        <v>182.48</v>
      </c>
      <c r="K17" s="203"/>
      <c r="L17" s="203"/>
      <c r="M17" s="198"/>
      <c r="N17" s="198"/>
      <c r="O17" s="14">
        <f t="shared" si="0"/>
        <v>569461.4</v>
      </c>
    </row>
    <row r="18" spans="1:16">
      <c r="C18" s="12" t="s">
        <v>78</v>
      </c>
      <c r="F18" s="13"/>
      <c r="G18" s="13"/>
      <c r="H18" s="208"/>
      <c r="I18" s="208"/>
      <c r="J18" s="13"/>
      <c r="K18" s="203"/>
      <c r="L18" s="203"/>
      <c r="M18" s="198"/>
      <c r="N18" s="198"/>
      <c r="O18" s="13"/>
    </row>
    <row r="19" spans="1:16">
      <c r="D19" s="12" t="s">
        <v>79</v>
      </c>
      <c r="F19" s="14">
        <v>378929.25</v>
      </c>
      <c r="G19" s="14">
        <v>1355.84</v>
      </c>
      <c r="H19" s="208"/>
      <c r="I19" s="208"/>
      <c r="J19" s="13"/>
      <c r="K19" s="203"/>
      <c r="L19" s="203"/>
      <c r="M19" s="198"/>
      <c r="N19" s="198"/>
      <c r="O19" s="14">
        <f t="shared" ref="O19:O30" si="1">ROUND(SUM(F19:G19)+SUM(I19:J19)+L19+N19,5)</f>
        <v>380285.09</v>
      </c>
    </row>
    <row r="20" spans="1:16">
      <c r="D20" s="12" t="s">
        <v>80</v>
      </c>
      <c r="F20" s="14">
        <v>69318.740000000005</v>
      </c>
      <c r="G20" s="13"/>
      <c r="H20" s="208"/>
      <c r="I20" s="208"/>
      <c r="J20" s="13"/>
      <c r="K20" s="203"/>
      <c r="L20" s="203"/>
      <c r="M20" s="198"/>
      <c r="N20" s="198"/>
      <c r="O20" s="14">
        <f t="shared" si="1"/>
        <v>69318.740000000005</v>
      </c>
    </row>
    <row r="21" spans="1:16">
      <c r="D21" s="12" t="s">
        <v>81</v>
      </c>
      <c r="F21" s="14">
        <v>4563.17</v>
      </c>
      <c r="G21" s="13"/>
      <c r="H21" s="208"/>
      <c r="I21" s="208"/>
      <c r="J21" s="13"/>
      <c r="K21" s="203"/>
      <c r="L21" s="203"/>
      <c r="M21" s="198"/>
      <c r="N21" s="198"/>
      <c r="O21" s="14">
        <f t="shared" si="1"/>
        <v>4563.17</v>
      </c>
    </row>
    <row r="22" spans="1:16">
      <c r="D22" s="12" t="s">
        <v>84</v>
      </c>
      <c r="F22" s="14">
        <v>9044.81</v>
      </c>
      <c r="G22" s="13"/>
      <c r="H22" s="208"/>
      <c r="I22" s="208"/>
      <c r="J22" s="14">
        <v>4532.8100000000004</v>
      </c>
      <c r="K22" s="204">
        <v>2466.4699999999998</v>
      </c>
      <c r="L22" s="204">
        <f>K22</f>
        <v>2466.4699999999998</v>
      </c>
      <c r="M22" s="199">
        <v>767.54</v>
      </c>
      <c r="N22" s="199">
        <f>M22</f>
        <v>767.54</v>
      </c>
      <c r="O22" s="14">
        <f t="shared" si="1"/>
        <v>16811.63</v>
      </c>
    </row>
    <row r="23" spans="1:16">
      <c r="D23" s="12" t="s">
        <v>250</v>
      </c>
      <c r="F23" s="13"/>
      <c r="G23" s="13"/>
      <c r="H23" s="209">
        <v>2420</v>
      </c>
      <c r="I23" s="209">
        <f>H23</f>
        <v>2420</v>
      </c>
      <c r="J23" s="13"/>
      <c r="K23" s="203"/>
      <c r="L23" s="203"/>
      <c r="M23" s="198"/>
      <c r="N23" s="198"/>
      <c r="O23" s="14">
        <f t="shared" si="1"/>
        <v>2420</v>
      </c>
    </row>
    <row r="24" spans="1:16">
      <c r="D24" s="12" t="s">
        <v>251</v>
      </c>
      <c r="F24" s="13"/>
      <c r="G24" s="14">
        <v>5116.05</v>
      </c>
      <c r="H24" s="208"/>
      <c r="I24" s="208"/>
      <c r="J24" s="13"/>
      <c r="K24" s="203"/>
      <c r="L24" s="203"/>
      <c r="M24" s="198"/>
      <c r="N24" s="198"/>
      <c r="O24" s="14">
        <f t="shared" si="1"/>
        <v>5116.05</v>
      </c>
    </row>
    <row r="25" spans="1:16">
      <c r="D25" s="12" t="s">
        <v>85</v>
      </c>
      <c r="F25" s="14">
        <v>29208.16</v>
      </c>
      <c r="G25" s="13"/>
      <c r="H25" s="208"/>
      <c r="I25" s="208"/>
      <c r="J25" s="13"/>
      <c r="K25" s="203"/>
      <c r="L25" s="203"/>
      <c r="M25" s="198"/>
      <c r="N25" s="198"/>
      <c r="O25" s="14">
        <f t="shared" si="1"/>
        <v>29208.16</v>
      </c>
    </row>
    <row r="26" spans="1:16">
      <c r="D26" s="12" t="s">
        <v>86</v>
      </c>
      <c r="F26" s="14">
        <v>28968.400000000001</v>
      </c>
      <c r="G26" s="13"/>
      <c r="H26" s="208"/>
      <c r="I26" s="208"/>
      <c r="J26" s="14">
        <v>93.47</v>
      </c>
      <c r="K26" s="203"/>
      <c r="L26" s="203"/>
      <c r="M26" s="198"/>
      <c r="N26" s="198"/>
      <c r="O26" s="14">
        <f t="shared" si="1"/>
        <v>29061.87</v>
      </c>
    </row>
    <row r="27" spans="1:16">
      <c r="D27" s="12" t="s">
        <v>87</v>
      </c>
      <c r="F27" s="15">
        <v>15762.06</v>
      </c>
      <c r="G27" s="13"/>
      <c r="H27" s="208"/>
      <c r="I27" s="208"/>
      <c r="J27" s="13"/>
      <c r="K27" s="203"/>
      <c r="L27" s="203"/>
      <c r="M27" s="198"/>
      <c r="N27" s="198"/>
      <c r="O27" s="15">
        <f t="shared" si="1"/>
        <v>15762.06</v>
      </c>
      <c r="P27" s="6" t="s">
        <v>473</v>
      </c>
    </row>
    <row r="28" spans="1:16">
      <c r="C28" s="12" t="s">
        <v>88</v>
      </c>
      <c r="F28" s="15">
        <f>ROUND(SUM(F18:F27),5)</f>
        <v>535794.59</v>
      </c>
      <c r="G28" s="15">
        <f>ROUND(SUM(G18:G27),5)</f>
        <v>6471.89</v>
      </c>
      <c r="H28" s="210">
        <f>ROUND(SUM(H18:H27),5)</f>
        <v>2420</v>
      </c>
      <c r="I28" s="210">
        <f>H28</f>
        <v>2420</v>
      </c>
      <c r="J28" s="15">
        <f>ROUND(SUM(J18:J27),5)</f>
        <v>4626.28</v>
      </c>
      <c r="K28" s="205">
        <f>ROUND(SUM(K18:K27),5)</f>
        <v>2466.4699999999998</v>
      </c>
      <c r="L28" s="205">
        <f>K28</f>
        <v>2466.4699999999998</v>
      </c>
      <c r="M28" s="200">
        <f>ROUND(SUM(M18:M27),5)</f>
        <v>767.54</v>
      </c>
      <c r="N28" s="200">
        <f>M28</f>
        <v>767.54</v>
      </c>
      <c r="O28" s="15">
        <f t="shared" si="1"/>
        <v>552546.77</v>
      </c>
      <c r="P28" s="212">
        <f>+F28+G28+I28+J28+L28+N28-O28</f>
        <v>0</v>
      </c>
    </row>
    <row r="29" spans="1:16">
      <c r="B29" s="12" t="s">
        <v>89</v>
      </c>
      <c r="F29" s="15">
        <f>ROUND(F6+F17-F28,5)</f>
        <v>25326.37</v>
      </c>
      <c r="G29" s="15">
        <f>ROUND(G6+G17-G28,5)</f>
        <v>1686.07</v>
      </c>
      <c r="H29" s="210">
        <f>ROUND(H6+H17-H28,5)</f>
        <v>-2420</v>
      </c>
      <c r="I29" s="210">
        <f>H29</f>
        <v>-2420</v>
      </c>
      <c r="J29" s="15">
        <f>ROUND(J6+J17-J28,5)</f>
        <v>-4443.8</v>
      </c>
      <c r="K29" s="205">
        <f>ROUND(K6+K17-K28,5)</f>
        <v>-2466.4699999999998</v>
      </c>
      <c r="L29" s="205">
        <f>K29</f>
        <v>-2466.4699999999998</v>
      </c>
      <c r="M29" s="200">
        <f>ROUND(M6+M17-M28,5)</f>
        <v>-767.54</v>
      </c>
      <c r="N29" s="200">
        <f>M29</f>
        <v>-767.54</v>
      </c>
      <c r="O29" s="15">
        <f t="shared" si="1"/>
        <v>16914.63</v>
      </c>
    </row>
    <row r="30" spans="1:16" ht="14.5" thickBot="1">
      <c r="A30" s="12" t="s">
        <v>50</v>
      </c>
      <c r="F30" s="16">
        <f>F29</f>
        <v>25326.37</v>
      </c>
      <c r="G30" s="16">
        <f>G29</f>
        <v>1686.07</v>
      </c>
      <c r="H30" s="211">
        <f>H29</f>
        <v>-2420</v>
      </c>
      <c r="I30" s="211">
        <f>H30</f>
        <v>-2420</v>
      </c>
      <c r="J30" s="16">
        <f>J29</f>
        <v>-4443.8</v>
      </c>
      <c r="K30" s="206">
        <f>K29</f>
        <v>-2466.4699999999998</v>
      </c>
      <c r="L30" s="206">
        <f>K30</f>
        <v>-2466.4699999999998</v>
      </c>
      <c r="M30" s="201">
        <f>M29</f>
        <v>-767.54</v>
      </c>
      <c r="N30" s="201">
        <f>M30</f>
        <v>-767.54</v>
      </c>
      <c r="O30" s="16">
        <f t="shared" si="1"/>
        <v>16914.63</v>
      </c>
    </row>
    <row r="31" spans="1:16">
      <c r="F31" s="13"/>
      <c r="G31" s="13"/>
      <c r="H31" s="13"/>
      <c r="I31" s="13"/>
      <c r="J31" s="13"/>
      <c r="K31" s="13"/>
      <c r="L31" s="13"/>
      <c r="M31" s="13"/>
      <c r="N31" s="13"/>
      <c r="O31" s="13"/>
    </row>
    <row r="32" spans="1:16">
      <c r="F32" s="13"/>
      <c r="G32" s="13"/>
      <c r="H32" s="13"/>
      <c r="I32" s="13"/>
      <c r="J32" s="13"/>
      <c r="K32" s="13"/>
      <c r="L32" s="13"/>
      <c r="M32" s="13"/>
      <c r="N32" s="13"/>
      <c r="O32" s="13"/>
    </row>
    <row r="33" spans="6:15">
      <c r="F33" s="13"/>
      <c r="G33" s="13"/>
      <c r="H33" s="13"/>
      <c r="I33" s="13"/>
      <c r="J33" s="13"/>
      <c r="K33" s="13"/>
      <c r="L33" s="13"/>
      <c r="M33" s="13"/>
      <c r="N33" s="13"/>
      <c r="O33" s="13"/>
    </row>
    <row r="34" spans="6:15"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6:15"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6:15"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6:15"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6:15"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6:15"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6:15"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6:15"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6:15"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6:15"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6:15"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6:15"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6:15"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6:15"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6:15"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6:15"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6:15"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6:15"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6:15"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6:15"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6:15"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6:15"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6:15"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6:15"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6:15"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6:15"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6:15"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6:15"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6:15"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6:15">
      <c r="F63" s="13"/>
      <c r="G63" s="13"/>
      <c r="H63" s="13"/>
      <c r="I63" s="13"/>
      <c r="J63" s="13"/>
      <c r="K63" s="13"/>
      <c r="L63" s="13"/>
      <c r="M63" s="13"/>
      <c r="N63" s="13"/>
      <c r="O63" s="13"/>
    </row>
    <row r="64" spans="6:15">
      <c r="F64" s="13"/>
      <c r="G64" s="13"/>
      <c r="H64" s="13"/>
      <c r="I64" s="13"/>
      <c r="J64" s="13"/>
      <c r="K64" s="13"/>
      <c r="L64" s="13"/>
      <c r="M64" s="13"/>
      <c r="N64" s="13"/>
      <c r="O64" s="13"/>
    </row>
    <row r="65" spans="6:15">
      <c r="F65" s="13"/>
      <c r="G65" s="13"/>
      <c r="H65" s="13"/>
      <c r="I65" s="13"/>
      <c r="J65" s="13"/>
      <c r="K65" s="13"/>
      <c r="L65" s="13"/>
      <c r="M65" s="13"/>
      <c r="N65" s="13"/>
      <c r="O65" s="13"/>
    </row>
    <row r="66" spans="6:15">
      <c r="F66" s="13"/>
      <c r="G66" s="13"/>
      <c r="H66" s="13"/>
      <c r="I66" s="13"/>
      <c r="J66" s="13"/>
      <c r="K66" s="13"/>
      <c r="L66" s="13"/>
      <c r="M66" s="13"/>
      <c r="N66" s="13"/>
      <c r="O66" s="13"/>
    </row>
    <row r="67" spans="6:15">
      <c r="F67" s="13"/>
      <c r="G67" s="13"/>
      <c r="H67" s="13"/>
      <c r="I67" s="13"/>
      <c r="J67" s="13"/>
      <c r="K67" s="13"/>
      <c r="L67" s="13"/>
      <c r="M67" s="13"/>
      <c r="N67" s="13"/>
      <c r="O67" s="13"/>
    </row>
  </sheetData>
  <pageMargins left="0.75" right="0.75" top="0.75" bottom="0.75" header="0.5" footer="0.5"/>
  <pageSetup scale="93" orientation="landscape" r:id="rId1"/>
  <headerFooter>
    <oddFooter>&amp;L&amp;"Arial,Regular"&amp;F&amp;C&amp;"Arial,Regular"&amp;A&amp;R&amp;"Arial,Regular"&amp;D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6:J6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4.6640625" style="6" customWidth="1"/>
    <col min="7" max="7" width="13.83203125" style="6" customWidth="1"/>
    <col min="8" max="8" width="3.1640625" style="6" customWidth="1"/>
    <col min="9" max="9" width="10.332031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515</v>
      </c>
      <c r="G10" s="10" t="s">
        <v>2</v>
      </c>
    </row>
    <row r="12" spans="1:10" ht="28">
      <c r="F12" s="11" t="s">
        <v>516</v>
      </c>
      <c r="G12" s="11" t="s">
        <v>517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14397.51</v>
      </c>
      <c r="G16" s="14">
        <v>-4236.1899999999996</v>
      </c>
      <c r="I16" s="1">
        <f t="shared" ref="I16:I22" si="0">+F16-G16</f>
        <v>18633.7</v>
      </c>
      <c r="J16" s="61"/>
    </row>
    <row r="17" spans="2:10">
      <c r="D17" s="12" t="s">
        <v>7</v>
      </c>
      <c r="F17" s="14">
        <v>401649.48</v>
      </c>
      <c r="G17" s="14">
        <v>407716.67</v>
      </c>
      <c r="I17" s="1">
        <f t="shared" si="0"/>
        <v>-6067.1900000000023</v>
      </c>
      <c r="J17" s="61"/>
    </row>
    <row r="18" spans="2:10">
      <c r="D18" s="12" t="s">
        <v>8</v>
      </c>
      <c r="F18" s="14">
        <v>2479.27</v>
      </c>
      <c r="G18" s="14">
        <v>4820.55</v>
      </c>
      <c r="I18" s="1">
        <f t="shared" si="0"/>
        <v>-2341.2800000000002</v>
      </c>
      <c r="J18" s="61"/>
    </row>
    <row r="19" spans="2:10">
      <c r="D19" s="12" t="s">
        <v>9</v>
      </c>
      <c r="F19" s="14">
        <v>1491.33</v>
      </c>
      <c r="G19" s="14">
        <v>1578.95</v>
      </c>
      <c r="I19" s="1">
        <f t="shared" si="0"/>
        <v>-87.620000000000118</v>
      </c>
      <c r="J19" s="61"/>
    </row>
    <row r="20" spans="2:10">
      <c r="D20" s="12" t="s">
        <v>10</v>
      </c>
      <c r="F20" s="14">
        <v>84535.42</v>
      </c>
      <c r="G20" s="14">
        <v>63512.12</v>
      </c>
      <c r="I20" s="1">
        <f t="shared" si="0"/>
        <v>21023.299999999996</v>
      </c>
      <c r="J20" s="61"/>
    </row>
    <row r="21" spans="2:10">
      <c r="D21" s="12" t="s">
        <v>11</v>
      </c>
      <c r="F21" s="14">
        <v>6526.44</v>
      </c>
      <c r="G21" s="14">
        <v>5677.46</v>
      </c>
      <c r="I21" s="1">
        <f t="shared" si="0"/>
        <v>848.97999999999956</v>
      </c>
      <c r="J21" s="61"/>
    </row>
    <row r="22" spans="2:10">
      <c r="D22" s="12" t="s">
        <v>12</v>
      </c>
      <c r="F22" s="15">
        <v>13436.93</v>
      </c>
      <c r="G22" s="15">
        <v>2023.15</v>
      </c>
      <c r="I22" s="3">
        <f t="shared" si="0"/>
        <v>11413.78</v>
      </c>
      <c r="J22" s="61">
        <f>+I22+G22-F22</f>
        <v>0</v>
      </c>
    </row>
    <row r="23" spans="2:10">
      <c r="C23" s="12" t="s">
        <v>13</v>
      </c>
      <c r="F23" s="15">
        <f>ROUND(SUM(F15:F22),5)</f>
        <v>524516.38</v>
      </c>
      <c r="G23" s="15">
        <f>ROUND(SUM(G15:G22),5)</f>
        <v>481092.71</v>
      </c>
      <c r="I23" s="1">
        <f>SUM(I15:I22)</f>
        <v>43423.669999999991</v>
      </c>
      <c r="J23" s="61">
        <f>+I23+G23-F23</f>
        <v>0</v>
      </c>
    </row>
    <row r="24" spans="2:10">
      <c r="B24" s="12" t="s">
        <v>17</v>
      </c>
      <c r="F24" s="14">
        <f>ROUND(F14+F23,5)</f>
        <v>524516.38</v>
      </c>
      <c r="G24" s="14">
        <f>ROUND(G14+G23,5)</f>
        <v>481092.71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-485664.43</v>
      </c>
      <c r="G32" s="15">
        <v>-390517.51</v>
      </c>
      <c r="I32" s="3">
        <f t="shared" si="1"/>
        <v>-95146.919999999984</v>
      </c>
    </row>
    <row r="33" spans="1:10">
      <c r="B33" s="12" t="s">
        <v>26</v>
      </c>
      <c r="F33" s="15">
        <f>ROUND(F25+SUM(F29:F32),5)</f>
        <v>3884168.03</v>
      </c>
      <c r="G33" s="15">
        <f>ROUND(G25+SUM(G29:G32),5)</f>
        <v>3979314.95</v>
      </c>
      <c r="I33" s="2">
        <f>SUM(I29:I32)</f>
        <v>-95146.919999999984</v>
      </c>
    </row>
    <row r="34" spans="1:10" ht="14.5" thickBot="1">
      <c r="A34" s="12" t="s">
        <v>27</v>
      </c>
      <c r="F34" s="16">
        <f>ROUND(F13+F24+F33,5)</f>
        <v>4408684.41</v>
      </c>
      <c r="G34" s="16">
        <f>ROUND(G13+G24+G33,5)</f>
        <v>4460407.66</v>
      </c>
      <c r="I34" s="59">
        <f t="shared" si="1"/>
        <v>-51723.25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9211.1</v>
      </c>
      <c r="G39" s="14">
        <v>51227</v>
      </c>
      <c r="I39" s="13">
        <f>+F39-G39</f>
        <v>-42015.9</v>
      </c>
    </row>
    <row r="40" spans="1:10">
      <c r="E40" s="12" t="s">
        <v>477</v>
      </c>
      <c r="F40" s="13"/>
      <c r="G40" s="15">
        <v>116.88</v>
      </c>
      <c r="I40" s="3">
        <f>+F40-G40</f>
        <v>-116.88</v>
      </c>
    </row>
    <row r="41" spans="1:10">
      <c r="D41" s="12" t="s">
        <v>33</v>
      </c>
      <c r="F41" s="14">
        <f>ROUND(SUM(F38:F40),5)</f>
        <v>9211.1</v>
      </c>
      <c r="G41" s="14">
        <f>ROUND(SUM(G38:G40),5)</f>
        <v>51343.88</v>
      </c>
      <c r="I41" s="13">
        <f>SUM(I39:I40)</f>
        <v>-42132.78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-49560.19</v>
      </c>
      <c r="G44" s="14">
        <v>515.91999999999996</v>
      </c>
      <c r="I44" s="13">
        <f t="shared" si="2"/>
        <v>-50076.11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13722.31</v>
      </c>
      <c r="G46" s="14">
        <v>14517.56</v>
      </c>
      <c r="I46" s="13">
        <f t="shared" si="2"/>
        <v>-795.25</v>
      </c>
    </row>
    <row r="47" spans="1:10">
      <c r="E47" s="12" t="s">
        <v>39</v>
      </c>
      <c r="F47" s="14">
        <v>61590.26</v>
      </c>
      <c r="G47" s="14">
        <v>4135.96</v>
      </c>
      <c r="I47" s="13">
        <f t="shared" si="2"/>
        <v>57454.3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209125.52</v>
      </c>
      <c r="G50" s="15">
        <f>ROUND(SUM(G42:G49),5)</f>
        <v>187798.87</v>
      </c>
      <c r="I50" s="18">
        <f>SUM(I43:I49)</f>
        <v>21326.649999999991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218336.62</v>
      </c>
      <c r="G51" s="14">
        <f>ROUND(G37+G41+G50,5)</f>
        <v>239142.75</v>
      </c>
      <c r="I51" s="13">
        <f>+I41+I50</f>
        <v>-20806.130000000008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3874246.32</v>
      </c>
      <c r="G53" s="15">
        <v>3967772.22</v>
      </c>
      <c r="I53" s="17">
        <f>+F53-G53</f>
        <v>-93525.900000000373</v>
      </c>
    </row>
    <row r="54" spans="1:10">
      <c r="C54" s="12" t="s">
        <v>45</v>
      </c>
      <c r="F54" s="15">
        <f>ROUND(SUM(F52:F53),5)</f>
        <v>3874246.32</v>
      </c>
      <c r="G54" s="15">
        <f>ROUND(SUM(G52:G53),5)</f>
        <v>3967772.22</v>
      </c>
      <c r="I54" s="18">
        <f>+I53</f>
        <v>-93525.900000000373</v>
      </c>
    </row>
    <row r="55" spans="1:10">
      <c r="B55" s="12" t="s">
        <v>46</v>
      </c>
      <c r="F55" s="14">
        <f>ROUND(F36+F51+F54,5)</f>
        <v>4092582.94</v>
      </c>
      <c r="G55" s="14">
        <f>ROUND(G36+G51+G54,5)</f>
        <v>4206914.97</v>
      </c>
      <c r="I55" s="13">
        <f>+I51+I54</f>
        <v>-114332.03000000038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-26.3</v>
      </c>
      <c r="G57" s="14">
        <v>3494.7</v>
      </c>
      <c r="I57" s="13">
        <f>+F57-G57</f>
        <v>-3521</v>
      </c>
    </row>
    <row r="58" spans="1:10">
      <c r="C58" s="12" t="s">
        <v>49</v>
      </c>
      <c r="F58" s="14">
        <v>317693.69</v>
      </c>
      <c r="G58" s="14">
        <v>237578.5</v>
      </c>
      <c r="I58" s="13">
        <f>+F58-G58</f>
        <v>80115.19</v>
      </c>
    </row>
    <row r="59" spans="1:10">
      <c r="C59" s="12" t="s">
        <v>50</v>
      </c>
      <c r="F59" s="15">
        <v>-1565.92</v>
      </c>
      <c r="G59" s="15">
        <v>12419.49</v>
      </c>
      <c r="I59" s="17">
        <f>+F59-G59</f>
        <v>-13985.41</v>
      </c>
    </row>
    <row r="60" spans="1:10">
      <c r="B60" s="12" t="s">
        <v>51</v>
      </c>
      <c r="F60" s="15">
        <f>ROUND(SUM(F56:F59),5)</f>
        <v>316101.46999999997</v>
      </c>
      <c r="G60" s="15">
        <f>ROUND(SUM(G56:G59),5)</f>
        <v>253492.69</v>
      </c>
      <c r="I60" s="18">
        <f>SUM(I57:I59)</f>
        <v>62608.78</v>
      </c>
      <c r="J60" s="60">
        <f>ROUND((+F60-G60-I60),0)</f>
        <v>0</v>
      </c>
    </row>
    <row r="61" spans="1:10" ht="14.5" thickBot="1">
      <c r="A61" s="12" t="s">
        <v>52</v>
      </c>
      <c r="F61" s="16">
        <f>ROUND(F35+F55+F60,5)</f>
        <v>4408684.41</v>
      </c>
      <c r="G61" s="16">
        <f>ROUND(G35+G55+G60,5)</f>
        <v>4460407.66</v>
      </c>
      <c r="I61" s="58">
        <f>+I55+I60</f>
        <v>-51723.250000000378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  <row r="67" spans="6:7">
      <c r="F67" s="13"/>
      <c r="G67" s="13"/>
    </row>
    <row r="68" spans="6:7">
      <c r="F68" s="13"/>
      <c r="G68" s="13"/>
    </row>
  </sheetData>
  <pageMargins left="0.75" right="0.75" top="0.5" bottom="1" header="0.5" footer="0.5"/>
  <pageSetup scale="74" orientation="portrait" r:id="rId1"/>
  <headerFooter>
    <oddFooter>&amp;L&amp;F&amp;C&amp;A&amp;R&amp;D  &amp;T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6:K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4" style="13" customWidth="1"/>
    <col min="7" max="7" width="14.5" style="13" customWidth="1"/>
    <col min="8" max="8" width="4.08203125" style="6" customWidth="1"/>
    <col min="9" max="9" width="10.33203125" style="6" customWidth="1"/>
    <col min="10" max="10" width="11" style="6" customWidth="1"/>
    <col min="11" max="16384" width="8.6640625" style="6"/>
  </cols>
  <sheetData>
    <row r="6" spans="1:10" ht="30" customHeight="1"/>
    <row r="8" spans="1:10" ht="20">
      <c r="A8" s="5" t="s">
        <v>0</v>
      </c>
      <c r="G8" s="13" t="s">
        <v>307</v>
      </c>
    </row>
    <row r="9" spans="1:10" ht="24">
      <c r="A9" s="7" t="s">
        <v>1</v>
      </c>
      <c r="G9" s="62" t="s">
        <v>307</v>
      </c>
    </row>
    <row r="10" spans="1:10" ht="16.5">
      <c r="A10" s="9" t="s">
        <v>537</v>
      </c>
      <c r="G10" s="63" t="s">
        <v>2</v>
      </c>
    </row>
    <row r="12" spans="1:10" ht="28">
      <c r="F12" s="64" t="s">
        <v>538</v>
      </c>
      <c r="G12" s="64" t="s">
        <v>539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51435.73</v>
      </c>
      <c r="G16" s="14">
        <v>37952.6</v>
      </c>
      <c r="I16" s="1">
        <f t="shared" ref="I16:I22" si="0">+F16-G16</f>
        <v>13483.130000000005</v>
      </c>
      <c r="J16" s="61"/>
    </row>
    <row r="17" spans="2:10">
      <c r="D17" s="12" t="s">
        <v>7</v>
      </c>
      <c r="F17" s="14">
        <v>333851.05</v>
      </c>
      <c r="G17" s="14">
        <v>387186.31</v>
      </c>
      <c r="I17" s="1">
        <f t="shared" si="0"/>
        <v>-53335.260000000009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1369.64</v>
      </c>
      <c r="G19" s="14">
        <v>96.36</v>
      </c>
      <c r="I19" s="1">
        <f t="shared" si="0"/>
        <v>1273.2800000000002</v>
      </c>
      <c r="J19" s="61"/>
    </row>
    <row r="20" spans="2:10">
      <c r="D20" s="12" t="s">
        <v>10</v>
      </c>
      <c r="F20" s="14">
        <v>86724.96</v>
      </c>
      <c r="G20" s="14">
        <v>65065.78</v>
      </c>
      <c r="I20" s="1">
        <f t="shared" si="0"/>
        <v>21659.180000000008</v>
      </c>
      <c r="J20" s="61"/>
    </row>
    <row r="21" spans="2:10">
      <c r="D21" s="12" t="s">
        <v>11</v>
      </c>
      <c r="F21" s="14">
        <v>3412.32</v>
      </c>
      <c r="G21" s="14">
        <v>4659.21</v>
      </c>
      <c r="I21" s="1">
        <f t="shared" si="0"/>
        <v>-1246.8899999999999</v>
      </c>
      <c r="J21" s="61"/>
    </row>
    <row r="22" spans="2:10">
      <c r="D22" s="12" t="s">
        <v>12</v>
      </c>
      <c r="F22" s="15">
        <v>9226.35</v>
      </c>
      <c r="G22" s="15">
        <v>3853.25</v>
      </c>
      <c r="I22" s="3">
        <f t="shared" si="0"/>
        <v>5373.1</v>
      </c>
      <c r="J22" s="61">
        <f>+I22+G22-F22</f>
        <v>0</v>
      </c>
    </row>
    <row r="23" spans="2:10">
      <c r="C23" s="12" t="s">
        <v>13</v>
      </c>
      <c r="F23" s="15">
        <f>ROUND(SUM(F15:F22),5)</f>
        <v>488915.32</v>
      </c>
      <c r="G23" s="15">
        <f>ROUND(SUM(G15:G22),5)</f>
        <v>503722.06</v>
      </c>
      <c r="I23" s="1">
        <f>SUM(I15:I22)</f>
        <v>-14806.739999999996</v>
      </c>
      <c r="J23" s="61">
        <f>+I23+G23-F23</f>
        <v>0</v>
      </c>
    </row>
    <row r="24" spans="2:10">
      <c r="B24" s="12" t="s">
        <v>17</v>
      </c>
      <c r="F24" s="14">
        <f>ROUND(F14+F23,5)</f>
        <v>488915.32</v>
      </c>
      <c r="G24" s="14">
        <f>ROUND(G14+G23,5)</f>
        <v>503722.06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-493545.46</v>
      </c>
      <c r="G32" s="15">
        <v>-398480.62</v>
      </c>
      <c r="I32" s="3">
        <f t="shared" si="1"/>
        <v>-95064.840000000026</v>
      </c>
    </row>
    <row r="33" spans="1:10">
      <c r="B33" s="12" t="s">
        <v>26</v>
      </c>
      <c r="F33" s="15">
        <f>ROUND(F25+SUM(F29:F32),5)</f>
        <v>3876287</v>
      </c>
      <c r="G33" s="15">
        <f>ROUND(G25+SUM(G29:G32),5)</f>
        <v>3971351.84</v>
      </c>
      <c r="I33" s="2">
        <f>SUM(I29:I32)</f>
        <v>-95064.840000000026</v>
      </c>
    </row>
    <row r="34" spans="1:10" ht="14.5" thickBot="1">
      <c r="A34" s="12" t="s">
        <v>27</v>
      </c>
      <c r="F34" s="16">
        <f>ROUND(F13+F24+F33,5)</f>
        <v>4365202.32</v>
      </c>
      <c r="G34" s="16">
        <f>ROUND(G13+G24+G33,5)</f>
        <v>4475073.9000000004</v>
      </c>
      <c r="I34" s="59">
        <f t="shared" si="1"/>
        <v>-109871.58000000007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  <c r="I38" s="13"/>
    </row>
    <row r="39" spans="1:10">
      <c r="E39" s="12" t="s">
        <v>32</v>
      </c>
      <c r="G39" s="15">
        <v>59131.47</v>
      </c>
      <c r="I39" s="3">
        <f>+F39-G39</f>
        <v>-59131.47</v>
      </c>
    </row>
    <row r="40" spans="1:10">
      <c r="D40" s="12" t="s">
        <v>33</v>
      </c>
      <c r="G40" s="14">
        <f>ROUND(SUM(G38:G39),5)</f>
        <v>59131.47</v>
      </c>
      <c r="I40" s="13">
        <f>SUM(I38:I39)</f>
        <v>-59131.47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-65929.88</v>
      </c>
      <c r="G43" s="14">
        <v>1690.47</v>
      </c>
      <c r="I43" s="1">
        <f t="shared" si="2"/>
        <v>-67620.350000000006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13506.2</v>
      </c>
      <c r="G45" s="14">
        <v>14526.73</v>
      </c>
      <c r="I45" s="1">
        <f t="shared" si="2"/>
        <v>-1020.5299999999988</v>
      </c>
    </row>
    <row r="46" spans="1:10">
      <c r="E46" s="12" t="s">
        <v>39</v>
      </c>
      <c r="F46" s="14">
        <v>81068.33</v>
      </c>
      <c r="G46" s="14">
        <v>3680.74</v>
      </c>
      <c r="I46" s="1">
        <f t="shared" si="2"/>
        <v>77387.59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1">
      <c r="D49" s="12" t="s">
        <v>41</v>
      </c>
      <c r="F49" s="15">
        <f>ROUND(SUM(F41:F48),5)</f>
        <v>212017.79</v>
      </c>
      <c r="G49" s="15">
        <f>ROUND(SUM(G41:G48),5)</f>
        <v>188527.37</v>
      </c>
      <c r="I49" s="18">
        <f>SUM(I42:I48)</f>
        <v>23490.419999999976</v>
      </c>
    </row>
    <row r="50" spans="1:11">
      <c r="C50" s="12" t="s">
        <v>42</v>
      </c>
      <c r="F50" s="14">
        <f>ROUND(F37+F40+F49,5)</f>
        <v>212017.79</v>
      </c>
      <c r="G50" s="14">
        <f>ROUND(G37+G40+G49,5)</f>
        <v>247658.84</v>
      </c>
      <c r="I50" s="13">
        <f>+I40+I49</f>
        <v>-35641.050000000025</v>
      </c>
      <c r="J50" s="213">
        <f>ROUND((+F50-G50-I50),0)</f>
        <v>0</v>
      </c>
      <c r="K50" s="213"/>
    </row>
    <row r="51" spans="1:11">
      <c r="C51" s="12" t="s">
        <v>43</v>
      </c>
      <c r="J51" s="213"/>
      <c r="K51" s="213"/>
    </row>
    <row r="52" spans="1:11">
      <c r="D52" s="12" t="s">
        <v>44</v>
      </c>
      <c r="F52" s="15">
        <v>3866164.52</v>
      </c>
      <c r="G52" s="15">
        <v>3959946.84</v>
      </c>
      <c r="I52" s="17">
        <f>+F53-G53</f>
        <v>-93782.319999999832</v>
      </c>
      <c r="J52" s="213"/>
      <c r="K52" s="213"/>
    </row>
    <row r="53" spans="1:11">
      <c r="C53" s="12" t="s">
        <v>45</v>
      </c>
      <c r="F53" s="15">
        <f>ROUND(SUM(F51:F52),5)</f>
        <v>3866164.52</v>
      </c>
      <c r="G53" s="15">
        <f>ROUND(SUM(G51:G52),5)</f>
        <v>3959946.84</v>
      </c>
      <c r="I53" s="18">
        <f>+I52</f>
        <v>-93782.319999999832</v>
      </c>
      <c r="J53" s="213"/>
      <c r="K53" s="213"/>
    </row>
    <row r="54" spans="1:11">
      <c r="B54" s="12" t="s">
        <v>46</v>
      </c>
      <c r="F54" s="14">
        <f>ROUND(F36+F50+F53,5)</f>
        <v>4078182.31</v>
      </c>
      <c r="G54" s="14">
        <f>ROUND(G36+G50+G53,5)</f>
        <v>4207605.68</v>
      </c>
      <c r="I54" s="13">
        <f>+I50+I53</f>
        <v>-129423.36999999985</v>
      </c>
      <c r="J54" s="213">
        <f>ROUND((+F54-G54-I54),0)</f>
        <v>0</v>
      </c>
      <c r="K54" s="213"/>
    </row>
    <row r="55" spans="1:11">
      <c r="B55" s="12" t="s">
        <v>47</v>
      </c>
      <c r="J55" s="213"/>
      <c r="K55" s="213"/>
    </row>
    <row r="56" spans="1:11">
      <c r="C56" s="12" t="s">
        <v>48</v>
      </c>
      <c r="F56" s="14">
        <v>-26.3</v>
      </c>
      <c r="I56" s="1">
        <f>+F56-G56</f>
        <v>-26.3</v>
      </c>
      <c r="J56" s="213"/>
      <c r="K56" s="213"/>
    </row>
    <row r="57" spans="1:11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1">
      <c r="C58" s="12" t="s">
        <v>50</v>
      </c>
      <c r="F58" s="15">
        <v>-30647.38</v>
      </c>
      <c r="G58" s="15">
        <v>29889.72</v>
      </c>
      <c r="I58" s="3">
        <f>+F58-G58</f>
        <v>-60537.100000000006</v>
      </c>
      <c r="J58" s="243"/>
    </row>
    <row r="59" spans="1:11">
      <c r="B59" s="12" t="s">
        <v>51</v>
      </c>
      <c r="F59" s="15">
        <f>ROUND(SUM(F55:F58),5)</f>
        <v>287020.01</v>
      </c>
      <c r="G59" s="15">
        <f>ROUND(SUM(G55:G58),5)</f>
        <v>267468.21999999997</v>
      </c>
      <c r="I59" s="18">
        <f>SUM(I56:I58)</f>
        <v>19551.789999999994</v>
      </c>
      <c r="J59" s="213">
        <f>ROUND((+F59-G59-I59),0)</f>
        <v>0</v>
      </c>
    </row>
    <row r="60" spans="1:11" ht="14.5" thickBot="1">
      <c r="A60" s="12" t="s">
        <v>52</v>
      </c>
      <c r="F60" s="16">
        <f>ROUND(F35+F54+F59,5)</f>
        <v>4365202.32</v>
      </c>
      <c r="G60" s="16">
        <f>ROUND(G35+G54+G59,5)</f>
        <v>4475073.9000000004</v>
      </c>
      <c r="I60" s="58">
        <f>+I54+I59</f>
        <v>-109871.57999999986</v>
      </c>
      <c r="J60" s="213">
        <f>ROUND((+F60-G60-I60),0)</f>
        <v>0</v>
      </c>
    </row>
    <row r="61" spans="1:11">
      <c r="I61" s="213">
        <f>ROUND((+I34-I54-I59),0)</f>
        <v>0</v>
      </c>
      <c r="J61" s="213"/>
    </row>
  </sheetData>
  <pageMargins left="0.75" right="0.75" top="0.5" bottom="0.75" header="0.5" footer="0.5"/>
  <pageSetup scale="75" orientation="portrait" r:id="rId1"/>
  <headerFooter>
    <oddFooter>&amp;L&amp;F&amp;C&amp;A&amp;R&amp;D 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S112"/>
  <sheetViews>
    <sheetView workbookViewId="0"/>
  </sheetViews>
  <sheetFormatPr defaultColWidth="8.6640625" defaultRowHeight="14" outlineLevelRow="1"/>
  <cols>
    <col min="1" max="5" width="2" style="6" bestFit="1" customWidth="1"/>
    <col min="6" max="6" width="35" style="6" bestFit="1" customWidth="1"/>
    <col min="7" max="7" width="15.58203125" style="6" customWidth="1"/>
    <col min="8" max="8" width="12" style="6" customWidth="1"/>
    <col min="9" max="9" width="3.1640625" style="6" customWidth="1"/>
    <col min="10" max="10" width="8.83203125" style="6" bestFit="1" customWidth="1"/>
    <col min="11" max="11" width="8.6640625" style="6"/>
    <col min="12" max="12" width="4.1640625" style="6" customWidth="1"/>
    <col min="13" max="18" width="8.6640625" style="6"/>
    <col min="19" max="19" width="11.08203125" style="6" customWidth="1"/>
    <col min="20" max="16384" width="8.6640625" style="6"/>
  </cols>
  <sheetData>
    <row r="7" spans="1:11" ht="33" customHeight="1"/>
    <row r="8" spans="1:11" ht="28.25" customHeight="1">
      <c r="A8" s="5" t="s">
        <v>0</v>
      </c>
      <c r="H8" s="6" t="s">
        <v>307</v>
      </c>
    </row>
    <row r="9" spans="1:11" ht="24">
      <c r="A9" s="7" t="s">
        <v>92</v>
      </c>
      <c r="H9" s="8" t="s">
        <v>307</v>
      </c>
    </row>
    <row r="10" spans="1:11" ht="16.5">
      <c r="A10" s="9" t="s">
        <v>308</v>
      </c>
      <c r="H10" s="10" t="s">
        <v>2</v>
      </c>
    </row>
    <row r="11" spans="1:11" ht="28">
      <c r="G11" s="11" t="s">
        <v>309</v>
      </c>
      <c r="H11" s="11" t="s">
        <v>54</v>
      </c>
      <c r="J11" s="21" t="s">
        <v>187</v>
      </c>
      <c r="K11" s="22" t="s">
        <v>188</v>
      </c>
    </row>
    <row r="12" spans="1:11">
      <c r="B12" s="12" t="s">
        <v>64</v>
      </c>
      <c r="G12" s="13"/>
      <c r="H12" s="13"/>
      <c r="J12" s="13"/>
    </row>
    <row r="13" spans="1:11">
      <c r="D13" s="12" t="s">
        <v>65</v>
      </c>
      <c r="G13" s="13"/>
      <c r="H13" s="13"/>
      <c r="J13" s="13"/>
    </row>
    <row r="14" spans="1:11">
      <c r="E14" s="12" t="s">
        <v>66</v>
      </c>
      <c r="G14" s="14">
        <v>12003.9</v>
      </c>
      <c r="H14" s="14">
        <v>13050</v>
      </c>
      <c r="J14" s="14">
        <f>+G14-H14</f>
        <v>-1046.1000000000004</v>
      </c>
      <c r="K14" s="24">
        <f>+J14/H14</f>
        <v>-8.0160919540229914E-2</v>
      </c>
    </row>
    <row r="15" spans="1:11">
      <c r="E15" s="12" t="s">
        <v>67</v>
      </c>
      <c r="G15" s="14">
        <v>269144</v>
      </c>
      <c r="H15" s="14">
        <v>252081</v>
      </c>
      <c r="J15" s="14">
        <f>+G15-H15</f>
        <v>17063</v>
      </c>
      <c r="K15" s="24">
        <f>+J15/H15</f>
        <v>6.7688560423038627E-2</v>
      </c>
    </row>
    <row r="16" spans="1:11" hidden="1" outlineLevel="1">
      <c r="E16" s="12" t="s">
        <v>68</v>
      </c>
      <c r="G16" s="13"/>
      <c r="H16" s="13"/>
      <c r="J16" s="14">
        <f>+G16-H16</f>
        <v>0</v>
      </c>
      <c r="K16" s="24" t="e">
        <f>+J16/H16</f>
        <v>#DIV/0!</v>
      </c>
    </row>
    <row r="17" spans="3:11" hidden="1" outlineLevel="1">
      <c r="F17" s="12" t="s">
        <v>93</v>
      </c>
      <c r="G17" s="13"/>
      <c r="H17" s="13"/>
      <c r="J17" s="14">
        <f>+G17-H17</f>
        <v>0</v>
      </c>
      <c r="K17" s="24" t="e">
        <f>+J17/H17</f>
        <v>#DIV/0!</v>
      </c>
    </row>
    <row r="18" spans="3:11" collapsed="1">
      <c r="E18" s="12" t="s">
        <v>94</v>
      </c>
      <c r="G18" s="13"/>
      <c r="H18" s="13"/>
      <c r="J18" s="14"/>
      <c r="K18" s="24"/>
    </row>
    <row r="19" spans="3:11">
      <c r="E19" s="12" t="s">
        <v>69</v>
      </c>
      <c r="G19" s="13"/>
      <c r="H19" s="13"/>
      <c r="J19" s="14"/>
      <c r="K19" s="24"/>
    </row>
    <row r="20" spans="3:11">
      <c r="F20" s="12" t="s">
        <v>96</v>
      </c>
      <c r="G20" s="15">
        <v>3.45</v>
      </c>
      <c r="H20" s="15">
        <v>3.92</v>
      </c>
      <c r="J20" s="15">
        <f>+G20-H20</f>
        <v>-0.46999999999999975</v>
      </c>
      <c r="K20" s="27">
        <f>+J20/H20</f>
        <v>-0.11989795918367341</v>
      </c>
    </row>
    <row r="21" spans="3:11">
      <c r="E21" s="12" t="s">
        <v>97</v>
      </c>
      <c r="G21" s="14">
        <f>ROUND(SUM(G19:G20),5)</f>
        <v>3.45</v>
      </c>
      <c r="H21" s="14">
        <f>ROUND(SUM(H19:H20),5)</f>
        <v>3.92</v>
      </c>
      <c r="J21" s="14">
        <f>+G21-H21</f>
        <v>-0.46999999999999975</v>
      </c>
      <c r="K21" s="24">
        <f>+J21/H21</f>
        <v>-0.11989795918367341</v>
      </c>
    </row>
    <row r="22" spans="3:11">
      <c r="E22" s="12" t="s">
        <v>70</v>
      </c>
      <c r="G22" s="13"/>
      <c r="H22" s="13"/>
    </row>
    <row r="23" spans="3:11">
      <c r="F23" s="12" t="s">
        <v>99</v>
      </c>
      <c r="G23" s="15">
        <v>250</v>
      </c>
      <c r="H23" s="15">
        <v>500</v>
      </c>
      <c r="J23" s="15">
        <f>+G23-H23</f>
        <v>-250</v>
      </c>
      <c r="K23" s="27">
        <f>+J23/H23</f>
        <v>-0.5</v>
      </c>
    </row>
    <row r="24" spans="3:11">
      <c r="E24" s="12" t="s">
        <v>102</v>
      </c>
      <c r="G24" s="15">
        <f>ROUND(SUM(G22:G23),5)</f>
        <v>250</v>
      </c>
      <c r="H24" s="15">
        <f>ROUND(SUM(H22:H23),5)</f>
        <v>500</v>
      </c>
      <c r="J24" s="15">
        <f>+G24-H24</f>
        <v>-250</v>
      </c>
      <c r="K24" s="27">
        <f>+J24/H24</f>
        <v>-0.5</v>
      </c>
    </row>
    <row r="25" spans="3:11">
      <c r="D25" s="12" t="s">
        <v>76</v>
      </c>
      <c r="G25" s="15">
        <f>ROUND(SUM(G13:G15)+G18+G21+G24,5)</f>
        <v>281401.34999999998</v>
      </c>
      <c r="H25" s="15">
        <f>ROUND(SUM(H13:H15)+H18+H21+H24,5)</f>
        <v>265634.92</v>
      </c>
      <c r="J25" s="15">
        <f>+G25-H25</f>
        <v>15766.429999999993</v>
      </c>
      <c r="K25" s="27">
        <f>+J25/H25</f>
        <v>5.9353755146348962E-2</v>
      </c>
    </row>
    <row r="26" spans="3:11">
      <c r="C26" s="12" t="s">
        <v>77</v>
      </c>
      <c r="G26" s="14">
        <f>G25</f>
        <v>281401.34999999998</v>
      </c>
      <c r="H26" s="14">
        <f>H25</f>
        <v>265634.92</v>
      </c>
      <c r="J26" s="14">
        <f>+G26-H26</f>
        <v>15766.429999999993</v>
      </c>
      <c r="K26" s="24">
        <f>+J26/H26</f>
        <v>5.9353755146348962E-2</v>
      </c>
    </row>
    <row r="27" spans="3:11">
      <c r="C27" s="12" t="s">
        <v>78</v>
      </c>
      <c r="G27" s="13"/>
      <c r="H27" s="13"/>
    </row>
    <row r="28" spans="3:11">
      <c r="D28" s="12" t="s">
        <v>79</v>
      </c>
      <c r="G28" s="13"/>
      <c r="H28" s="13"/>
    </row>
    <row r="29" spans="3:11">
      <c r="E29" s="12" t="s">
        <v>310</v>
      </c>
      <c r="G29" s="14">
        <v>7800</v>
      </c>
      <c r="H29" s="13"/>
      <c r="J29" s="14">
        <f>+G29-H29</f>
        <v>7800</v>
      </c>
      <c r="K29" s="24">
        <v>1</v>
      </c>
    </row>
    <row r="30" spans="3:11">
      <c r="E30" s="12" t="s">
        <v>254</v>
      </c>
      <c r="G30" s="13"/>
      <c r="H30" s="13"/>
    </row>
    <row r="31" spans="3:11" hidden="1" outlineLevel="1">
      <c r="F31" s="12" t="s">
        <v>133</v>
      </c>
      <c r="G31" s="14">
        <v>4019</v>
      </c>
      <c r="H31" s="14">
        <v>4017</v>
      </c>
      <c r="J31" s="14">
        <f t="shared" ref="J31:J38" si="0">+G31-H31</f>
        <v>2</v>
      </c>
      <c r="K31" s="24">
        <f t="shared" ref="K31:K38" si="1">+J31/H31</f>
        <v>4.978839930296241E-4</v>
      </c>
    </row>
    <row r="32" spans="3:11" hidden="1" outlineLevel="1">
      <c r="F32" s="12" t="s">
        <v>132</v>
      </c>
      <c r="G32" s="13"/>
      <c r="H32" s="14">
        <v>1242.9000000000001</v>
      </c>
      <c r="J32" s="14">
        <f t="shared" si="0"/>
        <v>-1242.9000000000001</v>
      </c>
      <c r="K32" s="24">
        <f t="shared" si="1"/>
        <v>-1</v>
      </c>
    </row>
    <row r="33" spans="5:11" hidden="1" outlineLevel="1">
      <c r="F33" s="12" t="s">
        <v>131</v>
      </c>
      <c r="G33" s="14">
        <v>2470.96</v>
      </c>
      <c r="H33" s="14">
        <v>2414.34</v>
      </c>
      <c r="J33" s="14">
        <f t="shared" si="0"/>
        <v>56.619999999999891</v>
      </c>
      <c r="K33" s="24">
        <f t="shared" si="1"/>
        <v>2.3451543693100346E-2</v>
      </c>
    </row>
    <row r="34" spans="5:11" hidden="1" outlineLevel="1">
      <c r="F34" s="12" t="s">
        <v>130</v>
      </c>
      <c r="G34" s="15">
        <v>2308.33</v>
      </c>
      <c r="H34" s="15">
        <v>1874.86</v>
      </c>
      <c r="J34" s="15">
        <f t="shared" si="0"/>
        <v>433.47</v>
      </c>
      <c r="K34" s="27">
        <f t="shared" si="1"/>
        <v>0.23120126302763944</v>
      </c>
    </row>
    <row r="35" spans="5:11" collapsed="1">
      <c r="E35" s="12" t="s">
        <v>255</v>
      </c>
      <c r="G35" s="14">
        <f>ROUND(SUM(G30:G34),5)</f>
        <v>8798.2900000000009</v>
      </c>
      <c r="H35" s="14">
        <f>ROUND(SUM(H30:H34),5)</f>
        <v>9549.1</v>
      </c>
      <c r="J35" s="14">
        <f t="shared" si="0"/>
        <v>-750.80999999999949</v>
      </c>
      <c r="K35" s="24">
        <f t="shared" si="1"/>
        <v>-7.862625797195541E-2</v>
      </c>
    </row>
    <row r="36" spans="5:11">
      <c r="E36" s="12" t="s">
        <v>107</v>
      </c>
      <c r="G36" s="14">
        <v>11529.81</v>
      </c>
      <c r="H36" s="14">
        <v>10041.66</v>
      </c>
      <c r="J36" s="14">
        <f t="shared" si="0"/>
        <v>1488.1499999999996</v>
      </c>
      <c r="K36" s="24">
        <f t="shared" si="1"/>
        <v>0.14819760876189789</v>
      </c>
    </row>
    <row r="37" spans="5:11">
      <c r="E37" s="12" t="s">
        <v>108</v>
      </c>
      <c r="G37" s="14">
        <v>6217.38</v>
      </c>
      <c r="H37" s="14">
        <v>6125.5</v>
      </c>
      <c r="J37" s="14">
        <f t="shared" si="0"/>
        <v>91.880000000000109</v>
      </c>
      <c r="K37" s="24">
        <f t="shared" si="1"/>
        <v>1.4999591870051442E-2</v>
      </c>
    </row>
    <row r="38" spans="5:11">
      <c r="E38" s="12" t="s">
        <v>109</v>
      </c>
      <c r="G38" s="14">
        <v>5416.66</v>
      </c>
      <c r="H38" s="14">
        <v>10158.959999999999</v>
      </c>
      <c r="J38" s="14">
        <f t="shared" si="0"/>
        <v>-4742.2999999999993</v>
      </c>
      <c r="K38" s="24">
        <f t="shared" si="1"/>
        <v>-0.46680959468292027</v>
      </c>
    </row>
    <row r="39" spans="5:11">
      <c r="E39" s="12" t="s">
        <v>111</v>
      </c>
      <c r="G39" s="14">
        <v>3843.72</v>
      </c>
      <c r="H39" s="14">
        <v>3913.04</v>
      </c>
      <c r="J39" s="14">
        <f t="shared" ref="J39:J59" si="2">+G39-H39</f>
        <v>-69.320000000000164</v>
      </c>
      <c r="K39" s="24">
        <f t="shared" ref="K39:K58" si="3">+J39/H39</f>
        <v>-1.7715126857890583E-2</v>
      </c>
    </row>
    <row r="40" spans="5:11">
      <c r="E40" s="12" t="s">
        <v>112</v>
      </c>
      <c r="G40" s="14">
        <v>6129.84</v>
      </c>
      <c r="H40" s="14">
        <v>6039.26</v>
      </c>
      <c r="J40" s="14">
        <f t="shared" si="2"/>
        <v>90.579999999999927</v>
      </c>
      <c r="K40" s="24">
        <f t="shared" si="3"/>
        <v>1.499852630951473E-2</v>
      </c>
    </row>
    <row r="41" spans="5:11">
      <c r="E41" s="12" t="s">
        <v>113</v>
      </c>
      <c r="G41" s="14">
        <v>6392.56</v>
      </c>
      <c r="H41" s="14">
        <v>6298.08</v>
      </c>
      <c r="J41" s="14">
        <f t="shared" si="2"/>
        <v>94.480000000000473</v>
      </c>
      <c r="K41" s="24">
        <f t="shared" si="3"/>
        <v>1.5001397251225845E-2</v>
      </c>
    </row>
    <row r="42" spans="5:11">
      <c r="E42" s="12" t="s">
        <v>114</v>
      </c>
      <c r="G42" s="14">
        <v>44067.360000000001</v>
      </c>
      <c r="H42" s="14">
        <v>51850.559999999998</v>
      </c>
      <c r="J42" s="14">
        <f t="shared" si="2"/>
        <v>-7783.1999999999971</v>
      </c>
      <c r="K42" s="24">
        <f t="shared" si="3"/>
        <v>-0.15010831126992644</v>
      </c>
    </row>
    <row r="43" spans="5:11">
      <c r="E43" s="12" t="s">
        <v>115</v>
      </c>
      <c r="G43" s="13"/>
      <c r="H43" s="14">
        <v>4166.66</v>
      </c>
      <c r="J43" s="14">
        <f t="shared" si="2"/>
        <v>-4166.66</v>
      </c>
      <c r="K43" s="24">
        <f t="shared" si="3"/>
        <v>-1</v>
      </c>
    </row>
    <row r="44" spans="5:11">
      <c r="E44" s="12" t="s">
        <v>116</v>
      </c>
      <c r="G44" s="14">
        <v>23697.96</v>
      </c>
      <c r="H44" s="14">
        <v>24023.88</v>
      </c>
      <c r="J44" s="14">
        <f t="shared" si="2"/>
        <v>-325.92000000000189</v>
      </c>
      <c r="K44" s="24">
        <f t="shared" si="3"/>
        <v>-1.3566501331175559E-2</v>
      </c>
    </row>
    <row r="45" spans="5:11">
      <c r="E45" s="12" t="s">
        <v>117</v>
      </c>
      <c r="G45" s="14">
        <v>38787.64</v>
      </c>
      <c r="H45" s="14">
        <v>25611.599999999999</v>
      </c>
      <c r="J45" s="14">
        <f t="shared" si="2"/>
        <v>13176.04</v>
      </c>
      <c r="K45" s="24">
        <f t="shared" si="3"/>
        <v>0.51445594964781594</v>
      </c>
    </row>
    <row r="46" spans="5:11">
      <c r="E46" s="12" t="s">
        <v>118</v>
      </c>
      <c r="G46" s="14">
        <v>4418.32</v>
      </c>
      <c r="H46" s="14">
        <v>4250</v>
      </c>
      <c r="J46" s="14">
        <f t="shared" si="2"/>
        <v>168.31999999999971</v>
      </c>
      <c r="K46" s="24">
        <f t="shared" si="3"/>
        <v>3.9604705882352875E-2</v>
      </c>
    </row>
    <row r="47" spans="5:11">
      <c r="E47" s="12" t="s">
        <v>119</v>
      </c>
      <c r="G47" s="14">
        <v>4270.84</v>
      </c>
      <c r="H47" s="14">
        <v>4545.4399999999996</v>
      </c>
      <c r="J47" s="14">
        <f t="shared" si="2"/>
        <v>-274.59999999999945</v>
      </c>
      <c r="K47" s="24">
        <f t="shared" si="3"/>
        <v>-6.0412193319018509E-2</v>
      </c>
    </row>
    <row r="48" spans="5:11">
      <c r="E48" s="12" t="s">
        <v>120</v>
      </c>
      <c r="G48" s="14">
        <v>4666.66</v>
      </c>
      <c r="H48" s="14">
        <v>4666.66</v>
      </c>
      <c r="J48" s="14">
        <f t="shared" si="2"/>
        <v>0</v>
      </c>
      <c r="K48" s="24">
        <f t="shared" si="3"/>
        <v>0</v>
      </c>
    </row>
    <row r="49" spans="4:11">
      <c r="E49" s="12" t="s">
        <v>121</v>
      </c>
      <c r="G49" s="14">
        <v>4686.26</v>
      </c>
      <c r="H49" s="14">
        <v>4583.34</v>
      </c>
      <c r="J49" s="14">
        <f t="shared" si="2"/>
        <v>102.92000000000007</v>
      </c>
      <c r="K49" s="24">
        <f t="shared" si="3"/>
        <v>2.2455240065105374E-2</v>
      </c>
    </row>
    <row r="50" spans="4:11">
      <c r="E50" s="12" t="s">
        <v>123</v>
      </c>
      <c r="G50" s="14">
        <v>75</v>
      </c>
      <c r="H50" s="13"/>
      <c r="J50" s="14">
        <f t="shared" si="2"/>
        <v>75</v>
      </c>
      <c r="K50" s="24">
        <v>1</v>
      </c>
    </row>
    <row r="51" spans="4:11">
      <c r="E51" s="12" t="s">
        <v>124</v>
      </c>
      <c r="G51" s="13"/>
      <c r="H51" s="14">
        <v>4275</v>
      </c>
      <c r="J51" s="14">
        <f t="shared" si="2"/>
        <v>-4275</v>
      </c>
      <c r="K51" s="24">
        <f t="shared" si="3"/>
        <v>-1</v>
      </c>
    </row>
    <row r="52" spans="4:11">
      <c r="E52" s="12" t="s">
        <v>125</v>
      </c>
      <c r="G52" s="14">
        <v>2989.58</v>
      </c>
      <c r="H52" s="13"/>
      <c r="J52" s="14">
        <f t="shared" si="2"/>
        <v>2989.58</v>
      </c>
      <c r="K52" s="24">
        <v>1</v>
      </c>
    </row>
    <row r="53" spans="4:11">
      <c r="E53" s="12" t="s">
        <v>311</v>
      </c>
      <c r="G53" s="14">
        <v>3760.42</v>
      </c>
      <c r="H53" s="13"/>
      <c r="J53" s="14">
        <f t="shared" si="2"/>
        <v>3760.42</v>
      </c>
      <c r="K53" s="24">
        <v>1</v>
      </c>
    </row>
    <row r="54" spans="4:11">
      <c r="E54" s="12" t="s">
        <v>127</v>
      </c>
      <c r="G54" s="13"/>
      <c r="H54" s="14">
        <v>2400</v>
      </c>
      <c r="J54" s="14">
        <f t="shared" si="2"/>
        <v>-2400</v>
      </c>
      <c r="K54" s="24">
        <f t="shared" si="3"/>
        <v>-1</v>
      </c>
    </row>
    <row r="55" spans="4:11">
      <c r="D55" s="12" t="s">
        <v>129</v>
      </c>
      <c r="G55" s="14">
        <f>ROUND(SUM(G28:G29)+SUM(G35:G54),5)</f>
        <v>187548.3</v>
      </c>
      <c r="H55" s="14">
        <f>ROUND(SUM(H28:H29)+SUM(H35:H54),5)</f>
        <v>182498.74</v>
      </c>
      <c r="J55" s="14">
        <f t="shared" si="2"/>
        <v>5049.5599999999977</v>
      </c>
      <c r="K55" s="24">
        <f t="shared" si="3"/>
        <v>2.766901294770582E-2</v>
      </c>
    </row>
    <row r="56" spans="4:11">
      <c r="D56" s="12" t="s">
        <v>80</v>
      </c>
      <c r="G56" s="13"/>
      <c r="H56" s="13"/>
      <c r="J56" s="14"/>
      <c r="K56" s="24"/>
    </row>
    <row r="57" spans="4:11">
      <c r="E57" s="12" t="s">
        <v>134</v>
      </c>
      <c r="G57" s="14">
        <v>30224.42</v>
      </c>
      <c r="H57" s="14">
        <v>18678.82</v>
      </c>
      <c r="J57" s="14">
        <f t="shared" si="2"/>
        <v>11545.599999999999</v>
      </c>
      <c r="K57" s="24">
        <f t="shared" si="3"/>
        <v>0.61811185074860187</v>
      </c>
    </row>
    <row r="58" spans="4:11">
      <c r="E58" s="12" t="s">
        <v>135</v>
      </c>
      <c r="G58" s="14">
        <v>2332.9699999999998</v>
      </c>
      <c r="H58" s="14">
        <v>-686.74</v>
      </c>
      <c r="J58" s="14">
        <f t="shared" si="2"/>
        <v>3019.71</v>
      </c>
      <c r="K58" s="24">
        <f t="shared" si="3"/>
        <v>-4.3971663220432768</v>
      </c>
    </row>
    <row r="59" spans="4:11">
      <c r="E59" s="12" t="s">
        <v>136</v>
      </c>
      <c r="G59" s="15">
        <v>1243.57</v>
      </c>
      <c r="H59" s="17"/>
      <c r="J59" s="15">
        <f t="shared" si="2"/>
        <v>1243.57</v>
      </c>
      <c r="K59" s="27">
        <v>1</v>
      </c>
    </row>
    <row r="60" spans="4:11">
      <c r="D60" s="12" t="s">
        <v>137</v>
      </c>
      <c r="G60" s="14">
        <f>ROUND(SUM(G56:G59),5)</f>
        <v>33800.959999999999</v>
      </c>
      <c r="H60" s="14">
        <f>ROUND(SUM(H56:H59),5)</f>
        <v>17992.080000000002</v>
      </c>
    </row>
    <row r="61" spans="4:11">
      <c r="D61" s="12" t="s">
        <v>81</v>
      </c>
      <c r="G61" s="14">
        <v>480.95</v>
      </c>
      <c r="H61" s="14">
        <v>14.95</v>
      </c>
      <c r="J61" s="14">
        <f t="shared" ref="J61:J71" si="4">+G61-H61</f>
        <v>466</v>
      </c>
      <c r="K61" s="24">
        <f t="shared" ref="K61:K71" si="5">+J61/H61</f>
        <v>31.170568561872912</v>
      </c>
    </row>
    <row r="62" spans="4:11">
      <c r="D62" s="12" t="s">
        <v>84</v>
      </c>
      <c r="G62" s="13"/>
      <c r="H62" s="13"/>
      <c r="J62" s="14"/>
      <c r="K62" s="24"/>
    </row>
    <row r="63" spans="4:11" hidden="1" outlineLevel="1">
      <c r="E63" s="12" t="s">
        <v>256</v>
      </c>
      <c r="G63" s="13"/>
      <c r="H63" s="14">
        <v>915</v>
      </c>
      <c r="J63" s="14">
        <f t="shared" si="4"/>
        <v>-915</v>
      </c>
      <c r="K63" s="24">
        <f t="shared" si="5"/>
        <v>-1</v>
      </c>
    </row>
    <row r="64" spans="4:11" hidden="1" outlineLevel="1">
      <c r="E64" s="12" t="s">
        <v>139</v>
      </c>
      <c r="G64" s="14">
        <v>113.25</v>
      </c>
      <c r="H64" s="13"/>
      <c r="J64" s="14">
        <f t="shared" si="4"/>
        <v>113.25</v>
      </c>
      <c r="K64" s="24">
        <v>1</v>
      </c>
    </row>
    <row r="65" spans="4:11" hidden="1" outlineLevel="1">
      <c r="E65" s="12" t="s">
        <v>140</v>
      </c>
      <c r="G65" s="14">
        <v>164.49</v>
      </c>
      <c r="H65" s="13"/>
      <c r="J65" s="14">
        <f t="shared" si="4"/>
        <v>164.49</v>
      </c>
      <c r="K65" s="24">
        <v>1</v>
      </c>
    </row>
    <row r="66" spans="4:11" hidden="1" outlineLevel="1">
      <c r="E66" s="12" t="s">
        <v>141</v>
      </c>
      <c r="G66" s="14">
        <v>186.49</v>
      </c>
      <c r="H66" s="14">
        <v>344.94</v>
      </c>
      <c r="J66" s="14">
        <f t="shared" si="4"/>
        <v>-158.44999999999999</v>
      </c>
      <c r="K66" s="24">
        <f t="shared" si="5"/>
        <v>-0.45935525018843854</v>
      </c>
    </row>
    <row r="67" spans="4:11" hidden="1" outlineLevel="1">
      <c r="E67" s="12" t="s">
        <v>142</v>
      </c>
      <c r="G67" s="14">
        <v>10.25</v>
      </c>
      <c r="H67" s="14">
        <v>157.72999999999999</v>
      </c>
      <c r="J67" s="14">
        <f t="shared" si="4"/>
        <v>-147.47999999999999</v>
      </c>
      <c r="K67" s="24">
        <f t="shared" si="5"/>
        <v>-0.93501553287263039</v>
      </c>
    </row>
    <row r="68" spans="4:11" hidden="1" outlineLevel="1">
      <c r="E68" s="12" t="s">
        <v>146</v>
      </c>
      <c r="G68" s="13"/>
      <c r="H68" s="14">
        <v>603.91</v>
      </c>
      <c r="J68" s="14">
        <f t="shared" si="4"/>
        <v>-603.91</v>
      </c>
      <c r="K68" s="24">
        <f t="shared" si="5"/>
        <v>-1</v>
      </c>
    </row>
    <row r="69" spans="4:11" hidden="1" outlineLevel="1">
      <c r="E69" s="12" t="s">
        <v>147</v>
      </c>
      <c r="G69" s="14">
        <v>25.37</v>
      </c>
      <c r="H69" s="13"/>
      <c r="J69" s="14">
        <f t="shared" si="4"/>
        <v>25.37</v>
      </c>
      <c r="K69" s="24">
        <v>1</v>
      </c>
    </row>
    <row r="70" spans="4:11" hidden="1" outlineLevel="1">
      <c r="E70" s="12" t="s">
        <v>149</v>
      </c>
      <c r="G70" s="15">
        <v>653.04999999999995</v>
      </c>
      <c r="H70" s="15">
        <v>5085</v>
      </c>
      <c r="J70" s="15">
        <f t="shared" si="4"/>
        <v>-4431.95</v>
      </c>
      <c r="K70" s="27">
        <f t="shared" si="5"/>
        <v>-0.87157325467059976</v>
      </c>
    </row>
    <row r="71" spans="4:11" collapsed="1">
      <c r="D71" s="12" t="s">
        <v>150</v>
      </c>
      <c r="G71" s="14">
        <f>ROUND(SUM(G62:G70),5)</f>
        <v>1152.9000000000001</v>
      </c>
      <c r="H71" s="14">
        <f>ROUND(SUM(H62:H70),5)</f>
        <v>7106.58</v>
      </c>
      <c r="J71" s="14">
        <f t="shared" si="4"/>
        <v>-5953.68</v>
      </c>
      <c r="K71" s="24">
        <f t="shared" si="5"/>
        <v>-0.83777006661432085</v>
      </c>
    </row>
    <row r="72" spans="4:11">
      <c r="D72" s="12" t="s">
        <v>250</v>
      </c>
      <c r="G72" s="13"/>
      <c r="H72" s="14">
        <v>1216.58</v>
      </c>
      <c r="J72" s="14">
        <f>+G72-H72</f>
        <v>-1216.58</v>
      </c>
      <c r="K72" s="24">
        <f>+J72/H72</f>
        <v>-1</v>
      </c>
    </row>
    <row r="73" spans="4:11">
      <c r="D73" s="12" t="s">
        <v>85</v>
      </c>
      <c r="G73" s="13"/>
      <c r="H73" s="13"/>
    </row>
    <row r="74" spans="4:11" hidden="1" outlineLevel="1">
      <c r="E74" s="12" t="s">
        <v>153</v>
      </c>
      <c r="G74" s="13"/>
      <c r="H74" s="13"/>
    </row>
    <row r="75" spans="4:11" hidden="1" outlineLevel="1">
      <c r="F75" s="12" t="s">
        <v>158</v>
      </c>
      <c r="G75" s="13"/>
      <c r="H75" s="14">
        <v>35.020000000000003</v>
      </c>
      <c r="J75" s="14">
        <f>+G75-H75</f>
        <v>-35.020000000000003</v>
      </c>
      <c r="K75" s="24">
        <f>+J75/H75</f>
        <v>-1</v>
      </c>
    </row>
    <row r="76" spans="4:11" hidden="1" outlineLevel="1">
      <c r="F76" s="12" t="s">
        <v>154</v>
      </c>
      <c r="G76" s="15">
        <v>1193.98</v>
      </c>
      <c r="H76" s="15">
        <v>1112.57</v>
      </c>
      <c r="J76" s="15">
        <f>+G76-H76</f>
        <v>81.410000000000082</v>
      </c>
      <c r="K76" s="27">
        <f>+J76/H76</f>
        <v>7.3172923950852606E-2</v>
      </c>
    </row>
    <row r="77" spans="4:11" hidden="1" outlineLevel="1">
      <c r="E77" s="12" t="s">
        <v>160</v>
      </c>
      <c r="G77" s="14">
        <f>ROUND(SUM(G74:G76),5)</f>
        <v>1193.98</v>
      </c>
      <c r="H77" s="14">
        <f>ROUND(SUM(H74:H76),5)</f>
        <v>1147.5899999999999</v>
      </c>
    </row>
    <row r="78" spans="4:11" hidden="1" outlineLevel="1">
      <c r="E78" s="12" t="s">
        <v>151</v>
      </c>
      <c r="G78" s="14">
        <v>2532</v>
      </c>
      <c r="H78" s="14">
        <v>2598</v>
      </c>
      <c r="J78" s="14">
        <f>+G78-H78</f>
        <v>-66</v>
      </c>
      <c r="K78" s="24">
        <f>+J78/H78</f>
        <v>-2.5404157043879907E-2</v>
      </c>
    </row>
    <row r="79" spans="4:11" hidden="1" outlineLevel="1">
      <c r="E79" s="12" t="s">
        <v>161</v>
      </c>
      <c r="G79" s="13"/>
      <c r="H79" s="13"/>
    </row>
    <row r="80" spans="4:11" hidden="1" outlineLevel="1">
      <c r="F80" s="12" t="s">
        <v>164</v>
      </c>
      <c r="G80" s="15">
        <v>509.3</v>
      </c>
      <c r="H80" s="15">
        <v>491.86</v>
      </c>
      <c r="J80" s="15">
        <f>+G80-H80</f>
        <v>17.439999999999998</v>
      </c>
      <c r="K80" s="27">
        <f>+J80/H80</f>
        <v>3.5457243931199929E-2</v>
      </c>
    </row>
    <row r="81" spans="3:11" hidden="1" outlineLevel="1">
      <c r="E81" s="12" t="s">
        <v>165</v>
      </c>
      <c r="G81" s="15">
        <f>ROUND(SUM(G79:G80),5)</f>
        <v>509.3</v>
      </c>
      <c r="H81" s="15">
        <f>ROUND(SUM(H79:H80),5)</f>
        <v>491.86</v>
      </c>
      <c r="J81" s="26">
        <f>+G81-H81</f>
        <v>17.439999999999998</v>
      </c>
      <c r="K81" s="28">
        <f>+J81/H81</f>
        <v>3.5457243931199929E-2</v>
      </c>
    </row>
    <row r="82" spans="3:11" collapsed="1">
      <c r="D82" s="12" t="s">
        <v>166</v>
      </c>
      <c r="G82" s="14">
        <f>ROUND(G73+SUM(G77:G78)+G81,5)</f>
        <v>4235.28</v>
      </c>
      <c r="H82" s="14">
        <f>ROUND(H73+SUM(H77:H78)+H81,5)</f>
        <v>4237.45</v>
      </c>
      <c r="J82" s="14">
        <f>+G82-H82</f>
        <v>-2.1700000000000728</v>
      </c>
      <c r="K82" s="24">
        <f>+J82/H82</f>
        <v>-5.1210043776329461E-4</v>
      </c>
    </row>
    <row r="83" spans="3:11">
      <c r="D83" s="12" t="s">
        <v>86</v>
      </c>
      <c r="G83" s="13"/>
      <c r="H83" s="13"/>
    </row>
    <row r="84" spans="3:11" hidden="1" outlineLevel="1">
      <c r="E84" s="12" t="s">
        <v>178</v>
      </c>
      <c r="G84" s="14">
        <v>10727.68</v>
      </c>
      <c r="H84" s="14">
        <v>10980.54</v>
      </c>
      <c r="J84" s="14">
        <f t="shared" ref="J84:J98" si="6">+G84-H84</f>
        <v>-252.86000000000058</v>
      </c>
      <c r="K84" s="24">
        <f t="shared" ref="K84:K98" si="7">+J84/H84</f>
        <v>-2.3028011372846924E-2</v>
      </c>
    </row>
    <row r="85" spans="3:11" hidden="1" outlineLevel="1">
      <c r="E85" s="12" t="s">
        <v>181</v>
      </c>
      <c r="G85" s="13"/>
      <c r="H85" s="14">
        <v>66</v>
      </c>
      <c r="J85" s="14">
        <f t="shared" si="6"/>
        <v>-66</v>
      </c>
      <c r="K85" s="24">
        <f t="shared" si="7"/>
        <v>-1</v>
      </c>
    </row>
    <row r="86" spans="3:11" hidden="1" outlineLevel="1">
      <c r="E86" s="12" t="s">
        <v>167</v>
      </c>
      <c r="G86" s="14">
        <v>129.71</v>
      </c>
      <c r="H86" s="14">
        <v>201.57</v>
      </c>
      <c r="J86" s="14">
        <f t="shared" si="6"/>
        <v>-71.859999999999985</v>
      </c>
      <c r="K86" s="24">
        <f t="shared" si="7"/>
        <v>-0.35650146351143519</v>
      </c>
    </row>
    <row r="87" spans="3:11" hidden="1" outlineLevel="1">
      <c r="E87" s="12" t="s">
        <v>168</v>
      </c>
      <c r="G87" s="13"/>
      <c r="H87" s="14">
        <v>4222.74</v>
      </c>
      <c r="J87" s="14">
        <f t="shared" si="6"/>
        <v>-4222.74</v>
      </c>
      <c r="K87" s="24">
        <f t="shared" si="7"/>
        <v>-1</v>
      </c>
    </row>
    <row r="88" spans="3:11" hidden="1" outlineLevel="1">
      <c r="E88" s="12" t="s">
        <v>169</v>
      </c>
      <c r="G88" s="14">
        <v>5</v>
      </c>
      <c r="H88" s="14">
        <v>300</v>
      </c>
      <c r="J88" s="14">
        <f t="shared" si="6"/>
        <v>-295</v>
      </c>
      <c r="K88" s="24">
        <f t="shared" si="7"/>
        <v>-0.98333333333333328</v>
      </c>
    </row>
    <row r="89" spans="3:11" hidden="1" outlineLevel="1">
      <c r="E89" s="12" t="s">
        <v>170</v>
      </c>
      <c r="G89" s="14">
        <v>464</v>
      </c>
      <c r="H89" s="14">
        <v>307</v>
      </c>
      <c r="J89" s="14">
        <f t="shared" si="6"/>
        <v>157</v>
      </c>
      <c r="K89" s="24">
        <f t="shared" si="7"/>
        <v>0.51140065146579805</v>
      </c>
    </row>
    <row r="90" spans="3:11" hidden="1" outlineLevel="1">
      <c r="E90" s="12" t="s">
        <v>172</v>
      </c>
      <c r="G90" s="14">
        <v>272.91000000000003</v>
      </c>
      <c r="H90" s="13"/>
      <c r="J90" s="14">
        <f t="shared" si="6"/>
        <v>272.91000000000003</v>
      </c>
      <c r="K90" s="24">
        <v>1</v>
      </c>
    </row>
    <row r="91" spans="3:11" hidden="1" outlineLevel="1">
      <c r="E91" s="12" t="s">
        <v>173</v>
      </c>
      <c r="G91" s="13"/>
      <c r="H91" s="14">
        <v>562</v>
      </c>
      <c r="J91" s="14">
        <f t="shared" si="6"/>
        <v>-562</v>
      </c>
      <c r="K91" s="24">
        <f t="shared" si="7"/>
        <v>-1</v>
      </c>
    </row>
    <row r="92" spans="3:11" hidden="1" outlineLevel="1">
      <c r="E92" s="12" t="s">
        <v>175</v>
      </c>
      <c r="G92" s="13"/>
      <c r="H92" s="14">
        <v>10</v>
      </c>
      <c r="J92" s="14">
        <f t="shared" si="6"/>
        <v>-10</v>
      </c>
      <c r="K92" s="24">
        <f t="shared" si="7"/>
        <v>-1</v>
      </c>
    </row>
    <row r="93" spans="3:11" hidden="1" outlineLevel="1">
      <c r="E93" s="12" t="s">
        <v>180</v>
      </c>
      <c r="G93" s="17"/>
      <c r="H93" s="15">
        <v>101.13</v>
      </c>
      <c r="J93" s="15">
        <f t="shared" si="6"/>
        <v>-101.13</v>
      </c>
      <c r="K93" s="27">
        <f t="shared" si="7"/>
        <v>-1</v>
      </c>
    </row>
    <row r="94" spans="3:11" collapsed="1">
      <c r="D94" s="12" t="s">
        <v>186</v>
      </c>
      <c r="G94" s="14">
        <f>ROUND(SUM(G83:G93),5)</f>
        <v>11599.3</v>
      </c>
      <c r="H94" s="14">
        <f>ROUND(SUM(H83:H93),5)</f>
        <v>16750.98</v>
      </c>
      <c r="J94" s="14">
        <f t="shared" si="6"/>
        <v>-5151.68</v>
      </c>
      <c r="K94" s="24">
        <f t="shared" si="7"/>
        <v>-0.30754499139751829</v>
      </c>
    </row>
    <row r="95" spans="3:11">
      <c r="D95" s="12" t="s">
        <v>87</v>
      </c>
      <c r="G95" s="13"/>
      <c r="H95" s="15">
        <v>7963.11</v>
      </c>
      <c r="J95" s="15">
        <f t="shared" si="6"/>
        <v>-7963.11</v>
      </c>
      <c r="K95" s="27">
        <f t="shared" si="7"/>
        <v>-1</v>
      </c>
    </row>
    <row r="96" spans="3:11">
      <c r="C96" s="12" t="s">
        <v>88</v>
      </c>
      <c r="G96" s="15">
        <f>ROUND(G27+G55+SUM(G60:G61)+SUM(G71:G72)+G82+SUM(G94:G95),5)</f>
        <v>238817.69</v>
      </c>
      <c r="H96" s="15">
        <f>ROUND(H27+H55+SUM(H60:H61)+SUM(H71:H72)+H82+SUM(H94:H95),5)</f>
        <v>237780.47</v>
      </c>
      <c r="J96" s="26">
        <f t="shared" si="6"/>
        <v>1037.2200000000012</v>
      </c>
      <c r="K96" s="28">
        <f t="shared" si="7"/>
        <v>4.3620907974485923E-3</v>
      </c>
    </row>
    <row r="97" spans="1:19">
      <c r="B97" s="12" t="s">
        <v>89</v>
      </c>
      <c r="G97" s="15">
        <f>ROUND(G12+G26-G96,5)</f>
        <v>42583.66</v>
      </c>
      <c r="H97" s="15">
        <f>ROUND(H12+H26-H96,5)</f>
        <v>27854.45</v>
      </c>
      <c r="J97" s="26">
        <f t="shared" si="6"/>
        <v>14729.210000000003</v>
      </c>
      <c r="K97" s="28">
        <f t="shared" si="7"/>
        <v>0.52879198835374608</v>
      </c>
    </row>
    <row r="98" spans="1:19" ht="14.5" thickBot="1">
      <c r="A98" s="12" t="s">
        <v>50</v>
      </c>
      <c r="G98" s="16">
        <f>G97</f>
        <v>42583.66</v>
      </c>
      <c r="H98" s="16">
        <f>H97</f>
        <v>27854.45</v>
      </c>
      <c r="J98" s="65">
        <f t="shared" si="6"/>
        <v>14729.210000000003</v>
      </c>
      <c r="K98" s="66">
        <f t="shared" si="7"/>
        <v>0.52879198835374608</v>
      </c>
    </row>
    <row r="99" spans="1:19" ht="14.5" thickBot="1"/>
    <row r="100" spans="1:19" ht="28">
      <c r="D100" s="179"/>
      <c r="E100" s="180"/>
      <c r="F100" s="180"/>
      <c r="G100" s="181" t="s">
        <v>456</v>
      </c>
      <c r="H100" s="181" t="s">
        <v>189</v>
      </c>
      <c r="I100" s="44"/>
      <c r="J100" s="181" t="s">
        <v>190</v>
      </c>
      <c r="K100" s="182" t="s">
        <v>188</v>
      </c>
      <c r="L100" s="44"/>
      <c r="M100" s="44"/>
      <c r="N100" s="44"/>
      <c r="O100" s="44"/>
      <c r="P100" s="44"/>
      <c r="Q100" s="44"/>
      <c r="R100" s="44"/>
      <c r="S100" s="45"/>
    </row>
    <row r="101" spans="1:19">
      <c r="D101" s="183"/>
      <c r="E101" s="25" t="s">
        <v>76</v>
      </c>
      <c r="F101" s="25"/>
      <c r="G101" s="184">
        <f>+G26</f>
        <v>281401.34999999998</v>
      </c>
      <c r="H101" s="184">
        <f>+'2018-2019 Budget'!W11/12</f>
        <v>268314.83333333331</v>
      </c>
      <c r="J101" s="13">
        <f>+G101-H101</f>
        <v>13086.516666666663</v>
      </c>
      <c r="K101" s="185">
        <f>+J101/H101</f>
        <v>4.8772989939057897E-2</v>
      </c>
      <c r="M101" s="25" t="s">
        <v>457</v>
      </c>
      <c r="S101" s="47"/>
    </row>
    <row r="102" spans="1:19">
      <c r="D102" s="183"/>
      <c r="E102" s="25" t="s">
        <v>78</v>
      </c>
      <c r="F102" s="25"/>
      <c r="G102" s="184"/>
      <c r="H102" s="184"/>
      <c r="S102" s="47"/>
    </row>
    <row r="103" spans="1:19">
      <c r="D103" s="183"/>
      <c r="E103" s="25"/>
      <c r="F103" s="25" t="s">
        <v>79</v>
      </c>
      <c r="G103" s="184">
        <f>+G55</f>
        <v>187548.3</v>
      </c>
      <c r="H103" s="184">
        <f>(+'2018-2019 Budget'!W22-'2018-2019 Budget'!W21-'2018-2019 Budget'!W19-'2018-2019 Budget'!W18)/12</f>
        <v>191693.75</v>
      </c>
      <c r="J103" s="13">
        <f>-G103+H103</f>
        <v>4145.4500000000116</v>
      </c>
      <c r="K103" s="185">
        <f>+J103/H103</f>
        <v>2.1625379022529485E-2</v>
      </c>
      <c r="M103" s="25" t="s">
        <v>458</v>
      </c>
      <c r="S103" s="47"/>
    </row>
    <row r="104" spans="1:19">
      <c r="D104" s="183"/>
      <c r="E104" s="25"/>
      <c r="F104" s="25" t="s">
        <v>80</v>
      </c>
      <c r="G104" s="184">
        <f>+G60</f>
        <v>33800.959999999999</v>
      </c>
      <c r="H104" s="184">
        <f>+'2018-2019 Budget'!W18/12</f>
        <v>29166.666666666668</v>
      </c>
      <c r="J104" s="13">
        <f t="shared" ref="J104:J111" si="8">-G104+H104</f>
        <v>-4634.2933333333312</v>
      </c>
      <c r="K104" s="185">
        <f t="shared" ref="K104:K111" si="9">+J104/H104</f>
        <v>-0.15889005714285706</v>
      </c>
      <c r="M104" s="25" t="s">
        <v>459</v>
      </c>
      <c r="S104" s="47"/>
    </row>
    <row r="105" spans="1:19">
      <c r="D105" s="183"/>
      <c r="E105" s="25"/>
      <c r="F105" s="25" t="s">
        <v>81</v>
      </c>
      <c r="G105" s="184">
        <f>+G61</f>
        <v>480.95</v>
      </c>
      <c r="H105" s="184">
        <f>+'2018-2019 Budget'!W19/12</f>
        <v>1296.3333333333333</v>
      </c>
      <c r="J105" s="13">
        <f t="shared" si="8"/>
        <v>815.38333333333321</v>
      </c>
      <c r="K105" s="185">
        <f t="shared" si="9"/>
        <v>0.62899202879917715</v>
      </c>
      <c r="S105" s="47"/>
    </row>
    <row r="106" spans="1:19">
      <c r="D106" s="183"/>
      <c r="E106" s="25"/>
      <c r="F106" s="25" t="s">
        <v>82</v>
      </c>
      <c r="G106" s="184"/>
      <c r="H106" s="184">
        <f>+'2018-2019 Budget'!W21/12</f>
        <v>166.66666666666666</v>
      </c>
      <c r="J106" s="13">
        <f t="shared" si="8"/>
        <v>166.66666666666666</v>
      </c>
      <c r="K106" s="185">
        <f t="shared" si="9"/>
        <v>1</v>
      </c>
      <c r="S106" s="47"/>
    </row>
    <row r="107" spans="1:19">
      <c r="D107" s="183"/>
      <c r="E107" s="25"/>
      <c r="F107" s="25" t="s">
        <v>83</v>
      </c>
      <c r="G107" s="184"/>
      <c r="H107" s="184">
        <f>+'2018-2019 Budget'!W17/12</f>
        <v>83.333333333333329</v>
      </c>
      <c r="J107" s="13">
        <f t="shared" si="8"/>
        <v>83.333333333333329</v>
      </c>
      <c r="K107" s="185">
        <f t="shared" si="9"/>
        <v>1</v>
      </c>
      <c r="S107" s="47"/>
    </row>
    <row r="108" spans="1:19">
      <c r="D108" s="183"/>
      <c r="E108" s="25"/>
      <c r="F108" s="25" t="s">
        <v>84</v>
      </c>
      <c r="G108" s="184">
        <f>+G71</f>
        <v>1152.9000000000001</v>
      </c>
      <c r="H108" s="184">
        <f>+'2018-2019 Budget'!W37/12</f>
        <v>6099</v>
      </c>
      <c r="J108" s="13">
        <f t="shared" si="8"/>
        <v>4946.1000000000004</v>
      </c>
      <c r="K108" s="185">
        <f t="shared" si="9"/>
        <v>0.8109690113133301</v>
      </c>
      <c r="M108" s="25" t="s">
        <v>454</v>
      </c>
      <c r="S108" s="47"/>
    </row>
    <row r="109" spans="1:19">
      <c r="D109" s="183"/>
      <c r="E109" s="25"/>
      <c r="F109" s="25" t="s">
        <v>85</v>
      </c>
      <c r="G109" s="184">
        <f>+G82</f>
        <v>4235.28</v>
      </c>
      <c r="H109" s="184">
        <f>+'2018-2019 Budget'!W46/12</f>
        <v>30660.833333333332</v>
      </c>
      <c r="J109" s="13">
        <f t="shared" si="8"/>
        <v>26425.553333333333</v>
      </c>
      <c r="K109" s="185">
        <f t="shared" si="9"/>
        <v>0.8618667681352431</v>
      </c>
      <c r="M109" s="25" t="s">
        <v>460</v>
      </c>
      <c r="S109" s="47"/>
    </row>
    <row r="110" spans="1:19">
      <c r="D110" s="183"/>
      <c r="E110" s="25"/>
      <c r="F110" s="25" t="s">
        <v>86</v>
      </c>
      <c r="G110" s="184">
        <f>+G94</f>
        <v>11599.3</v>
      </c>
      <c r="H110" s="184">
        <f>+'2018-2019 Budget'!W63/12</f>
        <v>8701.9166666666661</v>
      </c>
      <c r="J110" s="13">
        <f t="shared" si="8"/>
        <v>-2897.3833333333332</v>
      </c>
      <c r="K110" s="185">
        <f t="shared" si="9"/>
        <v>-0.33295921396627182</v>
      </c>
      <c r="M110" s="25" t="s">
        <v>461</v>
      </c>
      <c r="S110" s="47"/>
    </row>
    <row r="111" spans="1:19">
      <c r="D111" s="183"/>
      <c r="E111" s="25"/>
      <c r="F111" s="25" t="s">
        <v>87</v>
      </c>
      <c r="G111" s="184">
        <f>+G95</f>
        <v>0</v>
      </c>
      <c r="H111" s="184">
        <f>+'P+L Forecast-Sum+Budget'!I53/12</f>
        <v>8037.3300000000008</v>
      </c>
      <c r="J111" s="13">
        <f t="shared" si="8"/>
        <v>8037.3300000000008</v>
      </c>
      <c r="K111" s="185">
        <f t="shared" si="9"/>
        <v>1</v>
      </c>
      <c r="M111" s="25" t="s">
        <v>455</v>
      </c>
      <c r="S111" s="47"/>
    </row>
    <row r="112" spans="1:19" ht="14.5" thickBot="1">
      <c r="D112" s="186"/>
      <c r="E112" s="53"/>
      <c r="F112" s="53"/>
      <c r="G112" s="187"/>
      <c r="H112" s="187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188"/>
    </row>
  </sheetData>
  <conditionalFormatting sqref="K12:K13">
    <cfRule type="cellIs" dxfId="25" priority="2" operator="lessThan">
      <formula>0</formula>
    </cfRule>
  </conditionalFormatting>
  <pageMargins left="0.75" right="0.75" top="0.5" bottom="0.75" header="0.3" footer="0.3"/>
  <pageSetup scale="51" orientation="portrait" r:id="rId1"/>
  <headerFooter>
    <oddFooter>&amp;L&amp;F&amp;C&amp;A&amp;R&amp;D  &amp;T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6:S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0" width="10" style="6" bestFit="1" customWidth="1"/>
    <col min="11" max="11" width="11.6640625" style="6" customWidth="1"/>
    <col min="12" max="12" width="2.08203125" style="6" customWidth="1"/>
    <col min="13" max="13" width="8.83203125" style="13" bestFit="1" customWidth="1"/>
    <col min="14" max="15" width="8.6640625" style="6"/>
    <col min="16" max="16" width="2.1640625" style="6" customWidth="1"/>
    <col min="17" max="17" width="10.6640625" style="6" customWidth="1"/>
    <col min="18" max="16384" width="8.6640625" style="6"/>
  </cols>
  <sheetData>
    <row r="6" spans="1:19" ht="30" customHeight="1"/>
    <row r="8" spans="1:19" ht="20">
      <c r="A8" s="5" t="s">
        <v>0</v>
      </c>
      <c r="K8" s="6" t="s">
        <v>307</v>
      </c>
    </row>
    <row r="9" spans="1:19" ht="24">
      <c r="A9" s="7" t="s">
        <v>53</v>
      </c>
      <c r="K9" s="8" t="s">
        <v>307</v>
      </c>
    </row>
    <row r="10" spans="1:19" ht="16.5">
      <c r="A10" s="9" t="s">
        <v>509</v>
      </c>
      <c r="K10" s="10" t="s">
        <v>2</v>
      </c>
    </row>
    <row r="11" spans="1:19" ht="5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63</v>
      </c>
      <c r="M11" s="31" t="s">
        <v>470</v>
      </c>
      <c r="N11" s="191" t="s">
        <v>471</v>
      </c>
      <c r="O11" s="192" t="s">
        <v>188</v>
      </c>
      <c r="P11" s="32"/>
      <c r="Q11" s="192" t="s">
        <v>189</v>
      </c>
      <c r="R11" s="191" t="s">
        <v>472</v>
      </c>
      <c r="S11" s="192" t="s">
        <v>188</v>
      </c>
    </row>
    <row r="12" spans="1:19">
      <c r="B12" s="12" t="s">
        <v>64</v>
      </c>
    </row>
    <row r="13" spans="1:19">
      <c r="D13" s="12" t="s">
        <v>65</v>
      </c>
      <c r="F13" s="13"/>
      <c r="G13" s="13"/>
      <c r="H13" s="13"/>
      <c r="I13" s="13"/>
      <c r="J13" s="13"/>
      <c r="K13" s="13"/>
    </row>
    <row r="14" spans="1:19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4">
        <f t="shared" ref="K14:K22" si="0">ROUND(SUM(F14:J14),5)</f>
        <v>15538.32</v>
      </c>
      <c r="M14" s="13">
        <f>+'Nov P+L w prior expand'!H8</f>
        <v>18360</v>
      </c>
      <c r="N14" s="193">
        <f>-M14+K14</f>
        <v>-2821.6800000000003</v>
      </c>
      <c r="O14" s="24">
        <f>+N14/M14</f>
        <v>-0.15368627450980393</v>
      </c>
      <c r="Q14" s="193">
        <f>+'2018-2019 Budget'!W4/12*5</f>
        <v>16666.666666666668</v>
      </c>
      <c r="R14" s="193">
        <f>+K14-Q14</f>
        <v>-1128.3466666666682</v>
      </c>
      <c r="S14" s="24">
        <f>+R14/Q14</f>
        <v>-6.7700800000000089E-2</v>
      </c>
    </row>
    <row r="15" spans="1:19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f t="shared" si="0"/>
        <v>1345723</v>
      </c>
      <c r="M15" s="13">
        <f>+'Nov P+L w prior expand'!H9</f>
        <v>1260405</v>
      </c>
      <c r="N15" s="193">
        <f t="shared" ref="N15:N21" si="1">-M15+K15</f>
        <v>85318</v>
      </c>
      <c r="O15" s="24">
        <f>+N15/M15</f>
        <v>6.7690940610359365E-2</v>
      </c>
      <c r="Q15" s="193">
        <f>+'2018-2019 Budget'!W3/12*5</f>
        <v>1293750</v>
      </c>
      <c r="R15" s="193">
        <f t="shared" ref="R15:R21" si="2">+K15-Q15</f>
        <v>51973</v>
      </c>
      <c r="S15" s="24">
        <f t="shared" ref="S15:S22" si="3">+R15/Q15</f>
        <v>4.0172367149758456E-2</v>
      </c>
    </row>
    <row r="16" spans="1:19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3.33</v>
      </c>
      <c r="K16" s="14">
        <f t="shared" si="0"/>
        <v>36.86</v>
      </c>
      <c r="M16" s="13">
        <f>+'Nov P+L w prior expand'!H16</f>
        <v>42.77</v>
      </c>
      <c r="N16" s="193">
        <f t="shared" si="1"/>
        <v>-5.9100000000000037</v>
      </c>
      <c r="O16" s="24">
        <f t="shared" ref="O16:O22" si="4">+N16/M16</f>
        <v>-0.13818096796820209</v>
      </c>
      <c r="Q16" s="193">
        <f>+'2018-2019 Budget'!W10/12*5</f>
        <v>41.666666666666671</v>
      </c>
      <c r="R16" s="193">
        <f t="shared" si="2"/>
        <v>-4.806666666666672</v>
      </c>
      <c r="S16" s="24">
        <f t="shared" si="3"/>
        <v>-0.11536000000000012</v>
      </c>
    </row>
    <row r="17" spans="3:19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f t="shared" si="0"/>
        <v>9628.2900000000009</v>
      </c>
      <c r="M17" s="13">
        <f>+'Nov P+L w prior expand'!H22</f>
        <v>10003.74</v>
      </c>
      <c r="N17" s="193">
        <f t="shared" si="1"/>
        <v>-375.44999999999891</v>
      </c>
      <c r="O17" s="24">
        <f t="shared" si="4"/>
        <v>-3.7530963419680929E-2</v>
      </c>
      <c r="Q17" s="193">
        <f>+'2018-2019 Budget'!W6/12*5</f>
        <v>6115.8333333333339</v>
      </c>
      <c r="R17" s="193">
        <f t="shared" si="2"/>
        <v>3512.4566666666669</v>
      </c>
      <c r="S17" s="24">
        <f t="shared" si="3"/>
        <v>0.57432184221283555</v>
      </c>
    </row>
    <row r="18" spans="3:19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f t="shared" si="0"/>
        <v>13886.97</v>
      </c>
      <c r="M18" s="13">
        <f>+'Nov P+L w prior expand'!H23</f>
        <v>19396.25</v>
      </c>
      <c r="N18" s="193">
        <f t="shared" si="1"/>
        <v>-5509.2800000000007</v>
      </c>
      <c r="O18" s="24">
        <f t="shared" si="4"/>
        <v>-0.28403840948636982</v>
      </c>
      <c r="Q18" s="193">
        <f>+'2018-2019 Budget'!W5/12*5</f>
        <v>8333.3333333333339</v>
      </c>
      <c r="R18" s="193">
        <f t="shared" si="2"/>
        <v>5553.6366666666654</v>
      </c>
      <c r="S18" s="24">
        <f t="shared" si="3"/>
        <v>0.66643639999999982</v>
      </c>
    </row>
    <row r="19" spans="3:19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f t="shared" si="0"/>
        <v>866.22</v>
      </c>
      <c r="M19" s="13">
        <f>+'Nov P+L w prior expand'!H24</f>
        <v>488.08</v>
      </c>
      <c r="N19" s="193">
        <f t="shared" si="1"/>
        <v>378.14000000000004</v>
      </c>
      <c r="O19" s="24">
        <f t="shared" si="4"/>
        <v>0.77475004097688915</v>
      </c>
      <c r="Q19" s="193">
        <f>+'2018-2019 Budget'!W7/12*5</f>
        <v>2083.3333333333335</v>
      </c>
      <c r="R19" s="193">
        <f t="shared" si="2"/>
        <v>-1217.1133333333335</v>
      </c>
      <c r="S19" s="185">
        <f t="shared" si="3"/>
        <v>-0.58421440000000002</v>
      </c>
    </row>
    <row r="20" spans="3:19">
      <c r="E20" s="12" t="s">
        <v>75</v>
      </c>
      <c r="F20" s="13"/>
      <c r="G20" s="15">
        <v>582.22</v>
      </c>
      <c r="H20" s="15">
        <v>50</v>
      </c>
      <c r="I20" s="15">
        <v>4548.6400000000003</v>
      </c>
      <c r="J20" s="15">
        <v>6488</v>
      </c>
      <c r="K20" s="15">
        <f t="shared" si="0"/>
        <v>11668.86</v>
      </c>
      <c r="M20" s="17">
        <f>+'Nov P+L w prior expand'!H29</f>
        <v>8304.11</v>
      </c>
      <c r="N20" s="194">
        <f t="shared" si="1"/>
        <v>3364.75</v>
      </c>
      <c r="O20" s="27">
        <f t="shared" si="4"/>
        <v>0.40519092353063724</v>
      </c>
      <c r="Q20" s="194">
        <f>+'2018-2019 Budget'!W9/12*5</f>
        <v>6250</v>
      </c>
      <c r="R20" s="194">
        <f t="shared" si="2"/>
        <v>5418.8600000000006</v>
      </c>
      <c r="S20" s="27">
        <f t="shared" si="3"/>
        <v>0.86701760000000005</v>
      </c>
    </row>
    <row r="21" spans="3:19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280591.34000000003</v>
      </c>
      <c r="I21" s="15">
        <f>ROUND(SUM(I13:I20),5)</f>
        <v>277679.3</v>
      </c>
      <c r="J21" s="15">
        <f>ROUND(SUM(J13:J20),5)</f>
        <v>277948.92</v>
      </c>
      <c r="K21" s="15">
        <f t="shared" si="0"/>
        <v>1397348.52</v>
      </c>
      <c r="M21" s="17">
        <f>SUM(M14:M20)</f>
        <v>1316999.9500000002</v>
      </c>
      <c r="N21" s="195">
        <f t="shared" si="1"/>
        <v>80348.569999999832</v>
      </c>
      <c r="O21" s="28">
        <f t="shared" si="4"/>
        <v>6.1008787433894603E-2</v>
      </c>
      <c r="Q21" s="195">
        <f>SUM(Q14:Q20)</f>
        <v>1333240.8333333333</v>
      </c>
      <c r="R21" s="195">
        <f t="shared" si="2"/>
        <v>64107.686666666763</v>
      </c>
      <c r="S21" s="28">
        <f t="shared" si="3"/>
        <v>4.808410083449547E-2</v>
      </c>
    </row>
    <row r="22" spans="3:19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280591.34000000003</v>
      </c>
      <c r="I22" s="14">
        <f>I21</f>
        <v>277679.3</v>
      </c>
      <c r="J22" s="14">
        <f>J21</f>
        <v>277948.92</v>
      </c>
      <c r="K22" s="14">
        <f t="shared" si="0"/>
        <v>1397348.52</v>
      </c>
      <c r="M22" s="13">
        <f>+M21</f>
        <v>1316999.9500000002</v>
      </c>
      <c r="N22" s="220">
        <f>+N21</f>
        <v>80348.569999999832</v>
      </c>
      <c r="O22" s="185">
        <f t="shared" si="4"/>
        <v>6.1008787433894603E-2</v>
      </c>
      <c r="P22" s="220"/>
      <c r="Q22" s="13">
        <f>+Q21</f>
        <v>1333240.8333333333</v>
      </c>
      <c r="R22" s="13">
        <f>+R21</f>
        <v>64107.686666666763</v>
      </c>
      <c r="S22" s="28">
        <f t="shared" si="3"/>
        <v>4.808410083449547E-2</v>
      </c>
    </row>
    <row r="23" spans="3:19">
      <c r="C23" s="12" t="s">
        <v>78</v>
      </c>
      <c r="F23" s="13"/>
      <c r="G23" s="13"/>
      <c r="H23" s="13"/>
      <c r="I23" s="13"/>
      <c r="J23" s="13"/>
      <c r="K23" s="13"/>
    </row>
    <row r="24" spans="3:19">
      <c r="D24" s="12" t="s">
        <v>79</v>
      </c>
      <c r="F24" s="14">
        <v>187548.3</v>
      </c>
      <c r="G24" s="14">
        <v>191380.95</v>
      </c>
      <c r="H24" s="14">
        <v>197287.8</v>
      </c>
      <c r="I24" s="14">
        <v>195615.34</v>
      </c>
      <c r="J24" s="14">
        <v>179352.35</v>
      </c>
      <c r="K24" s="14">
        <f t="shared" ref="K24:K34" si="5">ROUND(SUM(F24:J24),5)</f>
        <v>951184.74</v>
      </c>
      <c r="M24" s="13">
        <f>+'Nov P+L w prior expand'!H63</f>
        <v>867995.26</v>
      </c>
      <c r="N24" s="193">
        <f t="shared" ref="N24:N30" si="6">-M24+K24</f>
        <v>83189.479999999981</v>
      </c>
      <c r="O24" s="24">
        <f t="shared" ref="O24:O32" si="7">+N24/M24</f>
        <v>9.5840938117565277E-2</v>
      </c>
      <c r="Q24" s="193">
        <f>(+'2018-2019 Budget'!W13+'2018-2019 Budget'!W14+'2018-2019 Budget'!W15+'2018-2019 Budget'!W16+'2018-2019 Budget'!W17)/12*5</f>
        <v>958468.75</v>
      </c>
      <c r="R24" s="193">
        <f>+K24-Q24</f>
        <v>-7284.0100000000093</v>
      </c>
      <c r="S24" s="24">
        <f t="shared" ref="S24:S32" si="8">+R24/Q24</f>
        <v>-7.5996322258811352E-3</v>
      </c>
    </row>
    <row r="25" spans="3:19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v>33922.269999999997</v>
      </c>
      <c r="J25" s="14">
        <v>32223.37</v>
      </c>
      <c r="K25" s="14">
        <f t="shared" si="5"/>
        <v>161378.32999999999</v>
      </c>
      <c r="M25" s="13">
        <f>+'Nov P+L w prior expand'!H68</f>
        <v>141308</v>
      </c>
      <c r="N25" s="193">
        <f t="shared" si="6"/>
        <v>20070.329999999987</v>
      </c>
      <c r="O25" s="24">
        <f t="shared" si="7"/>
        <v>0.14203251054434277</v>
      </c>
      <c r="Q25" s="193">
        <f>+'2018-2019 Budget'!W18/12*5</f>
        <v>145833.33333333334</v>
      </c>
      <c r="R25" s="193">
        <f t="shared" ref="R25:R31" si="9">+K25-Q25</f>
        <v>15544.996666666644</v>
      </c>
      <c r="S25" s="24">
        <f t="shared" si="8"/>
        <v>0.1065942628571427</v>
      </c>
    </row>
    <row r="26" spans="3:19">
      <c r="D26" s="12" t="s">
        <v>81</v>
      </c>
      <c r="F26" s="14">
        <v>780.95</v>
      </c>
      <c r="G26" s="14">
        <v>3782.22</v>
      </c>
      <c r="H26" s="14">
        <v>590.15</v>
      </c>
      <c r="I26" s="14">
        <v>1273.67</v>
      </c>
      <c r="J26" s="14">
        <v>295.14</v>
      </c>
      <c r="K26" s="14">
        <f t="shared" si="5"/>
        <v>6722.13</v>
      </c>
      <c r="M26" s="13">
        <f>+'Nov P+L w prior expand'!H69</f>
        <v>9763.7999999999993</v>
      </c>
      <c r="N26" s="193">
        <f t="shared" si="6"/>
        <v>-3041.6699999999992</v>
      </c>
      <c r="O26" s="24">
        <f t="shared" si="7"/>
        <v>-0.31152522583420383</v>
      </c>
      <c r="Q26" s="193">
        <f>+'2018-2019 Budget'!W19/12*5</f>
        <v>6481.6666666666661</v>
      </c>
      <c r="R26" s="193">
        <f t="shared" si="9"/>
        <v>240.46333333333405</v>
      </c>
      <c r="S26" s="24">
        <f t="shared" si="8"/>
        <v>3.7098997171509503E-2</v>
      </c>
    </row>
    <row r="27" spans="3:19">
      <c r="D27" s="12" t="s">
        <v>82</v>
      </c>
      <c r="F27" s="13"/>
      <c r="G27" s="13"/>
      <c r="H27" s="14">
        <v>1562.79</v>
      </c>
      <c r="I27" s="13"/>
      <c r="J27" s="13"/>
      <c r="K27" s="14">
        <f t="shared" si="5"/>
        <v>1562.79</v>
      </c>
      <c r="M27" s="13">
        <f>+'Nov P+L w prior expand'!H70</f>
        <v>2313.13</v>
      </c>
      <c r="N27" s="193">
        <f t="shared" si="6"/>
        <v>-750.34000000000015</v>
      </c>
      <c r="O27" s="24">
        <f t="shared" si="7"/>
        <v>-0.324382978907368</v>
      </c>
      <c r="Q27" s="193">
        <f>+'2018-2019 Budget'!W21/12*5</f>
        <v>833.33333333333326</v>
      </c>
      <c r="R27" s="193">
        <f t="shared" si="9"/>
        <v>729.45666666666671</v>
      </c>
      <c r="S27" s="24">
        <f t="shared" si="8"/>
        <v>0.87534800000000013</v>
      </c>
    </row>
    <row r="28" spans="3:19">
      <c r="D28" s="12" t="s">
        <v>84</v>
      </c>
      <c r="F28" s="14">
        <v>3952.9</v>
      </c>
      <c r="G28" s="14">
        <v>7891.91</v>
      </c>
      <c r="H28" s="14">
        <v>6084.89</v>
      </c>
      <c r="I28" s="14">
        <v>3260.48</v>
      </c>
      <c r="J28" s="14">
        <v>4994.01</v>
      </c>
      <c r="K28" s="14">
        <f t="shared" si="5"/>
        <v>26184.19</v>
      </c>
      <c r="M28" s="13">
        <f>+'Nov P+L w prior expand'!H88+'Nov P+L w prior expand'!H89</f>
        <v>38716.14</v>
      </c>
      <c r="N28" s="193">
        <f t="shared" si="6"/>
        <v>-12531.95</v>
      </c>
      <c r="O28" s="24">
        <f t="shared" si="7"/>
        <v>-0.32368800195474035</v>
      </c>
      <c r="Q28" s="193">
        <f>+'2018-2019 Budget'!W37/12*5</f>
        <v>30495</v>
      </c>
      <c r="R28" s="193">
        <f t="shared" si="9"/>
        <v>-4310.8100000000013</v>
      </c>
      <c r="S28" s="24">
        <f t="shared" si="8"/>
        <v>-0.1413612067552058</v>
      </c>
    </row>
    <row r="29" spans="3:19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v>5542.1</v>
      </c>
      <c r="J29" s="14">
        <v>13435.1</v>
      </c>
      <c r="K29" s="14">
        <f t="shared" si="5"/>
        <v>55709.48</v>
      </c>
      <c r="M29" s="13">
        <f>+'Nov P+L w prior expand'!H106</f>
        <v>63312.43</v>
      </c>
      <c r="N29" s="193">
        <f t="shared" si="6"/>
        <v>-7602.9499999999971</v>
      </c>
      <c r="O29" s="24">
        <f t="shared" si="7"/>
        <v>-0.12008621371822242</v>
      </c>
      <c r="Q29" s="193">
        <f>(+'2018-2019 Budget'!W46-'2018-2019 Budget'!W40-'2018-2019 Budget'!W41)/12*5</f>
        <v>59791.666666666672</v>
      </c>
      <c r="R29" s="193">
        <f t="shared" si="9"/>
        <v>-4082.1866666666683</v>
      </c>
      <c r="S29" s="24">
        <f t="shared" si="8"/>
        <v>-6.827350522648086E-2</v>
      </c>
    </row>
    <row r="30" spans="3:19">
      <c r="D30" s="12" t="s">
        <v>86</v>
      </c>
      <c r="F30" s="14">
        <v>11669.36</v>
      </c>
      <c r="G30" s="14">
        <v>17299.04</v>
      </c>
      <c r="H30" s="14">
        <v>21696.77</v>
      </c>
      <c r="I30" s="14">
        <v>29678.73</v>
      </c>
      <c r="J30" s="14">
        <v>17831.21</v>
      </c>
      <c r="K30" s="14">
        <f t="shared" si="5"/>
        <v>98175.11</v>
      </c>
      <c r="M30" s="13">
        <f>+'Nov P+L w prior expand'!H125</f>
        <v>109845.09</v>
      </c>
      <c r="N30" s="193">
        <f t="shared" si="6"/>
        <v>-11669.979999999996</v>
      </c>
      <c r="O30" s="24">
        <f t="shared" si="7"/>
        <v>-0.10624034264981709</v>
      </c>
      <c r="Q30" s="193">
        <f>('2018-2019 Budget'!W63+'2018-2019 Budget'!W41)/12*5</f>
        <v>97676.25</v>
      </c>
      <c r="R30" s="193">
        <f t="shared" si="9"/>
        <v>498.86000000000058</v>
      </c>
      <c r="S30" s="24">
        <f t="shared" si="8"/>
        <v>5.1072804289681532E-3</v>
      </c>
    </row>
    <row r="31" spans="3:19">
      <c r="D31" s="12" t="s">
        <v>87</v>
      </c>
      <c r="F31" s="15">
        <v>7881.03</v>
      </c>
      <c r="G31" s="15">
        <v>7881.03</v>
      </c>
      <c r="H31" s="15">
        <v>7881.03</v>
      </c>
      <c r="I31" s="15">
        <v>7881.03</v>
      </c>
      <c r="J31" s="15">
        <v>7881.03</v>
      </c>
      <c r="K31" s="15">
        <f t="shared" si="5"/>
        <v>39405.15</v>
      </c>
      <c r="M31" s="17">
        <f>+'Nov P+L w prior expand'!H126</f>
        <v>39815.550000000003</v>
      </c>
      <c r="N31" s="194">
        <f>+M31-K31</f>
        <v>410.40000000000146</v>
      </c>
      <c r="O31" s="215">
        <f t="shared" si="7"/>
        <v>1.0307530600481505E-2</v>
      </c>
      <c r="Q31" s="194">
        <f>+K31</f>
        <v>39405.15</v>
      </c>
      <c r="R31" s="193">
        <f t="shared" si="9"/>
        <v>0</v>
      </c>
      <c r="S31" s="24">
        <f t="shared" si="8"/>
        <v>0</v>
      </c>
    </row>
    <row r="32" spans="3:19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268541.5</v>
      </c>
      <c r="I32" s="15">
        <f>ROUND(SUM(I23:I31),5)</f>
        <v>277173.62</v>
      </c>
      <c r="J32" s="15">
        <f>ROUND(SUM(J23:J31),5)</f>
        <v>256012.21</v>
      </c>
      <c r="K32" s="15">
        <f t="shared" si="5"/>
        <v>1340321.92</v>
      </c>
      <c r="M32" s="17">
        <f>SUM(M24:M31)</f>
        <v>1273069.4000000001</v>
      </c>
      <c r="N32" s="195">
        <f>SUM(N24:N31)</f>
        <v>68073.319999999978</v>
      </c>
      <c r="O32" s="27">
        <f t="shared" si="7"/>
        <v>5.3471806014660291E-2</v>
      </c>
      <c r="Q32" s="193">
        <f>SUM(Q24:Q31)</f>
        <v>1338985.1499999999</v>
      </c>
      <c r="R32" s="195">
        <f>SUM(R24:R31)</f>
        <v>1336.7699999999659</v>
      </c>
      <c r="S32" s="24">
        <f t="shared" si="8"/>
        <v>9.9834565006188896E-4</v>
      </c>
    </row>
    <row r="33" spans="1:19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12049.84</v>
      </c>
      <c r="I33" s="15">
        <f>ROUND(I12+I22-I32,5)</f>
        <v>505.68</v>
      </c>
      <c r="J33" s="15">
        <f>ROUND(J12+J22-J32,5)</f>
        <v>21936.71</v>
      </c>
      <c r="K33" s="15">
        <f t="shared" si="5"/>
        <v>57026.6</v>
      </c>
      <c r="M33" s="18">
        <f>+M21-M32</f>
        <v>43930.550000000047</v>
      </c>
      <c r="N33" s="195">
        <f>+N22-N32</f>
        <v>12275.249999999854</v>
      </c>
      <c r="O33" s="28">
        <f>+N33/M33</f>
        <v>0.27942399992715417</v>
      </c>
      <c r="Q33" s="195">
        <f>+Q22-Q32</f>
        <v>-5744.3166666666511</v>
      </c>
      <c r="R33" s="195">
        <f>+K33-Q33</f>
        <v>62770.91666666665</v>
      </c>
      <c r="S33" s="24"/>
    </row>
    <row r="34" spans="1:19" ht="14.5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12049.84</v>
      </c>
      <c r="I34" s="16">
        <f>I33</f>
        <v>505.68</v>
      </c>
      <c r="J34" s="16">
        <f>J33</f>
        <v>21936.71</v>
      </c>
      <c r="K34" s="16">
        <f t="shared" si="5"/>
        <v>57026.6</v>
      </c>
      <c r="M34" s="58">
        <f>+M33</f>
        <v>43930.550000000047</v>
      </c>
      <c r="N34" s="226">
        <f>+N33</f>
        <v>12275.249999999854</v>
      </c>
      <c r="Q34" s="196">
        <f>+Q33</f>
        <v>-5744.3166666666511</v>
      </c>
      <c r="R34" s="196">
        <f>+K34-Q34</f>
        <v>62770.91666666665</v>
      </c>
    </row>
    <row r="35" spans="1:19">
      <c r="F35" s="13"/>
      <c r="G35" s="13"/>
      <c r="H35" s="13"/>
      <c r="I35" s="13"/>
      <c r="J35" s="13"/>
      <c r="K35" s="13"/>
      <c r="N35" s="220"/>
      <c r="O35" s="220"/>
      <c r="P35" s="220"/>
    </row>
    <row r="36" spans="1:19">
      <c r="F36" s="13"/>
      <c r="G36" s="13"/>
      <c r="H36" s="13"/>
      <c r="I36" s="13"/>
      <c r="J36" s="13"/>
      <c r="K36" s="13"/>
    </row>
    <row r="37" spans="1:19">
      <c r="F37" s="13"/>
      <c r="G37" s="13"/>
      <c r="H37" s="13"/>
      <c r="I37" s="13"/>
      <c r="J37" s="13"/>
      <c r="K37" s="13"/>
    </row>
    <row r="38" spans="1:19">
      <c r="F38" s="13"/>
      <c r="G38" s="13"/>
      <c r="H38" s="13"/>
      <c r="I38" s="13"/>
      <c r="J38" s="13"/>
      <c r="K38" s="13"/>
    </row>
  </sheetData>
  <conditionalFormatting sqref="O14:O22">
    <cfRule type="cellIs" dxfId="9" priority="4" operator="lessThan">
      <formula>0</formula>
    </cfRule>
  </conditionalFormatting>
  <conditionalFormatting sqref="O24:O33">
    <cfRule type="cellIs" dxfId="8" priority="1" operator="greaterThan">
      <formula>0</formula>
    </cfRule>
  </conditionalFormatting>
  <conditionalFormatting sqref="S14:S22">
    <cfRule type="cellIs" dxfId="7" priority="5" operator="lessThan">
      <formula>0</formula>
    </cfRule>
  </conditionalFormatting>
  <conditionalFormatting sqref="S24:S32">
    <cfRule type="cellIs" dxfId="6" priority="3" operator="greaterThan">
      <formula>0</formula>
    </cfRule>
  </conditionalFormatting>
  <pageMargins left="0.75" right="0.75" top="1" bottom="1" header="0.5" footer="0.5"/>
  <pageSetup scale="69" orientation="landscape" r:id="rId1"/>
  <headerFooter>
    <oddFooter>&amp;L&amp;F&amp;C&amp;A&amp;R&amp;D  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26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7" width="16.6640625" style="6" customWidth="1"/>
    <col min="8" max="8" width="17.082031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505</v>
      </c>
      <c r="H3" s="10" t="s">
        <v>2</v>
      </c>
    </row>
    <row r="5" spans="1:8">
      <c r="G5" s="11" t="s">
        <v>507</v>
      </c>
      <c r="H5" s="11" t="s">
        <v>508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73">
        <v>15538.32</v>
      </c>
      <c r="H8" s="73">
        <v>18360</v>
      </c>
    </row>
    <row r="9" spans="1:8">
      <c r="E9" s="12" t="s">
        <v>67</v>
      </c>
      <c r="G9" s="73">
        <v>1076578</v>
      </c>
      <c r="H9" s="73">
        <v>1008324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73">
        <v>21.16</v>
      </c>
      <c r="H14" s="73">
        <v>33.83</v>
      </c>
    </row>
    <row r="15" spans="1:8">
      <c r="F15" s="12" t="s">
        <v>95</v>
      </c>
      <c r="G15" s="74">
        <v>11.14</v>
      </c>
      <c r="H15" s="74">
        <v>4.0199999999999996</v>
      </c>
    </row>
    <row r="16" spans="1:8">
      <c r="E16" s="12" t="s">
        <v>97</v>
      </c>
      <c r="G16" s="73">
        <f>ROUND(SUM(G13:G15),5)</f>
        <v>32.299999999999997</v>
      </c>
      <c r="H16" s="73">
        <f>ROUND(SUM(H13:H15),5)</f>
        <v>37.85</v>
      </c>
    </row>
    <row r="17" spans="3:8">
      <c r="E17" s="12" t="s">
        <v>70</v>
      </c>
    </row>
    <row r="18" spans="3:8">
      <c r="F18" s="12" t="s">
        <v>99</v>
      </c>
      <c r="G18" s="73">
        <v>4822.08</v>
      </c>
      <c r="H18" s="73">
        <v>4571.62</v>
      </c>
    </row>
    <row r="19" spans="3:8">
      <c r="F19" s="12" t="s">
        <v>100</v>
      </c>
      <c r="G19" s="73">
        <v>111</v>
      </c>
      <c r="H19" s="73">
        <v>2393.6799999999998</v>
      </c>
    </row>
    <row r="20" spans="3:8">
      <c r="F20" s="12" t="s">
        <v>101</v>
      </c>
      <c r="G20" s="73">
        <v>2589.2600000000002</v>
      </c>
      <c r="H20" s="73">
        <v>1896.46</v>
      </c>
    </row>
    <row r="21" spans="3:8">
      <c r="F21" s="12" t="s">
        <v>98</v>
      </c>
      <c r="G21" s="74">
        <v>193.45</v>
      </c>
      <c r="H21" s="74">
        <v>16.98</v>
      </c>
    </row>
    <row r="22" spans="3:8">
      <c r="E22" s="12" t="s">
        <v>102</v>
      </c>
      <c r="G22" s="73">
        <f>ROUND(SUM(G17:G21),5)</f>
        <v>7715.79</v>
      </c>
      <c r="H22" s="73">
        <f>ROUND(SUM(H17:H21),5)</f>
        <v>8878.74</v>
      </c>
    </row>
    <row r="23" spans="3:8">
      <c r="E23" s="12" t="s">
        <v>71</v>
      </c>
      <c r="G23" s="73">
        <v>13486.88</v>
      </c>
      <c r="H23" s="73">
        <v>17596.25</v>
      </c>
    </row>
    <row r="24" spans="3:8">
      <c r="E24" s="12" t="s">
        <v>73</v>
      </c>
      <c r="G24" s="73">
        <v>866.22</v>
      </c>
      <c r="H24" s="73">
        <v>488.08</v>
      </c>
    </row>
    <row r="25" spans="3:8">
      <c r="E25" s="12" t="s">
        <v>75</v>
      </c>
    </row>
    <row r="26" spans="3:8">
      <c r="F26" s="12" t="s">
        <v>104</v>
      </c>
      <c r="G26" s="73">
        <v>2506.64</v>
      </c>
      <c r="H26" s="73">
        <v>1753.89</v>
      </c>
    </row>
    <row r="27" spans="3:8">
      <c r="F27" s="12" t="s">
        <v>105</v>
      </c>
      <c r="H27" s="73">
        <v>2634.72</v>
      </c>
    </row>
    <row r="28" spans="3:8">
      <c r="F28" s="12" t="s">
        <v>103</v>
      </c>
      <c r="G28" s="74">
        <v>2674.22</v>
      </c>
      <c r="H28" s="74">
        <v>806</v>
      </c>
    </row>
    <row r="29" spans="3:8">
      <c r="E29" s="12" t="s">
        <v>106</v>
      </c>
      <c r="G29" s="74">
        <f>ROUND(SUM(G25:G28),5)</f>
        <v>5180.8599999999997</v>
      </c>
      <c r="H29" s="74">
        <f>ROUND(SUM(H25:H28),5)</f>
        <v>5194.6099999999997</v>
      </c>
    </row>
    <row r="30" spans="3:8">
      <c r="D30" s="12" t="s">
        <v>76</v>
      </c>
      <c r="G30" s="74">
        <f>ROUND(SUM(G7:G9)+G12+G16+SUM(G22:G24)+G29,5)</f>
        <v>1119398.3700000001</v>
      </c>
      <c r="H30" s="74">
        <f>ROUND(SUM(H7:H9)+H12+H16+SUM(H22:H24)+H29,5)</f>
        <v>1058879.53</v>
      </c>
    </row>
    <row r="31" spans="3:8">
      <c r="C31" s="12" t="s">
        <v>77</v>
      </c>
      <c r="G31" s="73">
        <f>G30</f>
        <v>1119398.3700000001</v>
      </c>
      <c r="H31" s="73">
        <f>H30</f>
        <v>1058879.53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  <c r="G34" s="73">
        <v>17208</v>
      </c>
    </row>
    <row r="35" spans="4:8">
      <c r="E35" s="12" t="s">
        <v>310</v>
      </c>
      <c r="G35" s="73">
        <v>7800</v>
      </c>
    </row>
    <row r="36" spans="4:8">
      <c r="E36" s="12" t="s">
        <v>254</v>
      </c>
    </row>
    <row r="37" spans="4:8">
      <c r="F37" s="12" t="s">
        <v>133</v>
      </c>
      <c r="G37" s="73">
        <v>8119</v>
      </c>
      <c r="H37" s="73">
        <v>8094</v>
      </c>
    </row>
    <row r="38" spans="4:8">
      <c r="F38" s="12" t="s">
        <v>132</v>
      </c>
      <c r="G38" s="73">
        <v>1905.99</v>
      </c>
      <c r="H38" s="73">
        <v>5068.8500000000004</v>
      </c>
    </row>
    <row r="39" spans="4:8">
      <c r="F39" s="12" t="s">
        <v>131</v>
      </c>
      <c r="G39" s="73">
        <v>10217.450000000001</v>
      </c>
      <c r="H39" s="73">
        <v>9384.5300000000007</v>
      </c>
    </row>
    <row r="40" spans="4:8">
      <c r="F40" s="12" t="s">
        <v>130</v>
      </c>
      <c r="G40" s="74">
        <v>11472.33</v>
      </c>
      <c r="H40" s="74">
        <v>9200.5300000000007</v>
      </c>
    </row>
    <row r="41" spans="4:8">
      <c r="E41" s="12" t="s">
        <v>255</v>
      </c>
      <c r="G41" s="73">
        <f>ROUND(SUM(G36:G40),5)</f>
        <v>31714.77</v>
      </c>
      <c r="H41" s="73">
        <f>ROUND(SUM(H36:H40),5)</f>
        <v>31747.91</v>
      </c>
    </row>
    <row r="42" spans="4:8">
      <c r="E42" s="12" t="s">
        <v>107</v>
      </c>
      <c r="G42" s="73">
        <v>41000</v>
      </c>
      <c r="H42" s="73">
        <v>40166.639999999999</v>
      </c>
    </row>
    <row r="43" spans="4:8">
      <c r="E43" s="12" t="s">
        <v>108</v>
      </c>
      <c r="G43" s="73">
        <v>24869.52</v>
      </c>
      <c r="H43" s="73">
        <v>24502</v>
      </c>
    </row>
    <row r="44" spans="4:8">
      <c r="E44" s="12" t="s">
        <v>109</v>
      </c>
      <c r="G44" s="73">
        <v>21666.639999999999</v>
      </c>
      <c r="H44" s="73">
        <v>26408.94</v>
      </c>
    </row>
    <row r="45" spans="4:8">
      <c r="E45" s="12" t="s">
        <v>111</v>
      </c>
      <c r="G45" s="73">
        <v>15663.24</v>
      </c>
      <c r="H45" s="73">
        <v>15444.2</v>
      </c>
    </row>
    <row r="46" spans="4:8">
      <c r="E46" s="12" t="s">
        <v>112</v>
      </c>
      <c r="G46" s="73">
        <v>24519.360000000001</v>
      </c>
      <c r="H46" s="73">
        <v>24157.040000000001</v>
      </c>
    </row>
    <row r="47" spans="4:8">
      <c r="E47" s="12" t="s">
        <v>113</v>
      </c>
      <c r="G47" s="73">
        <v>25570.240000000002</v>
      </c>
      <c r="H47" s="73">
        <v>25192.32</v>
      </c>
    </row>
    <row r="48" spans="4:8">
      <c r="E48" s="12" t="s">
        <v>114</v>
      </c>
      <c r="G48" s="73">
        <v>174398.48</v>
      </c>
      <c r="H48" s="73">
        <v>174961.76</v>
      </c>
    </row>
    <row r="49" spans="4:8">
      <c r="E49" s="12" t="s">
        <v>115</v>
      </c>
      <c r="G49" s="73">
        <v>23289.27</v>
      </c>
      <c r="H49" s="73">
        <v>24481.42</v>
      </c>
    </row>
    <row r="50" spans="4:8">
      <c r="E50" s="12" t="s">
        <v>116</v>
      </c>
      <c r="G50" s="73">
        <v>97527.84</v>
      </c>
      <c r="H50" s="73">
        <v>93349.58</v>
      </c>
    </row>
    <row r="51" spans="4:8">
      <c r="E51" s="12" t="s">
        <v>117</v>
      </c>
      <c r="G51" s="73">
        <v>178805.84</v>
      </c>
      <c r="H51" s="73">
        <v>107894.73</v>
      </c>
    </row>
    <row r="52" spans="4:8">
      <c r="E52" s="12" t="s">
        <v>118</v>
      </c>
      <c r="G52" s="73">
        <v>18418.3</v>
      </c>
      <c r="H52" s="73">
        <v>17504.96</v>
      </c>
    </row>
    <row r="53" spans="4:8">
      <c r="E53" s="12" t="s">
        <v>119</v>
      </c>
      <c r="G53" s="73">
        <v>17339.62</v>
      </c>
      <c r="H53" s="73">
        <v>17357.96</v>
      </c>
    </row>
    <row r="54" spans="4:8">
      <c r="E54" s="12" t="s">
        <v>120</v>
      </c>
      <c r="G54" s="73">
        <v>18946.66</v>
      </c>
      <c r="H54" s="73">
        <v>18666.64</v>
      </c>
    </row>
    <row r="55" spans="4:8">
      <c r="E55" s="12" t="s">
        <v>121</v>
      </c>
      <c r="G55" s="73">
        <v>18745.04</v>
      </c>
      <c r="H55" s="73">
        <v>18383.36</v>
      </c>
    </row>
    <row r="56" spans="4:8">
      <c r="E56" s="12" t="s">
        <v>123</v>
      </c>
      <c r="G56" s="73">
        <v>420</v>
      </c>
    </row>
    <row r="57" spans="4:8">
      <c r="E57" s="12" t="s">
        <v>124</v>
      </c>
      <c r="G57" s="73">
        <v>1971.25</v>
      </c>
      <c r="H57" s="73">
        <v>6136.87</v>
      </c>
    </row>
    <row r="58" spans="4:8">
      <c r="E58" s="12" t="s">
        <v>125</v>
      </c>
      <c r="G58" s="73">
        <v>11958.32</v>
      </c>
      <c r="H58" s="73">
        <v>8749.98</v>
      </c>
    </row>
    <row r="59" spans="4:8">
      <c r="E59" s="12" t="s">
        <v>127</v>
      </c>
      <c r="H59" s="73">
        <v>8526</v>
      </c>
    </row>
    <row r="60" spans="4:8">
      <c r="E60" s="12" t="s">
        <v>128</v>
      </c>
    </row>
    <row r="61" spans="4:8">
      <c r="D61" s="12" t="s">
        <v>129</v>
      </c>
      <c r="G61" s="73">
        <f>ROUND(SUM(G33:G35)+SUM(G41:G60),5)</f>
        <v>771832.39</v>
      </c>
      <c r="H61" s="73">
        <f>ROUND(SUM(H33:H35)+SUM(H41:H60),5)</f>
        <v>683632.31</v>
      </c>
    </row>
    <row r="62" spans="4:8">
      <c r="D62" s="12" t="s">
        <v>80</v>
      </c>
    </row>
    <row r="63" spans="4:8">
      <c r="E63" s="12" t="s">
        <v>134</v>
      </c>
      <c r="G63" s="73">
        <v>115183.42</v>
      </c>
      <c r="H63" s="73">
        <v>108846.53</v>
      </c>
    </row>
    <row r="64" spans="4:8">
      <c r="E64" s="12" t="s">
        <v>135</v>
      </c>
      <c r="G64" s="73">
        <v>9098.6299999999992</v>
      </c>
      <c r="H64" s="73">
        <v>9675.66</v>
      </c>
    </row>
    <row r="65" spans="4:8">
      <c r="E65" s="12" t="s">
        <v>136</v>
      </c>
      <c r="G65" s="74">
        <v>4872.91</v>
      </c>
      <c r="H65" s="74">
        <v>5722.98</v>
      </c>
    </row>
    <row r="66" spans="4:8">
      <c r="D66" s="12" t="s">
        <v>137</v>
      </c>
      <c r="G66" s="73">
        <f>ROUND(SUM(G62:G65),5)</f>
        <v>129154.96</v>
      </c>
      <c r="H66" s="73">
        <f>ROUND(SUM(H62:H65),5)</f>
        <v>124245.17</v>
      </c>
    </row>
    <row r="67" spans="4:8">
      <c r="D67" s="12" t="s">
        <v>81</v>
      </c>
      <c r="G67" s="73">
        <v>6595.99</v>
      </c>
      <c r="H67" s="73">
        <v>8228.34</v>
      </c>
    </row>
    <row r="68" spans="4:8">
      <c r="D68" s="12" t="s">
        <v>82</v>
      </c>
      <c r="G68" s="73">
        <v>1562.79</v>
      </c>
      <c r="H68" s="73">
        <v>2313.13</v>
      </c>
    </row>
    <row r="69" spans="4:8">
      <c r="D69" s="12" t="s">
        <v>84</v>
      </c>
    </row>
    <row r="70" spans="4:8">
      <c r="E70" s="12" t="s">
        <v>256</v>
      </c>
      <c r="G70" s="73">
        <v>563.75</v>
      </c>
      <c r="H70" s="73">
        <v>1387.76</v>
      </c>
    </row>
    <row r="71" spans="4:8">
      <c r="E71" s="12" t="s">
        <v>138</v>
      </c>
      <c r="G71" s="73">
        <v>920.96</v>
      </c>
      <c r="H71" s="73">
        <v>4367.63</v>
      </c>
    </row>
    <row r="72" spans="4:8">
      <c r="E72" s="12" t="s">
        <v>139</v>
      </c>
      <c r="G72" s="73">
        <v>3584.25</v>
      </c>
      <c r="H72" s="73">
        <v>3154.97</v>
      </c>
    </row>
    <row r="73" spans="4:8">
      <c r="E73" s="12" t="s">
        <v>140</v>
      </c>
      <c r="G73" s="73">
        <v>933.75</v>
      </c>
      <c r="H73" s="73">
        <v>2296.7399999999998</v>
      </c>
    </row>
    <row r="74" spans="4:8">
      <c r="E74" s="12" t="s">
        <v>141</v>
      </c>
      <c r="G74" s="73">
        <v>2906.05</v>
      </c>
      <c r="H74" s="73">
        <v>5703.36</v>
      </c>
    </row>
    <row r="75" spans="4:8">
      <c r="E75" s="12" t="s">
        <v>142</v>
      </c>
      <c r="G75" s="73">
        <v>1303.8499999999999</v>
      </c>
      <c r="H75" s="73">
        <v>2110.52</v>
      </c>
    </row>
    <row r="76" spans="4:8">
      <c r="E76" s="12" t="s">
        <v>143</v>
      </c>
      <c r="G76" s="73">
        <v>405.67</v>
      </c>
      <c r="H76" s="73">
        <v>187.4</v>
      </c>
    </row>
    <row r="77" spans="4:8">
      <c r="E77" s="12" t="s">
        <v>144</v>
      </c>
      <c r="G77" s="73">
        <v>427.99</v>
      </c>
      <c r="H77" s="73">
        <v>612.38</v>
      </c>
    </row>
    <row r="78" spans="4:8">
      <c r="E78" s="12" t="s">
        <v>257</v>
      </c>
      <c r="G78" s="73">
        <v>1050</v>
      </c>
    </row>
    <row r="79" spans="4:8">
      <c r="E79" s="12" t="s">
        <v>145</v>
      </c>
      <c r="G79" s="73">
        <v>332.01</v>
      </c>
      <c r="H79" s="73">
        <v>458.66</v>
      </c>
    </row>
    <row r="80" spans="4:8">
      <c r="E80" s="12" t="s">
        <v>146</v>
      </c>
      <c r="G80" s="73">
        <v>1433.4</v>
      </c>
      <c r="H80" s="73">
        <v>3248.91</v>
      </c>
    </row>
    <row r="81" spans="4:8">
      <c r="E81" s="12" t="s">
        <v>147</v>
      </c>
      <c r="G81" s="73">
        <v>3353.77</v>
      </c>
    </row>
    <row r="82" spans="4:8">
      <c r="E82" s="12" t="s">
        <v>148</v>
      </c>
      <c r="G82" s="73">
        <v>258.02</v>
      </c>
      <c r="H82" s="73">
        <v>1055.83</v>
      </c>
    </row>
    <row r="83" spans="4:8">
      <c r="E83" s="12" t="s">
        <v>490</v>
      </c>
      <c r="G83" s="73">
        <v>113.66</v>
      </c>
    </row>
    <row r="84" spans="4:8">
      <c r="E84" s="12" t="s">
        <v>149</v>
      </c>
      <c r="G84" s="74">
        <v>3603.05</v>
      </c>
      <c r="H84" s="74">
        <v>8902.4500000000007</v>
      </c>
    </row>
    <row r="85" spans="4:8">
      <c r="D85" s="12" t="s">
        <v>150</v>
      </c>
      <c r="G85" s="73">
        <f>ROUND(SUM(G69:G84),5)</f>
        <v>21190.18</v>
      </c>
      <c r="H85" s="73">
        <f>ROUND(SUM(H69:H84),5)</f>
        <v>33486.61</v>
      </c>
    </row>
    <row r="86" spans="4:8">
      <c r="D86" s="12" t="s">
        <v>250</v>
      </c>
      <c r="H86" s="73">
        <v>1216.58</v>
      </c>
    </row>
    <row r="87" spans="4:8">
      <c r="D87" s="12" t="s">
        <v>85</v>
      </c>
    </row>
    <row r="88" spans="4:8">
      <c r="E88" s="12" t="s">
        <v>153</v>
      </c>
    </row>
    <row r="89" spans="4:8">
      <c r="F89" s="12" t="s">
        <v>155</v>
      </c>
      <c r="H89" s="73">
        <v>402</v>
      </c>
    </row>
    <row r="90" spans="4:8">
      <c r="F90" s="12" t="s">
        <v>156</v>
      </c>
      <c r="G90" s="73">
        <v>199.95</v>
      </c>
      <c r="H90" s="73">
        <v>80</v>
      </c>
    </row>
    <row r="91" spans="4:8">
      <c r="F91" s="12" t="s">
        <v>157</v>
      </c>
      <c r="G91" s="73">
        <v>560</v>
      </c>
      <c r="H91" s="73">
        <v>2790</v>
      </c>
    </row>
    <row r="92" spans="4:8">
      <c r="F92" s="12" t="s">
        <v>158</v>
      </c>
      <c r="G92" s="73">
        <v>596.67999999999995</v>
      </c>
      <c r="H92" s="73">
        <v>791.39</v>
      </c>
    </row>
    <row r="93" spans="4:8">
      <c r="F93" s="12" t="s">
        <v>159</v>
      </c>
      <c r="G93" s="73">
        <v>833</v>
      </c>
      <c r="H93" s="73">
        <v>2760</v>
      </c>
    </row>
    <row r="94" spans="4:8">
      <c r="F94" s="12" t="s">
        <v>154</v>
      </c>
      <c r="G94" s="74">
        <v>19579.95</v>
      </c>
      <c r="H94" s="74">
        <v>8502.82</v>
      </c>
    </row>
    <row r="95" spans="4:8">
      <c r="E95" s="12" t="s">
        <v>160</v>
      </c>
      <c r="G95" s="73">
        <f>ROUND(SUM(G88:G94),5)</f>
        <v>21769.58</v>
      </c>
      <c r="H95" s="73">
        <f>ROUND(SUM(H88:H94),5)</f>
        <v>15326.21</v>
      </c>
    </row>
    <row r="96" spans="4:8">
      <c r="E96" s="12" t="s">
        <v>151</v>
      </c>
      <c r="G96" s="73">
        <v>11372.4</v>
      </c>
      <c r="H96" s="73">
        <v>10392</v>
      </c>
    </row>
    <row r="97" spans="4:8">
      <c r="E97" s="12" t="s">
        <v>152</v>
      </c>
      <c r="H97" s="73">
        <v>1434.86</v>
      </c>
    </row>
    <row r="98" spans="4:8">
      <c r="E98" s="12" t="s">
        <v>161</v>
      </c>
    </row>
    <row r="99" spans="4:8">
      <c r="F99" s="12" t="s">
        <v>162</v>
      </c>
      <c r="G99" s="73">
        <v>8015.35</v>
      </c>
      <c r="H99" s="73">
        <v>11958.08</v>
      </c>
    </row>
    <row r="100" spans="4:8">
      <c r="F100" s="12" t="s">
        <v>163</v>
      </c>
      <c r="H100" s="73">
        <v>3936.35</v>
      </c>
    </row>
    <row r="101" spans="4:8">
      <c r="F101" s="12" t="s">
        <v>164</v>
      </c>
      <c r="G101" s="74">
        <v>1117.05</v>
      </c>
      <c r="H101" s="74">
        <v>1523.45</v>
      </c>
    </row>
    <row r="102" spans="4:8">
      <c r="E102" s="12" t="s">
        <v>165</v>
      </c>
      <c r="G102" s="74">
        <f>ROUND(SUM(G98:G101),5)</f>
        <v>9132.4</v>
      </c>
      <c r="H102" s="74">
        <f>ROUND(SUM(H98:H101),5)</f>
        <v>17417.88</v>
      </c>
    </row>
    <row r="103" spans="4:8">
      <c r="D103" s="12" t="s">
        <v>166</v>
      </c>
      <c r="G103" s="73">
        <f>ROUND(G87+SUM(G95:G97)+G102,5)</f>
        <v>42274.38</v>
      </c>
      <c r="H103" s="73">
        <f>ROUND(H87+SUM(H95:H97)+H102,5)</f>
        <v>44570.95</v>
      </c>
    </row>
    <row r="104" spans="4:8">
      <c r="D104" s="12" t="s">
        <v>86</v>
      </c>
    </row>
    <row r="105" spans="4:8">
      <c r="E105" s="12" t="s">
        <v>178</v>
      </c>
      <c r="G105" s="73">
        <v>43495.27</v>
      </c>
      <c r="H105" s="73">
        <v>44527.88</v>
      </c>
    </row>
    <row r="106" spans="4:8">
      <c r="E106" s="12" t="s">
        <v>181</v>
      </c>
    </row>
    <row r="107" spans="4:8">
      <c r="F107" s="12" t="s">
        <v>183</v>
      </c>
      <c r="G107" s="73">
        <v>1859.75</v>
      </c>
      <c r="H107" s="73">
        <v>1058.73</v>
      </c>
    </row>
    <row r="108" spans="4:8">
      <c r="F108" s="12" t="s">
        <v>184</v>
      </c>
      <c r="H108" s="73">
        <v>298</v>
      </c>
    </row>
    <row r="109" spans="4:8">
      <c r="F109" s="12" t="s">
        <v>182</v>
      </c>
      <c r="G109" s="74">
        <v>173.97</v>
      </c>
      <c r="H109" s="74">
        <v>303.49</v>
      </c>
    </row>
    <row r="110" spans="4:8">
      <c r="E110" s="12" t="s">
        <v>185</v>
      </c>
      <c r="G110" s="73">
        <f>ROUND(SUM(G106:G109),5)</f>
        <v>2033.72</v>
      </c>
      <c r="H110" s="73">
        <f>ROUND(SUM(H106:H109),5)</f>
        <v>1660.22</v>
      </c>
    </row>
    <row r="111" spans="4:8">
      <c r="E111" s="12" t="s">
        <v>167</v>
      </c>
      <c r="G111" s="73">
        <v>1700.6</v>
      </c>
      <c r="H111" s="73">
        <v>1324.06</v>
      </c>
    </row>
    <row r="112" spans="4:8">
      <c r="E112" s="12" t="s">
        <v>168</v>
      </c>
      <c r="G112" s="73">
        <v>15175</v>
      </c>
      <c r="H112" s="73">
        <v>18322.740000000002</v>
      </c>
    </row>
    <row r="113" spans="1:8">
      <c r="E113" s="12" t="s">
        <v>169</v>
      </c>
      <c r="G113" s="73">
        <v>3566.84</v>
      </c>
      <c r="H113" s="73">
        <v>7235.7</v>
      </c>
    </row>
    <row r="114" spans="1:8">
      <c r="E114" s="12" t="s">
        <v>170</v>
      </c>
      <c r="G114" s="73">
        <v>1811</v>
      </c>
      <c r="H114" s="73">
        <v>1305</v>
      </c>
    </row>
    <row r="115" spans="1:8">
      <c r="E115" s="12" t="s">
        <v>171</v>
      </c>
      <c r="G115" s="73">
        <v>102</v>
      </c>
    </row>
    <row r="116" spans="1:8">
      <c r="E116" s="12" t="s">
        <v>172</v>
      </c>
      <c r="G116" s="73">
        <v>1820.68</v>
      </c>
      <c r="H116" s="73">
        <v>867.97</v>
      </c>
    </row>
    <row r="117" spans="1:8">
      <c r="E117" s="12" t="s">
        <v>173</v>
      </c>
      <c r="G117" s="73">
        <v>9689.36</v>
      </c>
      <c r="H117" s="73">
        <v>11124.48</v>
      </c>
    </row>
    <row r="118" spans="1:8">
      <c r="E118" s="12" t="s">
        <v>174</v>
      </c>
      <c r="H118" s="73">
        <v>1000</v>
      </c>
    </row>
    <row r="119" spans="1:8">
      <c r="E119" s="12" t="s">
        <v>175</v>
      </c>
      <c r="G119" s="73">
        <v>358.95</v>
      </c>
      <c r="H119" s="73">
        <v>287.39</v>
      </c>
    </row>
    <row r="120" spans="1:8">
      <c r="E120" s="12" t="s">
        <v>176</v>
      </c>
      <c r="G120" s="73">
        <v>338.8</v>
      </c>
      <c r="H120" s="73">
        <v>100</v>
      </c>
    </row>
    <row r="121" spans="1:8">
      <c r="E121" s="12" t="s">
        <v>180</v>
      </c>
      <c r="G121" s="74">
        <v>182.04</v>
      </c>
      <c r="H121" s="74">
        <v>412.75</v>
      </c>
    </row>
    <row r="122" spans="1:8">
      <c r="D122" s="12" t="s">
        <v>186</v>
      </c>
      <c r="G122" s="73">
        <f>ROUND(SUM(G104:G105)+SUM(G110:G121),5)</f>
        <v>80274.259999999995</v>
      </c>
      <c r="H122" s="73">
        <f>ROUND(SUM(H104:H105)+SUM(H110:H121),5)</f>
        <v>88168.19</v>
      </c>
    </row>
    <row r="123" spans="1:8">
      <c r="D123" s="12" t="s">
        <v>87</v>
      </c>
      <c r="G123" s="74">
        <v>31524.12</v>
      </c>
      <c r="H123" s="74">
        <v>31852.44</v>
      </c>
    </row>
    <row r="124" spans="1:8">
      <c r="C124" s="12" t="s">
        <v>88</v>
      </c>
      <c r="G124" s="74">
        <f>ROUND(G32+G61+SUM(G66:G68)+SUM(G85:G86)+G103+SUM(G122:G123),5)</f>
        <v>1084409.07</v>
      </c>
      <c r="H124" s="74">
        <f>ROUND(H32+H61+SUM(H66:H68)+SUM(H85:H86)+H103+SUM(H122:H123),5)</f>
        <v>1017713.72</v>
      </c>
    </row>
    <row r="125" spans="1:8">
      <c r="B125" s="12" t="s">
        <v>89</v>
      </c>
      <c r="G125" s="74">
        <f>ROUND(G6+G31-G124,5)</f>
        <v>34989.300000000003</v>
      </c>
      <c r="H125" s="74">
        <f>ROUND(H6+H31-H124,5)</f>
        <v>41165.81</v>
      </c>
    </row>
    <row r="126" spans="1:8" ht="14.5" thickBot="1">
      <c r="A126" s="12" t="s">
        <v>50</v>
      </c>
      <c r="G126" s="75">
        <f>G125</f>
        <v>34989.300000000003</v>
      </c>
      <c r="H126" s="75">
        <f>H125</f>
        <v>41165.81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6:J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1.5" style="13" customWidth="1"/>
    <col min="8" max="8" width="1.83203125" style="6" customWidth="1"/>
    <col min="9" max="9" width="10.66406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13" t="s">
        <v>307</v>
      </c>
    </row>
    <row r="9" spans="1:10" ht="24">
      <c r="A9" s="7" t="s">
        <v>1</v>
      </c>
      <c r="G9" s="62"/>
    </row>
    <row r="10" spans="1:10" ht="16.5">
      <c r="A10" s="9" t="s">
        <v>552</v>
      </c>
      <c r="G10" s="63" t="s">
        <v>2</v>
      </c>
    </row>
    <row r="12" spans="1:10" ht="28">
      <c r="F12" s="64" t="s">
        <v>553</v>
      </c>
      <c r="G12" s="64" t="s">
        <v>554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5401.85</v>
      </c>
      <c r="G16" s="14">
        <v>35251.129999999997</v>
      </c>
      <c r="I16" s="1">
        <f t="shared" ref="I16:I22" si="0">+F16-G16</f>
        <v>-29849.279999999999</v>
      </c>
      <c r="J16" s="61"/>
    </row>
    <row r="17" spans="2:10">
      <c r="D17" s="12" t="s">
        <v>7</v>
      </c>
      <c r="F17" s="14">
        <v>360074.75</v>
      </c>
      <c r="G17" s="14">
        <v>370874.3</v>
      </c>
      <c r="I17" s="1">
        <f t="shared" si="0"/>
        <v>-10799.549999999988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1766.9</v>
      </c>
      <c r="G19" s="14">
        <v>591.57000000000005</v>
      </c>
      <c r="I19" s="1">
        <f t="shared" si="0"/>
        <v>1175.33</v>
      </c>
      <c r="J19" s="61"/>
    </row>
    <row r="20" spans="2:10">
      <c r="D20" s="12" t="s">
        <v>10</v>
      </c>
      <c r="F20" s="14">
        <v>85103.11</v>
      </c>
      <c r="G20" s="14">
        <v>64266.400000000001</v>
      </c>
      <c r="I20" s="1">
        <f t="shared" si="0"/>
        <v>20836.71</v>
      </c>
      <c r="J20" s="61"/>
    </row>
    <row r="21" spans="2:10">
      <c r="D21" s="12" t="s">
        <v>11</v>
      </c>
      <c r="F21" s="14">
        <v>6605.91</v>
      </c>
      <c r="G21" s="14">
        <v>6043.19</v>
      </c>
      <c r="I21" s="1">
        <f t="shared" si="0"/>
        <v>562.72000000000025</v>
      </c>
      <c r="J21" s="61"/>
    </row>
    <row r="22" spans="2:10">
      <c r="D22" s="12" t="s">
        <v>12</v>
      </c>
      <c r="F22" s="15">
        <v>6633.81</v>
      </c>
      <c r="G22" s="15">
        <v>12135.95</v>
      </c>
      <c r="I22" s="3">
        <f t="shared" si="0"/>
        <v>-5502.14</v>
      </c>
      <c r="J22" s="61">
        <f>+I22+G22-F22</f>
        <v>0</v>
      </c>
    </row>
    <row r="23" spans="2:10">
      <c r="C23" s="12" t="s">
        <v>13</v>
      </c>
      <c r="F23" s="15">
        <f>ROUND(SUM(F15:F22),5)</f>
        <v>468481.6</v>
      </c>
      <c r="G23" s="15">
        <f>ROUND(SUM(G15:G22),5)</f>
        <v>494071.09</v>
      </c>
      <c r="I23" s="1">
        <f>SUM(I15:I22)</f>
        <v>-25589.489999999983</v>
      </c>
      <c r="J23" s="61">
        <f>+I23+G23-F23</f>
        <v>0</v>
      </c>
    </row>
    <row r="24" spans="2:10">
      <c r="B24" s="12" t="s">
        <v>17</v>
      </c>
      <c r="F24" s="14">
        <f>ROUND(F14+F23,5)</f>
        <v>468481.6</v>
      </c>
      <c r="G24" s="14">
        <f>ROUND(G14+G23,5)</f>
        <v>494071.09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-501426.49</v>
      </c>
      <c r="G32" s="15">
        <v>-406443.73</v>
      </c>
      <c r="I32" s="3">
        <f t="shared" si="1"/>
        <v>-94982.760000000009</v>
      </c>
    </row>
    <row r="33" spans="1:10">
      <c r="B33" s="12" t="s">
        <v>26</v>
      </c>
      <c r="F33" s="15">
        <f>ROUND(F25+SUM(F29:F32),5)</f>
        <v>3868405.97</v>
      </c>
      <c r="G33" s="15">
        <f>ROUND(G25+SUM(G29:G32),5)</f>
        <v>3963388.73</v>
      </c>
      <c r="I33" s="2">
        <f t="shared" si="1"/>
        <v>-94982.759999999776</v>
      </c>
    </row>
    <row r="34" spans="1:10" ht="14.5" thickBot="1">
      <c r="A34" s="12" t="s">
        <v>27</v>
      </c>
      <c r="F34" s="16">
        <f>ROUND(F13+F24+F33,5)</f>
        <v>4336887.57</v>
      </c>
      <c r="G34" s="16">
        <f>ROUND(G13+G24+G33,5)</f>
        <v>4457459.82</v>
      </c>
      <c r="I34" s="266">
        <f t="shared" si="1"/>
        <v>-120572.25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</row>
    <row r="39" spans="1:10">
      <c r="E39" s="12" t="s">
        <v>32</v>
      </c>
      <c r="G39" s="15">
        <v>51295.75</v>
      </c>
      <c r="I39" s="3">
        <f>+F39-G39</f>
        <v>-51295.75</v>
      </c>
    </row>
    <row r="40" spans="1:10">
      <c r="D40" s="12" t="s">
        <v>33</v>
      </c>
      <c r="G40" s="14">
        <f>ROUND(SUM(G38:G39),5)</f>
        <v>51295.75</v>
      </c>
      <c r="I40" s="13">
        <f>SUM(I38:I39)</f>
        <v>-51295.75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-79758.8</v>
      </c>
      <c r="G43" s="14">
        <v>1690.47</v>
      </c>
      <c r="I43" s="1">
        <f t="shared" si="2"/>
        <v>-81449.27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13502.7</v>
      </c>
      <c r="G45" s="14">
        <v>14549.64</v>
      </c>
      <c r="I45" s="1">
        <f t="shared" si="2"/>
        <v>-1046.9399999999987</v>
      </c>
    </row>
    <row r="46" spans="1:10">
      <c r="E46" s="12" t="s">
        <v>39</v>
      </c>
      <c r="F46" s="14">
        <v>95629.64</v>
      </c>
      <c r="G46" s="14">
        <v>8869.33</v>
      </c>
      <c r="I46" s="1">
        <f t="shared" si="2"/>
        <v>86760.31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212746.68</v>
      </c>
      <c r="G49" s="15">
        <f>ROUND(SUM(G41:G48),5)</f>
        <v>193738.87</v>
      </c>
      <c r="I49" s="18">
        <f>SUM(I42:I48)</f>
        <v>19007.809999999983</v>
      </c>
    </row>
    <row r="50" spans="1:10">
      <c r="C50" s="12" t="s">
        <v>42</v>
      </c>
      <c r="F50" s="14">
        <f>ROUND(F37+F40+F49,5)</f>
        <v>212746.68</v>
      </c>
      <c r="G50" s="14">
        <f>ROUND(G37+G40+G49,5)</f>
        <v>245034.62</v>
      </c>
      <c r="I50" s="13">
        <f>+I40+I49</f>
        <v>-32287.940000000017</v>
      </c>
      <c r="J50" s="213">
        <f>ROUND((+F50-G50-I50),0)</f>
        <v>0</v>
      </c>
    </row>
    <row r="51" spans="1:10">
      <c r="C51" s="12" t="s">
        <v>43</v>
      </c>
      <c r="J51" s="213"/>
    </row>
    <row r="52" spans="1:10">
      <c r="D52" s="12" t="s">
        <v>44</v>
      </c>
      <c r="F52" s="15">
        <v>3858413.85</v>
      </c>
      <c r="G52" s="15">
        <v>3952461.86</v>
      </c>
      <c r="I52" s="17">
        <f>+F53-G53</f>
        <v>-94048.009999999776</v>
      </c>
      <c r="J52" s="213"/>
    </row>
    <row r="53" spans="1:10">
      <c r="C53" s="12" t="s">
        <v>45</v>
      </c>
      <c r="F53" s="15">
        <f>ROUND(SUM(F51:F52),5)</f>
        <v>3858413.85</v>
      </c>
      <c r="G53" s="15">
        <f>ROUND(SUM(G51:G52),5)</f>
        <v>3952461.86</v>
      </c>
      <c r="I53" s="18">
        <f>+I52</f>
        <v>-94048.009999999776</v>
      </c>
      <c r="J53" s="213"/>
    </row>
    <row r="54" spans="1:10">
      <c r="B54" s="12" t="s">
        <v>46</v>
      </c>
      <c r="F54" s="14">
        <f>ROUND(F36+F50+F53,5)</f>
        <v>4071160.53</v>
      </c>
      <c r="G54" s="14">
        <f>ROUND(G36+G50+G53,5)</f>
        <v>4197496.4800000004</v>
      </c>
      <c r="I54" s="13">
        <f>+I50+I53</f>
        <v>-126335.94999999979</v>
      </c>
      <c r="J54" s="213">
        <f>ROUND((+F54-G54-I54),0)</f>
        <v>0</v>
      </c>
    </row>
    <row r="55" spans="1:10">
      <c r="B55" s="12" t="s">
        <v>47</v>
      </c>
      <c r="J55" s="213"/>
    </row>
    <row r="56" spans="1:10">
      <c r="C56" s="12" t="s">
        <v>48</v>
      </c>
      <c r="F56" s="14">
        <v>-294.76</v>
      </c>
      <c r="I56" s="1">
        <f>+F56-G56</f>
        <v>-294.76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-51671.89</v>
      </c>
      <c r="G58" s="15">
        <v>22384.84</v>
      </c>
      <c r="I58" s="3">
        <f>+F58-G58</f>
        <v>-74056.73</v>
      </c>
      <c r="J58" s="243"/>
    </row>
    <row r="59" spans="1:10">
      <c r="B59" s="12" t="s">
        <v>51</v>
      </c>
      <c r="F59" s="15">
        <f>ROUND(SUM(F55:F58),5)</f>
        <v>265727.03999999998</v>
      </c>
      <c r="G59" s="15">
        <f>ROUND(SUM(G55:G58),5)</f>
        <v>259963.34</v>
      </c>
      <c r="I59" s="18">
        <f>SUM(I56:I58)</f>
        <v>5763.7000000000116</v>
      </c>
      <c r="J59" s="213">
        <f>ROUND((+F59-G59-I59),0)</f>
        <v>0</v>
      </c>
    </row>
    <row r="60" spans="1:10" ht="14.5" thickBot="1">
      <c r="A60" s="12" t="s">
        <v>52</v>
      </c>
      <c r="F60" s="16">
        <f>ROUND(F35+F54+F59,5)</f>
        <v>4336887.57</v>
      </c>
      <c r="G60" s="16">
        <f>ROUND(G35+G54+G59,5)</f>
        <v>4457459.82</v>
      </c>
      <c r="I60" s="58">
        <f>+I54+I59</f>
        <v>-120572.24999999978</v>
      </c>
      <c r="J60" s="213">
        <f>ROUND((+F60-G60-I60),0)</f>
        <v>0</v>
      </c>
    </row>
    <row r="61" spans="1:10">
      <c r="I61" s="213">
        <f>ROUND((+I34-I54-I59),0)</f>
        <v>0</v>
      </c>
      <c r="J61" s="213"/>
    </row>
  </sheetData>
  <pageMargins left="0.75" right="0.75" top="0.5" bottom="0.75" header="0.5" footer="0.5"/>
  <pageSetup scale="76" orientation="portrait" r:id="rId1"/>
  <headerFooter>
    <oddFooter>&amp;L&amp;F&amp;C&amp;A&amp;R&amp;D 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T36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1" width="10" style="13" bestFit="1" customWidth="1"/>
    <col min="12" max="12" width="12.08203125" style="13" customWidth="1"/>
    <col min="13" max="13" width="2.58203125" style="6" customWidth="1"/>
    <col min="14" max="14" width="11.33203125" style="6" bestFit="1" customWidth="1"/>
    <col min="15" max="16" width="8.6640625" style="6"/>
    <col min="17" max="17" width="2.5" style="6" customWidth="1"/>
    <col min="18" max="18" width="9.83203125" style="6" customWidth="1"/>
    <col min="19" max="21" width="8.6640625" style="6"/>
    <col min="22" max="22" width="11.33203125" style="6" bestFit="1" customWidth="1"/>
    <col min="23" max="16384" width="8.6640625" style="6"/>
  </cols>
  <sheetData>
    <row r="1" spans="1:20">
      <c r="M1" s="13"/>
    </row>
    <row r="2" spans="1:20">
      <c r="M2" s="13"/>
    </row>
    <row r="3" spans="1:20">
      <c r="M3" s="13"/>
    </row>
    <row r="4" spans="1:20">
      <c r="M4" s="13"/>
    </row>
    <row r="5" spans="1:20">
      <c r="M5" s="13"/>
    </row>
    <row r="6" spans="1:20" ht="30" customHeight="1">
      <c r="M6" s="13"/>
    </row>
    <row r="7" spans="1:20">
      <c r="M7" s="13"/>
    </row>
    <row r="8" spans="1:20" ht="20">
      <c r="A8" s="5" t="s">
        <v>0</v>
      </c>
      <c r="L8" s="13" t="s">
        <v>307</v>
      </c>
    </row>
    <row r="9" spans="1:20" ht="24">
      <c r="A9" s="7" t="s">
        <v>53</v>
      </c>
      <c r="L9" s="62" t="s">
        <v>307</v>
      </c>
    </row>
    <row r="10" spans="1:20" ht="16.5">
      <c r="A10" s="9" t="s">
        <v>540</v>
      </c>
      <c r="L10" s="63" t="s">
        <v>2</v>
      </c>
    </row>
    <row r="11" spans="1:20" ht="56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63</v>
      </c>
      <c r="N11" s="31" t="s">
        <v>470</v>
      </c>
      <c r="O11" s="191" t="s">
        <v>471</v>
      </c>
      <c r="P11" s="192" t="s">
        <v>188</v>
      </c>
      <c r="Q11" s="32"/>
      <c r="R11" s="192" t="s">
        <v>189</v>
      </c>
      <c r="S11" s="191" t="s">
        <v>472</v>
      </c>
      <c r="T11" s="192" t="s">
        <v>188</v>
      </c>
    </row>
    <row r="12" spans="1:20">
      <c r="B12" s="12" t="s">
        <v>64</v>
      </c>
    </row>
    <row r="13" spans="1:20">
      <c r="D13" s="12" t="s">
        <v>65</v>
      </c>
    </row>
    <row r="14" spans="1:20">
      <c r="E14" s="12" t="s">
        <v>66</v>
      </c>
      <c r="F14" s="14">
        <v>12003.9</v>
      </c>
      <c r="G14" s="14">
        <v>3534.42</v>
      </c>
      <c r="L14" s="14">
        <f t="shared" ref="L14:L23" si="0">ROUND(SUM(F14:K14),5)</f>
        <v>15538.32</v>
      </c>
      <c r="N14" s="14">
        <f>+'Dec-P+L-collap w-PY'!G8</f>
        <v>18360</v>
      </c>
      <c r="O14" s="193">
        <f t="shared" ref="O14:O21" si="1">-N14+L14</f>
        <v>-2821.6800000000003</v>
      </c>
      <c r="P14" s="24">
        <f t="shared" ref="P14:P19" si="2">+O14/N14</f>
        <v>-0.15368627450980393</v>
      </c>
      <c r="R14" s="193">
        <f>+'2018-2019 Budget'!W4/12*6</f>
        <v>20000</v>
      </c>
      <c r="S14" s="193">
        <f t="shared" ref="S14:S21" si="3">+L14-R14</f>
        <v>-4461.68</v>
      </c>
      <c r="T14" s="24">
        <f>+S14/R14</f>
        <v>-0.223084</v>
      </c>
    </row>
    <row r="15" spans="1:20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f t="shared" si="0"/>
        <v>1609911</v>
      </c>
      <c r="N15" s="14">
        <f>+'Dec-P+L-collap w-PY'!G9</f>
        <v>1513972</v>
      </c>
      <c r="O15" s="193">
        <f t="shared" si="1"/>
        <v>95939</v>
      </c>
      <c r="P15" s="24">
        <f t="shared" si="2"/>
        <v>6.3369071554824005E-2</v>
      </c>
      <c r="R15" s="193">
        <f>+'2018-2019 Budget'!W3/12*6</f>
        <v>1552500</v>
      </c>
      <c r="S15" s="193">
        <f t="shared" si="3"/>
        <v>57411</v>
      </c>
      <c r="T15" s="24">
        <f>+S15/R15</f>
        <v>3.6979710144927534E-2</v>
      </c>
    </row>
    <row r="16" spans="1:20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3.5</v>
      </c>
      <c r="L16" s="14">
        <f t="shared" si="0"/>
        <v>46.14</v>
      </c>
      <c r="N16" s="14">
        <f>+'Dec-P+L-collap w-PY'!G11</f>
        <v>49.2</v>
      </c>
      <c r="O16" s="193">
        <f t="shared" si="1"/>
        <v>-3.0600000000000023</v>
      </c>
      <c r="P16" s="24">
        <f t="shared" si="2"/>
        <v>-6.2195121951219554E-2</v>
      </c>
      <c r="R16" s="193">
        <f>+'2018-2019 Budget'!W10/12*6</f>
        <v>50</v>
      </c>
      <c r="S16" s="193">
        <f t="shared" si="3"/>
        <v>-3.8599999999999994</v>
      </c>
      <c r="T16" s="24">
        <f>+S16/R16</f>
        <v>-7.7199999999999991E-2</v>
      </c>
    </row>
    <row r="17" spans="3:20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f t="shared" si="0"/>
        <v>12550.79</v>
      </c>
      <c r="N17" s="14">
        <f>+'Dec-P+L-collap w-PY'!G12+'Dec-P+L-collap w-PY'!G10</f>
        <v>20868.95</v>
      </c>
      <c r="O17" s="193">
        <f t="shared" si="1"/>
        <v>-8318.16</v>
      </c>
      <c r="P17" s="24">
        <f t="shared" si="2"/>
        <v>-0.39859025010841465</v>
      </c>
      <c r="R17" s="193">
        <f>+('2018-2019 Budget'!W6)/12*6</f>
        <v>7339</v>
      </c>
      <c r="S17" s="193">
        <f t="shared" si="3"/>
        <v>5211.7900000000009</v>
      </c>
      <c r="T17" s="24">
        <f>+S17/R17</f>
        <v>0.71014988418040614</v>
      </c>
    </row>
    <row r="18" spans="3:20">
      <c r="E18" s="12" t="s">
        <v>71</v>
      </c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f t="shared" si="0"/>
        <v>16136.77</v>
      </c>
      <c r="N18" s="14">
        <f>+'Dec-P+L-collap w-PY'!G13</f>
        <v>21131.599999999999</v>
      </c>
      <c r="O18" s="193">
        <f t="shared" si="1"/>
        <v>-4994.8299999999981</v>
      </c>
      <c r="P18" s="24">
        <f t="shared" si="2"/>
        <v>-0.2363678093471388</v>
      </c>
      <c r="R18" s="193">
        <f>+'2018-2019 Budget'!W5/12*6</f>
        <v>10000</v>
      </c>
      <c r="S18" s="193">
        <f t="shared" si="3"/>
        <v>6136.77</v>
      </c>
      <c r="T18" s="24">
        <f>+S18/R18</f>
        <v>0.61367700000000003</v>
      </c>
    </row>
    <row r="19" spans="3:20">
      <c r="E19" s="12" t="s">
        <v>73</v>
      </c>
      <c r="G19" s="14">
        <v>310.42</v>
      </c>
      <c r="H19" s="14">
        <v>555.79999999999995</v>
      </c>
      <c r="K19" s="14">
        <v>2437.35</v>
      </c>
      <c r="L19" s="14">
        <f t="shared" si="0"/>
        <v>3303.57</v>
      </c>
      <c r="N19" s="14">
        <f>+'Dec-P+L-collap w-PY'!G14</f>
        <v>498.47</v>
      </c>
      <c r="O19" s="193">
        <f t="shared" si="1"/>
        <v>2805.1000000000004</v>
      </c>
      <c r="P19" s="24">
        <f t="shared" si="2"/>
        <v>5.6274199049090221</v>
      </c>
      <c r="R19" s="193">
        <v>0</v>
      </c>
      <c r="S19" s="193">
        <f t="shared" si="3"/>
        <v>3303.57</v>
      </c>
      <c r="T19" s="185">
        <v>1</v>
      </c>
    </row>
    <row r="20" spans="3:20">
      <c r="E20" s="12" t="s">
        <v>74</v>
      </c>
      <c r="K20" s="14">
        <v>3252.98</v>
      </c>
      <c r="L20" s="14">
        <f t="shared" si="0"/>
        <v>3252.98</v>
      </c>
      <c r="N20" s="14">
        <f>+'Dec-P+L-collap w-PY'!G15</f>
        <v>0</v>
      </c>
      <c r="O20" s="193">
        <f t="shared" si="1"/>
        <v>3252.98</v>
      </c>
      <c r="P20" s="24">
        <v>1</v>
      </c>
      <c r="R20" s="193">
        <f>+'2018-2019 Budget'!W7/12*6</f>
        <v>2500</v>
      </c>
      <c r="S20" s="193">
        <f t="shared" si="3"/>
        <v>752.98</v>
      </c>
      <c r="T20" s="185">
        <f>+S20/R20</f>
        <v>0.30119200000000002</v>
      </c>
    </row>
    <row r="21" spans="3:20">
      <c r="E21" s="12" t="s">
        <v>75</v>
      </c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f t="shared" si="0"/>
        <v>13950.5</v>
      </c>
      <c r="N21" s="15">
        <f>+'Dec-P+L-collap w-PY'!G16</f>
        <v>10230.98</v>
      </c>
      <c r="O21" s="194">
        <f t="shared" si="1"/>
        <v>3719.5200000000004</v>
      </c>
      <c r="P21" s="27">
        <f>+O21/N21</f>
        <v>0.36355461549138018</v>
      </c>
      <c r="R21" s="194">
        <f>+('2018-2019 Budget'!W9+'2018-2019 Budget'!W8)/12*6</f>
        <v>17500</v>
      </c>
      <c r="S21" s="194">
        <f t="shared" si="3"/>
        <v>-3549.5</v>
      </c>
      <c r="T21" s="27">
        <f>+S21/R21</f>
        <v>-0.20282857142857144</v>
      </c>
    </row>
    <row r="22" spans="3:20">
      <c r="D22" s="12" t="s">
        <v>76</v>
      </c>
      <c r="F22" s="15">
        <f t="shared" ref="F22:K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277335.77</v>
      </c>
      <c r="L22" s="15">
        <f t="shared" si="0"/>
        <v>1674690.07</v>
      </c>
      <c r="N22" s="26">
        <f>SUM(N14:N21)</f>
        <v>1585111.2</v>
      </c>
      <c r="O22" s="26">
        <f>SUM(O14:O21)</f>
        <v>89578.87000000001</v>
      </c>
      <c r="P22" s="28">
        <f>+O22/N22</f>
        <v>5.6512672423234413E-2</v>
      </c>
      <c r="R22" s="193">
        <f>SUM(R14:R21)</f>
        <v>1609889</v>
      </c>
      <c r="S22" s="193">
        <f>SUM(S14:S21)</f>
        <v>64801.070000000007</v>
      </c>
      <c r="T22" s="185">
        <f>+S22/R22</f>
        <v>4.0251886931335024E-2</v>
      </c>
    </row>
    <row r="23" spans="3:20">
      <c r="C23" s="12" t="s">
        <v>77</v>
      </c>
      <c r="F23" s="14">
        <f t="shared" ref="F23:K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277335.77</v>
      </c>
      <c r="L23" s="14">
        <f t="shared" si="0"/>
        <v>1674690.07</v>
      </c>
      <c r="N23" s="14">
        <f>+'Dec-P+L-collap w-PY'!G18</f>
        <v>1585111.2</v>
      </c>
      <c r="O23" s="14">
        <f>+L23-N23</f>
        <v>89578.870000000112</v>
      </c>
    </row>
    <row r="24" spans="3:20">
      <c r="C24" s="12" t="s">
        <v>78</v>
      </c>
      <c r="N24" s="14"/>
      <c r="O24" s="14"/>
    </row>
    <row r="25" spans="3:20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f t="shared" ref="L25:L35" si="6">ROUND(SUM(F25:K25),5)</f>
        <v>1171536.26</v>
      </c>
      <c r="N25" s="14">
        <f>+'Dec-P+L-collap w-PY'!G20</f>
        <v>1049687.05</v>
      </c>
      <c r="O25" s="193">
        <f t="shared" ref="O25:O31" si="7">-N25+L25</f>
        <v>121849.20999999996</v>
      </c>
      <c r="P25" s="24">
        <f t="shared" ref="P25:P34" si="8">+O25/N25</f>
        <v>0.1160814644707677</v>
      </c>
      <c r="R25" s="193">
        <f>(+'2018-2019 Budget'!W13+'2018-2019 Budget'!W14+'2018-2019 Budget'!W15+'2018-2019 Budget'!W16+'2018-2019 Budget'!W17)/12*6</f>
        <v>1150162.5</v>
      </c>
      <c r="S25" s="193">
        <f t="shared" ref="S25:S32" si="9">+L25-R25</f>
        <v>21373.760000000009</v>
      </c>
      <c r="T25" s="24">
        <f>+S25/R25</f>
        <v>1.8583252366513436E-2</v>
      </c>
    </row>
    <row r="26" spans="3:20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f t="shared" si="6"/>
        <v>192465.77</v>
      </c>
      <c r="N26" s="14">
        <f>+'Dec-P+L-collap w-PY'!G21</f>
        <v>171572.2</v>
      </c>
      <c r="O26" s="193">
        <f t="shared" si="7"/>
        <v>20893.569999999978</v>
      </c>
      <c r="P26" s="24">
        <f t="shared" si="8"/>
        <v>0.12177712939508835</v>
      </c>
      <c r="R26" s="193">
        <f>+'2018-2019 Budget'!W18/12*6</f>
        <v>175000</v>
      </c>
      <c r="S26" s="193">
        <f t="shared" si="9"/>
        <v>17465.76999999999</v>
      </c>
      <c r="T26" s="24">
        <f>+S26/R26</f>
        <v>9.9804399999999946E-2</v>
      </c>
    </row>
    <row r="27" spans="3:20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f t="shared" si="6"/>
        <v>11272.82</v>
      </c>
      <c r="N27" s="14">
        <f>+'Dec-P+L-collap w-PY'!G22+'Dec-P+L-collap w-PY'!G24</f>
        <v>10658.29</v>
      </c>
      <c r="O27" s="193">
        <f t="shared" si="7"/>
        <v>614.52999999999884</v>
      </c>
      <c r="P27" s="24">
        <f t="shared" si="8"/>
        <v>5.7657466629262182E-2</v>
      </c>
      <c r="R27" s="193">
        <f>+'2018-2019 Budget'!W19/12*6</f>
        <v>7778</v>
      </c>
      <c r="S27" s="193">
        <f t="shared" si="9"/>
        <v>3494.8199999999997</v>
      </c>
      <c r="T27" s="24">
        <f>+S27/R27</f>
        <v>0.44932116225250701</v>
      </c>
    </row>
    <row r="28" spans="3:20">
      <c r="D28" s="12" t="s">
        <v>82</v>
      </c>
      <c r="H28" s="14">
        <v>1562.79</v>
      </c>
      <c r="L28" s="14">
        <f t="shared" si="6"/>
        <v>1562.79</v>
      </c>
      <c r="N28" s="14">
        <f>+'Dec-P+L-collap w-PY'!G23</f>
        <v>2313.13</v>
      </c>
      <c r="O28" s="193">
        <f t="shared" si="7"/>
        <v>-750.34000000000015</v>
      </c>
      <c r="P28" s="24">
        <f t="shared" si="8"/>
        <v>-0.324382978907368</v>
      </c>
      <c r="R28" s="193">
        <f>+'2018-2019 Budget'!W21/12*6</f>
        <v>1000</v>
      </c>
      <c r="S28" s="193">
        <f t="shared" si="9"/>
        <v>562.79</v>
      </c>
      <c r="T28" s="24">
        <f>+S28/R28</f>
        <v>0.56279000000000001</v>
      </c>
    </row>
    <row r="29" spans="3:20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2902.82</v>
      </c>
      <c r="L29" s="14">
        <f t="shared" si="6"/>
        <v>29087.01</v>
      </c>
      <c r="N29" s="14">
        <f>+'Dec-P+L-collap w-PY'!G25+'Dec-P+L-collap w-PY'!G26</f>
        <v>42755.360000000001</v>
      </c>
      <c r="O29" s="193">
        <f t="shared" si="7"/>
        <v>-13668.350000000002</v>
      </c>
      <c r="P29" s="24">
        <f t="shared" si="8"/>
        <v>-0.31968740293614656</v>
      </c>
      <c r="R29" s="193">
        <f>+'2018-2019 Budget'!W37/12*6</f>
        <v>36594</v>
      </c>
      <c r="S29" s="193">
        <f t="shared" si="9"/>
        <v>-7506.9900000000016</v>
      </c>
      <c r="T29" s="24">
        <f t="shared" ref="T29:T34" si="10">+S29/R29</f>
        <v>-0.20514264633546486</v>
      </c>
    </row>
    <row r="30" spans="3:20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f t="shared" si="6"/>
        <v>63326.11</v>
      </c>
      <c r="N30" s="14">
        <f>+'Dec-P+L-collap w-PY'!G27</f>
        <v>78694.289999999994</v>
      </c>
      <c r="O30" s="193">
        <f t="shared" si="7"/>
        <v>-15368.179999999993</v>
      </c>
      <c r="P30" s="24">
        <f t="shared" si="8"/>
        <v>-0.19528964553845005</v>
      </c>
      <c r="R30" s="193">
        <f>(+'2018-2019 Budget'!W46-'2018-2019 Budget'!W40-'2018-2019 Budget'!W41)/12*6</f>
        <v>71750</v>
      </c>
      <c r="S30" s="193">
        <f t="shared" si="9"/>
        <v>-8423.89</v>
      </c>
      <c r="T30" s="24">
        <f t="shared" si="10"/>
        <v>-0.11740613240418117</v>
      </c>
    </row>
    <row r="31" spans="3:20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36982.730000000003</v>
      </c>
      <c r="L31" s="14">
        <f t="shared" si="6"/>
        <v>135426.34</v>
      </c>
      <c r="N31" s="14">
        <f>+'Dec-P+L-collap w-PY'!G28</f>
        <v>129798.53</v>
      </c>
      <c r="O31" s="193">
        <f t="shared" si="7"/>
        <v>5627.8099999999977</v>
      </c>
      <c r="P31" s="24">
        <f t="shared" si="8"/>
        <v>4.3358041111867737E-2</v>
      </c>
      <c r="R31" s="193">
        <f>('2018-2019 Budget'!W63+'2018-2019 Budget'!W41)/12*6</f>
        <v>117211.5</v>
      </c>
      <c r="S31" s="193">
        <f t="shared" si="9"/>
        <v>18214.839999999997</v>
      </c>
      <c r="T31" s="24">
        <f t="shared" si="10"/>
        <v>0.15540147511123054</v>
      </c>
    </row>
    <row r="32" spans="3:20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f t="shared" si="6"/>
        <v>47286.18</v>
      </c>
      <c r="N32" s="15">
        <f>+'Dec-P+L-collap w-PY'!G29</f>
        <v>47778.66</v>
      </c>
      <c r="O32" s="194">
        <f>-N32+L32</f>
        <v>-492.4800000000032</v>
      </c>
      <c r="P32" s="27">
        <f>+O32/N32</f>
        <v>-1.0307530600481537E-2</v>
      </c>
      <c r="R32" s="194">
        <f>+L32</f>
        <v>47286.18</v>
      </c>
      <c r="S32" s="194">
        <f t="shared" si="9"/>
        <v>0</v>
      </c>
      <c r="T32" s="27">
        <f t="shared" si="10"/>
        <v>0</v>
      </c>
    </row>
    <row r="33" spans="1:20">
      <c r="C33" s="12" t="s">
        <v>88</v>
      </c>
      <c r="F33" s="15">
        <f t="shared" ref="F33:K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6"/>
        <v>1651963.28</v>
      </c>
      <c r="N33" s="26">
        <f>SUM(N25:N32)</f>
        <v>1533257.51</v>
      </c>
      <c r="O33" s="26">
        <f>SUM(O25:O32)</f>
        <v>118705.76999999993</v>
      </c>
      <c r="P33" s="28">
        <f t="shared" si="8"/>
        <v>7.7420634972138455E-2</v>
      </c>
      <c r="R33" s="195">
        <f>SUM(R25:R32)</f>
        <v>1606782.18</v>
      </c>
      <c r="S33" s="195">
        <f>SUM(S25:S32)</f>
        <v>45181.099999999991</v>
      </c>
      <c r="T33" s="28">
        <f t="shared" si="10"/>
        <v>2.811899494678239E-2</v>
      </c>
    </row>
    <row r="34" spans="1:20">
      <c r="B34" s="12" t="s">
        <v>89</v>
      </c>
      <c r="F34" s="15">
        <f t="shared" ref="F34:K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-36613.870000000003</v>
      </c>
      <c r="L34" s="15">
        <f t="shared" si="6"/>
        <v>22726.79</v>
      </c>
      <c r="N34" s="26">
        <f>+N22-N33</f>
        <v>51853.689999999944</v>
      </c>
      <c r="O34" s="26">
        <f>+O22-O33</f>
        <v>-29126.899999999921</v>
      </c>
      <c r="P34" s="28">
        <f t="shared" si="8"/>
        <v>-0.56171315869709471</v>
      </c>
      <c r="R34" s="193">
        <f>+R22-R33</f>
        <v>3106.8200000000652</v>
      </c>
      <c r="S34" s="193">
        <f>+L34-R34</f>
        <v>19619.969999999936</v>
      </c>
      <c r="T34" s="24">
        <f t="shared" si="10"/>
        <v>6.3151292961933825</v>
      </c>
    </row>
    <row r="35" spans="1:20" ht="14.5" thickBot="1">
      <c r="A35" s="12" t="s">
        <v>50</v>
      </c>
      <c r="F35" s="16">
        <f t="shared" ref="F35:K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-36613.870000000003</v>
      </c>
      <c r="L35" s="16">
        <f t="shared" si="6"/>
        <v>22726.79</v>
      </c>
      <c r="N35" s="14">
        <f>+N23-N33</f>
        <v>51853.689999999944</v>
      </c>
      <c r="O35" s="14">
        <f>+L34-N34</f>
        <v>-29126.899999999943</v>
      </c>
      <c r="R35" s="193">
        <f>+R22-R33</f>
        <v>3106.8200000000652</v>
      </c>
      <c r="S35" s="193">
        <f>+S22-S33</f>
        <v>19619.970000000016</v>
      </c>
    </row>
    <row r="36" spans="1:20">
      <c r="O36" s="14"/>
    </row>
  </sheetData>
  <conditionalFormatting sqref="P14:P22">
    <cfRule type="cellIs" dxfId="5" priority="15" operator="lessThan">
      <formula>0</formula>
    </cfRule>
  </conditionalFormatting>
  <conditionalFormatting sqref="P25:P34">
    <cfRule type="cellIs" dxfId="4" priority="13" operator="greaterThan">
      <formula>0</formula>
    </cfRule>
  </conditionalFormatting>
  <conditionalFormatting sqref="T14:T22">
    <cfRule type="cellIs" dxfId="3" priority="4" operator="lessThan">
      <formula>0</formula>
    </cfRule>
  </conditionalFormatting>
  <conditionalFormatting sqref="T25:T33">
    <cfRule type="cellIs" dxfId="2" priority="7" operator="greaterThan">
      <formula>0</formula>
    </cfRule>
  </conditionalFormatting>
  <conditionalFormatting sqref="T34">
    <cfRule type="cellIs" dxfId="1" priority="1" operator="lessThan">
      <formula>0</formula>
    </cfRule>
  </conditionalFormatting>
  <pageMargins left="0.75" right="0.75" top="1" bottom="1" header="0.5" footer="0.5"/>
  <pageSetup scale="61" orientation="landscape" cellComments="asDisplayed" r:id="rId1"/>
  <headerFooter>
    <oddFooter>&amp;L&amp;F&amp;C&amp;A&amp;R&amp;D  &amp;T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6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5" style="6" customWidth="1"/>
    <col min="8" max="8" width="3" style="6" customWidth="1"/>
    <col min="9" max="9" width="10.58203125" style="6" customWidth="1"/>
    <col min="10" max="10" width="11.6640625" style="6" customWidth="1"/>
    <col min="11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562</v>
      </c>
      <c r="G10" s="10" t="s">
        <v>2</v>
      </c>
    </row>
    <row r="12" spans="1:10" ht="28">
      <c r="F12" s="11" t="s">
        <v>563</v>
      </c>
      <c r="G12" s="11" t="s">
        <v>564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22693.55</v>
      </c>
      <c r="G16" s="14">
        <v>27601.61</v>
      </c>
      <c r="I16" s="1">
        <f t="shared" ref="I16:I22" si="0">+F16-G16</f>
        <v>-4908.0600000000013</v>
      </c>
      <c r="J16" s="61"/>
    </row>
    <row r="17" spans="2:10">
      <c r="D17" s="12" t="s">
        <v>7</v>
      </c>
      <c r="F17" s="14">
        <v>306208.65999999997</v>
      </c>
      <c r="G17" s="14">
        <v>384818.02</v>
      </c>
      <c r="I17" s="1">
        <f t="shared" si="0"/>
        <v>-78609.360000000044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1744.3</v>
      </c>
      <c r="G19" s="14">
        <v>922.4</v>
      </c>
      <c r="I19" s="1">
        <f t="shared" si="0"/>
        <v>821.9</v>
      </c>
      <c r="J19" s="61"/>
    </row>
    <row r="20" spans="2:10">
      <c r="D20" s="12" t="s">
        <v>10</v>
      </c>
      <c r="F20" s="14">
        <v>85416.18</v>
      </c>
      <c r="G20" s="14">
        <v>68550.570000000007</v>
      </c>
      <c r="I20" s="1">
        <f t="shared" si="0"/>
        <v>16865.609999999986</v>
      </c>
      <c r="J20" s="61"/>
    </row>
    <row r="21" spans="2:10">
      <c r="D21" s="12" t="s">
        <v>11</v>
      </c>
      <c r="F21" s="14">
        <v>2820.51</v>
      </c>
      <c r="G21" s="14">
        <v>4753.3100000000004</v>
      </c>
      <c r="I21" s="1">
        <f t="shared" si="0"/>
        <v>-1932.8000000000002</v>
      </c>
      <c r="J21" s="61"/>
    </row>
    <row r="22" spans="2:10">
      <c r="D22" s="12" t="s">
        <v>12</v>
      </c>
      <c r="F22" s="15">
        <v>12725.04</v>
      </c>
      <c r="G22" s="15">
        <v>3703.22</v>
      </c>
      <c r="I22" s="3">
        <f t="shared" si="0"/>
        <v>9021.8200000000015</v>
      </c>
      <c r="J22" s="61">
        <f>+I22+G22-F22</f>
        <v>0</v>
      </c>
    </row>
    <row r="23" spans="2:10">
      <c r="C23" s="12" t="s">
        <v>13</v>
      </c>
      <c r="F23" s="15">
        <f>ROUND(SUM(F15:F22),5)</f>
        <v>434503.51</v>
      </c>
      <c r="G23" s="15">
        <f>ROUND(SUM(G15:G22),5)</f>
        <v>495257.68</v>
      </c>
      <c r="I23" s="1">
        <f>SUM(I15:I22)</f>
        <v>-60754.170000000064</v>
      </c>
      <c r="J23" s="61">
        <f>+I23+G23-F23</f>
        <v>0</v>
      </c>
    </row>
    <row r="24" spans="2:10">
      <c r="B24" s="12" t="s">
        <v>17</v>
      </c>
      <c r="F24" s="14">
        <f>ROUND(F14+F23,5)</f>
        <v>434503.51</v>
      </c>
      <c r="G24" s="14">
        <f>ROUND(G14+G23,5)</f>
        <v>495257.68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-509307.52</v>
      </c>
      <c r="G32" s="15">
        <v>-414406.84</v>
      </c>
      <c r="I32" s="3">
        <f t="shared" si="1"/>
        <v>-94900.68</v>
      </c>
    </row>
    <row r="33" spans="1:10">
      <c r="B33" s="12" t="s">
        <v>26</v>
      </c>
      <c r="F33" s="15">
        <f>ROUND(F25+SUM(F29:F32),5)</f>
        <v>3860524.94</v>
      </c>
      <c r="G33" s="15">
        <f>ROUND(G25+SUM(G29:G32),5)</f>
        <v>3955425.62</v>
      </c>
      <c r="I33" s="2">
        <f t="shared" si="1"/>
        <v>-94900.680000000168</v>
      </c>
    </row>
    <row r="34" spans="1:10" ht="14.5" thickBot="1">
      <c r="A34" s="12" t="s">
        <v>27</v>
      </c>
      <c r="F34" s="16">
        <f>ROUND(F13+F24+F33,5)</f>
        <v>4295028.45</v>
      </c>
      <c r="G34" s="16">
        <f>ROUND(G13+G24+G33,5)</f>
        <v>4450683.3</v>
      </c>
      <c r="I34" s="266">
        <f t="shared" si="1"/>
        <v>-155654.84999999963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2816.89</v>
      </c>
      <c r="G39" s="14">
        <v>65962.7</v>
      </c>
      <c r="I39" s="1">
        <f>+F39-G39</f>
        <v>-63145.81</v>
      </c>
    </row>
    <row r="40" spans="1:10">
      <c r="E40" s="12" t="s">
        <v>477</v>
      </c>
      <c r="F40" s="17"/>
      <c r="G40" s="15">
        <v>244.93</v>
      </c>
      <c r="I40" s="3">
        <f>+F40-G40</f>
        <v>-244.93</v>
      </c>
    </row>
    <row r="41" spans="1:10">
      <c r="D41" s="12" t="s">
        <v>33</v>
      </c>
      <c r="F41" s="14">
        <f>ROUND(SUM(F38:F40),5)</f>
        <v>2816.89</v>
      </c>
      <c r="G41" s="14">
        <f>ROUND(SUM(G38:G40),5)</f>
        <v>66207.63</v>
      </c>
      <c r="I41" s="13">
        <f>SUM(I39:I40)</f>
        <v>-63390.74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-1559.02</v>
      </c>
      <c r="G44" s="14">
        <v>1690.47</v>
      </c>
      <c r="I44" s="1">
        <f t="shared" si="2"/>
        <v>-3249.49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12757.52</v>
      </c>
      <c r="G46" s="14">
        <v>14572.55</v>
      </c>
      <c r="I46" s="1">
        <f t="shared" si="2"/>
        <v>-1815.0299999999988</v>
      </c>
    </row>
    <row r="47" spans="1:10">
      <c r="E47" s="12" t="s">
        <v>39</v>
      </c>
      <c r="F47" s="14">
        <v>13009.83</v>
      </c>
      <c r="G47" s="14">
        <v>5535.99</v>
      </c>
      <c r="I47" s="1">
        <f t="shared" si="2"/>
        <v>7473.84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207581.47</v>
      </c>
      <c r="G50" s="15">
        <f>ROUND(SUM(G42:G49),5)</f>
        <v>190428.44</v>
      </c>
      <c r="I50" s="18">
        <f>SUM(I43:I49)</f>
        <v>17153.029999999988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210398.36</v>
      </c>
      <c r="G51" s="14">
        <f>ROUND(G37+G41+G50,5)</f>
        <v>256636.07</v>
      </c>
      <c r="I51" s="13">
        <f>+I41+I50</f>
        <v>-46237.710000000006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3850641.23</v>
      </c>
      <c r="G53" s="15">
        <v>3944955.68</v>
      </c>
      <c r="I53" s="17">
        <f>+F53-G53</f>
        <v>-94314.450000000186</v>
      </c>
      <c r="J53" s="213"/>
    </row>
    <row r="54" spans="1:10">
      <c r="C54" s="12" t="s">
        <v>45</v>
      </c>
      <c r="F54" s="15">
        <f>ROUND(SUM(F52:F53),5)</f>
        <v>3850641.23</v>
      </c>
      <c r="G54" s="15">
        <f>ROUND(SUM(G52:G53),5)</f>
        <v>3944955.68</v>
      </c>
      <c r="I54" s="18">
        <f>+I53</f>
        <v>-94314.450000000186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4061039.59</v>
      </c>
      <c r="G55" s="14">
        <f>ROUND(G36+G51+G54,5)</f>
        <v>4201591.75</v>
      </c>
      <c r="I55" s="13">
        <f>+I51+I54</f>
        <v>-140552.16000000021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-83410.070000000007</v>
      </c>
      <c r="G59" s="15">
        <v>11539.05</v>
      </c>
      <c r="I59" s="3">
        <f>+F59-G59</f>
        <v>-94949.12000000001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233988.86</v>
      </c>
      <c r="G60" s="15">
        <f>ROUND(SUM(G56:G59),5)</f>
        <v>249091.55</v>
      </c>
      <c r="I60" s="18">
        <f>SUM(I57:I59)</f>
        <v>-15102.690000000002</v>
      </c>
      <c r="J60" s="213">
        <f>ROUND((+F60-G60-I60),0)</f>
        <v>0</v>
      </c>
    </row>
    <row r="61" spans="1:10" ht="14.5" thickBot="1">
      <c r="A61" s="12" t="s">
        <v>52</v>
      </c>
      <c r="F61" s="16">
        <f>ROUND(F35+F55+F60,5)</f>
        <v>4295028.45</v>
      </c>
      <c r="G61" s="16">
        <f>ROUND(G35+G55+G60,5)</f>
        <v>4450683.3</v>
      </c>
      <c r="I61" s="58">
        <f>+I55+I60</f>
        <v>-155654.85000000021</v>
      </c>
      <c r="J61" s="213"/>
    </row>
    <row r="62" spans="1:10">
      <c r="F62" s="13"/>
      <c r="G62" s="13"/>
      <c r="I62" s="213">
        <f>ROUND((+I34-I55-I60),0)</f>
        <v>0</v>
      </c>
    </row>
    <row r="63" spans="1:10">
      <c r="F63" s="13"/>
      <c r="G63" s="13"/>
    </row>
    <row r="64" spans="1:10">
      <c r="F64" s="13"/>
      <c r="G64" s="13"/>
    </row>
  </sheetData>
  <pageMargins left="0.75" right="0.75" top="0.75" bottom="0.75" header="0.5" footer="0.5"/>
  <pageSetup scale="73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37"/>
  <sheetViews>
    <sheetView workbookViewId="0"/>
  </sheetViews>
  <sheetFormatPr defaultColWidth="8.6640625" defaultRowHeight="14"/>
  <cols>
    <col min="1" max="4" width="2" style="6" bestFit="1" customWidth="1"/>
    <col min="5" max="5" width="29.08203125" style="6" customWidth="1"/>
    <col min="6" max="12" width="10.08203125" style="13" bestFit="1" customWidth="1"/>
    <col min="13" max="13" width="10" style="13" customWidth="1"/>
    <col min="14" max="14" width="2.1640625" style="6" customWidth="1"/>
    <col min="15" max="15" width="9.5" style="6" customWidth="1"/>
    <col min="16" max="16" width="11.33203125" style="6" customWidth="1"/>
    <col min="17" max="17" width="8.6640625" style="6"/>
    <col min="18" max="18" width="2.1640625" style="6" customWidth="1"/>
    <col min="19" max="19" width="8.83203125" style="6" bestFit="1" customWidth="1"/>
    <col min="20" max="20" width="10.08203125" style="6" customWidth="1"/>
    <col min="21" max="22" width="8.6640625" style="6"/>
    <col min="23" max="23" width="11.33203125" style="6" bestFit="1" customWidth="1"/>
    <col min="24" max="24" width="10.1640625" style="6" customWidth="1"/>
    <col min="25" max="16384" width="8.6640625" style="6"/>
  </cols>
  <sheetData>
    <row r="1" spans="1:21">
      <c r="H1" s="6"/>
      <c r="I1" s="6"/>
      <c r="J1" s="6"/>
      <c r="K1" s="6"/>
      <c r="L1" s="6"/>
      <c r="M1" s="6"/>
    </row>
    <row r="2" spans="1:21">
      <c r="H2" s="6"/>
      <c r="I2" s="6"/>
      <c r="J2" s="6"/>
      <c r="K2" s="6"/>
      <c r="L2" s="6"/>
      <c r="M2" s="6"/>
    </row>
    <row r="3" spans="1:21">
      <c r="H3" s="6"/>
      <c r="I3" s="6"/>
      <c r="J3" s="6"/>
      <c r="K3" s="6"/>
      <c r="L3" s="6"/>
      <c r="M3" s="6"/>
    </row>
    <row r="4" spans="1:21">
      <c r="H4" s="6"/>
      <c r="I4" s="6"/>
      <c r="J4" s="6"/>
      <c r="K4" s="6"/>
      <c r="L4" s="6"/>
      <c r="M4" s="6"/>
    </row>
    <row r="5" spans="1:21">
      <c r="H5" s="6"/>
      <c r="I5" s="6"/>
      <c r="J5" s="6"/>
      <c r="K5" s="6"/>
      <c r="L5" s="6"/>
      <c r="M5" s="6"/>
    </row>
    <row r="6" spans="1:21" ht="30" customHeight="1">
      <c r="H6" s="6"/>
      <c r="I6" s="6"/>
      <c r="J6" s="6"/>
      <c r="K6" s="6"/>
      <c r="L6" s="6"/>
      <c r="M6" s="6"/>
    </row>
    <row r="7" spans="1:21">
      <c r="H7" s="6"/>
      <c r="I7" s="6"/>
      <c r="J7" s="6"/>
      <c r="K7" s="6"/>
      <c r="L7" s="6"/>
      <c r="M7" s="6"/>
    </row>
    <row r="8" spans="1:21" ht="20">
      <c r="A8" s="5" t="s">
        <v>0</v>
      </c>
      <c r="M8" s="13" t="s">
        <v>307</v>
      </c>
    </row>
    <row r="9" spans="1:21" ht="24">
      <c r="A9" s="7" t="s">
        <v>53</v>
      </c>
      <c r="M9" s="62" t="s">
        <v>307</v>
      </c>
    </row>
    <row r="10" spans="1:21" ht="16.5">
      <c r="A10" s="9" t="s">
        <v>555</v>
      </c>
      <c r="M10" s="63" t="s">
        <v>2</v>
      </c>
    </row>
    <row r="11" spans="1:21" ht="28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556</v>
      </c>
      <c r="M11" s="64" t="s">
        <v>63</v>
      </c>
      <c r="O11" s="17" t="s">
        <v>470</v>
      </c>
      <c r="P11" s="191" t="s">
        <v>559</v>
      </c>
      <c r="Q11" s="281" t="s">
        <v>188</v>
      </c>
      <c r="S11" s="281" t="s">
        <v>189</v>
      </c>
      <c r="T11" s="191" t="s">
        <v>472</v>
      </c>
      <c r="U11" s="281" t="s">
        <v>188</v>
      </c>
    </row>
    <row r="12" spans="1:21">
      <c r="B12" s="12" t="s">
        <v>64</v>
      </c>
    </row>
    <row r="13" spans="1:21">
      <c r="D13" s="12" t="s">
        <v>65</v>
      </c>
    </row>
    <row r="14" spans="1:21">
      <c r="E14" s="12" t="s">
        <v>66</v>
      </c>
      <c r="F14" s="14">
        <v>12003.9</v>
      </c>
      <c r="G14" s="14">
        <v>3534.42</v>
      </c>
      <c r="M14" s="14">
        <f t="shared" ref="M14:M24" si="0">ROUND(SUM(F14:L14),5)</f>
        <v>15538.32</v>
      </c>
      <c r="O14" s="13">
        <f>+'Jan-P+L-collap w-PY'!G8</f>
        <v>18360</v>
      </c>
      <c r="P14" s="13">
        <f>-O14+M14</f>
        <v>-2821.6800000000003</v>
      </c>
      <c r="Q14" s="267">
        <f>+P14/O14</f>
        <v>-0.15368627450980393</v>
      </c>
      <c r="S14" s="13">
        <f>+'2018-2019 Budget'!W4/12*7</f>
        <v>23333.333333333336</v>
      </c>
      <c r="T14" s="13">
        <f>+M14-S14</f>
        <v>-7795.013333333336</v>
      </c>
      <c r="U14" s="267">
        <f>+T14/S14</f>
        <v>-0.33407200000000009</v>
      </c>
    </row>
    <row r="15" spans="1:21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f t="shared" si="0"/>
        <v>1874099</v>
      </c>
      <c r="O15" s="13">
        <f>+'Jan-P+L-collap w-PY'!G9</f>
        <v>1768035</v>
      </c>
      <c r="P15" s="13">
        <f t="shared" ref="P15:P22" si="1">-O15+M15</f>
        <v>106064</v>
      </c>
      <c r="Q15" s="267">
        <f>+P15/O15</f>
        <v>5.9989762646101466E-2</v>
      </c>
      <c r="S15" s="13">
        <f>+'2018-2019 Budget'!W3/12*7</f>
        <v>1811250</v>
      </c>
      <c r="T15" s="13">
        <f t="shared" ref="T15:T20" si="2">+M15-S15</f>
        <v>62849</v>
      </c>
      <c r="U15" s="267">
        <f>+T15/S15</f>
        <v>3.4699240855762592E-2</v>
      </c>
    </row>
    <row r="16" spans="1:21">
      <c r="E16" s="12" t="s">
        <v>248</v>
      </c>
      <c r="L16" s="14">
        <v>223.5</v>
      </c>
      <c r="M16" s="14">
        <f t="shared" si="0"/>
        <v>223.5</v>
      </c>
      <c r="O16" s="13">
        <f>+'Jan-P+L-collap w-PY'!G10</f>
        <v>0</v>
      </c>
      <c r="P16" s="13">
        <f t="shared" si="1"/>
        <v>223.5</v>
      </c>
      <c r="Q16" s="267">
        <v>0</v>
      </c>
      <c r="S16" s="193">
        <v>0</v>
      </c>
      <c r="T16" s="13">
        <f t="shared" si="2"/>
        <v>223.5</v>
      </c>
      <c r="U16" s="267">
        <v>1</v>
      </c>
    </row>
    <row r="17" spans="3:21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3.51</v>
      </c>
      <c r="M17" s="14">
        <f t="shared" si="0"/>
        <v>51.31</v>
      </c>
      <c r="O17" s="13">
        <f>+'Jan-P+L-collap w-PY'!G12</f>
        <v>55.48</v>
      </c>
      <c r="P17" s="13">
        <f t="shared" si="1"/>
        <v>-4.1699999999999946</v>
      </c>
      <c r="Q17" s="267">
        <f>+P17/O17</f>
        <v>-7.5162220620043171E-2</v>
      </c>
      <c r="S17" s="193">
        <f>+'2018-2019 Budget'!W10/12*7</f>
        <v>58.333333333333336</v>
      </c>
      <c r="T17" s="13">
        <f t="shared" si="2"/>
        <v>-7.0233333333333334</v>
      </c>
      <c r="U17" s="267">
        <f>+T17/S17</f>
        <v>-0.12039999999999999</v>
      </c>
    </row>
    <row r="18" spans="3:21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f t="shared" si="0"/>
        <v>13995.79</v>
      </c>
      <c r="O18" s="13">
        <f>+'Jan-P+L-collap w-PY'!G13+'Jan-P+L-collap w-PY'!G11</f>
        <v>22163.82</v>
      </c>
      <c r="P18" s="13">
        <f t="shared" si="1"/>
        <v>-8168.0299999999988</v>
      </c>
      <c r="Q18" s="267">
        <f>+P18/O18</f>
        <v>-0.36852988338652809</v>
      </c>
      <c r="S18" s="193">
        <f>+('2018-2019 Budget'!W6)/12*7</f>
        <v>8562.1666666666679</v>
      </c>
      <c r="T18" s="13">
        <f t="shared" si="2"/>
        <v>5433.623333333333</v>
      </c>
      <c r="U18" s="267">
        <f>+T18/S18</f>
        <v>0.6346084519105365</v>
      </c>
    </row>
    <row r="19" spans="3:21">
      <c r="E19" s="12" t="s">
        <v>71</v>
      </c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f t="shared" si="0"/>
        <v>16986.7</v>
      </c>
      <c r="O19" s="13">
        <f>+'Jan-P+L-collap w-PY'!G14</f>
        <v>21131.599999999999</v>
      </c>
      <c r="P19" s="13">
        <f t="shared" si="1"/>
        <v>-4144.8999999999978</v>
      </c>
      <c r="Q19" s="267">
        <f>+P19/O19</f>
        <v>-0.19614700259327256</v>
      </c>
      <c r="S19" s="193">
        <f>+('2018-2019 Budget'!W5)/12*7</f>
        <v>11666.666666666668</v>
      </c>
      <c r="T19" s="13">
        <f t="shared" si="2"/>
        <v>5320.0333333333328</v>
      </c>
      <c r="U19" s="267">
        <v>1</v>
      </c>
    </row>
    <row r="20" spans="3:21">
      <c r="E20" s="12" t="s">
        <v>73</v>
      </c>
      <c r="G20" s="14">
        <v>310.42</v>
      </c>
      <c r="H20" s="14">
        <v>555.79999999999995</v>
      </c>
      <c r="K20" s="14">
        <v>2437.35</v>
      </c>
      <c r="M20" s="14">
        <f t="shared" si="0"/>
        <v>3303.57</v>
      </c>
      <c r="O20" s="13">
        <f>+'Jan-P+L-collap w-PY'!G15</f>
        <v>691.32</v>
      </c>
      <c r="P20" s="13">
        <f t="shared" si="1"/>
        <v>2612.25</v>
      </c>
      <c r="Q20" s="267">
        <v>1</v>
      </c>
      <c r="S20" s="193">
        <v>0</v>
      </c>
      <c r="T20" s="13">
        <f t="shared" si="2"/>
        <v>3303.57</v>
      </c>
      <c r="U20" s="267">
        <v>1</v>
      </c>
    </row>
    <row r="21" spans="3:21">
      <c r="E21" s="12" t="s">
        <v>74</v>
      </c>
      <c r="K21" s="14">
        <v>3252.98</v>
      </c>
      <c r="M21" s="14">
        <f t="shared" si="0"/>
        <v>3252.98</v>
      </c>
      <c r="O21" s="13">
        <f>+'Jan-P+L-collap w-PY'!G16</f>
        <v>2790.55</v>
      </c>
      <c r="P21" s="13">
        <f t="shared" si="1"/>
        <v>462.42999999999984</v>
      </c>
      <c r="Q21" s="267">
        <f>+P21/O21</f>
        <v>0.16571285230510108</v>
      </c>
      <c r="S21" s="193">
        <f>+'2018-2019 Budget'!W7/12*7</f>
        <v>2916.666666666667</v>
      </c>
      <c r="T21" s="13">
        <f>+M21-S21</f>
        <v>336.31333333333305</v>
      </c>
      <c r="U21" s="267">
        <f>+T21/S21</f>
        <v>0.11530742857142846</v>
      </c>
    </row>
    <row r="22" spans="3:21">
      <c r="E22" s="12" t="s">
        <v>75</v>
      </c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f t="shared" si="0"/>
        <v>15075.5</v>
      </c>
      <c r="O22" s="17">
        <f>+'Jan-P+L-collap w-PY'!G17</f>
        <v>11393.98</v>
      </c>
      <c r="P22" s="17">
        <f t="shared" si="1"/>
        <v>3681.5200000000004</v>
      </c>
      <c r="Q22" s="267">
        <f>+P22/O22</f>
        <v>0.32311097614705314</v>
      </c>
      <c r="S22" s="194">
        <f>+('2018-2019 Budget'!W9+'2018-2019 Budget'!W8)/12*7</f>
        <v>20416.666666666664</v>
      </c>
      <c r="T22" s="17">
        <f>+M22-S22</f>
        <v>-5341.1666666666642</v>
      </c>
      <c r="U22" s="267">
        <f>+T22/S22</f>
        <v>-0.26160816326530606</v>
      </c>
    </row>
    <row r="23" spans="3:21">
      <c r="D23" s="12" t="s">
        <v>76</v>
      </c>
      <c r="F23" s="15">
        <f t="shared" ref="F23:L23" si="3">ROUND(SUM(F13:F22),5)</f>
        <v>281403.23</v>
      </c>
      <c r="G23" s="15">
        <f t="shared" si="3"/>
        <v>279725.73</v>
      </c>
      <c r="H23" s="15">
        <f t="shared" si="3"/>
        <v>280591.34000000003</v>
      </c>
      <c r="I23" s="15">
        <f t="shared" si="3"/>
        <v>277679.3</v>
      </c>
      <c r="J23" s="15">
        <f t="shared" si="3"/>
        <v>277954.7</v>
      </c>
      <c r="K23" s="15">
        <f t="shared" si="3"/>
        <v>277337.43</v>
      </c>
      <c r="L23" s="15">
        <f t="shared" si="3"/>
        <v>267834.94</v>
      </c>
      <c r="M23" s="15">
        <f t="shared" si="0"/>
        <v>1942526.67</v>
      </c>
      <c r="O23" s="18">
        <f>SUM(O14:O22)</f>
        <v>1844621.7500000002</v>
      </c>
      <c r="P23" s="17">
        <f>SUM(P14:P22)</f>
        <v>97904.920000000013</v>
      </c>
      <c r="Q23" s="267">
        <f>+P23/O23</f>
        <v>5.307587856426392E-2</v>
      </c>
      <c r="S23" s="18">
        <f>SUM(S14:S22)</f>
        <v>1878203.8333333335</v>
      </c>
      <c r="T23" s="17">
        <f>SUM(T14:T22)</f>
        <v>64322.836666666677</v>
      </c>
      <c r="U23" s="268">
        <f>+T23/S23</f>
        <v>3.424699466857653E-2</v>
      </c>
    </row>
    <row r="24" spans="3:21">
      <c r="C24" s="12" t="s">
        <v>77</v>
      </c>
      <c r="F24" s="14">
        <f t="shared" ref="F24:L24" si="4">F23</f>
        <v>281403.23</v>
      </c>
      <c r="G24" s="14">
        <f t="shared" si="4"/>
        <v>279725.73</v>
      </c>
      <c r="H24" s="14">
        <f t="shared" si="4"/>
        <v>280591.34000000003</v>
      </c>
      <c r="I24" s="14">
        <f t="shared" si="4"/>
        <v>277679.3</v>
      </c>
      <c r="J24" s="14">
        <f t="shared" si="4"/>
        <v>277954.7</v>
      </c>
      <c r="K24" s="14">
        <f t="shared" si="4"/>
        <v>277337.43</v>
      </c>
      <c r="L24" s="14">
        <f t="shared" si="4"/>
        <v>267834.94</v>
      </c>
      <c r="M24" s="14">
        <f t="shared" si="0"/>
        <v>1942526.67</v>
      </c>
      <c r="O24" s="13"/>
      <c r="P24" s="13">
        <f>+M23-O23</f>
        <v>97904.919999999693</v>
      </c>
    </row>
    <row r="25" spans="3:21">
      <c r="C25" s="12" t="s">
        <v>78</v>
      </c>
      <c r="O25" s="13"/>
      <c r="P25" s="13"/>
    </row>
    <row r="26" spans="3:21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f t="shared" ref="M26:M36" si="5">ROUND(SUM(F26:L26),5)</f>
        <v>1372571.55</v>
      </c>
      <c r="O26" s="13">
        <f>+'Jan-P+L-collap w-PY'!G21+'Jan-P+L-collap w-PY'!G25</f>
        <v>1233106.82</v>
      </c>
      <c r="P26" s="13">
        <f>-O26+M26</f>
        <v>139464.72999999998</v>
      </c>
      <c r="Q26" s="267">
        <f t="shared" ref="Q26:Q35" si="6">+P26/O26</f>
        <v>0.11310028274760493</v>
      </c>
      <c r="S26" s="13">
        <f>(+'2018-2019 Budget'!W13+'2018-2019 Budget'!W14+'2018-2019 Budget'!W15+'2018-2019 Budget'!W16+'2018-2019 Budget'!W17)/12*7</f>
        <v>1341856.25</v>
      </c>
      <c r="T26" s="13">
        <f t="shared" ref="T26:T35" si="7">+M26-S26</f>
        <v>30715.300000000047</v>
      </c>
      <c r="U26" s="267">
        <f t="shared" ref="U26:U35" si="8">+T26/S26</f>
        <v>2.2890156825665975E-2</v>
      </c>
    </row>
    <row r="27" spans="3:21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f t="shared" si="5"/>
        <v>225975.78</v>
      </c>
      <c r="O27" s="13">
        <f>+'Jan-P+L-collap w-PY'!G22</f>
        <v>202382</v>
      </c>
      <c r="P27" s="13">
        <f t="shared" ref="P27:P33" si="9">-O27+M27</f>
        <v>23593.78</v>
      </c>
      <c r="Q27" s="267">
        <f t="shared" si="6"/>
        <v>0.11658042711308317</v>
      </c>
      <c r="S27" s="13">
        <f>+'2018-2019 Budget'!W18/12*7</f>
        <v>204166.66666666669</v>
      </c>
      <c r="T27" s="13">
        <f t="shared" si="7"/>
        <v>21809.113333333313</v>
      </c>
      <c r="U27" s="267">
        <f t="shared" si="8"/>
        <v>0.1068201469387754</v>
      </c>
    </row>
    <row r="28" spans="3:21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f t="shared" si="5"/>
        <v>11288.77</v>
      </c>
      <c r="O28" s="13">
        <f>+'Jan-P+L-collap w-PY'!G23</f>
        <v>10472.44</v>
      </c>
      <c r="P28" s="13">
        <f t="shared" si="9"/>
        <v>816.32999999999993</v>
      </c>
      <c r="Q28" s="267">
        <f t="shared" si="6"/>
        <v>7.7950315303787834E-2</v>
      </c>
      <c r="S28" s="13">
        <f>+'2018-2019 Budget'!W19/12*7</f>
        <v>9074.3333333333321</v>
      </c>
      <c r="T28" s="13">
        <f t="shared" si="7"/>
        <v>2214.4366666666683</v>
      </c>
      <c r="U28" s="267">
        <f t="shared" si="8"/>
        <v>0.24403298681262189</v>
      </c>
    </row>
    <row r="29" spans="3:21">
      <c r="D29" s="12" t="s">
        <v>82</v>
      </c>
      <c r="H29" s="14">
        <v>1562.79</v>
      </c>
      <c r="M29" s="14">
        <f t="shared" si="5"/>
        <v>1562.79</v>
      </c>
      <c r="O29" s="13">
        <f>+'Jan-P+L-collap w-PY'!G24</f>
        <v>2313.13</v>
      </c>
      <c r="P29" s="13">
        <f t="shared" si="9"/>
        <v>-750.34000000000015</v>
      </c>
      <c r="Q29" s="267">
        <f t="shared" si="6"/>
        <v>-0.324382978907368</v>
      </c>
      <c r="S29" s="13">
        <f>+'2018-2019 Budget'!W21/12*7</f>
        <v>1166.6666666666665</v>
      </c>
      <c r="T29" s="13">
        <f t="shared" si="7"/>
        <v>396.12333333333345</v>
      </c>
      <c r="U29" s="267">
        <f t="shared" si="8"/>
        <v>0.33953428571428584</v>
      </c>
    </row>
    <row r="30" spans="3:21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f t="shared" si="5"/>
        <v>33813.79</v>
      </c>
      <c r="O30" s="13">
        <f>+'Jan-P+L-collap w-PY'!G26+'Jan-P+L-collap w-PY'!G27</f>
        <v>47737.47</v>
      </c>
      <c r="P30" s="13">
        <f t="shared" si="9"/>
        <v>-13923.68</v>
      </c>
      <c r="Q30" s="267">
        <f t="shared" si="6"/>
        <v>-0.29167192982786899</v>
      </c>
      <c r="S30" s="13">
        <f>+'2018-2019 Budget'!W37/12*7</f>
        <v>42693</v>
      </c>
      <c r="T30" s="13">
        <f t="shared" si="7"/>
        <v>-8879.2099999999991</v>
      </c>
      <c r="U30" s="267">
        <f t="shared" si="8"/>
        <v>-0.20797812287728665</v>
      </c>
    </row>
    <row r="31" spans="3:21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f t="shared" si="5"/>
        <v>74801.83</v>
      </c>
      <c r="O31" s="13">
        <f>+'Jan-P+L-collap w-PY'!G28</f>
        <v>87135.12</v>
      </c>
      <c r="P31" s="13">
        <f t="shared" si="9"/>
        <v>-12333.289999999994</v>
      </c>
      <c r="Q31" s="267">
        <f t="shared" si="6"/>
        <v>-0.14154212446141112</v>
      </c>
      <c r="S31" s="13">
        <f>(+'2018-2019 Budget'!W46-'2018-2019 Budget'!W40-'2018-2019 Budget'!W41)/12*7</f>
        <v>83708.333333333343</v>
      </c>
      <c r="T31" s="13">
        <f t="shared" si="7"/>
        <v>-8906.5033333333413</v>
      </c>
      <c r="U31" s="267">
        <f t="shared" si="8"/>
        <v>-0.10639924340467903</v>
      </c>
    </row>
    <row r="32" spans="3:21">
      <c r="D32" s="12" t="s">
        <v>86</v>
      </c>
      <c r="F32" s="14">
        <v>11669.36</v>
      </c>
      <c r="G32" s="14">
        <v>17299.04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f t="shared" si="5"/>
        <v>166140.10999999999</v>
      </c>
      <c r="O32" s="13">
        <f>+'Jan-P+L-collap w-PY'!G29</f>
        <v>149909.18</v>
      </c>
      <c r="P32" s="13">
        <f t="shared" si="9"/>
        <v>16230.929999999993</v>
      </c>
      <c r="Q32" s="267">
        <f t="shared" si="6"/>
        <v>0.10827175493855676</v>
      </c>
      <c r="S32" s="13">
        <f>('2018-2019 Budget'!W63+'2018-2019 Budget'!W41)/12*7</f>
        <v>136746.75</v>
      </c>
      <c r="T32" s="13">
        <f t="shared" si="7"/>
        <v>29393.359999999986</v>
      </c>
      <c r="U32" s="267">
        <f t="shared" si="8"/>
        <v>0.21494741191289729</v>
      </c>
    </row>
    <row r="33" spans="1:21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f t="shared" si="5"/>
        <v>55167.21</v>
      </c>
      <c r="O33" s="17">
        <f>+'Jan-P+L-collap w-PY'!G30</f>
        <v>55741.77</v>
      </c>
      <c r="P33" s="17">
        <f t="shared" si="9"/>
        <v>-574.55999999999767</v>
      </c>
      <c r="Q33" s="267">
        <f t="shared" si="6"/>
        <v>-1.0307530600481429E-2</v>
      </c>
      <c r="S33" s="17">
        <f>+M33</f>
        <v>55167.21</v>
      </c>
      <c r="T33" s="13">
        <f t="shared" si="7"/>
        <v>0</v>
      </c>
      <c r="U33" s="267">
        <f t="shared" si="8"/>
        <v>0</v>
      </c>
    </row>
    <row r="34" spans="1:21">
      <c r="C34" s="12" t="s">
        <v>88</v>
      </c>
      <c r="F34" s="15">
        <f t="shared" ref="F34:L34" si="10">ROUND(SUM(F25:F33),5)</f>
        <v>249868.78</v>
      </c>
      <c r="G34" s="15">
        <f t="shared" si="10"/>
        <v>288725.81</v>
      </c>
      <c r="H34" s="15">
        <f t="shared" si="10"/>
        <v>268541.5</v>
      </c>
      <c r="I34" s="15">
        <f t="shared" si="10"/>
        <v>277173.62</v>
      </c>
      <c r="J34" s="15">
        <f t="shared" si="10"/>
        <v>253703.93</v>
      </c>
      <c r="K34" s="15">
        <f t="shared" si="10"/>
        <v>313949.64</v>
      </c>
      <c r="L34" s="15">
        <f t="shared" si="10"/>
        <v>289358.55</v>
      </c>
      <c r="M34" s="15">
        <f t="shared" si="5"/>
        <v>1941321.83</v>
      </c>
      <c r="O34" s="18">
        <f>SUM(O26:O33)</f>
        <v>1788797.93</v>
      </c>
      <c r="P34" s="18">
        <f>SUM(P26:P33)</f>
        <v>152523.89999999997</v>
      </c>
      <c r="Q34" s="267">
        <f t="shared" si="6"/>
        <v>8.5266142945503054E-2</v>
      </c>
      <c r="S34" s="18">
        <f>SUM(S26:S33)</f>
        <v>1874579.21</v>
      </c>
      <c r="T34" s="18">
        <f t="shared" si="7"/>
        <v>66742.620000000112</v>
      </c>
      <c r="U34" s="267">
        <f t="shared" si="8"/>
        <v>3.5604054309340237E-2</v>
      </c>
    </row>
    <row r="35" spans="1:21">
      <c r="B35" s="12" t="s">
        <v>89</v>
      </c>
      <c r="F35" s="15">
        <f t="shared" ref="F35:L35" si="11">ROUND(F12+F24-F34,5)</f>
        <v>31534.45</v>
      </c>
      <c r="G35" s="15">
        <f t="shared" si="11"/>
        <v>-9000.08</v>
      </c>
      <c r="H35" s="15">
        <f t="shared" si="11"/>
        <v>12049.84</v>
      </c>
      <c r="I35" s="15">
        <f t="shared" si="11"/>
        <v>505.68</v>
      </c>
      <c r="J35" s="15">
        <f t="shared" si="11"/>
        <v>24250.77</v>
      </c>
      <c r="K35" s="15">
        <f t="shared" si="11"/>
        <v>-36612.21</v>
      </c>
      <c r="L35" s="15">
        <f t="shared" si="11"/>
        <v>-21523.61</v>
      </c>
      <c r="M35" s="15">
        <f t="shared" si="5"/>
        <v>1204.8399999999999</v>
      </c>
      <c r="O35" s="18">
        <f>+O23-O34</f>
        <v>55823.820000000298</v>
      </c>
      <c r="P35" s="18">
        <f>+P23-P34</f>
        <v>-54618.979999999952</v>
      </c>
      <c r="Q35" s="267">
        <f t="shared" si="6"/>
        <v>-0.97841709865071325</v>
      </c>
      <c r="S35" s="18">
        <f>+S23-S34</f>
        <v>3624.6233333335258</v>
      </c>
      <c r="T35" s="18">
        <f t="shared" si="7"/>
        <v>-2419.7833333335257</v>
      </c>
      <c r="U35" s="267">
        <f t="shared" si="8"/>
        <v>-0.66759580535726393</v>
      </c>
    </row>
    <row r="36" spans="1:21" ht="14.5" thickBot="1">
      <c r="A36" s="12" t="s">
        <v>50</v>
      </c>
      <c r="F36" s="16">
        <f t="shared" ref="F36:L36" si="12">F35</f>
        <v>31534.45</v>
      </c>
      <c r="G36" s="16">
        <f t="shared" si="12"/>
        <v>-9000.08</v>
      </c>
      <c r="H36" s="16">
        <f t="shared" si="12"/>
        <v>12049.84</v>
      </c>
      <c r="I36" s="16">
        <f t="shared" si="12"/>
        <v>505.68</v>
      </c>
      <c r="J36" s="16">
        <f t="shared" si="12"/>
        <v>24250.77</v>
      </c>
      <c r="K36" s="16">
        <f t="shared" si="12"/>
        <v>-36612.21</v>
      </c>
      <c r="L36" s="16">
        <f t="shared" si="12"/>
        <v>-21523.61</v>
      </c>
      <c r="M36" s="16">
        <f t="shared" si="5"/>
        <v>1204.8399999999999</v>
      </c>
      <c r="O36" s="13">
        <f>+O23-O34</f>
        <v>55823.820000000298</v>
      </c>
      <c r="P36" s="13">
        <f>+M36-O36</f>
        <v>-54618.980000000302</v>
      </c>
      <c r="S36" s="13">
        <f>+S23-S34</f>
        <v>3624.6233333335258</v>
      </c>
      <c r="T36" s="13">
        <f>+T23-T34</f>
        <v>-2419.7833333334347</v>
      </c>
    </row>
    <row r="37" spans="1:21">
      <c r="P37" s="13"/>
    </row>
  </sheetData>
  <pageMargins left="0.75" right="0.75" top="0.75" bottom="0.75" header="0.5" footer="0.5"/>
  <pageSetup scale="61" orientation="landscape" r:id="rId1"/>
  <headerFooter>
    <oddFooter>&amp;L&amp;F&amp;C&amp;A&amp;R&amp;D  &amp;T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3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1.1640625" style="13" customWidth="1"/>
    <col min="8" max="16384" width="8.6640625" style="6"/>
  </cols>
  <sheetData>
    <row r="1" spans="1:7" ht="20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5">
      <c r="A3" s="9" t="s">
        <v>540</v>
      </c>
      <c r="G3" s="63" t="s">
        <v>2</v>
      </c>
    </row>
    <row r="5" spans="1:7">
      <c r="F5" s="64" t="s">
        <v>549</v>
      </c>
      <c r="G5" s="64" t="s">
        <v>550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1609911</v>
      </c>
      <c r="G9" s="14">
        <v>1513972</v>
      </c>
    </row>
    <row r="10" spans="1:7">
      <c r="E10" s="12" t="s">
        <v>68</v>
      </c>
      <c r="G10" s="14">
        <v>4289</v>
      </c>
    </row>
    <row r="11" spans="1:7">
      <c r="E11" s="12" t="s">
        <v>69</v>
      </c>
      <c r="F11" s="14">
        <v>46.14</v>
      </c>
      <c r="G11" s="14">
        <v>49.2</v>
      </c>
    </row>
    <row r="12" spans="1:7">
      <c r="E12" s="12" t="s">
        <v>70</v>
      </c>
      <c r="F12" s="14">
        <v>12550.79</v>
      </c>
      <c r="G12" s="14">
        <v>16579.95</v>
      </c>
    </row>
    <row r="13" spans="1:7">
      <c r="E13" s="12" t="s">
        <v>71</v>
      </c>
      <c r="F13" s="14">
        <v>16136.77</v>
      </c>
      <c r="G13" s="14">
        <v>21131.599999999999</v>
      </c>
    </row>
    <row r="14" spans="1:7">
      <c r="E14" s="12" t="s">
        <v>73</v>
      </c>
      <c r="F14" s="14">
        <v>3303.57</v>
      </c>
      <c r="G14" s="14">
        <v>498.47</v>
      </c>
    </row>
    <row r="15" spans="1:7">
      <c r="E15" s="12" t="s">
        <v>74</v>
      </c>
      <c r="F15" s="14">
        <v>3252.98</v>
      </c>
    </row>
    <row r="16" spans="1:7">
      <c r="E16" s="12" t="s">
        <v>75</v>
      </c>
      <c r="F16" s="15">
        <v>13950.5</v>
      </c>
      <c r="G16" s="15">
        <v>10230.98</v>
      </c>
    </row>
    <row r="17" spans="1:7">
      <c r="D17" s="12" t="s">
        <v>76</v>
      </c>
      <c r="F17" s="15">
        <f>ROUND(SUM(F7:F16),5)</f>
        <v>1674690.07</v>
      </c>
      <c r="G17" s="15">
        <f>ROUND(SUM(G7:G16),5)</f>
        <v>1585111.2</v>
      </c>
    </row>
    <row r="18" spans="1:7">
      <c r="C18" s="12" t="s">
        <v>77</v>
      </c>
      <c r="F18" s="14">
        <f>F17</f>
        <v>1674690.07</v>
      </c>
      <c r="G18" s="14">
        <f>G17</f>
        <v>1585111.2</v>
      </c>
    </row>
    <row r="19" spans="1:7">
      <c r="C19" s="12" t="s">
        <v>78</v>
      </c>
    </row>
    <row r="20" spans="1:7">
      <c r="D20" s="12" t="s">
        <v>79</v>
      </c>
      <c r="F20" s="14">
        <v>1171536.26</v>
      </c>
      <c r="G20" s="14">
        <v>1049687.05</v>
      </c>
    </row>
    <row r="21" spans="1:7">
      <c r="D21" s="12" t="s">
        <v>80</v>
      </c>
      <c r="F21" s="14">
        <v>192465.77</v>
      </c>
      <c r="G21" s="14">
        <v>171572.2</v>
      </c>
    </row>
    <row r="22" spans="1:7">
      <c r="D22" s="12" t="s">
        <v>81</v>
      </c>
      <c r="F22" s="14">
        <v>11272.82</v>
      </c>
      <c r="G22" s="14">
        <v>10358.290000000001</v>
      </c>
    </row>
    <row r="23" spans="1:7">
      <c r="D23" s="12" t="s">
        <v>82</v>
      </c>
      <c r="F23" s="14">
        <v>1562.79</v>
      </c>
      <c r="G23" s="14">
        <v>2313.13</v>
      </c>
    </row>
    <row r="24" spans="1:7">
      <c r="D24" s="12" t="s">
        <v>83</v>
      </c>
      <c r="G24" s="14">
        <v>300</v>
      </c>
    </row>
    <row r="25" spans="1:7">
      <c r="D25" s="12" t="s">
        <v>84</v>
      </c>
      <c r="F25" s="14">
        <v>29087.01</v>
      </c>
      <c r="G25" s="14">
        <v>41538.78</v>
      </c>
    </row>
    <row r="26" spans="1:7">
      <c r="D26" s="12" t="s">
        <v>250</v>
      </c>
      <c r="G26" s="14">
        <v>1216.58</v>
      </c>
    </row>
    <row r="27" spans="1:7">
      <c r="D27" s="12" t="s">
        <v>85</v>
      </c>
      <c r="F27" s="14">
        <v>63326.11</v>
      </c>
      <c r="G27" s="14">
        <v>78694.289999999994</v>
      </c>
    </row>
    <row r="28" spans="1:7">
      <c r="D28" s="12" t="s">
        <v>86</v>
      </c>
      <c r="F28" s="14">
        <v>135426.34</v>
      </c>
      <c r="G28" s="14">
        <v>129798.53</v>
      </c>
    </row>
    <row r="29" spans="1:7">
      <c r="D29" s="12" t="s">
        <v>87</v>
      </c>
      <c r="F29" s="15">
        <v>47286.18</v>
      </c>
      <c r="G29" s="15">
        <v>47778.66</v>
      </c>
    </row>
    <row r="30" spans="1:7">
      <c r="C30" s="12" t="s">
        <v>88</v>
      </c>
      <c r="F30" s="15">
        <f>ROUND(SUM(F19:F29),5)</f>
        <v>1651963.28</v>
      </c>
      <c r="G30" s="15">
        <f>ROUND(SUM(G19:G29),5)</f>
        <v>1533257.51</v>
      </c>
    </row>
    <row r="31" spans="1:7">
      <c r="B31" s="12" t="s">
        <v>89</v>
      </c>
      <c r="F31" s="15">
        <f>ROUND(F6+F18-F30,5)</f>
        <v>22726.79</v>
      </c>
      <c r="G31" s="15">
        <f>ROUND(G6+G18-G30,5)</f>
        <v>51853.69</v>
      </c>
    </row>
    <row r="32" spans="1:7" ht="14.5" thickBot="1">
      <c r="A32" s="12" t="s">
        <v>50</v>
      </c>
      <c r="F32" s="16">
        <f>F31</f>
        <v>22726.79</v>
      </c>
      <c r="G32" s="16">
        <f>G31</f>
        <v>51853.69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29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7" width="16.1640625" style="13" customWidth="1"/>
    <col min="8" max="8" width="17.58203125" style="13" customWidth="1"/>
    <col min="9" max="16384" width="8.6640625" style="6"/>
  </cols>
  <sheetData>
    <row r="1" spans="1:8" ht="20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5">
      <c r="A3" s="9" t="s">
        <v>509</v>
      </c>
      <c r="H3" s="63" t="s">
        <v>2</v>
      </c>
    </row>
    <row r="5" spans="1:8">
      <c r="G5" s="64" t="s">
        <v>511</v>
      </c>
      <c r="H5" s="64" t="s">
        <v>512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1345723</v>
      </c>
      <c r="H9" s="14">
        <v>1260405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14">
        <v>24.49</v>
      </c>
      <c r="H14" s="14">
        <v>36.4</v>
      </c>
    </row>
    <row r="15" spans="1:8">
      <c r="F15" s="12" t="s">
        <v>95</v>
      </c>
      <c r="G15" s="15">
        <v>12.37</v>
      </c>
      <c r="H15" s="15">
        <v>6.37</v>
      </c>
    </row>
    <row r="16" spans="1:8">
      <c r="E16" s="12" t="s">
        <v>97</v>
      </c>
      <c r="G16" s="14">
        <f>ROUND(SUM(G13:G15),5)</f>
        <v>36.86</v>
      </c>
      <c r="H16" s="14">
        <f>ROUND(SUM(H13:H15),5)</f>
        <v>42.77</v>
      </c>
    </row>
    <row r="17" spans="3:8">
      <c r="E17" s="12" t="s">
        <v>70</v>
      </c>
    </row>
    <row r="18" spans="3:8">
      <c r="F18" s="12" t="s">
        <v>99</v>
      </c>
      <c r="G18" s="14">
        <v>6559.58</v>
      </c>
      <c r="H18" s="14">
        <v>5621.62</v>
      </c>
    </row>
    <row r="19" spans="3:8">
      <c r="F19" s="12" t="s">
        <v>100</v>
      </c>
      <c r="G19" s="14">
        <v>111</v>
      </c>
      <c r="H19" s="14">
        <v>2393.6799999999998</v>
      </c>
    </row>
    <row r="20" spans="3:8">
      <c r="F20" s="12" t="s">
        <v>101</v>
      </c>
      <c r="G20" s="14">
        <v>2764.26</v>
      </c>
      <c r="H20" s="14">
        <v>1971.46</v>
      </c>
    </row>
    <row r="21" spans="3:8">
      <c r="F21" s="12" t="s">
        <v>98</v>
      </c>
      <c r="G21" s="15">
        <v>193.45</v>
      </c>
      <c r="H21" s="15">
        <v>16.98</v>
      </c>
    </row>
    <row r="22" spans="3:8">
      <c r="E22" s="12" t="s">
        <v>102</v>
      </c>
      <c r="G22" s="14">
        <f>ROUND(SUM(G17:G21),5)</f>
        <v>9628.2900000000009</v>
      </c>
      <c r="H22" s="14">
        <f>ROUND(SUM(H17:H21),5)</f>
        <v>10003.74</v>
      </c>
    </row>
    <row r="23" spans="3:8">
      <c r="E23" s="12" t="s">
        <v>71</v>
      </c>
      <c r="G23" s="14">
        <v>13886.97</v>
      </c>
      <c r="H23" s="14">
        <v>19396.25</v>
      </c>
    </row>
    <row r="24" spans="3:8">
      <c r="E24" s="12" t="s">
        <v>73</v>
      </c>
      <c r="G24" s="14">
        <v>866.22</v>
      </c>
      <c r="H24" s="14">
        <v>488.08</v>
      </c>
    </row>
    <row r="25" spans="3:8">
      <c r="E25" s="12" t="s">
        <v>75</v>
      </c>
    </row>
    <row r="26" spans="3:8">
      <c r="F26" s="12" t="s">
        <v>104</v>
      </c>
      <c r="G26" s="14">
        <v>2766.64</v>
      </c>
      <c r="H26" s="14">
        <v>1753.89</v>
      </c>
    </row>
    <row r="27" spans="3:8">
      <c r="F27" s="12" t="s">
        <v>105</v>
      </c>
      <c r="G27" s="14">
        <v>3191</v>
      </c>
      <c r="H27" s="14">
        <v>2634.72</v>
      </c>
    </row>
    <row r="28" spans="3:8">
      <c r="F28" s="12" t="s">
        <v>103</v>
      </c>
      <c r="G28" s="15">
        <v>5711.22</v>
      </c>
      <c r="H28" s="15">
        <v>3915.5</v>
      </c>
    </row>
    <row r="29" spans="3:8">
      <c r="E29" s="12" t="s">
        <v>106</v>
      </c>
      <c r="G29" s="15">
        <f>ROUND(SUM(G25:G28),5)</f>
        <v>11668.86</v>
      </c>
      <c r="H29" s="15">
        <f>ROUND(SUM(H25:H28),5)</f>
        <v>8304.11</v>
      </c>
    </row>
    <row r="30" spans="3:8">
      <c r="D30" s="12" t="s">
        <v>76</v>
      </c>
      <c r="G30" s="15">
        <f>ROUND(SUM(G7:G9)+G12+G16+SUM(G22:G24)+G29,5)</f>
        <v>1397348.52</v>
      </c>
      <c r="H30" s="15">
        <f>ROUND(SUM(H7:H9)+H12+H16+SUM(H22:H24)+H29,5)</f>
        <v>1316999.95</v>
      </c>
    </row>
    <row r="31" spans="3:8">
      <c r="C31" s="12" t="s">
        <v>77</v>
      </c>
      <c r="G31" s="14">
        <f>G30</f>
        <v>1397348.52</v>
      </c>
      <c r="H31" s="14">
        <f>H30</f>
        <v>1316999.95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</row>
    <row r="35" spans="4:8">
      <c r="E35" s="12" t="s">
        <v>310</v>
      </c>
      <c r="G35" s="14">
        <v>7800</v>
      </c>
    </row>
    <row r="36" spans="4:8">
      <c r="E36" s="12" t="s">
        <v>254</v>
      </c>
    </row>
    <row r="37" spans="4:8">
      <c r="F37" s="12" t="s">
        <v>133</v>
      </c>
      <c r="G37" s="14">
        <v>9479</v>
      </c>
      <c r="H37" s="14">
        <v>10144</v>
      </c>
    </row>
    <row r="38" spans="4:8">
      <c r="F38" s="12" t="s">
        <v>132</v>
      </c>
      <c r="G38" s="14">
        <v>2437.5700000000002</v>
      </c>
      <c r="H38" s="14">
        <v>6501.32</v>
      </c>
    </row>
    <row r="39" spans="4:8">
      <c r="F39" s="12" t="s">
        <v>131</v>
      </c>
      <c r="G39" s="14">
        <v>12901.24</v>
      </c>
      <c r="H39" s="14">
        <v>11992.31</v>
      </c>
    </row>
    <row r="40" spans="4:8">
      <c r="F40" s="12" t="s">
        <v>130</v>
      </c>
      <c r="G40" s="15">
        <v>14736.39</v>
      </c>
      <c r="H40" s="15">
        <v>12216.05</v>
      </c>
    </row>
    <row r="41" spans="4:8">
      <c r="E41" s="12" t="s">
        <v>255</v>
      </c>
      <c r="G41" s="14">
        <f>ROUND(SUM(G36:G40),5)</f>
        <v>39554.199999999997</v>
      </c>
      <c r="H41" s="14">
        <f>ROUND(SUM(H36:H40),5)</f>
        <v>40853.68</v>
      </c>
    </row>
    <row r="42" spans="4:8">
      <c r="E42" s="12" t="s">
        <v>107</v>
      </c>
      <c r="G42" s="14">
        <v>51250</v>
      </c>
      <c r="H42" s="14">
        <v>50208.3</v>
      </c>
    </row>
    <row r="43" spans="4:8">
      <c r="E43" s="12" t="s">
        <v>108</v>
      </c>
      <c r="G43" s="14">
        <v>31086.9</v>
      </c>
      <c r="H43" s="14">
        <v>30627.5</v>
      </c>
    </row>
    <row r="44" spans="4:8">
      <c r="E44" s="12" t="s">
        <v>109</v>
      </c>
      <c r="G44" s="14">
        <v>27083.3</v>
      </c>
      <c r="H44" s="14">
        <v>31825.599999999999</v>
      </c>
    </row>
    <row r="45" spans="4:8">
      <c r="E45" s="12" t="s">
        <v>110</v>
      </c>
      <c r="H45" s="14">
        <v>4166.66</v>
      </c>
    </row>
    <row r="46" spans="4:8">
      <c r="E46" s="12" t="s">
        <v>111</v>
      </c>
      <c r="G46" s="14">
        <v>19603.080000000002</v>
      </c>
      <c r="H46" s="14">
        <v>19287.919999999998</v>
      </c>
    </row>
    <row r="47" spans="4:8">
      <c r="E47" s="12" t="s">
        <v>112</v>
      </c>
      <c r="G47" s="14">
        <v>30649.200000000001</v>
      </c>
      <c r="H47" s="14">
        <v>30196.3</v>
      </c>
    </row>
    <row r="48" spans="4:8">
      <c r="E48" s="12" t="s">
        <v>113</v>
      </c>
      <c r="G48" s="14">
        <v>31962.799999999999</v>
      </c>
      <c r="H48" s="14">
        <v>31490.400000000001</v>
      </c>
    </row>
    <row r="49" spans="4:8">
      <c r="E49" s="12" t="s">
        <v>114</v>
      </c>
      <c r="G49" s="14">
        <v>219872.48</v>
      </c>
      <c r="H49" s="14">
        <v>219191.62</v>
      </c>
    </row>
    <row r="50" spans="4:8">
      <c r="E50" s="12" t="s">
        <v>115</v>
      </c>
      <c r="G50" s="14">
        <v>29821.06</v>
      </c>
      <c r="H50" s="14">
        <v>35829.089999999997</v>
      </c>
    </row>
    <row r="51" spans="4:8">
      <c r="E51" s="12" t="s">
        <v>116</v>
      </c>
      <c r="G51" s="14">
        <v>122137.8</v>
      </c>
      <c r="H51" s="14">
        <v>116307.98</v>
      </c>
    </row>
    <row r="52" spans="4:8">
      <c r="E52" s="12" t="s">
        <v>117</v>
      </c>
      <c r="G52" s="14">
        <v>226679.72</v>
      </c>
      <c r="H52" s="14">
        <v>139166.37</v>
      </c>
    </row>
    <row r="53" spans="4:8">
      <c r="E53" s="12" t="s">
        <v>118</v>
      </c>
      <c r="G53" s="14">
        <v>23084.959999999999</v>
      </c>
      <c r="H53" s="14">
        <v>21923.279999999999</v>
      </c>
    </row>
    <row r="54" spans="4:8">
      <c r="E54" s="12" t="s">
        <v>119</v>
      </c>
      <c r="G54" s="14">
        <v>21695.88</v>
      </c>
      <c r="H54" s="14">
        <v>21628.799999999999</v>
      </c>
    </row>
    <row r="55" spans="4:8">
      <c r="E55" s="12" t="s">
        <v>120</v>
      </c>
      <c r="G55" s="14">
        <v>23706.66</v>
      </c>
      <c r="H55" s="14">
        <v>23333.3</v>
      </c>
    </row>
    <row r="56" spans="4:8">
      <c r="E56" s="12" t="s">
        <v>121</v>
      </c>
      <c r="G56" s="14">
        <v>23431.3</v>
      </c>
      <c r="H56" s="14">
        <v>22966.7</v>
      </c>
    </row>
    <row r="57" spans="4:8">
      <c r="E57" s="12" t="s">
        <v>123</v>
      </c>
      <c r="G57" s="14">
        <v>532.75</v>
      </c>
    </row>
    <row r="58" spans="4:8">
      <c r="E58" s="12" t="s">
        <v>124</v>
      </c>
      <c r="G58" s="14">
        <v>2834.75</v>
      </c>
      <c r="H58" s="14">
        <v>6949.12</v>
      </c>
    </row>
    <row r="59" spans="4:8">
      <c r="E59" s="12" t="s">
        <v>125</v>
      </c>
      <c r="G59" s="14">
        <v>17922.900000000001</v>
      </c>
      <c r="H59" s="14">
        <v>13091.64</v>
      </c>
    </row>
    <row r="60" spans="4:8">
      <c r="E60" s="12" t="s">
        <v>126</v>
      </c>
      <c r="G60" s="14">
        <v>475</v>
      </c>
      <c r="H60" s="14">
        <v>425</v>
      </c>
    </row>
    <row r="61" spans="4:8">
      <c r="E61" s="12" t="s">
        <v>127</v>
      </c>
      <c r="H61" s="14">
        <v>8526</v>
      </c>
    </row>
    <row r="62" spans="4:8">
      <c r="E62" s="12" t="s">
        <v>128</v>
      </c>
    </row>
    <row r="63" spans="4:8">
      <c r="D63" s="12" t="s">
        <v>129</v>
      </c>
      <c r="G63" s="14">
        <f>ROUND(SUM(G33:G35)+SUM(G41:G62),5)</f>
        <v>951184.74</v>
      </c>
      <c r="H63" s="14">
        <f>ROUND(SUM(H33:H35)+SUM(H41:H62),5)</f>
        <v>867995.26</v>
      </c>
    </row>
    <row r="64" spans="4:8">
      <c r="D64" s="12" t="s">
        <v>80</v>
      </c>
    </row>
    <row r="65" spans="4:8">
      <c r="E65" s="12" t="s">
        <v>134</v>
      </c>
      <c r="G65" s="14">
        <v>139875.49</v>
      </c>
      <c r="H65" s="14">
        <v>126660.92</v>
      </c>
    </row>
    <row r="66" spans="4:8">
      <c r="E66" s="12" t="s">
        <v>135</v>
      </c>
      <c r="G66" s="14">
        <v>13602.65</v>
      </c>
      <c r="H66" s="14">
        <v>8924.1</v>
      </c>
    </row>
    <row r="67" spans="4:8">
      <c r="E67" s="12" t="s">
        <v>136</v>
      </c>
      <c r="G67" s="15">
        <v>7900.19</v>
      </c>
      <c r="H67" s="15">
        <v>5722.98</v>
      </c>
    </row>
    <row r="68" spans="4:8">
      <c r="D68" s="12" t="s">
        <v>137</v>
      </c>
      <c r="G68" s="14">
        <f>ROUND(SUM(G64:G67),5)</f>
        <v>161378.32999999999</v>
      </c>
      <c r="H68" s="14">
        <f>ROUND(SUM(H64:H67),5)</f>
        <v>141308</v>
      </c>
    </row>
    <row r="69" spans="4:8">
      <c r="D69" s="12" t="s">
        <v>81</v>
      </c>
      <c r="G69" s="14">
        <v>6722.13</v>
      </c>
      <c r="H69" s="14">
        <v>9763.7999999999993</v>
      </c>
    </row>
    <row r="70" spans="4:8">
      <c r="D70" s="12" t="s">
        <v>82</v>
      </c>
      <c r="G70" s="14">
        <v>1562.79</v>
      </c>
      <c r="H70" s="14">
        <v>2313.13</v>
      </c>
    </row>
    <row r="71" spans="4:8">
      <c r="D71" s="12" t="s">
        <v>83</v>
      </c>
      <c r="H71" s="14">
        <v>150</v>
      </c>
    </row>
    <row r="72" spans="4:8">
      <c r="D72" s="12" t="s">
        <v>84</v>
      </c>
    </row>
    <row r="73" spans="4:8">
      <c r="E73" s="12" t="s">
        <v>256</v>
      </c>
      <c r="G73" s="14">
        <v>876.24</v>
      </c>
      <c r="H73" s="14">
        <v>1676.51</v>
      </c>
    </row>
    <row r="74" spans="4:8">
      <c r="E74" s="12" t="s">
        <v>138</v>
      </c>
      <c r="G74" s="14">
        <v>1200.96</v>
      </c>
      <c r="H74" s="14">
        <v>4442.01</v>
      </c>
    </row>
    <row r="75" spans="4:8">
      <c r="E75" s="12" t="s">
        <v>139</v>
      </c>
      <c r="G75" s="14">
        <v>5646.4</v>
      </c>
      <c r="H75" s="14">
        <v>3680.79</v>
      </c>
    </row>
    <row r="76" spans="4:8">
      <c r="E76" s="12" t="s">
        <v>140</v>
      </c>
      <c r="G76" s="14">
        <v>1135.67</v>
      </c>
      <c r="H76" s="14">
        <v>3503.29</v>
      </c>
    </row>
    <row r="77" spans="4:8">
      <c r="E77" s="12" t="s">
        <v>141</v>
      </c>
      <c r="G77" s="14">
        <v>4095.27</v>
      </c>
      <c r="H77" s="14">
        <v>6681.38</v>
      </c>
    </row>
    <row r="78" spans="4:8">
      <c r="E78" s="12" t="s">
        <v>142</v>
      </c>
      <c r="G78" s="14">
        <v>1588.6</v>
      </c>
      <c r="H78" s="14">
        <v>2586.58</v>
      </c>
    </row>
    <row r="79" spans="4:8">
      <c r="E79" s="12" t="s">
        <v>143</v>
      </c>
      <c r="G79" s="14">
        <v>597.33000000000004</v>
      </c>
      <c r="H79" s="14">
        <v>187.4</v>
      </c>
    </row>
    <row r="80" spans="4:8">
      <c r="E80" s="12" t="s">
        <v>144</v>
      </c>
      <c r="G80" s="14">
        <v>681.49</v>
      </c>
      <c r="H80" s="14">
        <v>874.75</v>
      </c>
    </row>
    <row r="81" spans="4:8">
      <c r="E81" s="12" t="s">
        <v>257</v>
      </c>
      <c r="G81" s="14">
        <v>1050</v>
      </c>
    </row>
    <row r="82" spans="4:8">
      <c r="E82" s="12" t="s">
        <v>145</v>
      </c>
      <c r="G82" s="14">
        <v>399.86</v>
      </c>
      <c r="H82" s="14">
        <v>602.80999999999995</v>
      </c>
    </row>
    <row r="83" spans="4:8">
      <c r="E83" s="12" t="s">
        <v>146</v>
      </c>
      <c r="G83" s="14">
        <v>1433.4</v>
      </c>
      <c r="H83" s="14">
        <v>3248.91</v>
      </c>
    </row>
    <row r="84" spans="4:8">
      <c r="E84" s="12" t="s">
        <v>147</v>
      </c>
      <c r="G84" s="14">
        <v>3353.77</v>
      </c>
    </row>
    <row r="85" spans="4:8">
      <c r="E85" s="12" t="s">
        <v>148</v>
      </c>
      <c r="G85" s="14">
        <v>408.49</v>
      </c>
      <c r="H85" s="14">
        <v>1112.68</v>
      </c>
    </row>
    <row r="86" spans="4:8">
      <c r="E86" s="12" t="s">
        <v>490</v>
      </c>
      <c r="G86" s="14">
        <v>113.66</v>
      </c>
    </row>
    <row r="87" spans="4:8">
      <c r="E87" s="12" t="s">
        <v>149</v>
      </c>
      <c r="G87" s="15">
        <v>3603.05</v>
      </c>
      <c r="H87" s="15">
        <v>8902.4500000000007</v>
      </c>
    </row>
    <row r="88" spans="4:8">
      <c r="D88" s="12" t="s">
        <v>150</v>
      </c>
      <c r="G88" s="14">
        <f>ROUND(SUM(G72:G87),5)</f>
        <v>26184.19</v>
      </c>
      <c r="H88" s="14">
        <f>ROUND(SUM(H72:H87),5)</f>
        <v>37499.56</v>
      </c>
    </row>
    <row r="89" spans="4:8">
      <c r="D89" s="12" t="s">
        <v>250</v>
      </c>
      <c r="H89" s="14">
        <v>1216.58</v>
      </c>
    </row>
    <row r="90" spans="4:8">
      <c r="D90" s="12" t="s">
        <v>85</v>
      </c>
    </row>
    <row r="91" spans="4:8">
      <c r="E91" s="12" t="s">
        <v>153</v>
      </c>
    </row>
    <row r="92" spans="4:8">
      <c r="F92" s="12" t="s">
        <v>155</v>
      </c>
      <c r="H92" s="14">
        <v>402</v>
      </c>
    </row>
    <row r="93" spans="4:8">
      <c r="F93" s="12" t="s">
        <v>156</v>
      </c>
      <c r="G93" s="14">
        <v>199.95</v>
      </c>
      <c r="H93" s="14">
        <v>80</v>
      </c>
    </row>
    <row r="94" spans="4:8">
      <c r="F94" s="12" t="s">
        <v>157</v>
      </c>
      <c r="G94" s="14">
        <v>1180</v>
      </c>
      <c r="H94" s="14">
        <v>2790</v>
      </c>
    </row>
    <row r="95" spans="4:8">
      <c r="F95" s="12" t="s">
        <v>158</v>
      </c>
      <c r="G95" s="14">
        <v>700.35</v>
      </c>
      <c r="H95" s="14">
        <v>791.39</v>
      </c>
    </row>
    <row r="96" spans="4:8">
      <c r="F96" s="12" t="s">
        <v>159</v>
      </c>
      <c r="G96" s="14">
        <v>833</v>
      </c>
      <c r="H96" s="14">
        <v>2760</v>
      </c>
    </row>
    <row r="97" spans="4:8">
      <c r="F97" s="12" t="s">
        <v>154</v>
      </c>
      <c r="G97" s="15">
        <v>22736.75</v>
      </c>
      <c r="H97" s="15">
        <v>15367.39</v>
      </c>
    </row>
    <row r="98" spans="4:8">
      <c r="E98" s="12" t="s">
        <v>160</v>
      </c>
      <c r="G98" s="14">
        <f>ROUND(SUM(G91:G97),5)</f>
        <v>25650.05</v>
      </c>
      <c r="H98" s="14">
        <f>ROUND(SUM(H91:H97),5)</f>
        <v>22190.78</v>
      </c>
    </row>
    <row r="99" spans="4:8">
      <c r="E99" s="12" t="s">
        <v>151</v>
      </c>
      <c r="G99" s="14">
        <v>13492</v>
      </c>
      <c r="H99" s="14">
        <v>12990</v>
      </c>
    </row>
    <row r="100" spans="4:8">
      <c r="E100" s="12" t="s">
        <v>152</v>
      </c>
      <c r="G100" s="14">
        <v>1140.9000000000001</v>
      </c>
      <c r="H100" s="14">
        <v>1434.86</v>
      </c>
    </row>
    <row r="101" spans="4:8">
      <c r="E101" s="12" t="s">
        <v>161</v>
      </c>
    </row>
    <row r="102" spans="4:8">
      <c r="F102" s="12" t="s">
        <v>162</v>
      </c>
      <c r="G102" s="14">
        <v>11290.97</v>
      </c>
      <c r="H102" s="14">
        <v>18872.89</v>
      </c>
    </row>
    <row r="103" spans="4:8">
      <c r="F103" s="12" t="s">
        <v>163</v>
      </c>
      <c r="G103" s="14">
        <v>2970.7</v>
      </c>
      <c r="H103" s="14">
        <v>6030.35</v>
      </c>
    </row>
    <row r="104" spans="4:8">
      <c r="F104" s="12" t="s">
        <v>164</v>
      </c>
      <c r="G104" s="15">
        <v>1164.8599999999999</v>
      </c>
      <c r="H104" s="15">
        <v>1793.55</v>
      </c>
    </row>
    <row r="105" spans="4:8">
      <c r="E105" s="12" t="s">
        <v>165</v>
      </c>
      <c r="G105" s="15">
        <f>ROUND(SUM(G101:G104),5)</f>
        <v>15426.53</v>
      </c>
      <c r="H105" s="15">
        <f>ROUND(SUM(H101:H104),5)</f>
        <v>26696.79</v>
      </c>
    </row>
    <row r="106" spans="4:8">
      <c r="D106" s="12" t="s">
        <v>166</v>
      </c>
      <c r="G106" s="14">
        <f>ROUND(G90+SUM(G98:G100)+G105,5)</f>
        <v>55709.48</v>
      </c>
      <c r="H106" s="14">
        <f>ROUND(H90+SUM(H98:H100)+H105,5)</f>
        <v>63312.43</v>
      </c>
    </row>
    <row r="107" spans="4:8">
      <c r="D107" s="12" t="s">
        <v>86</v>
      </c>
    </row>
    <row r="108" spans="4:8">
      <c r="E108" s="12" t="s">
        <v>178</v>
      </c>
      <c r="G108" s="14">
        <v>54491.83</v>
      </c>
      <c r="H108" s="14">
        <v>55788.65</v>
      </c>
    </row>
    <row r="109" spans="4:8">
      <c r="E109" s="12" t="s">
        <v>181</v>
      </c>
    </row>
    <row r="110" spans="4:8">
      <c r="F110" s="12" t="s">
        <v>183</v>
      </c>
      <c r="G110" s="14">
        <v>1859.75</v>
      </c>
      <c r="H110" s="14">
        <v>1263.44</v>
      </c>
    </row>
    <row r="111" spans="4:8">
      <c r="F111" s="12" t="s">
        <v>184</v>
      </c>
      <c r="G111" s="14">
        <v>200</v>
      </c>
      <c r="H111" s="14">
        <v>298</v>
      </c>
    </row>
    <row r="112" spans="4:8">
      <c r="F112" s="12" t="s">
        <v>182</v>
      </c>
      <c r="G112" s="15">
        <v>1374.47</v>
      </c>
      <c r="H112" s="15">
        <v>1081.74</v>
      </c>
    </row>
    <row r="113" spans="2:8">
      <c r="E113" s="12" t="s">
        <v>185</v>
      </c>
      <c r="G113" s="14">
        <f>ROUND(SUM(G109:G112),5)</f>
        <v>3434.22</v>
      </c>
      <c r="H113" s="14">
        <f>ROUND(SUM(H109:H112),5)</f>
        <v>2643.18</v>
      </c>
    </row>
    <row r="114" spans="2:8">
      <c r="E114" s="12" t="s">
        <v>167</v>
      </c>
      <c r="G114" s="14">
        <v>2412.23</v>
      </c>
      <c r="H114" s="14">
        <v>1467.54</v>
      </c>
    </row>
    <row r="115" spans="2:8">
      <c r="E115" s="12" t="s">
        <v>168</v>
      </c>
      <c r="G115" s="14">
        <v>16275</v>
      </c>
      <c r="H115" s="14">
        <v>20446.740000000002</v>
      </c>
    </row>
    <row r="116" spans="2:8">
      <c r="E116" s="12" t="s">
        <v>169</v>
      </c>
      <c r="G116" s="14">
        <v>3601.84</v>
      </c>
      <c r="H116" s="14">
        <v>7745.7</v>
      </c>
    </row>
    <row r="117" spans="2:8">
      <c r="E117" s="12" t="s">
        <v>170</v>
      </c>
      <c r="G117" s="14">
        <v>2320</v>
      </c>
      <c r="H117" s="14">
        <v>1651</v>
      </c>
    </row>
    <row r="118" spans="2:8">
      <c r="E118" s="12" t="s">
        <v>171</v>
      </c>
      <c r="G118" s="14">
        <v>102</v>
      </c>
    </row>
    <row r="119" spans="2:8">
      <c r="E119" s="12" t="s">
        <v>172</v>
      </c>
      <c r="G119" s="14">
        <v>2043.37</v>
      </c>
      <c r="H119" s="14">
        <v>1442.64</v>
      </c>
    </row>
    <row r="120" spans="2:8">
      <c r="E120" s="12" t="s">
        <v>173</v>
      </c>
      <c r="G120" s="14">
        <v>11985.69</v>
      </c>
      <c r="H120" s="14">
        <v>13765.1</v>
      </c>
    </row>
    <row r="121" spans="2:8">
      <c r="E121" s="12" t="s">
        <v>174</v>
      </c>
      <c r="G121" s="14">
        <v>360</v>
      </c>
      <c r="H121" s="14">
        <v>3500</v>
      </c>
    </row>
    <row r="122" spans="2:8">
      <c r="E122" s="12" t="s">
        <v>175</v>
      </c>
      <c r="G122" s="14">
        <v>358.95</v>
      </c>
      <c r="H122" s="14">
        <v>452.39</v>
      </c>
    </row>
    <row r="123" spans="2:8">
      <c r="E123" s="12" t="s">
        <v>176</v>
      </c>
      <c r="G123" s="14">
        <v>386.8</v>
      </c>
      <c r="H123" s="14">
        <v>450</v>
      </c>
    </row>
    <row r="124" spans="2:8">
      <c r="E124" s="12" t="s">
        <v>180</v>
      </c>
      <c r="G124" s="15">
        <v>403.18</v>
      </c>
      <c r="H124" s="15">
        <v>492.15</v>
      </c>
    </row>
    <row r="125" spans="2:8">
      <c r="D125" s="12" t="s">
        <v>186</v>
      </c>
      <c r="G125" s="14">
        <f>ROUND(SUM(G107:G108)+SUM(G113:G124),5)</f>
        <v>98175.11</v>
      </c>
      <c r="H125" s="14">
        <f>ROUND(SUM(H107:H108)+SUM(H113:H124),5)</f>
        <v>109845.09</v>
      </c>
    </row>
    <row r="126" spans="2:8">
      <c r="D126" s="12" t="s">
        <v>87</v>
      </c>
      <c r="G126" s="15">
        <v>39405.15</v>
      </c>
      <c r="H126" s="15">
        <v>39815.550000000003</v>
      </c>
    </row>
    <row r="127" spans="2:8">
      <c r="C127" s="12" t="s">
        <v>88</v>
      </c>
      <c r="G127" s="15">
        <f>ROUND(G32+G63+SUM(G68:G71)+SUM(G88:G89)+G106+SUM(G125:G126),5)</f>
        <v>1340321.92</v>
      </c>
      <c r="H127" s="15">
        <f>ROUND(H32+H63+SUM(H68:H71)+SUM(H88:H89)+H106+SUM(H125:H126),5)</f>
        <v>1273219.3999999999</v>
      </c>
    </row>
    <row r="128" spans="2:8">
      <c r="B128" s="12" t="s">
        <v>89</v>
      </c>
      <c r="G128" s="15">
        <f>ROUND(G6+G31-G127,5)</f>
        <v>57026.6</v>
      </c>
      <c r="H128" s="15">
        <f>ROUND(H6+H31-H127,5)</f>
        <v>43780.55</v>
      </c>
    </row>
    <row r="129" spans="1:8" ht="14.5" thickBot="1">
      <c r="A129" s="12" t="s">
        <v>50</v>
      </c>
      <c r="G129" s="16">
        <f>G128</f>
        <v>57026.6</v>
      </c>
      <c r="H129" s="16">
        <f>H128</f>
        <v>43780.55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13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1" width="25" style="6" bestFit="1" customWidth="1"/>
    <col min="12" max="16384" width="8.6640625" style="6"/>
  </cols>
  <sheetData>
    <row r="1" spans="1:11" ht="20">
      <c r="A1" s="5" t="s">
        <v>0</v>
      </c>
      <c r="K1" s="6" t="s">
        <v>307</v>
      </c>
    </row>
    <row r="2" spans="1:11" ht="24">
      <c r="A2" s="7" t="s">
        <v>53</v>
      </c>
      <c r="K2" s="8" t="s">
        <v>307</v>
      </c>
    </row>
    <row r="3" spans="1:11" ht="16.5">
      <c r="A3" s="9" t="s">
        <v>505</v>
      </c>
      <c r="K3" s="10" t="s">
        <v>2</v>
      </c>
    </row>
    <row r="4" spans="1:11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63</v>
      </c>
    </row>
    <row r="5" spans="1:11">
      <c r="B5" s="12" t="s">
        <v>64</v>
      </c>
    </row>
    <row r="6" spans="1:11">
      <c r="D6" s="12" t="s">
        <v>65</v>
      </c>
    </row>
    <row r="7" spans="1:11">
      <c r="E7" s="12" t="s">
        <v>66</v>
      </c>
      <c r="G7" s="73">
        <v>12003.9</v>
      </c>
      <c r="H7" s="73">
        <v>3534.42</v>
      </c>
      <c r="K7" s="73">
        <f>ROUND(SUM(G7:J7),5)</f>
        <v>15538.32</v>
      </c>
    </row>
    <row r="8" spans="1:11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f>ROUND(SUM(G8:J8),5)</f>
        <v>1076578</v>
      </c>
    </row>
    <row r="9" spans="1:11">
      <c r="E9" s="12" t="s">
        <v>69</v>
      </c>
    </row>
    <row r="10" spans="1:11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f>ROUND(SUM(G10:J10),5)</f>
        <v>21.16</v>
      </c>
    </row>
    <row r="11" spans="1:11">
      <c r="F11" s="12" t="s">
        <v>95</v>
      </c>
      <c r="H11" s="74">
        <v>8</v>
      </c>
      <c r="I11" s="74">
        <v>3.14</v>
      </c>
      <c r="K11" s="74">
        <f>ROUND(SUM(G11:J11),5)</f>
        <v>11.14</v>
      </c>
    </row>
    <row r="12" spans="1:11">
      <c r="E12" s="12" t="s">
        <v>97</v>
      </c>
      <c r="G12" s="73">
        <f>ROUND(SUM(G9:G11),5)</f>
        <v>5.33</v>
      </c>
      <c r="H12" s="73">
        <f>ROUND(SUM(H9:H11),5)</f>
        <v>11.29</v>
      </c>
      <c r="I12" s="73">
        <f>ROUND(SUM(I9:I11),5)</f>
        <v>10.89</v>
      </c>
      <c r="J12" s="73">
        <f>ROUND(SUM(J9:J11),5)</f>
        <v>4.79</v>
      </c>
      <c r="K12" s="73">
        <f>ROUND(SUM(G12:J12),5)</f>
        <v>32.299999999999997</v>
      </c>
    </row>
    <row r="13" spans="1:11">
      <c r="E13" s="12" t="s">
        <v>70</v>
      </c>
    </row>
    <row r="14" spans="1:11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f t="shared" ref="K14:K20" si="0">ROUND(SUM(G14:J14),5)</f>
        <v>4822.08</v>
      </c>
    </row>
    <row r="15" spans="1:11">
      <c r="F15" s="12" t="s">
        <v>100</v>
      </c>
      <c r="H15" s="73">
        <v>111</v>
      </c>
      <c r="K15" s="73">
        <f t="shared" si="0"/>
        <v>111</v>
      </c>
    </row>
    <row r="16" spans="1:11">
      <c r="F16" s="12" t="s">
        <v>101</v>
      </c>
      <c r="H16" s="73">
        <v>882.87</v>
      </c>
      <c r="I16" s="73">
        <v>1275.47</v>
      </c>
      <c r="J16" s="73">
        <v>430.92</v>
      </c>
      <c r="K16" s="73">
        <f t="shared" si="0"/>
        <v>2589.2600000000002</v>
      </c>
    </row>
    <row r="17" spans="3:11">
      <c r="F17" s="12" t="s">
        <v>98</v>
      </c>
      <c r="J17" s="74">
        <v>193.45</v>
      </c>
      <c r="K17" s="74">
        <f t="shared" si="0"/>
        <v>193.45</v>
      </c>
    </row>
    <row r="18" spans="3:11">
      <c r="E18" s="12" t="s">
        <v>102</v>
      </c>
      <c r="G18" s="73">
        <f>ROUND(SUM(G13:G17),5)</f>
        <v>250</v>
      </c>
      <c r="H18" s="73">
        <f>ROUND(SUM(H13:H17),5)</f>
        <v>2793.87</v>
      </c>
      <c r="I18" s="73">
        <f>ROUND(SUM(I13:I17),5)</f>
        <v>2200.4699999999998</v>
      </c>
      <c r="J18" s="73">
        <f>ROUND(SUM(J13:J17),5)</f>
        <v>2471.4499999999998</v>
      </c>
      <c r="K18" s="73">
        <f t="shared" si="0"/>
        <v>7715.79</v>
      </c>
    </row>
    <row r="19" spans="3:11">
      <c r="E19" s="12" t="s">
        <v>71</v>
      </c>
      <c r="H19" s="73">
        <v>3349.51</v>
      </c>
      <c r="I19" s="73">
        <v>8629.18</v>
      </c>
      <c r="J19" s="73">
        <v>1508.19</v>
      </c>
      <c r="K19" s="73">
        <f t="shared" si="0"/>
        <v>13486.88</v>
      </c>
    </row>
    <row r="20" spans="3:11">
      <c r="E20" s="12" t="s">
        <v>73</v>
      </c>
      <c r="H20" s="73">
        <v>310.42</v>
      </c>
      <c r="I20" s="73">
        <v>555.79999999999995</v>
      </c>
      <c r="K20" s="73">
        <f t="shared" si="0"/>
        <v>866.22</v>
      </c>
    </row>
    <row r="21" spans="3:11">
      <c r="E21" s="12" t="s">
        <v>75</v>
      </c>
    </row>
    <row r="22" spans="3:11">
      <c r="F22" s="12" t="s">
        <v>104</v>
      </c>
      <c r="J22" s="73">
        <v>2506.64</v>
      </c>
      <c r="K22" s="73">
        <f>ROUND(SUM(G22:J22),5)</f>
        <v>2506.64</v>
      </c>
    </row>
    <row r="23" spans="3:11">
      <c r="F23" s="12" t="s">
        <v>103</v>
      </c>
      <c r="H23" s="74">
        <v>582.22</v>
      </c>
      <c r="I23" s="74">
        <v>50</v>
      </c>
      <c r="J23" s="74">
        <v>2042</v>
      </c>
      <c r="K23" s="74">
        <f>ROUND(SUM(G23:J23),5)</f>
        <v>2674.22</v>
      </c>
    </row>
    <row r="24" spans="3:11">
      <c r="E24" s="12" t="s">
        <v>106</v>
      </c>
      <c r="H24" s="74">
        <f>ROUND(SUM(H21:H23),5)</f>
        <v>582.22</v>
      </c>
      <c r="I24" s="74">
        <f>ROUND(SUM(I21:I23),5)</f>
        <v>50</v>
      </c>
      <c r="J24" s="74">
        <f>ROUND(SUM(J21:J23),5)</f>
        <v>4548.6400000000003</v>
      </c>
      <c r="K24" s="74">
        <f>ROUND(SUM(G24:J24),5)</f>
        <v>5180.8599999999997</v>
      </c>
    </row>
    <row r="25" spans="3:11">
      <c r="D25" s="12" t="s">
        <v>76</v>
      </c>
      <c r="G25" s="74">
        <f>ROUND(SUM(G6:G8)+G12+SUM(G18:G20)+G24,5)</f>
        <v>281403.23</v>
      </c>
      <c r="H25" s="74">
        <f>ROUND(SUM(H6:H8)+H12+SUM(H18:H20)+H24,5)</f>
        <v>279725.73</v>
      </c>
      <c r="I25" s="74">
        <f>ROUND(SUM(I6:I8)+I12+SUM(I18:I20)+I24,5)</f>
        <v>280591.34000000003</v>
      </c>
      <c r="J25" s="74">
        <f>ROUND(SUM(J6:J8)+J12+SUM(J18:J20)+J24,5)</f>
        <v>277678.07</v>
      </c>
      <c r="K25" s="74">
        <f>ROUND(SUM(G25:J25),5)</f>
        <v>1119398.3700000001</v>
      </c>
    </row>
    <row r="26" spans="3:11">
      <c r="C26" s="12" t="s">
        <v>77</v>
      </c>
      <c r="G26" s="73">
        <f>G25</f>
        <v>281403.23</v>
      </c>
      <c r="H26" s="73">
        <f>H25</f>
        <v>279725.73</v>
      </c>
      <c r="I26" s="73">
        <f>I25</f>
        <v>280591.34000000003</v>
      </c>
      <c r="J26" s="73">
        <f>J25</f>
        <v>277678.07</v>
      </c>
      <c r="K26" s="73">
        <f>ROUND(SUM(G26:J26),5)</f>
        <v>1119398.3700000001</v>
      </c>
    </row>
    <row r="27" spans="3:11">
      <c r="C27" s="12" t="s">
        <v>78</v>
      </c>
    </row>
    <row r="28" spans="3:11">
      <c r="D28" s="12" t="s">
        <v>79</v>
      </c>
    </row>
    <row r="29" spans="3:11">
      <c r="E29" s="12" t="s">
        <v>467</v>
      </c>
      <c r="H29" s="73">
        <v>17208</v>
      </c>
      <c r="K29" s="73">
        <f>ROUND(SUM(G29:J29),5)</f>
        <v>17208</v>
      </c>
    </row>
    <row r="30" spans="3:11">
      <c r="E30" s="12" t="s">
        <v>310</v>
      </c>
      <c r="G30" s="73">
        <v>7800</v>
      </c>
      <c r="K30" s="73">
        <f>ROUND(SUM(G30:J30),5)</f>
        <v>7800</v>
      </c>
    </row>
    <row r="31" spans="3:11">
      <c r="E31" s="12" t="s">
        <v>254</v>
      </c>
    </row>
    <row r="32" spans="3:11">
      <c r="F32" s="12" t="s">
        <v>133</v>
      </c>
      <c r="G32" s="73">
        <v>4019</v>
      </c>
      <c r="H32" s="73">
        <v>1383</v>
      </c>
      <c r="I32" s="73">
        <v>1357</v>
      </c>
      <c r="J32" s="73">
        <v>1360</v>
      </c>
      <c r="K32" s="73">
        <f t="shared" ref="K32:K54" si="1">ROUND(SUM(G32:J32),5)</f>
        <v>8119</v>
      </c>
    </row>
    <row r="33" spans="5:11">
      <c r="F33" s="12" t="s">
        <v>132</v>
      </c>
      <c r="G33" s="73">
        <v>1279.81</v>
      </c>
      <c r="H33" s="73">
        <v>1204.8399999999999</v>
      </c>
      <c r="I33" s="73">
        <v>1530.4</v>
      </c>
      <c r="J33" s="73">
        <v>-2109.06</v>
      </c>
      <c r="K33" s="73">
        <f t="shared" si="1"/>
        <v>1905.99</v>
      </c>
    </row>
    <row r="34" spans="5:11">
      <c r="F34" s="12" t="s">
        <v>131</v>
      </c>
      <c r="G34" s="73">
        <v>2470.96</v>
      </c>
      <c r="H34" s="73">
        <v>2349.0700000000002</v>
      </c>
      <c r="I34" s="73">
        <v>2677.86</v>
      </c>
      <c r="J34" s="73">
        <v>2719.56</v>
      </c>
      <c r="K34" s="73">
        <f t="shared" si="1"/>
        <v>10217.450000000001</v>
      </c>
    </row>
    <row r="35" spans="5:11">
      <c r="F35" s="12" t="s">
        <v>130</v>
      </c>
      <c r="G35" s="74">
        <v>2308.33</v>
      </c>
      <c r="H35" s="74">
        <v>2343.48</v>
      </c>
      <c r="I35" s="74">
        <v>3337.94</v>
      </c>
      <c r="J35" s="74">
        <v>3482.58</v>
      </c>
      <c r="K35" s="74">
        <f t="shared" si="1"/>
        <v>11472.33</v>
      </c>
    </row>
    <row r="36" spans="5:11">
      <c r="E36" s="12" t="s">
        <v>255</v>
      </c>
      <c r="G36" s="73">
        <f>ROUND(SUM(G31:G35),5)</f>
        <v>10078.1</v>
      </c>
      <c r="H36" s="73">
        <f>ROUND(SUM(H31:H35),5)</f>
        <v>7280.39</v>
      </c>
      <c r="I36" s="73">
        <f>ROUND(SUM(I31:I35),5)</f>
        <v>8903.2000000000007</v>
      </c>
      <c r="J36" s="73">
        <f>ROUND(SUM(J31:J35),5)</f>
        <v>5453.08</v>
      </c>
      <c r="K36" s="73">
        <f t="shared" si="1"/>
        <v>31714.77</v>
      </c>
    </row>
    <row r="37" spans="5:11">
      <c r="E37" s="12" t="s">
        <v>107</v>
      </c>
      <c r="G37" s="73">
        <v>10250</v>
      </c>
      <c r="H37" s="73">
        <v>10250</v>
      </c>
      <c r="I37" s="73">
        <v>10250</v>
      </c>
      <c r="J37" s="73">
        <v>10250</v>
      </c>
      <c r="K37" s="73">
        <f t="shared" si="1"/>
        <v>41000</v>
      </c>
    </row>
    <row r="38" spans="5:11">
      <c r="E38" s="12" t="s">
        <v>108</v>
      </c>
      <c r="G38" s="73">
        <v>6217.38</v>
      </c>
      <c r="H38" s="73">
        <v>6217.38</v>
      </c>
      <c r="I38" s="73">
        <v>6217.38</v>
      </c>
      <c r="J38" s="73">
        <v>6217.38</v>
      </c>
      <c r="K38" s="73">
        <f t="shared" si="1"/>
        <v>24869.52</v>
      </c>
    </row>
    <row r="39" spans="5:11">
      <c r="E39" s="12" t="s">
        <v>109</v>
      </c>
      <c r="G39" s="73">
        <v>5416.66</v>
      </c>
      <c r="H39" s="73">
        <v>5416.66</v>
      </c>
      <c r="I39" s="73">
        <v>5416.66</v>
      </c>
      <c r="J39" s="73">
        <v>5416.66</v>
      </c>
      <c r="K39" s="73">
        <f t="shared" si="1"/>
        <v>21666.639999999999</v>
      </c>
    </row>
    <row r="40" spans="5:11">
      <c r="E40" s="12" t="s">
        <v>111</v>
      </c>
      <c r="G40" s="73">
        <v>3843.72</v>
      </c>
      <c r="H40" s="73">
        <v>3939.84</v>
      </c>
      <c r="I40" s="73">
        <v>3939.84</v>
      </c>
      <c r="J40" s="73">
        <v>3939.84</v>
      </c>
      <c r="K40" s="73">
        <f t="shared" si="1"/>
        <v>15663.24</v>
      </c>
    </row>
    <row r="41" spans="5:11">
      <c r="E41" s="12" t="s">
        <v>112</v>
      </c>
      <c r="G41" s="73">
        <v>6129.84</v>
      </c>
      <c r="H41" s="73">
        <v>6129.84</v>
      </c>
      <c r="I41" s="73">
        <v>6129.84</v>
      </c>
      <c r="J41" s="73">
        <v>6129.84</v>
      </c>
      <c r="K41" s="73">
        <f t="shared" si="1"/>
        <v>24519.360000000001</v>
      </c>
    </row>
    <row r="42" spans="5:11">
      <c r="E42" s="12" t="s">
        <v>113</v>
      </c>
      <c r="G42" s="73">
        <v>6392.56</v>
      </c>
      <c r="H42" s="73">
        <v>6392.56</v>
      </c>
      <c r="I42" s="73">
        <v>6392.56</v>
      </c>
      <c r="J42" s="73">
        <v>6392.56</v>
      </c>
      <c r="K42" s="73">
        <f t="shared" si="1"/>
        <v>25570.240000000002</v>
      </c>
    </row>
    <row r="43" spans="5:11">
      <c r="E43" s="12" t="s">
        <v>114</v>
      </c>
      <c r="G43" s="73">
        <v>44067.360000000001</v>
      </c>
      <c r="H43" s="73">
        <v>39383.120000000003</v>
      </c>
      <c r="I43" s="73">
        <v>45474</v>
      </c>
      <c r="J43" s="73">
        <v>45474</v>
      </c>
      <c r="K43" s="73">
        <f t="shared" si="1"/>
        <v>174398.48</v>
      </c>
    </row>
    <row r="44" spans="5:11">
      <c r="E44" s="12" t="s">
        <v>115</v>
      </c>
      <c r="G44" s="73">
        <v>3760.42</v>
      </c>
      <c r="H44" s="73">
        <v>2334.5</v>
      </c>
      <c r="I44" s="73">
        <v>8838.2199999999993</v>
      </c>
      <c r="J44" s="73">
        <v>8356.1299999999992</v>
      </c>
      <c r="K44" s="73">
        <f t="shared" si="1"/>
        <v>23289.27</v>
      </c>
    </row>
    <row r="45" spans="5:11">
      <c r="E45" s="12" t="s">
        <v>116</v>
      </c>
      <c r="G45" s="73">
        <v>23697.96</v>
      </c>
      <c r="H45" s="73">
        <v>24609.96</v>
      </c>
      <c r="I45" s="73">
        <v>24609.96</v>
      </c>
      <c r="J45" s="73">
        <v>24609.96</v>
      </c>
      <c r="K45" s="73">
        <f t="shared" si="1"/>
        <v>97527.84</v>
      </c>
    </row>
    <row r="46" spans="5:11">
      <c r="E46" s="12" t="s">
        <v>117</v>
      </c>
      <c r="G46" s="73">
        <v>38787.64</v>
      </c>
      <c r="H46" s="73">
        <v>40591.19</v>
      </c>
      <c r="I46" s="73">
        <v>48632.38</v>
      </c>
      <c r="J46" s="73">
        <v>50794.63</v>
      </c>
      <c r="K46" s="73">
        <f t="shared" si="1"/>
        <v>178805.84</v>
      </c>
    </row>
    <row r="47" spans="5:11">
      <c r="E47" s="12" t="s">
        <v>118</v>
      </c>
      <c r="G47" s="73">
        <v>4418.32</v>
      </c>
      <c r="H47" s="73">
        <v>4666.66</v>
      </c>
      <c r="I47" s="73">
        <v>4666.66</v>
      </c>
      <c r="J47" s="73">
        <v>4666.66</v>
      </c>
      <c r="K47" s="73">
        <f t="shared" si="1"/>
        <v>18418.3</v>
      </c>
    </row>
    <row r="48" spans="5:11">
      <c r="E48" s="12" t="s">
        <v>119</v>
      </c>
      <c r="G48" s="73">
        <v>4270.84</v>
      </c>
      <c r="H48" s="73">
        <v>4356.26</v>
      </c>
      <c r="I48" s="73">
        <v>4356.26</v>
      </c>
      <c r="J48" s="73">
        <v>4356.26</v>
      </c>
      <c r="K48" s="73">
        <f t="shared" si="1"/>
        <v>17339.62</v>
      </c>
    </row>
    <row r="49" spans="4:11">
      <c r="E49" s="12" t="s">
        <v>120</v>
      </c>
      <c r="G49" s="73">
        <v>4666.66</v>
      </c>
      <c r="H49" s="73">
        <v>4760</v>
      </c>
      <c r="I49" s="73">
        <v>4760</v>
      </c>
      <c r="J49" s="73">
        <v>4760</v>
      </c>
      <c r="K49" s="73">
        <f t="shared" si="1"/>
        <v>18946.66</v>
      </c>
    </row>
    <row r="50" spans="4:11">
      <c r="E50" s="12" t="s">
        <v>121</v>
      </c>
      <c r="G50" s="73">
        <v>4686.26</v>
      </c>
      <c r="H50" s="73">
        <v>4686.26</v>
      </c>
      <c r="I50" s="73">
        <v>4686.26</v>
      </c>
      <c r="J50" s="73">
        <v>4686.26</v>
      </c>
      <c r="K50" s="73">
        <f t="shared" si="1"/>
        <v>18745.04</v>
      </c>
    </row>
    <row r="51" spans="4:11">
      <c r="E51" s="12" t="s">
        <v>123</v>
      </c>
      <c r="G51" s="73">
        <v>75</v>
      </c>
      <c r="H51" s="73">
        <v>168.75</v>
      </c>
      <c r="I51" s="73">
        <v>101.25</v>
      </c>
      <c r="J51" s="73">
        <v>75</v>
      </c>
      <c r="K51" s="73">
        <f t="shared" si="1"/>
        <v>420</v>
      </c>
    </row>
    <row r="52" spans="4:11">
      <c r="E52" s="12" t="s">
        <v>124</v>
      </c>
      <c r="I52" s="73">
        <v>923.75</v>
      </c>
      <c r="J52" s="73">
        <v>1047.5</v>
      </c>
      <c r="K52" s="73">
        <f t="shared" si="1"/>
        <v>1971.25</v>
      </c>
    </row>
    <row r="53" spans="4:11">
      <c r="E53" s="12" t="s">
        <v>125</v>
      </c>
      <c r="G53" s="74">
        <v>2989.58</v>
      </c>
      <c r="H53" s="74">
        <v>2989.58</v>
      </c>
      <c r="I53" s="74">
        <v>2989.58</v>
      </c>
      <c r="J53" s="74">
        <v>2989.58</v>
      </c>
      <c r="K53" s="74">
        <f t="shared" si="1"/>
        <v>11958.32</v>
      </c>
    </row>
    <row r="54" spans="4:11">
      <c r="D54" s="12" t="s">
        <v>129</v>
      </c>
      <c r="G54" s="73">
        <f>ROUND(SUM(G28:G30)+SUM(G36:G53),5)</f>
        <v>187548.3</v>
      </c>
      <c r="H54" s="73">
        <f>ROUND(SUM(H28:H30)+SUM(H36:H53),5)</f>
        <v>191380.95</v>
      </c>
      <c r="I54" s="73">
        <f>ROUND(SUM(I28:I30)+SUM(I36:I53),5)</f>
        <v>197287.8</v>
      </c>
      <c r="J54" s="73">
        <f>ROUND(SUM(J28:J30)+SUM(J36:J53),5)</f>
        <v>195615.34</v>
      </c>
      <c r="K54" s="73">
        <f t="shared" si="1"/>
        <v>771832.39</v>
      </c>
    </row>
    <row r="55" spans="4:11">
      <c r="D55" s="12" t="s">
        <v>80</v>
      </c>
    </row>
    <row r="56" spans="4:11">
      <c r="E56" s="12" t="s">
        <v>134</v>
      </c>
      <c r="G56" s="73">
        <v>30224.42</v>
      </c>
      <c r="H56" s="73">
        <v>31662.799999999999</v>
      </c>
      <c r="I56" s="73">
        <v>21382.68</v>
      </c>
      <c r="J56" s="73">
        <v>31913.52</v>
      </c>
      <c r="K56" s="73">
        <f t="shared" ref="K56:K61" si="2">ROUND(SUM(G56:J56),5)</f>
        <v>115183.42</v>
      </c>
    </row>
    <row r="57" spans="4:11">
      <c r="E57" s="12" t="s">
        <v>135</v>
      </c>
      <c r="G57" s="73">
        <v>2332.9699999999998</v>
      </c>
      <c r="H57" s="73">
        <v>2443.11</v>
      </c>
      <c r="I57" s="73">
        <v>2313.8000000000002</v>
      </c>
      <c r="J57" s="73">
        <v>2008.75</v>
      </c>
      <c r="K57" s="73">
        <f t="shared" si="2"/>
        <v>9098.6299999999992</v>
      </c>
    </row>
    <row r="58" spans="4:11">
      <c r="E58" s="12" t="s">
        <v>136</v>
      </c>
      <c r="G58" s="74">
        <v>1243.57</v>
      </c>
      <c r="H58" s="74">
        <v>1411.87</v>
      </c>
      <c r="I58" s="74">
        <v>2217.4699999999998</v>
      </c>
      <c r="K58" s="74">
        <f t="shared" si="2"/>
        <v>4872.91</v>
      </c>
    </row>
    <row r="59" spans="4:11">
      <c r="D59" s="12" t="s">
        <v>137</v>
      </c>
      <c r="G59" s="73">
        <f>ROUND(SUM(G55:G58),5)</f>
        <v>33800.959999999999</v>
      </c>
      <c r="H59" s="73">
        <f>ROUND(SUM(H55:H58),5)</f>
        <v>35517.78</v>
      </c>
      <c r="I59" s="73">
        <f>ROUND(SUM(I55:I58),5)</f>
        <v>25913.95</v>
      </c>
      <c r="J59" s="73">
        <f>ROUND(SUM(J55:J58),5)</f>
        <v>33922.269999999997</v>
      </c>
      <c r="K59" s="73">
        <f t="shared" si="2"/>
        <v>129154.96</v>
      </c>
    </row>
    <row r="60" spans="4:11">
      <c r="D60" s="12" t="s">
        <v>81</v>
      </c>
      <c r="G60" s="73">
        <v>780.95</v>
      </c>
      <c r="H60" s="73">
        <v>3782.22</v>
      </c>
      <c r="I60" s="73">
        <v>759.15</v>
      </c>
      <c r="J60" s="73">
        <v>1273.67</v>
      </c>
      <c r="K60" s="73">
        <f t="shared" si="2"/>
        <v>6595.99</v>
      </c>
    </row>
    <row r="61" spans="4:11">
      <c r="D61" s="12" t="s">
        <v>82</v>
      </c>
      <c r="I61" s="73">
        <v>1562.79</v>
      </c>
      <c r="K61" s="73">
        <f t="shared" si="2"/>
        <v>1562.79</v>
      </c>
    </row>
    <row r="62" spans="4:11">
      <c r="D62" s="12" t="s">
        <v>84</v>
      </c>
    </row>
    <row r="63" spans="4:11">
      <c r="E63" s="12" t="s">
        <v>256</v>
      </c>
      <c r="I63" s="73">
        <v>360.25</v>
      </c>
      <c r="J63" s="73">
        <v>203.5</v>
      </c>
      <c r="K63" s="73">
        <f t="shared" ref="K63:K78" si="3">ROUND(SUM(G63:J63),5)</f>
        <v>563.75</v>
      </c>
    </row>
    <row r="64" spans="4:11">
      <c r="E64" s="12" t="s">
        <v>138</v>
      </c>
      <c r="H64" s="73">
        <v>631.47</v>
      </c>
      <c r="I64" s="73">
        <v>289.49</v>
      </c>
      <c r="K64" s="73">
        <f t="shared" si="3"/>
        <v>920.96</v>
      </c>
    </row>
    <row r="65" spans="4:11">
      <c r="E65" s="12" t="s">
        <v>139</v>
      </c>
      <c r="G65" s="73">
        <v>113.25</v>
      </c>
      <c r="H65" s="73">
        <v>2739.95</v>
      </c>
      <c r="I65" s="73">
        <v>369.43</v>
      </c>
      <c r="J65" s="73">
        <v>361.62</v>
      </c>
      <c r="K65" s="73">
        <f t="shared" si="3"/>
        <v>3584.25</v>
      </c>
    </row>
    <row r="66" spans="4:11">
      <c r="E66" s="12" t="s">
        <v>140</v>
      </c>
      <c r="G66" s="73">
        <v>164.49</v>
      </c>
      <c r="H66" s="73">
        <v>154.36000000000001</v>
      </c>
      <c r="I66" s="73">
        <v>193.54</v>
      </c>
      <c r="J66" s="73">
        <v>421.36</v>
      </c>
      <c r="K66" s="73">
        <f t="shared" si="3"/>
        <v>933.75</v>
      </c>
    </row>
    <row r="67" spans="4:11">
      <c r="E67" s="12" t="s">
        <v>141</v>
      </c>
      <c r="G67" s="73">
        <v>186.49</v>
      </c>
      <c r="H67" s="73">
        <v>1189.44</v>
      </c>
      <c r="I67" s="73">
        <v>170.34</v>
      </c>
      <c r="J67" s="73">
        <v>1359.78</v>
      </c>
      <c r="K67" s="73">
        <f t="shared" si="3"/>
        <v>2906.05</v>
      </c>
    </row>
    <row r="68" spans="4:11">
      <c r="E68" s="12" t="s">
        <v>142</v>
      </c>
      <c r="G68" s="73">
        <v>10.25</v>
      </c>
      <c r="H68" s="73">
        <v>123.17</v>
      </c>
      <c r="I68" s="73">
        <v>869.93</v>
      </c>
      <c r="J68" s="73">
        <v>300.5</v>
      </c>
      <c r="K68" s="73">
        <f t="shared" si="3"/>
        <v>1303.8499999999999</v>
      </c>
    </row>
    <row r="69" spans="4:11">
      <c r="E69" s="12" t="s">
        <v>143</v>
      </c>
      <c r="H69" s="73">
        <v>201.31</v>
      </c>
      <c r="I69" s="73">
        <v>26.51</v>
      </c>
      <c r="J69" s="73">
        <v>177.85</v>
      </c>
      <c r="K69" s="73">
        <f t="shared" si="3"/>
        <v>405.67</v>
      </c>
    </row>
    <row r="70" spans="4:11">
      <c r="E70" s="12" t="s">
        <v>144</v>
      </c>
      <c r="H70" s="73">
        <v>18.010000000000002</v>
      </c>
      <c r="I70" s="73">
        <v>252</v>
      </c>
      <c r="J70" s="73">
        <v>157.97999999999999</v>
      </c>
      <c r="K70" s="73">
        <f t="shared" si="3"/>
        <v>427.99</v>
      </c>
    </row>
    <row r="71" spans="4:11">
      <c r="E71" s="12" t="s">
        <v>257</v>
      </c>
      <c r="H71" s="73">
        <v>1050</v>
      </c>
      <c r="K71" s="73">
        <f t="shared" si="3"/>
        <v>1050</v>
      </c>
    </row>
    <row r="72" spans="4:11">
      <c r="E72" s="12" t="s">
        <v>145</v>
      </c>
      <c r="H72" s="73">
        <v>92.78</v>
      </c>
      <c r="I72" s="73">
        <v>75</v>
      </c>
      <c r="J72" s="73">
        <v>164.23</v>
      </c>
      <c r="K72" s="73">
        <f t="shared" si="3"/>
        <v>332.01</v>
      </c>
    </row>
    <row r="73" spans="4:11">
      <c r="E73" s="12" t="s">
        <v>146</v>
      </c>
      <c r="H73" s="73">
        <v>1283.4000000000001</v>
      </c>
      <c r="I73" s="73">
        <v>150</v>
      </c>
      <c r="K73" s="73">
        <f t="shared" si="3"/>
        <v>1433.4</v>
      </c>
    </row>
    <row r="74" spans="4:11">
      <c r="E74" s="12" t="s">
        <v>147</v>
      </c>
      <c r="G74" s="73">
        <v>25.37</v>
      </c>
      <c r="I74" s="73">
        <v>3328.4</v>
      </c>
      <c r="K74" s="73">
        <f t="shared" si="3"/>
        <v>3353.77</v>
      </c>
    </row>
    <row r="75" spans="4:11">
      <c r="E75" s="12" t="s">
        <v>148</v>
      </c>
      <c r="H75" s="73">
        <v>258.02</v>
      </c>
      <c r="K75" s="73">
        <f t="shared" si="3"/>
        <v>258.02</v>
      </c>
    </row>
    <row r="76" spans="4:11">
      <c r="E76" s="12" t="s">
        <v>490</v>
      </c>
      <c r="J76" s="73">
        <v>113.66</v>
      </c>
      <c r="K76" s="73">
        <f t="shared" si="3"/>
        <v>113.66</v>
      </c>
    </row>
    <row r="77" spans="4:11">
      <c r="E77" s="12" t="s">
        <v>149</v>
      </c>
      <c r="G77" s="74">
        <v>3453.05</v>
      </c>
      <c r="H77" s="74">
        <v>150</v>
      </c>
      <c r="K77" s="74">
        <f t="shared" si="3"/>
        <v>3603.05</v>
      </c>
    </row>
    <row r="78" spans="4:11">
      <c r="D78" s="12" t="s">
        <v>150</v>
      </c>
      <c r="G78" s="73">
        <f>ROUND(SUM(G62:G77),5)</f>
        <v>3952.9</v>
      </c>
      <c r="H78" s="73">
        <f>ROUND(SUM(H62:H77),5)</f>
        <v>7891.91</v>
      </c>
      <c r="I78" s="73">
        <f>ROUND(SUM(I62:I77),5)</f>
        <v>6084.89</v>
      </c>
      <c r="J78" s="73">
        <f>ROUND(SUM(J62:J77),5)</f>
        <v>3260.48</v>
      </c>
      <c r="K78" s="73">
        <f t="shared" si="3"/>
        <v>21190.18</v>
      </c>
    </row>
    <row r="79" spans="4:11">
      <c r="D79" s="12" t="s">
        <v>85</v>
      </c>
    </row>
    <row r="80" spans="4:11">
      <c r="E80" s="12" t="s">
        <v>153</v>
      </c>
    </row>
    <row r="81" spans="4:11">
      <c r="F81" s="12" t="s">
        <v>156</v>
      </c>
      <c r="J81" s="73">
        <v>199.95</v>
      </c>
      <c r="K81" s="73">
        <f t="shared" ref="K81:K87" si="4">ROUND(SUM(G81:J81),5)</f>
        <v>199.95</v>
      </c>
    </row>
    <row r="82" spans="4:11">
      <c r="F82" s="12" t="s">
        <v>157</v>
      </c>
      <c r="H82" s="73">
        <v>380</v>
      </c>
      <c r="J82" s="73">
        <v>180</v>
      </c>
      <c r="K82" s="73">
        <f t="shared" si="4"/>
        <v>560</v>
      </c>
    </row>
    <row r="83" spans="4:11">
      <c r="F83" s="12" t="s">
        <v>158</v>
      </c>
      <c r="H83" s="73">
        <v>530.76</v>
      </c>
      <c r="J83" s="73">
        <v>65.92</v>
      </c>
      <c r="K83" s="73">
        <f t="shared" si="4"/>
        <v>596.67999999999995</v>
      </c>
    </row>
    <row r="84" spans="4:11">
      <c r="F84" s="12" t="s">
        <v>159</v>
      </c>
      <c r="H84" s="73">
        <v>273</v>
      </c>
      <c r="I84" s="73">
        <v>560</v>
      </c>
      <c r="K84" s="73">
        <f t="shared" si="4"/>
        <v>833</v>
      </c>
    </row>
    <row r="85" spans="4:11">
      <c r="F85" s="12" t="s">
        <v>154</v>
      </c>
      <c r="G85" s="74">
        <v>1193.98</v>
      </c>
      <c r="H85" s="74">
        <v>16520.2</v>
      </c>
      <c r="I85" s="74">
        <v>1249.75</v>
      </c>
      <c r="J85" s="74">
        <v>616.02</v>
      </c>
      <c r="K85" s="74">
        <f t="shared" si="4"/>
        <v>19579.95</v>
      </c>
    </row>
    <row r="86" spans="4:11">
      <c r="E86" s="12" t="s">
        <v>160</v>
      </c>
      <c r="G86" s="73">
        <f>ROUND(SUM(G80:G85),5)</f>
        <v>1193.98</v>
      </c>
      <c r="H86" s="73">
        <f>ROUND(SUM(H80:H85),5)</f>
        <v>17703.96</v>
      </c>
      <c r="I86" s="73">
        <f>ROUND(SUM(I80:I85),5)</f>
        <v>1809.75</v>
      </c>
      <c r="J86" s="73">
        <f>ROUND(SUM(J80:J85),5)</f>
        <v>1061.8900000000001</v>
      </c>
      <c r="K86" s="73">
        <f t="shared" si="4"/>
        <v>21769.58</v>
      </c>
    </row>
    <row r="87" spans="4:11">
      <c r="E87" s="12" t="s">
        <v>151</v>
      </c>
      <c r="G87" s="73">
        <v>2532</v>
      </c>
      <c r="H87" s="73">
        <v>2740</v>
      </c>
      <c r="I87" s="73">
        <v>2740</v>
      </c>
      <c r="J87" s="73">
        <v>3360.4</v>
      </c>
      <c r="K87" s="73">
        <f t="shared" si="4"/>
        <v>11372.4</v>
      </c>
    </row>
    <row r="88" spans="4:11">
      <c r="E88" s="12" t="s">
        <v>161</v>
      </c>
    </row>
    <row r="89" spans="4:11">
      <c r="F89" s="12" t="s">
        <v>162</v>
      </c>
      <c r="H89" s="73">
        <v>4481.1099999999997</v>
      </c>
      <c r="I89" s="73">
        <v>2462.2399999999998</v>
      </c>
      <c r="J89" s="73">
        <v>1072</v>
      </c>
      <c r="K89" s="73">
        <f>ROUND(SUM(G89:J89),5)</f>
        <v>8015.35</v>
      </c>
    </row>
    <row r="90" spans="4:11">
      <c r="F90" s="12" t="s">
        <v>164</v>
      </c>
      <c r="G90" s="74">
        <v>509.3</v>
      </c>
      <c r="H90" s="74">
        <v>47.81</v>
      </c>
      <c r="I90" s="74">
        <v>512.13</v>
      </c>
      <c r="J90" s="74">
        <v>47.81</v>
      </c>
      <c r="K90" s="74">
        <f>ROUND(SUM(G90:J90),5)</f>
        <v>1117.05</v>
      </c>
    </row>
    <row r="91" spans="4:11">
      <c r="E91" s="12" t="s">
        <v>165</v>
      </c>
      <c r="G91" s="74">
        <f>ROUND(SUM(G88:G90),5)</f>
        <v>509.3</v>
      </c>
      <c r="H91" s="74">
        <f>ROUND(SUM(H88:H90),5)</f>
        <v>4528.92</v>
      </c>
      <c r="I91" s="74">
        <f>ROUND(SUM(I88:I90),5)</f>
        <v>2974.37</v>
      </c>
      <c r="J91" s="74">
        <f>ROUND(SUM(J88:J90),5)</f>
        <v>1119.81</v>
      </c>
      <c r="K91" s="74">
        <f>ROUND(SUM(G91:J91),5)</f>
        <v>9132.4</v>
      </c>
    </row>
    <row r="92" spans="4:11">
      <c r="D92" s="12" t="s">
        <v>166</v>
      </c>
      <c r="G92" s="73">
        <f>ROUND(G79+SUM(G86:G87)+G91,5)</f>
        <v>4235.28</v>
      </c>
      <c r="H92" s="73">
        <f>ROUND(H79+SUM(H86:H87)+H91,5)</f>
        <v>24972.880000000001</v>
      </c>
      <c r="I92" s="73">
        <f>ROUND(I79+SUM(I86:I87)+I91,5)</f>
        <v>7524.12</v>
      </c>
      <c r="J92" s="73">
        <f>ROUND(J79+SUM(J86:J87)+J91,5)</f>
        <v>5542.1</v>
      </c>
      <c r="K92" s="73">
        <f>ROUND(SUM(G92:J92),5)</f>
        <v>42274.38</v>
      </c>
    </row>
    <row r="93" spans="4:11">
      <c r="D93" s="12" t="s">
        <v>86</v>
      </c>
    </row>
    <row r="94" spans="4:11">
      <c r="E94" s="12" t="s">
        <v>178</v>
      </c>
      <c r="G94" s="73">
        <v>10727.68</v>
      </c>
      <c r="H94" s="73">
        <v>11062.68</v>
      </c>
      <c r="I94" s="73">
        <v>11041.04</v>
      </c>
      <c r="J94" s="73">
        <v>10663.87</v>
      </c>
      <c r="K94" s="73">
        <f>ROUND(SUM(G94:J94),5)</f>
        <v>43495.27</v>
      </c>
    </row>
    <row r="95" spans="4:11">
      <c r="E95" s="12" t="s">
        <v>181</v>
      </c>
    </row>
    <row r="96" spans="4:11">
      <c r="F96" s="12" t="s">
        <v>183</v>
      </c>
      <c r="I96" s="73">
        <v>750</v>
      </c>
      <c r="J96" s="73">
        <v>1109.75</v>
      </c>
      <c r="K96" s="73">
        <f t="shared" ref="K96:K113" si="5">ROUND(SUM(G96:J96),5)</f>
        <v>1859.75</v>
      </c>
    </row>
    <row r="97" spans="2:11">
      <c r="F97" s="12" t="s">
        <v>182</v>
      </c>
      <c r="J97" s="74">
        <v>173.97</v>
      </c>
      <c r="K97" s="74">
        <f t="shared" si="5"/>
        <v>173.97</v>
      </c>
    </row>
    <row r="98" spans="2:11">
      <c r="E98" s="12" t="s">
        <v>185</v>
      </c>
      <c r="I98" s="73">
        <f>ROUND(SUM(I95:I97),5)</f>
        <v>750</v>
      </c>
      <c r="J98" s="73">
        <f>ROUND(SUM(J95:J97),5)</f>
        <v>1283.72</v>
      </c>
      <c r="K98" s="73">
        <f t="shared" si="5"/>
        <v>2033.72</v>
      </c>
    </row>
    <row r="99" spans="2:11">
      <c r="E99" s="12" t="s">
        <v>167</v>
      </c>
      <c r="G99" s="73">
        <v>129.71</v>
      </c>
      <c r="H99" s="73">
        <v>152.25</v>
      </c>
      <c r="I99" s="73">
        <v>579.97</v>
      </c>
      <c r="J99" s="73">
        <v>838.67</v>
      </c>
      <c r="K99" s="73">
        <f t="shared" si="5"/>
        <v>1700.6</v>
      </c>
    </row>
    <row r="100" spans="2:11">
      <c r="E100" s="12" t="s">
        <v>168</v>
      </c>
      <c r="I100" s="73">
        <v>1675</v>
      </c>
      <c r="J100" s="73">
        <v>13500</v>
      </c>
      <c r="K100" s="73">
        <f t="shared" si="5"/>
        <v>15175</v>
      </c>
    </row>
    <row r="101" spans="2:11">
      <c r="E101" s="12" t="s">
        <v>169</v>
      </c>
      <c r="G101" s="73">
        <v>5</v>
      </c>
      <c r="H101" s="73">
        <v>250</v>
      </c>
      <c r="I101" s="73">
        <v>3158.09</v>
      </c>
      <c r="J101" s="73">
        <v>153.75</v>
      </c>
      <c r="K101" s="73">
        <f t="shared" si="5"/>
        <v>3566.84</v>
      </c>
    </row>
    <row r="102" spans="2:11">
      <c r="E102" s="12" t="s">
        <v>170</v>
      </c>
      <c r="G102" s="73">
        <v>464</v>
      </c>
      <c r="H102" s="73">
        <v>410</v>
      </c>
      <c r="I102" s="73">
        <v>437</v>
      </c>
      <c r="J102" s="73">
        <v>500</v>
      </c>
      <c r="K102" s="73">
        <f t="shared" si="5"/>
        <v>1811</v>
      </c>
    </row>
    <row r="103" spans="2:11">
      <c r="E103" s="12" t="s">
        <v>171</v>
      </c>
      <c r="I103" s="73">
        <v>102</v>
      </c>
      <c r="K103" s="73">
        <f t="shared" si="5"/>
        <v>102</v>
      </c>
    </row>
    <row r="104" spans="2:11">
      <c r="E104" s="12" t="s">
        <v>172</v>
      </c>
      <c r="G104" s="73">
        <v>272.91000000000003</v>
      </c>
      <c r="H104" s="73">
        <v>12.4</v>
      </c>
      <c r="I104" s="73">
        <v>1172.6300000000001</v>
      </c>
      <c r="J104" s="73">
        <v>362.74</v>
      </c>
      <c r="K104" s="73">
        <f t="shared" si="5"/>
        <v>1820.68</v>
      </c>
    </row>
    <row r="105" spans="2:11">
      <c r="E105" s="12" t="s">
        <v>173</v>
      </c>
      <c r="H105" s="73">
        <v>5096.68</v>
      </c>
      <c r="I105" s="73">
        <v>2296.34</v>
      </c>
      <c r="J105" s="73">
        <v>2296.34</v>
      </c>
      <c r="K105" s="73">
        <f t="shared" si="5"/>
        <v>9689.36</v>
      </c>
    </row>
    <row r="106" spans="2:11">
      <c r="E106" s="12" t="s">
        <v>175</v>
      </c>
      <c r="H106" s="73">
        <v>98.95</v>
      </c>
      <c r="I106" s="73">
        <v>250</v>
      </c>
      <c r="J106" s="73">
        <v>10</v>
      </c>
      <c r="K106" s="73">
        <f t="shared" si="5"/>
        <v>358.95</v>
      </c>
    </row>
    <row r="107" spans="2:11">
      <c r="E107" s="12" t="s">
        <v>176</v>
      </c>
      <c r="H107" s="73">
        <v>156</v>
      </c>
      <c r="I107" s="73">
        <v>182.8</v>
      </c>
      <c r="K107" s="73">
        <f t="shared" si="5"/>
        <v>338.8</v>
      </c>
    </row>
    <row r="108" spans="2:11">
      <c r="E108" s="12" t="s">
        <v>180</v>
      </c>
      <c r="G108" s="74">
        <v>70.06</v>
      </c>
      <c r="H108" s="74">
        <v>60.08</v>
      </c>
      <c r="I108" s="74">
        <v>51.9</v>
      </c>
      <c r="K108" s="74">
        <f t="shared" si="5"/>
        <v>182.04</v>
      </c>
    </row>
    <row r="109" spans="2:11">
      <c r="D109" s="12" t="s">
        <v>186</v>
      </c>
      <c r="G109" s="73">
        <f>ROUND(SUM(G93:G94)+SUM(G98:G108),5)</f>
        <v>11669.36</v>
      </c>
      <c r="H109" s="73">
        <f>ROUND(SUM(H93:H94)+SUM(H98:H108),5)</f>
        <v>17299.04</v>
      </c>
      <c r="I109" s="73">
        <f>ROUND(SUM(I93:I94)+SUM(I98:I108),5)</f>
        <v>21696.77</v>
      </c>
      <c r="J109" s="73">
        <f>ROUND(SUM(J93:J94)+SUM(J98:J108),5)</f>
        <v>29609.09</v>
      </c>
      <c r="K109" s="73">
        <f t="shared" si="5"/>
        <v>80274.259999999995</v>
      </c>
    </row>
    <row r="110" spans="2:11">
      <c r="D110" s="12" t="s">
        <v>87</v>
      </c>
      <c r="G110" s="74">
        <v>7881.03</v>
      </c>
      <c r="H110" s="74">
        <v>7881.03</v>
      </c>
      <c r="I110" s="74">
        <v>7881.03</v>
      </c>
      <c r="J110" s="74">
        <v>7881.03</v>
      </c>
      <c r="K110" s="74">
        <f t="shared" si="5"/>
        <v>31524.12</v>
      </c>
    </row>
    <row r="111" spans="2:11">
      <c r="C111" s="12" t="s">
        <v>88</v>
      </c>
      <c r="G111" s="74">
        <f>ROUND(G27+G54+SUM(G59:G61)+G78+G92+SUM(G109:G110),5)</f>
        <v>249868.78</v>
      </c>
      <c r="H111" s="74">
        <f>ROUND(H27+H54+SUM(H59:H61)+H78+H92+SUM(H109:H110),5)</f>
        <v>288725.81</v>
      </c>
      <c r="I111" s="74">
        <f>ROUND(I27+I54+SUM(I59:I61)+I78+I92+SUM(I109:I110),5)</f>
        <v>268710.5</v>
      </c>
      <c r="J111" s="74">
        <f>ROUND(J27+J54+SUM(J59:J61)+J78+J92+SUM(J109:J110),5)</f>
        <v>277103.98</v>
      </c>
      <c r="K111" s="74">
        <f t="shared" si="5"/>
        <v>1084409.07</v>
      </c>
    </row>
    <row r="112" spans="2:11">
      <c r="B112" s="12" t="s">
        <v>89</v>
      </c>
      <c r="G112" s="74">
        <f>ROUND(G5+G26-G111,5)</f>
        <v>31534.45</v>
      </c>
      <c r="H112" s="74">
        <f>ROUND(H5+H26-H111,5)</f>
        <v>-9000.08</v>
      </c>
      <c r="I112" s="74">
        <f>ROUND(I5+I26-I111,5)</f>
        <v>11880.84</v>
      </c>
      <c r="J112" s="74">
        <f>ROUND(J5+J26-J111,5)</f>
        <v>574.09</v>
      </c>
      <c r="K112" s="74">
        <f t="shared" si="5"/>
        <v>34989.300000000003</v>
      </c>
    </row>
    <row r="113" spans="1:11" ht="14.5" thickBot="1">
      <c r="A113" s="12" t="s">
        <v>50</v>
      </c>
      <c r="G113" s="75">
        <f>G112</f>
        <v>31534.45</v>
      </c>
      <c r="H113" s="75">
        <f>H112</f>
        <v>-9000.08</v>
      </c>
      <c r="I113" s="75">
        <f>I112</f>
        <v>11880.84</v>
      </c>
      <c r="J113" s="75">
        <f>J112</f>
        <v>574.09</v>
      </c>
      <c r="K113" s="75">
        <f t="shared" si="5"/>
        <v>34989.300000000003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134"/>
  <sheetViews>
    <sheetView workbookViewId="0"/>
  </sheetViews>
  <sheetFormatPr defaultColWidth="8.6640625" defaultRowHeight="14" outlineLevelRow="2" outlineLevelCol="1"/>
  <cols>
    <col min="1" max="5" width="2" style="6" bestFit="1" customWidth="1"/>
    <col min="6" max="6" width="35" style="6" bestFit="1" customWidth="1"/>
    <col min="7" max="7" width="13.1640625" style="6" customWidth="1"/>
    <col min="8" max="8" width="15.33203125" style="6" customWidth="1"/>
    <col min="9" max="11" width="22.33203125" style="6" hidden="1" customWidth="1" outlineLevel="1"/>
    <col min="12" max="12" width="14.6640625" style="6" customWidth="1" collapsed="1"/>
    <col min="13" max="13" width="15.58203125" style="6" customWidth="1"/>
    <col min="14" max="14" width="22.33203125" style="6" hidden="1" customWidth="1" outlineLevel="1"/>
    <col min="15" max="15" width="15.6640625" style="6" customWidth="1" collapsed="1"/>
    <col min="16" max="17" width="22.33203125" style="6" hidden="1" customWidth="1" outlineLevel="1"/>
    <col min="18" max="18" width="14.1640625" style="6" customWidth="1" collapsed="1"/>
    <col min="19" max="19" width="15.08203125" style="6" customWidth="1"/>
    <col min="20" max="16384" width="8.6640625" style="6"/>
  </cols>
  <sheetData>
    <row r="1" spans="1:20" ht="20">
      <c r="A1" s="5" t="s">
        <v>0</v>
      </c>
      <c r="S1" s="6" t="s">
        <v>307</v>
      </c>
    </row>
    <row r="2" spans="1:20" ht="24">
      <c r="A2" s="7" t="s">
        <v>224</v>
      </c>
      <c r="S2" s="8" t="s">
        <v>307</v>
      </c>
    </row>
    <row r="3" spans="1:20" ht="16.5">
      <c r="A3" s="9" t="s">
        <v>478</v>
      </c>
      <c r="S3" s="10" t="s">
        <v>2</v>
      </c>
    </row>
    <row r="4" spans="1:20">
      <c r="I4" s="11" t="s">
        <v>226</v>
      </c>
      <c r="J4" s="11" t="s">
        <v>228</v>
      </c>
      <c r="K4" s="11" t="s">
        <v>229</v>
      </c>
      <c r="N4" s="11" t="s">
        <v>230</v>
      </c>
      <c r="P4" s="11" t="s">
        <v>234</v>
      </c>
      <c r="Q4" s="11" t="s">
        <v>235</v>
      </c>
    </row>
    <row r="5" spans="1:20" s="57" customFormat="1" ht="44.5" customHeight="1">
      <c r="G5" s="22" t="s">
        <v>238</v>
      </c>
      <c r="H5" s="22" t="s">
        <v>239</v>
      </c>
      <c r="I5" s="22" t="s">
        <v>240</v>
      </c>
      <c r="J5" s="22" t="s">
        <v>240</v>
      </c>
      <c r="K5" s="22" t="s">
        <v>240</v>
      </c>
      <c r="L5" s="22" t="s">
        <v>241</v>
      </c>
      <c r="M5" s="22" t="s">
        <v>242</v>
      </c>
      <c r="N5" s="22" t="s">
        <v>243</v>
      </c>
      <c r="O5" s="22" t="s">
        <v>244</v>
      </c>
      <c r="P5" s="22" t="s">
        <v>245</v>
      </c>
      <c r="Q5" s="22" t="s">
        <v>245</v>
      </c>
      <c r="R5" s="22" t="s">
        <v>246</v>
      </c>
      <c r="S5" s="22" t="s">
        <v>63</v>
      </c>
    </row>
    <row r="6" spans="1:20">
      <c r="B6" s="12" t="s">
        <v>64</v>
      </c>
    </row>
    <row r="7" spans="1:20">
      <c r="D7" s="12" t="s">
        <v>65</v>
      </c>
    </row>
    <row r="8" spans="1:20">
      <c r="E8" s="12" t="s">
        <v>66</v>
      </c>
      <c r="G8" s="14">
        <v>15538.32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4">
        <f>ROUND(SUM(G8:H8)+SUM(L8:M8)+O8+R8,5)</f>
        <v>15538.32</v>
      </c>
      <c r="T8" s="13"/>
    </row>
    <row r="9" spans="1:20">
      <c r="E9" s="12" t="s">
        <v>67</v>
      </c>
      <c r="G9" s="14">
        <v>807402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>
        <f>ROUND(SUM(G9:H9)+SUM(L9:M9)+O9+R9,5)</f>
        <v>807402</v>
      </c>
      <c r="T9" s="13"/>
    </row>
    <row r="10" spans="1:20">
      <c r="E10" s="12" t="s">
        <v>248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hidden="1" outlineLevel="1">
      <c r="F11" s="12" t="s">
        <v>484</v>
      </c>
      <c r="G11" s="13"/>
      <c r="H11" s="14">
        <v>33.89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>
        <f>ROUND(SUM(G11:H11)+SUM(L11:M11)+O11+R11,5)</f>
        <v>33.89</v>
      </c>
      <c r="T11" s="13"/>
    </row>
    <row r="12" spans="1:20" hidden="1" outlineLevel="1">
      <c r="F12" s="12" t="s">
        <v>485</v>
      </c>
      <c r="G12" s="17"/>
      <c r="H12" s="15">
        <v>16107.39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5">
        <f>ROUND(SUM(G12:H12)+SUM(L12:M12)+O12+R12,5)</f>
        <v>16107.39</v>
      </c>
      <c r="T12" s="13"/>
    </row>
    <row r="13" spans="1:20" collapsed="1">
      <c r="E13" s="12" t="s">
        <v>486</v>
      </c>
      <c r="G13" s="13"/>
      <c r="H13" s="14">
        <f>ROUND(SUM(H10:H12),5)</f>
        <v>16141.28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4">
        <f>ROUND(SUM(G13:H13)+SUM(L13:M13)+O13+R13,5)</f>
        <v>16141.28</v>
      </c>
      <c r="T13" s="13"/>
    </row>
    <row r="14" spans="1:20">
      <c r="E14" s="12" t="s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0">
      <c r="F15" s="12" t="s">
        <v>487</v>
      </c>
      <c r="G15" s="13"/>
      <c r="H15" s="14">
        <v>6800</v>
      </c>
      <c r="I15" s="14">
        <v>1100</v>
      </c>
      <c r="J15" s="13"/>
      <c r="K15" s="13"/>
      <c r="L15" s="14">
        <f>ROUND(SUM(I15:K15),5)</f>
        <v>1100</v>
      </c>
      <c r="M15" s="13"/>
      <c r="N15" s="13"/>
      <c r="O15" s="13"/>
      <c r="P15" s="13"/>
      <c r="Q15" s="13"/>
      <c r="R15" s="13"/>
      <c r="S15" s="14">
        <f>ROUND(SUM(G15:H15)+SUM(L15:M15)+O15+R15,5)</f>
        <v>7900</v>
      </c>
      <c r="T15" s="13"/>
    </row>
    <row r="16" spans="1:20">
      <c r="F16" s="12" t="s">
        <v>488</v>
      </c>
      <c r="G16" s="17"/>
      <c r="H16" s="17"/>
      <c r="I16" s="17"/>
      <c r="J16" s="15">
        <v>2970</v>
      </c>
      <c r="K16" s="17"/>
      <c r="L16" s="15">
        <f>ROUND(SUM(I16:K16),5)</f>
        <v>2970</v>
      </c>
      <c r="M16" s="17"/>
      <c r="N16" s="17"/>
      <c r="O16" s="17"/>
      <c r="P16" s="17"/>
      <c r="Q16" s="17"/>
      <c r="R16" s="17"/>
      <c r="S16" s="15">
        <f>ROUND(SUM(G16:H16)+SUM(L16:M16)+O16+R16,5)</f>
        <v>2970</v>
      </c>
      <c r="T16" s="13"/>
    </row>
    <row r="17" spans="3:20">
      <c r="E17" s="12" t="s">
        <v>94</v>
      </c>
      <c r="G17" s="13"/>
      <c r="H17" s="14">
        <f>ROUND(SUM(H14:H16),5)</f>
        <v>6800</v>
      </c>
      <c r="I17" s="14">
        <f>ROUND(SUM(I14:I16),5)</f>
        <v>1100</v>
      </c>
      <c r="J17" s="14">
        <f>ROUND(SUM(J14:J16),5)</f>
        <v>2970</v>
      </c>
      <c r="K17" s="13"/>
      <c r="L17" s="14">
        <f>ROUND(SUM(I17:K17),5)</f>
        <v>4070</v>
      </c>
      <c r="M17" s="13"/>
      <c r="N17" s="13"/>
      <c r="O17" s="13"/>
      <c r="P17" s="13"/>
      <c r="Q17" s="13"/>
      <c r="R17" s="13"/>
      <c r="S17" s="14">
        <f>ROUND(SUM(G17:H17)+SUM(L17:M17)+O17+R17,5)</f>
        <v>10870</v>
      </c>
      <c r="T17" s="13"/>
    </row>
    <row r="18" spans="3:20">
      <c r="E18" s="12" t="s">
        <v>69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3:20">
      <c r="F19" s="12" t="s">
        <v>96</v>
      </c>
      <c r="G19" s="14">
        <v>16.37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4">
        <f>ROUND(SUM(G19:H19)+SUM(L19:M19)+O19+R19,5)</f>
        <v>16.37</v>
      </c>
      <c r="T19" s="13"/>
    </row>
    <row r="20" spans="3:20">
      <c r="F20" s="12" t="s">
        <v>95</v>
      </c>
      <c r="G20" s="15">
        <v>8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5">
        <f>ROUND(SUM(G20:H20)+SUM(L20:M20)+O20+R20,5)</f>
        <v>8</v>
      </c>
      <c r="T20" s="13"/>
    </row>
    <row r="21" spans="3:20">
      <c r="E21" s="12" t="s">
        <v>97</v>
      </c>
      <c r="G21" s="14">
        <f>ROUND(SUM(G18:G20),5)</f>
        <v>24.37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4">
        <f>ROUND(SUM(G21:H21)+SUM(L21:M21)+O21+R21,5)</f>
        <v>24.37</v>
      </c>
      <c r="T21" s="13"/>
    </row>
    <row r="22" spans="3:20">
      <c r="E22" s="12" t="s">
        <v>70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3:20" hidden="1" outlineLevel="1">
      <c r="F23" s="12" t="s">
        <v>99</v>
      </c>
      <c r="G23" s="14">
        <v>2975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4">
        <f t="shared" ref="S23:S32" si="0">ROUND(SUM(G23:H23)+SUM(L23:M23)+O23+R23,5)</f>
        <v>2975</v>
      </c>
      <c r="T23" s="13"/>
    </row>
    <row r="24" spans="3:20" hidden="1" outlineLevel="1">
      <c r="F24" s="12" t="s">
        <v>489</v>
      </c>
      <c r="G24" s="13"/>
      <c r="H24" s="13"/>
      <c r="I24" s="13"/>
      <c r="J24" s="13"/>
      <c r="K24" s="13"/>
      <c r="L24" s="13"/>
      <c r="M24" s="14">
        <v>232.48</v>
      </c>
      <c r="N24" s="13"/>
      <c r="O24" s="13"/>
      <c r="P24" s="13"/>
      <c r="Q24" s="13"/>
      <c r="R24" s="13"/>
      <c r="S24" s="14">
        <f t="shared" si="0"/>
        <v>232.48</v>
      </c>
      <c r="T24" s="13"/>
    </row>
    <row r="25" spans="3:20" hidden="1" outlineLevel="1">
      <c r="F25" s="12" t="s">
        <v>100</v>
      </c>
      <c r="G25" s="14">
        <v>111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4">
        <f t="shared" si="0"/>
        <v>111</v>
      </c>
      <c r="T25" s="13"/>
    </row>
    <row r="26" spans="3:20" hidden="1" outlineLevel="1">
      <c r="F26" s="12" t="s">
        <v>101</v>
      </c>
      <c r="G26" s="15">
        <v>2158.34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>
        <f t="shared" si="0"/>
        <v>2158.34</v>
      </c>
      <c r="T26" s="13"/>
    </row>
    <row r="27" spans="3:20" collapsed="1">
      <c r="E27" s="12" t="s">
        <v>102</v>
      </c>
      <c r="G27" s="14">
        <f>ROUND(SUM(G22:G26),5)</f>
        <v>5244.34</v>
      </c>
      <c r="H27" s="13"/>
      <c r="I27" s="13"/>
      <c r="J27" s="13"/>
      <c r="K27" s="13"/>
      <c r="L27" s="13"/>
      <c r="M27" s="14">
        <f>ROUND(SUM(M22:M26),5)</f>
        <v>232.48</v>
      </c>
      <c r="N27" s="13"/>
      <c r="O27" s="13"/>
      <c r="P27" s="13"/>
      <c r="Q27" s="13"/>
      <c r="R27" s="13"/>
      <c r="S27" s="14">
        <f t="shared" si="0"/>
        <v>5476.82</v>
      </c>
      <c r="T27" s="13"/>
    </row>
    <row r="28" spans="3:20">
      <c r="E28" s="12" t="s">
        <v>71</v>
      </c>
      <c r="G28" s="14">
        <v>11978.69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4">
        <f t="shared" si="0"/>
        <v>11978.69</v>
      </c>
      <c r="T28" s="13"/>
    </row>
    <row r="29" spans="3:20">
      <c r="E29" s="12" t="s">
        <v>73</v>
      </c>
      <c r="G29" s="14">
        <v>866.22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f t="shared" si="0"/>
        <v>866.22</v>
      </c>
      <c r="T29" s="13"/>
    </row>
    <row r="30" spans="3:20">
      <c r="E30" s="12" t="s">
        <v>75</v>
      </c>
      <c r="G30" s="15">
        <v>632.22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5">
        <f t="shared" si="0"/>
        <v>632.22</v>
      </c>
      <c r="T30" s="13"/>
    </row>
    <row r="31" spans="3:20">
      <c r="D31" s="12" t="s">
        <v>76</v>
      </c>
      <c r="G31" s="26">
        <f>ROUND(SUM(G7:G9)+G13+G17+G21+SUM(G27:G30),5)</f>
        <v>841686.16</v>
      </c>
      <c r="H31" s="26">
        <f>ROUND(SUM(H7:H9)+H13+H17+H21+SUM(H27:H30),5)</f>
        <v>22941.279999999999</v>
      </c>
      <c r="I31" s="26">
        <f>ROUND(SUM(I7:I9)+I13+I17+I21+SUM(I27:I30),5)</f>
        <v>1100</v>
      </c>
      <c r="J31" s="26">
        <f>ROUND(SUM(J7:J9)+J13+J17+J21+SUM(J27:J30),5)</f>
        <v>2970</v>
      </c>
      <c r="K31" s="18"/>
      <c r="L31" s="26">
        <f>ROUND(SUM(I31:K31),5)</f>
        <v>4070</v>
      </c>
      <c r="M31" s="26">
        <f>ROUND(SUM(M7:M9)+M13+M17+M21+SUM(M27:M30),5)</f>
        <v>232.48</v>
      </c>
      <c r="N31" s="18"/>
      <c r="O31" s="18"/>
      <c r="P31" s="18"/>
      <c r="Q31" s="18"/>
      <c r="R31" s="18"/>
      <c r="S31" s="26">
        <f t="shared" si="0"/>
        <v>868929.92</v>
      </c>
      <c r="T31" s="13"/>
    </row>
    <row r="32" spans="3:20">
      <c r="C32" s="12" t="s">
        <v>77</v>
      </c>
      <c r="G32" s="14">
        <f>G31</f>
        <v>841686.16</v>
      </c>
      <c r="H32" s="14">
        <f>H31</f>
        <v>22941.279999999999</v>
      </c>
      <c r="I32" s="14">
        <f>I31</f>
        <v>1100</v>
      </c>
      <c r="J32" s="14">
        <f>J31</f>
        <v>2970</v>
      </c>
      <c r="K32" s="13"/>
      <c r="L32" s="14">
        <f>ROUND(SUM(I32:K32),5)</f>
        <v>4070</v>
      </c>
      <c r="M32" s="14">
        <f>M31</f>
        <v>232.48</v>
      </c>
      <c r="N32" s="13"/>
      <c r="O32" s="13"/>
      <c r="P32" s="13"/>
      <c r="Q32" s="13"/>
      <c r="R32" s="13"/>
      <c r="S32" s="14">
        <f t="shared" si="0"/>
        <v>868929.92</v>
      </c>
      <c r="T32" s="13"/>
    </row>
    <row r="33" spans="3:20">
      <c r="C33" s="12" t="s">
        <v>78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3:20">
      <c r="D34" s="12" t="s">
        <v>79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3:20">
      <c r="E35" s="12" t="s">
        <v>467</v>
      </c>
      <c r="G35" s="14">
        <v>17208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>
        <f>ROUND(SUM(G35:H35)+SUM(L35:M35)+O35+R35,5)</f>
        <v>17208</v>
      </c>
      <c r="T35" s="13"/>
    </row>
    <row r="36" spans="3:20">
      <c r="E36" s="12" t="s">
        <v>310</v>
      </c>
      <c r="G36" s="14">
        <v>7800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>
        <f>ROUND(SUM(G36:H36)+SUM(L36:M36)+O36+R36,5)</f>
        <v>7800</v>
      </c>
      <c r="T36" s="13"/>
    </row>
    <row r="37" spans="3:20">
      <c r="E37" s="12" t="s">
        <v>254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3:20" hidden="1" outlineLevel="1">
      <c r="F38" s="12" t="s">
        <v>133</v>
      </c>
      <c r="G38" s="14">
        <v>6759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4">
        <f t="shared" ref="S38:S60" si="1">ROUND(SUM(G38:H38)+SUM(L38:M38)+O38+R38,5)</f>
        <v>6759</v>
      </c>
      <c r="T38" s="13"/>
    </row>
    <row r="39" spans="3:20" hidden="1" outlineLevel="1">
      <c r="F39" s="12" t="s">
        <v>132</v>
      </c>
      <c r="G39" s="14">
        <v>4015.05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4">
        <f t="shared" si="1"/>
        <v>4015.05</v>
      </c>
      <c r="T39" s="13"/>
    </row>
    <row r="40" spans="3:20" hidden="1" outlineLevel="1">
      <c r="F40" s="12" t="s">
        <v>131</v>
      </c>
      <c r="G40" s="14">
        <v>7497.89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4">
        <f t="shared" si="1"/>
        <v>7497.89</v>
      </c>
      <c r="T40" s="13"/>
    </row>
    <row r="41" spans="3:20" hidden="1" outlineLevel="1">
      <c r="F41" s="12" t="s">
        <v>130</v>
      </c>
      <c r="G41" s="15">
        <v>7989.75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5">
        <f t="shared" si="1"/>
        <v>7989.75</v>
      </c>
      <c r="T41" s="13"/>
    </row>
    <row r="42" spans="3:20" collapsed="1">
      <c r="E42" s="12" t="s">
        <v>255</v>
      </c>
      <c r="G42" s="14">
        <f>ROUND(SUM(G37:G41),5)</f>
        <v>26261.69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>
        <f t="shared" si="1"/>
        <v>26261.69</v>
      </c>
      <c r="T42" s="13"/>
    </row>
    <row r="43" spans="3:20" hidden="1" outlineLevel="1">
      <c r="E43" s="12" t="s">
        <v>107</v>
      </c>
      <c r="G43" s="14">
        <v>30750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4">
        <f t="shared" si="1"/>
        <v>30750</v>
      </c>
      <c r="T43" s="13"/>
    </row>
    <row r="44" spans="3:20" hidden="1" outlineLevel="1">
      <c r="E44" s="12" t="s">
        <v>108</v>
      </c>
      <c r="G44" s="14">
        <v>18652.14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4">
        <f t="shared" si="1"/>
        <v>18652.14</v>
      </c>
      <c r="T44" s="13"/>
    </row>
    <row r="45" spans="3:20" hidden="1" outlineLevel="1">
      <c r="E45" s="12" t="s">
        <v>109</v>
      </c>
      <c r="G45" s="14">
        <v>16249.98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4">
        <f t="shared" si="1"/>
        <v>16249.98</v>
      </c>
      <c r="T45" s="13"/>
    </row>
    <row r="46" spans="3:20" hidden="1" outlineLevel="1">
      <c r="E46" s="12" t="s">
        <v>111</v>
      </c>
      <c r="G46" s="14">
        <v>11723.4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4">
        <f t="shared" si="1"/>
        <v>11723.4</v>
      </c>
      <c r="T46" s="13"/>
    </row>
    <row r="47" spans="3:20" hidden="1" outlineLevel="1">
      <c r="E47" s="12" t="s">
        <v>112</v>
      </c>
      <c r="G47" s="14">
        <v>18389.52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4">
        <f t="shared" si="1"/>
        <v>18389.52</v>
      </c>
      <c r="T47" s="13"/>
    </row>
    <row r="48" spans="3:20" hidden="1" outlineLevel="1">
      <c r="E48" s="12" t="s">
        <v>113</v>
      </c>
      <c r="G48" s="14">
        <v>19177.68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4">
        <f t="shared" si="1"/>
        <v>19177.68</v>
      </c>
      <c r="T48" s="13"/>
    </row>
    <row r="49" spans="4:20" hidden="1" outlineLevel="1">
      <c r="E49" s="12" t="s">
        <v>114</v>
      </c>
      <c r="G49" s="14">
        <v>128924.48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4">
        <f t="shared" si="1"/>
        <v>128924.48</v>
      </c>
      <c r="T49" s="13"/>
    </row>
    <row r="50" spans="4:20" hidden="1" outlineLevel="1">
      <c r="E50" s="12" t="s">
        <v>115</v>
      </c>
      <c r="G50" s="14">
        <v>14933.14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4">
        <f t="shared" si="1"/>
        <v>14933.14</v>
      </c>
      <c r="T50" s="13"/>
    </row>
    <row r="51" spans="4:20" hidden="1" outlineLevel="1">
      <c r="E51" s="12" t="s">
        <v>116</v>
      </c>
      <c r="G51" s="14">
        <v>72917.88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4">
        <f t="shared" si="1"/>
        <v>72917.88</v>
      </c>
      <c r="T51" s="13"/>
    </row>
    <row r="52" spans="4:20" hidden="1" outlineLevel="1">
      <c r="E52" s="12" t="s">
        <v>117</v>
      </c>
      <c r="G52" s="14">
        <v>128011.21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4">
        <f t="shared" si="1"/>
        <v>128011.21</v>
      </c>
      <c r="T52" s="13"/>
    </row>
    <row r="53" spans="4:20" hidden="1" outlineLevel="1">
      <c r="E53" s="12" t="s">
        <v>118</v>
      </c>
      <c r="G53" s="14">
        <v>13751.64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4">
        <f t="shared" si="1"/>
        <v>13751.64</v>
      </c>
      <c r="T53" s="13"/>
    </row>
    <row r="54" spans="4:20" hidden="1" outlineLevel="1">
      <c r="E54" s="12" t="s">
        <v>119</v>
      </c>
      <c r="G54" s="14">
        <v>12983.36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4">
        <f t="shared" si="1"/>
        <v>12983.36</v>
      </c>
      <c r="T54" s="13"/>
    </row>
    <row r="55" spans="4:20" hidden="1" outlineLevel="1">
      <c r="E55" s="12" t="s">
        <v>120</v>
      </c>
      <c r="G55" s="14">
        <v>14186.66</v>
      </c>
      <c r="H55" s="14">
        <v>5018.34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4">
        <f t="shared" si="1"/>
        <v>19205</v>
      </c>
      <c r="T55" s="13"/>
    </row>
    <row r="56" spans="4:20" hidden="1" outlineLevel="1">
      <c r="E56" s="12" t="s">
        <v>121</v>
      </c>
      <c r="G56" s="14">
        <v>14058.78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4">
        <f t="shared" si="1"/>
        <v>14058.78</v>
      </c>
      <c r="T56" s="13"/>
    </row>
    <row r="57" spans="4:20" hidden="1" outlineLevel="1">
      <c r="E57" s="12" t="s">
        <v>123</v>
      </c>
      <c r="G57" s="14">
        <v>345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4">
        <f t="shared" si="1"/>
        <v>345</v>
      </c>
      <c r="T57" s="13"/>
    </row>
    <row r="58" spans="4:20" hidden="1" outlineLevel="1">
      <c r="E58" s="12" t="s">
        <v>124</v>
      </c>
      <c r="G58" s="14">
        <v>923.75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>
        <f t="shared" si="1"/>
        <v>923.75</v>
      </c>
      <c r="T58" s="13"/>
    </row>
    <row r="59" spans="4:20" hidden="1" outlineLevel="1">
      <c r="E59" s="12" t="s">
        <v>125</v>
      </c>
      <c r="G59" s="15">
        <v>8968.74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>
        <f t="shared" si="1"/>
        <v>8968.74</v>
      </c>
      <c r="T59" s="13"/>
    </row>
    <row r="60" spans="4:20" collapsed="1">
      <c r="D60" s="12" t="s">
        <v>129</v>
      </c>
      <c r="G60" s="14">
        <f>ROUND(SUM(G34:G36)+SUM(G42:G59),5)</f>
        <v>576217.05000000005</v>
      </c>
      <c r="H60" s="14">
        <f>ROUND(SUM(H34:H36)+SUM(H42:H59),5)</f>
        <v>5018.34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4">
        <f t="shared" si="1"/>
        <v>581235.39</v>
      </c>
      <c r="T60" s="13"/>
    </row>
    <row r="61" spans="4:20">
      <c r="D61" s="12" t="s">
        <v>80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hidden="1" outlineLevel="1">
      <c r="E62" s="12" t="s">
        <v>134</v>
      </c>
      <c r="G62" s="14">
        <v>83269.899999999994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4">
        <f t="shared" ref="S62:S67" si="2">ROUND(SUM(G62:H62)+SUM(L62:M62)+O62+R62,5)</f>
        <v>83269.899999999994</v>
      </c>
      <c r="T62" s="13"/>
    </row>
    <row r="63" spans="4:20" hidden="1" outlineLevel="1">
      <c r="E63" s="12" t="s">
        <v>135</v>
      </c>
      <c r="G63" s="14">
        <v>7089.88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4">
        <f t="shared" si="2"/>
        <v>7089.88</v>
      </c>
      <c r="T63" s="13"/>
    </row>
    <row r="64" spans="4:20" hidden="1" outlineLevel="1">
      <c r="E64" s="12" t="s">
        <v>136</v>
      </c>
      <c r="G64" s="15">
        <v>4872.91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>
        <f t="shared" si="2"/>
        <v>4872.91</v>
      </c>
      <c r="T64" s="13"/>
    </row>
    <row r="65" spans="4:20" collapsed="1">
      <c r="D65" s="12" t="s">
        <v>137</v>
      </c>
      <c r="G65" s="14">
        <f>ROUND(SUM(G61:G64),5)</f>
        <v>95232.69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4">
        <f t="shared" si="2"/>
        <v>95232.69</v>
      </c>
      <c r="T65" s="13"/>
    </row>
    <row r="66" spans="4:20">
      <c r="D66" s="12" t="s">
        <v>81</v>
      </c>
      <c r="G66" s="14">
        <v>5322.32</v>
      </c>
      <c r="H66" s="13"/>
      <c r="I66" s="13"/>
      <c r="J66" s="13"/>
      <c r="K66" s="13"/>
      <c r="L66" s="13"/>
      <c r="M66" s="13"/>
      <c r="N66" s="13"/>
      <c r="O66" s="13"/>
      <c r="P66" s="13"/>
      <c r="Q66" s="14">
        <v>750</v>
      </c>
      <c r="R66" s="14">
        <f>ROUND(SUM(P66:Q66),5)</f>
        <v>750</v>
      </c>
      <c r="S66" s="14">
        <f t="shared" si="2"/>
        <v>6072.32</v>
      </c>
      <c r="T66" s="13"/>
    </row>
    <row r="67" spans="4:20">
      <c r="D67" s="12" t="s">
        <v>82</v>
      </c>
      <c r="G67" s="14">
        <v>1562.79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4">
        <f t="shared" si="2"/>
        <v>1562.79</v>
      </c>
      <c r="T67" s="13"/>
    </row>
    <row r="68" spans="4:20">
      <c r="D68" s="12" t="s">
        <v>84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4:20" hidden="1" outlineLevel="1">
      <c r="E69" s="12" t="s">
        <v>256</v>
      </c>
      <c r="G69" s="14">
        <v>360.25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4">
        <f t="shared" ref="S69:S84" si="3">ROUND(SUM(G69:H69)+SUM(L69:M69)+O69+R69,5)</f>
        <v>360.25</v>
      </c>
      <c r="T69" s="13"/>
    </row>
    <row r="70" spans="4:20" hidden="1" outlineLevel="1">
      <c r="E70" s="12" t="s">
        <v>138</v>
      </c>
      <c r="G70" s="14">
        <v>920.96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4">
        <f t="shared" si="3"/>
        <v>920.96</v>
      </c>
      <c r="T70" s="13"/>
    </row>
    <row r="71" spans="4:20" hidden="1" outlineLevel="1">
      <c r="E71" s="12" t="s">
        <v>139</v>
      </c>
      <c r="G71" s="14">
        <v>3222.63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>
        <f t="shared" si="3"/>
        <v>3222.63</v>
      </c>
      <c r="T71" s="13"/>
    </row>
    <row r="72" spans="4:20" hidden="1" outlineLevel="1">
      <c r="E72" s="12" t="s">
        <v>140</v>
      </c>
      <c r="G72" s="14">
        <v>512.39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4">
        <f t="shared" si="3"/>
        <v>512.39</v>
      </c>
      <c r="T72" s="13"/>
    </row>
    <row r="73" spans="4:20" hidden="1" outlineLevel="1">
      <c r="E73" s="12" t="s">
        <v>141</v>
      </c>
      <c r="G73" s="14">
        <v>1546.27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4">
        <f t="shared" si="3"/>
        <v>1546.27</v>
      </c>
      <c r="T73" s="13"/>
    </row>
    <row r="74" spans="4:20" hidden="1" outlineLevel="1">
      <c r="E74" s="12" t="s">
        <v>142</v>
      </c>
      <c r="G74" s="14">
        <v>1003.35</v>
      </c>
      <c r="H74" s="13"/>
      <c r="I74" s="13"/>
      <c r="J74" s="13"/>
      <c r="K74" s="13"/>
      <c r="L74" s="13"/>
      <c r="M74" s="14">
        <v>104.57</v>
      </c>
      <c r="N74" s="13"/>
      <c r="O74" s="13"/>
      <c r="P74" s="13"/>
      <c r="Q74" s="14">
        <v>767.54</v>
      </c>
      <c r="R74" s="14">
        <f>ROUND(SUM(P74:Q74),5)</f>
        <v>767.54</v>
      </c>
      <c r="S74" s="14">
        <f t="shared" si="3"/>
        <v>1875.46</v>
      </c>
      <c r="T74" s="13"/>
    </row>
    <row r="75" spans="4:20" hidden="1" outlineLevel="1">
      <c r="E75" s="12" t="s">
        <v>143</v>
      </c>
      <c r="G75" s="14">
        <v>227.82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4">
        <f t="shared" si="3"/>
        <v>227.82</v>
      </c>
      <c r="T75" s="13"/>
    </row>
    <row r="76" spans="4:20" hidden="1" outlineLevel="1">
      <c r="E76" s="12" t="s">
        <v>144</v>
      </c>
      <c r="G76" s="14">
        <v>270.01</v>
      </c>
      <c r="H76" s="13"/>
      <c r="I76" s="13"/>
      <c r="J76" s="13"/>
      <c r="K76" s="13"/>
      <c r="L76" s="13"/>
      <c r="M76" s="13"/>
      <c r="N76" s="14">
        <v>1566.47</v>
      </c>
      <c r="O76" s="14">
        <f>N76</f>
        <v>1566.47</v>
      </c>
      <c r="P76" s="13"/>
      <c r="Q76" s="13"/>
      <c r="R76" s="13"/>
      <c r="S76" s="14">
        <f t="shared" si="3"/>
        <v>1836.48</v>
      </c>
      <c r="T76" s="13"/>
    </row>
    <row r="77" spans="4:20" hidden="1" outlineLevel="1">
      <c r="E77" s="12" t="s">
        <v>257</v>
      </c>
      <c r="G77" s="14">
        <v>1050</v>
      </c>
      <c r="H77" s="13"/>
      <c r="I77" s="13"/>
      <c r="J77" s="13"/>
      <c r="K77" s="13"/>
      <c r="L77" s="13"/>
      <c r="M77" s="13"/>
      <c r="N77" s="14">
        <v>4350</v>
      </c>
      <c r="O77" s="14">
        <f>N77</f>
        <v>4350</v>
      </c>
      <c r="P77" s="13"/>
      <c r="Q77" s="13"/>
      <c r="R77" s="13"/>
      <c r="S77" s="14">
        <f t="shared" si="3"/>
        <v>5400</v>
      </c>
      <c r="T77" s="13"/>
    </row>
    <row r="78" spans="4:20" hidden="1" outlineLevel="1">
      <c r="E78" s="12" t="s">
        <v>145</v>
      </c>
      <c r="G78" s="14">
        <v>167.78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4">
        <f t="shared" si="3"/>
        <v>167.78</v>
      </c>
      <c r="T78" s="13"/>
    </row>
    <row r="79" spans="4:20" hidden="1" outlineLevel="1">
      <c r="E79" s="12" t="s">
        <v>146</v>
      </c>
      <c r="G79" s="14">
        <v>1283.4000000000001</v>
      </c>
      <c r="H79" s="13"/>
      <c r="I79" s="13"/>
      <c r="J79" s="13"/>
      <c r="K79" s="13"/>
      <c r="L79" s="13"/>
      <c r="M79" s="13"/>
      <c r="N79" s="13"/>
      <c r="O79" s="13"/>
      <c r="P79" s="14">
        <v>150</v>
      </c>
      <c r="Q79" s="13"/>
      <c r="R79" s="14">
        <f>ROUND(SUM(P79:Q79),5)</f>
        <v>150</v>
      </c>
      <c r="S79" s="14">
        <f t="shared" si="3"/>
        <v>1433.4</v>
      </c>
      <c r="T79" s="13"/>
    </row>
    <row r="80" spans="4:20" hidden="1" outlineLevel="1">
      <c r="E80" s="12" t="s">
        <v>147</v>
      </c>
      <c r="G80" s="14">
        <v>3353.77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4">
        <f t="shared" si="3"/>
        <v>3353.77</v>
      </c>
      <c r="T80" s="13"/>
    </row>
    <row r="81" spans="4:20" hidden="1" outlineLevel="1">
      <c r="E81" s="12" t="s">
        <v>148</v>
      </c>
      <c r="G81" s="14">
        <v>258.02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4">
        <f t="shared" si="3"/>
        <v>258.02</v>
      </c>
      <c r="T81" s="13"/>
    </row>
    <row r="82" spans="4:20" hidden="1" outlineLevel="1">
      <c r="E82" s="12" t="s">
        <v>490</v>
      </c>
      <c r="G82" s="13"/>
      <c r="H82" s="13"/>
      <c r="I82" s="13"/>
      <c r="J82" s="13"/>
      <c r="K82" s="13"/>
      <c r="L82" s="13"/>
      <c r="M82" s="14">
        <v>230.62</v>
      </c>
      <c r="N82" s="13"/>
      <c r="O82" s="13"/>
      <c r="P82" s="13"/>
      <c r="Q82" s="13"/>
      <c r="R82" s="13"/>
      <c r="S82" s="14">
        <f t="shared" si="3"/>
        <v>230.62</v>
      </c>
      <c r="T82" s="13"/>
    </row>
    <row r="83" spans="4:20" hidden="1" outlineLevel="1">
      <c r="E83" s="12" t="s">
        <v>149</v>
      </c>
      <c r="G83" s="15">
        <v>3603.05</v>
      </c>
      <c r="H83" s="17"/>
      <c r="I83" s="17"/>
      <c r="J83" s="17"/>
      <c r="K83" s="17"/>
      <c r="L83" s="17"/>
      <c r="M83" s="15">
        <v>1550</v>
      </c>
      <c r="N83" s="17"/>
      <c r="O83" s="17"/>
      <c r="P83" s="17"/>
      <c r="Q83" s="17"/>
      <c r="R83" s="17"/>
      <c r="S83" s="15">
        <f t="shared" si="3"/>
        <v>5153.05</v>
      </c>
      <c r="T83" s="13"/>
    </row>
    <row r="84" spans="4:20" collapsed="1">
      <c r="D84" s="12" t="s">
        <v>150</v>
      </c>
      <c r="G84" s="14">
        <f>ROUND(SUM(G68:G83),5)</f>
        <v>17779.7</v>
      </c>
      <c r="H84" s="13"/>
      <c r="I84" s="13"/>
      <c r="J84" s="13"/>
      <c r="K84" s="13"/>
      <c r="L84" s="13"/>
      <c r="M84" s="14">
        <f>ROUND(SUM(M68:M83),5)</f>
        <v>1885.19</v>
      </c>
      <c r="N84" s="14">
        <f>ROUND(SUM(N68:N83),5)</f>
        <v>5916.47</v>
      </c>
      <c r="O84" s="14">
        <f>N84</f>
        <v>5916.47</v>
      </c>
      <c r="P84" s="14">
        <f>ROUND(SUM(P68:P83),5)</f>
        <v>150</v>
      </c>
      <c r="Q84" s="14">
        <f>ROUND(SUM(Q68:Q83),5)</f>
        <v>767.54</v>
      </c>
      <c r="R84" s="14">
        <f>ROUND(SUM(P84:Q84),5)</f>
        <v>917.54</v>
      </c>
      <c r="S84" s="14">
        <f t="shared" si="3"/>
        <v>26498.9</v>
      </c>
      <c r="T84" s="13"/>
    </row>
    <row r="85" spans="4:20">
      <c r="D85" s="12" t="s">
        <v>250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4:20" hidden="1" outlineLevel="1">
      <c r="E86" s="12" t="s">
        <v>491</v>
      </c>
      <c r="G86" s="13"/>
      <c r="H86" s="13"/>
      <c r="I86" s="14">
        <v>37.75</v>
      </c>
      <c r="J86" s="13"/>
      <c r="K86" s="13"/>
      <c r="L86" s="14">
        <f>ROUND(SUM(I86:K86),5)</f>
        <v>37.75</v>
      </c>
      <c r="M86" s="13"/>
      <c r="N86" s="13"/>
      <c r="O86" s="13"/>
      <c r="P86" s="13"/>
      <c r="Q86" s="13"/>
      <c r="R86" s="13"/>
      <c r="S86" s="14">
        <f>ROUND(SUM(G86:H86)+SUM(L86:M86)+O86+R86,5)</f>
        <v>37.75</v>
      </c>
      <c r="T86" s="13"/>
    </row>
    <row r="87" spans="4:20" hidden="1" outlineLevel="1">
      <c r="E87" s="12" t="s">
        <v>492</v>
      </c>
      <c r="G87" s="13"/>
      <c r="H87" s="13"/>
      <c r="I87" s="13"/>
      <c r="J87" s="13"/>
      <c r="K87" s="14">
        <v>200</v>
      </c>
      <c r="L87" s="14">
        <f>ROUND(SUM(I87:K87),5)</f>
        <v>200</v>
      </c>
      <c r="M87" s="13"/>
      <c r="N87" s="13"/>
      <c r="O87" s="13"/>
      <c r="P87" s="13"/>
      <c r="Q87" s="13"/>
      <c r="R87" s="13"/>
      <c r="S87" s="14">
        <f>ROUND(SUM(G87:H87)+SUM(L87:M87)+O87+R87,5)</f>
        <v>200</v>
      </c>
      <c r="T87" s="13"/>
    </row>
    <row r="88" spans="4:20" hidden="1" outlineLevel="1">
      <c r="E88" s="12" t="s">
        <v>493</v>
      </c>
      <c r="G88" s="17"/>
      <c r="H88" s="17"/>
      <c r="I88" s="17"/>
      <c r="J88" s="15">
        <v>2420</v>
      </c>
      <c r="K88" s="17"/>
      <c r="L88" s="15">
        <f>ROUND(SUM(I88:K88),5)</f>
        <v>2420</v>
      </c>
      <c r="M88" s="17"/>
      <c r="N88" s="17"/>
      <c r="O88" s="17"/>
      <c r="P88" s="17"/>
      <c r="Q88" s="17"/>
      <c r="R88" s="17"/>
      <c r="S88" s="15">
        <f>ROUND(SUM(G88:H88)+SUM(L88:M88)+O88+R88,5)</f>
        <v>2420</v>
      </c>
      <c r="T88" s="13"/>
    </row>
    <row r="89" spans="4:20" collapsed="1">
      <c r="D89" s="12" t="s">
        <v>483</v>
      </c>
      <c r="G89" s="13"/>
      <c r="H89" s="13"/>
      <c r="I89" s="14">
        <f>ROUND(SUM(I85:I88),5)</f>
        <v>37.75</v>
      </c>
      <c r="J89" s="14">
        <f>ROUND(SUM(J85:J88),5)</f>
        <v>2420</v>
      </c>
      <c r="K89" s="14">
        <f>ROUND(SUM(K85:K88),5)</f>
        <v>200</v>
      </c>
      <c r="L89" s="14">
        <f>ROUND(SUM(I89:K89),5)</f>
        <v>2657.75</v>
      </c>
      <c r="M89" s="13"/>
      <c r="N89" s="13"/>
      <c r="O89" s="13"/>
      <c r="P89" s="13"/>
      <c r="Q89" s="13"/>
      <c r="R89" s="13"/>
      <c r="S89" s="14">
        <f>ROUND(SUM(G89:H89)+SUM(L89:M89)+O89+R89,5)</f>
        <v>2657.75</v>
      </c>
      <c r="T89" s="13"/>
    </row>
    <row r="90" spans="4:20">
      <c r="D90" s="12" t="s">
        <v>251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4:20" hidden="1" outlineLevel="1">
      <c r="E91" s="12" t="s">
        <v>494</v>
      </c>
      <c r="G91" s="13"/>
      <c r="H91" s="14">
        <v>418.64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4">
        <f t="shared" ref="S91:S97" si="4">ROUND(SUM(G91:H91)+SUM(L91:M91)+O91+R91,5)</f>
        <v>418.64</v>
      </c>
      <c r="T91" s="13"/>
    </row>
    <row r="92" spans="4:20" hidden="1" outlineLevel="1">
      <c r="E92" s="12" t="s">
        <v>495</v>
      </c>
      <c r="G92" s="13"/>
      <c r="H92" s="14">
        <v>5810.86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4">
        <f t="shared" si="4"/>
        <v>5810.86</v>
      </c>
      <c r="T92" s="13"/>
    </row>
    <row r="93" spans="4:20" hidden="1" outlineLevel="1">
      <c r="E93" s="12" t="s">
        <v>496</v>
      </c>
      <c r="G93" s="13"/>
      <c r="H93" s="14">
        <v>48.44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4">
        <f t="shared" si="4"/>
        <v>48.44</v>
      </c>
      <c r="T93" s="13"/>
    </row>
    <row r="94" spans="4:20" hidden="1" outlineLevel="1">
      <c r="E94" s="12" t="s">
        <v>497</v>
      </c>
      <c r="G94" s="13"/>
      <c r="H94" s="14">
        <v>2493.25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4">
        <f t="shared" si="4"/>
        <v>2493.25</v>
      </c>
      <c r="T94" s="13"/>
    </row>
    <row r="95" spans="4:20" hidden="1" outlineLevel="1">
      <c r="E95" s="12" t="s">
        <v>498</v>
      </c>
      <c r="G95" s="13"/>
      <c r="H95" s="14">
        <v>21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4">
        <f t="shared" si="4"/>
        <v>21</v>
      </c>
      <c r="T95" s="13"/>
    </row>
    <row r="96" spans="4:20" hidden="1" outlineLevel="1">
      <c r="E96" s="12" t="s">
        <v>499</v>
      </c>
      <c r="G96" s="17"/>
      <c r="H96" s="15">
        <v>162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5">
        <f t="shared" si="4"/>
        <v>162</v>
      </c>
      <c r="T96" s="13"/>
    </row>
    <row r="97" spans="4:20" collapsed="1">
      <c r="D97" s="12" t="s">
        <v>500</v>
      </c>
      <c r="G97" s="13"/>
      <c r="H97" s="14">
        <f>ROUND(SUM(H90:H96),5)</f>
        <v>8954.19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4">
        <f t="shared" si="4"/>
        <v>8954.19</v>
      </c>
      <c r="T97" s="13"/>
    </row>
    <row r="98" spans="4:20">
      <c r="D98" s="12" t="s">
        <v>85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4:20" hidden="1" outlineLevel="1">
      <c r="E99" s="12" t="s">
        <v>153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4:20" hidden="1" outlineLevel="2">
      <c r="F100" s="12" t="s">
        <v>157</v>
      </c>
      <c r="G100" s="14">
        <v>380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4">
        <f t="shared" ref="S100:S105" si="5">ROUND(SUM(G100:H100)+SUM(L100:M100)+O100+R100,5)</f>
        <v>380</v>
      </c>
      <c r="T100" s="13"/>
    </row>
    <row r="101" spans="4:20" hidden="1" outlineLevel="2">
      <c r="F101" s="12" t="s">
        <v>158</v>
      </c>
      <c r="G101" s="14">
        <v>530.76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4">
        <f t="shared" si="5"/>
        <v>530.76</v>
      </c>
      <c r="T101" s="13"/>
    </row>
    <row r="102" spans="4:20" hidden="1" outlineLevel="2">
      <c r="F102" s="12" t="s">
        <v>159</v>
      </c>
      <c r="G102" s="14">
        <v>833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4">
        <f t="shared" si="5"/>
        <v>833</v>
      </c>
      <c r="T102" s="13"/>
    </row>
    <row r="103" spans="4:20" hidden="1" outlineLevel="2">
      <c r="F103" s="12" t="s">
        <v>154</v>
      </c>
      <c r="G103" s="15">
        <v>18963.93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5">
        <f t="shared" si="5"/>
        <v>18963.93</v>
      </c>
      <c r="T103" s="13"/>
    </row>
    <row r="104" spans="4:20" hidden="1" outlineLevel="1" collapsed="1">
      <c r="E104" s="12" t="s">
        <v>160</v>
      </c>
      <c r="G104" s="14">
        <f>ROUND(SUM(G99:G103),5)</f>
        <v>20707.689999999999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4">
        <f t="shared" si="5"/>
        <v>20707.689999999999</v>
      </c>
      <c r="T104" s="13"/>
    </row>
    <row r="105" spans="4:20" hidden="1" outlineLevel="1">
      <c r="E105" s="12" t="s">
        <v>151</v>
      </c>
      <c r="G105" s="14">
        <v>8012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4">
        <f t="shared" si="5"/>
        <v>8012</v>
      </c>
      <c r="T105" s="13"/>
    </row>
    <row r="106" spans="4:20" hidden="1" outlineLevel="1">
      <c r="E106" s="12" t="s">
        <v>161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4:20" hidden="1" outlineLevel="2">
      <c r="F107" s="12" t="s">
        <v>162</v>
      </c>
      <c r="G107" s="14">
        <v>6943.35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4">
        <f>ROUND(SUM(G107:H107)+SUM(L107:M107)+O107+R107,5)</f>
        <v>6943.35</v>
      </c>
      <c r="T107" s="13"/>
    </row>
    <row r="108" spans="4:20" hidden="1" outlineLevel="2">
      <c r="F108" s="12" t="s">
        <v>501</v>
      </c>
      <c r="G108" s="13"/>
      <c r="H108" s="14">
        <v>51.46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4">
        <f>ROUND(SUM(G108:H108)+SUM(L108:M108)+O108+R108,5)</f>
        <v>51.46</v>
      </c>
      <c r="T108" s="13"/>
    </row>
    <row r="109" spans="4:20" hidden="1" outlineLevel="2">
      <c r="F109" s="12" t="s">
        <v>164</v>
      </c>
      <c r="G109" s="15">
        <v>1069.24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5">
        <f>ROUND(SUM(G109:H109)+SUM(L109:M109)+O109+R109,5)</f>
        <v>1069.24</v>
      </c>
      <c r="T109" s="13"/>
    </row>
    <row r="110" spans="4:20" hidden="1" outlineLevel="1" collapsed="1">
      <c r="E110" s="12" t="s">
        <v>165</v>
      </c>
      <c r="G110" s="15">
        <f>ROUND(SUM(G106:G109),5)</f>
        <v>8012.59</v>
      </c>
      <c r="H110" s="15">
        <f>ROUND(SUM(H106:H109),5)</f>
        <v>51.46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5">
        <f>ROUND(SUM(G110:H110)+SUM(L110:M110)+O110+R110,5)</f>
        <v>8064.05</v>
      </c>
      <c r="T110" s="13"/>
    </row>
    <row r="111" spans="4:20" collapsed="1">
      <c r="D111" s="12" t="s">
        <v>166</v>
      </c>
      <c r="G111" s="14">
        <f>ROUND(G98+SUM(G104:G105)+G110,5)</f>
        <v>36732.28</v>
      </c>
      <c r="H111" s="14">
        <f>ROUND(H98+SUM(H104:H105)+H110,5)</f>
        <v>51.46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4">
        <f>ROUND(SUM(G111:H111)+SUM(L111:M111)+O111+R111,5)</f>
        <v>36783.74</v>
      </c>
      <c r="T111" s="13"/>
    </row>
    <row r="112" spans="4:20">
      <c r="D112" s="12" t="s">
        <v>86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4:20" hidden="1" outlineLevel="1">
      <c r="E113" s="12" t="s">
        <v>178</v>
      </c>
      <c r="G113" s="14">
        <v>32831.4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4">
        <f>ROUND(SUM(G113:H113)+SUM(L113:M113)+O113+R113,5)</f>
        <v>32831.4</v>
      </c>
      <c r="T113" s="13"/>
    </row>
    <row r="114" spans="4:20" hidden="1" outlineLevel="1">
      <c r="E114" s="12" t="s">
        <v>181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4:20" hidden="1" outlineLevel="2">
      <c r="F115" s="12" t="s">
        <v>183</v>
      </c>
      <c r="G115" s="14">
        <v>750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4">
        <f t="shared" ref="S115:S132" si="6">ROUND(SUM(G115:H115)+SUM(L115:M115)+O115+R115,5)</f>
        <v>750</v>
      </c>
      <c r="T115" s="13"/>
    </row>
    <row r="116" spans="4:20" hidden="1" outlineLevel="2">
      <c r="F116" s="12" t="s">
        <v>184</v>
      </c>
      <c r="G116" s="17"/>
      <c r="H116" s="17"/>
      <c r="I116" s="17"/>
      <c r="J116" s="17"/>
      <c r="K116" s="17"/>
      <c r="L116" s="17"/>
      <c r="M116" s="15">
        <v>58.47</v>
      </c>
      <c r="N116" s="17"/>
      <c r="O116" s="17"/>
      <c r="P116" s="17"/>
      <c r="Q116" s="17"/>
      <c r="R116" s="17"/>
      <c r="S116" s="15">
        <f t="shared" si="6"/>
        <v>58.47</v>
      </c>
      <c r="T116" s="13"/>
    </row>
    <row r="117" spans="4:20" hidden="1" outlineLevel="1">
      <c r="E117" s="12" t="s">
        <v>185</v>
      </c>
      <c r="G117" s="14">
        <f>ROUND(SUM(G114:G116),5)</f>
        <v>750</v>
      </c>
      <c r="H117" s="13"/>
      <c r="I117" s="13"/>
      <c r="J117" s="13"/>
      <c r="K117" s="13"/>
      <c r="L117" s="13"/>
      <c r="M117" s="14">
        <f>ROUND(SUM(M114:M116),5)</f>
        <v>58.47</v>
      </c>
      <c r="N117" s="13"/>
      <c r="O117" s="13"/>
      <c r="P117" s="13"/>
      <c r="Q117" s="13"/>
      <c r="R117" s="13"/>
      <c r="S117" s="14">
        <f t="shared" si="6"/>
        <v>808.47</v>
      </c>
      <c r="T117" s="13"/>
    </row>
    <row r="118" spans="4:20" hidden="1" outlineLevel="1">
      <c r="E118" s="12" t="s">
        <v>167</v>
      </c>
      <c r="G118" s="14">
        <v>861.93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4">
        <f t="shared" si="6"/>
        <v>861.93</v>
      </c>
      <c r="T118" s="13"/>
    </row>
    <row r="119" spans="4:20" hidden="1" outlineLevel="1">
      <c r="E119" s="12" t="s">
        <v>168</v>
      </c>
      <c r="G119" s="14">
        <v>1675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4">
        <f t="shared" si="6"/>
        <v>1675</v>
      </c>
      <c r="T119" s="13"/>
    </row>
    <row r="120" spans="4:20" hidden="1" outlineLevel="1">
      <c r="E120" s="12" t="s">
        <v>169</v>
      </c>
      <c r="G120" s="14">
        <v>3413.09</v>
      </c>
      <c r="H120" s="13"/>
      <c r="I120" s="13"/>
      <c r="J120" s="13"/>
      <c r="K120" s="13"/>
      <c r="L120" s="13"/>
      <c r="M120" s="14">
        <v>35</v>
      </c>
      <c r="N120" s="13"/>
      <c r="O120" s="13"/>
      <c r="P120" s="13"/>
      <c r="Q120" s="13"/>
      <c r="R120" s="13"/>
      <c r="S120" s="14">
        <f t="shared" si="6"/>
        <v>3448.09</v>
      </c>
      <c r="T120" s="13"/>
    </row>
    <row r="121" spans="4:20" hidden="1" outlineLevel="1">
      <c r="E121" s="12" t="s">
        <v>170</v>
      </c>
      <c r="G121" s="14">
        <v>1311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4">
        <f t="shared" si="6"/>
        <v>1311</v>
      </c>
      <c r="T121" s="13"/>
    </row>
    <row r="122" spans="4:20" hidden="1" outlineLevel="1">
      <c r="E122" s="12" t="s">
        <v>171</v>
      </c>
      <c r="G122" s="14">
        <v>102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4">
        <f t="shared" si="6"/>
        <v>102</v>
      </c>
      <c r="T122" s="13"/>
    </row>
    <row r="123" spans="4:20" hidden="1" outlineLevel="1">
      <c r="E123" s="12" t="s">
        <v>172</v>
      </c>
      <c r="G123" s="14">
        <v>1457.94</v>
      </c>
      <c r="H123" s="13"/>
      <c r="I123" s="13"/>
      <c r="J123" s="14">
        <v>24.4</v>
      </c>
      <c r="K123" s="13"/>
      <c r="L123" s="14">
        <f>ROUND(SUM(I123:K123),5)</f>
        <v>24.4</v>
      </c>
      <c r="M123" s="13"/>
      <c r="N123" s="13"/>
      <c r="O123" s="13"/>
      <c r="P123" s="13"/>
      <c r="Q123" s="13"/>
      <c r="R123" s="13"/>
      <c r="S123" s="14">
        <f t="shared" si="6"/>
        <v>1482.34</v>
      </c>
      <c r="T123" s="13"/>
    </row>
    <row r="124" spans="4:20" hidden="1" outlineLevel="1">
      <c r="E124" s="12" t="s">
        <v>173</v>
      </c>
      <c r="G124" s="14">
        <v>7393.02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4">
        <f t="shared" si="6"/>
        <v>7393.02</v>
      </c>
      <c r="T124" s="13"/>
    </row>
    <row r="125" spans="4:20" hidden="1" outlineLevel="1">
      <c r="E125" s="12" t="s">
        <v>175</v>
      </c>
      <c r="G125" s="14">
        <v>348.95</v>
      </c>
      <c r="H125" s="13"/>
      <c r="I125" s="13"/>
      <c r="J125" s="13"/>
      <c r="K125" s="13"/>
      <c r="L125" s="13"/>
      <c r="M125" s="14">
        <v>100</v>
      </c>
      <c r="N125" s="13"/>
      <c r="O125" s="13"/>
      <c r="P125" s="13"/>
      <c r="Q125" s="13"/>
      <c r="R125" s="13"/>
      <c r="S125" s="14">
        <f t="shared" si="6"/>
        <v>448.95</v>
      </c>
      <c r="T125" s="13"/>
    </row>
    <row r="126" spans="4:20" hidden="1" outlineLevel="1">
      <c r="E126" s="12" t="s">
        <v>176</v>
      </c>
      <c r="G126" s="14">
        <v>338.8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4">
        <f t="shared" si="6"/>
        <v>338.8</v>
      </c>
      <c r="T126" s="13"/>
    </row>
    <row r="127" spans="4:20" hidden="1" outlineLevel="1">
      <c r="E127" s="12" t="s">
        <v>180</v>
      </c>
      <c r="G127" s="15">
        <v>130.13999999999999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5">
        <f t="shared" si="6"/>
        <v>130.13999999999999</v>
      </c>
      <c r="T127" s="13"/>
    </row>
    <row r="128" spans="4:20" collapsed="1">
      <c r="D128" s="12" t="s">
        <v>186</v>
      </c>
      <c r="G128" s="14">
        <f>ROUND(SUM(G112:G113)+SUM(G117:G127),5)</f>
        <v>50613.27</v>
      </c>
      <c r="H128" s="13"/>
      <c r="I128" s="13"/>
      <c r="J128" s="14">
        <f>ROUND(SUM(J112:J113)+SUM(J117:J127),5)</f>
        <v>24.4</v>
      </c>
      <c r="K128" s="13"/>
      <c r="L128" s="14">
        <f>ROUND(SUM(I128:K128),5)</f>
        <v>24.4</v>
      </c>
      <c r="M128" s="14">
        <f>ROUND(SUM(M112:M113)+SUM(M117:M127),5)</f>
        <v>193.47</v>
      </c>
      <c r="N128" s="13"/>
      <c r="O128" s="13"/>
      <c r="P128" s="13"/>
      <c r="Q128" s="13"/>
      <c r="R128" s="13"/>
      <c r="S128" s="14">
        <f t="shared" si="6"/>
        <v>50831.14</v>
      </c>
      <c r="T128" s="13"/>
    </row>
    <row r="129" spans="1:20">
      <c r="D129" s="12" t="s">
        <v>87</v>
      </c>
      <c r="G129" s="15">
        <v>23643.09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5">
        <f t="shared" si="6"/>
        <v>23643.09</v>
      </c>
      <c r="T129" s="13"/>
    </row>
    <row r="130" spans="1:20">
      <c r="C130" s="12" t="s">
        <v>88</v>
      </c>
      <c r="G130" s="15">
        <f>ROUND(G33+G60+SUM(G65:G67)+G84+G89+G97+G111+SUM(G128:G129),5)</f>
        <v>807103.19</v>
      </c>
      <c r="H130" s="15">
        <f>ROUND(H33+H60+SUM(H65:H67)+H84+H89+H97+H111+SUM(H128:H129),5)</f>
        <v>14023.99</v>
      </c>
      <c r="I130" s="15">
        <f>ROUND(I33+I60+SUM(I65:I67)+I84+I89+I97+I111+SUM(I128:I129),5)</f>
        <v>37.75</v>
      </c>
      <c r="J130" s="15">
        <f>ROUND(J33+J60+SUM(J65:J67)+J84+J89+J97+J111+SUM(J128:J129),5)</f>
        <v>2444.4</v>
      </c>
      <c r="K130" s="15">
        <f>ROUND(K33+K60+SUM(K65:K67)+K84+K89+K97+K111+SUM(K128:K129),5)</f>
        <v>200</v>
      </c>
      <c r="L130" s="15">
        <f>ROUND(SUM(I130:K130),5)</f>
        <v>2682.15</v>
      </c>
      <c r="M130" s="15">
        <f>ROUND(M33+M60+SUM(M65:M67)+M84+M89+M97+M111+SUM(M128:M129),5)</f>
        <v>2078.66</v>
      </c>
      <c r="N130" s="15">
        <f>ROUND(N33+N60+SUM(N65:N67)+N84+N89+N97+N111+SUM(N128:N129),5)</f>
        <v>5916.47</v>
      </c>
      <c r="O130" s="15">
        <f>N130</f>
        <v>5916.47</v>
      </c>
      <c r="P130" s="15">
        <f>ROUND(P33+P60+SUM(P65:P67)+P84+P89+P97+P111+SUM(P128:P129),5)</f>
        <v>150</v>
      </c>
      <c r="Q130" s="15">
        <f>ROUND(Q33+Q60+SUM(Q65:Q67)+Q84+Q89+Q97+Q111+SUM(Q128:Q129),5)</f>
        <v>1517.54</v>
      </c>
      <c r="R130" s="15">
        <f>ROUND(SUM(P130:Q130),5)</f>
        <v>1667.54</v>
      </c>
      <c r="S130" s="15">
        <f t="shared" si="6"/>
        <v>833472</v>
      </c>
      <c r="T130" s="13"/>
    </row>
    <row r="131" spans="1:20">
      <c r="B131" s="12" t="s">
        <v>89</v>
      </c>
      <c r="G131" s="15">
        <f>ROUND(G6+G32-G130,5)</f>
        <v>34582.97</v>
      </c>
      <c r="H131" s="15">
        <f>ROUND(H6+H32-H130,5)</f>
        <v>8917.2900000000009</v>
      </c>
      <c r="I131" s="15">
        <f>ROUND(I6+I32-I130,5)</f>
        <v>1062.25</v>
      </c>
      <c r="J131" s="15">
        <f>ROUND(J6+J32-J130,5)</f>
        <v>525.6</v>
      </c>
      <c r="K131" s="15">
        <f>ROUND(K6+K32-K130,5)</f>
        <v>-200</v>
      </c>
      <c r="L131" s="15">
        <f>ROUND(SUM(I131:K131),5)</f>
        <v>1387.85</v>
      </c>
      <c r="M131" s="15">
        <f>ROUND(M6+M32-M130,5)</f>
        <v>-1846.18</v>
      </c>
      <c r="N131" s="15">
        <f>ROUND(N6+N32-N130,5)</f>
        <v>-5916.47</v>
      </c>
      <c r="O131" s="15">
        <f>N131</f>
        <v>-5916.47</v>
      </c>
      <c r="P131" s="15">
        <f>ROUND(P6+P32-P130,5)</f>
        <v>-150</v>
      </c>
      <c r="Q131" s="15">
        <f>ROUND(Q6+Q32-Q130,5)</f>
        <v>-1517.54</v>
      </c>
      <c r="R131" s="15">
        <f>ROUND(SUM(P131:Q131),5)</f>
        <v>-1667.54</v>
      </c>
      <c r="S131" s="15">
        <f t="shared" si="6"/>
        <v>35457.919999999998</v>
      </c>
      <c r="T131" s="13"/>
    </row>
    <row r="132" spans="1:20" ht="14.5" thickBot="1">
      <c r="A132" s="12" t="s">
        <v>50</v>
      </c>
      <c r="G132" s="16">
        <f>G131</f>
        <v>34582.97</v>
      </c>
      <c r="H132" s="16">
        <f>H131</f>
        <v>8917.2900000000009</v>
      </c>
      <c r="I132" s="16">
        <f>I131</f>
        <v>1062.25</v>
      </c>
      <c r="J132" s="16">
        <f>J131</f>
        <v>525.6</v>
      </c>
      <c r="K132" s="16">
        <f>K131</f>
        <v>-200</v>
      </c>
      <c r="L132" s="16">
        <f>ROUND(SUM(I132:K132),5)</f>
        <v>1387.85</v>
      </c>
      <c r="M132" s="16">
        <f>M131</f>
        <v>-1846.18</v>
      </c>
      <c r="N132" s="16">
        <f>N131</f>
        <v>-5916.47</v>
      </c>
      <c r="O132" s="16">
        <f>N132</f>
        <v>-5916.47</v>
      </c>
      <c r="P132" s="16">
        <f>P131</f>
        <v>-150</v>
      </c>
      <c r="Q132" s="16">
        <f>Q131</f>
        <v>-1517.54</v>
      </c>
      <c r="R132" s="16">
        <f>ROUND(SUM(P132:Q132),5)</f>
        <v>-1667.54</v>
      </c>
      <c r="S132" s="16">
        <f t="shared" si="6"/>
        <v>35457.919999999998</v>
      </c>
      <c r="T132" s="13"/>
    </row>
    <row r="133" spans="1:20"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</sheetData>
  <pageMargins left="0.75" right="0.75" top="0.5" bottom="0.75" header="0.5" footer="0.5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46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7" width="10.08203125" style="6" bestFit="1" customWidth="1"/>
    <col min="18" max="18" width="10.33203125" style="6" bestFit="1" customWidth="1"/>
    <col min="19" max="19" width="10.1640625" style="13" customWidth="1"/>
    <col min="20" max="20" width="2.83203125" style="6" customWidth="1"/>
    <col min="21" max="21" width="10.6640625" style="6" customWidth="1"/>
    <col min="22" max="16384" width="8.6640625" style="6"/>
  </cols>
  <sheetData>
    <row r="1" spans="1:22" ht="114" customHeight="1"/>
    <row r="2" spans="1:22" ht="20">
      <c r="A2" s="5" t="s">
        <v>0</v>
      </c>
      <c r="R2" s="6" t="s">
        <v>265</v>
      </c>
    </row>
    <row r="3" spans="1:22" ht="24">
      <c r="A3" s="7" t="s">
        <v>53</v>
      </c>
      <c r="R3" s="8" t="s">
        <v>266</v>
      </c>
    </row>
    <row r="4" spans="1:22" ht="16.5">
      <c r="A4" s="9" t="s">
        <v>267</v>
      </c>
      <c r="R4" s="10" t="s">
        <v>2</v>
      </c>
    </row>
    <row r="5" spans="1:22" ht="28">
      <c r="F5" s="11" t="s">
        <v>54</v>
      </c>
      <c r="G5" s="11" t="s">
        <v>55</v>
      </c>
      <c r="H5" s="11" t="s">
        <v>56</v>
      </c>
      <c r="I5" s="11" t="s">
        <v>57</v>
      </c>
      <c r="J5" s="11" t="s">
        <v>58</v>
      </c>
      <c r="K5" s="11" t="s">
        <v>59</v>
      </c>
      <c r="L5" s="11" t="s">
        <v>60</v>
      </c>
      <c r="M5" s="11" t="s">
        <v>61</v>
      </c>
      <c r="N5" s="11" t="s">
        <v>62</v>
      </c>
      <c r="O5" s="11" t="s">
        <v>252</v>
      </c>
      <c r="P5" s="11" t="s">
        <v>253</v>
      </c>
      <c r="Q5" s="11" t="s">
        <v>268</v>
      </c>
      <c r="R5" s="11" t="s">
        <v>63</v>
      </c>
      <c r="S5" s="29" t="s">
        <v>269</v>
      </c>
      <c r="U5" s="21" t="s">
        <v>187</v>
      </c>
      <c r="V5" s="22" t="s">
        <v>188</v>
      </c>
    </row>
    <row r="6" spans="1:22">
      <c r="B6" s="12" t="s">
        <v>64</v>
      </c>
      <c r="U6" s="13"/>
    </row>
    <row r="7" spans="1:22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U7" s="13"/>
    </row>
    <row r="8" spans="1:22">
      <c r="E8" s="12" t="s">
        <v>66</v>
      </c>
      <c r="F8" s="14">
        <v>13050</v>
      </c>
      <c r="G8" s="14">
        <v>5310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4">
        <f t="shared" ref="R8:R20" si="0">ROUND(SUM(F8:Q8),5)</f>
        <v>18360</v>
      </c>
      <c r="S8" s="13">
        <f>+'June P+L- collapsed compare'!G8</f>
        <v>0</v>
      </c>
      <c r="U8" s="14">
        <f>+R8-S8</f>
        <v>18360</v>
      </c>
      <c r="V8" s="23">
        <v>1</v>
      </c>
    </row>
    <row r="9" spans="1:22">
      <c r="E9" s="12" t="s">
        <v>67</v>
      </c>
      <c r="F9" s="14">
        <v>252081</v>
      </c>
      <c r="G9" s="14">
        <v>252081</v>
      </c>
      <c r="H9" s="14">
        <v>252081</v>
      </c>
      <c r="I9" s="14">
        <v>252081</v>
      </c>
      <c r="J9" s="14">
        <v>252081</v>
      </c>
      <c r="K9" s="14">
        <v>253567</v>
      </c>
      <c r="L9" s="14">
        <v>254063</v>
      </c>
      <c r="M9" s="14">
        <v>254063</v>
      </c>
      <c r="N9" s="14">
        <v>250673</v>
      </c>
      <c r="O9" s="14">
        <v>250673</v>
      </c>
      <c r="P9" s="14">
        <v>250673</v>
      </c>
      <c r="Q9" s="14">
        <v>281799</v>
      </c>
      <c r="R9" s="14">
        <f t="shared" si="0"/>
        <v>3055916</v>
      </c>
      <c r="S9" s="13">
        <f>+'June P+L- collapsed compare'!G9</f>
        <v>2960804</v>
      </c>
      <c r="U9" s="14">
        <f>+R9-S9</f>
        <v>95112</v>
      </c>
      <c r="V9" s="24">
        <f>+U9/S9</f>
        <v>3.212370693906115E-2</v>
      </c>
    </row>
    <row r="10" spans="1:22">
      <c r="E10" s="12" t="s">
        <v>68</v>
      </c>
      <c r="F10" s="14">
        <v>8551.42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>
        <f t="shared" si="0"/>
        <v>8551.42</v>
      </c>
      <c r="S10" s="13">
        <f>+'June P+L- collapsed compare'!G10</f>
        <v>21047.3</v>
      </c>
      <c r="U10" s="14">
        <f t="shared" ref="U10:U18" si="1">+R10-S10</f>
        <v>-12495.88</v>
      </c>
      <c r="V10" s="24">
        <f t="shared" ref="V10:V18" si="2">+U10/S10</f>
        <v>-0.59370465570405706</v>
      </c>
    </row>
    <row r="11" spans="1:22">
      <c r="E11" s="12" t="s">
        <v>69</v>
      </c>
      <c r="F11" s="14">
        <v>3.92</v>
      </c>
      <c r="G11" s="14">
        <v>10.27</v>
      </c>
      <c r="H11" s="14">
        <v>17.02</v>
      </c>
      <c r="I11" s="14">
        <v>6.64</v>
      </c>
      <c r="J11" s="14">
        <v>4.92</v>
      </c>
      <c r="K11" s="14">
        <v>6.43</v>
      </c>
      <c r="L11" s="14">
        <v>6.28</v>
      </c>
      <c r="M11" s="14">
        <v>5.1100000000000003</v>
      </c>
      <c r="N11" s="14">
        <v>6.45</v>
      </c>
      <c r="O11" s="14">
        <v>11.94</v>
      </c>
      <c r="P11" s="14">
        <v>9.51</v>
      </c>
      <c r="Q11" s="14">
        <v>3.02</v>
      </c>
      <c r="R11" s="14">
        <f t="shared" si="0"/>
        <v>91.51</v>
      </c>
      <c r="S11" s="13">
        <f>+'June P+L- collapsed compare'!G11</f>
        <v>83.39</v>
      </c>
      <c r="U11" s="14">
        <f t="shared" si="1"/>
        <v>8.1200000000000045</v>
      </c>
      <c r="V11" s="24">
        <f t="shared" si="2"/>
        <v>9.7373785825638617E-2</v>
      </c>
    </row>
    <row r="12" spans="1:22">
      <c r="E12" s="12" t="s">
        <v>70</v>
      </c>
      <c r="F12" s="14">
        <v>500</v>
      </c>
      <c r="G12" s="14">
        <v>1391.98</v>
      </c>
      <c r="H12" s="14">
        <v>4420.43</v>
      </c>
      <c r="I12" s="14">
        <v>2556.33</v>
      </c>
      <c r="J12" s="14">
        <v>1125</v>
      </c>
      <c r="K12" s="14">
        <v>6576.21</v>
      </c>
      <c r="L12" s="14">
        <v>1294.8699999999999</v>
      </c>
      <c r="M12" s="14">
        <v>2202.38</v>
      </c>
      <c r="N12" s="14">
        <v>5807.89</v>
      </c>
      <c r="O12" s="14">
        <v>1745.53</v>
      </c>
      <c r="P12" s="14">
        <v>3965.6</v>
      </c>
      <c r="Q12" s="14">
        <v>2028.67</v>
      </c>
      <c r="R12" s="14">
        <f t="shared" si="0"/>
        <v>33614.89</v>
      </c>
      <c r="S12" s="13">
        <f>+'June P+L- collapsed compare'!G12</f>
        <v>29706.43</v>
      </c>
      <c r="U12" s="14">
        <f t="shared" si="1"/>
        <v>3908.4599999999991</v>
      </c>
      <c r="V12" s="24">
        <f t="shared" si="2"/>
        <v>0.1315694952237613</v>
      </c>
    </row>
    <row r="13" spans="1:22">
      <c r="E13" s="12" t="s">
        <v>71</v>
      </c>
      <c r="F13" s="13"/>
      <c r="G13" s="13"/>
      <c r="H13" s="14">
        <v>17221.38</v>
      </c>
      <c r="I13" s="14">
        <v>374.87</v>
      </c>
      <c r="J13" s="14">
        <v>1800</v>
      </c>
      <c r="K13" s="14">
        <v>1735.35</v>
      </c>
      <c r="L13" s="13"/>
      <c r="M13" s="13"/>
      <c r="N13" s="14">
        <v>50</v>
      </c>
      <c r="O13" s="14">
        <v>150</v>
      </c>
      <c r="P13" s="14">
        <v>50</v>
      </c>
      <c r="Q13" s="14">
        <v>50</v>
      </c>
      <c r="R13" s="14">
        <f t="shared" si="0"/>
        <v>21431.599999999999</v>
      </c>
      <c r="S13" s="13">
        <f>+'June P+L- collapsed compare'!G13</f>
        <v>17891.37</v>
      </c>
      <c r="U13" s="14">
        <f t="shared" si="1"/>
        <v>3540.2299999999996</v>
      </c>
      <c r="V13" s="24">
        <f t="shared" si="2"/>
        <v>0.19787361169099962</v>
      </c>
    </row>
    <row r="14" spans="1:22">
      <c r="E14" s="12" t="s">
        <v>72</v>
      </c>
      <c r="F14" s="13"/>
      <c r="G14" s="14">
        <v>10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4">
        <f t="shared" si="0"/>
        <v>10</v>
      </c>
      <c r="S14" s="13">
        <v>0</v>
      </c>
      <c r="U14" s="14">
        <f t="shared" si="1"/>
        <v>10</v>
      </c>
      <c r="V14" s="23">
        <v>1</v>
      </c>
    </row>
    <row r="15" spans="1:22">
      <c r="E15" s="12" t="s">
        <v>249</v>
      </c>
      <c r="F15" s="13"/>
      <c r="G15" s="13"/>
      <c r="H15" s="13"/>
      <c r="I15" s="13"/>
      <c r="J15" s="13"/>
      <c r="K15" s="13"/>
      <c r="L15" s="13"/>
      <c r="M15" s="13"/>
      <c r="N15" s="13"/>
      <c r="O15" s="14">
        <v>300</v>
      </c>
      <c r="P15" s="13"/>
      <c r="Q15" s="13"/>
      <c r="R15" s="14">
        <f t="shared" si="0"/>
        <v>300</v>
      </c>
      <c r="S15" s="13">
        <f>+'June P+L- collapsed compare'!G14</f>
        <v>0</v>
      </c>
      <c r="U15" s="14">
        <f t="shared" si="1"/>
        <v>300</v>
      </c>
      <c r="V15" s="23">
        <v>1</v>
      </c>
    </row>
    <row r="16" spans="1:22">
      <c r="E16" s="12" t="s">
        <v>73</v>
      </c>
      <c r="F16" s="13"/>
      <c r="G16" s="13"/>
      <c r="H16" s="14">
        <v>449.19</v>
      </c>
      <c r="I16" s="14">
        <v>38.89</v>
      </c>
      <c r="J16" s="13"/>
      <c r="K16" s="14">
        <v>10.39</v>
      </c>
      <c r="L16" s="14">
        <v>192.85</v>
      </c>
      <c r="M16" s="14">
        <v>6.41</v>
      </c>
      <c r="N16" s="13"/>
      <c r="O16" s="14">
        <v>166</v>
      </c>
      <c r="P16" s="13"/>
      <c r="Q16" s="14">
        <v>46.18</v>
      </c>
      <c r="R16" s="14">
        <f t="shared" si="0"/>
        <v>909.91</v>
      </c>
      <c r="S16" s="13">
        <f>+'June P+L- collapsed compare'!G15</f>
        <v>2659.23</v>
      </c>
      <c r="U16" s="14">
        <f t="shared" si="1"/>
        <v>-1749.3200000000002</v>
      </c>
      <c r="V16" s="24">
        <f t="shared" si="2"/>
        <v>-0.6578295220796998</v>
      </c>
    </row>
    <row r="17" spans="2:22">
      <c r="E17" s="12" t="s">
        <v>74</v>
      </c>
      <c r="F17" s="13"/>
      <c r="G17" s="13"/>
      <c r="H17" s="13"/>
      <c r="I17" s="13"/>
      <c r="J17" s="13"/>
      <c r="K17" s="13"/>
      <c r="L17" s="14">
        <v>2790.55</v>
      </c>
      <c r="M17" s="13"/>
      <c r="N17" s="13"/>
      <c r="O17" s="14">
        <v>921.87</v>
      </c>
      <c r="P17" s="13"/>
      <c r="Q17" s="13"/>
      <c r="R17" s="14">
        <f t="shared" si="0"/>
        <v>3712.42</v>
      </c>
      <c r="S17" s="13">
        <f>+'June P+L- collapsed compare'!G16</f>
        <v>747.07</v>
      </c>
      <c r="U17" s="14">
        <f t="shared" si="1"/>
        <v>2965.35</v>
      </c>
      <c r="V17" s="24">
        <f t="shared" si="2"/>
        <v>3.9693067584028268</v>
      </c>
    </row>
    <row r="18" spans="2:22">
      <c r="E18" s="12" t="s">
        <v>75</v>
      </c>
      <c r="F18" s="13"/>
      <c r="G18" s="15">
        <v>200</v>
      </c>
      <c r="H18" s="13"/>
      <c r="I18" s="15">
        <v>4994.6099999999997</v>
      </c>
      <c r="J18" s="15">
        <v>3109.5</v>
      </c>
      <c r="K18" s="15">
        <v>1926.87</v>
      </c>
      <c r="L18" s="15">
        <v>1163</v>
      </c>
      <c r="M18" s="15">
        <v>2454.94</v>
      </c>
      <c r="N18" s="15">
        <v>2354.12</v>
      </c>
      <c r="O18" s="15">
        <v>1479.25</v>
      </c>
      <c r="P18" s="15">
        <v>475.59</v>
      </c>
      <c r="Q18" s="15">
        <v>5212.7700000000004</v>
      </c>
      <c r="R18" s="15">
        <f t="shared" si="0"/>
        <v>23370.65</v>
      </c>
      <c r="S18" s="17">
        <f>+'June P+L- collapsed compare'!G17</f>
        <v>23778.37</v>
      </c>
      <c r="U18" s="15">
        <f t="shared" si="1"/>
        <v>-407.71999999999753</v>
      </c>
      <c r="V18" s="27">
        <f t="shared" si="2"/>
        <v>-1.7146675739337792E-2</v>
      </c>
    </row>
    <row r="19" spans="2:22">
      <c r="D19" s="12" t="s">
        <v>76</v>
      </c>
      <c r="F19" s="15">
        <f t="shared" ref="F19:Q19" si="3">ROUND(SUM(F7:F18),5)</f>
        <v>274186.34000000003</v>
      </c>
      <c r="G19" s="15">
        <f t="shared" si="3"/>
        <v>259003.25</v>
      </c>
      <c r="H19" s="15">
        <f t="shared" si="3"/>
        <v>274189.02</v>
      </c>
      <c r="I19" s="15">
        <f t="shared" si="3"/>
        <v>260052.34</v>
      </c>
      <c r="J19" s="15">
        <f t="shared" si="3"/>
        <v>258120.42</v>
      </c>
      <c r="K19" s="15">
        <f t="shared" si="3"/>
        <v>263822.25</v>
      </c>
      <c r="L19" s="15">
        <f t="shared" si="3"/>
        <v>259510.55</v>
      </c>
      <c r="M19" s="15">
        <f t="shared" si="3"/>
        <v>258731.84</v>
      </c>
      <c r="N19" s="15">
        <f t="shared" si="3"/>
        <v>258891.46</v>
      </c>
      <c r="O19" s="15">
        <f t="shared" si="3"/>
        <v>255447.59</v>
      </c>
      <c r="P19" s="15">
        <f t="shared" si="3"/>
        <v>255173.7</v>
      </c>
      <c r="Q19" s="15">
        <f t="shared" si="3"/>
        <v>289139.64</v>
      </c>
      <c r="R19" s="15">
        <f t="shared" si="0"/>
        <v>3166268.4</v>
      </c>
      <c r="S19" s="18">
        <f>SUM(S8:S18)</f>
        <v>3056717.16</v>
      </c>
      <c r="U19" s="26">
        <f>+R19-S19</f>
        <v>109551.23999999976</v>
      </c>
      <c r="V19" s="28">
        <f>+U19/S19</f>
        <v>3.583950829130679E-2</v>
      </c>
    </row>
    <row r="20" spans="2:22">
      <c r="C20" s="12" t="s">
        <v>77</v>
      </c>
      <c r="F20" s="14">
        <f t="shared" ref="F20:Q20" si="4">F19</f>
        <v>274186.34000000003</v>
      </c>
      <c r="G20" s="14">
        <f t="shared" si="4"/>
        <v>259003.25</v>
      </c>
      <c r="H20" s="14">
        <f t="shared" si="4"/>
        <v>274189.02</v>
      </c>
      <c r="I20" s="14">
        <f t="shared" si="4"/>
        <v>260052.34</v>
      </c>
      <c r="J20" s="14">
        <f t="shared" si="4"/>
        <v>258120.42</v>
      </c>
      <c r="K20" s="14">
        <f t="shared" si="4"/>
        <v>263822.25</v>
      </c>
      <c r="L20" s="14">
        <f t="shared" si="4"/>
        <v>259510.55</v>
      </c>
      <c r="M20" s="14">
        <f t="shared" si="4"/>
        <v>258731.84</v>
      </c>
      <c r="N20" s="14">
        <f t="shared" si="4"/>
        <v>258891.46</v>
      </c>
      <c r="O20" s="14">
        <f t="shared" si="4"/>
        <v>255447.59</v>
      </c>
      <c r="P20" s="14">
        <f t="shared" si="4"/>
        <v>255173.7</v>
      </c>
      <c r="Q20" s="14">
        <f t="shared" si="4"/>
        <v>289139.64</v>
      </c>
      <c r="R20" s="14">
        <f t="shared" si="0"/>
        <v>3166268.4</v>
      </c>
      <c r="S20" s="13">
        <f>+S19</f>
        <v>3056717.16</v>
      </c>
      <c r="U20" s="14">
        <f>+R20-S20</f>
        <v>109551.23999999976</v>
      </c>
      <c r="V20" s="24">
        <f>+U20/S20</f>
        <v>3.583950829130679E-2</v>
      </c>
    </row>
    <row r="21" spans="2:22">
      <c r="C21" s="12" t="s">
        <v>78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22">
      <c r="D22" s="12" t="s">
        <v>79</v>
      </c>
      <c r="F22" s="14">
        <v>185250.31</v>
      </c>
      <c r="G22" s="14">
        <v>152989.35</v>
      </c>
      <c r="H22" s="14">
        <v>171300.01</v>
      </c>
      <c r="I22" s="14">
        <v>173927.55</v>
      </c>
      <c r="J22" s="14">
        <v>184362.95</v>
      </c>
      <c r="K22" s="14">
        <v>178775.13</v>
      </c>
      <c r="L22" s="14">
        <v>183119.77</v>
      </c>
      <c r="M22" s="14">
        <v>178984.14</v>
      </c>
      <c r="N22" s="14">
        <v>191067.57</v>
      </c>
      <c r="O22" s="14">
        <v>188652.31</v>
      </c>
      <c r="P22" s="14">
        <v>190182.75</v>
      </c>
      <c r="Q22" s="14">
        <v>194226.62</v>
      </c>
      <c r="R22" s="14">
        <f t="shared" ref="R22:R33" si="5">ROUND(SUM(F22:Q22),5)</f>
        <v>2172838.46</v>
      </c>
      <c r="S22" s="13">
        <f>+'June P+L- collapsed compare'!G21</f>
        <v>2148944.0299999998</v>
      </c>
      <c r="U22" s="14">
        <f t="shared" ref="U22:U30" si="6">+R22-S22</f>
        <v>23894.430000000168</v>
      </c>
      <c r="V22" s="24">
        <f t="shared" ref="V22:V30" si="7">+U22/S22</f>
        <v>1.1119149529455251E-2</v>
      </c>
    </row>
    <row r="23" spans="2:22">
      <c r="D23" s="12" t="s">
        <v>80</v>
      </c>
      <c r="F23" s="14">
        <v>17992.080000000002</v>
      </c>
      <c r="G23" s="14">
        <v>51305.89</v>
      </c>
      <c r="H23" s="14">
        <v>23829.35</v>
      </c>
      <c r="I23" s="14">
        <v>31117.85</v>
      </c>
      <c r="J23" s="14">
        <v>17062.830000000002</v>
      </c>
      <c r="K23" s="14">
        <v>33180.86</v>
      </c>
      <c r="L23" s="14">
        <v>30809.8</v>
      </c>
      <c r="M23" s="14">
        <v>38326.14</v>
      </c>
      <c r="N23" s="14">
        <v>25355.08</v>
      </c>
      <c r="O23" s="14">
        <v>29795.96</v>
      </c>
      <c r="P23" s="14">
        <v>27682.959999999999</v>
      </c>
      <c r="Q23" s="14">
        <v>37989.85</v>
      </c>
      <c r="R23" s="14">
        <f t="shared" si="5"/>
        <v>364448.65</v>
      </c>
      <c r="S23" s="51">
        <f>+'June P+L- collapsed compare'!G22</f>
        <v>793469.45</v>
      </c>
      <c r="T23" s="36"/>
      <c r="U23" s="67">
        <f t="shared" si="6"/>
        <v>-429020.79999999993</v>
      </c>
      <c r="V23" s="24">
        <f t="shared" si="7"/>
        <v>-0.54068975182346335</v>
      </c>
    </row>
    <row r="24" spans="2:22">
      <c r="D24" s="12" t="s">
        <v>81</v>
      </c>
      <c r="F24" s="14">
        <v>14.95</v>
      </c>
      <c r="G24" s="14">
        <v>1135.97</v>
      </c>
      <c r="H24" s="14">
        <v>6487.16</v>
      </c>
      <c r="I24" s="14">
        <v>590.26</v>
      </c>
      <c r="J24" s="14">
        <v>1535.46</v>
      </c>
      <c r="K24" s="14">
        <v>594.49</v>
      </c>
      <c r="L24" s="14">
        <v>114.15</v>
      </c>
      <c r="M24" s="14">
        <v>251.38</v>
      </c>
      <c r="N24" s="14">
        <v>991.11</v>
      </c>
      <c r="O24" s="14">
        <v>423.43</v>
      </c>
      <c r="P24" s="14">
        <v>239.48</v>
      </c>
      <c r="Q24" s="14">
        <v>779.21</v>
      </c>
      <c r="R24" s="14">
        <f t="shared" si="5"/>
        <v>13157.05</v>
      </c>
      <c r="S24" s="13">
        <f>+'June P+L- collapsed compare'!G23</f>
        <v>15433.26</v>
      </c>
      <c r="U24" s="14">
        <f t="shared" si="6"/>
        <v>-2276.2100000000009</v>
      </c>
      <c r="V24" s="24">
        <f t="shared" si="7"/>
        <v>-0.1474873098749066</v>
      </c>
    </row>
    <row r="25" spans="2:22">
      <c r="D25" s="12" t="s">
        <v>82</v>
      </c>
      <c r="F25" s="13"/>
      <c r="G25" s="14">
        <v>4453.6899999999996</v>
      </c>
      <c r="H25" s="14">
        <v>700.1</v>
      </c>
      <c r="I25" s="14">
        <v>76</v>
      </c>
      <c r="J25" s="13"/>
      <c r="K25" s="13"/>
      <c r="L25" s="13"/>
      <c r="M25" s="13"/>
      <c r="N25" s="13"/>
      <c r="O25" s="13"/>
      <c r="P25" s="13"/>
      <c r="Q25" s="13"/>
      <c r="R25" s="14">
        <f t="shared" si="5"/>
        <v>5229.79</v>
      </c>
      <c r="S25" s="13">
        <f>+'June P+L- collapsed compare'!G24</f>
        <v>2628.12</v>
      </c>
      <c r="U25" s="14">
        <f t="shared" si="6"/>
        <v>2601.67</v>
      </c>
      <c r="V25" s="24">
        <f t="shared" si="7"/>
        <v>0.98993577157816237</v>
      </c>
    </row>
    <row r="26" spans="2:22">
      <c r="D26" s="12" t="s">
        <v>83</v>
      </c>
      <c r="F26" s="13"/>
      <c r="G26" s="13"/>
      <c r="H26" s="13"/>
      <c r="I26" s="13"/>
      <c r="J26" s="14">
        <v>150</v>
      </c>
      <c r="K26" s="14">
        <v>150</v>
      </c>
      <c r="L26" s="13"/>
      <c r="M26" s="13"/>
      <c r="N26" s="14">
        <v>210</v>
      </c>
      <c r="O26" s="13"/>
      <c r="P26" s="13"/>
      <c r="Q26" s="13"/>
      <c r="R26" s="14">
        <f t="shared" si="5"/>
        <v>510</v>
      </c>
      <c r="S26" s="13">
        <f>+'June P+L- collapsed compare'!G25</f>
        <v>1025</v>
      </c>
      <c r="U26" s="14">
        <f t="shared" si="6"/>
        <v>-515</v>
      </c>
      <c r="V26" s="24">
        <f t="shared" si="7"/>
        <v>-0.5024390243902439</v>
      </c>
    </row>
    <row r="27" spans="2:22">
      <c r="D27" s="12" t="s">
        <v>84</v>
      </c>
      <c r="F27" s="14">
        <v>5731.58</v>
      </c>
      <c r="G27" s="14">
        <v>6611.17</v>
      </c>
      <c r="H27" s="14">
        <v>10144.99</v>
      </c>
      <c r="I27" s="14">
        <v>9623.8700000000008</v>
      </c>
      <c r="J27" s="14">
        <v>4012.95</v>
      </c>
      <c r="K27" s="14">
        <v>4039.22</v>
      </c>
      <c r="L27" s="14">
        <v>4982.1099999999997</v>
      </c>
      <c r="M27" s="14">
        <v>3607.67</v>
      </c>
      <c r="N27" s="14">
        <v>6581.37</v>
      </c>
      <c r="O27" s="14">
        <v>5329.22</v>
      </c>
      <c r="P27" s="14">
        <v>3469.12</v>
      </c>
      <c r="Q27" s="14">
        <v>9684.68</v>
      </c>
      <c r="R27" s="14">
        <f t="shared" si="5"/>
        <v>73817.95</v>
      </c>
      <c r="S27" s="13">
        <f>+'June P+L- collapsed compare'!G26</f>
        <v>74761.929999999993</v>
      </c>
      <c r="U27" s="14">
        <f t="shared" si="6"/>
        <v>-943.97999999999593</v>
      </c>
      <c r="V27" s="24">
        <f t="shared" si="7"/>
        <v>-1.2626479813990838E-2</v>
      </c>
    </row>
    <row r="28" spans="2:22">
      <c r="D28" s="12" t="s">
        <v>85</v>
      </c>
      <c r="F28" s="14">
        <v>4237.45</v>
      </c>
      <c r="G28" s="14">
        <v>17978.64</v>
      </c>
      <c r="H28" s="14">
        <v>13061.36</v>
      </c>
      <c r="I28" s="14">
        <v>9293.5</v>
      </c>
      <c r="J28" s="14">
        <v>18741.48</v>
      </c>
      <c r="K28" s="14">
        <v>15381.86</v>
      </c>
      <c r="L28" s="14">
        <v>8440.83</v>
      </c>
      <c r="M28" s="14">
        <v>9096.8799999999992</v>
      </c>
      <c r="N28" s="14">
        <v>12636.67</v>
      </c>
      <c r="O28" s="14">
        <v>9685.7099999999991</v>
      </c>
      <c r="P28" s="14">
        <v>13886.84</v>
      </c>
      <c r="Q28" s="14">
        <v>12273.42</v>
      </c>
      <c r="R28" s="14">
        <f t="shared" si="5"/>
        <v>144714.64000000001</v>
      </c>
      <c r="S28" s="13">
        <f>+'June P+L- collapsed compare'!G27</f>
        <v>131891.99</v>
      </c>
      <c r="U28" s="14">
        <f t="shared" si="6"/>
        <v>12822.650000000023</v>
      </c>
      <c r="V28" s="24">
        <f t="shared" si="7"/>
        <v>9.72208395672855E-2</v>
      </c>
    </row>
    <row r="29" spans="2:22">
      <c r="D29" s="12" t="s">
        <v>86</v>
      </c>
      <c r="F29" s="14">
        <v>16750.98</v>
      </c>
      <c r="G29" s="14">
        <v>21967.77</v>
      </c>
      <c r="H29" s="14">
        <v>31252.93</v>
      </c>
      <c r="I29" s="14">
        <v>18196.509999999998</v>
      </c>
      <c r="J29" s="14">
        <v>21676.9</v>
      </c>
      <c r="K29" s="14">
        <v>19953.439999999999</v>
      </c>
      <c r="L29" s="14">
        <v>20110.650000000001</v>
      </c>
      <c r="M29" s="14">
        <v>18665.68</v>
      </c>
      <c r="N29" s="14">
        <v>14817.45</v>
      </c>
      <c r="O29" s="14">
        <v>15927.15</v>
      </c>
      <c r="P29" s="14">
        <v>15308.5</v>
      </c>
      <c r="Q29" s="14">
        <v>20857.41</v>
      </c>
      <c r="R29" s="14">
        <f t="shared" si="5"/>
        <v>235485.37</v>
      </c>
      <c r="S29" s="13">
        <f>+'June P+L- collapsed compare'!G28</f>
        <v>234605.71</v>
      </c>
      <c r="U29" s="14">
        <f t="shared" si="6"/>
        <v>879.66000000000349</v>
      </c>
      <c r="V29" s="24">
        <f t="shared" si="7"/>
        <v>3.7495251074664959E-3</v>
      </c>
    </row>
    <row r="30" spans="2:22">
      <c r="D30" s="12" t="s">
        <v>87</v>
      </c>
      <c r="F30" s="15">
        <v>7963.11</v>
      </c>
      <c r="G30" s="15">
        <v>7963.11</v>
      </c>
      <c r="H30" s="15">
        <v>7963.11</v>
      </c>
      <c r="I30" s="15">
        <v>7963.11</v>
      </c>
      <c r="J30" s="15">
        <v>7963.11</v>
      </c>
      <c r="K30" s="15">
        <v>7963.11</v>
      </c>
      <c r="L30" s="15">
        <v>7963.11</v>
      </c>
      <c r="M30" s="15">
        <v>7963.11</v>
      </c>
      <c r="N30" s="15">
        <v>7963.11</v>
      </c>
      <c r="O30" s="15">
        <v>7963.11</v>
      </c>
      <c r="P30" s="15">
        <v>7963.11</v>
      </c>
      <c r="Q30" s="15">
        <v>7963.11</v>
      </c>
      <c r="R30" s="15">
        <f t="shared" si="5"/>
        <v>95557.32</v>
      </c>
      <c r="S30" s="17">
        <f>+'June P+L- collapsed compare'!G29</f>
        <v>96447.96</v>
      </c>
      <c r="U30" s="14">
        <f t="shared" si="6"/>
        <v>-890.63999999999942</v>
      </c>
      <c r="V30" s="24">
        <f t="shared" si="7"/>
        <v>-9.2344099346424683E-3</v>
      </c>
    </row>
    <row r="31" spans="2:22">
      <c r="C31" s="12" t="s">
        <v>88</v>
      </c>
      <c r="F31" s="15">
        <f t="shared" ref="F31:Q31" si="8">ROUND(SUM(F21:F30),5)</f>
        <v>237940.46</v>
      </c>
      <c r="G31" s="15">
        <f t="shared" si="8"/>
        <v>264405.59000000003</v>
      </c>
      <c r="H31" s="15">
        <f t="shared" si="8"/>
        <v>264739.01</v>
      </c>
      <c r="I31" s="15">
        <f t="shared" si="8"/>
        <v>250788.65</v>
      </c>
      <c r="J31" s="15">
        <f t="shared" si="8"/>
        <v>255505.68</v>
      </c>
      <c r="K31" s="15">
        <f t="shared" si="8"/>
        <v>260038.11</v>
      </c>
      <c r="L31" s="15">
        <f t="shared" si="8"/>
        <v>255540.42</v>
      </c>
      <c r="M31" s="15">
        <f t="shared" si="8"/>
        <v>256895</v>
      </c>
      <c r="N31" s="15">
        <f t="shared" si="8"/>
        <v>259622.36</v>
      </c>
      <c r="O31" s="15">
        <f t="shared" si="8"/>
        <v>257776.89</v>
      </c>
      <c r="P31" s="15">
        <f t="shared" si="8"/>
        <v>258732.76</v>
      </c>
      <c r="Q31" s="15">
        <f t="shared" si="8"/>
        <v>283774.3</v>
      </c>
      <c r="R31" s="15">
        <f t="shared" si="5"/>
        <v>3105759.23</v>
      </c>
      <c r="S31" s="18">
        <f>SUM(S22:S30)</f>
        <v>3499207.4499999993</v>
      </c>
      <c r="U31" s="15">
        <f>+R31-S31</f>
        <v>-393448.21999999927</v>
      </c>
      <c r="V31" s="27">
        <f>+U31/S31</f>
        <v>-0.11243923820521111</v>
      </c>
    </row>
    <row r="32" spans="2:22">
      <c r="B32" s="12" t="s">
        <v>89</v>
      </c>
      <c r="F32" s="15">
        <f t="shared" ref="F32:Q32" si="9">ROUND(F6+F20-F31,5)</f>
        <v>36245.879999999997</v>
      </c>
      <c r="G32" s="15">
        <f t="shared" si="9"/>
        <v>-5402.34</v>
      </c>
      <c r="H32" s="15">
        <f t="shared" si="9"/>
        <v>9450.01</v>
      </c>
      <c r="I32" s="15">
        <f t="shared" si="9"/>
        <v>9263.69</v>
      </c>
      <c r="J32" s="15">
        <f t="shared" si="9"/>
        <v>2614.7399999999998</v>
      </c>
      <c r="K32" s="15">
        <f t="shared" si="9"/>
        <v>3784.14</v>
      </c>
      <c r="L32" s="15">
        <f t="shared" si="9"/>
        <v>3970.13</v>
      </c>
      <c r="M32" s="15">
        <f t="shared" si="9"/>
        <v>1836.84</v>
      </c>
      <c r="N32" s="15">
        <f t="shared" si="9"/>
        <v>-730.9</v>
      </c>
      <c r="O32" s="15">
        <f t="shared" si="9"/>
        <v>-2329.3000000000002</v>
      </c>
      <c r="P32" s="15">
        <f t="shared" si="9"/>
        <v>-3559.06</v>
      </c>
      <c r="Q32" s="15">
        <f t="shared" si="9"/>
        <v>5365.34</v>
      </c>
      <c r="R32" s="15">
        <f t="shared" si="5"/>
        <v>60509.17</v>
      </c>
      <c r="S32" s="68">
        <f>+S20-S31</f>
        <v>-442490.28999999911</v>
      </c>
      <c r="T32" s="36"/>
      <c r="U32" s="69">
        <f>+R32-S32</f>
        <v>502999.45999999909</v>
      </c>
      <c r="V32" s="28">
        <f>+U32/S32</f>
        <v>-1.1367468877113667</v>
      </c>
    </row>
    <row r="33" spans="1:22" ht="14.5" thickBot="1">
      <c r="A33" s="12" t="s">
        <v>50</v>
      </c>
      <c r="F33" s="16">
        <f t="shared" ref="F33:Q33" si="10">F32</f>
        <v>36245.879999999997</v>
      </c>
      <c r="G33" s="16">
        <f t="shared" si="10"/>
        <v>-5402.34</v>
      </c>
      <c r="H33" s="16">
        <f t="shared" si="10"/>
        <v>9450.01</v>
      </c>
      <c r="I33" s="16">
        <f t="shared" si="10"/>
        <v>9263.69</v>
      </c>
      <c r="J33" s="16">
        <f t="shared" si="10"/>
        <v>2614.7399999999998</v>
      </c>
      <c r="K33" s="16">
        <f t="shared" si="10"/>
        <v>3784.14</v>
      </c>
      <c r="L33" s="16">
        <f t="shared" si="10"/>
        <v>3970.13</v>
      </c>
      <c r="M33" s="16">
        <f t="shared" si="10"/>
        <v>1836.84</v>
      </c>
      <c r="N33" s="16">
        <f t="shared" si="10"/>
        <v>-730.9</v>
      </c>
      <c r="O33" s="16">
        <f t="shared" si="10"/>
        <v>-2329.3000000000002</v>
      </c>
      <c r="P33" s="16">
        <f t="shared" si="10"/>
        <v>-3559.06</v>
      </c>
      <c r="Q33" s="16">
        <f t="shared" si="10"/>
        <v>5365.34</v>
      </c>
      <c r="R33" s="16">
        <f t="shared" si="5"/>
        <v>60509.17</v>
      </c>
      <c r="S33" s="58">
        <f>+S32</f>
        <v>-442490.28999999911</v>
      </c>
      <c r="U33" s="65">
        <f>+R33-S33</f>
        <v>502999.45999999909</v>
      </c>
      <c r="V33" s="66">
        <f>+U33/S33</f>
        <v>-1.1367468877113667</v>
      </c>
    </row>
    <row r="35" spans="1:22" ht="28">
      <c r="A35" s="25" t="s">
        <v>191</v>
      </c>
      <c r="B35" s="25"/>
      <c r="C35" s="25"/>
      <c r="D35" s="25"/>
      <c r="E35" s="25"/>
      <c r="F35" s="31" t="s">
        <v>258</v>
      </c>
      <c r="G35" s="31" t="s">
        <v>189</v>
      </c>
      <c r="H35" s="31" t="s">
        <v>190</v>
      </c>
      <c r="I35" s="56" t="s">
        <v>188</v>
      </c>
      <c r="J35" s="13"/>
      <c r="K35" s="13"/>
      <c r="L35" s="13"/>
      <c r="M35" s="13"/>
      <c r="N35" s="13"/>
      <c r="O35" s="13"/>
      <c r="P35" s="13"/>
      <c r="Q35" s="13"/>
      <c r="S35" s="6"/>
    </row>
    <row r="36" spans="1:22">
      <c r="A36" s="25"/>
      <c r="B36" s="25"/>
      <c r="C36" s="25" t="s">
        <v>76</v>
      </c>
      <c r="D36" s="25"/>
      <c r="E36" s="25"/>
      <c r="F36" s="13">
        <f>+R19</f>
        <v>3166268.4</v>
      </c>
      <c r="G36" s="13">
        <f>+'P+L Forecast-Sum+Budget'!I23</f>
        <v>3120458.3218999999</v>
      </c>
      <c r="H36" s="13">
        <f>+F36-G36</f>
        <v>45810.078100000042</v>
      </c>
      <c r="I36" s="23">
        <f t="shared" ref="I36:I46" si="11">+H36/G36</f>
        <v>1.4680560794065335E-2</v>
      </c>
      <c r="J36" s="13"/>
      <c r="K36" s="13"/>
      <c r="L36" s="13"/>
      <c r="M36" s="13"/>
      <c r="N36" s="13"/>
      <c r="O36" s="13"/>
      <c r="P36" s="13"/>
      <c r="Q36" s="13"/>
      <c r="S36" s="6"/>
    </row>
    <row r="37" spans="1:22">
      <c r="A37" s="25"/>
      <c r="B37" s="25"/>
      <c r="C37" s="25" t="s">
        <v>78</v>
      </c>
      <c r="D37" s="25"/>
      <c r="E37" s="25"/>
      <c r="F37" s="13"/>
      <c r="G37" s="13"/>
      <c r="H37" s="13"/>
      <c r="I37" s="23"/>
      <c r="J37" s="13"/>
      <c r="K37" s="13"/>
      <c r="L37" s="13"/>
      <c r="M37" s="13"/>
      <c r="N37" s="13"/>
      <c r="O37" s="13"/>
      <c r="P37" s="13"/>
      <c r="Q37" s="13"/>
      <c r="S37" s="6"/>
    </row>
    <row r="38" spans="1:22">
      <c r="A38" s="25"/>
      <c r="B38" s="25"/>
      <c r="C38" s="25"/>
      <c r="D38" s="25" t="s">
        <v>79</v>
      </c>
      <c r="E38" s="25"/>
      <c r="F38" s="13">
        <f t="shared" ref="F38:F46" si="12">+R22</f>
        <v>2172838.46</v>
      </c>
      <c r="G38" s="13">
        <f>+'P+L Forecast-Sum+Budget'!I25</f>
        <v>2205630</v>
      </c>
      <c r="H38" s="13">
        <f>+G38-F38</f>
        <v>32791.540000000037</v>
      </c>
      <c r="I38" s="23">
        <f t="shared" si="11"/>
        <v>1.4867198940892189E-2</v>
      </c>
      <c r="J38" s="13"/>
      <c r="K38" s="13"/>
      <c r="L38" s="13"/>
      <c r="M38" s="13"/>
      <c r="N38" s="13"/>
      <c r="O38" s="13"/>
      <c r="P38" s="13"/>
      <c r="Q38" s="13"/>
      <c r="S38" s="6"/>
    </row>
    <row r="39" spans="1:22">
      <c r="A39" s="25"/>
      <c r="B39" s="25"/>
      <c r="C39" s="25"/>
      <c r="D39" s="25" t="s">
        <v>80</v>
      </c>
      <c r="E39" s="25"/>
      <c r="F39" s="13">
        <f t="shared" si="12"/>
        <v>364448.65</v>
      </c>
      <c r="G39" s="13">
        <f>+'P+L Forecast-Sum+Budget'!I26</f>
        <v>401043.07440000004</v>
      </c>
      <c r="H39" s="13">
        <f t="shared" ref="H39:H46" si="13">+G39-F39</f>
        <v>36594.424400000018</v>
      </c>
      <c r="I39" s="23">
        <f t="shared" si="11"/>
        <v>9.1248114569111763E-2</v>
      </c>
      <c r="J39" s="13"/>
      <c r="K39" s="13"/>
      <c r="L39" s="13"/>
      <c r="M39" s="13"/>
      <c r="N39" s="13"/>
      <c r="O39" s="13"/>
      <c r="P39" s="13"/>
      <c r="Q39" s="13"/>
      <c r="S39" s="6"/>
    </row>
    <row r="40" spans="1:22">
      <c r="A40" s="25"/>
      <c r="B40" s="25"/>
      <c r="C40" s="25"/>
      <c r="D40" s="25" t="s">
        <v>81</v>
      </c>
      <c r="E40" s="25"/>
      <c r="F40" s="13">
        <f t="shared" si="12"/>
        <v>13157.05</v>
      </c>
      <c r="G40" s="13">
        <f>+'P+L Forecast-Sum+Budget'!I27</f>
        <v>15250.560599999999</v>
      </c>
      <c r="H40" s="13">
        <f t="shared" si="13"/>
        <v>2093.5105999999996</v>
      </c>
      <c r="I40" s="23">
        <f t="shared" si="11"/>
        <v>0.13727433731190181</v>
      </c>
      <c r="J40" s="13"/>
      <c r="K40" s="13"/>
      <c r="L40" s="13"/>
      <c r="M40" s="13"/>
      <c r="N40" s="13"/>
      <c r="O40" s="13"/>
      <c r="P40" s="13"/>
      <c r="Q40" s="13"/>
      <c r="S40" s="6"/>
    </row>
    <row r="41" spans="1:22">
      <c r="A41" s="25"/>
      <c r="B41" s="25"/>
      <c r="C41" s="25"/>
      <c r="D41" s="25" t="s">
        <v>82</v>
      </c>
      <c r="E41" s="25"/>
      <c r="F41" s="13">
        <f t="shared" si="12"/>
        <v>5229.79</v>
      </c>
      <c r="G41" s="13">
        <v>0</v>
      </c>
      <c r="H41" s="13">
        <f t="shared" si="13"/>
        <v>-5229.79</v>
      </c>
      <c r="I41" s="23">
        <v>0</v>
      </c>
      <c r="J41" s="13"/>
      <c r="K41" s="13"/>
      <c r="L41" s="13"/>
      <c r="M41" s="13"/>
      <c r="N41" s="13"/>
      <c r="O41" s="13"/>
      <c r="P41" s="13"/>
      <c r="Q41" s="13"/>
      <c r="S41" s="6"/>
    </row>
    <row r="42" spans="1:22">
      <c r="A42" s="25"/>
      <c r="B42" s="25"/>
      <c r="C42" s="25"/>
      <c r="D42" s="25" t="s">
        <v>83</v>
      </c>
      <c r="E42" s="25"/>
      <c r="F42" s="13">
        <f t="shared" si="12"/>
        <v>510</v>
      </c>
      <c r="G42" s="13">
        <f>+'P+L Forecast-Sum+Budget'!I28</f>
        <v>663</v>
      </c>
      <c r="H42" s="13">
        <f t="shared" si="13"/>
        <v>153</v>
      </c>
      <c r="I42" s="23">
        <f t="shared" si="11"/>
        <v>0.23076923076923078</v>
      </c>
      <c r="J42" s="13"/>
      <c r="K42" s="13"/>
      <c r="L42" s="13"/>
      <c r="M42" s="13"/>
      <c r="N42" s="13"/>
      <c r="O42" s="13"/>
      <c r="P42" s="13"/>
      <c r="Q42" s="13"/>
      <c r="S42" s="6"/>
    </row>
    <row r="43" spans="1:22">
      <c r="A43" s="25"/>
      <c r="B43" s="25"/>
      <c r="C43" s="25"/>
      <c r="D43" s="25" t="s">
        <v>84</v>
      </c>
      <c r="E43" s="25"/>
      <c r="F43" s="13">
        <f t="shared" si="12"/>
        <v>73817.95</v>
      </c>
      <c r="G43" s="13">
        <f>+'P+L Forecast-Sum+Budget'!I29</f>
        <v>48493.625399999997</v>
      </c>
      <c r="H43" s="13">
        <f t="shared" si="13"/>
        <v>-25324.3246</v>
      </c>
      <c r="I43" s="23">
        <f t="shared" si="11"/>
        <v>-0.52221966064842829</v>
      </c>
      <c r="J43" s="13"/>
      <c r="K43" s="13"/>
      <c r="L43" s="13"/>
      <c r="M43" s="13"/>
      <c r="N43" s="13"/>
      <c r="O43" s="13"/>
      <c r="P43" s="13"/>
      <c r="Q43" s="13"/>
      <c r="S43" s="6"/>
    </row>
    <row r="44" spans="1:22">
      <c r="A44" s="25"/>
      <c r="B44" s="25"/>
      <c r="C44" s="25"/>
      <c r="D44" s="25" t="s">
        <v>85</v>
      </c>
      <c r="E44" s="25"/>
      <c r="F44" s="13">
        <f t="shared" si="12"/>
        <v>144714.64000000001</v>
      </c>
      <c r="G44" s="13">
        <f>+'P+L Forecast-Sum+Budget'!I36</f>
        <v>127459.3939</v>
      </c>
      <c r="H44" s="13">
        <f t="shared" si="13"/>
        <v>-17255.246100000018</v>
      </c>
      <c r="I44" s="23">
        <f t="shared" si="11"/>
        <v>-0.13537837872929051</v>
      </c>
      <c r="J44" s="13"/>
      <c r="K44" s="13"/>
      <c r="L44" s="13"/>
      <c r="M44" s="13"/>
      <c r="N44" s="13"/>
      <c r="O44" s="13"/>
      <c r="P44" s="13"/>
      <c r="Q44" s="13"/>
      <c r="S44" s="6"/>
    </row>
    <row r="45" spans="1:22">
      <c r="A45" s="25"/>
      <c r="B45" s="25"/>
      <c r="C45" s="25"/>
      <c r="D45" s="25" t="s">
        <v>86</v>
      </c>
      <c r="E45" s="25"/>
      <c r="F45" s="13">
        <f t="shared" si="12"/>
        <v>235485.37</v>
      </c>
      <c r="G45" s="13">
        <f>+'P+L Forecast-Sum+Budget'!I52</f>
        <v>218902.20169999998</v>
      </c>
      <c r="H45" s="13">
        <f t="shared" si="13"/>
        <v>-16583.168300000019</v>
      </c>
      <c r="I45" s="23">
        <f t="shared" si="11"/>
        <v>-7.575605988068973E-2</v>
      </c>
      <c r="J45" s="13"/>
      <c r="K45" s="13"/>
      <c r="L45" s="13"/>
      <c r="M45" s="13"/>
      <c r="N45" s="13"/>
      <c r="O45" s="13"/>
      <c r="P45" s="13"/>
      <c r="Q45" s="13"/>
      <c r="S45" s="6"/>
    </row>
    <row r="46" spans="1:22">
      <c r="A46" s="25"/>
      <c r="B46" s="25"/>
      <c r="C46" s="25"/>
      <c r="D46" s="25" t="s">
        <v>87</v>
      </c>
      <c r="E46" s="25"/>
      <c r="F46" s="13">
        <f t="shared" si="12"/>
        <v>95557.32</v>
      </c>
      <c r="G46" s="13">
        <f>+'P+L Forecast-Sum+Budget'!I53</f>
        <v>96447.96</v>
      </c>
      <c r="H46" s="13">
        <f t="shared" si="13"/>
        <v>890.63999999999942</v>
      </c>
      <c r="I46" s="23">
        <f t="shared" si="11"/>
        <v>9.2344099346424683E-3</v>
      </c>
      <c r="J46" s="13"/>
      <c r="K46" s="13"/>
      <c r="L46" s="13"/>
      <c r="M46" s="13"/>
      <c r="N46" s="13"/>
      <c r="O46" s="13"/>
      <c r="P46" s="13"/>
      <c r="Q46" s="13"/>
      <c r="S46" s="6"/>
    </row>
  </sheetData>
  <conditionalFormatting sqref="I36:I46">
    <cfRule type="cellIs" dxfId="24" priority="2" operator="lessThan">
      <formula>0</formula>
    </cfRule>
  </conditionalFormatting>
  <conditionalFormatting sqref="V6:V8">
    <cfRule type="cellIs" dxfId="23" priority="4" operator="lessThan">
      <formula>0</formula>
    </cfRule>
  </conditionalFormatting>
  <conditionalFormatting sqref="V14:V15">
    <cfRule type="cellIs" dxfId="22" priority="1" operator="lessThan">
      <formula>0</formula>
    </cfRule>
  </conditionalFormatting>
  <pageMargins left="0.5" right="0.5" top="0.5" bottom="0.75" header="0.5" footer="0.5"/>
  <pageSetup scale="57" orientation="landscape" r:id="rId1"/>
  <headerFooter>
    <oddFooter>&amp;L&amp;F&amp;C&amp;A&amp;R&amp;D  &amp;T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21"/>
  <sheetViews>
    <sheetView workbookViewId="0"/>
  </sheetViews>
  <sheetFormatPr defaultColWidth="8.6640625" defaultRowHeight="14" outlineLevelRow="1"/>
  <cols>
    <col min="1" max="5" width="2" style="6" bestFit="1" customWidth="1"/>
    <col min="6" max="6" width="35" style="6" bestFit="1" customWidth="1"/>
    <col min="7" max="12" width="13.33203125" style="6" customWidth="1"/>
    <col min="13" max="16384" width="8.6640625" style="6"/>
  </cols>
  <sheetData>
    <row r="1" spans="1:15" ht="20">
      <c r="A1" s="5" t="s">
        <v>0</v>
      </c>
      <c r="L1" s="6" t="s">
        <v>307</v>
      </c>
    </row>
    <row r="2" spans="1:15" ht="24">
      <c r="A2" s="7" t="s">
        <v>53</v>
      </c>
      <c r="L2" s="8" t="s">
        <v>307</v>
      </c>
    </row>
    <row r="3" spans="1:15" ht="16.5">
      <c r="A3" s="9" t="s">
        <v>509</v>
      </c>
      <c r="L3" s="10" t="s">
        <v>2</v>
      </c>
    </row>
    <row r="4" spans="1:15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63</v>
      </c>
    </row>
    <row r="5" spans="1:15">
      <c r="B5" s="12" t="s">
        <v>64</v>
      </c>
    </row>
    <row r="6" spans="1:15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</row>
    <row r="7" spans="1:15">
      <c r="E7" s="12" t="s">
        <v>66</v>
      </c>
      <c r="G7" s="14">
        <v>12003.9</v>
      </c>
      <c r="H7" s="14">
        <v>3534.42</v>
      </c>
      <c r="I7" s="13"/>
      <c r="J7" s="13"/>
      <c r="K7" s="13"/>
      <c r="L7" s="14">
        <f>ROUND(SUM(G7:K7),5)</f>
        <v>15538.32</v>
      </c>
      <c r="M7" s="13"/>
      <c r="N7" s="13"/>
      <c r="O7" s="13"/>
    </row>
    <row r="8" spans="1:15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f>ROUND(SUM(G8:K8),5)</f>
        <v>1345723</v>
      </c>
      <c r="M8" s="13"/>
      <c r="N8" s="13"/>
      <c r="O8" s="13"/>
    </row>
    <row r="9" spans="1:15" hidden="1" outlineLevel="1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</row>
    <row r="10" spans="1:15" hidden="1" outlineLevel="1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f>ROUND(SUM(G10:K10),5)</f>
        <v>24.49</v>
      </c>
      <c r="M10" s="13"/>
      <c r="N10" s="13"/>
      <c r="O10" s="13"/>
    </row>
    <row r="11" spans="1:15" hidden="1" outlineLevel="1">
      <c r="F11" s="12" t="s">
        <v>95</v>
      </c>
      <c r="G11" s="13"/>
      <c r="H11" s="15">
        <v>8</v>
      </c>
      <c r="I11" s="15">
        <v>3.14</v>
      </c>
      <c r="J11" s="15">
        <v>1.23</v>
      </c>
      <c r="K11" s="13"/>
      <c r="L11" s="15">
        <f>ROUND(SUM(G11:K11),5)</f>
        <v>12.37</v>
      </c>
      <c r="M11" s="13"/>
      <c r="N11" s="13"/>
      <c r="O11" s="13"/>
    </row>
    <row r="12" spans="1:15" collapsed="1">
      <c r="E12" s="12" t="s">
        <v>97</v>
      </c>
      <c r="G12" s="14">
        <f>ROUND(SUM(G9:G11),5)</f>
        <v>5.33</v>
      </c>
      <c r="H12" s="14">
        <f>ROUND(SUM(H9:H11),5)</f>
        <v>11.29</v>
      </c>
      <c r="I12" s="14">
        <f>ROUND(SUM(I9:I11),5)</f>
        <v>10.89</v>
      </c>
      <c r="J12" s="14">
        <f>ROUND(SUM(J9:J11),5)</f>
        <v>6.02</v>
      </c>
      <c r="K12" s="14">
        <f>ROUND(SUM(K9:K11),5)</f>
        <v>3.33</v>
      </c>
      <c r="L12" s="14">
        <f>ROUND(SUM(G12:K12),5)</f>
        <v>36.86</v>
      </c>
      <c r="M12" s="13"/>
      <c r="N12" s="13"/>
      <c r="O12" s="13"/>
    </row>
    <row r="13" spans="1:15" hidden="1" outlineLevel="1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 hidden="1" outlineLevel="1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f t="shared" ref="L14:L20" si="0">ROUND(SUM(G14:K14),5)</f>
        <v>6559.58</v>
      </c>
      <c r="M14" s="13"/>
      <c r="N14" s="13"/>
      <c r="O14" s="13"/>
    </row>
    <row r="15" spans="1:15" hidden="1" outlineLevel="1">
      <c r="F15" s="12" t="s">
        <v>100</v>
      </c>
      <c r="G15" s="13"/>
      <c r="H15" s="14">
        <v>111</v>
      </c>
      <c r="I15" s="13"/>
      <c r="J15" s="13"/>
      <c r="K15" s="13"/>
      <c r="L15" s="14">
        <f t="shared" si="0"/>
        <v>111</v>
      </c>
      <c r="M15" s="13"/>
      <c r="N15" s="13"/>
      <c r="O15" s="13"/>
    </row>
    <row r="16" spans="1:15" hidden="1" outlineLevel="1">
      <c r="F16" s="12" t="s">
        <v>101</v>
      </c>
      <c r="G16" s="13"/>
      <c r="H16" s="14">
        <v>882.87</v>
      </c>
      <c r="I16" s="14">
        <v>1275.47</v>
      </c>
      <c r="J16" s="14">
        <v>430.92</v>
      </c>
      <c r="K16" s="14">
        <v>175</v>
      </c>
      <c r="L16" s="14">
        <f t="shared" si="0"/>
        <v>2764.26</v>
      </c>
      <c r="M16" s="13"/>
      <c r="N16" s="13"/>
      <c r="O16" s="13"/>
    </row>
    <row r="17" spans="3:15" hidden="1" outlineLevel="1">
      <c r="F17" s="12" t="s">
        <v>98</v>
      </c>
      <c r="G17" s="13"/>
      <c r="H17" s="13"/>
      <c r="I17" s="13"/>
      <c r="J17" s="15">
        <v>193.45</v>
      </c>
      <c r="K17" s="13"/>
      <c r="L17" s="15">
        <f t="shared" si="0"/>
        <v>193.45</v>
      </c>
      <c r="M17" s="13"/>
      <c r="N17" s="13"/>
      <c r="O17" s="13"/>
    </row>
    <row r="18" spans="3:15" collapsed="1">
      <c r="E18" s="12" t="s">
        <v>102</v>
      </c>
      <c r="G18" s="14">
        <f>ROUND(SUM(G13:G17),5)</f>
        <v>250</v>
      </c>
      <c r="H18" s="14">
        <f>ROUND(SUM(H13:H17),5)</f>
        <v>2793.87</v>
      </c>
      <c r="I18" s="14">
        <f>ROUND(SUM(I13:I17),5)</f>
        <v>2200.4699999999998</v>
      </c>
      <c r="J18" s="14">
        <f>ROUND(SUM(J13:J17),5)</f>
        <v>2471.4499999999998</v>
      </c>
      <c r="K18" s="14">
        <f>ROUND(SUM(K13:K17),5)</f>
        <v>1912.5</v>
      </c>
      <c r="L18" s="14">
        <f t="shared" si="0"/>
        <v>9628.2900000000009</v>
      </c>
      <c r="M18" s="13"/>
      <c r="N18" s="13"/>
      <c r="O18" s="13"/>
    </row>
    <row r="19" spans="3:15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f t="shared" si="0"/>
        <v>13886.97</v>
      </c>
      <c r="M19" s="13"/>
      <c r="N19" s="13"/>
      <c r="O19" s="13"/>
    </row>
    <row r="20" spans="3:15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f t="shared" si="0"/>
        <v>866.22</v>
      </c>
      <c r="M20" s="13"/>
      <c r="N20" s="13"/>
      <c r="O20" s="13"/>
    </row>
    <row r="21" spans="3:15" hidden="1" outlineLevel="1">
      <c r="E21" s="12" t="s">
        <v>75</v>
      </c>
      <c r="G21" s="13"/>
      <c r="H21" s="13"/>
      <c r="I21" s="13"/>
      <c r="J21" s="13"/>
      <c r="K21" s="13"/>
      <c r="L21" s="13"/>
      <c r="M21" s="13"/>
      <c r="N21" s="13"/>
      <c r="O21" s="13"/>
    </row>
    <row r="22" spans="3:15" hidden="1" outlineLevel="1">
      <c r="F22" s="12" t="s">
        <v>104</v>
      </c>
      <c r="G22" s="13"/>
      <c r="H22" s="13"/>
      <c r="I22" s="13"/>
      <c r="J22" s="14">
        <v>2506.64</v>
      </c>
      <c r="K22" s="14">
        <v>260</v>
      </c>
      <c r="L22" s="14">
        <f t="shared" ref="L22:L27" si="1">ROUND(SUM(G22:K22),5)</f>
        <v>2766.64</v>
      </c>
      <c r="M22" s="13"/>
      <c r="N22" s="13"/>
      <c r="O22" s="13"/>
    </row>
    <row r="23" spans="3:15" hidden="1" outlineLevel="1">
      <c r="F23" s="12" t="s">
        <v>105</v>
      </c>
      <c r="G23" s="13"/>
      <c r="H23" s="13"/>
      <c r="I23" s="13"/>
      <c r="J23" s="13"/>
      <c r="K23" s="14">
        <v>3191</v>
      </c>
      <c r="L23" s="14">
        <f t="shared" si="1"/>
        <v>3191</v>
      </c>
      <c r="M23" s="13"/>
      <c r="N23" s="13"/>
      <c r="O23" s="13"/>
    </row>
    <row r="24" spans="3:15" hidden="1" outlineLevel="1">
      <c r="F24" s="12" t="s">
        <v>103</v>
      </c>
      <c r="G24" s="13"/>
      <c r="H24" s="15">
        <v>582.22</v>
      </c>
      <c r="I24" s="15">
        <v>50</v>
      </c>
      <c r="J24" s="15">
        <v>2042</v>
      </c>
      <c r="K24" s="15">
        <v>3037</v>
      </c>
      <c r="L24" s="15">
        <f t="shared" si="1"/>
        <v>5711.22</v>
      </c>
      <c r="M24" s="13"/>
      <c r="N24" s="13"/>
      <c r="O24" s="13"/>
    </row>
    <row r="25" spans="3:15" collapsed="1">
      <c r="E25" s="12" t="s">
        <v>106</v>
      </c>
      <c r="G25" s="13"/>
      <c r="H25" s="15">
        <f>ROUND(SUM(H21:H24),5)</f>
        <v>582.22</v>
      </c>
      <c r="I25" s="15">
        <f>ROUND(SUM(I21:I24),5)</f>
        <v>50</v>
      </c>
      <c r="J25" s="15">
        <f>ROUND(SUM(J21:J24),5)</f>
        <v>4548.6400000000003</v>
      </c>
      <c r="K25" s="15">
        <f>ROUND(SUM(K21:K24),5)</f>
        <v>6488</v>
      </c>
      <c r="L25" s="15">
        <f t="shared" si="1"/>
        <v>11668.86</v>
      </c>
      <c r="M25" s="13"/>
      <c r="N25" s="13"/>
      <c r="O25" s="13"/>
    </row>
    <row r="26" spans="3:15">
      <c r="D26" s="12" t="s">
        <v>76</v>
      </c>
      <c r="G26" s="15">
        <f>ROUND(SUM(G6:G8)+G12+SUM(G18:G20)+G25,5)</f>
        <v>281403.23</v>
      </c>
      <c r="H26" s="15">
        <f>ROUND(SUM(H6:H8)+H12+SUM(H18:H20)+H25,5)</f>
        <v>279725.73</v>
      </c>
      <c r="I26" s="15">
        <f>ROUND(SUM(I6:I8)+I12+SUM(I18:I20)+I25,5)</f>
        <v>280591.34000000003</v>
      </c>
      <c r="J26" s="15">
        <f>ROUND(SUM(J6:J8)+J12+SUM(J18:J20)+J25,5)</f>
        <v>277679.3</v>
      </c>
      <c r="K26" s="15">
        <f>ROUND(SUM(K6:K8)+K12+SUM(K18:K20)+K25,5)</f>
        <v>277948.92</v>
      </c>
      <c r="L26" s="15">
        <f t="shared" si="1"/>
        <v>1397348.52</v>
      </c>
      <c r="M26" s="13"/>
      <c r="N26" s="13"/>
      <c r="O26" s="13"/>
    </row>
    <row r="27" spans="3:15">
      <c r="C27" s="12" t="s">
        <v>77</v>
      </c>
      <c r="G27" s="14">
        <f>G26</f>
        <v>281403.23</v>
      </c>
      <c r="H27" s="14">
        <f>H26</f>
        <v>279725.73</v>
      </c>
      <c r="I27" s="14">
        <f>I26</f>
        <v>280591.34000000003</v>
      </c>
      <c r="J27" s="14">
        <f>J26</f>
        <v>277679.3</v>
      </c>
      <c r="K27" s="14">
        <f>K26</f>
        <v>277948.92</v>
      </c>
      <c r="L27" s="14">
        <f t="shared" si="1"/>
        <v>1397348.52</v>
      </c>
      <c r="M27" s="13"/>
      <c r="N27" s="13"/>
      <c r="O27" s="13"/>
    </row>
    <row r="28" spans="3:15">
      <c r="C28" s="12" t="s">
        <v>78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 hidden="1" outlineLevel="1">
      <c r="D29" s="12" t="s">
        <v>79</v>
      </c>
      <c r="G29" s="13"/>
      <c r="H29" s="13"/>
      <c r="I29" s="13"/>
      <c r="J29" s="13"/>
      <c r="K29" s="13"/>
      <c r="L29" s="13"/>
      <c r="M29" s="13"/>
      <c r="N29" s="13"/>
      <c r="O29" s="13"/>
    </row>
    <row r="30" spans="3:15" hidden="1" outlineLevel="1">
      <c r="E30" s="12" t="s">
        <v>467</v>
      </c>
      <c r="G30" s="13"/>
      <c r="H30" s="14">
        <v>17208</v>
      </c>
      <c r="I30" s="13"/>
      <c r="J30" s="13"/>
      <c r="K30" s="14">
        <v>-17208</v>
      </c>
      <c r="L30" s="13"/>
      <c r="M30" s="13"/>
      <c r="N30" s="13"/>
      <c r="O30" s="13"/>
    </row>
    <row r="31" spans="3:15" hidden="1" outlineLevel="1">
      <c r="E31" s="12" t="s">
        <v>310</v>
      </c>
      <c r="G31" s="14">
        <v>7800</v>
      </c>
      <c r="H31" s="13"/>
      <c r="I31" s="13"/>
      <c r="J31" s="13"/>
      <c r="K31" s="13"/>
      <c r="L31" s="14">
        <f>ROUND(SUM(G31:K31),5)</f>
        <v>7800</v>
      </c>
      <c r="M31" s="13"/>
      <c r="N31" s="13"/>
      <c r="O31" s="13"/>
    </row>
    <row r="32" spans="3:15" hidden="1" outlineLevel="1">
      <c r="E32" s="12" t="s">
        <v>254</v>
      </c>
      <c r="G32" s="13"/>
      <c r="H32" s="13"/>
      <c r="I32" s="13"/>
      <c r="J32" s="13"/>
      <c r="K32" s="13"/>
      <c r="L32" s="13"/>
      <c r="M32" s="13"/>
      <c r="N32" s="13"/>
      <c r="O32" s="13"/>
    </row>
    <row r="33" spans="5:15" hidden="1" outlineLevel="1">
      <c r="F33" s="12" t="s">
        <v>133</v>
      </c>
      <c r="G33" s="14">
        <v>4019</v>
      </c>
      <c r="H33" s="14">
        <v>1383</v>
      </c>
      <c r="I33" s="14">
        <v>1357</v>
      </c>
      <c r="J33" s="14">
        <v>1360</v>
      </c>
      <c r="K33" s="14">
        <v>1360</v>
      </c>
      <c r="L33" s="14">
        <f t="shared" ref="L33:L56" si="2">ROUND(SUM(G33:K33),5)</f>
        <v>9479</v>
      </c>
      <c r="M33" s="13"/>
      <c r="N33" s="13"/>
      <c r="O33" s="13"/>
    </row>
    <row r="34" spans="5:15" hidden="1" outlineLevel="1">
      <c r="F34" s="12" t="s">
        <v>132</v>
      </c>
      <c r="G34" s="14">
        <v>1279.81</v>
      </c>
      <c r="H34" s="14">
        <v>1204.8399999999999</v>
      </c>
      <c r="I34" s="14">
        <v>1530.4</v>
      </c>
      <c r="J34" s="14">
        <v>-2109.06</v>
      </c>
      <c r="K34" s="14">
        <v>531.58000000000004</v>
      </c>
      <c r="L34" s="14">
        <f t="shared" si="2"/>
        <v>2437.5700000000002</v>
      </c>
      <c r="M34" s="13"/>
      <c r="N34" s="13"/>
      <c r="O34" s="13"/>
    </row>
    <row r="35" spans="5:15" hidden="1" outlineLevel="1">
      <c r="F35" s="12" t="s">
        <v>131</v>
      </c>
      <c r="G35" s="14">
        <v>2470.96</v>
      </c>
      <c r="H35" s="14">
        <v>2349.0700000000002</v>
      </c>
      <c r="I35" s="14">
        <v>2677.86</v>
      </c>
      <c r="J35" s="14">
        <v>2719.56</v>
      </c>
      <c r="K35" s="14">
        <v>2683.79</v>
      </c>
      <c r="L35" s="14">
        <f t="shared" si="2"/>
        <v>12901.24</v>
      </c>
      <c r="M35" s="13"/>
      <c r="N35" s="13"/>
      <c r="O35" s="13"/>
    </row>
    <row r="36" spans="5:15" hidden="1" outlineLevel="1">
      <c r="F36" s="12" t="s">
        <v>130</v>
      </c>
      <c r="G36" s="15">
        <v>2308.33</v>
      </c>
      <c r="H36" s="15">
        <v>2343.48</v>
      </c>
      <c r="I36" s="15">
        <v>3337.94</v>
      </c>
      <c r="J36" s="15">
        <v>3482.58</v>
      </c>
      <c r="K36" s="15">
        <v>3264.06</v>
      </c>
      <c r="L36" s="15">
        <f t="shared" si="2"/>
        <v>14736.39</v>
      </c>
      <c r="M36" s="13"/>
      <c r="N36" s="13"/>
      <c r="O36" s="13"/>
    </row>
    <row r="37" spans="5:15" hidden="1" outlineLevel="1">
      <c r="E37" s="12" t="s">
        <v>255</v>
      </c>
      <c r="G37" s="14">
        <f>ROUND(SUM(G32:G36),5)</f>
        <v>10078.1</v>
      </c>
      <c r="H37" s="14">
        <f>ROUND(SUM(H32:H36),5)</f>
        <v>7280.39</v>
      </c>
      <c r="I37" s="14">
        <f>ROUND(SUM(I32:I36),5)</f>
        <v>8903.2000000000007</v>
      </c>
      <c r="J37" s="14">
        <f>ROUND(SUM(J32:J36),5)</f>
        <v>5453.08</v>
      </c>
      <c r="K37" s="14">
        <f>ROUND(SUM(K32:K36),5)</f>
        <v>7839.43</v>
      </c>
      <c r="L37" s="14">
        <f t="shared" si="2"/>
        <v>39554.199999999997</v>
      </c>
      <c r="M37" s="13"/>
      <c r="N37" s="13"/>
      <c r="O37" s="13"/>
    </row>
    <row r="38" spans="5:15" hidden="1" outlineLevel="1">
      <c r="E38" s="12" t="s">
        <v>107</v>
      </c>
      <c r="G38" s="14">
        <v>10250</v>
      </c>
      <c r="H38" s="14">
        <v>10250</v>
      </c>
      <c r="I38" s="14">
        <v>10250</v>
      </c>
      <c r="J38" s="14">
        <v>10250</v>
      </c>
      <c r="K38" s="14">
        <v>10250</v>
      </c>
      <c r="L38" s="14">
        <f t="shared" si="2"/>
        <v>51250</v>
      </c>
      <c r="M38" s="13"/>
      <c r="N38" s="13"/>
      <c r="O38" s="13"/>
    </row>
    <row r="39" spans="5:15" hidden="1" outlineLevel="1">
      <c r="E39" s="12" t="s">
        <v>108</v>
      </c>
      <c r="G39" s="14">
        <v>6217.38</v>
      </c>
      <c r="H39" s="14">
        <v>6217.38</v>
      </c>
      <c r="I39" s="14">
        <v>6217.38</v>
      </c>
      <c r="J39" s="14">
        <v>6217.38</v>
      </c>
      <c r="K39" s="14">
        <v>6217.38</v>
      </c>
      <c r="L39" s="14">
        <f t="shared" si="2"/>
        <v>31086.9</v>
      </c>
      <c r="M39" s="13"/>
      <c r="N39" s="13"/>
      <c r="O39" s="13"/>
    </row>
    <row r="40" spans="5:15" hidden="1" outlineLevel="1">
      <c r="E40" s="12" t="s">
        <v>109</v>
      </c>
      <c r="G40" s="14">
        <v>5416.66</v>
      </c>
      <c r="H40" s="14">
        <v>5416.66</v>
      </c>
      <c r="I40" s="14">
        <v>5416.66</v>
      </c>
      <c r="J40" s="14">
        <v>5416.66</v>
      </c>
      <c r="K40" s="14">
        <v>5416.66</v>
      </c>
      <c r="L40" s="14">
        <f t="shared" si="2"/>
        <v>27083.3</v>
      </c>
      <c r="M40" s="13"/>
      <c r="N40" s="13"/>
      <c r="O40" s="13"/>
    </row>
    <row r="41" spans="5:15" hidden="1" outlineLevel="1">
      <c r="E41" s="12" t="s">
        <v>111</v>
      </c>
      <c r="G41" s="14">
        <v>3843.72</v>
      </c>
      <c r="H41" s="14">
        <v>3939.84</v>
      </c>
      <c r="I41" s="14">
        <v>3939.84</v>
      </c>
      <c r="J41" s="14">
        <v>3939.84</v>
      </c>
      <c r="K41" s="14">
        <v>3939.84</v>
      </c>
      <c r="L41" s="14">
        <f t="shared" si="2"/>
        <v>19603.080000000002</v>
      </c>
      <c r="M41" s="13"/>
      <c r="N41" s="13"/>
      <c r="O41" s="13"/>
    </row>
    <row r="42" spans="5:15" hidden="1" outlineLevel="1">
      <c r="E42" s="12" t="s">
        <v>112</v>
      </c>
      <c r="G42" s="14">
        <v>6129.84</v>
      </c>
      <c r="H42" s="14">
        <v>6129.84</v>
      </c>
      <c r="I42" s="14">
        <v>6129.84</v>
      </c>
      <c r="J42" s="14">
        <v>6129.84</v>
      </c>
      <c r="K42" s="14">
        <v>6129.84</v>
      </c>
      <c r="L42" s="14">
        <f t="shared" si="2"/>
        <v>30649.200000000001</v>
      </c>
      <c r="M42" s="13"/>
      <c r="N42" s="13"/>
      <c r="O42" s="13"/>
    </row>
    <row r="43" spans="5:15" hidden="1" outlineLevel="1">
      <c r="E43" s="12" t="s">
        <v>113</v>
      </c>
      <c r="G43" s="14">
        <v>6392.56</v>
      </c>
      <c r="H43" s="14">
        <v>6392.56</v>
      </c>
      <c r="I43" s="14">
        <v>6392.56</v>
      </c>
      <c r="J43" s="14">
        <v>6392.56</v>
      </c>
      <c r="K43" s="14">
        <v>6392.56</v>
      </c>
      <c r="L43" s="14">
        <f t="shared" si="2"/>
        <v>31962.799999999999</v>
      </c>
      <c r="M43" s="13"/>
      <c r="N43" s="13"/>
      <c r="O43" s="13"/>
    </row>
    <row r="44" spans="5:15" hidden="1" outlineLevel="1">
      <c r="E44" s="12" t="s">
        <v>114</v>
      </c>
      <c r="G44" s="14">
        <v>44067.360000000001</v>
      </c>
      <c r="H44" s="14">
        <v>39383.120000000003</v>
      </c>
      <c r="I44" s="14">
        <v>45474</v>
      </c>
      <c r="J44" s="14">
        <v>45474</v>
      </c>
      <c r="K44" s="14">
        <v>45474</v>
      </c>
      <c r="L44" s="14">
        <f t="shared" si="2"/>
        <v>219872.48</v>
      </c>
      <c r="M44" s="13"/>
      <c r="N44" s="13"/>
      <c r="O44" s="13"/>
    </row>
    <row r="45" spans="5:15" hidden="1" outlineLevel="1">
      <c r="E45" s="12" t="s">
        <v>115</v>
      </c>
      <c r="G45" s="14">
        <v>3760.42</v>
      </c>
      <c r="H45" s="14">
        <v>2334.5</v>
      </c>
      <c r="I45" s="14">
        <v>8838.2199999999993</v>
      </c>
      <c r="J45" s="14">
        <v>8356.1299999999992</v>
      </c>
      <c r="K45" s="14">
        <v>6531.79</v>
      </c>
      <c r="L45" s="14">
        <f t="shared" si="2"/>
        <v>29821.06</v>
      </c>
      <c r="M45" s="13"/>
      <c r="N45" s="13"/>
      <c r="O45" s="13"/>
    </row>
    <row r="46" spans="5:15" hidden="1" outlineLevel="1">
      <c r="E46" s="12" t="s">
        <v>116</v>
      </c>
      <c r="G46" s="14">
        <v>23697.96</v>
      </c>
      <c r="H46" s="14">
        <v>24609.96</v>
      </c>
      <c r="I46" s="14">
        <v>24609.96</v>
      </c>
      <c r="J46" s="14">
        <v>24609.96</v>
      </c>
      <c r="K46" s="14">
        <v>24609.96</v>
      </c>
      <c r="L46" s="14">
        <f t="shared" si="2"/>
        <v>122137.8</v>
      </c>
      <c r="M46" s="13"/>
      <c r="N46" s="13"/>
      <c r="O46" s="13"/>
    </row>
    <row r="47" spans="5:15" hidden="1" outlineLevel="1">
      <c r="E47" s="12" t="s">
        <v>117</v>
      </c>
      <c r="G47" s="14">
        <v>38787.64</v>
      </c>
      <c r="H47" s="14">
        <v>40591.19</v>
      </c>
      <c r="I47" s="14">
        <v>48632.38</v>
      </c>
      <c r="J47" s="14">
        <v>50794.63</v>
      </c>
      <c r="K47" s="14">
        <v>47873.88</v>
      </c>
      <c r="L47" s="14">
        <f t="shared" si="2"/>
        <v>226679.72</v>
      </c>
      <c r="M47" s="13"/>
      <c r="N47" s="13"/>
      <c r="O47" s="13"/>
    </row>
    <row r="48" spans="5:15" hidden="1" outlineLevel="1">
      <c r="E48" s="12" t="s">
        <v>118</v>
      </c>
      <c r="G48" s="14">
        <v>4418.32</v>
      </c>
      <c r="H48" s="14">
        <v>4666.66</v>
      </c>
      <c r="I48" s="14">
        <v>4666.66</v>
      </c>
      <c r="J48" s="14">
        <v>4666.66</v>
      </c>
      <c r="K48" s="14">
        <v>4666.66</v>
      </c>
      <c r="L48" s="14">
        <f t="shared" si="2"/>
        <v>23084.959999999999</v>
      </c>
      <c r="M48" s="13"/>
      <c r="N48" s="13"/>
      <c r="O48" s="13"/>
    </row>
    <row r="49" spans="4:15" hidden="1" outlineLevel="1">
      <c r="E49" s="12" t="s">
        <v>119</v>
      </c>
      <c r="G49" s="14">
        <v>4270.84</v>
      </c>
      <c r="H49" s="14">
        <v>4356.26</v>
      </c>
      <c r="I49" s="14">
        <v>4356.26</v>
      </c>
      <c r="J49" s="14">
        <v>4356.26</v>
      </c>
      <c r="K49" s="14">
        <v>4356.26</v>
      </c>
      <c r="L49" s="14">
        <f t="shared" si="2"/>
        <v>21695.88</v>
      </c>
      <c r="M49" s="13"/>
      <c r="N49" s="13"/>
      <c r="O49" s="13"/>
    </row>
    <row r="50" spans="4:15" hidden="1" outlineLevel="1">
      <c r="E50" s="12" t="s">
        <v>120</v>
      </c>
      <c r="G50" s="14">
        <v>4666.66</v>
      </c>
      <c r="H50" s="14">
        <v>4760</v>
      </c>
      <c r="I50" s="14">
        <v>4760</v>
      </c>
      <c r="J50" s="14">
        <v>4760</v>
      </c>
      <c r="K50" s="14">
        <v>4760</v>
      </c>
      <c r="L50" s="14">
        <f t="shared" si="2"/>
        <v>23706.66</v>
      </c>
      <c r="M50" s="13"/>
      <c r="N50" s="13"/>
      <c r="O50" s="13"/>
    </row>
    <row r="51" spans="4:15" hidden="1" outlineLevel="1">
      <c r="E51" s="12" t="s">
        <v>121</v>
      </c>
      <c r="G51" s="14">
        <v>4686.26</v>
      </c>
      <c r="H51" s="14">
        <v>4686.26</v>
      </c>
      <c r="I51" s="14">
        <v>4686.26</v>
      </c>
      <c r="J51" s="14">
        <v>4686.26</v>
      </c>
      <c r="K51" s="14">
        <v>4686.26</v>
      </c>
      <c r="L51" s="14">
        <f t="shared" si="2"/>
        <v>23431.3</v>
      </c>
      <c r="M51" s="13"/>
      <c r="N51" s="13"/>
      <c r="O51" s="13"/>
    </row>
    <row r="52" spans="4:15" hidden="1" outlineLevel="1">
      <c r="E52" s="12" t="s">
        <v>123</v>
      </c>
      <c r="G52" s="14">
        <v>75</v>
      </c>
      <c r="H52" s="14">
        <v>168.75</v>
      </c>
      <c r="I52" s="14">
        <v>101.25</v>
      </c>
      <c r="J52" s="14">
        <v>75</v>
      </c>
      <c r="K52" s="14">
        <v>112.75</v>
      </c>
      <c r="L52" s="14">
        <f t="shared" si="2"/>
        <v>532.75</v>
      </c>
      <c r="M52" s="13"/>
      <c r="N52" s="13"/>
      <c r="O52" s="13"/>
    </row>
    <row r="53" spans="4:15" hidden="1" outlineLevel="1">
      <c r="E53" s="12" t="s">
        <v>124</v>
      </c>
      <c r="G53" s="13"/>
      <c r="H53" s="13"/>
      <c r="I53" s="14">
        <v>923.75</v>
      </c>
      <c r="J53" s="14">
        <v>1047.5</v>
      </c>
      <c r="K53" s="14">
        <v>863.5</v>
      </c>
      <c r="L53" s="14">
        <f t="shared" si="2"/>
        <v>2834.75</v>
      </c>
      <c r="M53" s="13"/>
      <c r="N53" s="13"/>
      <c r="O53" s="13"/>
    </row>
    <row r="54" spans="4:15" hidden="1" outlineLevel="1">
      <c r="E54" s="12" t="s">
        <v>125</v>
      </c>
      <c r="G54" s="14">
        <v>2989.58</v>
      </c>
      <c r="H54" s="14">
        <v>2989.58</v>
      </c>
      <c r="I54" s="14">
        <v>2989.58</v>
      </c>
      <c r="J54" s="14">
        <v>2989.58</v>
      </c>
      <c r="K54" s="14">
        <v>5964.58</v>
      </c>
      <c r="L54" s="14">
        <f t="shared" si="2"/>
        <v>17922.900000000001</v>
      </c>
      <c r="M54" s="13"/>
      <c r="N54" s="13"/>
      <c r="O54" s="13"/>
    </row>
    <row r="55" spans="4:15" hidden="1" outlineLevel="1">
      <c r="E55" s="12" t="s">
        <v>126</v>
      </c>
      <c r="G55" s="13"/>
      <c r="H55" s="13"/>
      <c r="I55" s="13"/>
      <c r="J55" s="13"/>
      <c r="K55" s="15">
        <v>475</v>
      </c>
      <c r="L55" s="15">
        <f t="shared" si="2"/>
        <v>475</v>
      </c>
      <c r="M55" s="13"/>
      <c r="N55" s="13"/>
      <c r="O55" s="13"/>
    </row>
    <row r="56" spans="4:15" collapsed="1">
      <c r="D56" s="12" t="s">
        <v>129</v>
      </c>
      <c r="G56" s="14">
        <f>ROUND(SUM(G29:G31)+SUM(G37:G55),5)</f>
        <v>187548.3</v>
      </c>
      <c r="H56" s="14">
        <f>ROUND(SUM(H29:H31)+SUM(H37:H55),5)</f>
        <v>191380.95</v>
      </c>
      <c r="I56" s="14">
        <f>ROUND(SUM(I29:I31)+SUM(I37:I55),5)</f>
        <v>197287.8</v>
      </c>
      <c r="J56" s="14">
        <f>ROUND(SUM(J29:J31)+SUM(J37:J55),5)</f>
        <v>195615.34</v>
      </c>
      <c r="K56" s="14">
        <f>ROUND(SUM(K29:K31)+SUM(K37:K55),5)</f>
        <v>179352.35</v>
      </c>
      <c r="L56" s="14">
        <f t="shared" si="2"/>
        <v>951184.74</v>
      </c>
      <c r="M56" s="13"/>
      <c r="N56" s="13"/>
      <c r="O56" s="13"/>
    </row>
    <row r="57" spans="4:15" hidden="1" outlineLevel="1">
      <c r="D57" s="12" t="s">
        <v>80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 hidden="1" outlineLevel="1">
      <c r="E58" s="12" t="s">
        <v>134</v>
      </c>
      <c r="G58" s="14">
        <v>30224.42</v>
      </c>
      <c r="H58" s="14">
        <v>31662.799999999999</v>
      </c>
      <c r="I58" s="14">
        <v>21382.68</v>
      </c>
      <c r="J58" s="14">
        <v>31913.52</v>
      </c>
      <c r="K58" s="14">
        <v>24692.07</v>
      </c>
      <c r="L58" s="14">
        <f t="shared" ref="L58:L63" si="3">ROUND(SUM(G58:K58),5)</f>
        <v>139875.49</v>
      </c>
      <c r="M58" s="13"/>
      <c r="N58" s="13"/>
      <c r="O58" s="13"/>
    </row>
    <row r="59" spans="4:15" hidden="1" outlineLevel="1">
      <c r="E59" s="12" t="s">
        <v>135</v>
      </c>
      <c r="G59" s="14">
        <v>2332.9699999999998</v>
      </c>
      <c r="H59" s="14">
        <v>2443.11</v>
      </c>
      <c r="I59" s="14">
        <v>2313.8000000000002</v>
      </c>
      <c r="J59" s="14">
        <v>2008.75</v>
      </c>
      <c r="K59" s="14">
        <v>4504.0200000000004</v>
      </c>
      <c r="L59" s="14">
        <f t="shared" si="3"/>
        <v>13602.65</v>
      </c>
      <c r="M59" s="13"/>
      <c r="N59" s="13"/>
      <c r="O59" s="13"/>
    </row>
    <row r="60" spans="4:15" hidden="1" outlineLevel="1">
      <c r="E60" s="12" t="s">
        <v>136</v>
      </c>
      <c r="G60" s="15">
        <v>1243.57</v>
      </c>
      <c r="H60" s="15">
        <v>1411.87</v>
      </c>
      <c r="I60" s="15">
        <v>2217.4699999999998</v>
      </c>
      <c r="J60" s="13"/>
      <c r="K60" s="15">
        <v>3027.28</v>
      </c>
      <c r="L60" s="15">
        <f t="shared" si="3"/>
        <v>7900.19</v>
      </c>
      <c r="M60" s="13"/>
      <c r="N60" s="13"/>
      <c r="O60" s="13"/>
    </row>
    <row r="61" spans="4:15" collapsed="1">
      <c r="D61" s="12" t="s">
        <v>137</v>
      </c>
      <c r="G61" s="14">
        <f>ROUND(SUM(G57:G60),5)</f>
        <v>33800.959999999999</v>
      </c>
      <c r="H61" s="14">
        <f>ROUND(SUM(H57:H60),5)</f>
        <v>35517.78</v>
      </c>
      <c r="I61" s="14">
        <f>ROUND(SUM(I57:I60),5)</f>
        <v>25913.95</v>
      </c>
      <c r="J61" s="14">
        <f>ROUND(SUM(J57:J60),5)</f>
        <v>33922.269999999997</v>
      </c>
      <c r="K61" s="14">
        <f>ROUND(SUM(K57:K60),5)</f>
        <v>32223.37</v>
      </c>
      <c r="L61" s="14">
        <f t="shared" si="3"/>
        <v>161378.32999999999</v>
      </c>
      <c r="M61" s="13"/>
      <c r="N61" s="13"/>
      <c r="O61" s="13"/>
    </row>
    <row r="62" spans="4:15">
      <c r="D62" s="12" t="s">
        <v>81</v>
      </c>
      <c r="G62" s="14">
        <v>780.95</v>
      </c>
      <c r="H62" s="14">
        <v>3782.22</v>
      </c>
      <c r="I62" s="14">
        <v>590.15</v>
      </c>
      <c r="J62" s="14">
        <v>1273.67</v>
      </c>
      <c r="K62" s="14">
        <v>295.14</v>
      </c>
      <c r="L62" s="14">
        <f t="shared" si="3"/>
        <v>6722.13</v>
      </c>
      <c r="M62" s="13"/>
      <c r="N62" s="13"/>
      <c r="O62" s="13"/>
    </row>
    <row r="63" spans="4:15">
      <c r="D63" s="12" t="s">
        <v>82</v>
      </c>
      <c r="G63" s="13"/>
      <c r="H63" s="13"/>
      <c r="I63" s="14">
        <v>1562.79</v>
      </c>
      <c r="J63" s="13"/>
      <c r="K63" s="13"/>
      <c r="L63" s="14">
        <f t="shared" si="3"/>
        <v>1562.79</v>
      </c>
      <c r="M63" s="13"/>
      <c r="N63" s="13"/>
      <c r="O63" s="13"/>
    </row>
    <row r="64" spans="4:15" hidden="1" outlineLevel="1">
      <c r="D64" s="12" t="s">
        <v>84</v>
      </c>
      <c r="G64" s="13"/>
      <c r="H64" s="13"/>
      <c r="I64" s="13"/>
      <c r="J64" s="13"/>
      <c r="K64" s="13"/>
      <c r="L64" s="13"/>
      <c r="M64" s="13"/>
      <c r="N64" s="13"/>
      <c r="O64" s="13"/>
    </row>
    <row r="65" spans="4:15" hidden="1" outlineLevel="1">
      <c r="E65" s="12" t="s">
        <v>256</v>
      </c>
      <c r="G65" s="13"/>
      <c r="H65" s="13"/>
      <c r="I65" s="14">
        <v>360.25</v>
      </c>
      <c r="J65" s="14">
        <v>203.5</v>
      </c>
      <c r="K65" s="14">
        <v>312.49</v>
      </c>
      <c r="L65" s="14">
        <f t="shared" ref="L65:L80" si="4">ROUND(SUM(G65:K65),5)</f>
        <v>876.24</v>
      </c>
      <c r="M65" s="13"/>
      <c r="N65" s="13"/>
      <c r="O65" s="13"/>
    </row>
    <row r="66" spans="4:15" hidden="1" outlineLevel="1">
      <c r="E66" s="12" t="s">
        <v>138</v>
      </c>
      <c r="G66" s="13"/>
      <c r="H66" s="14">
        <v>631.47</v>
      </c>
      <c r="I66" s="14">
        <v>289.49</v>
      </c>
      <c r="J66" s="13"/>
      <c r="K66" s="14">
        <v>280</v>
      </c>
      <c r="L66" s="14">
        <f t="shared" si="4"/>
        <v>1200.96</v>
      </c>
      <c r="M66" s="13"/>
      <c r="N66" s="13"/>
      <c r="O66" s="13"/>
    </row>
    <row r="67" spans="4:15" hidden="1" outlineLevel="1">
      <c r="E67" s="12" t="s">
        <v>139</v>
      </c>
      <c r="G67" s="14">
        <v>113.25</v>
      </c>
      <c r="H67" s="14">
        <v>2739.95</v>
      </c>
      <c r="I67" s="14">
        <v>369.43</v>
      </c>
      <c r="J67" s="14">
        <v>361.62</v>
      </c>
      <c r="K67" s="14">
        <v>2062.15</v>
      </c>
      <c r="L67" s="14">
        <f t="shared" si="4"/>
        <v>5646.4</v>
      </c>
      <c r="M67" s="13"/>
      <c r="N67" s="13"/>
      <c r="O67" s="13"/>
    </row>
    <row r="68" spans="4:15" hidden="1" outlineLevel="1">
      <c r="E68" s="12" t="s">
        <v>140</v>
      </c>
      <c r="G68" s="14">
        <v>164.49</v>
      </c>
      <c r="H68" s="14">
        <v>154.36000000000001</v>
      </c>
      <c r="I68" s="14">
        <v>193.54</v>
      </c>
      <c r="J68" s="14">
        <v>421.36</v>
      </c>
      <c r="K68" s="14">
        <v>201.92</v>
      </c>
      <c r="L68" s="14">
        <f t="shared" si="4"/>
        <v>1135.67</v>
      </c>
      <c r="M68" s="13"/>
      <c r="N68" s="13"/>
      <c r="O68" s="13"/>
    </row>
    <row r="69" spans="4:15" hidden="1" outlineLevel="1">
      <c r="E69" s="12" t="s">
        <v>141</v>
      </c>
      <c r="G69" s="14">
        <v>186.49</v>
      </c>
      <c r="H69" s="14">
        <v>1189.44</v>
      </c>
      <c r="I69" s="14">
        <v>170.34</v>
      </c>
      <c r="J69" s="14">
        <v>1359.78</v>
      </c>
      <c r="K69" s="14">
        <v>1189.22</v>
      </c>
      <c r="L69" s="14">
        <f t="shared" si="4"/>
        <v>4095.27</v>
      </c>
      <c r="M69" s="13"/>
      <c r="N69" s="13"/>
      <c r="O69" s="13"/>
    </row>
    <row r="70" spans="4:15" hidden="1" outlineLevel="1">
      <c r="E70" s="12" t="s">
        <v>142</v>
      </c>
      <c r="G70" s="14">
        <v>10.25</v>
      </c>
      <c r="H70" s="14">
        <v>123.17</v>
      </c>
      <c r="I70" s="14">
        <v>869.93</v>
      </c>
      <c r="J70" s="14">
        <v>300.5</v>
      </c>
      <c r="K70" s="14">
        <v>284.75</v>
      </c>
      <c r="L70" s="14">
        <f t="shared" si="4"/>
        <v>1588.6</v>
      </c>
      <c r="M70" s="13"/>
      <c r="N70" s="13"/>
      <c r="O70" s="13"/>
    </row>
    <row r="71" spans="4:15" hidden="1" outlineLevel="1">
      <c r="E71" s="12" t="s">
        <v>143</v>
      </c>
      <c r="G71" s="13"/>
      <c r="H71" s="14">
        <v>201.31</v>
      </c>
      <c r="I71" s="14">
        <v>26.51</v>
      </c>
      <c r="J71" s="14">
        <v>177.85</v>
      </c>
      <c r="K71" s="14">
        <v>191.66</v>
      </c>
      <c r="L71" s="14">
        <f t="shared" si="4"/>
        <v>597.33000000000004</v>
      </c>
      <c r="M71" s="13"/>
      <c r="N71" s="13"/>
      <c r="O71" s="13"/>
    </row>
    <row r="72" spans="4:15" hidden="1" outlineLevel="1">
      <c r="E72" s="12" t="s">
        <v>144</v>
      </c>
      <c r="G72" s="13"/>
      <c r="H72" s="14">
        <v>18.010000000000002</v>
      </c>
      <c r="I72" s="14">
        <v>252</v>
      </c>
      <c r="J72" s="14">
        <v>157.97999999999999</v>
      </c>
      <c r="K72" s="14">
        <v>253.5</v>
      </c>
      <c r="L72" s="14">
        <f t="shared" si="4"/>
        <v>681.49</v>
      </c>
      <c r="M72" s="13"/>
      <c r="N72" s="13"/>
      <c r="O72" s="13"/>
    </row>
    <row r="73" spans="4:15" hidden="1" outlineLevel="1">
      <c r="E73" s="12" t="s">
        <v>257</v>
      </c>
      <c r="G73" s="13"/>
      <c r="H73" s="14">
        <v>1050</v>
      </c>
      <c r="I73" s="13"/>
      <c r="J73" s="13"/>
      <c r="K73" s="13"/>
      <c r="L73" s="14">
        <f t="shared" si="4"/>
        <v>1050</v>
      </c>
      <c r="M73" s="13"/>
      <c r="N73" s="13"/>
      <c r="O73" s="13"/>
    </row>
    <row r="74" spans="4:15" hidden="1" outlineLevel="1">
      <c r="E74" s="12" t="s">
        <v>145</v>
      </c>
      <c r="G74" s="13"/>
      <c r="H74" s="14">
        <v>92.78</v>
      </c>
      <c r="I74" s="14">
        <v>75</v>
      </c>
      <c r="J74" s="14">
        <v>164.23</v>
      </c>
      <c r="K74" s="14">
        <v>67.849999999999994</v>
      </c>
      <c r="L74" s="14">
        <f t="shared" si="4"/>
        <v>399.86</v>
      </c>
      <c r="M74" s="13"/>
      <c r="N74" s="13"/>
      <c r="O74" s="13"/>
    </row>
    <row r="75" spans="4:15" hidden="1" outlineLevel="1">
      <c r="E75" s="12" t="s">
        <v>146</v>
      </c>
      <c r="G75" s="13"/>
      <c r="H75" s="14">
        <v>1283.4000000000001</v>
      </c>
      <c r="I75" s="14">
        <v>150</v>
      </c>
      <c r="J75" s="13"/>
      <c r="K75" s="13"/>
      <c r="L75" s="14">
        <f t="shared" si="4"/>
        <v>1433.4</v>
      </c>
      <c r="M75" s="13"/>
      <c r="N75" s="13"/>
      <c r="O75" s="13"/>
    </row>
    <row r="76" spans="4:15" hidden="1" outlineLevel="1">
      <c r="E76" s="12" t="s">
        <v>147</v>
      </c>
      <c r="G76" s="14">
        <v>25.37</v>
      </c>
      <c r="H76" s="13"/>
      <c r="I76" s="14">
        <v>3328.4</v>
      </c>
      <c r="J76" s="13"/>
      <c r="K76" s="13"/>
      <c r="L76" s="14">
        <f t="shared" si="4"/>
        <v>3353.77</v>
      </c>
      <c r="M76" s="13"/>
      <c r="N76" s="13"/>
      <c r="O76" s="13"/>
    </row>
    <row r="77" spans="4:15" hidden="1" outlineLevel="1">
      <c r="E77" s="12" t="s">
        <v>148</v>
      </c>
      <c r="G77" s="13"/>
      <c r="H77" s="14">
        <v>258.02</v>
      </c>
      <c r="I77" s="13"/>
      <c r="J77" s="13"/>
      <c r="K77" s="14">
        <v>150.47</v>
      </c>
      <c r="L77" s="14">
        <f t="shared" si="4"/>
        <v>408.49</v>
      </c>
      <c r="M77" s="13"/>
      <c r="N77" s="13"/>
      <c r="O77" s="13"/>
    </row>
    <row r="78" spans="4:15" hidden="1" outlineLevel="1">
      <c r="E78" s="12" t="s">
        <v>490</v>
      </c>
      <c r="G78" s="13"/>
      <c r="H78" s="13"/>
      <c r="I78" s="13"/>
      <c r="J78" s="14">
        <v>113.66</v>
      </c>
      <c r="K78" s="13"/>
      <c r="L78" s="14">
        <f t="shared" si="4"/>
        <v>113.66</v>
      </c>
      <c r="M78" s="13"/>
      <c r="N78" s="13"/>
      <c r="O78" s="13"/>
    </row>
    <row r="79" spans="4:15" hidden="1" outlineLevel="1">
      <c r="E79" s="12" t="s">
        <v>149</v>
      </c>
      <c r="G79" s="15">
        <v>3453.05</v>
      </c>
      <c r="H79" s="15">
        <v>150</v>
      </c>
      <c r="I79" s="13"/>
      <c r="J79" s="13"/>
      <c r="K79" s="13"/>
      <c r="L79" s="15">
        <f t="shared" si="4"/>
        <v>3603.05</v>
      </c>
      <c r="M79" s="13"/>
      <c r="N79" s="13"/>
      <c r="O79" s="13"/>
    </row>
    <row r="80" spans="4:15" collapsed="1">
      <c r="D80" s="12" t="s">
        <v>150</v>
      </c>
      <c r="G80" s="14">
        <f>ROUND(SUM(G64:G79),5)</f>
        <v>3952.9</v>
      </c>
      <c r="H80" s="14">
        <f>ROUND(SUM(H64:H79),5)</f>
        <v>7891.91</v>
      </c>
      <c r="I80" s="14">
        <f>ROUND(SUM(I64:I79),5)</f>
        <v>6084.89</v>
      </c>
      <c r="J80" s="14">
        <f>ROUND(SUM(J64:J79),5)</f>
        <v>3260.48</v>
      </c>
      <c r="K80" s="14">
        <f>ROUND(SUM(K64:K79),5)</f>
        <v>4994.01</v>
      </c>
      <c r="L80" s="14">
        <f t="shared" si="4"/>
        <v>26184.19</v>
      </c>
      <c r="M80" s="13"/>
      <c r="N80" s="13"/>
      <c r="O80" s="13"/>
    </row>
    <row r="81" spans="4:15" hidden="1" outlineLevel="1">
      <c r="D81" s="12" t="s">
        <v>85</v>
      </c>
      <c r="G81" s="13"/>
      <c r="H81" s="13"/>
      <c r="I81" s="13"/>
      <c r="J81" s="13"/>
      <c r="K81" s="13"/>
      <c r="L81" s="13"/>
      <c r="M81" s="13"/>
      <c r="N81" s="13"/>
      <c r="O81" s="13"/>
    </row>
    <row r="82" spans="4:15" hidden="1" outlineLevel="1">
      <c r="E82" s="12" t="s">
        <v>153</v>
      </c>
      <c r="G82" s="13"/>
      <c r="H82" s="13"/>
      <c r="I82" s="13"/>
      <c r="J82" s="13"/>
      <c r="K82" s="13"/>
      <c r="L82" s="13"/>
      <c r="M82" s="13"/>
      <c r="N82" s="13"/>
      <c r="O82" s="13"/>
    </row>
    <row r="83" spans="4:15" hidden="1" outlineLevel="1">
      <c r="F83" s="12" t="s">
        <v>156</v>
      </c>
      <c r="G83" s="13"/>
      <c r="H83" s="13"/>
      <c r="I83" s="13"/>
      <c r="J83" s="14">
        <v>199.95</v>
      </c>
      <c r="K83" s="13"/>
      <c r="L83" s="14">
        <f t="shared" ref="L83:L90" si="5">ROUND(SUM(G83:K83),5)</f>
        <v>199.95</v>
      </c>
      <c r="M83" s="13"/>
      <c r="N83" s="13"/>
      <c r="O83" s="13"/>
    </row>
    <row r="84" spans="4:15" hidden="1" outlineLevel="1">
      <c r="F84" s="12" t="s">
        <v>157</v>
      </c>
      <c r="G84" s="13"/>
      <c r="H84" s="14">
        <v>380</v>
      </c>
      <c r="I84" s="13"/>
      <c r="J84" s="14">
        <v>180</v>
      </c>
      <c r="K84" s="14">
        <v>620</v>
      </c>
      <c r="L84" s="14">
        <f t="shared" si="5"/>
        <v>1180</v>
      </c>
      <c r="M84" s="13"/>
      <c r="N84" s="13"/>
      <c r="O84" s="13"/>
    </row>
    <row r="85" spans="4:15" hidden="1" outlineLevel="1">
      <c r="F85" s="12" t="s">
        <v>158</v>
      </c>
      <c r="G85" s="13"/>
      <c r="H85" s="14">
        <v>530.76</v>
      </c>
      <c r="I85" s="13"/>
      <c r="J85" s="14">
        <v>65.92</v>
      </c>
      <c r="K85" s="14">
        <v>103.67</v>
      </c>
      <c r="L85" s="14">
        <f t="shared" si="5"/>
        <v>700.35</v>
      </c>
      <c r="M85" s="13"/>
      <c r="N85" s="13"/>
      <c r="O85" s="13"/>
    </row>
    <row r="86" spans="4:15" hidden="1" outlineLevel="1">
      <c r="F86" s="12" t="s">
        <v>159</v>
      </c>
      <c r="G86" s="13"/>
      <c r="H86" s="14">
        <v>273</v>
      </c>
      <c r="I86" s="14">
        <v>560</v>
      </c>
      <c r="J86" s="13"/>
      <c r="K86" s="13"/>
      <c r="L86" s="14">
        <f t="shared" si="5"/>
        <v>833</v>
      </c>
      <c r="M86" s="13"/>
      <c r="N86" s="13"/>
      <c r="O86" s="13"/>
    </row>
    <row r="87" spans="4:15" hidden="1" outlineLevel="1">
      <c r="F87" s="12" t="s">
        <v>154</v>
      </c>
      <c r="G87" s="15">
        <v>1193.98</v>
      </c>
      <c r="H87" s="15">
        <v>16520.2</v>
      </c>
      <c r="I87" s="15">
        <v>1249.75</v>
      </c>
      <c r="J87" s="15">
        <v>616.02</v>
      </c>
      <c r="K87" s="15">
        <v>3156.8</v>
      </c>
      <c r="L87" s="15">
        <f t="shared" si="5"/>
        <v>22736.75</v>
      </c>
      <c r="M87" s="13"/>
      <c r="N87" s="13"/>
      <c r="O87" s="13"/>
    </row>
    <row r="88" spans="4:15" hidden="1" outlineLevel="1">
      <c r="E88" s="12" t="s">
        <v>160</v>
      </c>
      <c r="G88" s="14">
        <f>ROUND(SUM(G82:G87),5)</f>
        <v>1193.98</v>
      </c>
      <c r="H88" s="14">
        <f>ROUND(SUM(H82:H87),5)</f>
        <v>17703.96</v>
      </c>
      <c r="I88" s="14">
        <f>ROUND(SUM(I82:I87),5)</f>
        <v>1809.75</v>
      </c>
      <c r="J88" s="14">
        <f>ROUND(SUM(J82:J87),5)</f>
        <v>1061.8900000000001</v>
      </c>
      <c r="K88" s="14">
        <f>ROUND(SUM(K82:K87),5)</f>
        <v>3880.47</v>
      </c>
      <c r="L88" s="14">
        <f t="shared" si="5"/>
        <v>25650.05</v>
      </c>
      <c r="M88" s="13"/>
      <c r="N88" s="13"/>
      <c r="O88" s="13"/>
    </row>
    <row r="89" spans="4:15" hidden="1" outlineLevel="1">
      <c r="E89" s="12" t="s">
        <v>151</v>
      </c>
      <c r="G89" s="14">
        <v>2532</v>
      </c>
      <c r="H89" s="14">
        <v>2740</v>
      </c>
      <c r="I89" s="14">
        <v>2740</v>
      </c>
      <c r="J89" s="14">
        <v>2740</v>
      </c>
      <c r="K89" s="14">
        <v>2740</v>
      </c>
      <c r="L89" s="14">
        <f t="shared" si="5"/>
        <v>13492</v>
      </c>
      <c r="M89" s="13"/>
      <c r="N89" s="13"/>
      <c r="O89" s="13"/>
    </row>
    <row r="90" spans="4:15" hidden="1" outlineLevel="1">
      <c r="E90" s="12" t="s">
        <v>152</v>
      </c>
      <c r="G90" s="13"/>
      <c r="H90" s="13"/>
      <c r="I90" s="13"/>
      <c r="J90" s="14">
        <v>620.4</v>
      </c>
      <c r="K90" s="14">
        <v>520.5</v>
      </c>
      <c r="L90" s="14">
        <f t="shared" si="5"/>
        <v>1140.9000000000001</v>
      </c>
      <c r="M90" s="13"/>
      <c r="N90" s="13"/>
      <c r="O90" s="13"/>
    </row>
    <row r="91" spans="4:15" hidden="1" outlineLevel="1">
      <c r="E91" s="12" t="s">
        <v>161</v>
      </c>
      <c r="G91" s="13"/>
      <c r="H91" s="13"/>
      <c r="I91" s="13"/>
      <c r="J91" s="13"/>
      <c r="K91" s="13"/>
      <c r="L91" s="13"/>
      <c r="M91" s="13"/>
      <c r="N91" s="13"/>
      <c r="O91" s="13"/>
    </row>
    <row r="92" spans="4:15" hidden="1" outlineLevel="1">
      <c r="F92" s="12" t="s">
        <v>162</v>
      </c>
      <c r="G92" s="13"/>
      <c r="H92" s="14">
        <v>4481.1099999999997</v>
      </c>
      <c r="I92" s="14">
        <v>2462.2399999999998</v>
      </c>
      <c r="J92" s="14">
        <v>1072</v>
      </c>
      <c r="K92" s="14">
        <v>3275.62</v>
      </c>
      <c r="L92" s="14">
        <f>ROUND(SUM(G92:K92),5)</f>
        <v>11290.97</v>
      </c>
      <c r="M92" s="13"/>
      <c r="N92" s="13"/>
      <c r="O92" s="13"/>
    </row>
    <row r="93" spans="4:15" hidden="1" outlineLevel="1">
      <c r="F93" s="12" t="s">
        <v>163</v>
      </c>
      <c r="G93" s="13"/>
      <c r="H93" s="13"/>
      <c r="I93" s="13"/>
      <c r="J93" s="13"/>
      <c r="K93" s="14">
        <v>2970.7</v>
      </c>
      <c r="L93" s="14">
        <f>ROUND(SUM(G93:K93),5)</f>
        <v>2970.7</v>
      </c>
      <c r="M93" s="13"/>
      <c r="N93" s="13"/>
      <c r="O93" s="13"/>
    </row>
    <row r="94" spans="4:15" hidden="1" outlineLevel="1">
      <c r="F94" s="12" t="s">
        <v>164</v>
      </c>
      <c r="G94" s="15">
        <v>509.3</v>
      </c>
      <c r="H94" s="15">
        <v>47.81</v>
      </c>
      <c r="I94" s="15">
        <v>512.13</v>
      </c>
      <c r="J94" s="15">
        <v>47.81</v>
      </c>
      <c r="K94" s="15">
        <v>47.81</v>
      </c>
      <c r="L94" s="15">
        <f>ROUND(SUM(G94:K94),5)</f>
        <v>1164.8599999999999</v>
      </c>
      <c r="M94" s="13"/>
      <c r="N94" s="13"/>
      <c r="O94" s="13"/>
    </row>
    <row r="95" spans="4:15" hidden="1" outlineLevel="1">
      <c r="E95" s="12" t="s">
        <v>165</v>
      </c>
      <c r="G95" s="15">
        <f>ROUND(SUM(G91:G94),5)</f>
        <v>509.3</v>
      </c>
      <c r="H95" s="15">
        <f>ROUND(SUM(H91:H94),5)</f>
        <v>4528.92</v>
      </c>
      <c r="I95" s="15">
        <f>ROUND(SUM(I91:I94),5)</f>
        <v>2974.37</v>
      </c>
      <c r="J95" s="15">
        <f>ROUND(SUM(J91:J94),5)</f>
        <v>1119.81</v>
      </c>
      <c r="K95" s="15">
        <f>ROUND(SUM(K91:K94),5)</f>
        <v>6294.13</v>
      </c>
      <c r="L95" s="15">
        <f>ROUND(SUM(G95:K95),5)</f>
        <v>15426.53</v>
      </c>
      <c r="M95" s="13"/>
      <c r="N95" s="13"/>
      <c r="O95" s="13"/>
    </row>
    <row r="96" spans="4:15" collapsed="1">
      <c r="D96" s="12" t="s">
        <v>166</v>
      </c>
      <c r="G96" s="14">
        <f>ROUND(G81+SUM(G88:G90)+G95,5)</f>
        <v>4235.28</v>
      </c>
      <c r="H96" s="14">
        <f>ROUND(H81+SUM(H88:H90)+H95,5)</f>
        <v>24972.880000000001</v>
      </c>
      <c r="I96" s="14">
        <f>ROUND(I81+SUM(I88:I90)+I95,5)</f>
        <v>7524.12</v>
      </c>
      <c r="J96" s="14">
        <f>ROUND(J81+SUM(J88:J90)+J95,5)</f>
        <v>5542.1</v>
      </c>
      <c r="K96" s="14">
        <f>ROUND(K81+SUM(K88:K90)+K95,5)</f>
        <v>13435.1</v>
      </c>
      <c r="L96" s="14">
        <f>ROUND(SUM(G96:K96),5)</f>
        <v>55709.48</v>
      </c>
      <c r="M96" s="13"/>
      <c r="N96" s="13"/>
      <c r="O96" s="13"/>
    </row>
    <row r="97" spans="4:15" hidden="1" outlineLevel="1">
      <c r="D97" s="12" t="s">
        <v>86</v>
      </c>
      <c r="G97" s="13"/>
      <c r="H97" s="13"/>
      <c r="I97" s="13"/>
      <c r="J97" s="13"/>
      <c r="K97" s="13"/>
      <c r="L97" s="13"/>
      <c r="M97" s="13"/>
      <c r="N97" s="13"/>
      <c r="O97" s="13"/>
    </row>
    <row r="98" spans="4:15" hidden="1" outlineLevel="1">
      <c r="E98" s="12" t="s">
        <v>178</v>
      </c>
      <c r="G98" s="14">
        <v>10727.68</v>
      </c>
      <c r="H98" s="14">
        <v>11062.68</v>
      </c>
      <c r="I98" s="14">
        <v>11041.04</v>
      </c>
      <c r="J98" s="14">
        <v>10663.87</v>
      </c>
      <c r="K98" s="14">
        <v>10996.56</v>
      </c>
      <c r="L98" s="14">
        <f>ROUND(SUM(G98:K98),5)</f>
        <v>54491.83</v>
      </c>
      <c r="M98" s="13"/>
      <c r="N98" s="13"/>
      <c r="O98" s="13"/>
    </row>
    <row r="99" spans="4:15" hidden="1" outlineLevel="1">
      <c r="E99" s="12" t="s">
        <v>181</v>
      </c>
      <c r="G99" s="13"/>
      <c r="H99" s="13"/>
      <c r="I99" s="13"/>
      <c r="J99" s="13"/>
      <c r="K99" s="13"/>
      <c r="L99" s="13"/>
      <c r="M99" s="13"/>
      <c r="N99" s="13"/>
      <c r="O99" s="13"/>
    </row>
    <row r="100" spans="4:15" hidden="1" outlineLevel="1">
      <c r="F100" s="12" t="s">
        <v>183</v>
      </c>
      <c r="G100" s="13"/>
      <c r="H100" s="13"/>
      <c r="I100" s="14">
        <v>750</v>
      </c>
      <c r="J100" s="14">
        <v>1109.75</v>
      </c>
      <c r="K100" s="13"/>
      <c r="L100" s="14">
        <f t="shared" ref="L100:L119" si="6">ROUND(SUM(G100:K100),5)</f>
        <v>1859.75</v>
      </c>
      <c r="M100" s="13"/>
      <c r="N100" s="13"/>
      <c r="O100" s="13"/>
    </row>
    <row r="101" spans="4:15" hidden="1" outlineLevel="1">
      <c r="F101" s="12" t="s">
        <v>184</v>
      </c>
      <c r="G101" s="13"/>
      <c r="H101" s="13"/>
      <c r="I101" s="13"/>
      <c r="J101" s="13"/>
      <c r="K101" s="14">
        <v>200</v>
      </c>
      <c r="L101" s="14">
        <f t="shared" si="6"/>
        <v>200</v>
      </c>
      <c r="M101" s="13"/>
      <c r="N101" s="13"/>
      <c r="O101" s="13"/>
    </row>
    <row r="102" spans="4:15" hidden="1" outlineLevel="1">
      <c r="F102" s="12" t="s">
        <v>182</v>
      </c>
      <c r="G102" s="13"/>
      <c r="H102" s="13"/>
      <c r="I102" s="13"/>
      <c r="J102" s="15">
        <v>173.97</v>
      </c>
      <c r="K102" s="15">
        <v>1200.5</v>
      </c>
      <c r="L102" s="15">
        <f t="shared" si="6"/>
        <v>1374.47</v>
      </c>
      <c r="M102" s="13"/>
      <c r="N102" s="13"/>
      <c r="O102" s="13"/>
    </row>
    <row r="103" spans="4:15" hidden="1" outlineLevel="1">
      <c r="E103" s="12" t="s">
        <v>185</v>
      </c>
      <c r="G103" s="13"/>
      <c r="H103" s="13"/>
      <c r="I103" s="14">
        <f>ROUND(SUM(I99:I102),5)</f>
        <v>750</v>
      </c>
      <c r="J103" s="14">
        <f>ROUND(SUM(J99:J102),5)</f>
        <v>1283.72</v>
      </c>
      <c r="K103" s="14">
        <f>ROUND(SUM(K99:K102),5)</f>
        <v>1400.5</v>
      </c>
      <c r="L103" s="14">
        <f t="shared" si="6"/>
        <v>3434.22</v>
      </c>
      <c r="M103" s="13"/>
      <c r="N103" s="13"/>
      <c r="O103" s="13"/>
    </row>
    <row r="104" spans="4:15" hidden="1" outlineLevel="1">
      <c r="E104" s="12" t="s">
        <v>167</v>
      </c>
      <c r="G104" s="14">
        <v>129.71</v>
      </c>
      <c r="H104" s="14">
        <v>152.25</v>
      </c>
      <c r="I104" s="14">
        <v>579.97</v>
      </c>
      <c r="J104" s="14">
        <v>838.67</v>
      </c>
      <c r="K104" s="14">
        <v>711.63</v>
      </c>
      <c r="L104" s="14">
        <f t="shared" si="6"/>
        <v>2412.23</v>
      </c>
      <c r="M104" s="13"/>
      <c r="N104" s="13"/>
      <c r="O104" s="13"/>
    </row>
    <row r="105" spans="4:15" hidden="1" outlineLevel="1">
      <c r="E105" s="12" t="s">
        <v>168</v>
      </c>
      <c r="G105" s="13"/>
      <c r="H105" s="13"/>
      <c r="I105" s="14">
        <v>1675</v>
      </c>
      <c r="J105" s="14">
        <v>13500</v>
      </c>
      <c r="K105" s="14">
        <v>1100</v>
      </c>
      <c r="L105" s="14">
        <f t="shared" si="6"/>
        <v>16275</v>
      </c>
      <c r="M105" s="13"/>
      <c r="N105" s="13"/>
      <c r="O105" s="13"/>
    </row>
    <row r="106" spans="4:15" hidden="1" outlineLevel="1">
      <c r="E106" s="12" t="s">
        <v>169</v>
      </c>
      <c r="G106" s="14">
        <v>5</v>
      </c>
      <c r="H106" s="14">
        <v>250</v>
      </c>
      <c r="I106" s="14">
        <v>3158.09</v>
      </c>
      <c r="J106" s="14">
        <v>153.75</v>
      </c>
      <c r="K106" s="14">
        <v>35</v>
      </c>
      <c r="L106" s="14">
        <f t="shared" si="6"/>
        <v>3601.84</v>
      </c>
      <c r="M106" s="13"/>
      <c r="N106" s="13"/>
      <c r="O106" s="13"/>
    </row>
    <row r="107" spans="4:15" hidden="1" outlineLevel="1">
      <c r="E107" s="12" t="s">
        <v>170</v>
      </c>
      <c r="G107" s="14">
        <v>464</v>
      </c>
      <c r="H107" s="14">
        <v>410</v>
      </c>
      <c r="I107" s="14">
        <v>437</v>
      </c>
      <c r="J107" s="14">
        <v>500</v>
      </c>
      <c r="K107" s="14">
        <v>509</v>
      </c>
      <c r="L107" s="14">
        <f t="shared" si="6"/>
        <v>2320</v>
      </c>
      <c r="M107" s="13"/>
      <c r="N107" s="13"/>
      <c r="O107" s="13"/>
    </row>
    <row r="108" spans="4:15" hidden="1" outlineLevel="1">
      <c r="E108" s="12" t="s">
        <v>171</v>
      </c>
      <c r="G108" s="13"/>
      <c r="H108" s="13"/>
      <c r="I108" s="14">
        <v>102</v>
      </c>
      <c r="J108" s="13"/>
      <c r="K108" s="13"/>
      <c r="L108" s="14">
        <f t="shared" si="6"/>
        <v>102</v>
      </c>
      <c r="M108" s="13"/>
      <c r="N108" s="13"/>
      <c r="O108" s="13"/>
    </row>
    <row r="109" spans="4:15" hidden="1" outlineLevel="1">
      <c r="E109" s="12" t="s">
        <v>172</v>
      </c>
      <c r="G109" s="14">
        <v>272.91000000000003</v>
      </c>
      <c r="H109" s="14">
        <v>12.4</v>
      </c>
      <c r="I109" s="14">
        <v>1172.6300000000001</v>
      </c>
      <c r="J109" s="14">
        <v>362.74</v>
      </c>
      <c r="K109" s="14">
        <v>222.69</v>
      </c>
      <c r="L109" s="14">
        <f t="shared" si="6"/>
        <v>2043.37</v>
      </c>
      <c r="M109" s="13"/>
      <c r="N109" s="13"/>
      <c r="O109" s="13"/>
    </row>
    <row r="110" spans="4:15" hidden="1" outlineLevel="1">
      <c r="E110" s="12" t="s">
        <v>173</v>
      </c>
      <c r="G110" s="13"/>
      <c r="H110" s="14">
        <v>5096.68</v>
      </c>
      <c r="I110" s="14">
        <v>2296.34</v>
      </c>
      <c r="J110" s="14">
        <v>2296.34</v>
      </c>
      <c r="K110" s="14">
        <v>2296.33</v>
      </c>
      <c r="L110" s="14">
        <f t="shared" si="6"/>
        <v>11985.69</v>
      </c>
      <c r="M110" s="13"/>
      <c r="N110" s="13"/>
      <c r="O110" s="13"/>
    </row>
    <row r="111" spans="4:15" hidden="1" outlineLevel="1">
      <c r="E111" s="12" t="s">
        <v>174</v>
      </c>
      <c r="G111" s="13"/>
      <c r="H111" s="13"/>
      <c r="I111" s="13"/>
      <c r="J111" s="13"/>
      <c r="K111" s="14">
        <v>360</v>
      </c>
      <c r="L111" s="14">
        <f t="shared" si="6"/>
        <v>360</v>
      </c>
      <c r="M111" s="13"/>
      <c r="N111" s="13"/>
      <c r="O111" s="13"/>
    </row>
    <row r="112" spans="4:15" hidden="1" outlineLevel="1">
      <c r="E112" s="12" t="s">
        <v>175</v>
      </c>
      <c r="G112" s="13"/>
      <c r="H112" s="14">
        <v>98.95</v>
      </c>
      <c r="I112" s="14">
        <v>250</v>
      </c>
      <c r="J112" s="14">
        <v>10</v>
      </c>
      <c r="K112" s="13"/>
      <c r="L112" s="14">
        <f t="shared" si="6"/>
        <v>358.95</v>
      </c>
      <c r="M112" s="13"/>
      <c r="N112" s="13"/>
      <c r="O112" s="13"/>
    </row>
    <row r="113" spans="1:15" hidden="1" outlineLevel="1">
      <c r="E113" s="12" t="s">
        <v>176</v>
      </c>
      <c r="G113" s="13"/>
      <c r="H113" s="14">
        <v>156</v>
      </c>
      <c r="I113" s="14">
        <v>182.8</v>
      </c>
      <c r="J113" s="13"/>
      <c r="K113" s="14">
        <v>48</v>
      </c>
      <c r="L113" s="14">
        <f t="shared" si="6"/>
        <v>386.8</v>
      </c>
      <c r="M113" s="13"/>
      <c r="N113" s="13"/>
      <c r="O113" s="13"/>
    </row>
    <row r="114" spans="1:15" hidden="1" outlineLevel="1">
      <c r="E114" s="12" t="s">
        <v>180</v>
      </c>
      <c r="G114" s="15">
        <v>70.06</v>
      </c>
      <c r="H114" s="15">
        <v>60.08</v>
      </c>
      <c r="I114" s="15">
        <v>51.9</v>
      </c>
      <c r="J114" s="15">
        <v>69.64</v>
      </c>
      <c r="K114" s="15">
        <v>151.5</v>
      </c>
      <c r="L114" s="15">
        <f t="shared" si="6"/>
        <v>403.18</v>
      </c>
      <c r="M114" s="13"/>
      <c r="N114" s="13"/>
      <c r="O114" s="13"/>
    </row>
    <row r="115" spans="1:15" collapsed="1">
      <c r="D115" s="12" t="s">
        <v>186</v>
      </c>
      <c r="G115" s="14">
        <f>ROUND(SUM(G97:G98)+SUM(G103:G114),5)</f>
        <v>11669.36</v>
      </c>
      <c r="H115" s="14">
        <f>ROUND(SUM(H97:H98)+SUM(H103:H114),5)</f>
        <v>17299.04</v>
      </c>
      <c r="I115" s="14">
        <f>ROUND(SUM(I97:I98)+SUM(I103:I114),5)</f>
        <v>21696.77</v>
      </c>
      <c r="J115" s="14">
        <f>ROUND(SUM(J97:J98)+SUM(J103:J114),5)</f>
        <v>29678.73</v>
      </c>
      <c r="K115" s="14">
        <f>ROUND(SUM(K97:K98)+SUM(K103:K114),5)</f>
        <v>17831.21</v>
      </c>
      <c r="L115" s="14">
        <f t="shared" si="6"/>
        <v>98175.11</v>
      </c>
      <c r="M115" s="13"/>
      <c r="N115" s="13"/>
      <c r="O115" s="13"/>
    </row>
    <row r="116" spans="1:15">
      <c r="D116" s="12" t="s">
        <v>87</v>
      </c>
      <c r="G116" s="15">
        <v>7881.03</v>
      </c>
      <c r="H116" s="15">
        <v>7881.03</v>
      </c>
      <c r="I116" s="15">
        <v>7881.03</v>
      </c>
      <c r="J116" s="15">
        <v>7881.03</v>
      </c>
      <c r="K116" s="15">
        <v>7881.03</v>
      </c>
      <c r="L116" s="15">
        <f t="shared" si="6"/>
        <v>39405.15</v>
      </c>
      <c r="M116" s="13"/>
      <c r="N116" s="13"/>
      <c r="O116" s="13"/>
    </row>
    <row r="117" spans="1:15">
      <c r="C117" s="12" t="s">
        <v>88</v>
      </c>
      <c r="G117" s="15">
        <f>ROUND(G28+G56+SUM(G61:G63)+G80+G96+SUM(G115:G116),5)</f>
        <v>249868.78</v>
      </c>
      <c r="H117" s="15">
        <f>ROUND(H28+H56+SUM(H61:H63)+H80+H96+SUM(H115:H116),5)</f>
        <v>288725.81</v>
      </c>
      <c r="I117" s="15">
        <f>ROUND(I28+I56+SUM(I61:I63)+I80+I96+SUM(I115:I116),5)</f>
        <v>268541.5</v>
      </c>
      <c r="J117" s="15">
        <f>ROUND(J28+J56+SUM(J61:J63)+J80+J96+SUM(J115:J116),5)</f>
        <v>277173.62</v>
      </c>
      <c r="K117" s="15">
        <f>ROUND(K28+K56+SUM(K61:K63)+K80+K96+SUM(K115:K116),5)</f>
        <v>256012.21</v>
      </c>
      <c r="L117" s="15">
        <f t="shared" si="6"/>
        <v>1340321.92</v>
      </c>
      <c r="M117" s="13"/>
      <c r="N117" s="13"/>
      <c r="O117" s="13"/>
    </row>
    <row r="118" spans="1:15">
      <c r="B118" s="12" t="s">
        <v>89</v>
      </c>
      <c r="G118" s="15">
        <f>ROUND(G5+G27-G117,5)</f>
        <v>31534.45</v>
      </c>
      <c r="H118" s="15">
        <f>ROUND(H5+H27-H117,5)</f>
        <v>-9000.08</v>
      </c>
      <c r="I118" s="15">
        <f>ROUND(I5+I27-I117,5)</f>
        <v>12049.84</v>
      </c>
      <c r="J118" s="15">
        <f>ROUND(J5+J27-J117,5)</f>
        <v>505.68</v>
      </c>
      <c r="K118" s="15">
        <f>ROUND(K5+K27-K117,5)</f>
        <v>21936.71</v>
      </c>
      <c r="L118" s="15">
        <f t="shared" si="6"/>
        <v>57026.6</v>
      </c>
      <c r="M118" s="13"/>
      <c r="N118" s="13"/>
      <c r="O118" s="13"/>
    </row>
    <row r="119" spans="1:15" ht="14.5" thickBot="1">
      <c r="A119" s="12" t="s">
        <v>50</v>
      </c>
      <c r="G119" s="16">
        <f>G118</f>
        <v>31534.45</v>
      </c>
      <c r="H119" s="16">
        <f>H118</f>
        <v>-9000.08</v>
      </c>
      <c r="I119" s="16">
        <f>I118</f>
        <v>12049.84</v>
      </c>
      <c r="J119" s="16">
        <f>J118</f>
        <v>505.68</v>
      </c>
      <c r="K119" s="16">
        <f>K118</f>
        <v>21936.71</v>
      </c>
      <c r="L119" s="16">
        <f t="shared" si="6"/>
        <v>57026.6</v>
      </c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  <row r="121" spans="1:15">
      <c r="G121" s="13"/>
      <c r="H121" s="13"/>
      <c r="I121" s="13"/>
      <c r="J121" s="13"/>
      <c r="K121" s="13"/>
      <c r="L121" s="13"/>
      <c r="M121" s="13"/>
      <c r="N121" s="13"/>
      <c r="O121" s="13"/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6:R4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0.83203125" style="6" customWidth="1"/>
    <col min="7" max="7" width="9.58203125" style="6" customWidth="1"/>
    <col min="8" max="8" width="11.83203125" style="6" customWidth="1"/>
    <col min="9" max="9" width="12" style="6" customWidth="1"/>
    <col min="10" max="10" width="11.33203125" style="6" customWidth="1"/>
    <col min="11" max="11" width="11.1640625" style="6" customWidth="1"/>
    <col min="12" max="12" width="11.08203125" style="6" customWidth="1"/>
    <col min="13" max="13" width="12.08203125" style="6" customWidth="1"/>
    <col min="14" max="14" width="11.08203125" style="6" customWidth="1"/>
    <col min="15" max="15" width="11.1640625" style="6" customWidth="1"/>
    <col min="16" max="16" width="10.5" style="6" customWidth="1"/>
    <col min="17" max="17" width="13.33203125" style="6" customWidth="1"/>
    <col min="18" max="16384" width="8.6640625" style="6"/>
  </cols>
  <sheetData>
    <row r="6" spans="1:18" ht="30" customHeight="1"/>
    <row r="8" spans="1:18" ht="20">
      <c r="A8" s="5" t="s">
        <v>0</v>
      </c>
      <c r="Q8" s="6" t="s">
        <v>307</v>
      </c>
    </row>
    <row r="9" spans="1:18" ht="24">
      <c r="A9" s="7" t="s">
        <v>224</v>
      </c>
      <c r="Q9" s="8" t="s">
        <v>307</v>
      </c>
    </row>
    <row r="10" spans="1:18" ht="16.5">
      <c r="A10" s="9" t="s">
        <v>505</v>
      </c>
      <c r="Q10" s="10" t="s">
        <v>2</v>
      </c>
    </row>
    <row r="11" spans="1:18" s="57" customFormat="1" ht="28">
      <c r="H11" s="22" t="s">
        <v>226</v>
      </c>
      <c r="I11" s="22" t="s">
        <v>228</v>
      </c>
      <c r="J11" s="22" t="s">
        <v>229</v>
      </c>
      <c r="M11" s="22" t="s">
        <v>230</v>
      </c>
      <c r="O11" s="22" t="s">
        <v>235</v>
      </c>
    </row>
    <row r="12" spans="1:18" s="57" customFormat="1" ht="45" customHeight="1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241</v>
      </c>
      <c r="L12" s="22" t="s">
        <v>242</v>
      </c>
      <c r="M12" s="22" t="s">
        <v>243</v>
      </c>
      <c r="N12" s="22" t="s">
        <v>244</v>
      </c>
      <c r="O12" s="22" t="s">
        <v>245</v>
      </c>
      <c r="P12" s="22" t="s">
        <v>246</v>
      </c>
      <c r="Q12" s="22" t="s">
        <v>63</v>
      </c>
    </row>
    <row r="13" spans="1:18">
      <c r="B13" s="12" t="s">
        <v>64</v>
      </c>
    </row>
    <row r="14" spans="1:18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18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4">
        <f t="shared" ref="Q15:Q25" si="0">ROUND(SUM(F15:G15)+SUM(K15:L15)+N15+P15,5)</f>
        <v>15538.32</v>
      </c>
      <c r="R15" s="13"/>
    </row>
    <row r="16" spans="1:18">
      <c r="E16" s="12" t="s">
        <v>67</v>
      </c>
      <c r="F16" s="14">
        <v>1076578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4">
        <f t="shared" si="0"/>
        <v>1076578</v>
      </c>
      <c r="R16" s="13"/>
    </row>
    <row r="17" spans="3:18">
      <c r="E17" s="12" t="s">
        <v>248</v>
      </c>
      <c r="F17" s="13"/>
      <c r="G17" s="14">
        <v>27609.11</v>
      </c>
      <c r="H17" s="13"/>
      <c r="I17" s="13"/>
      <c r="J17" s="13"/>
      <c r="K17" s="13"/>
      <c r="L17" s="13"/>
      <c r="M17" s="13"/>
      <c r="N17" s="13"/>
      <c r="O17" s="13"/>
      <c r="P17" s="13"/>
      <c r="Q17" s="14">
        <f t="shared" si="0"/>
        <v>27609.11</v>
      </c>
      <c r="R17" s="13"/>
    </row>
    <row r="18" spans="3:18">
      <c r="E18" s="12" t="s">
        <v>68</v>
      </c>
      <c r="F18" s="13"/>
      <c r="G18" s="13"/>
      <c r="H18" s="14">
        <v>8500</v>
      </c>
      <c r="I18" s="14">
        <v>3520</v>
      </c>
      <c r="J18" s="13"/>
      <c r="K18" s="14">
        <f>ROUND(SUM(H18:J18),5)</f>
        <v>12020</v>
      </c>
      <c r="L18" s="13"/>
      <c r="M18" s="13"/>
      <c r="N18" s="13"/>
      <c r="O18" s="13"/>
      <c r="P18" s="13"/>
      <c r="Q18" s="14">
        <f t="shared" si="0"/>
        <v>12020</v>
      </c>
      <c r="R18" s="13"/>
    </row>
    <row r="19" spans="3:18">
      <c r="E19" s="12" t="s">
        <v>69</v>
      </c>
      <c r="F19" s="14">
        <v>32.299999999999997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4">
        <f t="shared" si="0"/>
        <v>32.299999999999997</v>
      </c>
      <c r="R19" s="13"/>
    </row>
    <row r="20" spans="3:18">
      <c r="E20" s="12" t="s">
        <v>70</v>
      </c>
      <c r="F20" s="14">
        <v>7715.79</v>
      </c>
      <c r="G20" s="13"/>
      <c r="H20" s="13"/>
      <c r="I20" s="13"/>
      <c r="J20" s="13"/>
      <c r="K20" s="13"/>
      <c r="L20" s="14">
        <v>232.48</v>
      </c>
      <c r="M20" s="13"/>
      <c r="N20" s="13"/>
      <c r="O20" s="13"/>
      <c r="P20" s="13"/>
      <c r="Q20" s="14">
        <f t="shared" si="0"/>
        <v>7948.27</v>
      </c>
      <c r="R20" s="13"/>
    </row>
    <row r="21" spans="3:18">
      <c r="E21" s="12" t="s">
        <v>71</v>
      </c>
      <c r="F21" s="14">
        <v>13486.88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4">
        <f t="shared" si="0"/>
        <v>13486.88</v>
      </c>
      <c r="R21" s="13"/>
    </row>
    <row r="22" spans="3:18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4">
        <f t="shared" si="0"/>
        <v>866.22</v>
      </c>
      <c r="R22" s="13"/>
    </row>
    <row r="23" spans="3:18">
      <c r="E23" s="12" t="s">
        <v>75</v>
      </c>
      <c r="F23" s="15">
        <v>5180.8599999999997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5">
        <f t="shared" si="0"/>
        <v>5180.8599999999997</v>
      </c>
      <c r="R23" s="13"/>
    </row>
    <row r="24" spans="3:18">
      <c r="D24" s="12" t="s">
        <v>76</v>
      </c>
      <c r="F24" s="15">
        <f>ROUND(SUM(F14:F23),5)</f>
        <v>1119398.3700000001</v>
      </c>
      <c r="G24" s="15">
        <f>ROUND(SUM(G14:G23),5)</f>
        <v>27609.11</v>
      </c>
      <c r="H24" s="15">
        <f>ROUND(SUM(H14:H23),5)</f>
        <v>8500</v>
      </c>
      <c r="I24" s="15">
        <f>ROUND(SUM(I14:I23),5)</f>
        <v>3520</v>
      </c>
      <c r="J24" s="13"/>
      <c r="K24" s="15">
        <f>ROUND(SUM(H24:J24),5)</f>
        <v>12020</v>
      </c>
      <c r="L24" s="15">
        <f>ROUND(SUM(L14:L23),5)</f>
        <v>232.48</v>
      </c>
      <c r="M24" s="13"/>
      <c r="N24" s="13"/>
      <c r="O24" s="13"/>
      <c r="P24" s="13"/>
      <c r="Q24" s="15">
        <f t="shared" si="0"/>
        <v>1159259.96</v>
      </c>
      <c r="R24" s="13"/>
    </row>
    <row r="25" spans="3:18">
      <c r="C25" s="12" t="s">
        <v>77</v>
      </c>
      <c r="F25" s="14">
        <f>F24</f>
        <v>1119398.3700000001</v>
      </c>
      <c r="G25" s="14">
        <f>G24</f>
        <v>27609.11</v>
      </c>
      <c r="H25" s="14">
        <f>H24</f>
        <v>8500</v>
      </c>
      <c r="I25" s="14">
        <f>I24</f>
        <v>3520</v>
      </c>
      <c r="J25" s="13"/>
      <c r="K25" s="14">
        <f>ROUND(SUM(H25:J25),5)</f>
        <v>12020</v>
      </c>
      <c r="L25" s="14">
        <f>L24</f>
        <v>232.48</v>
      </c>
      <c r="M25" s="13"/>
      <c r="N25" s="13"/>
      <c r="O25" s="13"/>
      <c r="P25" s="13"/>
      <c r="Q25" s="14">
        <f t="shared" si="0"/>
        <v>1159259.96</v>
      </c>
      <c r="R25" s="13"/>
    </row>
    <row r="26" spans="3:18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3:18">
      <c r="D27" s="12" t="s">
        <v>79</v>
      </c>
      <c r="F27" s="14">
        <v>771832.39</v>
      </c>
      <c r="G27" s="14">
        <v>9715.34</v>
      </c>
      <c r="H27" s="13"/>
      <c r="I27" s="13"/>
      <c r="J27" s="13"/>
      <c r="K27" s="13"/>
      <c r="L27" s="13"/>
      <c r="M27" s="13"/>
      <c r="N27" s="13"/>
      <c r="O27" s="13"/>
      <c r="P27" s="13"/>
      <c r="Q27" s="14">
        <f t="shared" ref="Q27:Q39" si="1">ROUND(SUM(F27:G27)+SUM(K27:L27)+N27+P27,5)</f>
        <v>781547.73</v>
      </c>
      <c r="R27" s="13"/>
    </row>
    <row r="28" spans="3:18">
      <c r="D28" s="12" t="s">
        <v>80</v>
      </c>
      <c r="F28" s="14">
        <v>129154.96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4">
        <f t="shared" si="1"/>
        <v>129154.96</v>
      </c>
      <c r="R28" s="13"/>
    </row>
    <row r="29" spans="3:18">
      <c r="D29" s="12" t="s">
        <v>81</v>
      </c>
      <c r="F29" s="14">
        <v>6595.99</v>
      </c>
      <c r="G29" s="13"/>
      <c r="H29" s="13"/>
      <c r="I29" s="13"/>
      <c r="J29" s="13"/>
      <c r="K29" s="13"/>
      <c r="L29" s="13"/>
      <c r="M29" s="13"/>
      <c r="N29" s="13"/>
      <c r="O29" s="14">
        <v>750</v>
      </c>
      <c r="P29" s="14">
        <f>O29</f>
        <v>750</v>
      </c>
      <c r="Q29" s="14">
        <f t="shared" si="1"/>
        <v>7345.99</v>
      </c>
      <c r="R29" s="13"/>
    </row>
    <row r="30" spans="3:18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4">
        <f t="shared" si="1"/>
        <v>1562.79</v>
      </c>
      <c r="R30" s="13"/>
    </row>
    <row r="31" spans="3:18">
      <c r="D31" s="12" t="s">
        <v>84</v>
      </c>
      <c r="F31" s="14">
        <v>21190.18</v>
      </c>
      <c r="G31" s="13"/>
      <c r="H31" s="13"/>
      <c r="I31" s="13"/>
      <c r="J31" s="13"/>
      <c r="K31" s="13"/>
      <c r="L31" s="14">
        <v>3571.96</v>
      </c>
      <c r="M31" s="14">
        <v>5916.47</v>
      </c>
      <c r="N31" s="14">
        <f>M31</f>
        <v>5916.47</v>
      </c>
      <c r="O31" s="14">
        <v>814.94</v>
      </c>
      <c r="P31" s="14">
        <f>O31</f>
        <v>814.94</v>
      </c>
      <c r="Q31" s="14">
        <f t="shared" si="1"/>
        <v>31493.55</v>
      </c>
      <c r="R31" s="13"/>
    </row>
    <row r="32" spans="3:18">
      <c r="D32" s="12" t="s">
        <v>250</v>
      </c>
      <c r="F32" s="13"/>
      <c r="G32" s="13"/>
      <c r="H32" s="14">
        <v>3534.25</v>
      </c>
      <c r="I32" s="14">
        <v>2420</v>
      </c>
      <c r="J32" s="14">
        <v>200</v>
      </c>
      <c r="K32" s="14">
        <f>ROUND(SUM(H32:J32),5)</f>
        <v>6154.25</v>
      </c>
      <c r="L32" s="13"/>
      <c r="M32" s="13"/>
      <c r="N32" s="13"/>
      <c r="O32" s="13"/>
      <c r="P32" s="13"/>
      <c r="Q32" s="14">
        <f t="shared" si="1"/>
        <v>6154.25</v>
      </c>
      <c r="R32" s="13"/>
    </row>
    <row r="33" spans="1:18">
      <c r="D33" s="12" t="s">
        <v>251</v>
      </c>
      <c r="F33" s="13"/>
      <c r="G33" s="14">
        <v>13511.47</v>
      </c>
      <c r="H33" s="13"/>
      <c r="I33" s="13"/>
      <c r="J33" s="13"/>
      <c r="K33" s="13"/>
      <c r="L33" s="13"/>
      <c r="M33" s="13"/>
      <c r="N33" s="13"/>
      <c r="O33" s="13"/>
      <c r="P33" s="13"/>
      <c r="Q33" s="14">
        <f t="shared" si="1"/>
        <v>13511.47</v>
      </c>
      <c r="R33" s="13"/>
    </row>
    <row r="34" spans="1:18">
      <c r="D34" s="12" t="s">
        <v>85</v>
      </c>
      <c r="F34" s="14">
        <v>42274.38</v>
      </c>
      <c r="G34" s="14">
        <v>51.46</v>
      </c>
      <c r="H34" s="13"/>
      <c r="I34" s="13"/>
      <c r="J34" s="13"/>
      <c r="K34" s="13"/>
      <c r="L34" s="13"/>
      <c r="M34" s="13"/>
      <c r="N34" s="13"/>
      <c r="O34" s="13"/>
      <c r="P34" s="13"/>
      <c r="Q34" s="14">
        <f t="shared" si="1"/>
        <v>42325.84</v>
      </c>
      <c r="R34" s="13"/>
    </row>
    <row r="35" spans="1:18">
      <c r="D35" s="12" t="s">
        <v>86</v>
      </c>
      <c r="F35" s="14">
        <v>80274.259999999995</v>
      </c>
      <c r="G35" s="13"/>
      <c r="H35" s="13"/>
      <c r="I35" s="14">
        <v>24.4</v>
      </c>
      <c r="J35" s="13"/>
      <c r="K35" s="14">
        <f>ROUND(SUM(H35:J35),5)</f>
        <v>24.4</v>
      </c>
      <c r="L35" s="14">
        <v>743.47</v>
      </c>
      <c r="M35" s="13"/>
      <c r="N35" s="13"/>
      <c r="O35" s="13"/>
      <c r="P35" s="13"/>
      <c r="Q35" s="14">
        <f t="shared" si="1"/>
        <v>81042.13</v>
      </c>
      <c r="R35" s="13"/>
    </row>
    <row r="36" spans="1:18">
      <c r="D36" s="12" t="s">
        <v>87</v>
      </c>
      <c r="F36" s="15">
        <v>31524.12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5">
        <f t="shared" si="1"/>
        <v>31524.12</v>
      </c>
      <c r="R36" s="13"/>
    </row>
    <row r="37" spans="1:18">
      <c r="C37" s="12" t="s">
        <v>88</v>
      </c>
      <c r="F37" s="15">
        <f>ROUND(SUM(F26:F36),5)</f>
        <v>1084409.07</v>
      </c>
      <c r="G37" s="15">
        <f>ROUND(SUM(G26:G36),5)</f>
        <v>23278.27</v>
      </c>
      <c r="H37" s="15">
        <f>ROUND(SUM(H26:H36),5)</f>
        <v>3534.25</v>
      </c>
      <c r="I37" s="15">
        <f>ROUND(SUM(I26:I36),5)</f>
        <v>2444.4</v>
      </c>
      <c r="J37" s="15">
        <f>ROUND(SUM(J26:J36),5)</f>
        <v>200</v>
      </c>
      <c r="K37" s="15">
        <f>ROUND(SUM(H37:J37),5)</f>
        <v>6178.65</v>
      </c>
      <c r="L37" s="15">
        <f>ROUND(SUM(L26:L36),5)</f>
        <v>4315.43</v>
      </c>
      <c r="M37" s="15">
        <f>ROUND(SUM(M26:M36),5)</f>
        <v>5916.47</v>
      </c>
      <c r="N37" s="15">
        <f>M37</f>
        <v>5916.47</v>
      </c>
      <c r="O37" s="15">
        <f>ROUND(SUM(O26:O36),5)</f>
        <v>1564.94</v>
      </c>
      <c r="P37" s="15">
        <f>O37</f>
        <v>1564.94</v>
      </c>
      <c r="Q37" s="15">
        <f t="shared" si="1"/>
        <v>1125662.83</v>
      </c>
      <c r="R37" s="13"/>
    </row>
    <row r="38" spans="1:18">
      <c r="B38" s="12" t="s">
        <v>89</v>
      </c>
      <c r="F38" s="15">
        <f>ROUND(F13+F25-F37,5)</f>
        <v>34989.300000000003</v>
      </c>
      <c r="G38" s="15">
        <f>ROUND(G13+G25-G37,5)</f>
        <v>4330.84</v>
      </c>
      <c r="H38" s="15">
        <f>ROUND(H13+H25-H37,5)</f>
        <v>4965.75</v>
      </c>
      <c r="I38" s="15">
        <f>ROUND(I13+I25-I37,5)</f>
        <v>1075.5999999999999</v>
      </c>
      <c r="J38" s="15">
        <f>ROUND(J13+J25-J37,5)</f>
        <v>-200</v>
      </c>
      <c r="K38" s="15">
        <f>ROUND(SUM(H38:J38),5)</f>
        <v>5841.35</v>
      </c>
      <c r="L38" s="15">
        <f>ROUND(L13+L25-L37,5)</f>
        <v>-4082.95</v>
      </c>
      <c r="M38" s="15">
        <f>ROUND(M13+M25-M37,5)</f>
        <v>-5916.47</v>
      </c>
      <c r="N38" s="15">
        <f>M38</f>
        <v>-5916.47</v>
      </c>
      <c r="O38" s="15">
        <f>ROUND(O13+O25-O37,5)</f>
        <v>-1564.94</v>
      </c>
      <c r="P38" s="15">
        <f>O38</f>
        <v>-1564.94</v>
      </c>
      <c r="Q38" s="15">
        <f t="shared" si="1"/>
        <v>33597.129999999997</v>
      </c>
      <c r="R38" s="13"/>
    </row>
    <row r="39" spans="1:18" ht="14.5" thickBot="1">
      <c r="A39" s="12" t="s">
        <v>50</v>
      </c>
      <c r="F39" s="16">
        <f>F38</f>
        <v>34989.300000000003</v>
      </c>
      <c r="G39" s="16">
        <f>G38</f>
        <v>4330.84</v>
      </c>
      <c r="H39" s="16">
        <f>H38</f>
        <v>4965.75</v>
      </c>
      <c r="I39" s="16">
        <f>I38</f>
        <v>1075.5999999999999</v>
      </c>
      <c r="J39" s="16">
        <f>J38</f>
        <v>-200</v>
      </c>
      <c r="K39" s="16">
        <f>ROUND(SUM(H39:J39),5)</f>
        <v>5841.35</v>
      </c>
      <c r="L39" s="16">
        <f>L38</f>
        <v>-4082.95</v>
      </c>
      <c r="M39" s="16">
        <f>M38</f>
        <v>-5916.47</v>
      </c>
      <c r="N39" s="16">
        <f>M39</f>
        <v>-5916.47</v>
      </c>
      <c r="O39" s="16">
        <f>O38</f>
        <v>-1564.94</v>
      </c>
      <c r="P39" s="16">
        <f>O39</f>
        <v>-1564.94</v>
      </c>
      <c r="Q39" s="16">
        <f t="shared" si="1"/>
        <v>33597.129999999997</v>
      </c>
      <c r="R39" s="13"/>
    </row>
    <row r="40" spans="1:18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1" spans="1:18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</sheetData>
  <pageMargins left="0.75" right="0.75" top="1" bottom="1" header="0.5" footer="0.5"/>
  <pageSetup scale="63" orientation="landscape" r:id="rId1"/>
  <headerFooter>
    <oddFooter>&amp;L&amp;F&amp;C&amp;A&amp;R&amp;D  &amp;T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J6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3.08203125" style="6" customWidth="1"/>
    <col min="8" max="8" width="4.58203125" style="6" customWidth="1"/>
    <col min="9" max="9" width="11.5" style="6" customWidth="1"/>
    <col min="10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573</v>
      </c>
      <c r="G10" s="10" t="s">
        <v>2</v>
      </c>
    </row>
    <row r="12" spans="1:10" ht="27.65" customHeight="1">
      <c r="F12" s="11" t="s">
        <v>574</v>
      </c>
      <c r="G12" s="11" t="s">
        <v>575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23105.29</v>
      </c>
      <c r="G16" s="14">
        <v>33555.57</v>
      </c>
      <c r="I16" s="1">
        <f t="shared" ref="I16:I22" si="0">+F16-G16</f>
        <v>-10450.279999999999</v>
      </c>
      <c r="J16" s="61"/>
    </row>
    <row r="17" spans="2:10">
      <c r="D17" s="12" t="s">
        <v>7</v>
      </c>
      <c r="F17" s="14">
        <v>268528.44</v>
      </c>
      <c r="G17" s="14">
        <v>369536.01</v>
      </c>
      <c r="I17" s="1">
        <f t="shared" si="0"/>
        <v>-101007.57</v>
      </c>
      <c r="J17" s="61"/>
    </row>
    <row r="18" spans="2:10">
      <c r="D18" s="12" t="s">
        <v>8</v>
      </c>
      <c r="F18" s="14">
        <v>2895.27</v>
      </c>
      <c r="G18" s="14">
        <v>4383.55</v>
      </c>
      <c r="I18" s="1">
        <f t="shared" si="0"/>
        <v>-1488.2800000000002</v>
      </c>
      <c r="J18" s="61"/>
    </row>
    <row r="19" spans="2:10">
      <c r="D19" s="12" t="s">
        <v>9</v>
      </c>
      <c r="F19" s="14">
        <v>2163.5700000000002</v>
      </c>
      <c r="G19" s="14">
        <v>1416.8</v>
      </c>
      <c r="I19" s="1">
        <f t="shared" si="0"/>
        <v>746.77000000000021</v>
      </c>
      <c r="J19" s="61"/>
    </row>
    <row r="20" spans="2:10">
      <c r="D20" s="12" t="s">
        <v>10</v>
      </c>
      <c r="F20" s="14">
        <v>88871.78</v>
      </c>
      <c r="G20" s="14">
        <v>70975.289999999994</v>
      </c>
      <c r="I20" s="1">
        <f t="shared" si="0"/>
        <v>17896.490000000005</v>
      </c>
      <c r="J20" s="61"/>
    </row>
    <row r="21" spans="2:10">
      <c r="D21" s="12" t="s">
        <v>11</v>
      </c>
      <c r="F21" s="14">
        <v>4635.4799999999996</v>
      </c>
      <c r="G21" s="14">
        <v>4.16</v>
      </c>
      <c r="I21" s="1">
        <f t="shared" si="0"/>
        <v>4631.32</v>
      </c>
      <c r="J21" s="61"/>
    </row>
    <row r="22" spans="2:10">
      <c r="D22" s="12" t="s">
        <v>12</v>
      </c>
      <c r="F22" s="15">
        <v>14813.9</v>
      </c>
      <c r="G22" s="15">
        <v>8448.3700000000008</v>
      </c>
      <c r="I22" s="3">
        <f t="shared" si="0"/>
        <v>6365.5299999999988</v>
      </c>
      <c r="J22" s="61">
        <f>+I22+G22-F22</f>
        <v>0</v>
      </c>
    </row>
    <row r="23" spans="2:10">
      <c r="C23" s="12" t="s">
        <v>13</v>
      </c>
      <c r="F23" s="15">
        <f>ROUND(SUM(F15:F22),5)</f>
        <v>405013.73</v>
      </c>
      <c r="G23" s="15">
        <f>ROUND(SUM(G15:G22),5)</f>
        <v>488319.75</v>
      </c>
      <c r="I23" s="1">
        <f>SUM(I15:I22)</f>
        <v>-83306.01999999999</v>
      </c>
      <c r="J23" s="61">
        <f>+I23+G23-F23</f>
        <v>0</v>
      </c>
    </row>
    <row r="24" spans="2:10">
      <c r="B24" s="12" t="s">
        <v>17</v>
      </c>
      <c r="F24" s="14">
        <f>ROUND(F14+F23,5)</f>
        <v>405013.73</v>
      </c>
      <c r="G24" s="14">
        <f>ROUND(G14+G23,5)</f>
        <v>488319.75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-517188.55</v>
      </c>
      <c r="G32" s="15">
        <v>-422369.95</v>
      </c>
      <c r="I32" s="3">
        <f t="shared" si="1"/>
        <v>-94818.599999999977</v>
      </c>
    </row>
    <row r="33" spans="1:10">
      <c r="B33" s="12" t="s">
        <v>26</v>
      </c>
      <c r="F33" s="15">
        <f>ROUND(F25+SUM(F29:F32),5)</f>
        <v>3852643.91</v>
      </c>
      <c r="G33" s="15">
        <f>ROUND(G25+SUM(G29:G32),5)</f>
        <v>3947462.51</v>
      </c>
      <c r="I33" s="2">
        <f t="shared" si="1"/>
        <v>-94818.599999999627</v>
      </c>
    </row>
    <row r="34" spans="1:10" ht="14.5" thickBot="1">
      <c r="A34" s="12" t="s">
        <v>27</v>
      </c>
      <c r="F34" s="16">
        <f>ROUND(F13+F24+F33,5)</f>
        <v>4257657.6399999997</v>
      </c>
      <c r="G34" s="16">
        <f>ROUND(G13+G24+G33,5)</f>
        <v>4435782.26</v>
      </c>
      <c r="I34" s="266">
        <f t="shared" si="1"/>
        <v>-178124.62000000011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159.5</v>
      </c>
      <c r="G39" s="14">
        <v>51295.75</v>
      </c>
      <c r="I39" s="1">
        <f>+F39-G39</f>
        <v>-51136.25</v>
      </c>
    </row>
    <row r="40" spans="1:10">
      <c r="E40" s="12" t="s">
        <v>477</v>
      </c>
      <c r="F40" s="15">
        <v>4327.8900000000003</v>
      </c>
      <c r="G40" s="17"/>
      <c r="I40" s="3">
        <f>+F40-G40</f>
        <v>4327.8900000000003</v>
      </c>
    </row>
    <row r="41" spans="1:10">
      <c r="D41" s="12" t="s">
        <v>33</v>
      </c>
      <c r="F41" s="14">
        <f>ROUND(SUM(F38:F40),5)</f>
        <v>4487.3900000000003</v>
      </c>
      <c r="G41" s="14">
        <f>ROUND(SUM(G38:G40),5)</f>
        <v>51295.75</v>
      </c>
      <c r="I41" s="13">
        <f>SUM(I39:I40)</f>
        <v>-46808.36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-1559.01</v>
      </c>
      <c r="G44" s="14">
        <v>1690.47</v>
      </c>
      <c r="I44" s="1">
        <f t="shared" si="2"/>
        <v>-3249.48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12864.7</v>
      </c>
      <c r="G46" s="14">
        <v>14595.46</v>
      </c>
      <c r="I46" s="1">
        <f t="shared" si="2"/>
        <v>-1730.7599999999984</v>
      </c>
    </row>
    <row r="47" spans="1:10">
      <c r="E47" s="12" t="s">
        <v>39</v>
      </c>
      <c r="F47" s="14">
        <v>12812.22</v>
      </c>
      <c r="G47" s="14">
        <v>7707.81</v>
      </c>
      <c r="I47" s="1">
        <f t="shared" si="2"/>
        <v>5104.4099999999989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207491.05</v>
      </c>
      <c r="G50" s="15">
        <f>ROUND(SUM(G42:G49),5)</f>
        <v>192623.17</v>
      </c>
      <c r="I50" s="18">
        <f>SUM(I43:I49)</f>
        <v>14867.87999999999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211978.44</v>
      </c>
      <c r="G51" s="14">
        <f>ROUND(G37+G41+G50,5)</f>
        <v>243918.92</v>
      </c>
      <c r="I51" s="13">
        <f>+I41+I50</f>
        <v>-31940.48000000001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3841790.98</v>
      </c>
      <c r="G53" s="15">
        <v>3936346.77</v>
      </c>
      <c r="I53" s="17">
        <f>+F53-G53</f>
        <v>-94555.790000000037</v>
      </c>
      <c r="J53" s="213"/>
    </row>
    <row r="54" spans="1:10">
      <c r="C54" s="12" t="s">
        <v>45</v>
      </c>
      <c r="F54" s="15">
        <f>ROUND(SUM(F52:F53),5)</f>
        <v>3841790.98</v>
      </c>
      <c r="G54" s="15">
        <f>ROUND(SUM(G52:G53),5)</f>
        <v>3936346.77</v>
      </c>
      <c r="I54" s="18">
        <f>+I53</f>
        <v>-94555.790000000037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4053769.42</v>
      </c>
      <c r="G55" s="14">
        <f>ROUND(G36+G51+G54,5)</f>
        <v>4180265.69</v>
      </c>
      <c r="I55" s="13">
        <f>+I51+I54</f>
        <v>-126496.27000000005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-113510.71</v>
      </c>
      <c r="G59" s="15">
        <v>17964.07</v>
      </c>
      <c r="I59" s="3">
        <f>+F59-G59</f>
        <v>-131474.78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203888.22</v>
      </c>
      <c r="G60" s="15">
        <f>ROUND(SUM(G56:G59),5)</f>
        <v>255516.57</v>
      </c>
      <c r="I60" s="18">
        <f>SUM(I57:I59)</f>
        <v>-51628.349999999991</v>
      </c>
      <c r="J60" s="213">
        <f>ROUND((+F60-G60-I60),0)</f>
        <v>0</v>
      </c>
    </row>
    <row r="61" spans="1:10" ht="14.5" thickBot="1">
      <c r="A61" s="12" t="s">
        <v>52</v>
      </c>
      <c r="F61" s="16">
        <f>ROUND(F35+F55+F60,5)</f>
        <v>4257657.6399999997</v>
      </c>
      <c r="G61" s="16">
        <f>ROUND(G35+G55+G60,5)</f>
        <v>4435782.26</v>
      </c>
      <c r="I61" s="58">
        <f>+I55+I60</f>
        <v>-178124.62000000005</v>
      </c>
      <c r="J61" s="213"/>
    </row>
    <row r="62" spans="1:10">
      <c r="F62" s="13"/>
      <c r="G62" s="13"/>
      <c r="I62" s="213">
        <f>ROUND((+I34-I55-I60),0)</f>
        <v>0</v>
      </c>
    </row>
  </sheetData>
  <pageMargins left="0.75" right="0.5" top="0.75" bottom="0.75" header="0.5" footer="0.5"/>
  <pageSetup scale="6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36"/>
  <sheetViews>
    <sheetView workbookViewId="0"/>
  </sheetViews>
  <sheetFormatPr defaultColWidth="8.6640625" defaultRowHeight="14"/>
  <cols>
    <col min="1" max="4" width="2" style="6" bestFit="1" customWidth="1"/>
    <col min="5" max="5" width="28.6640625" style="6" customWidth="1"/>
    <col min="6" max="13" width="10.08203125" style="6" bestFit="1" customWidth="1"/>
    <col min="14" max="14" width="10.33203125" style="6" bestFit="1" customWidth="1"/>
    <col min="15" max="15" width="2.6640625" style="6" customWidth="1"/>
    <col min="16" max="16" width="9.6640625" style="6" customWidth="1"/>
    <col min="17" max="17" width="10.33203125" style="6" customWidth="1"/>
    <col min="18" max="18" width="8.6640625" style="6"/>
    <col min="19" max="19" width="2.83203125" style="6" customWidth="1"/>
    <col min="20" max="20" width="9.1640625" style="6" customWidth="1"/>
    <col min="21" max="21" width="9.5" style="6" customWidth="1"/>
    <col min="22" max="16384" width="8.6640625" style="6"/>
  </cols>
  <sheetData>
    <row r="1" spans="1:22">
      <c r="F1" s="13"/>
      <c r="G1" s="13"/>
    </row>
    <row r="2" spans="1:22">
      <c r="F2" s="13"/>
      <c r="G2" s="13"/>
    </row>
    <row r="3" spans="1:22">
      <c r="F3" s="13"/>
      <c r="G3" s="13"/>
    </row>
    <row r="4" spans="1:22">
      <c r="F4" s="13"/>
      <c r="G4" s="13"/>
    </row>
    <row r="5" spans="1:22">
      <c r="F5" s="13"/>
      <c r="G5" s="13"/>
    </row>
    <row r="6" spans="1:22" ht="30" customHeight="1">
      <c r="F6" s="13"/>
      <c r="G6" s="13"/>
    </row>
    <row r="7" spans="1:22">
      <c r="F7" s="13"/>
      <c r="G7" s="13"/>
    </row>
    <row r="8" spans="1:22" ht="20">
      <c r="A8" s="5" t="s">
        <v>0</v>
      </c>
      <c r="N8" s="6" t="s">
        <v>307</v>
      </c>
    </row>
    <row r="9" spans="1:22" ht="24">
      <c r="A9" s="7" t="s">
        <v>53</v>
      </c>
      <c r="N9" s="8" t="s">
        <v>307</v>
      </c>
    </row>
    <row r="10" spans="1:22" ht="16.5">
      <c r="A10" s="9" t="s">
        <v>567</v>
      </c>
      <c r="N10" s="10" t="s">
        <v>2</v>
      </c>
    </row>
    <row r="11" spans="1:22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63</v>
      </c>
      <c r="P11" s="17" t="s">
        <v>470</v>
      </c>
      <c r="Q11" s="191" t="s">
        <v>559</v>
      </c>
      <c r="R11" s="281" t="s">
        <v>188</v>
      </c>
      <c r="T11" s="281" t="s">
        <v>189</v>
      </c>
      <c r="U11" s="191" t="s">
        <v>472</v>
      </c>
      <c r="V11" s="281" t="s">
        <v>188</v>
      </c>
    </row>
    <row r="12" spans="1:22">
      <c r="B12" s="12" t="s">
        <v>64</v>
      </c>
    </row>
    <row r="13" spans="1:22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</row>
    <row r="14" spans="1:22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4">
        <f t="shared" ref="N14:N23" si="0">ROUND(SUM(F14:M14),5)</f>
        <v>15538.32</v>
      </c>
      <c r="P14" s="13">
        <f>+'Feb-P+L-w-PY'!H8</f>
        <v>18360</v>
      </c>
      <c r="Q14" s="13">
        <f>-P14+N14</f>
        <v>-2821.6800000000003</v>
      </c>
      <c r="R14" s="267">
        <f>+Q14/P14</f>
        <v>-0.15368627450980393</v>
      </c>
      <c r="T14" s="13">
        <f>+'2018-2019 Budget'!W4/12*8</f>
        <v>26666.666666666668</v>
      </c>
      <c r="U14" s="13">
        <f>+N14-T14</f>
        <v>-11128.346666666668</v>
      </c>
      <c r="V14" s="267">
        <f>+U14/T14</f>
        <v>-0.41731300000000005</v>
      </c>
    </row>
    <row r="15" spans="1:22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f t="shared" si="0"/>
        <v>2138287</v>
      </c>
      <c r="P15" s="13">
        <f>+'Feb-P+L-w-PY'!H9</f>
        <v>2022098</v>
      </c>
      <c r="Q15" s="13">
        <f t="shared" ref="Q15:Q21" si="1">-P15+N15</f>
        <v>116189</v>
      </c>
      <c r="R15" s="267">
        <f>+Q15/P15</f>
        <v>5.7459628563996404E-2</v>
      </c>
      <c r="T15" s="13">
        <f>+'2018-2019 Budget'!W3/12*8</f>
        <v>2070000</v>
      </c>
      <c r="U15" s="13">
        <f t="shared" ref="U15:U21" si="2">+N15-T15</f>
        <v>68287</v>
      </c>
      <c r="V15" s="267">
        <f t="shared" ref="V15:V21" si="3">+U15/T15</f>
        <v>3.2988888888888887E-2</v>
      </c>
    </row>
    <row r="16" spans="1:22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3.16</v>
      </c>
      <c r="N16" s="14">
        <f t="shared" si="0"/>
        <v>59.71</v>
      </c>
      <c r="P16" s="13">
        <f>+'Feb-P+L-w-PY'!H16</f>
        <v>60.59</v>
      </c>
      <c r="Q16" s="13">
        <f t="shared" si="1"/>
        <v>-0.88000000000000256</v>
      </c>
      <c r="R16" s="267">
        <v>0</v>
      </c>
      <c r="T16" s="13">
        <f>+'2018-2019 Budget'!W10/12*8</f>
        <v>66.666666666666671</v>
      </c>
      <c r="U16" s="13">
        <f t="shared" si="2"/>
        <v>-6.9566666666666706</v>
      </c>
      <c r="V16" s="267">
        <f t="shared" si="3"/>
        <v>-0.10435000000000005</v>
      </c>
    </row>
    <row r="17" spans="3:22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f t="shared" si="0"/>
        <v>15044.72</v>
      </c>
      <c r="P17" s="13">
        <f>+'Feb-P+L-w-PY'!H22</f>
        <v>20077.2</v>
      </c>
      <c r="Q17" s="13">
        <f t="shared" si="1"/>
        <v>-5032.4800000000014</v>
      </c>
      <c r="R17" s="267">
        <f>+Q17/P17</f>
        <v>-0.25065646604108149</v>
      </c>
      <c r="T17" s="13">
        <f>+'2018-2019 Budget'!W6/12*8</f>
        <v>9785.3333333333339</v>
      </c>
      <c r="U17" s="13">
        <f t="shared" si="2"/>
        <v>5259.3866666666654</v>
      </c>
      <c r="V17" s="267">
        <f t="shared" si="3"/>
        <v>0.53747649543534526</v>
      </c>
    </row>
    <row r="18" spans="3:22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f t="shared" si="0"/>
        <v>17140.3</v>
      </c>
      <c r="P18" s="13">
        <f>+'Feb-P+L-w-PY'!H12+'Feb-P+L-w-PY'!H23</f>
        <v>25420.6</v>
      </c>
      <c r="Q18" s="13">
        <f t="shared" si="1"/>
        <v>-8280.2999999999993</v>
      </c>
      <c r="R18" s="267">
        <f>+Q18/P18</f>
        <v>-0.32573188673752784</v>
      </c>
      <c r="T18" s="13">
        <f>+'2018-2019 Budget'!W5/12*8</f>
        <v>13333.333333333334</v>
      </c>
      <c r="U18" s="13">
        <f t="shared" si="2"/>
        <v>3806.9666666666653</v>
      </c>
      <c r="V18" s="267">
        <f t="shared" si="3"/>
        <v>0.2855224999999999</v>
      </c>
    </row>
    <row r="19" spans="3:22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f t="shared" si="0"/>
        <v>3303.57</v>
      </c>
      <c r="P19" s="13">
        <f>+'Feb-P+L-w-PY'!H24</f>
        <v>697.73</v>
      </c>
      <c r="Q19" s="13">
        <f t="shared" si="1"/>
        <v>2605.84</v>
      </c>
      <c r="R19" s="267">
        <f>+Q19/P19</f>
        <v>3.7347397990626749</v>
      </c>
      <c r="T19" s="13">
        <f>+'2018-2019 Budget'!W7/12*8</f>
        <v>3333.3333333333335</v>
      </c>
      <c r="U19" s="13">
        <f t="shared" si="2"/>
        <v>-29.763333333333321</v>
      </c>
      <c r="V19" s="267">
        <f t="shared" si="3"/>
        <v>-8.928999999999996E-3</v>
      </c>
    </row>
    <row r="20" spans="3:22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4">
        <f t="shared" si="0"/>
        <v>3252.98</v>
      </c>
      <c r="P20" s="13">
        <f>+'Feb-P+L-w-PY'!H25</f>
        <v>2790.55</v>
      </c>
      <c r="Q20" s="13">
        <f t="shared" si="1"/>
        <v>462.42999999999984</v>
      </c>
      <c r="R20" s="267">
        <v>1</v>
      </c>
      <c r="T20" s="13">
        <f>+'2018-2019 Budget'!W8/12*8</f>
        <v>13333.333333333334</v>
      </c>
      <c r="U20" s="13">
        <f t="shared" si="2"/>
        <v>-10080.353333333334</v>
      </c>
      <c r="V20" s="267">
        <f t="shared" si="3"/>
        <v>-0.75602650000000005</v>
      </c>
    </row>
    <row r="21" spans="3:22">
      <c r="E21" s="12" t="s">
        <v>75</v>
      </c>
      <c r="F21" s="13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f t="shared" si="0"/>
        <v>16113.5</v>
      </c>
      <c r="P21" s="17">
        <f>+'Feb-P+L-w-PY'!H30</f>
        <v>13848.92</v>
      </c>
      <c r="Q21" s="17">
        <f t="shared" si="1"/>
        <v>2264.58</v>
      </c>
      <c r="R21" s="268">
        <f>+Q21/P21</f>
        <v>0.16352033227139734</v>
      </c>
      <c r="T21" s="17">
        <f>+'2018-2019 Budget'!W9/12*8</f>
        <v>10000</v>
      </c>
      <c r="U21" s="17">
        <f t="shared" si="2"/>
        <v>6113.5</v>
      </c>
      <c r="V21" s="268">
        <f t="shared" si="3"/>
        <v>0.61134999999999995</v>
      </c>
    </row>
    <row r="22" spans="3:22">
      <c r="D22" s="12" t="s">
        <v>76</v>
      </c>
      <c r="F22" s="15">
        <f t="shared" ref="F22:M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266431.69</v>
      </c>
      <c r="N22" s="15">
        <f t="shared" si="0"/>
        <v>2208740.1</v>
      </c>
      <c r="P22" s="18">
        <f>SUM(P14:P21)</f>
        <v>2103353.5900000003</v>
      </c>
      <c r="Q22" s="18">
        <f>-P22+N22</f>
        <v>105386.50999999978</v>
      </c>
      <c r="R22" s="293">
        <f>+Q22/P22</f>
        <v>5.0104038855397472E-2</v>
      </c>
      <c r="T22" s="18">
        <f>SUM(T14:T21)</f>
        <v>2146518.6666666674</v>
      </c>
      <c r="U22" s="18">
        <f>+N22-T22</f>
        <v>62221.43333333265</v>
      </c>
      <c r="V22" s="293">
        <f>+U22/T22</f>
        <v>2.898713824369225E-2</v>
      </c>
    </row>
    <row r="23" spans="3:22">
      <c r="C23" s="12" t="s">
        <v>77</v>
      </c>
      <c r="F23" s="14">
        <f t="shared" ref="F23:M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266431.69</v>
      </c>
      <c r="N23" s="14">
        <f t="shared" si="0"/>
        <v>2208740.1</v>
      </c>
      <c r="P23" s="13">
        <f>+P22</f>
        <v>2103353.5900000003</v>
      </c>
    </row>
    <row r="24" spans="3:22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</row>
    <row r="25" spans="3:22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f t="shared" ref="N25:N35" si="6">ROUND(SUM(F25:M25),5)</f>
        <v>1565653.07</v>
      </c>
      <c r="P25" s="13">
        <f>+'Feb-P+L-w-PY'!H71</f>
        <v>1411790.96</v>
      </c>
      <c r="Q25" s="13">
        <f t="shared" ref="Q25:Q33" si="7">-P25+N25</f>
        <v>153862.1100000001</v>
      </c>
      <c r="R25" s="267">
        <f t="shared" ref="R25:R33" si="8">+Q25/P25</f>
        <v>0.10898363451767683</v>
      </c>
      <c r="T25" s="13">
        <f>(+'2018-2019 Budget'!W13+'2018-2019 Budget'!W14+'2018-2019 Budget'!W15+'2018-2019 Budget'!W16+'2018-2019 Budget'!W17)/12*8</f>
        <v>1533550</v>
      </c>
      <c r="U25" s="13">
        <f t="shared" ref="U25:U32" si="9">+N25-T25</f>
        <v>32103.070000000065</v>
      </c>
      <c r="V25" s="267">
        <f t="shared" ref="V25:V34" si="10">+U25/T25</f>
        <v>2.0933826741873475E-2</v>
      </c>
    </row>
    <row r="26" spans="3:22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f t="shared" si="6"/>
        <v>259735</v>
      </c>
      <c r="P26" s="13">
        <f>+'Feb-P+L-w-PY'!H76</f>
        <v>240708.14</v>
      </c>
      <c r="Q26" s="13">
        <f t="shared" si="7"/>
        <v>19026.859999999986</v>
      </c>
      <c r="R26" s="267">
        <f t="shared" si="8"/>
        <v>7.9045353430922546E-2</v>
      </c>
      <c r="T26" s="13">
        <f>+'2018-2019 Budget'!W18/12*8</f>
        <v>233333.33333333334</v>
      </c>
      <c r="U26" s="13">
        <f t="shared" si="9"/>
        <v>26401.666666666657</v>
      </c>
      <c r="V26" s="267">
        <f t="shared" si="10"/>
        <v>0.11314999999999996</v>
      </c>
    </row>
    <row r="27" spans="3:22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f t="shared" si="6"/>
        <v>11853.4</v>
      </c>
      <c r="P27" s="13">
        <f>+'Feb-P+L-w-PY'!H77</f>
        <v>10723.82</v>
      </c>
      <c r="Q27" s="13">
        <f t="shared" si="7"/>
        <v>1129.58</v>
      </c>
      <c r="R27" s="267">
        <f t="shared" si="8"/>
        <v>0.10533373368818201</v>
      </c>
      <c r="T27" s="13">
        <f>+'2018-2019 Budget'!W19/12*8</f>
        <v>10370.666666666666</v>
      </c>
      <c r="U27" s="13">
        <f t="shared" si="9"/>
        <v>1482.7333333333336</v>
      </c>
      <c r="V27" s="267">
        <f t="shared" si="10"/>
        <v>0.1429737721779378</v>
      </c>
    </row>
    <row r="28" spans="3:22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4">
        <f t="shared" si="6"/>
        <v>1562.79</v>
      </c>
      <c r="P28" s="13">
        <f>+'Feb-P+L-w-PY'!H78</f>
        <v>2313.13</v>
      </c>
      <c r="Q28" s="13">
        <f t="shared" si="7"/>
        <v>-750.34000000000015</v>
      </c>
      <c r="R28" s="267">
        <f t="shared" si="8"/>
        <v>-0.324382978907368</v>
      </c>
      <c r="T28" s="13">
        <f>+'2018-2019 Budget'!W21/12*8</f>
        <v>1333.3333333333333</v>
      </c>
      <c r="U28" s="13">
        <f t="shared" si="9"/>
        <v>229.45666666666671</v>
      </c>
      <c r="V28" s="267">
        <f t="shared" si="10"/>
        <v>0.17209250000000004</v>
      </c>
    </row>
    <row r="29" spans="3:22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3452.82</v>
      </c>
      <c r="L29" s="14">
        <v>4176.78</v>
      </c>
      <c r="M29" s="14">
        <v>5181.43</v>
      </c>
      <c r="N29" s="14">
        <f t="shared" si="6"/>
        <v>38995.22</v>
      </c>
      <c r="P29" s="13">
        <f>+'Feb-P+L-w-PY'!H96+'Feb-P+L-w-PY'!H97</f>
        <v>51345.14</v>
      </c>
      <c r="Q29" s="13">
        <f t="shared" si="7"/>
        <v>-12349.919999999998</v>
      </c>
      <c r="R29" s="267">
        <f t="shared" si="8"/>
        <v>-0.24052753580962091</v>
      </c>
      <c r="T29" s="13">
        <f>+'2018-2019 Budget'!W37/12*8</f>
        <v>48792</v>
      </c>
      <c r="U29" s="13">
        <f t="shared" si="9"/>
        <v>-9796.7799999999988</v>
      </c>
      <c r="V29" s="267">
        <f t="shared" si="10"/>
        <v>-0.20078660436137069</v>
      </c>
    </row>
    <row r="30" spans="3:22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v>11475.72</v>
      </c>
      <c r="M30" s="14">
        <v>14629.15</v>
      </c>
      <c r="N30" s="14">
        <f t="shared" si="6"/>
        <v>89430.98</v>
      </c>
      <c r="P30" s="13">
        <f>+'Feb-P+L-w-PY'!H114</f>
        <v>96232</v>
      </c>
      <c r="Q30" s="13">
        <f t="shared" si="7"/>
        <v>-6801.0200000000041</v>
      </c>
      <c r="R30" s="267">
        <f t="shared" si="8"/>
        <v>-7.0673164851608655E-2</v>
      </c>
      <c r="T30" s="13">
        <f>(+'2018-2019 Budget'!W46-'2018-2019 Budget'!W40-'2018-2019 Budget'!W41)/12*8</f>
        <v>95666.666666666672</v>
      </c>
      <c r="U30" s="13">
        <f t="shared" si="9"/>
        <v>-6235.6866666666756</v>
      </c>
      <c r="V30" s="267">
        <f t="shared" si="10"/>
        <v>-6.5181393728223083E-2</v>
      </c>
    </row>
    <row r="31" spans="3:22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36432.730000000003</v>
      </c>
      <c r="L31" s="14">
        <v>31263.77</v>
      </c>
      <c r="M31" s="14">
        <v>36270.54</v>
      </c>
      <c r="N31" s="14">
        <f t="shared" si="6"/>
        <v>202410.65</v>
      </c>
      <c r="P31" s="13">
        <f>+'Feb-P+L-w-PY'!H133</f>
        <v>168574.86</v>
      </c>
      <c r="Q31" s="13">
        <f t="shared" si="7"/>
        <v>33835.790000000008</v>
      </c>
      <c r="R31" s="267">
        <f t="shared" si="8"/>
        <v>0.20071670236000796</v>
      </c>
      <c r="T31" s="13">
        <f>('2018-2019 Budget'!W63+'2018-2019 Budget'!W41)/12*8</f>
        <v>156282</v>
      </c>
      <c r="U31" s="13">
        <f t="shared" si="9"/>
        <v>46128.649999999994</v>
      </c>
      <c r="V31" s="267">
        <f t="shared" si="10"/>
        <v>0.29516291063590172</v>
      </c>
    </row>
    <row r="32" spans="3:22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v>7881.03</v>
      </c>
      <c r="M32" s="15">
        <v>7881.03</v>
      </c>
      <c r="N32" s="15">
        <f t="shared" si="6"/>
        <v>63048.24</v>
      </c>
      <c r="P32" s="17">
        <f>+'Feb-P+L-w-PY'!H134</f>
        <v>63704.88</v>
      </c>
      <c r="Q32" s="17">
        <f t="shared" si="7"/>
        <v>-656.63999999999942</v>
      </c>
      <c r="R32" s="268">
        <f t="shared" si="8"/>
        <v>-1.0307530600481462E-2</v>
      </c>
      <c r="T32" s="17">
        <f>+N32</f>
        <v>63048.24</v>
      </c>
      <c r="U32" s="13">
        <f t="shared" si="9"/>
        <v>0</v>
      </c>
      <c r="V32" s="268">
        <f t="shared" si="10"/>
        <v>0</v>
      </c>
    </row>
    <row r="33" spans="1:22">
      <c r="C33" s="12" t="s">
        <v>88</v>
      </c>
      <c r="F33" s="15">
        <f t="shared" ref="F33:M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11"/>
        <v>289358.55</v>
      </c>
      <c r="M33" s="15">
        <f t="shared" si="11"/>
        <v>291367.52</v>
      </c>
      <c r="N33" s="15">
        <f t="shared" si="6"/>
        <v>2232689.35</v>
      </c>
      <c r="P33" s="18">
        <f>SUM(P25:P32)</f>
        <v>2045392.9299999997</v>
      </c>
      <c r="Q33" s="18">
        <f t="shared" si="7"/>
        <v>187296.42000000039</v>
      </c>
      <c r="R33" s="293">
        <f t="shared" si="8"/>
        <v>9.1569897036849743E-2</v>
      </c>
      <c r="T33" s="18">
        <f>SUM(T25:T32)</f>
        <v>2142376.2400000002</v>
      </c>
      <c r="U33" s="18">
        <f>SUM(U25:U32)</f>
        <v>90313.110000000044</v>
      </c>
      <c r="V33" s="293">
        <f t="shared" si="10"/>
        <v>4.2155578611159372E-2</v>
      </c>
    </row>
    <row r="34" spans="1:22">
      <c r="B34" s="12" t="s">
        <v>89</v>
      </c>
      <c r="F34" s="15">
        <f t="shared" ref="F34:M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-36612.21</v>
      </c>
      <c r="L34" s="15">
        <f t="shared" si="12"/>
        <v>-21741.87</v>
      </c>
      <c r="M34" s="15">
        <f t="shared" si="12"/>
        <v>-24935.83</v>
      </c>
      <c r="N34" s="15">
        <f t="shared" si="6"/>
        <v>-23949.25</v>
      </c>
      <c r="P34" s="18">
        <f>+P22-P33</f>
        <v>57960.660000000615</v>
      </c>
      <c r="Q34" s="18">
        <f>-P34+N34</f>
        <v>-81909.910000000615</v>
      </c>
      <c r="R34" s="293">
        <f>+Q34/P34</f>
        <v>-1.4131983659261256</v>
      </c>
      <c r="T34" s="18">
        <f>+T22-T33</f>
        <v>4142.4266666672193</v>
      </c>
      <c r="U34" s="18">
        <f>+U22-U33</f>
        <v>-28091.676666667394</v>
      </c>
      <c r="V34" s="294">
        <f t="shared" si="10"/>
        <v>-6.7814541878827015</v>
      </c>
    </row>
    <row r="35" spans="1:22" ht="14.5" thickBot="1">
      <c r="A35" s="12" t="s">
        <v>50</v>
      </c>
      <c r="F35" s="16">
        <f t="shared" ref="F35:M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-36612.21</v>
      </c>
      <c r="L35" s="16">
        <f t="shared" si="13"/>
        <v>-21741.87</v>
      </c>
      <c r="M35" s="16">
        <f t="shared" si="13"/>
        <v>-24935.83</v>
      </c>
      <c r="N35" s="16">
        <f t="shared" si="6"/>
        <v>-23949.25</v>
      </c>
    </row>
    <row r="36" spans="1:22">
      <c r="F36" s="13"/>
      <c r="G36" s="13"/>
      <c r="H36" s="13"/>
      <c r="I36" s="13"/>
      <c r="J36" s="13"/>
      <c r="K36" s="13"/>
      <c r="L36" s="13"/>
      <c r="M36" s="13"/>
      <c r="N36" s="13"/>
    </row>
  </sheetData>
  <pageMargins left="0.5" right="0.5" top="0.75" bottom="0.75" header="0.5" footer="0.5"/>
  <pageSetup scale="61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33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33203125" style="13" bestFit="1" customWidth="1"/>
    <col min="8" max="16384" width="8.6640625" style="6"/>
  </cols>
  <sheetData>
    <row r="1" spans="1:7" ht="20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5">
      <c r="A3" s="9" t="s">
        <v>555</v>
      </c>
      <c r="G3" s="63" t="s">
        <v>2</v>
      </c>
    </row>
    <row r="5" spans="1:7">
      <c r="F5" s="64" t="s">
        <v>557</v>
      </c>
      <c r="G5" s="64" t="s">
        <v>558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1874099</v>
      </c>
      <c r="G9" s="14">
        <v>1768035</v>
      </c>
    </row>
    <row r="10" spans="1:7">
      <c r="E10" s="12" t="s">
        <v>248</v>
      </c>
      <c r="F10" s="14">
        <v>223.5</v>
      </c>
    </row>
    <row r="11" spans="1:7">
      <c r="E11" s="12" t="s">
        <v>68</v>
      </c>
      <c r="G11" s="14">
        <v>4289</v>
      </c>
    </row>
    <row r="12" spans="1:7">
      <c r="E12" s="12" t="s">
        <v>69</v>
      </c>
      <c r="F12" s="14">
        <v>51.31</v>
      </c>
      <c r="G12" s="14">
        <v>55.48</v>
      </c>
    </row>
    <row r="13" spans="1:7">
      <c r="E13" s="12" t="s">
        <v>70</v>
      </c>
      <c r="F13" s="14">
        <v>13995.79</v>
      </c>
      <c r="G13" s="14">
        <v>17874.82</v>
      </c>
    </row>
    <row r="14" spans="1:7">
      <c r="E14" s="12" t="s">
        <v>71</v>
      </c>
      <c r="F14" s="14">
        <v>16986.7</v>
      </c>
      <c r="G14" s="14">
        <v>21131.599999999999</v>
      </c>
    </row>
    <row r="15" spans="1:7">
      <c r="E15" s="12" t="s">
        <v>73</v>
      </c>
      <c r="F15" s="14">
        <v>3303.57</v>
      </c>
      <c r="G15" s="14">
        <v>691.32</v>
      </c>
    </row>
    <row r="16" spans="1:7">
      <c r="E16" s="12" t="s">
        <v>74</v>
      </c>
      <c r="F16" s="14">
        <v>3252.98</v>
      </c>
      <c r="G16" s="14">
        <v>2790.55</v>
      </c>
    </row>
    <row r="17" spans="2:7">
      <c r="E17" s="12" t="s">
        <v>75</v>
      </c>
      <c r="F17" s="15">
        <v>15075.5</v>
      </c>
      <c r="G17" s="15">
        <v>11393.98</v>
      </c>
    </row>
    <row r="18" spans="2:7">
      <c r="D18" s="12" t="s">
        <v>76</v>
      </c>
      <c r="F18" s="15">
        <f>ROUND(SUM(F7:F17),5)</f>
        <v>1942526.67</v>
      </c>
      <c r="G18" s="15">
        <f>ROUND(SUM(G7:G17),5)</f>
        <v>1844621.75</v>
      </c>
    </row>
    <row r="19" spans="2:7">
      <c r="C19" s="12" t="s">
        <v>77</v>
      </c>
      <c r="F19" s="14">
        <f>F18</f>
        <v>1942526.67</v>
      </c>
      <c r="G19" s="14">
        <f>G18</f>
        <v>1844621.75</v>
      </c>
    </row>
    <row r="20" spans="2:7">
      <c r="C20" s="12" t="s">
        <v>78</v>
      </c>
    </row>
    <row r="21" spans="2:7">
      <c r="D21" s="12" t="s">
        <v>79</v>
      </c>
      <c r="F21" s="14">
        <v>1372571.55</v>
      </c>
      <c r="G21" s="14">
        <v>1232806.82</v>
      </c>
    </row>
    <row r="22" spans="2:7">
      <c r="D22" s="12" t="s">
        <v>80</v>
      </c>
      <c r="F22" s="14">
        <v>225975.78</v>
      </c>
      <c r="G22" s="14">
        <v>202382</v>
      </c>
    </row>
    <row r="23" spans="2:7">
      <c r="D23" s="12" t="s">
        <v>81</v>
      </c>
      <c r="F23" s="14">
        <v>11288.77</v>
      </c>
      <c r="G23" s="14">
        <v>10472.44</v>
      </c>
    </row>
    <row r="24" spans="2:7">
      <c r="D24" s="12" t="s">
        <v>82</v>
      </c>
      <c r="F24" s="14">
        <v>1562.79</v>
      </c>
      <c r="G24" s="14">
        <v>2313.13</v>
      </c>
    </row>
    <row r="25" spans="2:7">
      <c r="D25" s="12" t="s">
        <v>83</v>
      </c>
      <c r="G25" s="14">
        <v>300</v>
      </c>
    </row>
    <row r="26" spans="2:7">
      <c r="D26" s="12" t="s">
        <v>84</v>
      </c>
      <c r="F26" s="14">
        <v>33813.79</v>
      </c>
      <c r="G26" s="14">
        <v>46520.89</v>
      </c>
    </row>
    <row r="27" spans="2:7">
      <c r="D27" s="12" t="s">
        <v>250</v>
      </c>
      <c r="G27" s="14">
        <v>1216.58</v>
      </c>
    </row>
    <row r="28" spans="2:7">
      <c r="D28" s="12" t="s">
        <v>85</v>
      </c>
      <c r="F28" s="14">
        <v>74801.83</v>
      </c>
      <c r="G28" s="14">
        <v>87135.12</v>
      </c>
    </row>
    <row r="29" spans="2:7">
      <c r="D29" s="12" t="s">
        <v>86</v>
      </c>
      <c r="F29" s="14">
        <v>166140.10999999999</v>
      </c>
      <c r="G29" s="14">
        <v>149909.18</v>
      </c>
    </row>
    <row r="30" spans="2:7">
      <c r="D30" s="12" t="s">
        <v>87</v>
      </c>
      <c r="F30" s="15">
        <v>55167.21</v>
      </c>
      <c r="G30" s="15">
        <v>55741.77</v>
      </c>
    </row>
    <row r="31" spans="2:7">
      <c r="C31" s="12" t="s">
        <v>88</v>
      </c>
      <c r="F31" s="15">
        <f>ROUND(SUM(F20:F30),5)</f>
        <v>1941321.83</v>
      </c>
      <c r="G31" s="15">
        <f>ROUND(SUM(G20:G30),5)</f>
        <v>1788797.93</v>
      </c>
    </row>
    <row r="32" spans="2:7">
      <c r="B32" s="12" t="s">
        <v>89</v>
      </c>
      <c r="F32" s="15">
        <f>ROUND(F6+F19-F31,5)</f>
        <v>1204.8399999999999</v>
      </c>
      <c r="G32" s="15">
        <f>ROUND(G6+G19-G31,5)</f>
        <v>55823.82</v>
      </c>
    </row>
    <row r="33" spans="1:7" ht="14.5" thickBot="1">
      <c r="A33" s="12" t="s">
        <v>50</v>
      </c>
      <c r="F33" s="16">
        <f>F32</f>
        <v>1204.8399999999999</v>
      </c>
      <c r="G33" s="16">
        <f>G32</f>
        <v>55823.82</v>
      </c>
    </row>
  </sheetData>
  <pageMargins left="0.75" right="0.75" top="0.75" bottom="0.75" header="0.5" footer="0.5"/>
  <pageSetup orientation="portrait" r:id="rId1"/>
  <headerFooter>
    <oddFooter>&amp;L&amp;F&amp;C&amp;A&amp;R&amp;D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149"/>
  <sheetViews>
    <sheetView workbookViewId="0"/>
  </sheetViews>
  <sheetFormatPr defaultColWidth="8.6640625" defaultRowHeight="14"/>
  <cols>
    <col min="1" max="6" width="2" style="6" bestFit="1" customWidth="1"/>
    <col min="7" max="7" width="24.33203125" style="6" customWidth="1"/>
    <col min="8" max="8" width="10.6640625" style="13" customWidth="1"/>
    <col min="9" max="9" width="10.08203125" style="13" customWidth="1"/>
    <col min="10" max="14" width="9.8320312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H11" s="17"/>
      <c r="I11" s="15">
        <v>8</v>
      </c>
      <c r="J11" s="15">
        <v>3.14</v>
      </c>
      <c r="K11" s="15">
        <v>1.23</v>
      </c>
      <c r="L11" s="15">
        <v>5.78</v>
      </c>
      <c r="M11" s="17"/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H16" s="17"/>
      <c r="I16" s="15">
        <v>111</v>
      </c>
      <c r="J16" s="17"/>
      <c r="K16" s="17"/>
      <c r="L16" s="17"/>
      <c r="M16" s="17"/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H19" s="17"/>
      <c r="I19" s="17"/>
      <c r="J19" s="17"/>
      <c r="K19" s="15">
        <v>193.45</v>
      </c>
      <c r="L19" s="17"/>
      <c r="M19" s="17"/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H27" s="17"/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H28" s="17"/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H65" s="17"/>
      <c r="I65" s="17"/>
      <c r="J65" s="17"/>
      <c r="K65" s="17"/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K72" s="17"/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H81" s="17"/>
      <c r="I81" s="15">
        <v>631.47</v>
      </c>
      <c r="J81" s="15">
        <v>289.49</v>
      </c>
      <c r="K81" s="17"/>
      <c r="L81" s="15">
        <v>280</v>
      </c>
      <c r="M81" s="17"/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M89" s="17"/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H95" s="17"/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H98" s="17"/>
      <c r="I98" s="15">
        <v>1283.4000000000001</v>
      </c>
      <c r="J98" s="15">
        <v>150</v>
      </c>
      <c r="K98" s="17"/>
      <c r="L98" s="17"/>
      <c r="M98" s="17"/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H102" s="17"/>
      <c r="I102" s="15">
        <v>258.02</v>
      </c>
      <c r="J102" s="17"/>
      <c r="K102" s="17"/>
      <c r="L102" s="15">
        <v>150.47</v>
      </c>
      <c r="M102" s="17"/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J105" s="17"/>
      <c r="K105" s="17"/>
      <c r="L105" s="17"/>
      <c r="M105" s="17"/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H128" s="17"/>
      <c r="I128" s="17"/>
      <c r="J128" s="17"/>
      <c r="K128" s="15">
        <v>173.97</v>
      </c>
      <c r="L128" s="15">
        <v>1200.5</v>
      </c>
      <c r="M128" s="17"/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H141" s="17"/>
      <c r="I141" s="15">
        <v>98.95</v>
      </c>
      <c r="J141" s="15">
        <v>250</v>
      </c>
      <c r="K141" s="15">
        <v>10</v>
      </c>
      <c r="L141" s="17"/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50">
        <v>48</v>
      </c>
      <c r="M143" s="50">
        <v>490</v>
      </c>
      <c r="N143" s="50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M144" s="17"/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5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1" bottom="1" header="0.5" footer="0.5"/>
  <pageSetup scale="76" fitToHeight="3" orientation="portrait" r:id="rId1"/>
  <headerFooter>
    <oddFooter>&amp;L&amp;"Arial,Regular"&amp;F&amp;C&amp;"Arial,Regular"&amp;A&amp;R&amp;"Arial,Regular"&amp;D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6:V43"/>
  <sheetViews>
    <sheetView workbookViewId="0"/>
  </sheetViews>
  <sheetFormatPr defaultColWidth="8.6640625" defaultRowHeight="14"/>
  <cols>
    <col min="1" max="4" width="2" style="6" bestFit="1" customWidth="1"/>
    <col min="5" max="5" width="28.58203125" style="6" customWidth="1"/>
    <col min="6" max="10" width="11.1640625" style="6" customWidth="1"/>
    <col min="11" max="11" width="9.58203125" style="6" customWidth="1"/>
    <col min="12" max="12" width="11.1640625" style="6" customWidth="1"/>
    <col min="13" max="13" width="8.33203125" style="6" customWidth="1"/>
    <col min="14" max="21" width="11.1640625" style="6" customWidth="1"/>
    <col min="22" max="16384" width="8.6640625" style="6"/>
  </cols>
  <sheetData>
    <row r="6" spans="1:22" ht="30" customHeight="1"/>
    <row r="8" spans="1:22" ht="20">
      <c r="A8" s="5" t="s">
        <v>0</v>
      </c>
      <c r="U8" s="6" t="s">
        <v>307</v>
      </c>
    </row>
    <row r="9" spans="1:22" ht="24">
      <c r="A9" s="7" t="s">
        <v>224</v>
      </c>
      <c r="U9" s="8" t="s">
        <v>307</v>
      </c>
    </row>
    <row r="10" spans="1:22" ht="16.5">
      <c r="A10" s="9" t="s">
        <v>509</v>
      </c>
      <c r="U10" s="10" t="s">
        <v>2</v>
      </c>
    </row>
    <row r="11" spans="1:22" ht="42">
      <c r="F11" s="57"/>
      <c r="G11" s="57"/>
      <c r="H11" s="22" t="s">
        <v>226</v>
      </c>
      <c r="I11" s="22" t="s">
        <v>227</v>
      </c>
      <c r="J11" s="22" t="s">
        <v>228</v>
      </c>
      <c r="K11" s="22" t="s">
        <v>229</v>
      </c>
      <c r="L11" s="57"/>
      <c r="M11" s="57"/>
      <c r="N11" s="22" t="s">
        <v>230</v>
      </c>
      <c r="O11" s="22" t="s">
        <v>231</v>
      </c>
      <c r="P11" s="22" t="s">
        <v>232</v>
      </c>
      <c r="Q11" s="57"/>
      <c r="R11" s="22" t="s">
        <v>234</v>
      </c>
      <c r="S11" s="22" t="s">
        <v>235</v>
      </c>
      <c r="T11" s="57"/>
      <c r="U11" s="57"/>
    </row>
    <row r="12" spans="1:22" ht="42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240</v>
      </c>
      <c r="L12" s="22" t="s">
        <v>241</v>
      </c>
      <c r="M12" s="22" t="s">
        <v>242</v>
      </c>
      <c r="N12" s="22" t="s">
        <v>243</v>
      </c>
      <c r="O12" s="22" t="s">
        <v>243</v>
      </c>
      <c r="P12" s="22" t="s">
        <v>243</v>
      </c>
      <c r="Q12" s="22" t="s">
        <v>244</v>
      </c>
      <c r="R12" s="22" t="s">
        <v>245</v>
      </c>
      <c r="S12" s="22" t="s">
        <v>245</v>
      </c>
      <c r="T12" s="22" t="s">
        <v>246</v>
      </c>
      <c r="U12" s="22" t="s">
        <v>63</v>
      </c>
    </row>
    <row r="13" spans="1:22">
      <c r="B13" s="12" t="s">
        <v>64</v>
      </c>
    </row>
    <row r="14" spans="1:22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4">
        <f t="shared" ref="U15:U25" si="0">ROUND(SUM(F15:G15)+SUM(L15:M15)+Q15+T15,5)</f>
        <v>15538.32</v>
      </c>
      <c r="V15" s="13"/>
    </row>
    <row r="16" spans="1:22">
      <c r="E16" s="12" t="s">
        <v>67</v>
      </c>
      <c r="F16" s="14">
        <v>1345723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4">
        <f t="shared" si="0"/>
        <v>1345723</v>
      </c>
      <c r="V16" s="13"/>
    </row>
    <row r="17" spans="3:22">
      <c r="E17" s="12" t="s">
        <v>248</v>
      </c>
      <c r="F17" s="13"/>
      <c r="G17" s="14">
        <v>38709.33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f t="shared" si="0"/>
        <v>38709.33</v>
      </c>
      <c r="V17" s="13"/>
    </row>
    <row r="18" spans="3:22">
      <c r="E18" s="12" t="s">
        <v>68</v>
      </c>
      <c r="F18" s="13"/>
      <c r="G18" s="13"/>
      <c r="H18" s="14">
        <v>8500</v>
      </c>
      <c r="I18" s="14">
        <v>893.38</v>
      </c>
      <c r="J18" s="14">
        <v>3520</v>
      </c>
      <c r="K18" s="14">
        <v>325</v>
      </c>
      <c r="L18" s="14">
        <f>ROUND(SUM(H18:K18),5)</f>
        <v>13238.38</v>
      </c>
      <c r="M18" s="13"/>
      <c r="N18" s="13"/>
      <c r="O18" s="13"/>
      <c r="P18" s="13"/>
      <c r="Q18" s="13"/>
      <c r="R18" s="13"/>
      <c r="S18" s="13"/>
      <c r="T18" s="13"/>
      <c r="U18" s="14">
        <f t="shared" si="0"/>
        <v>13238.38</v>
      </c>
      <c r="V18" s="13"/>
    </row>
    <row r="19" spans="3:22">
      <c r="E19" s="12" t="s">
        <v>69</v>
      </c>
      <c r="F19" s="14">
        <v>36.86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4">
        <f t="shared" si="0"/>
        <v>36.86</v>
      </c>
      <c r="V19" s="13"/>
    </row>
    <row r="20" spans="3:22">
      <c r="E20" s="12" t="s">
        <v>70</v>
      </c>
      <c r="F20" s="14">
        <v>9628.2900000000009</v>
      </c>
      <c r="G20" s="13"/>
      <c r="H20" s="13"/>
      <c r="I20" s="13"/>
      <c r="J20" s="13"/>
      <c r="K20" s="13"/>
      <c r="L20" s="13"/>
      <c r="M20" s="14">
        <v>4626.82</v>
      </c>
      <c r="N20" s="13"/>
      <c r="O20" s="13"/>
      <c r="P20" s="13"/>
      <c r="Q20" s="13"/>
      <c r="R20" s="13"/>
      <c r="S20" s="13"/>
      <c r="T20" s="13"/>
      <c r="U20" s="14">
        <f t="shared" si="0"/>
        <v>14255.11</v>
      </c>
      <c r="V20" s="13"/>
    </row>
    <row r="21" spans="3:22">
      <c r="E21" s="12" t="s">
        <v>71</v>
      </c>
      <c r="F21" s="14">
        <v>13886.97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4">
        <f t="shared" si="0"/>
        <v>13886.97</v>
      </c>
      <c r="V21" s="13"/>
    </row>
    <row r="22" spans="3:22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4">
        <f t="shared" si="0"/>
        <v>866.22</v>
      </c>
      <c r="V22" s="13"/>
    </row>
    <row r="23" spans="3:22">
      <c r="E23" s="12" t="s">
        <v>75</v>
      </c>
      <c r="F23" s="15">
        <v>11668.86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5">
        <f t="shared" si="0"/>
        <v>11668.86</v>
      </c>
      <c r="V23" s="13"/>
    </row>
    <row r="24" spans="3:22">
      <c r="D24" s="12" t="s">
        <v>76</v>
      </c>
      <c r="F24" s="15">
        <f t="shared" ref="F24:K24" si="1">ROUND(SUM(F14:F23),5)</f>
        <v>1397348.52</v>
      </c>
      <c r="G24" s="26">
        <f t="shared" si="1"/>
        <v>38709.33</v>
      </c>
      <c r="H24" s="26">
        <f t="shared" si="1"/>
        <v>8500</v>
      </c>
      <c r="I24" s="26">
        <f t="shared" si="1"/>
        <v>893.38</v>
      </c>
      <c r="J24" s="26">
        <f t="shared" si="1"/>
        <v>3520</v>
      </c>
      <c r="K24" s="26">
        <f t="shared" si="1"/>
        <v>325</v>
      </c>
      <c r="L24" s="26">
        <f>ROUND(SUM(H24:K24),5)</f>
        <v>13238.38</v>
      </c>
      <c r="M24" s="26">
        <f>ROUND(SUM(M14:M23),5)</f>
        <v>4626.82</v>
      </c>
      <c r="N24" s="18"/>
      <c r="O24" s="18"/>
      <c r="P24" s="18"/>
      <c r="Q24" s="18"/>
      <c r="R24" s="18"/>
      <c r="S24" s="18"/>
      <c r="T24" s="18"/>
      <c r="U24" s="26">
        <f t="shared" si="0"/>
        <v>1453923.05</v>
      </c>
      <c r="V24" s="13"/>
    </row>
    <row r="25" spans="3:22">
      <c r="C25" s="12" t="s">
        <v>77</v>
      </c>
      <c r="F25" s="14">
        <f t="shared" ref="F25:K25" si="2">F24</f>
        <v>1397348.52</v>
      </c>
      <c r="G25" s="14">
        <f t="shared" si="2"/>
        <v>38709.33</v>
      </c>
      <c r="H25" s="14">
        <f t="shared" si="2"/>
        <v>8500</v>
      </c>
      <c r="I25" s="14">
        <f t="shared" si="2"/>
        <v>893.38</v>
      </c>
      <c r="J25" s="14">
        <f t="shared" si="2"/>
        <v>3520</v>
      </c>
      <c r="K25" s="14">
        <f t="shared" si="2"/>
        <v>325</v>
      </c>
      <c r="L25" s="14">
        <f>ROUND(SUM(H25:K25),5)</f>
        <v>13238.38</v>
      </c>
      <c r="M25" s="14">
        <f>M24</f>
        <v>4626.82</v>
      </c>
      <c r="N25" s="13"/>
      <c r="O25" s="13"/>
      <c r="P25" s="13"/>
      <c r="Q25" s="13"/>
      <c r="R25" s="13"/>
      <c r="S25" s="13"/>
      <c r="T25" s="13"/>
      <c r="U25" s="14">
        <f t="shared" si="0"/>
        <v>1453923.05</v>
      </c>
      <c r="V25" s="13"/>
    </row>
    <row r="26" spans="3:22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3:22">
      <c r="D27" s="12" t="s">
        <v>79</v>
      </c>
      <c r="F27" s="14">
        <v>951184.74</v>
      </c>
      <c r="G27" s="14">
        <v>13010.34</v>
      </c>
      <c r="H27" s="13"/>
      <c r="I27" s="13"/>
      <c r="J27" s="13"/>
      <c r="K27" s="13"/>
      <c r="L27" s="13"/>
      <c r="M27" s="13"/>
      <c r="N27" s="14">
        <v>34920</v>
      </c>
      <c r="O27" s="13"/>
      <c r="P27" s="13"/>
      <c r="Q27" s="14">
        <f>ROUND(SUM(N27:P27),5)</f>
        <v>34920</v>
      </c>
      <c r="R27" s="13"/>
      <c r="S27" s="13"/>
      <c r="T27" s="13"/>
      <c r="U27" s="14">
        <f t="shared" ref="U27:U39" si="3">ROUND(SUM(F27:G27)+SUM(L27:M27)+Q27+T27,5)</f>
        <v>999115.08</v>
      </c>
      <c r="V27" s="13"/>
    </row>
    <row r="28" spans="3:22">
      <c r="D28" s="12" t="s">
        <v>80</v>
      </c>
      <c r="F28" s="14">
        <v>161378.32999999999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4">
        <f t="shared" si="3"/>
        <v>161378.32999999999</v>
      </c>
      <c r="V28" s="13"/>
    </row>
    <row r="29" spans="3:22">
      <c r="D29" s="12" t="s">
        <v>81</v>
      </c>
      <c r="F29" s="14">
        <v>6722.13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v>750</v>
      </c>
      <c r="T29" s="14">
        <f>ROUND(SUM(R29:S29),5)</f>
        <v>750</v>
      </c>
      <c r="U29" s="14">
        <f t="shared" si="3"/>
        <v>7472.13</v>
      </c>
      <c r="V29" s="13"/>
    </row>
    <row r="30" spans="3:22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4">
        <f t="shared" si="3"/>
        <v>1562.79</v>
      </c>
      <c r="V30" s="13"/>
    </row>
    <row r="31" spans="3:22">
      <c r="D31" s="12" t="s">
        <v>84</v>
      </c>
      <c r="F31" s="14">
        <v>26184.19</v>
      </c>
      <c r="G31" s="13"/>
      <c r="H31" s="13"/>
      <c r="I31" s="13"/>
      <c r="J31" s="13"/>
      <c r="K31" s="13"/>
      <c r="L31" s="13"/>
      <c r="M31" s="14">
        <v>4840.2</v>
      </c>
      <c r="N31" s="14">
        <v>6100</v>
      </c>
      <c r="O31" s="14">
        <v>1566.47</v>
      </c>
      <c r="P31" s="14">
        <v>2360.44</v>
      </c>
      <c r="Q31" s="14">
        <f>ROUND(SUM(N31:P31),5)</f>
        <v>10026.91</v>
      </c>
      <c r="R31" s="14">
        <v>12252.72</v>
      </c>
      <c r="S31" s="14">
        <v>814.94</v>
      </c>
      <c r="T31" s="14">
        <f>ROUND(SUM(R31:S31),5)</f>
        <v>13067.66</v>
      </c>
      <c r="U31" s="14">
        <f t="shared" si="3"/>
        <v>54118.96</v>
      </c>
      <c r="V31" s="13"/>
    </row>
    <row r="32" spans="3:22">
      <c r="D32" s="12" t="s">
        <v>250</v>
      </c>
      <c r="F32" s="13"/>
      <c r="G32" s="13"/>
      <c r="H32" s="14">
        <v>7324.07</v>
      </c>
      <c r="I32" s="14">
        <v>5000</v>
      </c>
      <c r="J32" s="14">
        <v>3740</v>
      </c>
      <c r="K32" s="14">
        <v>200</v>
      </c>
      <c r="L32" s="14">
        <f>ROUND(SUM(H32:K32),5)</f>
        <v>16264.07</v>
      </c>
      <c r="M32" s="13"/>
      <c r="N32" s="13"/>
      <c r="O32" s="13"/>
      <c r="P32" s="13"/>
      <c r="Q32" s="13"/>
      <c r="R32" s="13"/>
      <c r="S32" s="13"/>
      <c r="T32" s="13"/>
      <c r="U32" s="14">
        <f t="shared" si="3"/>
        <v>16264.07</v>
      </c>
      <c r="V32" s="13"/>
    </row>
    <row r="33" spans="1:22">
      <c r="D33" s="12" t="s">
        <v>251</v>
      </c>
      <c r="F33" s="13"/>
      <c r="G33" s="14">
        <v>20528.28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4">
        <f t="shared" si="3"/>
        <v>20528.28</v>
      </c>
      <c r="V33" s="13"/>
    </row>
    <row r="34" spans="1:22">
      <c r="D34" s="12" t="s">
        <v>85</v>
      </c>
      <c r="F34" s="14">
        <v>55709.48</v>
      </c>
      <c r="G34" s="14">
        <v>922.72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>
        <f t="shared" si="3"/>
        <v>56632.2</v>
      </c>
      <c r="V34" s="13"/>
    </row>
    <row r="35" spans="1:22">
      <c r="D35" s="12" t="s">
        <v>86</v>
      </c>
      <c r="F35" s="14">
        <v>98175.11</v>
      </c>
      <c r="G35" s="13"/>
      <c r="H35" s="13"/>
      <c r="I35" s="13"/>
      <c r="J35" s="14">
        <v>24.4</v>
      </c>
      <c r="K35" s="13"/>
      <c r="L35" s="14">
        <f>ROUND(SUM(H35:K35),5)</f>
        <v>24.4</v>
      </c>
      <c r="M35" s="14">
        <v>778.47</v>
      </c>
      <c r="N35" s="13"/>
      <c r="O35" s="13"/>
      <c r="P35" s="13"/>
      <c r="Q35" s="13"/>
      <c r="R35" s="13"/>
      <c r="S35" s="13"/>
      <c r="T35" s="13"/>
      <c r="U35" s="14">
        <f t="shared" si="3"/>
        <v>98977.98</v>
      </c>
      <c r="V35" s="13"/>
    </row>
    <row r="36" spans="1:22">
      <c r="D36" s="12" t="s">
        <v>87</v>
      </c>
      <c r="F36" s="15">
        <v>39405.15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5">
        <f t="shared" si="3"/>
        <v>39405.15</v>
      </c>
      <c r="V36" s="13"/>
    </row>
    <row r="37" spans="1:22">
      <c r="C37" s="12" t="s">
        <v>88</v>
      </c>
      <c r="F37" s="15">
        <f t="shared" ref="F37:K37" si="4">ROUND(SUM(F26:F36),5)</f>
        <v>1340321.92</v>
      </c>
      <c r="G37" s="15">
        <f t="shared" si="4"/>
        <v>34461.339999999997</v>
      </c>
      <c r="H37" s="15">
        <f t="shared" si="4"/>
        <v>7324.07</v>
      </c>
      <c r="I37" s="15">
        <f t="shared" si="4"/>
        <v>5000</v>
      </c>
      <c r="J37" s="15">
        <f t="shared" si="4"/>
        <v>3764.4</v>
      </c>
      <c r="K37" s="15">
        <f t="shared" si="4"/>
        <v>200</v>
      </c>
      <c r="L37" s="15">
        <f>ROUND(SUM(H37:K37),5)</f>
        <v>16288.47</v>
      </c>
      <c r="M37" s="15">
        <f>ROUND(SUM(M26:M36),5)</f>
        <v>5618.67</v>
      </c>
      <c r="N37" s="15">
        <f>ROUND(SUM(N26:N36),5)</f>
        <v>41020</v>
      </c>
      <c r="O37" s="15">
        <f>ROUND(SUM(O26:O36),5)</f>
        <v>1566.47</v>
      </c>
      <c r="P37" s="15">
        <f>ROUND(SUM(P26:P36),5)</f>
        <v>2360.44</v>
      </c>
      <c r="Q37" s="15">
        <f>ROUND(SUM(N37:P37),5)</f>
        <v>44946.91</v>
      </c>
      <c r="R37" s="15">
        <f>ROUND(SUM(R26:R36),5)</f>
        <v>12252.72</v>
      </c>
      <c r="S37" s="15">
        <f>ROUND(SUM(S26:S36),5)</f>
        <v>1564.94</v>
      </c>
      <c r="T37" s="15">
        <f>ROUND(SUM(R37:S37),5)</f>
        <v>13817.66</v>
      </c>
      <c r="U37" s="15">
        <f t="shared" si="3"/>
        <v>1455454.97</v>
      </c>
      <c r="V37" s="13"/>
    </row>
    <row r="38" spans="1:22">
      <c r="B38" s="12" t="s">
        <v>89</v>
      </c>
      <c r="F38" s="15">
        <f t="shared" ref="F38:K38" si="5">ROUND(F13+F25-F37,5)</f>
        <v>57026.6</v>
      </c>
      <c r="G38" s="15">
        <f t="shared" si="5"/>
        <v>4247.99</v>
      </c>
      <c r="H38" s="15">
        <f t="shared" si="5"/>
        <v>1175.93</v>
      </c>
      <c r="I38" s="15">
        <f t="shared" si="5"/>
        <v>-4106.62</v>
      </c>
      <c r="J38" s="15">
        <f t="shared" si="5"/>
        <v>-244.4</v>
      </c>
      <c r="K38" s="15">
        <f t="shared" si="5"/>
        <v>125</v>
      </c>
      <c r="L38" s="15">
        <f>ROUND(SUM(H38:K38),5)</f>
        <v>-3050.09</v>
      </c>
      <c r="M38" s="15">
        <f>ROUND(M13+M25-M37,5)</f>
        <v>-991.85</v>
      </c>
      <c r="N38" s="15">
        <f>ROUND(N13+N25-N37,5)</f>
        <v>-41020</v>
      </c>
      <c r="O38" s="15">
        <f>ROUND(O13+O25-O37,5)</f>
        <v>-1566.47</v>
      </c>
      <c r="P38" s="15">
        <f>ROUND(P13+P25-P37,5)</f>
        <v>-2360.44</v>
      </c>
      <c r="Q38" s="15">
        <f>ROUND(SUM(N38:P38),5)</f>
        <v>-44946.91</v>
      </c>
      <c r="R38" s="15">
        <f>ROUND(R13+R25-R37,5)</f>
        <v>-12252.72</v>
      </c>
      <c r="S38" s="15">
        <f>ROUND(S13+S25-S37,5)</f>
        <v>-1564.94</v>
      </c>
      <c r="T38" s="15">
        <f>ROUND(SUM(R38:S38),5)</f>
        <v>-13817.66</v>
      </c>
      <c r="U38" s="15">
        <f t="shared" si="3"/>
        <v>-1531.92</v>
      </c>
      <c r="V38" s="13"/>
    </row>
    <row r="39" spans="1:22" ht="14.5" thickBot="1">
      <c r="A39" s="12" t="s">
        <v>50</v>
      </c>
      <c r="F39" s="16">
        <f t="shared" ref="F39:K39" si="6">F38</f>
        <v>57026.6</v>
      </c>
      <c r="G39" s="16">
        <f t="shared" si="6"/>
        <v>4247.99</v>
      </c>
      <c r="H39" s="16">
        <f t="shared" si="6"/>
        <v>1175.93</v>
      </c>
      <c r="I39" s="16">
        <f t="shared" si="6"/>
        <v>-4106.62</v>
      </c>
      <c r="J39" s="16">
        <f t="shared" si="6"/>
        <v>-244.4</v>
      </c>
      <c r="K39" s="16">
        <f t="shared" si="6"/>
        <v>125</v>
      </c>
      <c r="L39" s="16">
        <f>ROUND(SUM(H39:K39),5)</f>
        <v>-3050.09</v>
      </c>
      <c r="M39" s="16">
        <f>M38</f>
        <v>-991.85</v>
      </c>
      <c r="N39" s="16">
        <f>N38</f>
        <v>-41020</v>
      </c>
      <c r="O39" s="16">
        <f>O38</f>
        <v>-1566.47</v>
      </c>
      <c r="P39" s="16">
        <f>P38</f>
        <v>-2360.44</v>
      </c>
      <c r="Q39" s="16">
        <f>ROUND(SUM(N39:P39),5)</f>
        <v>-44946.91</v>
      </c>
      <c r="R39" s="16">
        <f>R38</f>
        <v>-12252.72</v>
      </c>
      <c r="S39" s="16">
        <f>S38</f>
        <v>-1564.94</v>
      </c>
      <c r="T39" s="16">
        <f>ROUND(SUM(R39:S39),5)</f>
        <v>-13817.66</v>
      </c>
      <c r="U39" s="16">
        <f t="shared" si="3"/>
        <v>-1531.92</v>
      </c>
      <c r="V39" s="13"/>
    </row>
    <row r="40" spans="1:22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</sheetData>
  <pageMargins left="0.75" right="0.75" top="1" bottom="1" header="0.5" footer="0.5"/>
  <pageSetup scale="52" orientation="landscape" r:id="rId1"/>
  <headerFooter>
    <oddFooter>&amp;L&amp;F&amp;C&amp;A&amp;R&amp;D  &amp;T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N128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4" width="10.5820312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555</v>
      </c>
      <c r="N3" s="63" t="s">
        <v>2</v>
      </c>
    </row>
    <row r="4" spans="1:14">
      <c r="G4" s="64" t="s">
        <v>309</v>
      </c>
      <c r="H4" s="64" t="s">
        <v>466</v>
      </c>
      <c r="I4" s="64" t="s">
        <v>479</v>
      </c>
      <c r="J4" s="64" t="s">
        <v>506</v>
      </c>
      <c r="K4" s="64" t="s">
        <v>510</v>
      </c>
      <c r="L4" s="64" t="s">
        <v>542</v>
      </c>
      <c r="M4" s="64" t="s">
        <v>556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G7" s="14">
        <v>12003.9</v>
      </c>
      <c r="H7" s="14">
        <v>3534.42</v>
      </c>
      <c r="N7" s="14">
        <f>ROUND(SUM(G7:M7),5)</f>
        <v>15538.32</v>
      </c>
    </row>
    <row r="8" spans="1:14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f>ROUND(SUM(G8:M8),5)</f>
        <v>1874099</v>
      </c>
    </row>
    <row r="9" spans="1:14">
      <c r="E9" s="12" t="s">
        <v>248</v>
      </c>
      <c r="M9" s="14">
        <v>223.5</v>
      </c>
      <c r="N9" s="14">
        <f>ROUND(SUM(G9:M9),5)</f>
        <v>223.5</v>
      </c>
    </row>
    <row r="10" spans="1:14">
      <c r="E10" s="12" t="s">
        <v>69</v>
      </c>
    </row>
    <row r="11" spans="1:14">
      <c r="F11" s="12" t="s">
        <v>96</v>
      </c>
      <c r="G11" s="14">
        <v>5.33</v>
      </c>
      <c r="H11" s="14">
        <v>3.29</v>
      </c>
      <c r="I11" s="14">
        <v>7.75</v>
      </c>
      <c r="J11" s="14">
        <v>4.79</v>
      </c>
      <c r="K11" s="14">
        <v>3.33</v>
      </c>
      <c r="L11" s="14">
        <v>3.5</v>
      </c>
      <c r="M11" s="14">
        <v>3.51</v>
      </c>
      <c r="N11" s="14">
        <f>ROUND(SUM(G11:M11),5)</f>
        <v>31.5</v>
      </c>
    </row>
    <row r="12" spans="1:14">
      <c r="F12" s="12" t="s">
        <v>95</v>
      </c>
      <c r="G12" s="17"/>
      <c r="H12" s="15">
        <v>8</v>
      </c>
      <c r="I12" s="15">
        <v>3.14</v>
      </c>
      <c r="J12" s="15">
        <v>1.23</v>
      </c>
      <c r="K12" s="15">
        <v>5.78</v>
      </c>
      <c r="L12" s="15">
        <v>1.66</v>
      </c>
      <c r="M12" s="17"/>
      <c r="N12" s="15">
        <f>ROUND(SUM(G12:M12),5)</f>
        <v>19.809999999999999</v>
      </c>
    </row>
    <row r="13" spans="1:14">
      <c r="E13" s="12" t="s">
        <v>97</v>
      </c>
      <c r="G13" s="14">
        <f t="shared" ref="G13:M13" si="0">ROUND(SUM(G10:G12),5)</f>
        <v>5.33</v>
      </c>
      <c r="H13" s="14">
        <f t="shared" si="0"/>
        <v>11.29</v>
      </c>
      <c r="I13" s="14">
        <f t="shared" si="0"/>
        <v>10.89</v>
      </c>
      <c r="J13" s="14">
        <f t="shared" si="0"/>
        <v>6.02</v>
      </c>
      <c r="K13" s="14">
        <f t="shared" si="0"/>
        <v>9.11</v>
      </c>
      <c r="L13" s="14">
        <f t="shared" si="0"/>
        <v>5.16</v>
      </c>
      <c r="M13" s="14">
        <f t="shared" si="0"/>
        <v>3.51</v>
      </c>
      <c r="N13" s="14">
        <f>ROUND(SUM(G13:M13),5)</f>
        <v>51.31</v>
      </c>
    </row>
    <row r="14" spans="1:14">
      <c r="E14" s="12" t="s">
        <v>70</v>
      </c>
    </row>
    <row r="15" spans="1:14">
      <c r="F15" s="12" t="s">
        <v>99</v>
      </c>
      <c r="G15" s="14">
        <v>250</v>
      </c>
      <c r="H15" s="14">
        <v>1800</v>
      </c>
      <c r="I15" s="14">
        <v>925</v>
      </c>
      <c r="J15" s="14">
        <v>1847.08</v>
      </c>
      <c r="K15" s="14">
        <v>1737.5</v>
      </c>
      <c r="L15" s="14">
        <v>1312.5</v>
      </c>
      <c r="M15" s="14">
        <v>1425</v>
      </c>
      <c r="N15" s="14">
        <f t="shared" ref="N15:N22" si="1">ROUND(SUM(G15:M15),5)</f>
        <v>9297.08</v>
      </c>
    </row>
    <row r="16" spans="1:14">
      <c r="F16" s="12" t="s">
        <v>100</v>
      </c>
      <c r="H16" s="14">
        <v>111</v>
      </c>
      <c r="M16" s="14">
        <v>20</v>
      </c>
      <c r="N16" s="14">
        <f t="shared" si="1"/>
        <v>131</v>
      </c>
    </row>
    <row r="17" spans="3:14">
      <c r="F17" s="12" t="s">
        <v>101</v>
      </c>
      <c r="H17" s="14">
        <v>882.87</v>
      </c>
      <c r="I17" s="14">
        <v>1275.47</v>
      </c>
      <c r="J17" s="14">
        <v>430.92</v>
      </c>
      <c r="K17" s="14">
        <v>175</v>
      </c>
      <c r="L17" s="14">
        <v>1610</v>
      </c>
      <c r="N17" s="14">
        <f t="shared" si="1"/>
        <v>4374.26</v>
      </c>
    </row>
    <row r="18" spans="3:14">
      <c r="F18" s="12" t="s">
        <v>98</v>
      </c>
      <c r="G18" s="17"/>
      <c r="H18" s="17"/>
      <c r="I18" s="17"/>
      <c r="J18" s="15">
        <v>193.45</v>
      </c>
      <c r="K18" s="17"/>
      <c r="L18" s="17"/>
      <c r="M18" s="17"/>
      <c r="N18" s="15">
        <f t="shared" si="1"/>
        <v>193.45</v>
      </c>
    </row>
    <row r="19" spans="3:14">
      <c r="E19" s="12" t="s">
        <v>102</v>
      </c>
      <c r="G19" s="14">
        <f t="shared" ref="G19:M19" si="2">ROUND(SUM(G14:G18),5)</f>
        <v>250</v>
      </c>
      <c r="H19" s="14">
        <f t="shared" si="2"/>
        <v>2793.87</v>
      </c>
      <c r="I19" s="14">
        <f t="shared" si="2"/>
        <v>2200.4699999999998</v>
      </c>
      <c r="J19" s="14">
        <f t="shared" si="2"/>
        <v>2471.4499999999998</v>
      </c>
      <c r="K19" s="14">
        <f t="shared" si="2"/>
        <v>1912.5</v>
      </c>
      <c r="L19" s="14">
        <f t="shared" si="2"/>
        <v>2922.5</v>
      </c>
      <c r="M19" s="14">
        <f t="shared" si="2"/>
        <v>1445</v>
      </c>
      <c r="N19" s="14">
        <f t="shared" si="1"/>
        <v>13995.79</v>
      </c>
    </row>
    <row r="20" spans="3:14">
      <c r="E20" s="12" t="s">
        <v>71</v>
      </c>
      <c r="H20" s="14">
        <v>3349.51</v>
      </c>
      <c r="I20" s="14">
        <v>8629.18</v>
      </c>
      <c r="J20" s="14">
        <v>1508.19</v>
      </c>
      <c r="K20" s="14">
        <v>400.09</v>
      </c>
      <c r="L20" s="14">
        <v>2249.8000000000002</v>
      </c>
      <c r="M20" s="14">
        <v>849.93</v>
      </c>
      <c r="N20" s="14">
        <f t="shared" si="1"/>
        <v>16986.7</v>
      </c>
    </row>
    <row r="21" spans="3:14">
      <c r="E21" s="12" t="s">
        <v>73</v>
      </c>
      <c r="H21" s="14">
        <v>310.42</v>
      </c>
      <c r="I21" s="14">
        <v>555.79999999999995</v>
      </c>
      <c r="L21" s="14">
        <v>2437.35</v>
      </c>
      <c r="N21" s="14">
        <f t="shared" si="1"/>
        <v>3303.57</v>
      </c>
    </row>
    <row r="22" spans="3:14">
      <c r="E22" s="12" t="s">
        <v>74</v>
      </c>
      <c r="L22" s="14">
        <v>3252.98</v>
      </c>
      <c r="N22" s="14">
        <f t="shared" si="1"/>
        <v>3252.98</v>
      </c>
    </row>
    <row r="23" spans="3:14">
      <c r="E23" s="12" t="s">
        <v>75</v>
      </c>
    </row>
    <row r="24" spans="3:14">
      <c r="F24" s="12" t="s">
        <v>104</v>
      </c>
      <c r="J24" s="14">
        <v>2506.64</v>
      </c>
      <c r="K24" s="14">
        <v>260</v>
      </c>
      <c r="M24" s="14">
        <v>25</v>
      </c>
      <c r="N24" s="14">
        <f t="shared" ref="N24:N29" si="3">ROUND(SUM(G24:M24),5)</f>
        <v>2791.64</v>
      </c>
    </row>
    <row r="25" spans="3:14">
      <c r="F25" s="12" t="s">
        <v>105</v>
      </c>
      <c r="K25" s="14">
        <v>3191</v>
      </c>
      <c r="N25" s="14">
        <f t="shared" si="3"/>
        <v>3191</v>
      </c>
    </row>
    <row r="26" spans="3:14">
      <c r="F26" s="12" t="s">
        <v>103</v>
      </c>
      <c r="H26" s="15">
        <v>582.22</v>
      </c>
      <c r="I26" s="15">
        <v>50</v>
      </c>
      <c r="J26" s="15">
        <v>2042</v>
      </c>
      <c r="K26" s="15">
        <v>3037</v>
      </c>
      <c r="L26" s="15">
        <v>2281.64</v>
      </c>
      <c r="M26" s="15">
        <v>1100</v>
      </c>
      <c r="N26" s="15">
        <f t="shared" si="3"/>
        <v>9092.86</v>
      </c>
    </row>
    <row r="27" spans="3:14">
      <c r="E27" s="12" t="s">
        <v>106</v>
      </c>
      <c r="H27" s="15">
        <f t="shared" ref="H27:M27" si="4">ROUND(SUM(H23:H26),5)</f>
        <v>582.22</v>
      </c>
      <c r="I27" s="15">
        <f t="shared" si="4"/>
        <v>50</v>
      </c>
      <c r="J27" s="15">
        <f t="shared" si="4"/>
        <v>4548.6400000000003</v>
      </c>
      <c r="K27" s="15">
        <f t="shared" si="4"/>
        <v>6488</v>
      </c>
      <c r="L27" s="15">
        <f t="shared" si="4"/>
        <v>2281.64</v>
      </c>
      <c r="M27" s="15">
        <f t="shared" si="4"/>
        <v>1125</v>
      </c>
      <c r="N27" s="15">
        <f t="shared" si="3"/>
        <v>15075.5</v>
      </c>
    </row>
    <row r="28" spans="3:14">
      <c r="D28" s="12" t="s">
        <v>76</v>
      </c>
      <c r="G28" s="15">
        <f t="shared" ref="G28:M28" si="5">ROUND(SUM(G6:G9)+G13+SUM(G19:G22)+G27,5)</f>
        <v>281403.23</v>
      </c>
      <c r="H28" s="15">
        <f t="shared" si="5"/>
        <v>279725.73</v>
      </c>
      <c r="I28" s="15">
        <f t="shared" si="5"/>
        <v>280591.34000000003</v>
      </c>
      <c r="J28" s="15">
        <f t="shared" si="5"/>
        <v>277679.3</v>
      </c>
      <c r="K28" s="15">
        <f t="shared" si="5"/>
        <v>277954.7</v>
      </c>
      <c r="L28" s="15">
        <f t="shared" si="5"/>
        <v>277337.43</v>
      </c>
      <c r="M28" s="15">
        <f t="shared" si="5"/>
        <v>267834.94</v>
      </c>
      <c r="N28" s="15">
        <f t="shared" si="3"/>
        <v>1942526.67</v>
      </c>
    </row>
    <row r="29" spans="3:14">
      <c r="C29" s="12" t="s">
        <v>77</v>
      </c>
      <c r="G29" s="14">
        <f t="shared" ref="G29:M29" si="6">G28</f>
        <v>281403.23</v>
      </c>
      <c r="H29" s="14">
        <f t="shared" si="6"/>
        <v>279725.73</v>
      </c>
      <c r="I29" s="14">
        <f t="shared" si="6"/>
        <v>280591.34000000003</v>
      </c>
      <c r="J29" s="14">
        <f t="shared" si="6"/>
        <v>277679.3</v>
      </c>
      <c r="K29" s="14">
        <f t="shared" si="6"/>
        <v>277954.7</v>
      </c>
      <c r="L29" s="14">
        <f t="shared" si="6"/>
        <v>277337.43</v>
      </c>
      <c r="M29" s="14">
        <f t="shared" si="6"/>
        <v>267834.94</v>
      </c>
      <c r="N29" s="14">
        <f t="shared" si="3"/>
        <v>1942526.67</v>
      </c>
    </row>
    <row r="30" spans="3:14">
      <c r="C30" s="12" t="s">
        <v>78</v>
      </c>
    </row>
    <row r="31" spans="3:14">
      <c r="D31" s="12" t="s">
        <v>79</v>
      </c>
    </row>
    <row r="32" spans="3:14">
      <c r="E32" s="12" t="s">
        <v>467</v>
      </c>
      <c r="H32" s="14">
        <v>17208</v>
      </c>
      <c r="K32" s="14">
        <v>-17208</v>
      </c>
    </row>
    <row r="33" spans="5:14">
      <c r="E33" s="12" t="s">
        <v>310</v>
      </c>
      <c r="G33" s="14">
        <v>7800</v>
      </c>
      <c r="N33" s="14">
        <f>ROUND(SUM(G33:M33),5)</f>
        <v>7800</v>
      </c>
    </row>
    <row r="34" spans="5:14">
      <c r="E34" s="12" t="s">
        <v>254</v>
      </c>
    </row>
    <row r="35" spans="5:14">
      <c r="F35" s="12" t="s">
        <v>133</v>
      </c>
      <c r="G35" s="14">
        <v>4019</v>
      </c>
      <c r="H35" s="14">
        <v>1383</v>
      </c>
      <c r="I35" s="14">
        <v>1357</v>
      </c>
      <c r="J35" s="14">
        <v>1360</v>
      </c>
      <c r="K35" s="14">
        <v>1360</v>
      </c>
      <c r="L35" s="14">
        <v>1360</v>
      </c>
      <c r="M35" s="14">
        <v>1360</v>
      </c>
      <c r="N35" s="14">
        <f>ROUND(SUM(G35:M35),5)</f>
        <v>12199</v>
      </c>
    </row>
    <row r="36" spans="5:14">
      <c r="F36" s="12" t="s">
        <v>132</v>
      </c>
      <c r="G36" s="14">
        <v>1279.81</v>
      </c>
      <c r="H36" s="14">
        <v>1204.8399999999999</v>
      </c>
      <c r="I36" s="14">
        <v>1530.4</v>
      </c>
      <c r="J36" s="14">
        <v>-2109.06</v>
      </c>
      <c r="K36" s="14">
        <v>531.58000000000004</v>
      </c>
      <c r="L36" s="14">
        <v>538.29</v>
      </c>
      <c r="M36" s="14">
        <v>2162.0100000000002</v>
      </c>
      <c r="N36" s="14">
        <f>ROUND(SUM(G36:M36),5)</f>
        <v>5137.87</v>
      </c>
    </row>
    <row r="37" spans="5:14">
      <c r="F37" s="12" t="s">
        <v>131</v>
      </c>
      <c r="G37" s="14">
        <v>2470.96</v>
      </c>
      <c r="H37" s="14">
        <v>2349.0700000000002</v>
      </c>
      <c r="I37" s="14">
        <v>2677.86</v>
      </c>
      <c r="J37" s="14">
        <v>2719.56</v>
      </c>
      <c r="K37" s="14">
        <v>2683.79</v>
      </c>
      <c r="L37" s="14">
        <v>2975.59</v>
      </c>
      <c r="M37" s="14">
        <v>2716.37</v>
      </c>
      <c r="N37" s="14">
        <f>ROUND(SUM(G37:M37),5)</f>
        <v>18593.2</v>
      </c>
    </row>
    <row r="38" spans="5:14">
      <c r="F38" s="12" t="s">
        <v>130</v>
      </c>
      <c r="G38" s="15">
        <v>2308.33</v>
      </c>
      <c r="H38" s="15">
        <v>2343.48</v>
      </c>
      <c r="I38" s="15">
        <v>3337.94</v>
      </c>
      <c r="J38" s="15">
        <v>3482.58</v>
      </c>
      <c r="K38" s="15">
        <v>3264.06</v>
      </c>
      <c r="L38" s="15">
        <v>3649.22</v>
      </c>
      <c r="M38" s="15">
        <v>4039.14</v>
      </c>
      <c r="N38" s="15">
        <f>ROUND(SUM(G38:M38),5)</f>
        <v>22424.75</v>
      </c>
    </row>
    <row r="39" spans="5:14">
      <c r="E39" s="12" t="s">
        <v>255</v>
      </c>
      <c r="G39" s="14">
        <f t="shared" ref="G39:M39" si="7">ROUND(SUM(G34:G38),5)</f>
        <v>10078.1</v>
      </c>
      <c r="H39" s="14">
        <f t="shared" si="7"/>
        <v>7280.39</v>
      </c>
      <c r="I39" s="14">
        <f t="shared" si="7"/>
        <v>8903.2000000000007</v>
      </c>
      <c r="J39" s="14">
        <f t="shared" si="7"/>
        <v>5453.08</v>
      </c>
      <c r="K39" s="14">
        <f t="shared" si="7"/>
        <v>7839.43</v>
      </c>
      <c r="L39" s="14">
        <f t="shared" si="7"/>
        <v>8523.1</v>
      </c>
      <c r="M39" s="14">
        <f t="shared" si="7"/>
        <v>10277.52</v>
      </c>
      <c r="N39" s="14">
        <f>ROUND(SUM(G39:M39),5)</f>
        <v>58354.82</v>
      </c>
    </row>
    <row r="40" spans="5:14">
      <c r="E40" s="12" t="s">
        <v>107</v>
      </c>
    </row>
    <row r="41" spans="5:14">
      <c r="F41" s="12" t="s">
        <v>543</v>
      </c>
      <c r="L41" s="14">
        <v>22251.34</v>
      </c>
      <c r="M41" s="14">
        <v>10250</v>
      </c>
      <c r="N41" s="14">
        <f t="shared" ref="N41:N47" si="8">ROUND(SUM(G41:M41),5)</f>
        <v>32501.34</v>
      </c>
    </row>
    <row r="42" spans="5:14">
      <c r="F42" s="12" t="s">
        <v>544</v>
      </c>
      <c r="G42" s="15">
        <v>10250</v>
      </c>
      <c r="H42" s="15">
        <v>10250</v>
      </c>
      <c r="I42" s="15">
        <v>10250</v>
      </c>
      <c r="J42" s="15">
        <v>10250</v>
      </c>
      <c r="K42" s="15">
        <v>10250</v>
      </c>
      <c r="L42" s="15">
        <v>5125</v>
      </c>
      <c r="M42" s="17"/>
      <c r="N42" s="15">
        <f t="shared" si="8"/>
        <v>56375</v>
      </c>
    </row>
    <row r="43" spans="5:14">
      <c r="E43" s="12" t="s">
        <v>545</v>
      </c>
      <c r="G43" s="14">
        <f t="shared" ref="G43:M43" si="9">ROUND(SUM(G40:G42),5)</f>
        <v>10250</v>
      </c>
      <c r="H43" s="14">
        <f t="shared" si="9"/>
        <v>10250</v>
      </c>
      <c r="I43" s="14">
        <f t="shared" si="9"/>
        <v>10250</v>
      </c>
      <c r="J43" s="14">
        <f t="shared" si="9"/>
        <v>10250</v>
      </c>
      <c r="K43" s="14">
        <f t="shared" si="9"/>
        <v>10250</v>
      </c>
      <c r="L43" s="14">
        <f t="shared" si="9"/>
        <v>27376.34</v>
      </c>
      <c r="M43" s="14">
        <f t="shared" si="9"/>
        <v>10250</v>
      </c>
      <c r="N43" s="14">
        <f t="shared" si="8"/>
        <v>88876.34</v>
      </c>
    </row>
    <row r="44" spans="5:14">
      <c r="E44" s="12" t="s">
        <v>108</v>
      </c>
      <c r="G44" s="14">
        <v>6217.38</v>
      </c>
      <c r="H44" s="14">
        <v>6217.38</v>
      </c>
      <c r="I44" s="14">
        <v>6217.38</v>
      </c>
      <c r="J44" s="14">
        <v>6217.38</v>
      </c>
      <c r="K44" s="14">
        <v>6217.38</v>
      </c>
      <c r="L44" s="14">
        <v>6217.38</v>
      </c>
      <c r="M44" s="14">
        <v>6217.38</v>
      </c>
      <c r="N44" s="14">
        <f t="shared" si="8"/>
        <v>43521.66</v>
      </c>
    </row>
    <row r="45" spans="5:14">
      <c r="E45" s="12" t="s">
        <v>109</v>
      </c>
      <c r="G45" s="14">
        <v>5416.66</v>
      </c>
      <c r="H45" s="14">
        <v>5416.66</v>
      </c>
      <c r="I45" s="14">
        <v>5416.66</v>
      </c>
      <c r="J45" s="14">
        <v>5416.66</v>
      </c>
      <c r="K45" s="14">
        <v>5416.66</v>
      </c>
      <c r="L45" s="14">
        <v>5416.66</v>
      </c>
      <c r="M45" s="14">
        <v>5416.66</v>
      </c>
      <c r="N45" s="14">
        <f t="shared" si="8"/>
        <v>37916.620000000003</v>
      </c>
    </row>
    <row r="46" spans="5:14">
      <c r="E46" s="12" t="s">
        <v>111</v>
      </c>
      <c r="G46" s="14">
        <v>3843.72</v>
      </c>
      <c r="H46" s="14">
        <v>3939.84</v>
      </c>
      <c r="I46" s="14">
        <v>3939.84</v>
      </c>
      <c r="J46" s="14">
        <v>3939.84</v>
      </c>
      <c r="K46" s="14">
        <v>3939.84</v>
      </c>
      <c r="L46" s="14">
        <v>3939.84</v>
      </c>
      <c r="M46" s="14">
        <v>3939.84</v>
      </c>
      <c r="N46" s="14">
        <f t="shared" si="8"/>
        <v>27482.76</v>
      </c>
    </row>
    <row r="47" spans="5:14">
      <c r="E47" s="12" t="s">
        <v>112</v>
      </c>
      <c r="G47" s="14">
        <v>6129.84</v>
      </c>
      <c r="H47" s="14">
        <v>6129.84</v>
      </c>
      <c r="I47" s="14">
        <v>6129.84</v>
      </c>
      <c r="J47" s="14">
        <v>6129.84</v>
      </c>
      <c r="K47" s="14">
        <v>6129.84</v>
      </c>
      <c r="L47" s="14">
        <v>6129.84</v>
      </c>
      <c r="M47" s="14">
        <v>6129.84</v>
      </c>
      <c r="N47" s="14">
        <f t="shared" si="8"/>
        <v>42908.88</v>
      </c>
    </row>
    <row r="48" spans="5:14">
      <c r="E48" s="12" t="s">
        <v>113</v>
      </c>
    </row>
    <row r="49" spans="5:14">
      <c r="F49" s="12" t="s">
        <v>546</v>
      </c>
      <c r="L49" s="14">
        <v>2800</v>
      </c>
      <c r="M49" s="14">
        <v>1600</v>
      </c>
      <c r="N49" s="14">
        <f t="shared" ref="N49:N65" si="10">ROUND(SUM(G49:M49),5)</f>
        <v>4400</v>
      </c>
    </row>
    <row r="50" spans="5:14">
      <c r="F50" s="12" t="s">
        <v>547</v>
      </c>
      <c r="G50" s="15">
        <v>6392.56</v>
      </c>
      <c r="H50" s="15">
        <v>6392.56</v>
      </c>
      <c r="I50" s="15">
        <v>6392.56</v>
      </c>
      <c r="J50" s="15">
        <v>6392.56</v>
      </c>
      <c r="K50" s="15">
        <v>6392.56</v>
      </c>
      <c r="L50" s="15">
        <v>6392.56</v>
      </c>
      <c r="M50" s="15">
        <v>6392.56</v>
      </c>
      <c r="N50" s="15">
        <f t="shared" si="10"/>
        <v>44747.92</v>
      </c>
    </row>
    <row r="51" spans="5:14">
      <c r="E51" s="12" t="s">
        <v>548</v>
      </c>
      <c r="G51" s="14">
        <f t="shared" ref="G51:M51" si="11">ROUND(SUM(G48:G50),5)</f>
        <v>6392.56</v>
      </c>
      <c r="H51" s="14">
        <f t="shared" si="11"/>
        <v>6392.56</v>
      </c>
      <c r="I51" s="14">
        <f t="shared" si="11"/>
        <v>6392.56</v>
      </c>
      <c r="J51" s="14">
        <f t="shared" si="11"/>
        <v>6392.56</v>
      </c>
      <c r="K51" s="14">
        <f t="shared" si="11"/>
        <v>6392.56</v>
      </c>
      <c r="L51" s="14">
        <f t="shared" si="11"/>
        <v>9192.56</v>
      </c>
      <c r="M51" s="14">
        <f t="shared" si="11"/>
        <v>7992.56</v>
      </c>
      <c r="N51" s="14">
        <f t="shared" si="10"/>
        <v>49147.92</v>
      </c>
    </row>
    <row r="52" spans="5:14">
      <c r="E52" s="12" t="s">
        <v>114</v>
      </c>
      <c r="G52" s="14">
        <v>44067.360000000001</v>
      </c>
      <c r="H52" s="14">
        <v>39383.120000000003</v>
      </c>
      <c r="I52" s="14">
        <v>45474</v>
      </c>
      <c r="J52" s="14">
        <v>45474</v>
      </c>
      <c r="K52" s="14">
        <v>45474</v>
      </c>
      <c r="L52" s="14">
        <v>45474</v>
      </c>
      <c r="M52" s="14">
        <v>45474</v>
      </c>
      <c r="N52" s="14">
        <f t="shared" si="10"/>
        <v>310820.47999999998</v>
      </c>
    </row>
    <row r="53" spans="5:14">
      <c r="E53" s="12" t="s">
        <v>115</v>
      </c>
      <c r="G53" s="14">
        <v>3760.42</v>
      </c>
      <c r="H53" s="14">
        <v>2334.5</v>
      </c>
      <c r="I53" s="14">
        <v>8838.2199999999993</v>
      </c>
      <c r="J53" s="14">
        <v>8356.1299999999992</v>
      </c>
      <c r="K53" s="14">
        <v>6531.79</v>
      </c>
      <c r="L53" s="14">
        <v>8908.4500000000007</v>
      </c>
      <c r="M53" s="14">
        <v>8268.2000000000007</v>
      </c>
      <c r="N53" s="14">
        <f t="shared" si="10"/>
        <v>46997.71</v>
      </c>
    </row>
    <row r="54" spans="5:14">
      <c r="E54" s="12" t="s">
        <v>116</v>
      </c>
      <c r="G54" s="14">
        <v>23697.96</v>
      </c>
      <c r="H54" s="14">
        <v>24609.96</v>
      </c>
      <c r="I54" s="14">
        <v>24609.96</v>
      </c>
      <c r="J54" s="14">
        <v>24609.96</v>
      </c>
      <c r="K54" s="14">
        <v>24609.96</v>
      </c>
      <c r="L54" s="14">
        <v>24609.96</v>
      </c>
      <c r="M54" s="14">
        <v>24609.96</v>
      </c>
      <c r="N54" s="14">
        <f t="shared" si="10"/>
        <v>171357.72</v>
      </c>
    </row>
    <row r="55" spans="5:14">
      <c r="E55" s="12" t="s">
        <v>117</v>
      </c>
      <c r="G55" s="14">
        <v>38787.64</v>
      </c>
      <c r="H55" s="14">
        <v>40591.19</v>
      </c>
      <c r="I55" s="14">
        <v>48632.38</v>
      </c>
      <c r="J55" s="14">
        <v>50794.63</v>
      </c>
      <c r="K55" s="14">
        <v>47873.88</v>
      </c>
      <c r="L55" s="14">
        <v>47920.88</v>
      </c>
      <c r="M55" s="14">
        <v>49089.63</v>
      </c>
      <c r="N55" s="14">
        <f t="shared" si="10"/>
        <v>323690.23</v>
      </c>
    </row>
    <row r="56" spans="5:14">
      <c r="E56" s="12" t="s">
        <v>118</v>
      </c>
      <c r="G56" s="14">
        <v>4418.32</v>
      </c>
      <c r="H56" s="14">
        <v>4666.66</v>
      </c>
      <c r="I56" s="14">
        <v>4666.66</v>
      </c>
      <c r="J56" s="14">
        <v>4666.66</v>
      </c>
      <c r="K56" s="14">
        <v>4666.66</v>
      </c>
      <c r="L56" s="14">
        <v>4666.66</v>
      </c>
      <c r="M56" s="14">
        <v>4666.66</v>
      </c>
      <c r="N56" s="14">
        <f t="shared" si="10"/>
        <v>32418.28</v>
      </c>
    </row>
    <row r="57" spans="5:14">
      <c r="E57" s="12" t="s">
        <v>119</v>
      </c>
      <c r="G57" s="14">
        <v>4270.84</v>
      </c>
      <c r="H57" s="14">
        <v>4356.26</v>
      </c>
      <c r="I57" s="14">
        <v>4356.26</v>
      </c>
      <c r="J57" s="14">
        <v>4356.26</v>
      </c>
      <c r="K57" s="14">
        <v>4356.26</v>
      </c>
      <c r="L57" s="14">
        <v>4356.26</v>
      </c>
      <c r="M57" s="14">
        <v>4356.26</v>
      </c>
      <c r="N57" s="14">
        <f t="shared" si="10"/>
        <v>30408.400000000001</v>
      </c>
    </row>
    <row r="58" spans="5:14">
      <c r="E58" s="12" t="s">
        <v>120</v>
      </c>
      <c r="G58" s="14">
        <v>4666.66</v>
      </c>
      <c r="H58" s="14">
        <v>4760</v>
      </c>
      <c r="I58" s="14">
        <v>4760</v>
      </c>
      <c r="J58" s="14">
        <v>4760</v>
      </c>
      <c r="K58" s="14">
        <v>4760</v>
      </c>
      <c r="L58" s="14">
        <v>4760</v>
      </c>
      <c r="M58" s="14">
        <v>4760</v>
      </c>
      <c r="N58" s="14">
        <f t="shared" si="10"/>
        <v>33226.660000000003</v>
      </c>
    </row>
    <row r="59" spans="5:14">
      <c r="E59" s="12" t="s">
        <v>121</v>
      </c>
      <c r="G59" s="14">
        <v>4686.26</v>
      </c>
      <c r="H59" s="14">
        <v>4686.26</v>
      </c>
      <c r="I59" s="14">
        <v>4686.26</v>
      </c>
      <c r="J59" s="14">
        <v>4686.26</v>
      </c>
      <c r="K59" s="14">
        <v>4686.26</v>
      </c>
      <c r="L59" s="14">
        <v>4686.26</v>
      </c>
      <c r="M59" s="14">
        <v>4686.26</v>
      </c>
      <c r="N59" s="14">
        <f t="shared" si="10"/>
        <v>32803.82</v>
      </c>
    </row>
    <row r="60" spans="5:14">
      <c r="E60" s="12" t="s">
        <v>122</v>
      </c>
      <c r="L60" s="14">
        <v>250</v>
      </c>
      <c r="N60" s="14">
        <f t="shared" si="10"/>
        <v>250</v>
      </c>
    </row>
    <row r="61" spans="5:14">
      <c r="E61" s="12" t="s">
        <v>123</v>
      </c>
      <c r="G61" s="14">
        <v>75</v>
      </c>
      <c r="H61" s="14">
        <v>168.75</v>
      </c>
      <c r="I61" s="14">
        <v>101.25</v>
      </c>
      <c r="J61" s="14">
        <v>75</v>
      </c>
      <c r="K61" s="14">
        <v>112.75</v>
      </c>
      <c r="L61" s="14">
        <v>75</v>
      </c>
      <c r="M61" s="14">
        <v>342.19</v>
      </c>
      <c r="N61" s="14">
        <f t="shared" si="10"/>
        <v>949.94</v>
      </c>
    </row>
    <row r="62" spans="5:14">
      <c r="E62" s="12" t="s">
        <v>124</v>
      </c>
      <c r="I62" s="14">
        <v>923.75</v>
      </c>
      <c r="J62" s="14">
        <v>1047.5</v>
      </c>
      <c r="K62" s="14">
        <v>863.5</v>
      </c>
      <c r="L62" s="14">
        <v>1221.25</v>
      </c>
      <c r="M62" s="14">
        <v>693.75</v>
      </c>
      <c r="N62" s="14">
        <f t="shared" si="10"/>
        <v>4749.75</v>
      </c>
    </row>
    <row r="63" spans="5:14">
      <c r="E63" s="12" t="s">
        <v>125</v>
      </c>
      <c r="G63" s="14">
        <v>2989.58</v>
      </c>
      <c r="H63" s="14">
        <v>2989.58</v>
      </c>
      <c r="I63" s="14">
        <v>2989.58</v>
      </c>
      <c r="J63" s="14">
        <v>2989.58</v>
      </c>
      <c r="K63" s="14">
        <v>5964.58</v>
      </c>
      <c r="L63" s="14">
        <v>5964.58</v>
      </c>
      <c r="M63" s="14">
        <v>2989.58</v>
      </c>
      <c r="N63" s="14">
        <f t="shared" si="10"/>
        <v>26877.06</v>
      </c>
    </row>
    <row r="64" spans="5:14">
      <c r="E64" s="12" t="s">
        <v>126</v>
      </c>
      <c r="G64" s="17"/>
      <c r="H64" s="17"/>
      <c r="I64" s="17"/>
      <c r="J64" s="17"/>
      <c r="K64" s="15">
        <v>475</v>
      </c>
      <c r="L64" s="15">
        <v>662.5</v>
      </c>
      <c r="M64" s="15">
        <v>875</v>
      </c>
      <c r="N64" s="15">
        <f t="shared" si="10"/>
        <v>2012.5</v>
      </c>
    </row>
    <row r="65" spans="4:14">
      <c r="D65" s="12" t="s">
        <v>129</v>
      </c>
      <c r="G65" s="14">
        <f t="shared" ref="G65:M65" si="12">ROUND(SUM(G31:G33)+G39+SUM(G43:G47)+SUM(G51:G64),5)</f>
        <v>187548.3</v>
      </c>
      <c r="H65" s="14">
        <f t="shared" si="12"/>
        <v>191380.95</v>
      </c>
      <c r="I65" s="14">
        <f t="shared" si="12"/>
        <v>197287.8</v>
      </c>
      <c r="J65" s="14">
        <f t="shared" si="12"/>
        <v>195615.34</v>
      </c>
      <c r="K65" s="14">
        <f t="shared" si="12"/>
        <v>179352.35</v>
      </c>
      <c r="L65" s="14">
        <f t="shared" si="12"/>
        <v>220351.52</v>
      </c>
      <c r="M65" s="14">
        <f t="shared" si="12"/>
        <v>201035.29</v>
      </c>
      <c r="N65" s="14">
        <f t="shared" si="10"/>
        <v>1372571.55</v>
      </c>
    </row>
    <row r="66" spans="4:14">
      <c r="D66" s="12" t="s">
        <v>80</v>
      </c>
    </row>
    <row r="67" spans="4:14">
      <c r="E67" s="12" t="s">
        <v>134</v>
      </c>
      <c r="G67" s="14">
        <v>30224.42</v>
      </c>
      <c r="H67" s="14">
        <v>31662.799999999999</v>
      </c>
      <c r="I67" s="14">
        <v>21382.68</v>
      </c>
      <c r="J67" s="14">
        <v>31913.52</v>
      </c>
      <c r="K67" s="14">
        <v>24692.07</v>
      </c>
      <c r="L67" s="14">
        <v>30403.33</v>
      </c>
      <c r="M67" s="14">
        <v>29942.3</v>
      </c>
      <c r="N67" s="14">
        <f t="shared" ref="N67:N72" si="13">ROUND(SUM(G67:M67),5)</f>
        <v>200221.12</v>
      </c>
    </row>
    <row r="68" spans="4:14">
      <c r="E68" s="12" t="s">
        <v>135</v>
      </c>
      <c r="G68" s="14">
        <v>2332.9699999999998</v>
      </c>
      <c r="H68" s="14">
        <v>2443.11</v>
      </c>
      <c r="I68" s="14">
        <v>2313.8000000000002</v>
      </c>
      <c r="J68" s="14">
        <v>2008.75</v>
      </c>
      <c r="K68" s="14">
        <v>4504.0200000000004</v>
      </c>
      <c r="L68" s="14">
        <v>-732.06</v>
      </c>
      <c r="M68" s="14">
        <v>2151.54</v>
      </c>
      <c r="N68" s="14">
        <f t="shared" si="13"/>
        <v>15022.13</v>
      </c>
    </row>
    <row r="69" spans="4:14">
      <c r="E69" s="12" t="s">
        <v>136</v>
      </c>
      <c r="G69" s="15">
        <v>1243.57</v>
      </c>
      <c r="H69" s="15">
        <v>1411.87</v>
      </c>
      <c r="I69" s="15">
        <v>2217.4699999999998</v>
      </c>
      <c r="J69" s="17"/>
      <c r="K69" s="15">
        <v>3027.28</v>
      </c>
      <c r="L69" s="15">
        <v>1416.17</v>
      </c>
      <c r="M69" s="15">
        <v>1416.17</v>
      </c>
      <c r="N69" s="15">
        <f t="shared" si="13"/>
        <v>10732.53</v>
      </c>
    </row>
    <row r="70" spans="4:14">
      <c r="D70" s="12" t="s">
        <v>137</v>
      </c>
      <c r="G70" s="14">
        <f t="shared" ref="G70:M70" si="14">ROUND(SUM(G66:G69),5)</f>
        <v>33800.959999999999</v>
      </c>
      <c r="H70" s="14">
        <f t="shared" si="14"/>
        <v>35517.78</v>
      </c>
      <c r="I70" s="14">
        <f t="shared" si="14"/>
        <v>25913.95</v>
      </c>
      <c r="J70" s="14">
        <f t="shared" si="14"/>
        <v>33922.269999999997</v>
      </c>
      <c r="K70" s="14">
        <f t="shared" si="14"/>
        <v>32223.37</v>
      </c>
      <c r="L70" s="14">
        <f t="shared" si="14"/>
        <v>31087.439999999999</v>
      </c>
      <c r="M70" s="14">
        <f t="shared" si="14"/>
        <v>33510.01</v>
      </c>
      <c r="N70" s="14">
        <f t="shared" si="13"/>
        <v>225975.78</v>
      </c>
    </row>
    <row r="71" spans="4:14">
      <c r="D71" s="12" t="s">
        <v>81</v>
      </c>
      <c r="G71" s="14">
        <v>780.95</v>
      </c>
      <c r="H71" s="14">
        <v>3782.22</v>
      </c>
      <c r="I71" s="14">
        <v>590.15</v>
      </c>
      <c r="J71" s="14">
        <v>1273.67</v>
      </c>
      <c r="K71" s="14">
        <v>295.14</v>
      </c>
      <c r="L71" s="14">
        <v>4550.6899999999996</v>
      </c>
      <c r="M71" s="14">
        <v>15.95</v>
      </c>
      <c r="N71" s="14">
        <f t="shared" si="13"/>
        <v>11288.77</v>
      </c>
    </row>
    <row r="72" spans="4:14">
      <c r="D72" s="12" t="s">
        <v>82</v>
      </c>
      <c r="I72" s="14">
        <v>1562.79</v>
      </c>
      <c r="N72" s="14">
        <f t="shared" si="13"/>
        <v>1562.79</v>
      </c>
    </row>
    <row r="73" spans="4:14">
      <c r="D73" s="12" t="s">
        <v>84</v>
      </c>
    </row>
    <row r="74" spans="4:14">
      <c r="E74" s="12" t="s">
        <v>256</v>
      </c>
      <c r="I74" s="14">
        <v>360.25</v>
      </c>
      <c r="J74" s="14">
        <v>203.5</v>
      </c>
      <c r="K74" s="14">
        <v>312.49</v>
      </c>
      <c r="L74" s="14">
        <v>1628.4</v>
      </c>
      <c r="M74" s="14">
        <v>449.25</v>
      </c>
      <c r="N74" s="14">
        <f t="shared" ref="N74:N89" si="15">ROUND(SUM(G74:M74),5)</f>
        <v>2953.89</v>
      </c>
    </row>
    <row r="75" spans="4:14">
      <c r="E75" s="12" t="s">
        <v>138</v>
      </c>
      <c r="H75" s="14">
        <v>631.47</v>
      </c>
      <c r="I75" s="14">
        <v>289.49</v>
      </c>
      <c r="K75" s="14">
        <v>280</v>
      </c>
      <c r="N75" s="14">
        <f t="shared" si="15"/>
        <v>1200.96</v>
      </c>
    </row>
    <row r="76" spans="4:14">
      <c r="E76" s="12" t="s">
        <v>139</v>
      </c>
      <c r="G76" s="14">
        <v>113.25</v>
      </c>
      <c r="H76" s="14">
        <v>2739.95</v>
      </c>
      <c r="I76" s="14">
        <v>369.43</v>
      </c>
      <c r="J76" s="14">
        <v>361.62</v>
      </c>
      <c r="K76" s="14">
        <v>2062.15</v>
      </c>
      <c r="L76" s="14">
        <v>1182.98</v>
      </c>
      <c r="M76" s="14">
        <v>294</v>
      </c>
      <c r="N76" s="14">
        <f t="shared" si="15"/>
        <v>7123.38</v>
      </c>
    </row>
    <row r="77" spans="4:14">
      <c r="E77" s="12" t="s">
        <v>140</v>
      </c>
      <c r="G77" s="14">
        <v>164.49</v>
      </c>
      <c r="H77" s="14">
        <v>154.36000000000001</v>
      </c>
      <c r="I77" s="14">
        <v>193.54</v>
      </c>
      <c r="J77" s="14">
        <v>421.36</v>
      </c>
      <c r="K77" s="14">
        <v>201.92</v>
      </c>
      <c r="L77" s="14">
        <v>180.44</v>
      </c>
      <c r="M77" s="14">
        <v>81.650000000000006</v>
      </c>
      <c r="N77" s="14">
        <f t="shared" si="15"/>
        <v>1397.76</v>
      </c>
    </row>
    <row r="78" spans="4:14">
      <c r="E78" s="12" t="s">
        <v>141</v>
      </c>
      <c r="G78" s="14">
        <v>186.49</v>
      </c>
      <c r="H78" s="14">
        <v>1189.44</v>
      </c>
      <c r="I78" s="14">
        <v>170.34</v>
      </c>
      <c r="J78" s="14">
        <v>1359.78</v>
      </c>
      <c r="K78" s="14">
        <v>1189.22</v>
      </c>
      <c r="L78" s="14">
        <v>197.3</v>
      </c>
      <c r="M78" s="14">
        <v>2378.44</v>
      </c>
      <c r="N78" s="14">
        <f t="shared" si="15"/>
        <v>6671.01</v>
      </c>
    </row>
    <row r="79" spans="4:14">
      <c r="E79" s="12" t="s">
        <v>142</v>
      </c>
      <c r="G79" s="14">
        <v>10.25</v>
      </c>
      <c r="H79" s="14">
        <v>123.17</v>
      </c>
      <c r="I79" s="14">
        <v>869.93</v>
      </c>
      <c r="J79" s="14">
        <v>300.5</v>
      </c>
      <c r="K79" s="14">
        <v>284.75</v>
      </c>
      <c r="M79" s="14">
        <v>230.04</v>
      </c>
      <c r="N79" s="14">
        <f t="shared" si="15"/>
        <v>1818.64</v>
      </c>
    </row>
    <row r="80" spans="4:14">
      <c r="E80" s="12" t="s">
        <v>143</v>
      </c>
      <c r="H80" s="14">
        <v>201.31</v>
      </c>
      <c r="I80" s="14">
        <v>26.51</v>
      </c>
      <c r="J80" s="14">
        <v>177.85</v>
      </c>
      <c r="K80" s="14">
        <v>191.66</v>
      </c>
      <c r="L80" s="14">
        <v>161.58000000000001</v>
      </c>
      <c r="M80" s="14">
        <v>112.59</v>
      </c>
      <c r="N80" s="14">
        <f t="shared" si="15"/>
        <v>871.5</v>
      </c>
    </row>
    <row r="81" spans="4:14">
      <c r="E81" s="12" t="s">
        <v>144</v>
      </c>
      <c r="H81" s="14">
        <v>18.010000000000002</v>
      </c>
      <c r="I81" s="14">
        <v>252</v>
      </c>
      <c r="J81" s="14">
        <v>157.97999999999999</v>
      </c>
      <c r="K81" s="14">
        <v>253.5</v>
      </c>
      <c r="M81" s="14">
        <v>57.97</v>
      </c>
      <c r="N81" s="14">
        <f t="shared" si="15"/>
        <v>739.46</v>
      </c>
    </row>
    <row r="82" spans="4:14">
      <c r="E82" s="12" t="s">
        <v>257</v>
      </c>
      <c r="H82" s="14">
        <v>1050</v>
      </c>
      <c r="N82" s="14">
        <f t="shared" si="15"/>
        <v>1050</v>
      </c>
    </row>
    <row r="83" spans="4:14">
      <c r="E83" s="12" t="s">
        <v>145</v>
      </c>
      <c r="H83" s="14">
        <v>92.78</v>
      </c>
      <c r="I83" s="14">
        <v>75</v>
      </c>
      <c r="J83" s="14">
        <v>164.23</v>
      </c>
      <c r="K83" s="14">
        <v>67.849999999999994</v>
      </c>
      <c r="L83" s="14">
        <v>102.12</v>
      </c>
      <c r="M83" s="14">
        <v>84.71</v>
      </c>
      <c r="N83" s="14">
        <f t="shared" si="15"/>
        <v>586.69000000000005</v>
      </c>
    </row>
    <row r="84" spans="4:14">
      <c r="E84" s="12" t="s">
        <v>146</v>
      </c>
      <c r="H84" s="14">
        <v>1283.4000000000001</v>
      </c>
      <c r="I84" s="14">
        <v>150</v>
      </c>
      <c r="M84" s="14">
        <v>349.99</v>
      </c>
      <c r="N84" s="14">
        <f t="shared" si="15"/>
        <v>1783.39</v>
      </c>
    </row>
    <row r="85" spans="4:14">
      <c r="E85" s="12" t="s">
        <v>147</v>
      </c>
      <c r="G85" s="14">
        <v>25.37</v>
      </c>
      <c r="I85" s="14">
        <v>3328.4</v>
      </c>
      <c r="N85" s="14">
        <f t="shared" si="15"/>
        <v>3353.77</v>
      </c>
    </row>
    <row r="86" spans="4:14">
      <c r="E86" s="12" t="s">
        <v>148</v>
      </c>
      <c r="H86" s="14">
        <v>258.02</v>
      </c>
      <c r="K86" s="14">
        <v>150.47</v>
      </c>
      <c r="M86" s="14">
        <v>138.13999999999999</v>
      </c>
      <c r="N86" s="14">
        <f t="shared" si="15"/>
        <v>546.63</v>
      </c>
    </row>
    <row r="87" spans="4:14">
      <c r="E87" s="12" t="s">
        <v>490</v>
      </c>
      <c r="J87" s="14">
        <v>113.66</v>
      </c>
      <c r="N87" s="14">
        <f t="shared" si="15"/>
        <v>113.66</v>
      </c>
    </row>
    <row r="88" spans="4:14">
      <c r="E88" s="12" t="s">
        <v>149</v>
      </c>
      <c r="G88" s="15">
        <v>3453.05</v>
      </c>
      <c r="H88" s="15">
        <v>150</v>
      </c>
      <c r="I88" s="17"/>
      <c r="J88" s="17"/>
      <c r="K88" s="17"/>
      <c r="L88" s="17"/>
      <c r="M88" s="17"/>
      <c r="N88" s="15">
        <f t="shared" si="15"/>
        <v>3603.05</v>
      </c>
    </row>
    <row r="89" spans="4:14">
      <c r="D89" s="12" t="s">
        <v>150</v>
      </c>
      <c r="G89" s="14">
        <f t="shared" ref="G89:M89" si="16">ROUND(SUM(G73:G88),5)</f>
        <v>3952.9</v>
      </c>
      <c r="H89" s="14">
        <f t="shared" si="16"/>
        <v>7891.91</v>
      </c>
      <c r="I89" s="14">
        <f t="shared" si="16"/>
        <v>6084.89</v>
      </c>
      <c r="J89" s="14">
        <f t="shared" si="16"/>
        <v>3260.48</v>
      </c>
      <c r="K89" s="14">
        <f t="shared" si="16"/>
        <v>4994.01</v>
      </c>
      <c r="L89" s="14">
        <f t="shared" si="16"/>
        <v>3452.82</v>
      </c>
      <c r="M89" s="14">
        <f t="shared" si="16"/>
        <v>4176.78</v>
      </c>
      <c r="N89" s="14">
        <f t="shared" si="15"/>
        <v>33813.79</v>
      </c>
    </row>
    <row r="90" spans="4:14">
      <c r="D90" s="12" t="s">
        <v>85</v>
      </c>
    </row>
    <row r="91" spans="4:14">
      <c r="E91" s="12" t="s">
        <v>153</v>
      </c>
    </row>
    <row r="92" spans="4:14">
      <c r="F92" s="12" t="s">
        <v>156</v>
      </c>
      <c r="J92" s="14">
        <v>199.95</v>
      </c>
      <c r="N92" s="14">
        <f t="shared" ref="N92:N99" si="17">ROUND(SUM(G92:M92),5)</f>
        <v>199.95</v>
      </c>
    </row>
    <row r="93" spans="4:14">
      <c r="F93" s="12" t="s">
        <v>157</v>
      </c>
      <c r="H93" s="14">
        <v>380</v>
      </c>
      <c r="J93" s="14">
        <v>180</v>
      </c>
      <c r="K93" s="14">
        <v>620</v>
      </c>
      <c r="L93" s="14">
        <v>400</v>
      </c>
      <c r="N93" s="14">
        <f t="shared" si="17"/>
        <v>1580</v>
      </c>
    </row>
    <row r="94" spans="4:14">
      <c r="F94" s="12" t="s">
        <v>158</v>
      </c>
      <c r="H94" s="14">
        <v>530.76</v>
      </c>
      <c r="J94" s="14">
        <v>65.92</v>
      </c>
      <c r="K94" s="14">
        <v>103.67</v>
      </c>
      <c r="L94" s="14">
        <v>67.69</v>
      </c>
      <c r="N94" s="14">
        <f t="shared" si="17"/>
        <v>768.04</v>
      </c>
    </row>
    <row r="95" spans="4:14">
      <c r="F95" s="12" t="s">
        <v>159</v>
      </c>
      <c r="H95" s="14">
        <v>273</v>
      </c>
      <c r="I95" s="14">
        <v>560</v>
      </c>
      <c r="L95" s="14">
        <v>150</v>
      </c>
      <c r="N95" s="14">
        <f t="shared" si="17"/>
        <v>983</v>
      </c>
    </row>
    <row r="96" spans="4:14">
      <c r="F96" s="12" t="s">
        <v>154</v>
      </c>
      <c r="G96" s="15">
        <v>1193.98</v>
      </c>
      <c r="H96" s="15">
        <v>16520.2</v>
      </c>
      <c r="I96" s="15">
        <v>1249.75</v>
      </c>
      <c r="J96" s="15">
        <v>616.02</v>
      </c>
      <c r="K96" s="15">
        <v>3156.8</v>
      </c>
      <c r="L96" s="15">
        <v>1180.23</v>
      </c>
      <c r="M96" s="15">
        <v>845.49</v>
      </c>
      <c r="N96" s="15">
        <f t="shared" si="17"/>
        <v>24762.47</v>
      </c>
    </row>
    <row r="97" spans="4:14">
      <c r="E97" s="12" t="s">
        <v>160</v>
      </c>
      <c r="G97" s="14">
        <f t="shared" ref="G97:M97" si="18">ROUND(SUM(G91:G96),5)</f>
        <v>1193.98</v>
      </c>
      <c r="H97" s="14">
        <f t="shared" si="18"/>
        <v>17703.96</v>
      </c>
      <c r="I97" s="14">
        <f t="shared" si="18"/>
        <v>1809.75</v>
      </c>
      <c r="J97" s="14">
        <f t="shared" si="18"/>
        <v>1061.8900000000001</v>
      </c>
      <c r="K97" s="14">
        <f t="shared" si="18"/>
        <v>3880.47</v>
      </c>
      <c r="L97" s="14">
        <f t="shared" si="18"/>
        <v>1797.92</v>
      </c>
      <c r="M97" s="14">
        <f t="shared" si="18"/>
        <v>845.49</v>
      </c>
      <c r="N97" s="14">
        <f t="shared" si="17"/>
        <v>28293.46</v>
      </c>
    </row>
    <row r="98" spans="4:14">
      <c r="E98" s="12" t="s">
        <v>151</v>
      </c>
      <c r="G98" s="14">
        <v>2532</v>
      </c>
      <c r="H98" s="14">
        <v>2740</v>
      </c>
      <c r="I98" s="14">
        <v>2740</v>
      </c>
      <c r="J98" s="14">
        <v>2740</v>
      </c>
      <c r="K98" s="14">
        <v>2740</v>
      </c>
      <c r="L98" s="14">
        <v>2740</v>
      </c>
      <c r="M98" s="14">
        <v>2740</v>
      </c>
      <c r="N98" s="14">
        <f t="shared" si="17"/>
        <v>18972</v>
      </c>
    </row>
    <row r="99" spans="4:14">
      <c r="E99" s="12" t="s">
        <v>152</v>
      </c>
      <c r="J99" s="14">
        <v>620.4</v>
      </c>
      <c r="K99" s="14">
        <v>520.5</v>
      </c>
      <c r="L99" s="14">
        <v>1410.48</v>
      </c>
      <c r="N99" s="14">
        <f t="shared" si="17"/>
        <v>2551.38</v>
      </c>
    </row>
    <row r="100" spans="4:14">
      <c r="E100" s="12" t="s">
        <v>161</v>
      </c>
    </row>
    <row r="101" spans="4:14">
      <c r="F101" s="12" t="s">
        <v>162</v>
      </c>
      <c r="H101" s="14">
        <v>4481.1099999999997</v>
      </c>
      <c r="I101" s="14">
        <v>2462.2399999999998</v>
      </c>
      <c r="J101" s="14">
        <v>1072</v>
      </c>
      <c r="K101" s="14">
        <v>698.84</v>
      </c>
      <c r="L101" s="14">
        <v>3190.66</v>
      </c>
      <c r="M101" s="14">
        <v>7367.29</v>
      </c>
      <c r="N101" s="14">
        <f>ROUND(SUM(G101:M101),5)</f>
        <v>19272.14</v>
      </c>
    </row>
    <row r="102" spans="4:14">
      <c r="F102" s="12" t="s">
        <v>163</v>
      </c>
      <c r="K102" s="14">
        <v>2970.7</v>
      </c>
      <c r="L102" s="14">
        <v>538</v>
      </c>
      <c r="N102" s="14">
        <f>ROUND(SUM(G102:M102),5)</f>
        <v>3508.7</v>
      </c>
    </row>
    <row r="103" spans="4:14">
      <c r="F103" s="12" t="s">
        <v>164</v>
      </c>
      <c r="G103" s="15">
        <v>509.3</v>
      </c>
      <c r="H103" s="15">
        <v>47.81</v>
      </c>
      <c r="I103" s="15">
        <v>512.13</v>
      </c>
      <c r="J103" s="15">
        <v>47.81</v>
      </c>
      <c r="K103" s="15">
        <v>47.81</v>
      </c>
      <c r="L103" s="15">
        <v>516.35</v>
      </c>
      <c r="M103" s="15">
        <v>522.94000000000005</v>
      </c>
      <c r="N103" s="15">
        <f>ROUND(SUM(G103:M103),5)</f>
        <v>2204.15</v>
      </c>
    </row>
    <row r="104" spans="4:14">
      <c r="E104" s="12" t="s">
        <v>165</v>
      </c>
      <c r="G104" s="15">
        <f t="shared" ref="G104:M104" si="19">ROUND(SUM(G100:G103),5)</f>
        <v>509.3</v>
      </c>
      <c r="H104" s="15">
        <f t="shared" si="19"/>
        <v>4528.92</v>
      </c>
      <c r="I104" s="15">
        <f t="shared" si="19"/>
        <v>2974.37</v>
      </c>
      <c r="J104" s="15">
        <f t="shared" si="19"/>
        <v>1119.81</v>
      </c>
      <c r="K104" s="15">
        <f t="shared" si="19"/>
        <v>3717.35</v>
      </c>
      <c r="L104" s="15">
        <f t="shared" si="19"/>
        <v>4245.01</v>
      </c>
      <c r="M104" s="15">
        <f t="shared" si="19"/>
        <v>7890.23</v>
      </c>
      <c r="N104" s="15">
        <f>ROUND(SUM(G104:M104),5)</f>
        <v>24984.99</v>
      </c>
    </row>
    <row r="105" spans="4:14">
      <c r="D105" s="12" t="s">
        <v>166</v>
      </c>
      <c r="G105" s="14">
        <f t="shared" ref="G105:M105" si="20">ROUND(G90+SUM(G97:G99)+G104,5)</f>
        <v>4235.28</v>
      </c>
      <c r="H105" s="14">
        <f t="shared" si="20"/>
        <v>24972.880000000001</v>
      </c>
      <c r="I105" s="14">
        <f t="shared" si="20"/>
        <v>7524.12</v>
      </c>
      <c r="J105" s="14">
        <f t="shared" si="20"/>
        <v>5542.1</v>
      </c>
      <c r="K105" s="14">
        <f t="shared" si="20"/>
        <v>10858.32</v>
      </c>
      <c r="L105" s="14">
        <f t="shared" si="20"/>
        <v>10193.41</v>
      </c>
      <c r="M105" s="14">
        <f t="shared" si="20"/>
        <v>11475.72</v>
      </c>
      <c r="N105" s="14">
        <f>ROUND(SUM(G105:M105),5)</f>
        <v>74801.83</v>
      </c>
    </row>
    <row r="106" spans="4:14">
      <c r="D106" s="12" t="s">
        <v>86</v>
      </c>
    </row>
    <row r="107" spans="4:14">
      <c r="E107" s="12" t="s">
        <v>178</v>
      </c>
      <c r="G107" s="14">
        <v>10727.68</v>
      </c>
      <c r="H107" s="14">
        <v>11062.68</v>
      </c>
      <c r="I107" s="14">
        <v>11041.04</v>
      </c>
      <c r="J107" s="14">
        <v>10663.87</v>
      </c>
      <c r="K107" s="14">
        <v>10996.56</v>
      </c>
      <c r="L107" s="14">
        <v>10620.7</v>
      </c>
      <c r="M107" s="14">
        <v>10951.83</v>
      </c>
      <c r="N107" s="14">
        <f>ROUND(SUM(G107:M107),5)</f>
        <v>76064.36</v>
      </c>
    </row>
    <row r="108" spans="4:14">
      <c r="E108" s="12" t="s">
        <v>181</v>
      </c>
    </row>
    <row r="109" spans="4:14">
      <c r="F109" s="12" t="s">
        <v>183</v>
      </c>
      <c r="I109" s="14">
        <v>750</v>
      </c>
      <c r="J109" s="14">
        <v>1109.75</v>
      </c>
      <c r="M109" s="14">
        <v>552.25</v>
      </c>
      <c r="N109" s="14">
        <f t="shared" ref="N109:N128" si="21">ROUND(SUM(G109:M109),5)</f>
        <v>2412</v>
      </c>
    </row>
    <row r="110" spans="4:14">
      <c r="F110" s="12" t="s">
        <v>184</v>
      </c>
      <c r="K110" s="14">
        <v>200</v>
      </c>
      <c r="N110" s="14">
        <f t="shared" si="21"/>
        <v>200</v>
      </c>
    </row>
    <row r="111" spans="4:14">
      <c r="F111" s="12" t="s">
        <v>182</v>
      </c>
      <c r="G111" s="17"/>
      <c r="H111" s="17"/>
      <c r="I111" s="17"/>
      <c r="J111" s="15">
        <v>173.97</v>
      </c>
      <c r="K111" s="15">
        <v>1200.5</v>
      </c>
      <c r="L111" s="17"/>
      <c r="M111" s="17"/>
      <c r="N111" s="15">
        <f t="shared" si="21"/>
        <v>1374.47</v>
      </c>
    </row>
    <row r="112" spans="4:14">
      <c r="E112" s="12" t="s">
        <v>185</v>
      </c>
      <c r="I112" s="14">
        <f>ROUND(SUM(I108:I111),5)</f>
        <v>750</v>
      </c>
      <c r="J112" s="14">
        <f>ROUND(SUM(J108:J111),5)</f>
        <v>1283.72</v>
      </c>
      <c r="K112" s="14">
        <f>ROUND(SUM(K108:K111),5)</f>
        <v>1400.5</v>
      </c>
      <c r="M112" s="14">
        <f>ROUND(SUM(M108:M111),5)</f>
        <v>552.25</v>
      </c>
      <c r="N112" s="14">
        <f t="shared" si="21"/>
        <v>3986.47</v>
      </c>
    </row>
    <row r="113" spans="1:14">
      <c r="E113" s="12" t="s">
        <v>167</v>
      </c>
      <c r="G113" s="14">
        <v>129.71</v>
      </c>
      <c r="H113" s="14">
        <v>152.25</v>
      </c>
      <c r="I113" s="14">
        <v>579.97</v>
      </c>
      <c r="J113" s="14">
        <v>838.67</v>
      </c>
      <c r="K113" s="14">
        <v>711.63</v>
      </c>
      <c r="L113" s="14">
        <v>954.76</v>
      </c>
      <c r="M113" s="14">
        <v>118.5</v>
      </c>
      <c r="N113" s="14">
        <f t="shared" si="21"/>
        <v>3485.49</v>
      </c>
    </row>
    <row r="114" spans="1:14">
      <c r="E114" s="12" t="s">
        <v>168</v>
      </c>
      <c r="I114" s="14">
        <v>1675</v>
      </c>
      <c r="J114" s="14">
        <v>13500</v>
      </c>
      <c r="K114" s="14">
        <v>1100</v>
      </c>
      <c r="M114" s="14">
        <v>638.04</v>
      </c>
      <c r="N114" s="14">
        <f t="shared" si="21"/>
        <v>16913.04</v>
      </c>
    </row>
    <row r="115" spans="1:14">
      <c r="E115" s="12" t="s">
        <v>169</v>
      </c>
      <c r="G115" s="14">
        <v>5</v>
      </c>
      <c r="H115" s="14">
        <v>250</v>
      </c>
      <c r="I115" s="14">
        <v>3158.09</v>
      </c>
      <c r="J115" s="14">
        <v>153.75</v>
      </c>
      <c r="K115" s="14">
        <v>35</v>
      </c>
      <c r="L115" s="14">
        <v>15000</v>
      </c>
      <c r="M115" s="14">
        <v>15060</v>
      </c>
      <c r="N115" s="14">
        <f t="shared" si="21"/>
        <v>33661.839999999997</v>
      </c>
    </row>
    <row r="116" spans="1:14">
      <c r="E116" s="12" t="s">
        <v>170</v>
      </c>
      <c r="G116" s="14">
        <v>464</v>
      </c>
      <c r="H116" s="14">
        <v>410</v>
      </c>
      <c r="I116" s="14">
        <v>437</v>
      </c>
      <c r="J116" s="14">
        <v>500</v>
      </c>
      <c r="K116" s="14">
        <v>509</v>
      </c>
      <c r="L116" s="14">
        <v>500</v>
      </c>
      <c r="M116" s="14">
        <v>509</v>
      </c>
      <c r="N116" s="14">
        <f t="shared" si="21"/>
        <v>3329</v>
      </c>
    </row>
    <row r="117" spans="1:14">
      <c r="E117" s="12" t="s">
        <v>171</v>
      </c>
      <c r="I117" s="14">
        <v>102</v>
      </c>
      <c r="L117" s="14">
        <v>833</v>
      </c>
      <c r="N117" s="14">
        <f t="shared" si="21"/>
        <v>935</v>
      </c>
    </row>
    <row r="118" spans="1:14">
      <c r="E118" s="12" t="s">
        <v>172</v>
      </c>
      <c r="G118" s="14">
        <v>272.91000000000003</v>
      </c>
      <c r="H118" s="14">
        <v>12.4</v>
      </c>
      <c r="I118" s="14">
        <v>1172.6300000000001</v>
      </c>
      <c r="J118" s="14">
        <v>362.74</v>
      </c>
      <c r="K118" s="14">
        <v>222.69</v>
      </c>
      <c r="L118" s="14">
        <v>54.38</v>
      </c>
      <c r="M118" s="14">
        <v>756.47</v>
      </c>
      <c r="N118" s="14">
        <f t="shared" si="21"/>
        <v>2854.22</v>
      </c>
    </row>
    <row r="119" spans="1:14">
      <c r="E119" s="12" t="s">
        <v>173</v>
      </c>
      <c r="H119" s="14">
        <v>5096.68</v>
      </c>
      <c r="I119" s="14">
        <v>2296.34</v>
      </c>
      <c r="J119" s="14">
        <v>2296.34</v>
      </c>
      <c r="K119" s="14">
        <v>2296.33</v>
      </c>
      <c r="L119" s="14">
        <v>2296.33</v>
      </c>
      <c r="M119" s="14">
        <v>2296.33</v>
      </c>
      <c r="N119" s="14">
        <f t="shared" si="21"/>
        <v>16578.349999999999</v>
      </c>
    </row>
    <row r="120" spans="1:14">
      <c r="E120" s="12" t="s">
        <v>174</v>
      </c>
      <c r="K120" s="14">
        <v>360</v>
      </c>
      <c r="L120" s="14">
        <v>5260</v>
      </c>
      <c r="N120" s="14">
        <f t="shared" si="21"/>
        <v>5620</v>
      </c>
    </row>
    <row r="121" spans="1:14">
      <c r="E121" s="12" t="s">
        <v>175</v>
      </c>
      <c r="H121" s="14">
        <v>98.95</v>
      </c>
      <c r="I121" s="14">
        <v>250</v>
      </c>
      <c r="J121" s="14">
        <v>10</v>
      </c>
      <c r="L121" s="14">
        <v>423.56</v>
      </c>
      <c r="N121" s="14">
        <f t="shared" si="21"/>
        <v>782.51</v>
      </c>
    </row>
    <row r="122" spans="1:14">
      <c r="E122" s="12" t="s">
        <v>176</v>
      </c>
      <c r="H122" s="14">
        <v>156</v>
      </c>
      <c r="I122" s="14">
        <v>182.8</v>
      </c>
      <c r="K122" s="14">
        <v>48</v>
      </c>
      <c r="L122" s="14">
        <v>490</v>
      </c>
      <c r="M122" s="14">
        <v>298.77999999999997</v>
      </c>
      <c r="N122" s="14">
        <f t="shared" si="21"/>
        <v>1175.58</v>
      </c>
    </row>
    <row r="123" spans="1:14">
      <c r="E123" s="12" t="s">
        <v>180</v>
      </c>
      <c r="G123" s="15">
        <v>70.06</v>
      </c>
      <c r="H123" s="15">
        <v>60.08</v>
      </c>
      <c r="I123" s="15">
        <v>51.9</v>
      </c>
      <c r="J123" s="15">
        <v>69.64</v>
      </c>
      <c r="K123" s="15">
        <v>420</v>
      </c>
      <c r="L123" s="17"/>
      <c r="M123" s="15">
        <v>82.57</v>
      </c>
      <c r="N123" s="15">
        <f t="shared" si="21"/>
        <v>754.25</v>
      </c>
    </row>
    <row r="124" spans="1:14">
      <c r="D124" s="12" t="s">
        <v>186</v>
      </c>
      <c r="G124" s="14">
        <f t="shared" ref="G124:M124" si="22">ROUND(SUM(G106:G107)+SUM(G112:G123),5)</f>
        <v>11669.36</v>
      </c>
      <c r="H124" s="14">
        <f t="shared" si="22"/>
        <v>17299.04</v>
      </c>
      <c r="I124" s="14">
        <f t="shared" si="22"/>
        <v>21696.77</v>
      </c>
      <c r="J124" s="14">
        <f t="shared" si="22"/>
        <v>29678.73</v>
      </c>
      <c r="K124" s="14">
        <f t="shared" si="22"/>
        <v>18099.71</v>
      </c>
      <c r="L124" s="14">
        <f t="shared" si="22"/>
        <v>36432.730000000003</v>
      </c>
      <c r="M124" s="14">
        <f t="shared" si="22"/>
        <v>31263.77</v>
      </c>
      <c r="N124" s="14">
        <f t="shared" si="21"/>
        <v>166140.10999999999</v>
      </c>
    </row>
    <row r="125" spans="1:14">
      <c r="D125" s="12" t="s">
        <v>87</v>
      </c>
      <c r="G125" s="15">
        <v>7881.03</v>
      </c>
      <c r="H125" s="15">
        <v>7881.03</v>
      </c>
      <c r="I125" s="15">
        <v>7881.03</v>
      </c>
      <c r="J125" s="15">
        <v>7881.03</v>
      </c>
      <c r="K125" s="15">
        <v>7881.03</v>
      </c>
      <c r="L125" s="15">
        <v>7881.03</v>
      </c>
      <c r="M125" s="15">
        <v>7881.03</v>
      </c>
      <c r="N125" s="15">
        <f t="shared" si="21"/>
        <v>55167.21</v>
      </c>
    </row>
    <row r="126" spans="1:14">
      <c r="C126" s="12" t="s">
        <v>88</v>
      </c>
      <c r="G126" s="15">
        <f t="shared" ref="G126:M126" si="23">ROUND(G30+G65+SUM(G70:G72)+G89+G105+SUM(G124:G125),5)</f>
        <v>249868.78</v>
      </c>
      <c r="H126" s="15">
        <f t="shared" si="23"/>
        <v>288725.81</v>
      </c>
      <c r="I126" s="15">
        <f t="shared" si="23"/>
        <v>268541.5</v>
      </c>
      <c r="J126" s="15">
        <f t="shared" si="23"/>
        <v>277173.62</v>
      </c>
      <c r="K126" s="15">
        <f t="shared" si="23"/>
        <v>253703.93</v>
      </c>
      <c r="L126" s="15">
        <f t="shared" si="23"/>
        <v>313949.64</v>
      </c>
      <c r="M126" s="15">
        <f t="shared" si="23"/>
        <v>289358.55</v>
      </c>
      <c r="N126" s="15">
        <f t="shared" si="21"/>
        <v>1941321.83</v>
      </c>
    </row>
    <row r="127" spans="1:14">
      <c r="B127" s="12" t="s">
        <v>89</v>
      </c>
      <c r="G127" s="15">
        <f t="shared" ref="G127:M127" si="24">ROUND(G5+G29-G126,5)</f>
        <v>31534.45</v>
      </c>
      <c r="H127" s="15">
        <f t="shared" si="24"/>
        <v>-9000.08</v>
      </c>
      <c r="I127" s="15">
        <f t="shared" si="24"/>
        <v>12049.84</v>
      </c>
      <c r="J127" s="15">
        <f t="shared" si="24"/>
        <v>505.68</v>
      </c>
      <c r="K127" s="15">
        <f t="shared" si="24"/>
        <v>24250.77</v>
      </c>
      <c r="L127" s="15">
        <f t="shared" si="24"/>
        <v>-36612.21</v>
      </c>
      <c r="M127" s="15">
        <f t="shared" si="24"/>
        <v>-21523.61</v>
      </c>
      <c r="N127" s="15">
        <f t="shared" si="21"/>
        <v>1204.8399999999999</v>
      </c>
    </row>
    <row r="128" spans="1:14" ht="14.5" thickBot="1">
      <c r="A128" s="12" t="s">
        <v>50</v>
      </c>
      <c r="G128" s="16">
        <f t="shared" ref="G128:M128" si="25">G127</f>
        <v>31534.45</v>
      </c>
      <c r="H128" s="16">
        <f t="shared" si="25"/>
        <v>-9000.08</v>
      </c>
      <c r="I128" s="16">
        <f t="shared" si="25"/>
        <v>12049.84</v>
      </c>
      <c r="J128" s="16">
        <f t="shared" si="25"/>
        <v>505.68</v>
      </c>
      <c r="K128" s="16">
        <f t="shared" si="25"/>
        <v>24250.77</v>
      </c>
      <c r="L128" s="16">
        <f t="shared" si="25"/>
        <v>-36612.21</v>
      </c>
      <c r="M128" s="16">
        <f t="shared" si="25"/>
        <v>-21523.61</v>
      </c>
      <c r="N128" s="16">
        <f t="shared" si="21"/>
        <v>1204.8399999999999</v>
      </c>
    </row>
  </sheetData>
  <pageMargins left="0.75" right="0.75" top="0.5" bottom="0.75" header="0.5" footer="0.5"/>
  <pageSetup scale="63" fitToHeight="3" orientation="portrait" r:id="rId1"/>
  <headerFooter>
    <oddFooter>&amp;L&amp;F&amp;C&amp;A&amp;R&amp;D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A5F1-2FF3-4666-B476-48DF8D7F1295}">
  <sheetPr>
    <tabColor theme="9"/>
    <pageSetUpPr fitToPage="1"/>
  </sheetPr>
  <dimension ref="A1:M30"/>
  <sheetViews>
    <sheetView tabSelected="1" zoomScaleNormal="100" workbookViewId="0">
      <selection activeCell="A7" sqref="A7"/>
    </sheetView>
  </sheetViews>
  <sheetFormatPr defaultRowHeight="14"/>
  <cols>
    <col min="1" max="1" width="9" customWidth="1"/>
  </cols>
  <sheetData>
    <row r="1" spans="1:13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3"/>
    </row>
    <row r="2" spans="1:13">
      <c r="A2" s="230"/>
      <c r="L2" s="229"/>
    </row>
    <row r="3" spans="1:13" ht="30">
      <c r="A3" s="439" t="s">
        <v>603</v>
      </c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1"/>
      <c r="M3" s="319"/>
    </row>
    <row r="4" spans="1:13" ht="35">
      <c r="A4" s="324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25"/>
      <c r="M4" s="319"/>
    </row>
    <row r="5" spans="1:13" ht="24">
      <c r="A5" s="442" t="s">
        <v>602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4"/>
      <c r="M5" s="319"/>
    </row>
    <row r="6" spans="1:13" ht="24">
      <c r="A6" s="442" t="s">
        <v>733</v>
      </c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4"/>
      <c r="M6" s="319"/>
    </row>
    <row r="7" spans="1:13">
      <c r="A7" s="326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25"/>
      <c r="M7" s="319"/>
    </row>
    <row r="8" spans="1:13">
      <c r="A8" s="326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25"/>
      <c r="M8" s="319"/>
    </row>
    <row r="9" spans="1:13">
      <c r="A9" s="326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25"/>
      <c r="M9" s="319"/>
    </row>
    <row r="10" spans="1:13">
      <c r="A10" s="326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25"/>
      <c r="M10" s="319"/>
    </row>
    <row r="11" spans="1:13">
      <c r="A11" s="326"/>
      <c r="B11" s="319"/>
      <c r="C11" s="319"/>
      <c r="D11" s="319"/>
      <c r="F11" s="319"/>
      <c r="G11" s="319"/>
      <c r="H11" s="319"/>
      <c r="I11" s="319"/>
      <c r="J11" s="319"/>
      <c r="K11" s="319"/>
      <c r="L11" s="325"/>
      <c r="M11" s="319"/>
    </row>
    <row r="12" spans="1:13">
      <c r="A12" s="326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25"/>
      <c r="M12" s="319"/>
    </row>
    <row r="13" spans="1:13">
      <c r="A13" s="326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25"/>
      <c r="M13" s="319"/>
    </row>
    <row r="14" spans="1:13">
      <c r="A14" s="326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25"/>
      <c r="M14" s="319"/>
    </row>
    <row r="15" spans="1:13">
      <c r="A15" s="326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5"/>
      <c r="M15" s="319"/>
    </row>
    <row r="16" spans="1:13">
      <c r="A16" s="326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25"/>
      <c r="M16" s="319"/>
    </row>
    <row r="17" spans="1:13">
      <c r="A17" s="326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25"/>
      <c r="M17" s="319"/>
    </row>
    <row r="18" spans="1:13">
      <c r="A18" s="326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25"/>
      <c r="M18" s="319"/>
    </row>
    <row r="19" spans="1:13">
      <c r="A19" s="326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25"/>
      <c r="M19" s="319"/>
    </row>
    <row r="20" spans="1:13">
      <c r="A20" s="326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25"/>
      <c r="M20" s="319"/>
    </row>
    <row r="21" spans="1:13">
      <c r="A21" s="326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25"/>
      <c r="M21" s="319"/>
    </row>
    <row r="22" spans="1:13">
      <c r="A22" s="326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25"/>
      <c r="M22" s="319"/>
    </row>
    <row r="23" spans="1:13">
      <c r="A23" s="326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25"/>
      <c r="M23" s="319"/>
    </row>
    <row r="24" spans="1:13">
      <c r="A24" s="326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25"/>
      <c r="M24" s="319"/>
    </row>
    <row r="25" spans="1:13">
      <c r="A25" s="327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8"/>
      <c r="M25" s="320"/>
    </row>
    <row r="26" spans="1:13">
      <c r="A26" s="445"/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4"/>
      <c r="M26" s="320"/>
    </row>
    <row r="27" spans="1:13">
      <c r="A27" s="445" t="s">
        <v>605</v>
      </c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4"/>
      <c r="M27" s="320"/>
    </row>
    <row r="28" spans="1:13">
      <c r="A28" s="445" t="s">
        <v>604</v>
      </c>
      <c r="B28" s="443"/>
      <c r="C28" s="443"/>
      <c r="D28" s="443"/>
      <c r="E28" s="443"/>
      <c r="F28" s="443"/>
      <c r="G28" s="443"/>
      <c r="H28" s="443"/>
      <c r="I28" s="443"/>
      <c r="J28" s="443"/>
      <c r="K28" s="443"/>
      <c r="L28" s="444"/>
      <c r="M28" s="320"/>
    </row>
    <row r="29" spans="1:13">
      <c r="A29" s="445" t="s">
        <v>606</v>
      </c>
      <c r="B29" s="443"/>
      <c r="C29" s="443"/>
      <c r="D29" s="443"/>
      <c r="E29" s="443"/>
      <c r="F29" s="443"/>
      <c r="G29" s="443"/>
      <c r="H29" s="443"/>
      <c r="I29" s="443"/>
      <c r="J29" s="443"/>
      <c r="K29" s="443"/>
      <c r="L29" s="444"/>
    </row>
    <row r="30" spans="1:13" ht="14.5" thickBot="1">
      <c r="A30" s="231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3"/>
    </row>
  </sheetData>
  <mergeCells count="7">
    <mergeCell ref="A3:L3"/>
    <mergeCell ref="A5:L5"/>
    <mergeCell ref="A29:L29"/>
    <mergeCell ref="A6:L6"/>
    <mergeCell ref="A26:L26"/>
    <mergeCell ref="A27:L27"/>
    <mergeCell ref="A28:L28"/>
  </mergeCells>
  <pageMargins left="0.7" right="0.7" top="0.75" bottom="0.75" header="0.3" footer="0.3"/>
  <pageSetup paperSize="9" scale="76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94EF-947B-4E59-B5BD-4E649DC25F75}">
  <sheetPr>
    <tabColor theme="9"/>
  </sheetPr>
  <dimension ref="A1:J59"/>
  <sheetViews>
    <sheetView topLeftCell="A28" workbookViewId="0">
      <selection activeCell="J24" sqref="J24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20" style="6" bestFit="1" customWidth="1"/>
    <col min="8" max="8" width="3" style="6" customWidth="1"/>
    <col min="9" max="9" width="11.83203125" style="6" customWidth="1"/>
    <col min="10" max="10" width="9.5" style="6" customWidth="1"/>
    <col min="11" max="16384" width="8.6640625" style="6"/>
  </cols>
  <sheetData>
    <row r="1" spans="1:10" ht="20">
      <c r="A1" s="5" t="s">
        <v>0</v>
      </c>
      <c r="G1" s="6" t="s">
        <v>307</v>
      </c>
    </row>
    <row r="2" spans="1:10" ht="24">
      <c r="A2" s="7" t="s">
        <v>1</v>
      </c>
      <c r="G2" s="8" t="s">
        <v>307</v>
      </c>
    </row>
    <row r="3" spans="1:10" ht="16.5">
      <c r="A3" s="9" t="str">
        <f>Cover!A6</f>
        <v>As of Aug 31, 2023</v>
      </c>
      <c r="G3" s="10" t="s">
        <v>2</v>
      </c>
    </row>
    <row r="5" spans="1:10" ht="28">
      <c r="F5" s="11" t="s">
        <v>600</v>
      </c>
      <c r="G5" s="11" t="s">
        <v>296</v>
      </c>
      <c r="I5" s="21" t="s">
        <v>90</v>
      </c>
      <c r="J5" s="282" t="s">
        <v>91</v>
      </c>
    </row>
    <row r="6" spans="1:10">
      <c r="A6" s="12" t="s">
        <v>3</v>
      </c>
    </row>
    <row r="7" spans="1:10">
      <c r="B7" s="12" t="s">
        <v>4</v>
      </c>
    </row>
    <row r="8" spans="1:10">
      <c r="C8" s="12" t="s">
        <v>5</v>
      </c>
      <c r="I8" s="1"/>
      <c r="J8" s="61"/>
    </row>
    <row r="9" spans="1:10">
      <c r="D9" s="12" t="s">
        <v>6</v>
      </c>
      <c r="F9" s="221">
        <v>47373.98</v>
      </c>
      <c r="G9" s="221">
        <v>22122.06</v>
      </c>
      <c r="I9" s="1">
        <f t="shared" ref="I9:I16" si="0">+F9-G9</f>
        <v>25251.920000000002</v>
      </c>
      <c r="J9" s="61"/>
    </row>
    <row r="10" spans="1:10">
      <c r="D10" s="12" t="s">
        <v>7</v>
      </c>
      <c r="F10" s="221">
        <v>251863.8</v>
      </c>
      <c r="G10" s="221">
        <v>391248.59</v>
      </c>
      <c r="I10" s="1">
        <f t="shared" si="0"/>
        <v>-139384.79000000004</v>
      </c>
      <c r="J10" s="61"/>
    </row>
    <row r="11" spans="1:10">
      <c r="D11" s="12" t="s">
        <v>8</v>
      </c>
      <c r="F11" s="221">
        <v>2967.27</v>
      </c>
      <c r="G11" s="221">
        <v>4395.01</v>
      </c>
      <c r="I11" s="1">
        <f t="shared" si="0"/>
        <v>-1427.7400000000002</v>
      </c>
    </row>
    <row r="12" spans="1:10">
      <c r="D12" s="12" t="s">
        <v>9</v>
      </c>
      <c r="F12" s="221">
        <v>1659.61</v>
      </c>
      <c r="G12" s="221">
        <v>2123.42</v>
      </c>
      <c r="I12" s="1">
        <f t="shared" si="0"/>
        <v>-463.81000000000017</v>
      </c>
    </row>
    <row r="13" spans="1:10">
      <c r="D13" s="12" t="s">
        <v>10</v>
      </c>
      <c r="F13" s="221">
        <v>98031.13</v>
      </c>
      <c r="G13" s="221">
        <v>80541.259999999995</v>
      </c>
      <c r="I13" s="1">
        <f t="shared" si="0"/>
        <v>17489.87000000001</v>
      </c>
    </row>
    <row r="14" spans="1:10">
      <c r="D14" s="12" t="s">
        <v>11</v>
      </c>
      <c r="F14" s="221">
        <v>45.43</v>
      </c>
      <c r="G14" s="221">
        <v>1630.61</v>
      </c>
      <c r="I14" s="1">
        <f t="shared" si="0"/>
        <v>-1585.1799999999998</v>
      </c>
    </row>
    <row r="15" spans="1:10">
      <c r="D15" s="12" t="s">
        <v>12</v>
      </c>
      <c r="F15" s="222">
        <v>5479.25</v>
      </c>
      <c r="G15" s="222">
        <v>11365.05</v>
      </c>
      <c r="I15" s="1">
        <f t="shared" si="0"/>
        <v>-5885.7999999999993</v>
      </c>
    </row>
    <row r="16" spans="1:10">
      <c r="C16" s="12" t="s">
        <v>13</v>
      </c>
      <c r="F16" s="221">
        <f>ROUND(SUM(F8:F15),5)</f>
        <v>407420.47</v>
      </c>
      <c r="G16" s="221">
        <f>ROUND(SUM(G8:G15),5)</f>
        <v>513426</v>
      </c>
      <c r="I16" s="1">
        <f t="shared" si="0"/>
        <v>-106005.53000000003</v>
      </c>
      <c r="J16" s="6" t="b">
        <f>SUM(I9:I15)=F16-G16</f>
        <v>1</v>
      </c>
    </row>
    <row r="17" spans="2:10">
      <c r="C17" s="12" t="s">
        <v>297</v>
      </c>
      <c r="F17" s="220"/>
      <c r="G17" s="220"/>
    </row>
    <row r="18" spans="2:10">
      <c r="D18" s="12" t="s">
        <v>298</v>
      </c>
      <c r="F18" s="222"/>
      <c r="G18" s="222">
        <v>3053</v>
      </c>
      <c r="I18" s="1">
        <f>+F18-G18</f>
        <v>-3053</v>
      </c>
    </row>
    <row r="19" spans="2:10">
      <c r="C19" s="12" t="s">
        <v>299</v>
      </c>
      <c r="F19" s="221"/>
      <c r="G19" s="221">
        <f>ROUND(SUM(G17:G18),5)</f>
        <v>3053</v>
      </c>
    </row>
    <row r="20" spans="2:10">
      <c r="C20" s="12" t="s">
        <v>14</v>
      </c>
      <c r="F20" s="220"/>
      <c r="G20" s="220"/>
    </row>
    <row r="21" spans="2:10">
      <c r="D21" s="12" t="s">
        <v>15</v>
      </c>
      <c r="F21" s="222">
        <v>14180.59</v>
      </c>
      <c r="G21" s="222">
        <v>12788</v>
      </c>
      <c r="I21" s="1">
        <f>+F21-G21</f>
        <v>1392.5900000000001</v>
      </c>
    </row>
    <row r="22" spans="2:10">
      <c r="C22" s="12" t="s">
        <v>16</v>
      </c>
      <c r="F22" s="222">
        <f>ROUND(SUM(F20:F21),5)</f>
        <v>14180.59</v>
      </c>
      <c r="G22" s="222">
        <f>ROUND(SUM(G20:G21),5)</f>
        <v>12788</v>
      </c>
      <c r="I22" s="1">
        <f>+F22-G22</f>
        <v>1392.5900000000001</v>
      </c>
    </row>
    <row r="23" spans="2:10">
      <c r="B23" s="12" t="s">
        <v>17</v>
      </c>
      <c r="F23" s="221">
        <f>ROUND(F7+F16+F19+F22,5)</f>
        <v>421601.06</v>
      </c>
      <c r="G23" s="221">
        <f>ROUND(G7+G16+G19+G22,5)</f>
        <v>529267</v>
      </c>
      <c r="I23" s="1">
        <f>+F23-G23</f>
        <v>-107665.94</v>
      </c>
      <c r="J23" s="6" t="b">
        <f>F23-G23=I16+I18+I22</f>
        <v>1</v>
      </c>
    </row>
    <row r="24" spans="2:10">
      <c r="B24" s="12" t="s">
        <v>18</v>
      </c>
      <c r="F24" s="220"/>
      <c r="G24" s="220"/>
    </row>
    <row r="25" spans="2:10">
      <c r="C25" s="12" t="s">
        <v>19</v>
      </c>
      <c r="F25" s="220"/>
      <c r="G25" s="220"/>
    </row>
    <row r="26" spans="2:10">
      <c r="D26" s="12" t="s">
        <v>20</v>
      </c>
      <c r="F26" s="221">
        <v>687400</v>
      </c>
      <c r="G26" s="221">
        <v>687400</v>
      </c>
      <c r="I26" s="1">
        <f t="shared" ref="I26:I33" si="1">+F26-G26</f>
        <v>0</v>
      </c>
    </row>
    <row r="27" spans="2:10">
      <c r="D27" s="12" t="s">
        <v>21</v>
      </c>
      <c r="F27" s="222">
        <v>3562600</v>
      </c>
      <c r="G27" s="222">
        <v>3562600</v>
      </c>
      <c r="I27" s="1">
        <f t="shared" si="1"/>
        <v>0</v>
      </c>
    </row>
    <row r="28" spans="2:10">
      <c r="C28" s="12" t="s">
        <v>22</v>
      </c>
      <c r="F28" s="221">
        <f>ROUND(SUM(F25:F27),5)</f>
        <v>4250000</v>
      </c>
      <c r="G28" s="221">
        <f>ROUND(SUM(G25:G27),5)</f>
        <v>4250000</v>
      </c>
      <c r="I28" s="1">
        <f t="shared" si="1"/>
        <v>0</v>
      </c>
    </row>
    <row r="29" spans="2:10">
      <c r="C29" s="12" t="s">
        <v>23</v>
      </c>
      <c r="F29" s="221">
        <v>33184.46</v>
      </c>
      <c r="G29" s="221">
        <v>33184.46</v>
      </c>
      <c r="I29" s="1">
        <f t="shared" si="1"/>
        <v>0</v>
      </c>
    </row>
    <row r="30" spans="2:10">
      <c r="C30" s="12" t="s">
        <v>24</v>
      </c>
      <c r="F30" s="221">
        <v>86648</v>
      </c>
      <c r="G30" s="221">
        <v>86648</v>
      </c>
      <c r="I30" s="1">
        <f t="shared" si="1"/>
        <v>0</v>
      </c>
    </row>
    <row r="31" spans="2:10">
      <c r="C31" s="12" t="s">
        <v>25</v>
      </c>
      <c r="F31" s="222">
        <v>-540927</v>
      </c>
      <c r="G31" s="222">
        <v>-446259.28</v>
      </c>
      <c r="I31" s="1">
        <f t="shared" si="1"/>
        <v>-94667.719999999972</v>
      </c>
    </row>
    <row r="32" spans="2:10">
      <c r="B32" s="12" t="s">
        <v>26</v>
      </c>
      <c r="F32" s="222">
        <f>ROUND(F24+SUM(F28:F31),5)</f>
        <v>3828905.46</v>
      </c>
      <c r="G32" s="222">
        <f>ROUND(G24+SUM(G28:G31),5)</f>
        <v>3923573.18</v>
      </c>
      <c r="I32" s="1">
        <f t="shared" si="1"/>
        <v>-94667.720000000205</v>
      </c>
    </row>
    <row r="33" spans="1:10" ht="14.5" thickBot="1">
      <c r="A33" s="12" t="s">
        <v>27</v>
      </c>
      <c r="F33" s="223">
        <f>ROUND(F6+F23+F32,5)</f>
        <v>4250506.5199999996</v>
      </c>
      <c r="G33" s="223">
        <f>ROUND(G6+G23+G32,5)</f>
        <v>4452840.18</v>
      </c>
      <c r="I33" s="1">
        <f t="shared" si="1"/>
        <v>-202333.66000000015</v>
      </c>
      <c r="J33" s="6" t="b">
        <f>I23+I32=F33-G33</f>
        <v>1</v>
      </c>
    </row>
    <row r="34" spans="1:10">
      <c r="A34" s="12" t="s">
        <v>28</v>
      </c>
      <c r="F34" s="220"/>
      <c r="G34" s="220"/>
    </row>
    <row r="35" spans="1:10">
      <c r="B35" s="12" t="s">
        <v>29</v>
      </c>
      <c r="F35" s="220"/>
      <c r="G35" s="220"/>
    </row>
    <row r="36" spans="1:10">
      <c r="C36" s="12" t="s">
        <v>30</v>
      </c>
      <c r="F36" s="220"/>
      <c r="G36" s="220"/>
    </row>
    <row r="37" spans="1:10">
      <c r="D37" s="12" t="s">
        <v>31</v>
      </c>
      <c r="F37" s="220"/>
      <c r="G37" s="220"/>
    </row>
    <row r="38" spans="1:10">
      <c r="E38" s="12" t="s">
        <v>32</v>
      </c>
      <c r="F38" s="222"/>
      <c r="G38" s="222">
        <v>168.75</v>
      </c>
      <c r="I38" s="1">
        <f>+F38-G38</f>
        <v>-168.75</v>
      </c>
    </row>
    <row r="39" spans="1:10">
      <c r="D39" s="12" t="s">
        <v>33</v>
      </c>
      <c r="F39" s="221"/>
      <c r="G39" s="221">
        <f>ROUND(SUM(G37:G38),5)</f>
        <v>168.75</v>
      </c>
      <c r="I39" s="1">
        <f>+F39-G39</f>
        <v>-168.75</v>
      </c>
    </row>
    <row r="40" spans="1:10">
      <c r="D40" s="12" t="s">
        <v>34</v>
      </c>
      <c r="F40" s="220"/>
      <c r="G40" s="220"/>
    </row>
    <row r="41" spans="1:10">
      <c r="E41" s="12" t="s">
        <v>35</v>
      </c>
      <c r="F41" s="221">
        <v>117331.08</v>
      </c>
      <c r="G41" s="221">
        <v>137734.07999999999</v>
      </c>
      <c r="I41" s="1">
        <f t="shared" ref="I41:I49" si="2">+F41-G41</f>
        <v>-20402.999999999985</v>
      </c>
    </row>
    <row r="42" spans="1:10">
      <c r="E42" s="12" t="s">
        <v>601</v>
      </c>
      <c r="F42" s="220"/>
      <c r="G42" s="221">
        <v>97155</v>
      </c>
      <c r="I42" s="1">
        <f t="shared" si="2"/>
        <v>-97155</v>
      </c>
    </row>
    <row r="43" spans="1:10">
      <c r="E43" s="12" t="s">
        <v>36</v>
      </c>
      <c r="F43" s="221">
        <v>-270</v>
      </c>
      <c r="G43" s="221">
        <v>-650.42999999999995</v>
      </c>
      <c r="I43" s="1">
        <f t="shared" si="2"/>
        <v>380.42999999999995</v>
      </c>
    </row>
    <row r="44" spans="1:10">
      <c r="E44" s="12" t="s">
        <v>37</v>
      </c>
      <c r="F44" s="221">
        <v>3989.63</v>
      </c>
      <c r="G44" s="221">
        <v>4660.63</v>
      </c>
      <c r="I44" s="1">
        <f t="shared" si="2"/>
        <v>-671</v>
      </c>
    </row>
    <row r="45" spans="1:10">
      <c r="E45" s="12" t="s">
        <v>38</v>
      </c>
      <c r="F45" s="221">
        <v>12093.36</v>
      </c>
      <c r="G45" s="221">
        <v>14608.07</v>
      </c>
      <c r="I45" s="1">
        <f t="shared" si="2"/>
        <v>-2514.7099999999991</v>
      </c>
    </row>
    <row r="46" spans="1:10">
      <c r="E46" s="12" t="s">
        <v>39</v>
      </c>
      <c r="F46" s="221">
        <v>10103.65</v>
      </c>
      <c r="G46" s="221">
        <v>11070.23</v>
      </c>
      <c r="I46" s="1">
        <f t="shared" si="2"/>
        <v>-966.57999999999993</v>
      </c>
    </row>
    <row r="47" spans="1:10">
      <c r="E47" s="12" t="s">
        <v>40</v>
      </c>
      <c r="F47" s="222">
        <v>66174.59</v>
      </c>
      <c r="G47" s="222">
        <v>40978.43</v>
      </c>
      <c r="I47" s="1">
        <f t="shared" si="2"/>
        <v>25196.159999999996</v>
      </c>
    </row>
    <row r="48" spans="1:10">
      <c r="D48" s="12" t="s">
        <v>41</v>
      </c>
      <c r="F48" s="222">
        <f>ROUND(SUM(F40:F47),5)</f>
        <v>209422.31</v>
      </c>
      <c r="G48" s="222">
        <f>ROUND(SUM(G40:G47),5)</f>
        <v>305556.01</v>
      </c>
      <c r="I48" s="1">
        <f t="shared" si="2"/>
        <v>-96133.700000000012</v>
      </c>
    </row>
    <row r="49" spans="1:10">
      <c r="C49" s="12" t="s">
        <v>42</v>
      </c>
      <c r="F49" s="221">
        <f>ROUND(F36+F39+F48,5)</f>
        <v>209422.31</v>
      </c>
      <c r="G49" s="221">
        <f>ROUND(G36+G39+G48,5)</f>
        <v>305724.76</v>
      </c>
      <c r="I49" s="1">
        <f t="shared" si="2"/>
        <v>-96302.450000000012</v>
      </c>
      <c r="J49" s="6" t="b">
        <f>F49-G49=SUM(I39:I47)</f>
        <v>1</v>
      </c>
    </row>
    <row r="50" spans="1:10">
      <c r="C50" s="12" t="s">
        <v>43</v>
      </c>
      <c r="F50" s="220"/>
      <c r="G50" s="220"/>
    </row>
    <row r="51" spans="1:10">
      <c r="D51" s="12" t="s">
        <v>44</v>
      </c>
      <c r="F51" s="222">
        <v>3817913.96</v>
      </c>
      <c r="G51" s="222">
        <v>3816111.99</v>
      </c>
      <c r="I51" s="1">
        <f>+F51-G51</f>
        <v>1801.9699999997392</v>
      </c>
    </row>
    <row r="52" spans="1:10">
      <c r="C52" s="12" t="s">
        <v>45</v>
      </c>
      <c r="F52" s="222">
        <f>ROUND(SUM(F50:F51),5)</f>
        <v>3817913.96</v>
      </c>
      <c r="G52" s="222">
        <f>ROUND(SUM(G50:G51),5)</f>
        <v>3816111.99</v>
      </c>
      <c r="I52" s="1">
        <f>+F52-G52</f>
        <v>1801.9699999997392</v>
      </c>
    </row>
    <row r="53" spans="1:10">
      <c r="B53" s="12" t="s">
        <v>46</v>
      </c>
      <c r="F53" s="221">
        <f>ROUND(F35+F49+F52,5)</f>
        <v>4027336.27</v>
      </c>
      <c r="G53" s="221">
        <f>ROUND(G35+G49+G52,5)</f>
        <v>4121836.75</v>
      </c>
      <c r="I53" s="1">
        <f>+F53-G53</f>
        <v>-94500.479999999981</v>
      </c>
      <c r="J53" s="318"/>
    </row>
    <row r="54" spans="1:10">
      <c r="B54" s="12" t="s">
        <v>47</v>
      </c>
      <c r="F54" s="220"/>
      <c r="G54" s="220"/>
    </row>
    <row r="55" spans="1:10">
      <c r="C55" s="12" t="s">
        <v>48</v>
      </c>
      <c r="F55" s="221">
        <v>-294.76</v>
      </c>
      <c r="G55" s="221">
        <v>-27.26</v>
      </c>
      <c r="I55" s="1">
        <f>+F55-G55</f>
        <v>-267.5</v>
      </c>
    </row>
    <row r="56" spans="1:10">
      <c r="C56" s="12" t="s">
        <v>49</v>
      </c>
      <c r="F56" s="221">
        <v>331030.69</v>
      </c>
      <c r="G56" s="221">
        <v>237150.5</v>
      </c>
      <c r="I56" s="1">
        <f>+F56-G56</f>
        <v>93880.19</v>
      </c>
    </row>
    <row r="57" spans="1:10">
      <c r="C57" s="12" t="s">
        <v>50</v>
      </c>
      <c r="F57" s="222">
        <v>-107565.68</v>
      </c>
      <c r="G57" s="222">
        <v>93880.19</v>
      </c>
      <c r="I57" s="1">
        <f>+F57-G57</f>
        <v>-201445.87</v>
      </c>
    </row>
    <row r="58" spans="1:10">
      <c r="B58" s="12" t="s">
        <v>51</v>
      </c>
      <c r="F58" s="222">
        <f>ROUND(SUM(F54:F57),5)</f>
        <v>223170.25</v>
      </c>
      <c r="G58" s="222">
        <f>ROUND(SUM(G54:G57),5)</f>
        <v>331003.43</v>
      </c>
      <c r="I58" s="1">
        <f>+F58-G58</f>
        <v>-107833.18</v>
      </c>
      <c r="J58" s="6" t="b">
        <f>F58-G58=SUM(I55:I57)</f>
        <v>1</v>
      </c>
    </row>
    <row r="59" spans="1:10" ht="14.5" thickBot="1">
      <c r="A59" s="12" t="s">
        <v>52</v>
      </c>
      <c r="F59" s="223">
        <f>ROUND(F34+F53+F58,5)</f>
        <v>4250506.5199999996</v>
      </c>
      <c r="G59" s="223">
        <f>ROUND(G34+G53+G58,5)</f>
        <v>4452840.18</v>
      </c>
      <c r="I59" s="1">
        <f>+F59-G59</f>
        <v>-202333.66000000015</v>
      </c>
      <c r="J59" s="6" t="b">
        <f>F59-G59=I53+I58</f>
        <v>1</v>
      </c>
    </row>
  </sheetData>
  <pageMargins left="0.75" right="0.75" top="1" bottom="1" header="0.5" footer="0.5"/>
  <pageSetup paperSize="9" scale="80" orientation="portrait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4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1.08203125" style="6" customWidth="1"/>
    <col min="7" max="7" width="9.83203125" style="6" customWidth="1"/>
    <col min="8" max="8" width="10" style="6" customWidth="1"/>
    <col min="9" max="9" width="9.58203125" style="6" customWidth="1"/>
    <col min="10" max="10" width="9.5" style="6" customWidth="1"/>
    <col min="11" max="12" width="9.6640625" style="6" customWidth="1"/>
    <col min="13" max="13" width="10.1640625" style="6" customWidth="1"/>
    <col min="14" max="14" width="11.08203125" style="6" customWidth="1"/>
    <col min="15" max="15" width="10.6640625" style="6" customWidth="1"/>
    <col min="16" max="16" width="8.58203125" style="6" customWidth="1"/>
    <col min="17" max="17" width="9.58203125" style="6" customWidth="1"/>
    <col min="18" max="18" width="7.58203125" style="6" customWidth="1"/>
    <col min="19" max="19" width="8.5" style="6" customWidth="1"/>
    <col min="20" max="20" width="9.58203125" style="6" customWidth="1"/>
    <col min="21" max="21" width="7.83203125" style="6" customWidth="1"/>
    <col min="22" max="22" width="7.08203125" style="6" customWidth="1"/>
    <col min="23" max="23" width="7.1640625" style="6" customWidth="1"/>
    <col min="24" max="24" width="8.33203125" style="6" customWidth="1"/>
    <col min="25" max="25" width="8.6640625" style="6" customWidth="1"/>
    <col min="26" max="26" width="10.5" style="6" customWidth="1"/>
    <col min="27" max="16384" width="8.6640625" style="6"/>
  </cols>
  <sheetData>
    <row r="1" spans="1:26" ht="20">
      <c r="A1" s="5" t="s">
        <v>0</v>
      </c>
      <c r="Z1" s="6" t="s">
        <v>270</v>
      </c>
    </row>
    <row r="2" spans="1:26" ht="24">
      <c r="A2" s="7" t="s">
        <v>224</v>
      </c>
      <c r="Z2" s="8" t="s">
        <v>266</v>
      </c>
    </row>
    <row r="3" spans="1:26" ht="16.5">
      <c r="A3" s="9" t="s">
        <v>267</v>
      </c>
      <c r="Z3" s="10" t="s">
        <v>2</v>
      </c>
    </row>
    <row r="4" spans="1:26" s="57" customFormat="1" ht="70">
      <c r="H4" s="22" t="s">
        <v>225</v>
      </c>
      <c r="I4" s="22" t="s">
        <v>226</v>
      </c>
      <c r="J4" s="22" t="s">
        <v>227</v>
      </c>
      <c r="K4" s="22" t="s">
        <v>228</v>
      </c>
      <c r="L4" s="22" t="s">
        <v>229</v>
      </c>
      <c r="O4" s="22" t="s">
        <v>230</v>
      </c>
      <c r="P4" s="22" t="s">
        <v>231</v>
      </c>
      <c r="Q4" s="22" t="s">
        <v>232</v>
      </c>
      <c r="R4" s="22" t="s">
        <v>233</v>
      </c>
      <c r="T4" s="22" t="s">
        <v>234</v>
      </c>
      <c r="U4" s="22" t="s">
        <v>235</v>
      </c>
      <c r="V4" s="22" t="s">
        <v>236</v>
      </c>
      <c r="W4" s="22" t="s">
        <v>237</v>
      </c>
    </row>
    <row r="5" spans="1:26" s="57" customFormat="1" ht="42">
      <c r="F5" s="22" t="s">
        <v>238</v>
      </c>
      <c r="G5" s="22" t="s">
        <v>239</v>
      </c>
      <c r="H5" s="22" t="s">
        <v>240</v>
      </c>
      <c r="I5" s="22" t="s">
        <v>240</v>
      </c>
      <c r="J5" s="22" t="s">
        <v>240</v>
      </c>
      <c r="K5" s="22" t="s">
        <v>240</v>
      </c>
      <c r="L5" s="22" t="s">
        <v>240</v>
      </c>
      <c r="M5" s="22" t="s">
        <v>241</v>
      </c>
      <c r="N5" s="22" t="s">
        <v>242</v>
      </c>
      <c r="O5" s="22" t="s">
        <v>243</v>
      </c>
      <c r="P5" s="22" t="s">
        <v>243</v>
      </c>
      <c r="Q5" s="22" t="s">
        <v>243</v>
      </c>
      <c r="R5" s="22" t="s">
        <v>243</v>
      </c>
      <c r="S5" s="22" t="s">
        <v>244</v>
      </c>
      <c r="T5" s="22" t="s">
        <v>245</v>
      </c>
      <c r="U5" s="22" t="s">
        <v>245</v>
      </c>
      <c r="V5" s="22" t="s">
        <v>245</v>
      </c>
      <c r="W5" s="22" t="s">
        <v>245</v>
      </c>
      <c r="X5" s="22" t="s">
        <v>246</v>
      </c>
      <c r="Y5" s="22" t="s">
        <v>259</v>
      </c>
      <c r="Z5" s="22" t="s">
        <v>63</v>
      </c>
    </row>
    <row r="6" spans="1:26">
      <c r="B6" s="12" t="s">
        <v>64</v>
      </c>
    </row>
    <row r="7" spans="1:26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E8" s="12" t="s">
        <v>66</v>
      </c>
      <c r="F8" s="14">
        <v>18360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4">
        <f t="shared" ref="Z8:Z22" si="0">ROUND(SUM(F8:G8)+SUM(M8:N8)+S8+SUM(X8:Y8),5)</f>
        <v>18360</v>
      </c>
    </row>
    <row r="9" spans="1:26">
      <c r="E9" s="12" t="s">
        <v>67</v>
      </c>
      <c r="F9" s="14">
        <v>3055916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>
        <f t="shared" si="0"/>
        <v>3055916</v>
      </c>
    </row>
    <row r="10" spans="1:26">
      <c r="E10" s="12" t="s">
        <v>247</v>
      </c>
      <c r="F10" s="13"/>
      <c r="G10" s="13"/>
      <c r="H10" s="13"/>
      <c r="I10" s="13"/>
      <c r="J10" s="13"/>
      <c r="K10" s="13"/>
      <c r="L10" s="13"/>
      <c r="M10" s="13"/>
      <c r="N10" s="13"/>
      <c r="O10" s="14">
        <v>53449</v>
      </c>
      <c r="P10" s="14">
        <v>793</v>
      </c>
      <c r="Q10" s="13"/>
      <c r="R10" s="13"/>
      <c r="S10" s="14">
        <f>ROUND(SUM(O10:R10),5)</f>
        <v>54242</v>
      </c>
      <c r="T10" s="13"/>
      <c r="U10" s="13"/>
      <c r="V10" s="13"/>
      <c r="W10" s="13"/>
      <c r="X10" s="13"/>
      <c r="Y10" s="13"/>
      <c r="Z10" s="14">
        <f t="shared" si="0"/>
        <v>54242</v>
      </c>
    </row>
    <row r="11" spans="1:26">
      <c r="E11" s="12" t="s">
        <v>248</v>
      </c>
      <c r="F11" s="13"/>
      <c r="G11" s="14">
        <v>112565.87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4">
        <f t="shared" si="0"/>
        <v>112565.87</v>
      </c>
    </row>
    <row r="12" spans="1:26">
      <c r="E12" s="12" t="s">
        <v>68</v>
      </c>
      <c r="F12" s="14">
        <v>8551.42</v>
      </c>
      <c r="G12" s="13"/>
      <c r="H12" s="14">
        <v>1286.3900000000001</v>
      </c>
      <c r="I12" s="14">
        <v>19587</v>
      </c>
      <c r="J12" s="14">
        <v>22268.49</v>
      </c>
      <c r="K12" s="14">
        <v>9260</v>
      </c>
      <c r="L12" s="14">
        <v>12472.27</v>
      </c>
      <c r="M12" s="14">
        <f>ROUND(SUM(H12:L12),5)</f>
        <v>64874.15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4">
        <f t="shared" si="0"/>
        <v>73425.570000000007</v>
      </c>
    </row>
    <row r="13" spans="1:26">
      <c r="E13" s="12" t="s">
        <v>69</v>
      </c>
      <c r="F13" s="14">
        <v>91.51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4">
        <f t="shared" si="0"/>
        <v>91.51</v>
      </c>
    </row>
    <row r="14" spans="1:26">
      <c r="E14" s="12" t="s">
        <v>70</v>
      </c>
      <c r="F14" s="14">
        <v>33614.89</v>
      </c>
      <c r="G14" s="13"/>
      <c r="H14" s="13"/>
      <c r="I14" s="13"/>
      <c r="J14" s="13"/>
      <c r="K14" s="13"/>
      <c r="L14" s="13"/>
      <c r="M14" s="13"/>
      <c r="N14" s="14">
        <v>37011.980000000003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4">
        <f t="shared" si="0"/>
        <v>70626.87</v>
      </c>
    </row>
    <row r="15" spans="1:26">
      <c r="E15" s="12" t="s">
        <v>71</v>
      </c>
      <c r="F15" s="14">
        <v>21431.599999999999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4">
        <f t="shared" si="0"/>
        <v>21431.599999999999</v>
      </c>
    </row>
    <row r="16" spans="1:26">
      <c r="E16" s="12" t="s">
        <v>72</v>
      </c>
      <c r="F16" s="14">
        <v>10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4">
        <v>17000</v>
      </c>
      <c r="U16" s="13"/>
      <c r="V16" s="13"/>
      <c r="W16" s="13"/>
      <c r="X16" s="14">
        <f>ROUND(SUM(T16:W16),5)</f>
        <v>17000</v>
      </c>
      <c r="Y16" s="13"/>
      <c r="Z16" s="14">
        <f t="shared" si="0"/>
        <v>17010</v>
      </c>
    </row>
    <row r="17" spans="3:26">
      <c r="E17" s="12" t="s">
        <v>249</v>
      </c>
      <c r="F17" s="14">
        <v>300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v>7201.15</v>
      </c>
      <c r="V17" s="14">
        <v>7198.73</v>
      </c>
      <c r="W17" s="13"/>
      <c r="X17" s="14">
        <f>ROUND(SUM(T17:W17),5)</f>
        <v>14399.88</v>
      </c>
      <c r="Y17" s="13"/>
      <c r="Z17" s="14">
        <f t="shared" si="0"/>
        <v>14699.88</v>
      </c>
    </row>
    <row r="18" spans="3:26">
      <c r="E18" s="12" t="s">
        <v>73</v>
      </c>
      <c r="F18" s="14">
        <v>909.91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>
        <f t="shared" si="0"/>
        <v>909.91</v>
      </c>
    </row>
    <row r="19" spans="3:26">
      <c r="E19" s="12" t="s">
        <v>74</v>
      </c>
      <c r="F19" s="14">
        <v>3712.42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4">
        <f t="shared" si="0"/>
        <v>3712.42</v>
      </c>
    </row>
    <row r="20" spans="3:26">
      <c r="E20" s="12" t="s">
        <v>75</v>
      </c>
      <c r="F20" s="15">
        <v>23370.65</v>
      </c>
      <c r="G20" s="17"/>
      <c r="H20" s="15">
        <v>170</v>
      </c>
      <c r="I20" s="17"/>
      <c r="J20" s="17"/>
      <c r="K20" s="17"/>
      <c r="L20" s="17"/>
      <c r="M20" s="15">
        <f>ROUND(SUM(H20:L20),5)</f>
        <v>170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5">
        <f t="shared" si="0"/>
        <v>23540.65</v>
      </c>
    </row>
    <row r="21" spans="3:26">
      <c r="D21" s="12" t="s">
        <v>76</v>
      </c>
      <c r="F21" s="26">
        <f t="shared" ref="F21:L21" si="1">ROUND(SUM(F7:F20),5)</f>
        <v>3166268.4</v>
      </c>
      <c r="G21" s="26">
        <f t="shared" si="1"/>
        <v>112565.87</v>
      </c>
      <c r="H21" s="26">
        <f t="shared" si="1"/>
        <v>1456.39</v>
      </c>
      <c r="I21" s="26">
        <f t="shared" si="1"/>
        <v>19587</v>
      </c>
      <c r="J21" s="26">
        <f t="shared" si="1"/>
        <v>22268.49</v>
      </c>
      <c r="K21" s="26">
        <f t="shared" si="1"/>
        <v>9260</v>
      </c>
      <c r="L21" s="26">
        <f t="shared" si="1"/>
        <v>12472.27</v>
      </c>
      <c r="M21" s="26">
        <f>ROUND(SUM(H21:L21),5)</f>
        <v>65044.15</v>
      </c>
      <c r="N21" s="26">
        <f>ROUND(SUM(N7:N20),5)</f>
        <v>37011.980000000003</v>
      </c>
      <c r="O21" s="26">
        <f>ROUND(SUM(O7:O20),5)</f>
        <v>53449</v>
      </c>
      <c r="P21" s="26">
        <f>ROUND(SUM(P7:P20),5)</f>
        <v>793</v>
      </c>
      <c r="Q21" s="18"/>
      <c r="R21" s="18"/>
      <c r="S21" s="26">
        <f>ROUND(SUM(O21:R21),5)</f>
        <v>54242</v>
      </c>
      <c r="T21" s="26">
        <f>ROUND(SUM(T7:T20),5)</f>
        <v>17000</v>
      </c>
      <c r="U21" s="26">
        <f>ROUND(SUM(U7:U20),5)</f>
        <v>7201.15</v>
      </c>
      <c r="V21" s="26">
        <f>ROUND(SUM(V7:V20),5)</f>
        <v>7198.73</v>
      </c>
      <c r="W21" s="18"/>
      <c r="X21" s="26">
        <f>ROUND(SUM(T21:W21),5)</f>
        <v>31399.88</v>
      </c>
      <c r="Y21" s="18"/>
      <c r="Z21" s="26">
        <f t="shared" si="0"/>
        <v>3466532.28</v>
      </c>
    </row>
    <row r="22" spans="3:26">
      <c r="C22" s="12" t="s">
        <v>77</v>
      </c>
      <c r="F22" s="14">
        <f t="shared" ref="F22:L22" si="2">F21</f>
        <v>3166268.4</v>
      </c>
      <c r="G22" s="14">
        <f t="shared" si="2"/>
        <v>112565.87</v>
      </c>
      <c r="H22" s="14">
        <f t="shared" si="2"/>
        <v>1456.39</v>
      </c>
      <c r="I22" s="14">
        <f t="shared" si="2"/>
        <v>19587</v>
      </c>
      <c r="J22" s="14">
        <f t="shared" si="2"/>
        <v>22268.49</v>
      </c>
      <c r="K22" s="14">
        <f t="shared" si="2"/>
        <v>9260</v>
      </c>
      <c r="L22" s="14">
        <f t="shared" si="2"/>
        <v>12472.27</v>
      </c>
      <c r="M22" s="14">
        <f>ROUND(SUM(H22:L22),5)</f>
        <v>65044.15</v>
      </c>
      <c r="N22" s="14">
        <f>N21</f>
        <v>37011.980000000003</v>
      </c>
      <c r="O22" s="14">
        <f>O21</f>
        <v>53449</v>
      </c>
      <c r="P22" s="14">
        <f>P21</f>
        <v>793</v>
      </c>
      <c r="Q22" s="13"/>
      <c r="R22" s="13"/>
      <c r="S22" s="14">
        <f>ROUND(SUM(O22:R22),5)</f>
        <v>54242</v>
      </c>
      <c r="T22" s="14">
        <f>T21</f>
        <v>17000</v>
      </c>
      <c r="U22" s="14">
        <f>U21</f>
        <v>7201.15</v>
      </c>
      <c r="V22" s="14">
        <f>V21</f>
        <v>7198.73</v>
      </c>
      <c r="W22" s="13"/>
      <c r="X22" s="14">
        <f>ROUND(SUM(T22:W22),5)</f>
        <v>31399.88</v>
      </c>
      <c r="Y22" s="13"/>
      <c r="Z22" s="14">
        <f t="shared" si="0"/>
        <v>3466532.28</v>
      </c>
    </row>
    <row r="23" spans="3:26">
      <c r="C23" s="12" t="s">
        <v>78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3:26">
      <c r="D24" s="12" t="s">
        <v>79</v>
      </c>
      <c r="F24" s="14">
        <v>2172838.46</v>
      </c>
      <c r="G24" s="14">
        <v>33417.79</v>
      </c>
      <c r="H24" s="14">
        <v>400</v>
      </c>
      <c r="I24" s="14">
        <v>2175</v>
      </c>
      <c r="J24" s="14">
        <v>800</v>
      </c>
      <c r="K24" s="13"/>
      <c r="L24" s="13"/>
      <c r="M24" s="14">
        <f>ROUND(SUM(H24:L24),5)</f>
        <v>3375</v>
      </c>
      <c r="N24" s="14">
        <v>-587</v>
      </c>
      <c r="O24" s="14">
        <v>40889.279999999999</v>
      </c>
      <c r="P24" s="13"/>
      <c r="Q24" s="13"/>
      <c r="R24" s="13"/>
      <c r="S24" s="14">
        <f>ROUND(SUM(O24:R24),5)</f>
        <v>40889.279999999999</v>
      </c>
      <c r="T24" s="13"/>
      <c r="U24" s="13"/>
      <c r="V24" s="13"/>
      <c r="W24" s="13"/>
      <c r="X24" s="13"/>
      <c r="Y24" s="13"/>
      <c r="Z24" s="14">
        <f t="shared" ref="Z24:Z36" si="3">ROUND(SUM(F24:G24)+SUM(M24:N24)+S24+SUM(X24:Y24),5)</f>
        <v>2249933.5299999998</v>
      </c>
    </row>
    <row r="25" spans="3:26">
      <c r="D25" s="12" t="s">
        <v>80</v>
      </c>
      <c r="F25" s="14">
        <v>364448.65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4">
        <f t="shared" si="3"/>
        <v>364448.65</v>
      </c>
    </row>
    <row r="26" spans="3:26">
      <c r="D26" s="12" t="s">
        <v>81</v>
      </c>
      <c r="F26" s="14">
        <v>13157.05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4">
        <v>750</v>
      </c>
      <c r="W26" s="13"/>
      <c r="X26" s="14">
        <f>ROUND(SUM(T26:W26),5)</f>
        <v>750</v>
      </c>
      <c r="Y26" s="13"/>
      <c r="Z26" s="14">
        <f t="shared" si="3"/>
        <v>13907.05</v>
      </c>
    </row>
    <row r="27" spans="3:26">
      <c r="D27" s="12" t="s">
        <v>82</v>
      </c>
      <c r="F27" s="14">
        <v>5229.79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4">
        <f t="shared" si="3"/>
        <v>5229.79</v>
      </c>
    </row>
    <row r="28" spans="3:26">
      <c r="D28" s="12" t="s">
        <v>83</v>
      </c>
      <c r="F28" s="14">
        <v>510</v>
      </c>
      <c r="G28" s="13"/>
      <c r="H28" s="13"/>
      <c r="I28" s="13"/>
      <c r="J28" s="13"/>
      <c r="K28" s="13"/>
      <c r="L28" s="14">
        <v>600</v>
      </c>
      <c r="M28" s="14">
        <f>ROUND(SUM(H28:L28),5)</f>
        <v>600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">
        <f t="shared" si="3"/>
        <v>1110</v>
      </c>
    </row>
    <row r="29" spans="3:26">
      <c r="D29" s="12" t="s">
        <v>84</v>
      </c>
      <c r="F29" s="14">
        <v>73817.95</v>
      </c>
      <c r="G29" s="13"/>
      <c r="H29" s="13"/>
      <c r="I29" s="13"/>
      <c r="J29" s="13"/>
      <c r="K29" s="13"/>
      <c r="L29" s="13"/>
      <c r="M29" s="13"/>
      <c r="N29" s="14">
        <v>35102.21</v>
      </c>
      <c r="O29" s="14">
        <v>24473.53</v>
      </c>
      <c r="P29" s="14">
        <v>930.97</v>
      </c>
      <c r="Q29" s="13"/>
      <c r="R29" s="13"/>
      <c r="S29" s="14">
        <f>ROUND(SUM(O29:R29),5)</f>
        <v>25404.5</v>
      </c>
      <c r="T29" s="14">
        <v>14097.48</v>
      </c>
      <c r="U29" s="14">
        <v>4648.99</v>
      </c>
      <c r="V29" s="14">
        <v>4455.09</v>
      </c>
      <c r="W29" s="14">
        <v>161.44</v>
      </c>
      <c r="X29" s="14">
        <f>ROUND(SUM(T29:W29),5)</f>
        <v>23363</v>
      </c>
      <c r="Y29" s="13"/>
      <c r="Z29" s="14">
        <f t="shared" si="3"/>
        <v>157687.66</v>
      </c>
    </row>
    <row r="30" spans="3:26">
      <c r="D30" s="12" t="s">
        <v>250</v>
      </c>
      <c r="F30" s="13"/>
      <c r="G30" s="13"/>
      <c r="H30" s="14">
        <v>1117.58</v>
      </c>
      <c r="I30" s="14">
        <v>17222.47</v>
      </c>
      <c r="J30" s="14">
        <v>21468.49</v>
      </c>
      <c r="K30" s="14">
        <v>8822.89</v>
      </c>
      <c r="L30" s="14">
        <v>11872.27</v>
      </c>
      <c r="M30" s="14">
        <f>ROUND(SUM(H30:L30),5)</f>
        <v>60503.7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">
        <f t="shared" si="3"/>
        <v>60503.7</v>
      </c>
    </row>
    <row r="31" spans="3:26">
      <c r="D31" s="12" t="s">
        <v>251</v>
      </c>
      <c r="F31" s="13"/>
      <c r="G31" s="14">
        <v>78882.509999999995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4">
        <f t="shared" si="3"/>
        <v>78882.509999999995</v>
      </c>
    </row>
    <row r="32" spans="3:26">
      <c r="D32" s="12" t="s">
        <v>85</v>
      </c>
      <c r="F32" s="14">
        <v>144714.64000000001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">
        <f t="shared" si="3"/>
        <v>144714.64000000001</v>
      </c>
    </row>
    <row r="33" spans="1:26">
      <c r="D33" s="12" t="s">
        <v>86</v>
      </c>
      <c r="F33" s="14">
        <v>235485.37</v>
      </c>
      <c r="G33" s="13"/>
      <c r="H33" s="13"/>
      <c r="I33" s="13"/>
      <c r="J33" s="13"/>
      <c r="K33" s="14">
        <v>220.15</v>
      </c>
      <c r="L33" s="13"/>
      <c r="M33" s="14">
        <f>ROUND(SUM(H33:L33),5)</f>
        <v>220.15</v>
      </c>
      <c r="N33" s="14">
        <v>450</v>
      </c>
      <c r="O33" s="13"/>
      <c r="P33" s="13"/>
      <c r="Q33" s="13"/>
      <c r="R33" s="13"/>
      <c r="S33" s="13"/>
      <c r="T33" s="14">
        <v>70.94</v>
      </c>
      <c r="U33" s="13"/>
      <c r="V33" s="13"/>
      <c r="W33" s="13"/>
      <c r="X33" s="14">
        <f>ROUND(SUM(T33:W33),5)</f>
        <v>70.94</v>
      </c>
      <c r="Y33" s="13"/>
      <c r="Z33" s="14">
        <f t="shared" si="3"/>
        <v>236226.46</v>
      </c>
    </row>
    <row r="34" spans="1:26">
      <c r="D34" s="12" t="s">
        <v>87</v>
      </c>
      <c r="F34" s="15">
        <v>95557.32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>
        <f t="shared" si="3"/>
        <v>95557.32</v>
      </c>
    </row>
    <row r="35" spans="1:26">
      <c r="C35" s="12" t="s">
        <v>88</v>
      </c>
      <c r="F35" s="26">
        <f t="shared" ref="F35:L35" si="4">ROUND(SUM(F23:F34),5)</f>
        <v>3105759.23</v>
      </c>
      <c r="G35" s="26">
        <f t="shared" si="4"/>
        <v>112300.3</v>
      </c>
      <c r="H35" s="26">
        <f t="shared" si="4"/>
        <v>1517.58</v>
      </c>
      <c r="I35" s="26">
        <f t="shared" si="4"/>
        <v>19397.47</v>
      </c>
      <c r="J35" s="26">
        <f t="shared" si="4"/>
        <v>22268.49</v>
      </c>
      <c r="K35" s="26">
        <f t="shared" si="4"/>
        <v>9043.0400000000009</v>
      </c>
      <c r="L35" s="26">
        <f t="shared" si="4"/>
        <v>12472.27</v>
      </c>
      <c r="M35" s="26">
        <f>ROUND(SUM(H35:L35),5)</f>
        <v>64698.85</v>
      </c>
      <c r="N35" s="26">
        <f>ROUND(SUM(N23:N34),5)</f>
        <v>34965.21</v>
      </c>
      <c r="O35" s="26">
        <f>ROUND(SUM(O23:O34),5)</f>
        <v>65362.81</v>
      </c>
      <c r="P35" s="26">
        <f>ROUND(SUM(P23:P34),5)</f>
        <v>930.97</v>
      </c>
      <c r="Q35" s="18"/>
      <c r="R35" s="18"/>
      <c r="S35" s="26">
        <f>ROUND(SUM(O35:R35),5)</f>
        <v>66293.78</v>
      </c>
      <c r="T35" s="26">
        <f>ROUND(SUM(T23:T34),5)</f>
        <v>14168.42</v>
      </c>
      <c r="U35" s="26">
        <f>ROUND(SUM(U23:U34),5)</f>
        <v>4648.99</v>
      </c>
      <c r="V35" s="26">
        <f>ROUND(SUM(V23:V34),5)</f>
        <v>5205.09</v>
      </c>
      <c r="W35" s="26">
        <f>ROUND(SUM(W23:W34),5)</f>
        <v>161.44</v>
      </c>
      <c r="X35" s="26">
        <f>ROUND(SUM(T35:W35),5)</f>
        <v>24183.94</v>
      </c>
      <c r="Y35" s="18"/>
      <c r="Z35" s="26">
        <f t="shared" si="3"/>
        <v>3408201.31</v>
      </c>
    </row>
    <row r="36" spans="1:26">
      <c r="B36" s="12" t="s">
        <v>89</v>
      </c>
      <c r="F36" s="14">
        <f>ROUND(F6+F22-F35,5)</f>
        <v>60509.17</v>
      </c>
      <c r="G36" s="14">
        <f>ROUND(G6+G22-G35,5)</f>
        <v>265.57</v>
      </c>
      <c r="H36" s="14">
        <f>ROUND(H6+H22-H35,5)</f>
        <v>-61.19</v>
      </c>
      <c r="I36" s="14">
        <f>ROUND(I6+I22-I35,5)</f>
        <v>189.53</v>
      </c>
      <c r="J36" s="13"/>
      <c r="K36" s="14">
        <f>ROUND(K6+K22-K35,5)</f>
        <v>216.96</v>
      </c>
      <c r="L36" s="13"/>
      <c r="M36" s="14">
        <f>ROUND(SUM(H36:L36),5)</f>
        <v>345.3</v>
      </c>
      <c r="N36" s="14">
        <f>ROUND(N6+N22-N35,5)</f>
        <v>2046.77</v>
      </c>
      <c r="O36" s="14">
        <f>ROUND(O6+O22-O35,5)</f>
        <v>-11913.81</v>
      </c>
      <c r="P36" s="14">
        <f>ROUND(P6+P22-P35,5)</f>
        <v>-137.97</v>
      </c>
      <c r="Q36" s="13"/>
      <c r="R36" s="13"/>
      <c r="S36" s="14">
        <f>ROUND(SUM(O36:R36),5)</f>
        <v>-12051.78</v>
      </c>
      <c r="T36" s="14">
        <f>ROUND(T6+T22-T35,5)</f>
        <v>2831.58</v>
      </c>
      <c r="U36" s="14">
        <f>ROUND(U6+U22-U35,5)</f>
        <v>2552.16</v>
      </c>
      <c r="V36" s="14">
        <f>ROUND(V6+V22-V35,5)</f>
        <v>1993.64</v>
      </c>
      <c r="W36" s="14">
        <f>ROUND(W6+W22-W35,5)</f>
        <v>-161.44</v>
      </c>
      <c r="X36" s="14">
        <f>ROUND(SUM(T36:W36),5)</f>
        <v>7215.94</v>
      </c>
      <c r="Y36" s="13"/>
      <c r="Z36" s="14">
        <f t="shared" si="3"/>
        <v>58330.97</v>
      </c>
    </row>
    <row r="37" spans="1:26">
      <c r="B37" s="12" t="s">
        <v>260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>
      <c r="C38" s="12" t="s">
        <v>261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>
      <c r="D39" s="12" t="s">
        <v>262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>
        <v>38.06</v>
      </c>
      <c r="Z39" s="15">
        <f>ROUND(SUM(F39:G39)+SUM(M39:N39)+S39+SUM(X39:Y39),5)</f>
        <v>38.06</v>
      </c>
    </row>
    <row r="40" spans="1:26">
      <c r="C40" s="12" t="s">
        <v>263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26">
        <f>ROUND(SUM(Y38:Y39),5)</f>
        <v>38.06</v>
      </c>
      <c r="Z40" s="26">
        <f>ROUND(SUM(F40:G40)+SUM(M40:N40)+S40+SUM(X40:Y40),5)</f>
        <v>38.06</v>
      </c>
    </row>
    <row r="41" spans="1:26">
      <c r="B41" s="12" t="s">
        <v>264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26">
        <f>ROUND(Y37-Y40,5)</f>
        <v>-38.06</v>
      </c>
      <c r="Z41" s="26">
        <f>ROUND(SUM(F41:G41)+SUM(M41:N41)+S41+SUM(X41:Y41),5)</f>
        <v>-38.06</v>
      </c>
    </row>
    <row r="42" spans="1:26" ht="14.5" thickBot="1">
      <c r="A42" s="12" t="s">
        <v>50</v>
      </c>
      <c r="F42" s="70">
        <f>ROUND(F36+F41,5)</f>
        <v>60509.17</v>
      </c>
      <c r="G42" s="70">
        <f>ROUND(G36+G41,5)</f>
        <v>265.57</v>
      </c>
      <c r="H42" s="70">
        <f>ROUND(H36+H41,5)</f>
        <v>-61.19</v>
      </c>
      <c r="I42" s="70">
        <f>ROUND(I36+I41,5)</f>
        <v>189.53</v>
      </c>
      <c r="J42" s="58"/>
      <c r="K42" s="70">
        <f>ROUND(K36+K41,5)</f>
        <v>216.96</v>
      </c>
      <c r="L42" s="58"/>
      <c r="M42" s="70">
        <f>ROUND(SUM(H42:L42),5)</f>
        <v>345.3</v>
      </c>
      <c r="N42" s="70">
        <f>ROUND(N36+N41,5)</f>
        <v>2046.77</v>
      </c>
      <c r="O42" s="70">
        <f>ROUND(O36+O41,5)</f>
        <v>-11913.81</v>
      </c>
      <c r="P42" s="70">
        <f>ROUND(P36+P41,5)</f>
        <v>-137.97</v>
      </c>
      <c r="Q42" s="58"/>
      <c r="R42" s="58"/>
      <c r="S42" s="70">
        <f>ROUND(SUM(O42:R42),5)</f>
        <v>-12051.78</v>
      </c>
      <c r="T42" s="70">
        <f>ROUND(T36+T41,5)</f>
        <v>2831.58</v>
      </c>
      <c r="U42" s="70">
        <f>ROUND(U36+U41,5)</f>
        <v>2552.16</v>
      </c>
      <c r="V42" s="70">
        <f>ROUND(V36+V41,5)</f>
        <v>1993.64</v>
      </c>
      <c r="W42" s="70">
        <f>ROUND(W36+W41,5)</f>
        <v>-161.44</v>
      </c>
      <c r="X42" s="70">
        <f>ROUND(SUM(T42:W42),5)</f>
        <v>7215.94</v>
      </c>
      <c r="Y42" s="70">
        <f>ROUND(Y36+Y41,5)</f>
        <v>-38.06</v>
      </c>
      <c r="Z42" s="70">
        <f>ROUND(SUM(F42:G42)+SUM(M42:N42)+S42+SUM(X42:Y42),5)</f>
        <v>58292.91</v>
      </c>
    </row>
    <row r="44" spans="1:26">
      <c r="F44" s="60">
        <f>+F42-'June - P+L expand-compare'!R33</f>
        <v>0</v>
      </c>
    </row>
  </sheetData>
  <pageMargins left="0.75" right="0.75" top="1" bottom="1" header="0.5" footer="0.5"/>
  <pageSetup paperSize="5" scale="62" orientation="landscape" r:id="rId1"/>
  <headerFooter>
    <oddFooter>&amp;L&amp;F&amp;C&amp;A&amp;R&amp;D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08203125" style="6" customWidth="1"/>
    <col min="8" max="8" width="3.5" style="6" customWidth="1"/>
    <col min="9" max="9" width="10.1640625" style="6" customWidth="1"/>
    <col min="10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/>
    </row>
    <row r="10" spans="1:10" ht="16.5">
      <c r="A10" s="9" t="s">
        <v>591</v>
      </c>
      <c r="G10" s="10" t="s">
        <v>2</v>
      </c>
    </row>
    <row r="12" spans="1:10" ht="28">
      <c r="F12" s="11" t="s">
        <v>592</v>
      </c>
      <c r="G12" s="11" t="s">
        <v>593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  <c r="F14" s="13"/>
      <c r="G14" s="13"/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-371.97</v>
      </c>
      <c r="G16" s="14">
        <v>27223.08</v>
      </c>
      <c r="I16" s="1">
        <f t="shared" ref="I16:I22" si="0">+F16-G16</f>
        <v>-27595.050000000003</v>
      </c>
      <c r="J16" s="61"/>
    </row>
    <row r="17" spans="2:10">
      <c r="D17" s="12" t="s">
        <v>7</v>
      </c>
      <c r="F17" s="14">
        <v>275365.63</v>
      </c>
      <c r="G17" s="14">
        <v>360324.27</v>
      </c>
      <c r="I17" s="1">
        <f t="shared" si="0"/>
        <v>-84958.640000000014</v>
      </c>
      <c r="J17" s="61"/>
    </row>
    <row r="18" spans="2:10">
      <c r="D18" s="12" t="s">
        <v>8</v>
      </c>
      <c r="F18" s="14">
        <v>2895.27</v>
      </c>
      <c r="G18" s="14">
        <v>4240.26</v>
      </c>
      <c r="I18" s="1">
        <f t="shared" si="0"/>
        <v>-1344.9900000000002</v>
      </c>
      <c r="J18" s="61"/>
    </row>
    <row r="19" spans="2:10">
      <c r="D19" s="12" t="s">
        <v>9</v>
      </c>
      <c r="F19" s="14">
        <v>1766.15</v>
      </c>
      <c r="G19" s="14">
        <v>2587.98</v>
      </c>
      <c r="I19" s="1">
        <f t="shared" si="0"/>
        <v>-821.82999999999993</v>
      </c>
      <c r="J19" s="61"/>
    </row>
    <row r="20" spans="2:10">
      <c r="D20" s="12" t="s">
        <v>10</v>
      </c>
      <c r="F20" s="14">
        <v>88012.24</v>
      </c>
      <c r="G20" s="14">
        <v>71486.22</v>
      </c>
      <c r="I20" s="1">
        <f t="shared" si="0"/>
        <v>16526.020000000004</v>
      </c>
      <c r="J20" s="61"/>
    </row>
    <row r="21" spans="2:10">
      <c r="D21" s="12" t="s">
        <v>11</v>
      </c>
      <c r="F21" s="14">
        <v>4003.66</v>
      </c>
      <c r="G21" s="14">
        <v>5056.9799999999996</v>
      </c>
      <c r="I21" s="1">
        <f t="shared" si="0"/>
        <v>-1053.3199999999997</v>
      </c>
      <c r="J21" s="61"/>
    </row>
    <row r="22" spans="2:10">
      <c r="D22" s="12" t="s">
        <v>12</v>
      </c>
      <c r="F22" s="15">
        <v>8464.4</v>
      </c>
      <c r="G22" s="15">
        <v>9151.48</v>
      </c>
      <c r="I22" s="3">
        <f t="shared" si="0"/>
        <v>-687.07999999999993</v>
      </c>
      <c r="J22" s="61">
        <f>+I22+G22-F22</f>
        <v>0</v>
      </c>
    </row>
    <row r="23" spans="2:10">
      <c r="C23" s="12" t="s">
        <v>13</v>
      </c>
      <c r="F23" s="15">
        <f>ROUND(SUM(F15:F22),5)</f>
        <v>380135.38</v>
      </c>
      <c r="G23" s="15">
        <f>ROUND(SUM(G15:G22),5)</f>
        <v>480070.27</v>
      </c>
      <c r="I23" s="1">
        <f>SUM(I15:I22)</f>
        <v>-99934.890000000029</v>
      </c>
      <c r="J23" s="61">
        <f>+I23+G23-F23</f>
        <v>0</v>
      </c>
    </row>
    <row r="24" spans="2:10">
      <c r="B24" s="12" t="s">
        <v>17</v>
      </c>
      <c r="F24" s="14">
        <f>ROUND(F14+F23,5)</f>
        <v>380135.38</v>
      </c>
      <c r="G24" s="14">
        <f>ROUND(G14+G23,5)</f>
        <v>480070.27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-525069.57999999996</v>
      </c>
      <c r="G32" s="15">
        <v>-430333.06</v>
      </c>
      <c r="I32" s="3">
        <f t="shared" si="1"/>
        <v>-94736.51999999996</v>
      </c>
    </row>
    <row r="33" spans="1:10">
      <c r="B33" s="12" t="s">
        <v>26</v>
      </c>
      <c r="F33" s="15">
        <f>ROUND(F25+SUM(F29:F32),5)</f>
        <v>3844762.88</v>
      </c>
      <c r="G33" s="15">
        <f>ROUND(G25+SUM(G29:G32),5)</f>
        <v>3939499.4</v>
      </c>
      <c r="I33" s="2">
        <f t="shared" si="1"/>
        <v>-94736.520000000019</v>
      </c>
    </row>
    <row r="34" spans="1:10" ht="14.5" thickBot="1">
      <c r="A34" s="12" t="s">
        <v>27</v>
      </c>
      <c r="F34" s="16">
        <f>ROUND(F13+F24+F33,5)</f>
        <v>4224898.26</v>
      </c>
      <c r="G34" s="16">
        <f>ROUND(G13+G24+G33,5)</f>
        <v>4419569.67</v>
      </c>
      <c r="I34" s="266">
        <f t="shared" si="1"/>
        <v>-194671.41000000015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7"/>
      <c r="G39" s="15">
        <v>51295.75</v>
      </c>
      <c r="I39" s="3">
        <f>+F39-G39</f>
        <v>-51295.75</v>
      </c>
    </row>
    <row r="40" spans="1:10">
      <c r="D40" s="12" t="s">
        <v>33</v>
      </c>
      <c r="F40" s="13"/>
      <c r="G40" s="14">
        <f>ROUND(SUM(G38:G39),5)</f>
        <v>51295.75</v>
      </c>
      <c r="I40" s="13">
        <f>SUM(I39:I39)</f>
        <v>-51295.75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-1559.01</v>
      </c>
      <c r="G43" s="14">
        <v>1690.47</v>
      </c>
      <c r="I43" s="1">
        <f t="shared" si="2"/>
        <v>-3249.48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12864.7</v>
      </c>
      <c r="G45" s="14">
        <v>14595.46</v>
      </c>
      <c r="I45" s="1">
        <f t="shared" si="2"/>
        <v>-1730.7599999999984</v>
      </c>
    </row>
    <row r="46" spans="1:10">
      <c r="E46" s="12" t="s">
        <v>39</v>
      </c>
      <c r="F46" s="14">
        <v>13369.95</v>
      </c>
      <c r="G46" s="14">
        <v>6741.41</v>
      </c>
      <c r="I46" s="1">
        <f t="shared" si="2"/>
        <v>6628.5400000000009</v>
      </c>
    </row>
    <row r="47" spans="1:10">
      <c r="E47" s="12" t="s">
        <v>300</v>
      </c>
      <c r="F47" s="13"/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208048.78</v>
      </c>
      <c r="G49" s="15">
        <f>ROUND(SUM(G41:G48),5)</f>
        <v>191656.77</v>
      </c>
      <c r="I49" s="18">
        <f>SUM(I42:I48)</f>
        <v>16392.009999999991</v>
      </c>
    </row>
    <row r="50" spans="1:10">
      <c r="C50" s="12" t="s">
        <v>42</v>
      </c>
      <c r="F50" s="14">
        <f>ROUND(F37+F40+F49,5)</f>
        <v>208048.78</v>
      </c>
      <c r="G50" s="14">
        <f>ROUND(G37+G40+G49,5)</f>
        <v>242952.52</v>
      </c>
      <c r="I50" s="13">
        <f>+I40+I49</f>
        <v>-34903.740000000005</v>
      </c>
      <c r="J50" s="213">
        <f>ROUND((+F50-G50-I50),0)</f>
        <v>0</v>
      </c>
    </row>
    <row r="51" spans="1:10">
      <c r="C51" s="12" t="s">
        <v>43</v>
      </c>
      <c r="F51" s="13"/>
      <c r="G51" s="13"/>
      <c r="J51" s="213"/>
    </row>
    <row r="52" spans="1:10">
      <c r="D52" s="12" t="s">
        <v>44</v>
      </c>
      <c r="F52" s="15">
        <v>3833971.26</v>
      </c>
      <c r="G52" s="15">
        <v>3928794.94</v>
      </c>
      <c r="I52" s="17">
        <f>+F52-G52</f>
        <v>-94823.680000000168</v>
      </c>
      <c r="J52" s="213"/>
    </row>
    <row r="53" spans="1:10">
      <c r="C53" s="12" t="s">
        <v>45</v>
      </c>
      <c r="F53" s="15">
        <f>ROUND(SUM(F51:F52),5)</f>
        <v>3833971.26</v>
      </c>
      <c r="G53" s="15">
        <f>ROUND(SUM(G51:G52),5)</f>
        <v>3928794.94</v>
      </c>
      <c r="I53" s="18">
        <f>+I52</f>
        <v>-94823.680000000168</v>
      </c>
      <c r="J53" s="213"/>
    </row>
    <row r="54" spans="1:10">
      <c r="B54" s="12" t="s">
        <v>46</v>
      </c>
      <c r="F54" s="14">
        <f>ROUND(F36+F50+F53,5)</f>
        <v>4042020.04</v>
      </c>
      <c r="G54" s="14">
        <f>ROUND(G36+G50+G53,5)</f>
        <v>4171747.46</v>
      </c>
      <c r="I54" s="13">
        <f>+I50+I53</f>
        <v>-129727.42000000017</v>
      </c>
      <c r="J54" s="213">
        <f>ROUND((+F54-G54-I54),0)</f>
        <v>0</v>
      </c>
    </row>
    <row r="55" spans="1:10">
      <c r="B55" s="12" t="s">
        <v>47</v>
      </c>
      <c r="F55" s="13"/>
      <c r="G55" s="13"/>
      <c r="J55" s="213"/>
    </row>
    <row r="56" spans="1:10">
      <c r="C56" s="12" t="s">
        <v>48</v>
      </c>
      <c r="F56" s="14">
        <v>-294.76</v>
      </c>
      <c r="G56" s="14">
        <v>-26</v>
      </c>
      <c r="I56" s="1">
        <f>+F56-G56</f>
        <v>-268.76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-134520.71</v>
      </c>
      <c r="G58" s="15">
        <v>10269.709999999999</v>
      </c>
      <c r="I58" s="3">
        <f>+F58-G58</f>
        <v>-144790.41999999998</v>
      </c>
      <c r="J58" s="243"/>
    </row>
    <row r="59" spans="1:10">
      <c r="B59" s="12" t="s">
        <v>51</v>
      </c>
      <c r="F59" s="15">
        <f>ROUND(SUM(F55:F58),5)</f>
        <v>182878.22</v>
      </c>
      <c r="G59" s="15">
        <f>ROUND(SUM(G55:G58),5)</f>
        <v>247822.21</v>
      </c>
      <c r="I59" s="18">
        <f>SUM(I56:I58)</f>
        <v>-64943.989999999976</v>
      </c>
      <c r="J59" s="213"/>
    </row>
    <row r="60" spans="1:10" ht="14.5" thickBot="1">
      <c r="A60" s="12" t="s">
        <v>52</v>
      </c>
      <c r="F60" s="16">
        <f>ROUND(F35+F54+F59,5)</f>
        <v>4224898.26</v>
      </c>
      <c r="G60" s="16">
        <f>ROUND(G35+G54+G59,5)</f>
        <v>4419569.67</v>
      </c>
      <c r="I60" s="58">
        <f>+I54+I59</f>
        <v>-194671.41000000015</v>
      </c>
      <c r="J60" s="213"/>
    </row>
    <row r="61" spans="1:10">
      <c r="F61" s="13"/>
      <c r="G61" s="13"/>
      <c r="I61" s="213">
        <f>ROUND((+I34-I54-I59),0)</f>
        <v>0</v>
      </c>
      <c r="J61" s="213"/>
    </row>
  </sheetData>
  <pageMargins left="1" right="0.5" top="0.5" bottom="0.75" header="0.5" footer="0.5"/>
  <pageSetup scale="74" orientation="portrait" r:id="rId1"/>
  <headerFooter>
    <oddFooter>&amp;L&amp;F&amp;C&amp;A&amp;R&amp;D  &amp;T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4" width="10.08203125" style="6" bestFit="1" customWidth="1"/>
    <col min="15" max="15" width="10.33203125" style="6" bestFit="1" customWidth="1"/>
    <col min="16" max="16" width="3.08203125" style="6" customWidth="1"/>
    <col min="17" max="17" width="8.83203125" style="6" bestFit="1" customWidth="1"/>
    <col min="18" max="18" width="11.1640625" style="6" customWidth="1"/>
    <col min="19" max="19" width="8.6640625" style="6"/>
    <col min="20" max="20" width="3.33203125" style="6" customWidth="1"/>
    <col min="21" max="21" width="8.83203125" style="6" bestFit="1" customWidth="1"/>
    <col min="22" max="16384" width="8.6640625" style="6"/>
  </cols>
  <sheetData>
    <row r="1" spans="1:23">
      <c r="F1" s="13"/>
      <c r="G1" s="13"/>
    </row>
    <row r="2" spans="1:23">
      <c r="F2" s="13"/>
      <c r="G2" s="13"/>
    </row>
    <row r="3" spans="1:23">
      <c r="F3" s="13"/>
      <c r="G3" s="13"/>
    </row>
    <row r="4" spans="1:23">
      <c r="F4" s="13"/>
      <c r="G4" s="13"/>
    </row>
    <row r="5" spans="1:23">
      <c r="F5" s="13"/>
      <c r="G5" s="13"/>
    </row>
    <row r="6" spans="1:23" ht="30" customHeight="1">
      <c r="F6" s="13"/>
      <c r="G6" s="13"/>
    </row>
    <row r="7" spans="1:23">
      <c r="F7" s="13"/>
      <c r="G7" s="13"/>
    </row>
    <row r="8" spans="1:23" ht="20">
      <c r="A8" s="5" t="s">
        <v>0</v>
      </c>
      <c r="O8" s="6" t="s">
        <v>307</v>
      </c>
    </row>
    <row r="9" spans="1:23" ht="24">
      <c r="A9" s="7" t="s">
        <v>53</v>
      </c>
      <c r="O9" s="8" t="s">
        <v>307</v>
      </c>
    </row>
    <row r="10" spans="1:23" ht="16.5">
      <c r="A10" s="9" t="s">
        <v>576</v>
      </c>
      <c r="O10" s="10" t="s">
        <v>2</v>
      </c>
    </row>
    <row r="11" spans="1:23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63</v>
      </c>
      <c r="Q11" s="29" t="s">
        <v>470</v>
      </c>
      <c r="R11" s="295" t="s">
        <v>559</v>
      </c>
      <c r="S11" s="295" t="s">
        <v>188</v>
      </c>
      <c r="T11" s="295"/>
      <c r="U11" s="295" t="s">
        <v>189</v>
      </c>
      <c r="V11" s="295" t="s">
        <v>472</v>
      </c>
      <c r="W11" s="295" t="s">
        <v>188</v>
      </c>
    </row>
    <row r="12" spans="1:23">
      <c r="B12" s="12" t="s">
        <v>64</v>
      </c>
    </row>
    <row r="13" spans="1:23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23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4">
        <f t="shared" ref="O14:O24" si="0">ROUND(SUM(F14:N14),5)</f>
        <v>15538.32</v>
      </c>
      <c r="Q14" s="13">
        <f>+'Mar-P+L-w-PY'!H8</f>
        <v>18360</v>
      </c>
      <c r="R14" s="13">
        <f>-Q14+O14</f>
        <v>-2821.6800000000003</v>
      </c>
      <c r="S14" s="267">
        <f>+R14/Q14</f>
        <v>-0.15368627450980393</v>
      </c>
      <c r="U14" s="13">
        <f>+'2018-2019 Budget'!W4/12*9</f>
        <v>30000</v>
      </c>
      <c r="V14" s="13">
        <f>+O14-U14</f>
        <v>-14461.68</v>
      </c>
      <c r="W14" s="267">
        <f>+V14/U14</f>
        <v>-0.48205599999999998</v>
      </c>
    </row>
    <row r="15" spans="1:23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f t="shared" si="0"/>
        <v>2397465</v>
      </c>
      <c r="Q15" s="13">
        <f>+'Mar-P+L-w-PY'!H9</f>
        <v>2272771</v>
      </c>
      <c r="R15" s="13">
        <f t="shared" ref="R15:R22" si="1">-Q15+O15</f>
        <v>124694</v>
      </c>
      <c r="S15" s="267">
        <f>+R15/Q15</f>
        <v>5.4864304410783139E-2</v>
      </c>
      <c r="U15" s="13">
        <f>+'2018-2019 Budget'!W3/12*9</f>
        <v>2328750</v>
      </c>
      <c r="V15" s="13">
        <f t="shared" ref="V15:V23" si="2">+O15-U15</f>
        <v>68715</v>
      </c>
      <c r="W15" s="267">
        <f t="shared" ref="W15:W22" si="3">+V15/U15</f>
        <v>2.9507246376811593E-2</v>
      </c>
    </row>
    <row r="16" spans="1:23">
      <c r="E16" s="12" t="s">
        <v>248</v>
      </c>
      <c r="F16" s="13"/>
      <c r="G16" s="13"/>
      <c r="H16" s="13"/>
      <c r="I16" s="13"/>
      <c r="J16" s="13"/>
      <c r="K16" s="13"/>
      <c r="L16" s="13"/>
      <c r="M16" s="13"/>
      <c r="N16" s="14">
        <v>75</v>
      </c>
      <c r="O16" s="14">
        <f t="shared" si="0"/>
        <v>75</v>
      </c>
      <c r="Q16" s="13">
        <f>+'Mar-P+L-w-PY'!H12</f>
        <v>0</v>
      </c>
      <c r="R16" s="13">
        <f t="shared" si="1"/>
        <v>75</v>
      </c>
      <c r="S16" s="267">
        <v>0</v>
      </c>
      <c r="U16" s="13">
        <v>0</v>
      </c>
      <c r="V16" s="13">
        <f t="shared" si="2"/>
        <v>75</v>
      </c>
      <c r="W16" s="267">
        <v>1</v>
      </c>
    </row>
    <row r="17" spans="3:23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8.75</v>
      </c>
      <c r="M17" s="14">
        <v>4.2</v>
      </c>
      <c r="N17" s="14">
        <v>3.3</v>
      </c>
      <c r="O17" s="14">
        <f t="shared" si="0"/>
        <v>64.05</v>
      </c>
      <c r="Q17" s="13">
        <f>+'Mar-P+L-w-PY'!H19</f>
        <v>67.040000000000006</v>
      </c>
      <c r="R17" s="13">
        <f t="shared" si="1"/>
        <v>-2.9900000000000091</v>
      </c>
      <c r="S17" s="267">
        <f>+R17/Q17</f>
        <v>-4.4600238663484622E-2</v>
      </c>
      <c r="U17" s="13">
        <f>+'2018-2019 Budget'!W10/12*9</f>
        <v>75</v>
      </c>
      <c r="V17" s="13">
        <f t="shared" si="2"/>
        <v>-10.950000000000003</v>
      </c>
      <c r="W17" s="267">
        <f t="shared" si="3"/>
        <v>-0.14600000000000005</v>
      </c>
    </row>
    <row r="18" spans="3:23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v>1048.93</v>
      </c>
      <c r="N18" s="14">
        <v>6945.68</v>
      </c>
      <c r="O18" s="14">
        <f t="shared" si="0"/>
        <v>21990.400000000001</v>
      </c>
      <c r="Q18" s="13">
        <f>+'Mar-P+L-w-PY'!H25</f>
        <v>25885.09</v>
      </c>
      <c r="R18" s="13">
        <f t="shared" si="1"/>
        <v>-3894.6899999999987</v>
      </c>
      <c r="S18" s="267">
        <f>+R18/Q18</f>
        <v>-0.15046074786682212</v>
      </c>
      <c r="U18" s="13">
        <f>+'2018-2019 Budget'!W6/12*9</f>
        <v>11008.5</v>
      </c>
      <c r="V18" s="13">
        <f t="shared" si="2"/>
        <v>10981.900000000001</v>
      </c>
      <c r="W18" s="267">
        <f t="shared" si="3"/>
        <v>0.99758368533406017</v>
      </c>
    </row>
    <row r="19" spans="3:23">
      <c r="E19" s="12" t="s">
        <v>71</v>
      </c>
      <c r="F19" s="13"/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v>153.6</v>
      </c>
      <c r="N19" s="14">
        <v>299.92</v>
      </c>
      <c r="O19" s="14">
        <f t="shared" si="0"/>
        <v>17440.22</v>
      </c>
      <c r="Q19" s="13">
        <f>+'Mar-P+L-w-PY'!H26+'Mar-P+L-w-PY'!H15</f>
        <v>25470.6</v>
      </c>
      <c r="R19" s="13">
        <f t="shared" si="1"/>
        <v>-8030.3799999999974</v>
      </c>
      <c r="S19" s="267">
        <f>+R19/Q19</f>
        <v>-0.31528036245710733</v>
      </c>
      <c r="U19" s="13">
        <f>+'2018-2019 Budget'!W5/12*9</f>
        <v>15000</v>
      </c>
      <c r="V19" s="13">
        <f t="shared" si="2"/>
        <v>2440.2200000000012</v>
      </c>
      <c r="W19" s="267">
        <f t="shared" si="3"/>
        <v>0.1626813333333334</v>
      </c>
    </row>
    <row r="20" spans="3:23">
      <c r="E20" s="12" t="s">
        <v>73</v>
      </c>
      <c r="F20" s="13"/>
      <c r="G20" s="14">
        <v>310.42</v>
      </c>
      <c r="H20" s="14">
        <v>555.79999999999995</v>
      </c>
      <c r="I20" s="13"/>
      <c r="J20" s="13"/>
      <c r="K20" s="14">
        <v>2437.35</v>
      </c>
      <c r="L20" s="13"/>
      <c r="M20" s="13"/>
      <c r="N20" s="13"/>
      <c r="O20" s="14">
        <f t="shared" si="0"/>
        <v>3303.57</v>
      </c>
      <c r="Q20" s="13">
        <f>+'Mar-P+L-w-PY'!H27</f>
        <v>697.73</v>
      </c>
      <c r="R20" s="13">
        <f t="shared" si="1"/>
        <v>2605.84</v>
      </c>
      <c r="S20" s="267">
        <v>1</v>
      </c>
      <c r="U20" s="13">
        <f>+'2018-2019 Budget'!W7/12*9</f>
        <v>3750</v>
      </c>
      <c r="V20" s="13">
        <f t="shared" si="2"/>
        <v>-446.42999999999984</v>
      </c>
      <c r="W20" s="267">
        <f t="shared" si="3"/>
        <v>-0.11904799999999996</v>
      </c>
    </row>
    <row r="21" spans="3:23">
      <c r="E21" s="12" t="s">
        <v>74</v>
      </c>
      <c r="F21" s="13"/>
      <c r="G21" s="13"/>
      <c r="H21" s="13"/>
      <c r="I21" s="13"/>
      <c r="J21" s="13"/>
      <c r="K21" s="14">
        <v>3252.98</v>
      </c>
      <c r="L21" s="13"/>
      <c r="M21" s="13"/>
      <c r="N21" s="13"/>
      <c r="O21" s="14">
        <f t="shared" si="0"/>
        <v>3252.98</v>
      </c>
      <c r="Q21" s="13">
        <f>+'Mar-P+L-w-PY'!H28</f>
        <v>2790.55</v>
      </c>
      <c r="R21" s="13">
        <f t="shared" si="1"/>
        <v>462.42999999999984</v>
      </c>
      <c r="S21" s="267">
        <f>+R21/Q21</f>
        <v>0.16571285230510108</v>
      </c>
      <c r="U21" s="13">
        <v>0</v>
      </c>
      <c r="V21" s="13">
        <f t="shared" si="2"/>
        <v>3252.98</v>
      </c>
      <c r="W21" s="267">
        <v>1</v>
      </c>
    </row>
    <row r="22" spans="3:23">
      <c r="E22" s="12" t="s">
        <v>75</v>
      </c>
      <c r="F22" s="13"/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v>1038</v>
      </c>
      <c r="N22" s="15">
        <v>3281.3</v>
      </c>
      <c r="O22" s="15">
        <f t="shared" si="0"/>
        <v>19394.8</v>
      </c>
      <c r="Q22" s="17">
        <f>+'Mar-P+L-w-PY'!H33</f>
        <v>16203.04</v>
      </c>
      <c r="R22" s="17">
        <f t="shared" si="1"/>
        <v>3191.7599999999984</v>
      </c>
      <c r="S22" s="268">
        <f>+R22/Q22</f>
        <v>0.19698525708755876</v>
      </c>
      <c r="T22" s="281"/>
      <c r="U22" s="17">
        <f>+'2018-2019 Budget'!W9/12*9</f>
        <v>11250</v>
      </c>
      <c r="V22" s="17">
        <f t="shared" si="2"/>
        <v>8144.7999999999993</v>
      </c>
      <c r="W22" s="267">
        <f t="shared" si="3"/>
        <v>0.72398222222222219</v>
      </c>
    </row>
    <row r="23" spans="3:23">
      <c r="D23" s="12" t="s">
        <v>76</v>
      </c>
      <c r="F23" s="15">
        <f t="shared" ref="F23:N23" si="4">ROUND(SUM(F13:F22),5)</f>
        <v>281403.23</v>
      </c>
      <c r="G23" s="15">
        <f t="shared" si="4"/>
        <v>279725.73</v>
      </c>
      <c r="H23" s="15">
        <f t="shared" si="4"/>
        <v>280591.34000000003</v>
      </c>
      <c r="I23" s="15">
        <f t="shared" si="4"/>
        <v>277679.3</v>
      </c>
      <c r="J23" s="15">
        <f t="shared" si="4"/>
        <v>277954.7</v>
      </c>
      <c r="K23" s="15">
        <f t="shared" si="4"/>
        <v>277337.43</v>
      </c>
      <c r="L23" s="15">
        <f t="shared" si="4"/>
        <v>267616.68</v>
      </c>
      <c r="M23" s="15">
        <f t="shared" si="4"/>
        <v>266432.73</v>
      </c>
      <c r="N23" s="15">
        <f t="shared" si="4"/>
        <v>269783.2</v>
      </c>
      <c r="O23" s="15">
        <f t="shared" si="0"/>
        <v>2478524.34</v>
      </c>
      <c r="Q23" s="13">
        <f>SUM(Q14:Q22)</f>
        <v>2362245.0499999998</v>
      </c>
      <c r="R23" s="13">
        <f>SUM(R14:R22)</f>
        <v>116279.29</v>
      </c>
      <c r="S23" s="6">
        <f>+R23/Q23</f>
        <v>4.9224059121216066E-2</v>
      </c>
      <c r="U23" s="13">
        <f>SUM(U14:U22)</f>
        <v>2399833.5</v>
      </c>
      <c r="V23" s="13">
        <f t="shared" si="2"/>
        <v>78690.839999999851</v>
      </c>
    </row>
    <row r="24" spans="3:23">
      <c r="C24" s="12" t="s">
        <v>77</v>
      </c>
      <c r="F24" s="14">
        <f t="shared" ref="F24:N24" si="5">F23</f>
        <v>281403.23</v>
      </c>
      <c r="G24" s="14">
        <f t="shared" si="5"/>
        <v>279725.73</v>
      </c>
      <c r="H24" s="14">
        <f t="shared" si="5"/>
        <v>280591.34000000003</v>
      </c>
      <c r="I24" s="14">
        <f t="shared" si="5"/>
        <v>277679.3</v>
      </c>
      <c r="J24" s="14">
        <f t="shared" si="5"/>
        <v>277954.7</v>
      </c>
      <c r="K24" s="14">
        <f t="shared" si="5"/>
        <v>277337.43</v>
      </c>
      <c r="L24" s="14">
        <f t="shared" si="5"/>
        <v>267616.68</v>
      </c>
      <c r="M24" s="14">
        <f t="shared" si="5"/>
        <v>266432.73</v>
      </c>
      <c r="N24" s="14">
        <f t="shared" si="5"/>
        <v>269783.2</v>
      </c>
      <c r="O24" s="14">
        <f t="shared" si="0"/>
        <v>2478524.34</v>
      </c>
      <c r="Q24" s="6" t="s">
        <v>583</v>
      </c>
      <c r="R24" s="60">
        <f>+O23-Q23-R23</f>
        <v>0</v>
      </c>
    </row>
    <row r="25" spans="3:23">
      <c r="C25" s="12" t="s">
        <v>78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3"/>
      <c r="R25" s="13"/>
      <c r="S25" s="267"/>
      <c r="V25" s="13"/>
      <c r="W25" s="267"/>
    </row>
    <row r="26" spans="3:23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v>193081.52</v>
      </c>
      <c r="N26" s="14">
        <v>209628.27</v>
      </c>
      <c r="O26" s="14">
        <f t="shared" ref="O26:O37" si="6">ROUND(SUM(F26:N26),5)</f>
        <v>1775281.34</v>
      </c>
      <c r="Q26" s="13">
        <f>+'Mar-P+L-w-PY'!H76</f>
        <v>1602858.53</v>
      </c>
      <c r="R26" s="13">
        <f t="shared" ref="R26:R34" si="7">-Q26+O26</f>
        <v>172422.81000000006</v>
      </c>
      <c r="S26" s="267">
        <f t="shared" ref="S26:S34" si="8">+R26/Q26</f>
        <v>0.10757207000670237</v>
      </c>
      <c r="U26" s="13">
        <f>(+'2018-2019 Budget'!W13+'2018-2019 Budget'!W14+'2018-2019 Budget'!W15+'2018-2019 Budget'!W16+'2018-2019 Budget'!W17)/12*9</f>
        <v>1725243.75</v>
      </c>
      <c r="V26" s="13">
        <f t="shared" ref="V26:V34" si="9">+O26-U26</f>
        <v>50037.590000000084</v>
      </c>
      <c r="W26" s="267">
        <f t="shared" ref="W26:W34" si="10">+V26/U27</f>
        <v>0.19061939047619081</v>
      </c>
    </row>
    <row r="27" spans="3:23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v>33759.22</v>
      </c>
      <c r="N27" s="14">
        <v>25129.87</v>
      </c>
      <c r="O27" s="14">
        <f t="shared" si="6"/>
        <v>284864.87</v>
      </c>
      <c r="Q27" s="13">
        <f>+'Mar-P+L-w-PY'!H81</f>
        <v>266063.21999999997</v>
      </c>
      <c r="R27" s="13">
        <f t="shared" si="7"/>
        <v>18801.650000000023</v>
      </c>
      <c r="S27" s="267">
        <f t="shared" si="8"/>
        <v>7.0666099583399866E-2</v>
      </c>
      <c r="U27" s="13">
        <f>+'2018-2019 Budget'!W18/12*9</f>
        <v>262500</v>
      </c>
      <c r="V27" s="13">
        <f t="shared" si="9"/>
        <v>22364.869999999995</v>
      </c>
      <c r="W27" s="267">
        <f t="shared" si="10"/>
        <v>1.9169340875974967</v>
      </c>
    </row>
    <row r="28" spans="3:23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v>564.63</v>
      </c>
      <c r="N28" s="14">
        <v>861.84</v>
      </c>
      <c r="O28" s="14">
        <f t="shared" si="6"/>
        <v>12715.24</v>
      </c>
      <c r="Q28" s="13">
        <f>+'Mar-P+L-w-PY'!H82</f>
        <v>11714.93</v>
      </c>
      <c r="R28" s="13">
        <f t="shared" si="7"/>
        <v>1000.3099999999995</v>
      </c>
      <c r="S28" s="267">
        <f t="shared" si="8"/>
        <v>8.5387620754029211E-2</v>
      </c>
      <c r="U28" s="13">
        <f>+'2018-2019 Budget'!W19/12*9</f>
        <v>11667</v>
      </c>
      <c r="V28" s="13">
        <f t="shared" si="9"/>
        <v>1048.2399999999998</v>
      </c>
      <c r="W28" s="267">
        <f t="shared" si="10"/>
        <v>0.69882666666666649</v>
      </c>
    </row>
    <row r="29" spans="3:23">
      <c r="D29" s="12" t="s">
        <v>82</v>
      </c>
      <c r="F29" s="13"/>
      <c r="G29" s="13"/>
      <c r="H29" s="14">
        <v>1562.79</v>
      </c>
      <c r="I29" s="13"/>
      <c r="J29" s="13"/>
      <c r="K29" s="13"/>
      <c r="L29" s="13"/>
      <c r="M29" s="13"/>
      <c r="N29" s="13"/>
      <c r="O29" s="14">
        <f t="shared" si="6"/>
        <v>1562.79</v>
      </c>
      <c r="Q29" s="13">
        <f>+'Mar-P+L-w-PY'!H83</f>
        <v>2313.13</v>
      </c>
      <c r="R29" s="13">
        <f t="shared" si="7"/>
        <v>-750.34000000000015</v>
      </c>
      <c r="S29" s="267">
        <f t="shared" si="8"/>
        <v>-0.324382978907368</v>
      </c>
      <c r="U29" s="13">
        <f>+'2018-2019 Budget'!W21/12*9</f>
        <v>1500</v>
      </c>
      <c r="V29" s="13">
        <f t="shared" si="9"/>
        <v>62.789999999999964</v>
      </c>
      <c r="W29" s="267">
        <f t="shared" si="10"/>
        <v>9.4184999999999949E-2</v>
      </c>
    </row>
    <row r="30" spans="3:23">
      <c r="D30" s="12" t="s">
        <v>83</v>
      </c>
      <c r="F30" s="13"/>
      <c r="G30" s="13"/>
      <c r="H30" s="13"/>
      <c r="I30" s="13"/>
      <c r="J30" s="13"/>
      <c r="K30" s="13"/>
      <c r="L30" s="13"/>
      <c r="M30" s="13"/>
      <c r="N30" s="14">
        <v>312.5</v>
      </c>
      <c r="O30" s="14">
        <f t="shared" si="6"/>
        <v>312.5</v>
      </c>
      <c r="Q30" s="13">
        <f>+'Mar-P+L-w-PY'!H84</f>
        <v>510</v>
      </c>
      <c r="R30" s="13">
        <f t="shared" si="7"/>
        <v>-197.5</v>
      </c>
      <c r="S30" s="267">
        <f t="shared" si="8"/>
        <v>-0.38725490196078433</v>
      </c>
      <c r="U30" s="13">
        <f>+'2018-2019 Budget'!W17/12*8</f>
        <v>666.66666666666663</v>
      </c>
      <c r="V30" s="13">
        <f t="shared" si="9"/>
        <v>-354.16666666666663</v>
      </c>
      <c r="W30" s="267">
        <f t="shared" si="10"/>
        <v>-6.4521809889903012E-3</v>
      </c>
    </row>
    <row r="31" spans="3:23">
      <c r="D31" s="12" t="s">
        <v>84</v>
      </c>
      <c r="F31" s="14">
        <v>3952.9</v>
      </c>
      <c r="G31" s="14">
        <v>7891.91</v>
      </c>
      <c r="H31" s="14">
        <v>6084.89</v>
      </c>
      <c r="I31" s="14">
        <v>3260.48</v>
      </c>
      <c r="J31" s="14">
        <v>4994.01</v>
      </c>
      <c r="K31" s="14">
        <v>3452.82</v>
      </c>
      <c r="L31" s="14">
        <v>4176.78</v>
      </c>
      <c r="M31" s="14">
        <v>5181.43</v>
      </c>
      <c r="N31" s="14">
        <v>2856</v>
      </c>
      <c r="O31" s="14">
        <f t="shared" si="6"/>
        <v>41851.22</v>
      </c>
      <c r="Q31" s="13">
        <f>+'Mar-P+L-w-PY'!H101+'Mar-P+L-w-PY'!H102</f>
        <v>57926.51</v>
      </c>
      <c r="R31" s="13">
        <f t="shared" si="7"/>
        <v>-16075.29</v>
      </c>
      <c r="S31" s="267">
        <f t="shared" si="8"/>
        <v>-0.27751179900187323</v>
      </c>
      <c r="U31" s="13">
        <f>+'2018-2019 Budget'!W37/12*9</f>
        <v>54891</v>
      </c>
      <c r="V31" s="13">
        <f t="shared" si="9"/>
        <v>-13039.779999999999</v>
      </c>
      <c r="W31" s="267">
        <f t="shared" si="10"/>
        <v>-0.12115939605110336</v>
      </c>
    </row>
    <row r="32" spans="3:23">
      <c r="D32" s="12" t="s">
        <v>85</v>
      </c>
      <c r="F32" s="14">
        <v>4235.28</v>
      </c>
      <c r="G32" s="14">
        <v>24972.880000000001</v>
      </c>
      <c r="H32" s="14">
        <v>7524.12</v>
      </c>
      <c r="I32" s="14">
        <v>5542.1</v>
      </c>
      <c r="J32" s="14">
        <v>10858.32</v>
      </c>
      <c r="K32" s="14">
        <v>10193.41</v>
      </c>
      <c r="L32" s="14">
        <v>11475.72</v>
      </c>
      <c r="M32" s="14">
        <v>14629.15</v>
      </c>
      <c r="N32" s="14">
        <v>14902.06</v>
      </c>
      <c r="O32" s="14">
        <f t="shared" si="6"/>
        <v>104333.04</v>
      </c>
      <c r="Q32" s="13">
        <f>+'Mar-P+L-w-PY'!H119</f>
        <v>108868.67</v>
      </c>
      <c r="R32" s="13">
        <f t="shared" si="7"/>
        <v>-4535.6300000000047</v>
      </c>
      <c r="S32" s="267">
        <f t="shared" si="8"/>
        <v>-4.1661480754747945E-2</v>
      </c>
      <c r="U32" s="13">
        <f>(+'2018-2019 Budget'!W46-'2018-2019 Budget'!W40-'2018-2019 Budget'!W41)/12*9</f>
        <v>107625</v>
      </c>
      <c r="V32" s="13">
        <f t="shared" si="9"/>
        <v>-3291.9600000000064</v>
      </c>
      <c r="W32" s="267">
        <f t="shared" si="10"/>
        <v>-1.8723760040610386E-2</v>
      </c>
    </row>
    <row r="33" spans="1:23">
      <c r="D33" s="12" t="s">
        <v>86</v>
      </c>
      <c r="F33" s="14">
        <v>11669.36</v>
      </c>
      <c r="G33" s="14">
        <v>17299.04</v>
      </c>
      <c r="H33" s="14">
        <v>21696.77</v>
      </c>
      <c r="I33" s="14">
        <v>29678.73</v>
      </c>
      <c r="J33" s="14">
        <v>18099.71</v>
      </c>
      <c r="K33" s="14">
        <v>36432.730000000003</v>
      </c>
      <c r="L33" s="14">
        <v>31263.77</v>
      </c>
      <c r="M33" s="14">
        <v>36270.54</v>
      </c>
      <c r="N33" s="14">
        <v>29107.74</v>
      </c>
      <c r="O33" s="14">
        <f t="shared" si="6"/>
        <v>231518.39</v>
      </c>
      <c r="Q33" s="13">
        <f>+'Mar-P+L-w-PY'!H138</f>
        <v>183392.31</v>
      </c>
      <c r="R33" s="13">
        <f t="shared" si="7"/>
        <v>48126.080000000016</v>
      </c>
      <c r="S33" s="267">
        <f t="shared" si="8"/>
        <v>0.26242147230709956</v>
      </c>
      <c r="U33" s="13">
        <f>('2018-2019 Budget'!W63+'2018-2019 Budget'!W41)/12*9</f>
        <v>175817.25</v>
      </c>
      <c r="V33" s="13">
        <f t="shared" si="9"/>
        <v>55701.140000000014</v>
      </c>
      <c r="W33" s="267">
        <f t="shared" si="10"/>
        <v>0.78530541763647099</v>
      </c>
    </row>
    <row r="34" spans="1:23">
      <c r="D34" s="12" t="s">
        <v>87</v>
      </c>
      <c r="F34" s="15">
        <v>7881.03</v>
      </c>
      <c r="G34" s="15">
        <v>7881.03</v>
      </c>
      <c r="H34" s="15">
        <v>7881.03</v>
      </c>
      <c r="I34" s="15">
        <v>7881.03</v>
      </c>
      <c r="J34" s="15">
        <v>7881.03</v>
      </c>
      <c r="K34" s="15">
        <v>7881.03</v>
      </c>
      <c r="L34" s="15">
        <v>7881.03</v>
      </c>
      <c r="M34" s="15">
        <v>7881.03</v>
      </c>
      <c r="N34" s="15">
        <v>7881.03</v>
      </c>
      <c r="O34" s="15">
        <f t="shared" si="6"/>
        <v>70929.27</v>
      </c>
      <c r="Q34" s="17">
        <f>+'Mar-P+L-w-PY'!H139</f>
        <v>71667.990000000005</v>
      </c>
      <c r="R34" s="17">
        <f t="shared" si="7"/>
        <v>-738.72000000000116</v>
      </c>
      <c r="S34" s="268">
        <f t="shared" si="8"/>
        <v>-1.0307530600481486E-2</v>
      </c>
      <c r="T34" s="281"/>
      <c r="U34" s="17">
        <v>70929.27</v>
      </c>
      <c r="V34" s="17">
        <f t="shared" si="9"/>
        <v>0</v>
      </c>
      <c r="W34" s="296">
        <f t="shared" si="10"/>
        <v>0</v>
      </c>
    </row>
    <row r="35" spans="1:23">
      <c r="C35" s="12" t="s">
        <v>88</v>
      </c>
      <c r="F35" s="15">
        <f t="shared" ref="F35:N35" si="11">ROUND(SUM(F25:F34),5)</f>
        <v>249868.78</v>
      </c>
      <c r="G35" s="15">
        <f t="shared" si="11"/>
        <v>288725.81</v>
      </c>
      <c r="H35" s="15">
        <f t="shared" si="11"/>
        <v>268541.5</v>
      </c>
      <c r="I35" s="15">
        <f t="shared" si="11"/>
        <v>277173.62</v>
      </c>
      <c r="J35" s="15">
        <f t="shared" si="11"/>
        <v>253703.93</v>
      </c>
      <c r="K35" s="15">
        <f t="shared" si="11"/>
        <v>313949.64</v>
      </c>
      <c r="L35" s="15">
        <f t="shared" si="11"/>
        <v>289358.55</v>
      </c>
      <c r="M35" s="15">
        <f t="shared" si="11"/>
        <v>291367.52</v>
      </c>
      <c r="N35" s="15">
        <f t="shared" si="11"/>
        <v>290679.31</v>
      </c>
      <c r="O35" s="15">
        <f t="shared" si="6"/>
        <v>2523368.66</v>
      </c>
      <c r="Q35" s="18">
        <f>SUM(Q26:Q34)</f>
        <v>2305315.29</v>
      </c>
      <c r="R35" s="18">
        <f>SUM(R26:R34)</f>
        <v>218053.37000000008</v>
      </c>
      <c r="S35" s="297"/>
      <c r="T35" s="297"/>
      <c r="U35" s="18">
        <f>+U23-U34</f>
        <v>2328904.23</v>
      </c>
      <c r="V35" s="18">
        <f>SUM(V26:V34)</f>
        <v>112528.72333333342</v>
      </c>
      <c r="W35" s="297"/>
    </row>
    <row r="36" spans="1:23">
      <c r="B36" s="12" t="s">
        <v>89</v>
      </c>
      <c r="F36" s="15">
        <f t="shared" ref="F36:N36" si="12">ROUND(F12+F24-F35,5)</f>
        <v>31534.45</v>
      </c>
      <c r="G36" s="15">
        <f t="shared" si="12"/>
        <v>-9000.08</v>
      </c>
      <c r="H36" s="15">
        <f t="shared" si="12"/>
        <v>12049.84</v>
      </c>
      <c r="I36" s="15">
        <f t="shared" si="12"/>
        <v>505.68</v>
      </c>
      <c r="J36" s="15">
        <f t="shared" si="12"/>
        <v>24250.77</v>
      </c>
      <c r="K36" s="15">
        <f t="shared" si="12"/>
        <v>-36612.21</v>
      </c>
      <c r="L36" s="15">
        <f t="shared" si="12"/>
        <v>-21741.87</v>
      </c>
      <c r="M36" s="15">
        <f t="shared" si="12"/>
        <v>-24934.79</v>
      </c>
      <c r="N36" s="15">
        <f t="shared" si="12"/>
        <v>-20896.11</v>
      </c>
      <c r="O36" s="15">
        <f t="shared" si="6"/>
        <v>-44844.32</v>
      </c>
      <c r="Q36" s="13">
        <f>+'Mar-P+L-w-PY'!H141</f>
        <v>56929.760000000002</v>
      </c>
      <c r="R36" s="60">
        <f>+O35-Q35-R35</f>
        <v>0</v>
      </c>
    </row>
    <row r="37" spans="1:23" ht="14.5" thickBot="1">
      <c r="A37" s="12" t="s">
        <v>50</v>
      </c>
      <c r="F37" s="16">
        <f t="shared" ref="F37:N37" si="13">F36</f>
        <v>31534.45</v>
      </c>
      <c r="G37" s="16">
        <f t="shared" si="13"/>
        <v>-9000.08</v>
      </c>
      <c r="H37" s="16">
        <f t="shared" si="13"/>
        <v>12049.84</v>
      </c>
      <c r="I37" s="16">
        <f t="shared" si="13"/>
        <v>505.68</v>
      </c>
      <c r="J37" s="16">
        <f t="shared" si="13"/>
        <v>24250.77</v>
      </c>
      <c r="K37" s="16">
        <f t="shared" si="13"/>
        <v>-36612.21</v>
      </c>
      <c r="L37" s="16">
        <f t="shared" si="13"/>
        <v>-21741.87</v>
      </c>
      <c r="M37" s="16">
        <f t="shared" si="13"/>
        <v>-24934.79</v>
      </c>
      <c r="N37" s="16">
        <f t="shared" si="13"/>
        <v>-20896.11</v>
      </c>
      <c r="O37" s="16">
        <f t="shared" si="6"/>
        <v>-44844.32</v>
      </c>
    </row>
    <row r="38" spans="1:23">
      <c r="F38" s="13"/>
      <c r="G38" s="13"/>
      <c r="H38" s="13"/>
      <c r="I38" s="13"/>
      <c r="J38" s="13"/>
      <c r="K38" s="13"/>
      <c r="L38" s="13"/>
      <c r="M38" s="13"/>
      <c r="N38" s="13"/>
      <c r="O38" s="13"/>
    </row>
  </sheetData>
  <pageMargins left="0.75" right="0.5" top="0.5" bottom="0.75" header="0.5" footer="0.5"/>
  <pageSetup scale="56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P128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5" width="12" style="6" customWidth="1"/>
    <col min="16" max="16384" width="8.6640625" style="6"/>
  </cols>
  <sheetData>
    <row r="1" spans="1:16" ht="20">
      <c r="A1" s="5" t="s">
        <v>0</v>
      </c>
      <c r="O1" s="6" t="s">
        <v>307</v>
      </c>
    </row>
    <row r="2" spans="1:16" ht="24">
      <c r="A2" s="7" t="s">
        <v>53</v>
      </c>
      <c r="O2" s="8" t="s">
        <v>307</v>
      </c>
    </row>
    <row r="3" spans="1:16" ht="16.5">
      <c r="A3" s="9" t="s">
        <v>567</v>
      </c>
      <c r="O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4">
        <f>ROUND(SUM(G7:N7),5)</f>
        <v>15538.32</v>
      </c>
      <c r="P7" s="13"/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f>ROUND(SUM(G8:N8),5)</f>
        <v>2138287</v>
      </c>
      <c r="P8" s="13"/>
    </row>
    <row r="9" spans="1:16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v>3.5</v>
      </c>
      <c r="M10" s="14">
        <v>3.51</v>
      </c>
      <c r="N10" s="14">
        <v>3.16</v>
      </c>
      <c r="O10" s="14">
        <f>ROUND(SUM(G10:N10),5)</f>
        <v>34.659999999999997</v>
      </c>
      <c r="P10" s="13"/>
    </row>
    <row r="11" spans="1:16">
      <c r="F11" s="12" t="s">
        <v>95</v>
      </c>
      <c r="G11" s="17"/>
      <c r="H11" s="15">
        <v>8</v>
      </c>
      <c r="I11" s="15">
        <v>3.14</v>
      </c>
      <c r="J11" s="15">
        <v>1.23</v>
      </c>
      <c r="K11" s="15">
        <v>5.78</v>
      </c>
      <c r="L11" s="15">
        <v>1.66</v>
      </c>
      <c r="M11" s="15">
        <v>5.24</v>
      </c>
      <c r="N11" s="17"/>
      <c r="O11" s="15">
        <f>ROUND(SUM(G11:N11),5)</f>
        <v>25.05</v>
      </c>
      <c r="P11" s="13"/>
    </row>
    <row r="12" spans="1:16">
      <c r="E12" s="12" t="s">
        <v>97</v>
      </c>
      <c r="G12" s="14">
        <f t="shared" ref="G12:N12" si="0">ROUND(SUM(G9:G11),5)</f>
        <v>5.33</v>
      </c>
      <c r="H12" s="14">
        <f t="shared" si="0"/>
        <v>11.29</v>
      </c>
      <c r="I12" s="14">
        <f t="shared" si="0"/>
        <v>10.89</v>
      </c>
      <c r="J12" s="14">
        <f t="shared" si="0"/>
        <v>6.02</v>
      </c>
      <c r="K12" s="14">
        <f t="shared" si="0"/>
        <v>9.11</v>
      </c>
      <c r="L12" s="14">
        <f t="shared" si="0"/>
        <v>5.16</v>
      </c>
      <c r="M12" s="14">
        <f t="shared" si="0"/>
        <v>8.75</v>
      </c>
      <c r="N12" s="14">
        <f t="shared" si="0"/>
        <v>3.16</v>
      </c>
      <c r="O12" s="14">
        <f>ROUND(SUM(G12:N12),5)</f>
        <v>59.71</v>
      </c>
      <c r="P12" s="13"/>
    </row>
    <row r="13" spans="1:16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16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v>1312.5</v>
      </c>
      <c r="M14" s="14">
        <v>1425</v>
      </c>
      <c r="N14" s="14">
        <v>950</v>
      </c>
      <c r="O14" s="14">
        <f t="shared" ref="O14:O21" si="1">ROUND(SUM(G14:N14),5)</f>
        <v>10247.08</v>
      </c>
      <c r="P14" s="13">
        <f>+O14/$O$18</f>
        <v>0.68110805651417905</v>
      </c>
    </row>
    <row r="15" spans="1:16">
      <c r="F15" s="12" t="s">
        <v>100</v>
      </c>
      <c r="G15" s="17"/>
      <c r="H15" s="15">
        <v>111</v>
      </c>
      <c r="I15" s="17"/>
      <c r="J15" s="17"/>
      <c r="K15" s="17"/>
      <c r="L15" s="17"/>
      <c r="M15" s="15">
        <v>20</v>
      </c>
      <c r="N15" s="17"/>
      <c r="O15" s="15">
        <f t="shared" si="1"/>
        <v>131</v>
      </c>
      <c r="P15" s="13">
        <f>+O15/$O$18</f>
        <v>8.7073737497274789E-3</v>
      </c>
    </row>
    <row r="16" spans="1:16">
      <c r="F16" s="12" t="s">
        <v>101</v>
      </c>
      <c r="G16" s="246"/>
      <c r="H16" s="292">
        <v>882.87</v>
      </c>
      <c r="I16" s="292">
        <v>1275.47</v>
      </c>
      <c r="J16" s="292">
        <v>430.92</v>
      </c>
      <c r="K16" s="292">
        <v>175</v>
      </c>
      <c r="L16" s="292">
        <v>1610</v>
      </c>
      <c r="M16" s="246"/>
      <c r="N16" s="292">
        <v>98.93</v>
      </c>
      <c r="O16" s="292">
        <f t="shared" si="1"/>
        <v>4473.1899999999996</v>
      </c>
      <c r="P16" s="13">
        <f>+O16/$O$18</f>
        <v>0.2973262380423165</v>
      </c>
    </row>
    <row r="17" spans="3:16">
      <c r="F17" s="12" t="s">
        <v>98</v>
      </c>
      <c r="G17" s="17"/>
      <c r="H17" s="17"/>
      <c r="I17" s="17"/>
      <c r="J17" s="15">
        <v>193.45</v>
      </c>
      <c r="K17" s="17"/>
      <c r="L17" s="17"/>
      <c r="M17" s="17"/>
      <c r="N17" s="17"/>
      <c r="O17" s="15">
        <f t="shared" si="1"/>
        <v>193.45</v>
      </c>
      <c r="P17" s="13">
        <f>+O17/$O$18</f>
        <v>1.2858331693776953E-2</v>
      </c>
    </row>
    <row r="18" spans="3:16">
      <c r="E18" s="12" t="s">
        <v>102</v>
      </c>
      <c r="G18" s="14">
        <f t="shared" ref="G18:N18" si="2">ROUND(SUM(G13:G17),5)</f>
        <v>250</v>
      </c>
      <c r="H18" s="14">
        <f t="shared" si="2"/>
        <v>2793.87</v>
      </c>
      <c r="I18" s="14">
        <f t="shared" si="2"/>
        <v>2200.4699999999998</v>
      </c>
      <c r="J18" s="14">
        <f t="shared" si="2"/>
        <v>2471.4499999999998</v>
      </c>
      <c r="K18" s="14">
        <f t="shared" si="2"/>
        <v>1912.5</v>
      </c>
      <c r="L18" s="14">
        <f t="shared" si="2"/>
        <v>2922.5</v>
      </c>
      <c r="M18" s="14">
        <f t="shared" si="2"/>
        <v>1445</v>
      </c>
      <c r="N18" s="14">
        <f t="shared" si="2"/>
        <v>1048.93</v>
      </c>
      <c r="O18" s="14">
        <f t="shared" si="1"/>
        <v>15044.72</v>
      </c>
      <c r="P18" s="13"/>
    </row>
    <row r="19" spans="3:16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v>2249.8000000000002</v>
      </c>
      <c r="M19" s="14">
        <v>849.93</v>
      </c>
      <c r="N19" s="14">
        <v>153.6</v>
      </c>
      <c r="O19" s="14">
        <f t="shared" si="1"/>
        <v>17140.3</v>
      </c>
      <c r="P19" s="13"/>
    </row>
    <row r="20" spans="3:16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v>2437.35</v>
      </c>
      <c r="M20" s="13"/>
      <c r="N20" s="13"/>
      <c r="O20" s="14">
        <f t="shared" si="1"/>
        <v>3303.57</v>
      </c>
      <c r="P20" s="13"/>
    </row>
    <row r="21" spans="3:16">
      <c r="E21" s="12" t="s">
        <v>74</v>
      </c>
      <c r="G21" s="13"/>
      <c r="H21" s="13"/>
      <c r="I21" s="13"/>
      <c r="J21" s="13"/>
      <c r="K21" s="13"/>
      <c r="L21" s="14">
        <v>3252.98</v>
      </c>
      <c r="M21" s="13"/>
      <c r="N21" s="13"/>
      <c r="O21" s="14">
        <f t="shared" si="1"/>
        <v>3252.98</v>
      </c>
      <c r="P21" s="13"/>
    </row>
    <row r="22" spans="3:16">
      <c r="E22" s="12" t="s">
        <v>75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3:16">
      <c r="F23" s="12" t="s">
        <v>104</v>
      </c>
      <c r="G23" s="13"/>
      <c r="H23" s="13"/>
      <c r="I23" s="13"/>
      <c r="J23" s="14">
        <v>2506.64</v>
      </c>
      <c r="K23" s="14">
        <v>260</v>
      </c>
      <c r="L23" s="13"/>
      <c r="M23" s="14">
        <v>25</v>
      </c>
      <c r="N23" s="14">
        <v>1038</v>
      </c>
      <c r="O23" s="14">
        <f t="shared" ref="O23:O28" si="3">ROUND(SUM(G23:N23),5)</f>
        <v>3829.64</v>
      </c>
      <c r="P23" s="13"/>
    </row>
    <row r="24" spans="3:16">
      <c r="F24" s="12" t="s">
        <v>105</v>
      </c>
      <c r="G24" s="13"/>
      <c r="H24" s="13"/>
      <c r="I24" s="13"/>
      <c r="J24" s="13"/>
      <c r="K24" s="14">
        <v>3191</v>
      </c>
      <c r="L24" s="13"/>
      <c r="M24" s="13"/>
      <c r="N24" s="13"/>
      <c r="O24" s="14">
        <f t="shared" si="3"/>
        <v>3191</v>
      </c>
      <c r="P24" s="13"/>
    </row>
    <row r="25" spans="3:16">
      <c r="F25" s="12" t="s">
        <v>103</v>
      </c>
      <c r="G25" s="17"/>
      <c r="H25" s="15">
        <v>582.22</v>
      </c>
      <c r="I25" s="15">
        <v>50</v>
      </c>
      <c r="J25" s="15">
        <v>2042</v>
      </c>
      <c r="K25" s="15">
        <v>3037</v>
      </c>
      <c r="L25" s="15">
        <v>2281.64</v>
      </c>
      <c r="M25" s="15">
        <v>1100</v>
      </c>
      <c r="N25" s="17"/>
      <c r="O25" s="15">
        <f t="shared" si="3"/>
        <v>9092.86</v>
      </c>
      <c r="P25" s="13"/>
    </row>
    <row r="26" spans="3:16">
      <c r="E26" s="12" t="s">
        <v>106</v>
      </c>
      <c r="G26" s="18"/>
      <c r="H26" s="26">
        <f t="shared" ref="H26:N26" si="4">ROUND(SUM(H22:H25),5)</f>
        <v>582.22</v>
      </c>
      <c r="I26" s="26">
        <f t="shared" si="4"/>
        <v>50</v>
      </c>
      <c r="J26" s="26">
        <f t="shared" si="4"/>
        <v>4548.6400000000003</v>
      </c>
      <c r="K26" s="26">
        <f t="shared" si="4"/>
        <v>6488</v>
      </c>
      <c r="L26" s="26">
        <f t="shared" si="4"/>
        <v>2281.64</v>
      </c>
      <c r="M26" s="26">
        <f t="shared" si="4"/>
        <v>1125</v>
      </c>
      <c r="N26" s="26">
        <f t="shared" si="4"/>
        <v>1038</v>
      </c>
      <c r="O26" s="26">
        <f t="shared" si="3"/>
        <v>16113.5</v>
      </c>
      <c r="P26" s="13"/>
    </row>
    <row r="27" spans="3:16">
      <c r="D27" s="12" t="s">
        <v>76</v>
      </c>
      <c r="G27" s="26">
        <f t="shared" ref="G27:N27" si="5">ROUND(SUM(G6:G8)+G12+SUM(G18:G21)+G26,5)</f>
        <v>281403.23</v>
      </c>
      <c r="H27" s="26">
        <f t="shared" si="5"/>
        <v>279725.73</v>
      </c>
      <c r="I27" s="26">
        <f t="shared" si="5"/>
        <v>280591.34000000003</v>
      </c>
      <c r="J27" s="26">
        <f t="shared" si="5"/>
        <v>277679.3</v>
      </c>
      <c r="K27" s="26">
        <f t="shared" si="5"/>
        <v>277954.7</v>
      </c>
      <c r="L27" s="26">
        <f t="shared" si="5"/>
        <v>277337.43</v>
      </c>
      <c r="M27" s="26">
        <f t="shared" si="5"/>
        <v>267616.68</v>
      </c>
      <c r="N27" s="26">
        <f t="shared" si="5"/>
        <v>266431.69</v>
      </c>
      <c r="O27" s="26">
        <f t="shared" si="3"/>
        <v>2208740.1</v>
      </c>
      <c r="P27" s="13"/>
    </row>
    <row r="28" spans="3:16">
      <c r="C28" s="12" t="s">
        <v>77</v>
      </c>
      <c r="G28" s="14">
        <f t="shared" ref="G28:N28" si="6">G27</f>
        <v>281403.23</v>
      </c>
      <c r="H28" s="14">
        <f t="shared" si="6"/>
        <v>279725.73</v>
      </c>
      <c r="I28" s="14">
        <f t="shared" si="6"/>
        <v>280591.34000000003</v>
      </c>
      <c r="J28" s="14">
        <f t="shared" si="6"/>
        <v>277679.3</v>
      </c>
      <c r="K28" s="14">
        <f t="shared" si="6"/>
        <v>277954.7</v>
      </c>
      <c r="L28" s="14">
        <f t="shared" si="6"/>
        <v>277337.43</v>
      </c>
      <c r="M28" s="14">
        <f t="shared" si="6"/>
        <v>267616.68</v>
      </c>
      <c r="N28" s="14">
        <f t="shared" si="6"/>
        <v>266431.69</v>
      </c>
      <c r="O28" s="14">
        <f t="shared" si="3"/>
        <v>2208740.1</v>
      </c>
      <c r="P28" s="13"/>
    </row>
    <row r="29" spans="3:16">
      <c r="C29" s="12" t="s">
        <v>78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3:16">
      <c r="D30" s="12" t="s">
        <v>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3:16">
      <c r="E31" s="12" t="s">
        <v>467</v>
      </c>
      <c r="G31" s="13"/>
      <c r="H31" s="14">
        <v>17208</v>
      </c>
      <c r="I31" s="13"/>
      <c r="J31" s="13"/>
      <c r="K31" s="14">
        <v>-17208</v>
      </c>
      <c r="L31" s="13"/>
      <c r="M31" s="13"/>
      <c r="N31" s="13"/>
      <c r="O31" s="13"/>
      <c r="P31" s="13"/>
    </row>
    <row r="32" spans="3:16">
      <c r="E32" s="12" t="s">
        <v>310</v>
      </c>
      <c r="G32" s="14">
        <v>7800</v>
      </c>
      <c r="H32" s="13"/>
      <c r="I32" s="13"/>
      <c r="J32" s="13"/>
      <c r="K32" s="13"/>
      <c r="L32" s="13"/>
      <c r="M32" s="13"/>
      <c r="N32" s="13"/>
      <c r="O32" s="14">
        <f>ROUND(SUM(G32:N32),5)</f>
        <v>7800</v>
      </c>
      <c r="P32" s="13"/>
    </row>
    <row r="33" spans="5:16">
      <c r="E33" s="12" t="s">
        <v>254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5:16">
      <c r="F34" s="12" t="s">
        <v>133</v>
      </c>
      <c r="G34" s="14">
        <v>4019</v>
      </c>
      <c r="H34" s="14">
        <v>1383</v>
      </c>
      <c r="I34" s="14">
        <v>1357</v>
      </c>
      <c r="J34" s="14">
        <v>1360</v>
      </c>
      <c r="K34" s="14">
        <v>1360</v>
      </c>
      <c r="L34" s="14">
        <v>1360</v>
      </c>
      <c r="M34" s="14">
        <v>1360</v>
      </c>
      <c r="N34" s="14">
        <v>1360</v>
      </c>
      <c r="O34" s="14">
        <f>ROUND(SUM(G34:N34),5)</f>
        <v>13559</v>
      </c>
      <c r="P34" s="13"/>
    </row>
    <row r="35" spans="5:16">
      <c r="F35" s="12" t="s">
        <v>132</v>
      </c>
      <c r="G35" s="14">
        <v>1279.81</v>
      </c>
      <c r="H35" s="14">
        <v>1204.8399999999999</v>
      </c>
      <c r="I35" s="14">
        <v>1530.4</v>
      </c>
      <c r="J35" s="14">
        <v>-2109.06</v>
      </c>
      <c r="K35" s="14">
        <v>531.58000000000004</v>
      </c>
      <c r="L35" s="14">
        <v>538.29</v>
      </c>
      <c r="M35" s="14">
        <v>2162.0100000000002</v>
      </c>
      <c r="N35" s="14">
        <v>2032.45</v>
      </c>
      <c r="O35" s="14">
        <f>ROUND(SUM(G35:N35),5)</f>
        <v>7170.32</v>
      </c>
      <c r="P35" s="13"/>
    </row>
    <row r="36" spans="5:16">
      <c r="F36" s="12" t="s">
        <v>131</v>
      </c>
      <c r="G36" s="14">
        <v>2470.96</v>
      </c>
      <c r="H36" s="14">
        <v>2349.0700000000002</v>
      </c>
      <c r="I36" s="14">
        <v>2677.86</v>
      </c>
      <c r="J36" s="14">
        <v>2719.56</v>
      </c>
      <c r="K36" s="14">
        <v>2683.79</v>
      </c>
      <c r="L36" s="14">
        <v>2975.59</v>
      </c>
      <c r="M36" s="14">
        <v>2716.37</v>
      </c>
      <c r="N36" s="14">
        <v>2590.86</v>
      </c>
      <c r="O36" s="14">
        <f>ROUND(SUM(G36:N36),5)</f>
        <v>21184.06</v>
      </c>
      <c r="P36" s="13"/>
    </row>
    <row r="37" spans="5:16">
      <c r="F37" s="12" t="s">
        <v>130</v>
      </c>
      <c r="G37" s="15">
        <v>2308.33</v>
      </c>
      <c r="H37" s="15">
        <v>2343.48</v>
      </c>
      <c r="I37" s="15">
        <v>3337.94</v>
      </c>
      <c r="J37" s="15">
        <v>3482.58</v>
      </c>
      <c r="K37" s="15">
        <v>3264.06</v>
      </c>
      <c r="L37" s="15">
        <v>3649.22</v>
      </c>
      <c r="M37" s="15">
        <v>4039.14</v>
      </c>
      <c r="N37" s="15">
        <v>3739.18</v>
      </c>
      <c r="O37" s="15">
        <f>ROUND(SUM(G37:N37),5)</f>
        <v>26163.93</v>
      </c>
      <c r="P37" s="13"/>
    </row>
    <row r="38" spans="5:16">
      <c r="E38" s="12" t="s">
        <v>255</v>
      </c>
      <c r="G38" s="14">
        <f t="shared" ref="G38:N38" si="7">ROUND(SUM(G33:G37),5)</f>
        <v>10078.1</v>
      </c>
      <c r="H38" s="14">
        <f t="shared" si="7"/>
        <v>7280.39</v>
      </c>
      <c r="I38" s="14">
        <f t="shared" si="7"/>
        <v>8903.2000000000007</v>
      </c>
      <c r="J38" s="14">
        <f t="shared" si="7"/>
        <v>5453.08</v>
      </c>
      <c r="K38" s="14">
        <f t="shared" si="7"/>
        <v>7839.43</v>
      </c>
      <c r="L38" s="14">
        <f t="shared" si="7"/>
        <v>8523.1</v>
      </c>
      <c r="M38" s="14">
        <f t="shared" si="7"/>
        <v>10277.52</v>
      </c>
      <c r="N38" s="14">
        <f t="shared" si="7"/>
        <v>9722.49</v>
      </c>
      <c r="O38" s="14">
        <f>ROUND(SUM(G38:N38),5)</f>
        <v>68077.31</v>
      </c>
      <c r="P38" s="13"/>
    </row>
    <row r="39" spans="5:16">
      <c r="E39" s="12" t="s">
        <v>107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5:16">
      <c r="F40" s="12" t="s">
        <v>543</v>
      </c>
      <c r="G40" s="13"/>
      <c r="H40" s="13"/>
      <c r="I40" s="13"/>
      <c r="J40" s="13"/>
      <c r="K40" s="13"/>
      <c r="L40" s="14">
        <v>22251.34</v>
      </c>
      <c r="M40" s="14">
        <v>10250</v>
      </c>
      <c r="N40" s="14">
        <v>10250</v>
      </c>
      <c r="O40" s="14">
        <f t="shared" ref="O40:O46" si="8">ROUND(SUM(G40:N40),5)</f>
        <v>42751.34</v>
      </c>
      <c r="P40" s="13"/>
    </row>
    <row r="41" spans="5:16">
      <c r="F41" s="12" t="s">
        <v>544</v>
      </c>
      <c r="G41" s="15">
        <v>10250</v>
      </c>
      <c r="H41" s="15">
        <v>10250</v>
      </c>
      <c r="I41" s="15">
        <v>10250</v>
      </c>
      <c r="J41" s="15">
        <v>10250</v>
      </c>
      <c r="K41" s="15">
        <v>10250</v>
      </c>
      <c r="L41" s="15">
        <v>5125</v>
      </c>
      <c r="M41" s="17"/>
      <c r="N41" s="17"/>
      <c r="O41" s="15">
        <f t="shared" si="8"/>
        <v>56375</v>
      </c>
      <c r="P41" s="13"/>
    </row>
    <row r="42" spans="5:16">
      <c r="E42" s="12" t="s">
        <v>545</v>
      </c>
      <c r="G42" s="14">
        <f t="shared" ref="G42:N42" si="9">ROUND(SUM(G39:G41),5)</f>
        <v>10250</v>
      </c>
      <c r="H42" s="14">
        <f t="shared" si="9"/>
        <v>10250</v>
      </c>
      <c r="I42" s="14">
        <f t="shared" si="9"/>
        <v>10250</v>
      </c>
      <c r="J42" s="14">
        <f t="shared" si="9"/>
        <v>10250</v>
      </c>
      <c r="K42" s="14">
        <f t="shared" si="9"/>
        <v>10250</v>
      </c>
      <c r="L42" s="14">
        <f t="shared" si="9"/>
        <v>27376.34</v>
      </c>
      <c r="M42" s="14">
        <f t="shared" si="9"/>
        <v>10250</v>
      </c>
      <c r="N42" s="14">
        <f t="shared" si="9"/>
        <v>10250</v>
      </c>
      <c r="O42" s="14">
        <f t="shared" si="8"/>
        <v>99126.34</v>
      </c>
      <c r="P42" s="13"/>
    </row>
    <row r="43" spans="5:16">
      <c r="E43" s="12" t="s">
        <v>108</v>
      </c>
      <c r="G43" s="14">
        <v>6217.38</v>
      </c>
      <c r="H43" s="14">
        <v>6217.38</v>
      </c>
      <c r="I43" s="14">
        <v>6217.38</v>
      </c>
      <c r="J43" s="14">
        <v>6217.38</v>
      </c>
      <c r="K43" s="14">
        <v>6217.38</v>
      </c>
      <c r="L43" s="14">
        <v>6217.38</v>
      </c>
      <c r="M43" s="14">
        <v>6217.38</v>
      </c>
      <c r="N43" s="14">
        <v>6217.38</v>
      </c>
      <c r="O43" s="14">
        <f t="shared" si="8"/>
        <v>49739.040000000001</v>
      </c>
      <c r="P43" s="13"/>
    </row>
    <row r="44" spans="5:16">
      <c r="E44" s="12" t="s">
        <v>109</v>
      </c>
      <c r="G44" s="14">
        <v>5416.66</v>
      </c>
      <c r="H44" s="14">
        <v>5416.66</v>
      </c>
      <c r="I44" s="14">
        <v>5416.66</v>
      </c>
      <c r="J44" s="14">
        <v>5416.66</v>
      </c>
      <c r="K44" s="14">
        <v>5416.66</v>
      </c>
      <c r="L44" s="14">
        <v>5416.66</v>
      </c>
      <c r="M44" s="14">
        <v>5416.66</v>
      </c>
      <c r="N44" s="14">
        <v>5416.66</v>
      </c>
      <c r="O44" s="14">
        <f t="shared" si="8"/>
        <v>43333.279999999999</v>
      </c>
      <c r="P44" s="13"/>
    </row>
    <row r="45" spans="5:16">
      <c r="E45" s="12" t="s">
        <v>111</v>
      </c>
      <c r="G45" s="14">
        <v>3843.72</v>
      </c>
      <c r="H45" s="14">
        <v>3939.84</v>
      </c>
      <c r="I45" s="14">
        <v>3939.84</v>
      </c>
      <c r="J45" s="14">
        <v>3939.84</v>
      </c>
      <c r="K45" s="14">
        <v>3939.84</v>
      </c>
      <c r="L45" s="14">
        <v>3939.84</v>
      </c>
      <c r="M45" s="14">
        <v>3939.84</v>
      </c>
      <c r="N45" s="14">
        <v>3939.84</v>
      </c>
      <c r="O45" s="14">
        <f t="shared" si="8"/>
        <v>31422.6</v>
      </c>
      <c r="P45" s="13"/>
    </row>
    <row r="46" spans="5:16">
      <c r="E46" s="12" t="s">
        <v>112</v>
      </c>
      <c r="G46" s="14">
        <v>6129.84</v>
      </c>
      <c r="H46" s="14">
        <v>6129.84</v>
      </c>
      <c r="I46" s="14">
        <v>6129.84</v>
      </c>
      <c r="J46" s="14">
        <v>6129.84</v>
      </c>
      <c r="K46" s="14">
        <v>6129.84</v>
      </c>
      <c r="L46" s="14">
        <v>6129.84</v>
      </c>
      <c r="M46" s="14">
        <v>6129.84</v>
      </c>
      <c r="N46" s="14">
        <v>6129.84</v>
      </c>
      <c r="O46" s="14">
        <f t="shared" si="8"/>
        <v>49038.720000000001</v>
      </c>
      <c r="P46" s="13"/>
    </row>
    <row r="47" spans="5:16">
      <c r="E47" s="12" t="s">
        <v>113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5:16">
      <c r="F48" s="12" t="s">
        <v>546</v>
      </c>
      <c r="G48" s="13"/>
      <c r="H48" s="13"/>
      <c r="I48" s="13"/>
      <c r="J48" s="13"/>
      <c r="K48" s="13"/>
      <c r="L48" s="14">
        <v>2800</v>
      </c>
      <c r="M48" s="14">
        <v>1600</v>
      </c>
      <c r="N48" s="14">
        <v>1600</v>
      </c>
      <c r="O48" s="14">
        <f t="shared" ref="O48:O64" si="10">ROUND(SUM(G48:N48),5)</f>
        <v>6000</v>
      </c>
      <c r="P48" s="13"/>
    </row>
    <row r="49" spans="4:16">
      <c r="F49" s="12" t="s">
        <v>547</v>
      </c>
      <c r="G49" s="15">
        <v>6392.56</v>
      </c>
      <c r="H49" s="15">
        <v>6392.56</v>
      </c>
      <c r="I49" s="15">
        <v>6392.56</v>
      </c>
      <c r="J49" s="15">
        <v>6392.56</v>
      </c>
      <c r="K49" s="15">
        <v>6392.56</v>
      </c>
      <c r="L49" s="15">
        <v>6392.56</v>
      </c>
      <c r="M49" s="15">
        <v>6392.56</v>
      </c>
      <c r="N49" s="15">
        <v>6392.56</v>
      </c>
      <c r="O49" s="15">
        <f t="shared" si="10"/>
        <v>51140.480000000003</v>
      </c>
      <c r="P49" s="13"/>
    </row>
    <row r="50" spans="4:16">
      <c r="E50" s="12" t="s">
        <v>548</v>
      </c>
      <c r="G50" s="14">
        <f t="shared" ref="G50:N50" si="11">ROUND(SUM(G47:G49),5)</f>
        <v>6392.56</v>
      </c>
      <c r="H50" s="14">
        <f t="shared" si="11"/>
        <v>6392.56</v>
      </c>
      <c r="I50" s="14">
        <f t="shared" si="11"/>
        <v>6392.56</v>
      </c>
      <c r="J50" s="14">
        <f t="shared" si="11"/>
        <v>6392.56</v>
      </c>
      <c r="K50" s="14">
        <f t="shared" si="11"/>
        <v>6392.56</v>
      </c>
      <c r="L50" s="14">
        <f t="shared" si="11"/>
        <v>9192.56</v>
      </c>
      <c r="M50" s="14">
        <f t="shared" si="11"/>
        <v>7992.56</v>
      </c>
      <c r="N50" s="14">
        <f t="shared" si="11"/>
        <v>7992.56</v>
      </c>
      <c r="O50" s="14">
        <f t="shared" si="10"/>
        <v>57140.480000000003</v>
      </c>
      <c r="P50" s="13"/>
    </row>
    <row r="51" spans="4:16">
      <c r="E51" s="12" t="s">
        <v>114</v>
      </c>
      <c r="G51" s="14">
        <v>44067.360000000001</v>
      </c>
      <c r="H51" s="14">
        <v>39383.120000000003</v>
      </c>
      <c r="I51" s="14">
        <v>45474</v>
      </c>
      <c r="J51" s="14">
        <v>45474</v>
      </c>
      <c r="K51" s="14">
        <v>45474</v>
      </c>
      <c r="L51" s="14">
        <v>45474</v>
      </c>
      <c r="M51" s="14">
        <v>45474</v>
      </c>
      <c r="N51" s="14">
        <v>45474</v>
      </c>
      <c r="O51" s="14">
        <f t="shared" si="10"/>
        <v>356294.48</v>
      </c>
      <c r="P51" s="13"/>
    </row>
    <row r="52" spans="4:16">
      <c r="E52" s="12" t="s">
        <v>115</v>
      </c>
      <c r="G52" s="14">
        <v>3760.42</v>
      </c>
      <c r="H52" s="14">
        <v>2334.5</v>
      </c>
      <c r="I52" s="14">
        <v>8838.2199999999993</v>
      </c>
      <c r="J52" s="14">
        <v>8356.1299999999992</v>
      </c>
      <c r="K52" s="14">
        <v>6531.79</v>
      </c>
      <c r="L52" s="14">
        <v>8908.4500000000007</v>
      </c>
      <c r="M52" s="14">
        <v>8268.2000000000007</v>
      </c>
      <c r="N52" s="14">
        <v>7927.97</v>
      </c>
      <c r="O52" s="14">
        <f t="shared" si="10"/>
        <v>54925.68</v>
      </c>
      <c r="P52" s="13"/>
    </row>
    <row r="53" spans="4:16">
      <c r="E53" s="12" t="s">
        <v>116</v>
      </c>
      <c r="G53" s="14">
        <v>23697.96</v>
      </c>
      <c r="H53" s="14">
        <v>24609.96</v>
      </c>
      <c r="I53" s="14">
        <v>24609.96</v>
      </c>
      <c r="J53" s="14">
        <v>24609.96</v>
      </c>
      <c r="K53" s="14">
        <v>24609.96</v>
      </c>
      <c r="L53" s="14">
        <v>24609.96</v>
      </c>
      <c r="M53" s="14">
        <v>24609.96</v>
      </c>
      <c r="N53" s="14">
        <v>24609.96</v>
      </c>
      <c r="O53" s="14">
        <f t="shared" si="10"/>
        <v>195967.68</v>
      </c>
      <c r="P53" s="13"/>
    </row>
    <row r="54" spans="4:16">
      <c r="E54" s="12" t="s">
        <v>117</v>
      </c>
      <c r="G54" s="14">
        <v>38787.64</v>
      </c>
      <c r="H54" s="14">
        <v>40591.19</v>
      </c>
      <c r="I54" s="14">
        <v>48632.38</v>
      </c>
      <c r="J54" s="14">
        <v>50794.63</v>
      </c>
      <c r="K54" s="14">
        <v>47873.88</v>
      </c>
      <c r="L54" s="14">
        <v>47920.88</v>
      </c>
      <c r="M54" s="14">
        <v>49089.63</v>
      </c>
      <c r="N54" s="14">
        <v>42829.56</v>
      </c>
      <c r="O54" s="14">
        <f t="shared" si="10"/>
        <v>366519.79</v>
      </c>
      <c r="P54" s="13"/>
    </row>
    <row r="55" spans="4:16">
      <c r="E55" s="12" t="s">
        <v>118</v>
      </c>
      <c r="G55" s="14">
        <v>4418.32</v>
      </c>
      <c r="H55" s="14">
        <v>4666.66</v>
      </c>
      <c r="I55" s="14">
        <v>4666.66</v>
      </c>
      <c r="J55" s="14">
        <v>4666.66</v>
      </c>
      <c r="K55" s="14">
        <v>4666.66</v>
      </c>
      <c r="L55" s="14">
        <v>4666.66</v>
      </c>
      <c r="M55" s="14">
        <v>4666.66</v>
      </c>
      <c r="N55" s="14">
        <v>4666.66</v>
      </c>
      <c r="O55" s="14">
        <f t="shared" si="10"/>
        <v>37084.94</v>
      </c>
      <c r="P55" s="13"/>
    </row>
    <row r="56" spans="4:16">
      <c r="E56" s="12" t="s">
        <v>119</v>
      </c>
      <c r="G56" s="14">
        <v>4270.84</v>
      </c>
      <c r="H56" s="14">
        <v>4356.26</v>
      </c>
      <c r="I56" s="14">
        <v>4356.26</v>
      </c>
      <c r="J56" s="14">
        <v>4356.26</v>
      </c>
      <c r="K56" s="14">
        <v>4356.26</v>
      </c>
      <c r="L56" s="14">
        <v>4356.26</v>
      </c>
      <c r="M56" s="14">
        <v>4356.26</v>
      </c>
      <c r="N56" s="14">
        <v>4356.26</v>
      </c>
      <c r="O56" s="14">
        <f t="shared" si="10"/>
        <v>34764.660000000003</v>
      </c>
      <c r="P56" s="13"/>
    </row>
    <row r="57" spans="4:16">
      <c r="E57" s="12" t="s">
        <v>120</v>
      </c>
      <c r="G57" s="14">
        <v>4666.66</v>
      </c>
      <c r="H57" s="14">
        <v>4760</v>
      </c>
      <c r="I57" s="14">
        <v>4760</v>
      </c>
      <c r="J57" s="14">
        <v>4760</v>
      </c>
      <c r="K57" s="14">
        <v>4760</v>
      </c>
      <c r="L57" s="14">
        <v>4760</v>
      </c>
      <c r="M57" s="14">
        <v>4760</v>
      </c>
      <c r="N57" s="14">
        <v>4760</v>
      </c>
      <c r="O57" s="14">
        <f t="shared" si="10"/>
        <v>37986.660000000003</v>
      </c>
      <c r="P57" s="13"/>
    </row>
    <row r="58" spans="4:16">
      <c r="E58" s="12" t="s">
        <v>121</v>
      </c>
      <c r="G58" s="14">
        <v>4686.26</v>
      </c>
      <c r="H58" s="14">
        <v>4686.26</v>
      </c>
      <c r="I58" s="14">
        <v>4686.26</v>
      </c>
      <c r="J58" s="14">
        <v>4686.26</v>
      </c>
      <c r="K58" s="14">
        <v>4686.26</v>
      </c>
      <c r="L58" s="14">
        <v>4686.26</v>
      </c>
      <c r="M58" s="14">
        <v>4686.26</v>
      </c>
      <c r="N58" s="14">
        <v>4686.26</v>
      </c>
      <c r="O58" s="14">
        <f t="shared" si="10"/>
        <v>37490.080000000002</v>
      </c>
      <c r="P58" s="13"/>
    </row>
    <row r="59" spans="4:16">
      <c r="E59" s="12" t="s">
        <v>122</v>
      </c>
      <c r="G59" s="13"/>
      <c r="H59" s="13"/>
      <c r="I59" s="13"/>
      <c r="J59" s="13"/>
      <c r="K59" s="13"/>
      <c r="L59" s="14">
        <v>250</v>
      </c>
      <c r="M59" s="13"/>
      <c r="N59" s="13"/>
      <c r="O59" s="14">
        <f t="shared" si="10"/>
        <v>250</v>
      </c>
      <c r="P59" s="13"/>
    </row>
    <row r="60" spans="4:16">
      <c r="E60" s="12" t="s">
        <v>123</v>
      </c>
      <c r="G60" s="14">
        <v>75</v>
      </c>
      <c r="H60" s="14">
        <v>168.75</v>
      </c>
      <c r="I60" s="14">
        <v>101.25</v>
      </c>
      <c r="J60" s="14">
        <v>75</v>
      </c>
      <c r="K60" s="14">
        <v>112.75</v>
      </c>
      <c r="L60" s="14">
        <v>75</v>
      </c>
      <c r="M60" s="14">
        <v>342.19</v>
      </c>
      <c r="N60" s="14">
        <v>37.5</v>
      </c>
      <c r="O60" s="14">
        <f t="shared" si="10"/>
        <v>987.44</v>
      </c>
      <c r="P60" s="13"/>
    </row>
    <row r="61" spans="4:16">
      <c r="E61" s="12" t="s">
        <v>124</v>
      </c>
      <c r="G61" s="13"/>
      <c r="H61" s="13"/>
      <c r="I61" s="14">
        <v>923.75</v>
      </c>
      <c r="J61" s="14">
        <v>1047.5</v>
      </c>
      <c r="K61" s="14">
        <v>863.5</v>
      </c>
      <c r="L61" s="14">
        <v>1221.25</v>
      </c>
      <c r="M61" s="14">
        <v>693.75</v>
      </c>
      <c r="N61" s="14">
        <v>481.25</v>
      </c>
      <c r="O61" s="14">
        <f t="shared" si="10"/>
        <v>5231</v>
      </c>
      <c r="P61" s="13"/>
    </row>
    <row r="62" spans="4:16">
      <c r="E62" s="12" t="s">
        <v>125</v>
      </c>
      <c r="G62" s="14">
        <v>2989.58</v>
      </c>
      <c r="H62" s="14">
        <v>2989.58</v>
      </c>
      <c r="I62" s="14">
        <v>2989.58</v>
      </c>
      <c r="J62" s="14">
        <v>2989.58</v>
      </c>
      <c r="K62" s="14">
        <v>5964.58</v>
      </c>
      <c r="L62" s="14">
        <v>5964.58</v>
      </c>
      <c r="M62" s="14">
        <v>2989.58</v>
      </c>
      <c r="N62" s="14">
        <v>2989.58</v>
      </c>
      <c r="O62" s="14">
        <f t="shared" si="10"/>
        <v>29866.639999999999</v>
      </c>
      <c r="P62" s="13"/>
    </row>
    <row r="63" spans="4:16">
      <c r="E63" s="12" t="s">
        <v>126</v>
      </c>
      <c r="G63" s="17"/>
      <c r="H63" s="17"/>
      <c r="I63" s="17"/>
      <c r="J63" s="17"/>
      <c r="K63" s="15">
        <v>475</v>
      </c>
      <c r="L63" s="15">
        <v>662.5</v>
      </c>
      <c r="M63" s="15">
        <v>875</v>
      </c>
      <c r="N63" s="15">
        <v>593.75</v>
      </c>
      <c r="O63" s="15">
        <f t="shared" si="10"/>
        <v>2606.25</v>
      </c>
      <c r="P63" s="13"/>
    </row>
    <row r="64" spans="4:16">
      <c r="D64" s="12" t="s">
        <v>129</v>
      </c>
      <c r="G64" s="14">
        <f t="shared" ref="G64:N64" si="12">ROUND(SUM(G30:G32)+G38+SUM(G42:G46)+SUM(G50:G63),5)</f>
        <v>187548.3</v>
      </c>
      <c r="H64" s="14">
        <f t="shared" si="12"/>
        <v>191380.95</v>
      </c>
      <c r="I64" s="14">
        <f t="shared" si="12"/>
        <v>197287.8</v>
      </c>
      <c r="J64" s="14">
        <f t="shared" si="12"/>
        <v>195615.34</v>
      </c>
      <c r="K64" s="14">
        <f t="shared" si="12"/>
        <v>179352.35</v>
      </c>
      <c r="L64" s="14">
        <f t="shared" si="12"/>
        <v>220351.52</v>
      </c>
      <c r="M64" s="14">
        <f t="shared" si="12"/>
        <v>201035.29</v>
      </c>
      <c r="N64" s="14">
        <f t="shared" si="12"/>
        <v>193081.52</v>
      </c>
      <c r="O64" s="14">
        <f t="shared" si="10"/>
        <v>1565653.07</v>
      </c>
      <c r="P64" s="13"/>
    </row>
    <row r="65" spans="4:16">
      <c r="D65" s="12" t="s">
        <v>80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4:16">
      <c r="E66" s="12" t="s">
        <v>134</v>
      </c>
      <c r="G66" s="14">
        <v>30224.42</v>
      </c>
      <c r="H66" s="14">
        <v>31662.799999999999</v>
      </c>
      <c r="I66" s="14">
        <v>21382.68</v>
      </c>
      <c r="J66" s="14">
        <v>31913.52</v>
      </c>
      <c r="K66" s="14">
        <v>24692.07</v>
      </c>
      <c r="L66" s="14">
        <v>30403.33</v>
      </c>
      <c r="M66" s="14">
        <v>29942.3</v>
      </c>
      <c r="N66" s="14">
        <v>30172.28</v>
      </c>
      <c r="O66" s="14">
        <f t="shared" ref="O66:O71" si="13">ROUND(SUM(G66:N66),5)</f>
        <v>230393.4</v>
      </c>
      <c r="P66" s="13">
        <f>+O66/$O$69</f>
        <v>0.88703255240918621</v>
      </c>
    </row>
    <row r="67" spans="4:16">
      <c r="E67" s="12" t="s">
        <v>135</v>
      </c>
      <c r="G67" s="14">
        <v>2332.9699999999998</v>
      </c>
      <c r="H67" s="14">
        <v>2443.11</v>
      </c>
      <c r="I67" s="14">
        <v>2313.8000000000002</v>
      </c>
      <c r="J67" s="14">
        <v>2008.75</v>
      </c>
      <c r="K67" s="14">
        <v>4504.0200000000004</v>
      </c>
      <c r="L67" s="14">
        <v>-732.06</v>
      </c>
      <c r="M67" s="14">
        <v>2151.54</v>
      </c>
      <c r="N67" s="14">
        <v>2170.77</v>
      </c>
      <c r="O67" s="14">
        <f t="shared" si="13"/>
        <v>17192.900000000001</v>
      </c>
      <c r="P67" s="13">
        <f>+O67/$O$69</f>
        <v>6.6194005428609939E-2</v>
      </c>
    </row>
    <row r="68" spans="4:16">
      <c r="E68" s="12" t="s">
        <v>136</v>
      </c>
      <c r="G68" s="15">
        <v>1243.57</v>
      </c>
      <c r="H68" s="15">
        <v>1411.87</v>
      </c>
      <c r="I68" s="15">
        <v>2217.4699999999998</v>
      </c>
      <c r="J68" s="17"/>
      <c r="K68" s="15">
        <v>3027.28</v>
      </c>
      <c r="L68" s="15">
        <v>1416.17</v>
      </c>
      <c r="M68" s="15">
        <v>1416.17</v>
      </c>
      <c r="N68" s="15">
        <v>1416.17</v>
      </c>
      <c r="O68" s="15">
        <f t="shared" si="13"/>
        <v>12148.7</v>
      </c>
      <c r="P68" s="13">
        <f>+O68/$O$69</f>
        <v>4.677344216220379E-2</v>
      </c>
    </row>
    <row r="69" spans="4:16">
      <c r="D69" s="12" t="s">
        <v>137</v>
      </c>
      <c r="G69" s="14">
        <f t="shared" ref="G69:N69" si="14">ROUND(SUM(G65:G68),5)</f>
        <v>33800.959999999999</v>
      </c>
      <c r="H69" s="14">
        <f t="shared" si="14"/>
        <v>35517.78</v>
      </c>
      <c r="I69" s="14">
        <f t="shared" si="14"/>
        <v>25913.95</v>
      </c>
      <c r="J69" s="14">
        <f t="shared" si="14"/>
        <v>33922.269999999997</v>
      </c>
      <c r="K69" s="14">
        <f t="shared" si="14"/>
        <v>32223.37</v>
      </c>
      <c r="L69" s="14">
        <f t="shared" si="14"/>
        <v>31087.439999999999</v>
      </c>
      <c r="M69" s="14">
        <f t="shared" si="14"/>
        <v>33510.01</v>
      </c>
      <c r="N69" s="14">
        <f t="shared" si="14"/>
        <v>33759.22</v>
      </c>
      <c r="O69" s="14">
        <f t="shared" si="13"/>
        <v>259735</v>
      </c>
      <c r="P69" s="13"/>
    </row>
    <row r="70" spans="4:16">
      <c r="D70" s="12" t="s">
        <v>81</v>
      </c>
      <c r="G70" s="14">
        <v>780.95</v>
      </c>
      <c r="H70" s="14">
        <v>3782.22</v>
      </c>
      <c r="I70" s="14">
        <v>590.15</v>
      </c>
      <c r="J70" s="14">
        <v>1273.67</v>
      </c>
      <c r="K70" s="14">
        <v>295.14</v>
      </c>
      <c r="L70" s="14">
        <v>4550.6899999999996</v>
      </c>
      <c r="M70" s="14">
        <v>15.95</v>
      </c>
      <c r="N70" s="14">
        <v>564.63</v>
      </c>
      <c r="O70" s="14">
        <f t="shared" si="13"/>
        <v>11853.4</v>
      </c>
      <c r="P70" s="13"/>
    </row>
    <row r="71" spans="4:16">
      <c r="D71" s="12" t="s">
        <v>82</v>
      </c>
      <c r="G71" s="13"/>
      <c r="H71" s="13"/>
      <c r="I71" s="14">
        <v>1562.79</v>
      </c>
      <c r="J71" s="13"/>
      <c r="K71" s="13"/>
      <c r="L71" s="13"/>
      <c r="M71" s="13"/>
      <c r="N71" s="13"/>
      <c r="O71" s="14">
        <f t="shared" si="13"/>
        <v>1562.79</v>
      </c>
      <c r="P71" s="13"/>
    </row>
    <row r="72" spans="4:16">
      <c r="D72" s="12" t="s">
        <v>84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</row>
    <row r="73" spans="4:16">
      <c r="E73" s="12" t="s">
        <v>256</v>
      </c>
      <c r="G73" s="13"/>
      <c r="H73" s="13"/>
      <c r="I73" s="14">
        <v>360.25</v>
      </c>
      <c r="J73" s="14">
        <v>203.5</v>
      </c>
      <c r="K73" s="14">
        <v>312.49</v>
      </c>
      <c r="L73" s="14">
        <v>1628.4</v>
      </c>
      <c r="M73" s="14">
        <v>449.25</v>
      </c>
      <c r="N73" s="14">
        <v>433.75</v>
      </c>
      <c r="O73" s="14">
        <f t="shared" ref="O73:O88" si="15">ROUND(SUM(G73:N73),5)</f>
        <v>3387.64</v>
      </c>
      <c r="P73" s="13"/>
    </row>
    <row r="74" spans="4:16">
      <c r="E74" s="12" t="s">
        <v>138</v>
      </c>
      <c r="G74" s="13"/>
      <c r="H74" s="14">
        <v>631.47</v>
      </c>
      <c r="I74" s="14">
        <v>289.49</v>
      </c>
      <c r="J74" s="13"/>
      <c r="K74" s="14">
        <v>280</v>
      </c>
      <c r="L74" s="13"/>
      <c r="M74" s="13"/>
      <c r="N74" s="13"/>
      <c r="O74" s="14">
        <f t="shared" si="15"/>
        <v>1200.96</v>
      </c>
      <c r="P74" s="13"/>
    </row>
    <row r="75" spans="4:16">
      <c r="E75" s="12" t="s">
        <v>139</v>
      </c>
      <c r="G75" s="14">
        <v>113.25</v>
      </c>
      <c r="H75" s="14">
        <v>2739.95</v>
      </c>
      <c r="I75" s="14">
        <v>369.43</v>
      </c>
      <c r="J75" s="14">
        <v>361.62</v>
      </c>
      <c r="K75" s="14">
        <v>2062.15</v>
      </c>
      <c r="L75" s="14">
        <v>1182.98</v>
      </c>
      <c r="M75" s="14">
        <v>294</v>
      </c>
      <c r="N75" s="14">
        <v>2129.33</v>
      </c>
      <c r="O75" s="14">
        <f t="shared" si="15"/>
        <v>9252.7099999999991</v>
      </c>
      <c r="P75" s="13"/>
    </row>
    <row r="76" spans="4:16" ht="13.25" customHeight="1">
      <c r="E76" s="12" t="s">
        <v>140</v>
      </c>
      <c r="G76" s="14">
        <v>164.49</v>
      </c>
      <c r="H76" s="14">
        <v>154.36000000000001</v>
      </c>
      <c r="I76" s="14">
        <v>193.54</v>
      </c>
      <c r="J76" s="14">
        <v>421.36</v>
      </c>
      <c r="K76" s="14">
        <v>201.92</v>
      </c>
      <c r="L76" s="14">
        <v>180.44</v>
      </c>
      <c r="M76" s="14">
        <v>81.650000000000006</v>
      </c>
      <c r="N76" s="14">
        <v>27.66</v>
      </c>
      <c r="O76" s="14">
        <f t="shared" si="15"/>
        <v>1425.42</v>
      </c>
      <c r="P76" s="13"/>
    </row>
    <row r="77" spans="4:16">
      <c r="E77" s="12" t="s">
        <v>141</v>
      </c>
      <c r="G77" s="14">
        <v>186.49</v>
      </c>
      <c r="H77" s="14">
        <v>1189.44</v>
      </c>
      <c r="I77" s="14">
        <v>170.34</v>
      </c>
      <c r="J77" s="14">
        <v>1359.78</v>
      </c>
      <c r="K77" s="14">
        <v>1189.22</v>
      </c>
      <c r="L77" s="14">
        <v>197.3</v>
      </c>
      <c r="M77" s="14">
        <v>2378.44</v>
      </c>
      <c r="N77" s="14">
        <v>1899.35</v>
      </c>
      <c r="O77" s="14">
        <f t="shared" si="15"/>
        <v>8570.36</v>
      </c>
      <c r="P77" s="13"/>
    </row>
    <row r="78" spans="4:16">
      <c r="E78" s="12" t="s">
        <v>142</v>
      </c>
      <c r="G78" s="14">
        <v>10.25</v>
      </c>
      <c r="H78" s="14">
        <v>123.17</v>
      </c>
      <c r="I78" s="14">
        <v>869.93</v>
      </c>
      <c r="J78" s="14">
        <v>300.5</v>
      </c>
      <c r="K78" s="14">
        <v>284.75</v>
      </c>
      <c r="L78" s="13"/>
      <c r="M78" s="14">
        <v>230.04</v>
      </c>
      <c r="N78" s="14">
        <v>265.3</v>
      </c>
      <c r="O78" s="14">
        <f t="shared" si="15"/>
        <v>2083.94</v>
      </c>
      <c r="P78" s="13"/>
    </row>
    <row r="79" spans="4:16">
      <c r="E79" s="12" t="s">
        <v>143</v>
      </c>
      <c r="G79" s="13"/>
      <c r="H79" s="14">
        <v>201.31</v>
      </c>
      <c r="I79" s="14">
        <v>26.51</v>
      </c>
      <c r="J79" s="14">
        <v>177.85</v>
      </c>
      <c r="K79" s="14">
        <v>191.66</v>
      </c>
      <c r="L79" s="14">
        <v>161.58000000000001</v>
      </c>
      <c r="M79" s="14">
        <v>112.59</v>
      </c>
      <c r="N79" s="14">
        <v>329.39</v>
      </c>
      <c r="O79" s="14">
        <f t="shared" si="15"/>
        <v>1200.8900000000001</v>
      </c>
      <c r="P79" s="13"/>
    </row>
    <row r="80" spans="4:16">
      <c r="E80" s="12" t="s">
        <v>144</v>
      </c>
      <c r="G80" s="13"/>
      <c r="H80" s="14">
        <v>18.010000000000002</v>
      </c>
      <c r="I80" s="14">
        <v>252</v>
      </c>
      <c r="J80" s="14">
        <v>157.97999999999999</v>
      </c>
      <c r="K80" s="14">
        <v>253.5</v>
      </c>
      <c r="L80" s="13"/>
      <c r="M80" s="14">
        <v>57.97</v>
      </c>
      <c r="N80" s="14">
        <v>18.68</v>
      </c>
      <c r="O80" s="14">
        <f t="shared" si="15"/>
        <v>758.14</v>
      </c>
      <c r="P80" s="13"/>
    </row>
    <row r="81" spans="4:16">
      <c r="E81" s="12" t="s">
        <v>257</v>
      </c>
      <c r="G81" s="13"/>
      <c r="H81" s="14">
        <v>1050</v>
      </c>
      <c r="I81" s="13"/>
      <c r="J81" s="13"/>
      <c r="K81" s="13"/>
      <c r="L81" s="13"/>
      <c r="M81" s="13"/>
      <c r="N81" s="13"/>
      <c r="O81" s="14">
        <f t="shared" si="15"/>
        <v>1050</v>
      </c>
      <c r="P81" s="13"/>
    </row>
    <row r="82" spans="4:16">
      <c r="E82" s="12" t="s">
        <v>145</v>
      </c>
      <c r="G82" s="13"/>
      <c r="H82" s="14">
        <v>92.78</v>
      </c>
      <c r="I82" s="14">
        <v>75</v>
      </c>
      <c r="J82" s="14">
        <v>164.23</v>
      </c>
      <c r="K82" s="14">
        <v>67.849999999999994</v>
      </c>
      <c r="L82" s="14">
        <v>102.12</v>
      </c>
      <c r="M82" s="14">
        <v>84.71</v>
      </c>
      <c r="N82" s="14">
        <v>77.97</v>
      </c>
      <c r="O82" s="14">
        <f t="shared" si="15"/>
        <v>664.66</v>
      </c>
      <c r="P82" s="13"/>
    </row>
    <row r="83" spans="4:16">
      <c r="E83" s="12" t="s">
        <v>146</v>
      </c>
      <c r="G83" s="13"/>
      <c r="H83" s="14">
        <v>1283.4000000000001</v>
      </c>
      <c r="I83" s="14">
        <v>150</v>
      </c>
      <c r="J83" s="13"/>
      <c r="K83" s="13"/>
      <c r="L83" s="13"/>
      <c r="M83" s="14">
        <v>349.99</v>
      </c>
      <c r="N83" s="13"/>
      <c r="O83" s="14">
        <f t="shared" si="15"/>
        <v>1783.39</v>
      </c>
      <c r="P83" s="13"/>
    </row>
    <row r="84" spans="4:16">
      <c r="E84" s="12" t="s">
        <v>147</v>
      </c>
      <c r="G84" s="14">
        <v>25.37</v>
      </c>
      <c r="H84" s="13"/>
      <c r="I84" s="14">
        <v>3328.4</v>
      </c>
      <c r="J84" s="13"/>
      <c r="K84" s="13"/>
      <c r="L84" s="13"/>
      <c r="M84" s="13"/>
      <c r="N84" s="13"/>
      <c r="O84" s="14">
        <f t="shared" si="15"/>
        <v>3353.77</v>
      </c>
      <c r="P84" s="13"/>
    </row>
    <row r="85" spans="4:16">
      <c r="E85" s="12" t="s">
        <v>148</v>
      </c>
      <c r="G85" s="13"/>
      <c r="H85" s="14">
        <v>258.02</v>
      </c>
      <c r="I85" s="13"/>
      <c r="J85" s="13"/>
      <c r="K85" s="14">
        <v>150.47</v>
      </c>
      <c r="L85" s="13"/>
      <c r="M85" s="14">
        <v>138.13999999999999</v>
      </c>
      <c r="N85" s="13"/>
      <c r="O85" s="14">
        <f t="shared" si="15"/>
        <v>546.63</v>
      </c>
      <c r="P85" s="13"/>
    </row>
    <row r="86" spans="4:16">
      <c r="E86" s="12" t="s">
        <v>490</v>
      </c>
      <c r="G86" s="13"/>
      <c r="H86" s="13"/>
      <c r="I86" s="13"/>
      <c r="J86" s="14">
        <v>113.66</v>
      </c>
      <c r="K86" s="13"/>
      <c r="L86" s="13"/>
      <c r="M86" s="13"/>
      <c r="N86" s="13"/>
      <c r="O86" s="14">
        <f t="shared" si="15"/>
        <v>113.66</v>
      </c>
      <c r="P86" s="13"/>
    </row>
    <row r="87" spans="4:16">
      <c r="E87" s="12" t="s">
        <v>149</v>
      </c>
      <c r="G87" s="15">
        <v>3453.05</v>
      </c>
      <c r="H87" s="15">
        <v>150</v>
      </c>
      <c r="I87" s="17"/>
      <c r="J87" s="17"/>
      <c r="K87" s="17"/>
      <c r="L87" s="17"/>
      <c r="M87" s="17"/>
      <c r="N87" s="17"/>
      <c r="O87" s="15">
        <f t="shared" si="15"/>
        <v>3603.05</v>
      </c>
      <c r="P87" s="13"/>
    </row>
    <row r="88" spans="4:16">
      <c r="D88" s="12" t="s">
        <v>150</v>
      </c>
      <c r="G88" s="14">
        <f t="shared" ref="G88:N88" si="16">ROUND(SUM(G72:G87),5)</f>
        <v>3952.9</v>
      </c>
      <c r="H88" s="14">
        <f t="shared" si="16"/>
        <v>7891.91</v>
      </c>
      <c r="I88" s="14">
        <f t="shared" si="16"/>
        <v>6084.89</v>
      </c>
      <c r="J88" s="14">
        <f t="shared" si="16"/>
        <v>3260.48</v>
      </c>
      <c r="K88" s="14">
        <f t="shared" si="16"/>
        <v>4994.01</v>
      </c>
      <c r="L88" s="14">
        <f t="shared" si="16"/>
        <v>3452.82</v>
      </c>
      <c r="M88" s="14">
        <f t="shared" si="16"/>
        <v>4176.78</v>
      </c>
      <c r="N88" s="14">
        <f t="shared" si="16"/>
        <v>5181.43</v>
      </c>
      <c r="O88" s="14">
        <f t="shared" si="15"/>
        <v>38995.22</v>
      </c>
      <c r="P88" s="13"/>
    </row>
    <row r="89" spans="4:16">
      <c r="D89" s="12" t="s">
        <v>85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4:16">
      <c r="E90" s="12" t="s">
        <v>153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4:16">
      <c r="F91" s="12" t="s">
        <v>156</v>
      </c>
      <c r="G91" s="13"/>
      <c r="H91" s="13"/>
      <c r="I91" s="13"/>
      <c r="J91" s="14">
        <v>199.95</v>
      </c>
      <c r="K91" s="13"/>
      <c r="L91" s="13"/>
      <c r="M91" s="13"/>
      <c r="N91" s="14">
        <v>35</v>
      </c>
      <c r="O91" s="14">
        <f t="shared" ref="O91:O98" si="17">ROUND(SUM(G91:N91),5)</f>
        <v>234.95</v>
      </c>
      <c r="P91" s="13">
        <f>+O91/$O$96</f>
        <v>6.6346441662007306E-3</v>
      </c>
    </row>
    <row r="92" spans="4:16">
      <c r="F92" s="12" t="s">
        <v>157</v>
      </c>
      <c r="G92" s="13"/>
      <c r="H92" s="14">
        <v>380</v>
      </c>
      <c r="I92" s="13"/>
      <c r="J92" s="14">
        <v>180</v>
      </c>
      <c r="K92" s="14">
        <v>620</v>
      </c>
      <c r="L92" s="14">
        <v>400</v>
      </c>
      <c r="M92" s="13"/>
      <c r="N92" s="13"/>
      <c r="O92" s="14">
        <f t="shared" si="17"/>
        <v>1580</v>
      </c>
      <c r="P92" s="13">
        <f>+O92/$O$96</f>
        <v>4.4616887774407983E-2</v>
      </c>
    </row>
    <row r="93" spans="4:16">
      <c r="F93" s="12" t="s">
        <v>158</v>
      </c>
      <c r="G93" s="13"/>
      <c r="H93" s="14">
        <v>530.76</v>
      </c>
      <c r="I93" s="13"/>
      <c r="J93" s="14">
        <v>65.92</v>
      </c>
      <c r="K93" s="14">
        <v>103.67</v>
      </c>
      <c r="L93" s="14">
        <v>67.69</v>
      </c>
      <c r="M93" s="13"/>
      <c r="N93" s="14">
        <v>62.95</v>
      </c>
      <c r="O93" s="14">
        <f t="shared" si="17"/>
        <v>830.99</v>
      </c>
      <c r="P93" s="13">
        <f>+O93/$O$96</f>
        <v>2.3465941501047652E-2</v>
      </c>
    </row>
    <row r="94" spans="4:16">
      <c r="F94" s="12" t="s">
        <v>159</v>
      </c>
      <c r="G94" s="13"/>
      <c r="H94" s="14">
        <v>273</v>
      </c>
      <c r="I94" s="14">
        <v>560</v>
      </c>
      <c r="J94" s="13"/>
      <c r="K94" s="13"/>
      <c r="L94" s="14">
        <v>150</v>
      </c>
      <c r="M94" s="13"/>
      <c r="N94" s="13"/>
      <c r="O94" s="14">
        <f t="shared" si="17"/>
        <v>983</v>
      </c>
      <c r="P94" s="13">
        <f>+O94/$O$96</f>
        <v>2.7758481444457625E-2</v>
      </c>
    </row>
    <row r="95" spans="4:16">
      <c r="F95" s="12" t="s">
        <v>154</v>
      </c>
      <c r="G95" s="15">
        <v>1193.98</v>
      </c>
      <c r="H95" s="15">
        <v>16520.2</v>
      </c>
      <c r="I95" s="15">
        <v>1249.75</v>
      </c>
      <c r="J95" s="15">
        <v>616.02</v>
      </c>
      <c r="K95" s="15">
        <v>3156.8</v>
      </c>
      <c r="L95" s="15">
        <v>1180.23</v>
      </c>
      <c r="M95" s="15">
        <v>845.49</v>
      </c>
      <c r="N95" s="15">
        <v>7021.19</v>
      </c>
      <c r="O95" s="15">
        <f t="shared" si="17"/>
        <v>31783.66</v>
      </c>
      <c r="P95" s="13">
        <f>+O95/$O$96</f>
        <v>0.89752404511388606</v>
      </c>
    </row>
    <row r="96" spans="4:16">
      <c r="E96" s="12" t="s">
        <v>160</v>
      </c>
      <c r="G96" s="14">
        <f t="shared" ref="G96:N96" si="18">ROUND(SUM(G90:G95),5)</f>
        <v>1193.98</v>
      </c>
      <c r="H96" s="14">
        <f t="shared" si="18"/>
        <v>17703.96</v>
      </c>
      <c r="I96" s="14">
        <f t="shared" si="18"/>
        <v>1809.75</v>
      </c>
      <c r="J96" s="14">
        <f t="shared" si="18"/>
        <v>1061.8900000000001</v>
      </c>
      <c r="K96" s="14">
        <f t="shared" si="18"/>
        <v>3880.47</v>
      </c>
      <c r="L96" s="14">
        <f t="shared" si="18"/>
        <v>1797.92</v>
      </c>
      <c r="M96" s="14">
        <f t="shared" si="18"/>
        <v>845.49</v>
      </c>
      <c r="N96" s="14">
        <f t="shared" si="18"/>
        <v>7119.14</v>
      </c>
      <c r="O96" s="14">
        <f t="shared" si="17"/>
        <v>35412.6</v>
      </c>
      <c r="P96" s="13"/>
    </row>
    <row r="97" spans="4:16">
      <c r="E97" s="12" t="s">
        <v>151</v>
      </c>
      <c r="G97" s="14">
        <v>2532</v>
      </c>
      <c r="H97" s="14">
        <v>2740</v>
      </c>
      <c r="I97" s="14">
        <v>2740</v>
      </c>
      <c r="J97" s="14">
        <v>2740</v>
      </c>
      <c r="K97" s="14">
        <v>2740</v>
      </c>
      <c r="L97" s="14">
        <v>2740</v>
      </c>
      <c r="M97" s="14">
        <v>2740</v>
      </c>
      <c r="N97" s="14">
        <v>3640</v>
      </c>
      <c r="O97" s="14">
        <f t="shared" si="17"/>
        <v>22612</v>
      </c>
      <c r="P97" s="13"/>
    </row>
    <row r="98" spans="4:16">
      <c r="E98" s="12" t="s">
        <v>152</v>
      </c>
      <c r="G98" s="13"/>
      <c r="H98" s="13"/>
      <c r="I98" s="13"/>
      <c r="J98" s="14">
        <v>620.4</v>
      </c>
      <c r="K98" s="14">
        <v>520.5</v>
      </c>
      <c r="L98" s="14">
        <v>1410.48</v>
      </c>
      <c r="M98" s="13"/>
      <c r="N98" s="13"/>
      <c r="O98" s="14">
        <f t="shared" si="17"/>
        <v>2551.38</v>
      </c>
      <c r="P98" s="13"/>
    </row>
    <row r="99" spans="4:16">
      <c r="E99" s="12" t="s">
        <v>161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</row>
    <row r="100" spans="4:16">
      <c r="F100" s="12" t="s">
        <v>162</v>
      </c>
      <c r="G100" s="13"/>
      <c r="H100" s="14">
        <v>4481.1099999999997</v>
      </c>
      <c r="I100" s="14">
        <v>2462.2399999999998</v>
      </c>
      <c r="J100" s="14">
        <v>1072</v>
      </c>
      <c r="K100" s="14">
        <v>698.84</v>
      </c>
      <c r="L100" s="14">
        <v>3190.66</v>
      </c>
      <c r="M100" s="14">
        <v>7367.29</v>
      </c>
      <c r="N100" s="14">
        <v>713</v>
      </c>
      <c r="O100" s="14">
        <f>ROUND(SUM(G100:N100),5)</f>
        <v>19985.14</v>
      </c>
      <c r="P100" s="13"/>
    </row>
    <row r="101" spans="4:16">
      <c r="F101" s="12" t="s">
        <v>163</v>
      </c>
      <c r="G101" s="13"/>
      <c r="H101" s="13"/>
      <c r="I101" s="13"/>
      <c r="J101" s="13"/>
      <c r="K101" s="14">
        <v>2970.7</v>
      </c>
      <c r="L101" s="14">
        <v>538</v>
      </c>
      <c r="M101" s="13"/>
      <c r="N101" s="14">
        <v>3109.2</v>
      </c>
      <c r="O101" s="14">
        <f>ROUND(SUM(G101:N101),5)</f>
        <v>6617.9</v>
      </c>
      <c r="P101" s="13"/>
    </row>
    <row r="102" spans="4:16">
      <c r="F102" s="12" t="s">
        <v>164</v>
      </c>
      <c r="G102" s="15">
        <v>509.3</v>
      </c>
      <c r="H102" s="15">
        <v>47.81</v>
      </c>
      <c r="I102" s="15">
        <v>512.13</v>
      </c>
      <c r="J102" s="15">
        <v>47.81</v>
      </c>
      <c r="K102" s="15">
        <v>47.81</v>
      </c>
      <c r="L102" s="15">
        <v>516.35</v>
      </c>
      <c r="M102" s="15">
        <v>522.94000000000005</v>
      </c>
      <c r="N102" s="15">
        <v>47.81</v>
      </c>
      <c r="O102" s="15">
        <f>ROUND(SUM(G102:N102),5)</f>
        <v>2251.96</v>
      </c>
      <c r="P102" s="13"/>
    </row>
    <row r="103" spans="4:16">
      <c r="E103" s="12" t="s">
        <v>165</v>
      </c>
      <c r="G103" s="15">
        <f t="shared" ref="G103:N103" si="19">ROUND(SUM(G99:G102),5)</f>
        <v>509.3</v>
      </c>
      <c r="H103" s="15">
        <f t="shared" si="19"/>
        <v>4528.92</v>
      </c>
      <c r="I103" s="15">
        <f t="shared" si="19"/>
        <v>2974.37</v>
      </c>
      <c r="J103" s="15">
        <f t="shared" si="19"/>
        <v>1119.81</v>
      </c>
      <c r="K103" s="15">
        <f t="shared" si="19"/>
        <v>3717.35</v>
      </c>
      <c r="L103" s="15">
        <f t="shared" si="19"/>
        <v>4245.01</v>
      </c>
      <c r="M103" s="15">
        <f t="shared" si="19"/>
        <v>7890.23</v>
      </c>
      <c r="N103" s="15">
        <f t="shared" si="19"/>
        <v>3870.01</v>
      </c>
      <c r="O103" s="15">
        <f>ROUND(SUM(G103:N103),5)</f>
        <v>28855</v>
      </c>
      <c r="P103" s="13"/>
    </row>
    <row r="104" spans="4:16">
      <c r="D104" s="12" t="s">
        <v>166</v>
      </c>
      <c r="G104" s="14">
        <f t="shared" ref="G104:N104" si="20">ROUND(G89+SUM(G96:G98)+G103,5)</f>
        <v>4235.28</v>
      </c>
      <c r="H104" s="14">
        <f t="shared" si="20"/>
        <v>24972.880000000001</v>
      </c>
      <c r="I104" s="14">
        <f t="shared" si="20"/>
        <v>7524.12</v>
      </c>
      <c r="J104" s="14">
        <f t="shared" si="20"/>
        <v>5542.1</v>
      </c>
      <c r="K104" s="14">
        <f t="shared" si="20"/>
        <v>10858.32</v>
      </c>
      <c r="L104" s="14">
        <f t="shared" si="20"/>
        <v>10193.41</v>
      </c>
      <c r="M104" s="14">
        <f t="shared" si="20"/>
        <v>11475.72</v>
      </c>
      <c r="N104" s="14">
        <f t="shared" si="20"/>
        <v>14629.15</v>
      </c>
      <c r="O104" s="14">
        <f>ROUND(SUM(G104:N104),5)</f>
        <v>89430.98</v>
      </c>
      <c r="P104" s="13"/>
    </row>
    <row r="105" spans="4:16">
      <c r="D105" s="12" t="s">
        <v>86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E106" s="12" t="s">
        <v>178</v>
      </c>
      <c r="G106" s="14">
        <v>10727.68</v>
      </c>
      <c r="H106" s="14">
        <v>11062.68</v>
      </c>
      <c r="I106" s="14">
        <v>11041.04</v>
      </c>
      <c r="J106" s="14">
        <v>10663.87</v>
      </c>
      <c r="K106" s="14">
        <v>10996.56</v>
      </c>
      <c r="L106" s="14">
        <v>10620.7</v>
      </c>
      <c r="M106" s="14">
        <v>10951.83</v>
      </c>
      <c r="N106" s="14">
        <v>10929.88</v>
      </c>
      <c r="O106" s="14">
        <f>ROUND(SUM(G106:N106),5)</f>
        <v>86994.240000000005</v>
      </c>
      <c r="P106" s="13"/>
    </row>
    <row r="107" spans="4:16">
      <c r="E107" s="12" t="s">
        <v>181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4:16">
      <c r="F108" s="12" t="s">
        <v>183</v>
      </c>
      <c r="G108" s="13"/>
      <c r="H108" s="13"/>
      <c r="I108" s="14">
        <v>750</v>
      </c>
      <c r="J108" s="14">
        <v>1109.75</v>
      </c>
      <c r="K108" s="13"/>
      <c r="L108" s="13"/>
      <c r="M108" s="14">
        <v>552.25</v>
      </c>
      <c r="N108" s="14">
        <v>32.07</v>
      </c>
      <c r="O108" s="14">
        <f t="shared" ref="O108:O127" si="21">ROUND(SUM(G108:N108),5)</f>
        <v>2444.0700000000002</v>
      </c>
      <c r="P108" s="13"/>
    </row>
    <row r="109" spans="4:16">
      <c r="F109" s="12" t="s">
        <v>184</v>
      </c>
      <c r="G109" s="13"/>
      <c r="H109" s="13"/>
      <c r="I109" s="13"/>
      <c r="J109" s="13"/>
      <c r="K109" s="14">
        <v>200</v>
      </c>
      <c r="L109" s="13"/>
      <c r="M109" s="13"/>
      <c r="N109" s="13"/>
      <c r="O109" s="14">
        <f t="shared" si="21"/>
        <v>200</v>
      </c>
      <c r="P109" s="13"/>
    </row>
    <row r="110" spans="4:16">
      <c r="F110" s="12" t="s">
        <v>182</v>
      </c>
      <c r="G110" s="17"/>
      <c r="H110" s="17"/>
      <c r="I110" s="17"/>
      <c r="J110" s="15">
        <v>173.97</v>
      </c>
      <c r="K110" s="15">
        <v>1200.5</v>
      </c>
      <c r="L110" s="17"/>
      <c r="M110" s="17"/>
      <c r="N110" s="15">
        <v>37.869999999999997</v>
      </c>
      <c r="O110" s="15">
        <f t="shared" si="21"/>
        <v>1412.34</v>
      </c>
      <c r="P110" s="13"/>
    </row>
    <row r="111" spans="4:16">
      <c r="E111" s="12" t="s">
        <v>185</v>
      </c>
      <c r="G111" s="13"/>
      <c r="H111" s="13"/>
      <c r="I111" s="14">
        <f>ROUND(SUM(I107:I110),5)</f>
        <v>750</v>
      </c>
      <c r="J111" s="14">
        <f>ROUND(SUM(J107:J110),5)</f>
        <v>1283.72</v>
      </c>
      <c r="K111" s="14">
        <f>ROUND(SUM(K107:K110),5)</f>
        <v>1400.5</v>
      </c>
      <c r="L111" s="13"/>
      <c r="M111" s="14">
        <f>ROUND(SUM(M107:M110),5)</f>
        <v>552.25</v>
      </c>
      <c r="N111" s="14">
        <f>ROUND(SUM(N107:N110),5)</f>
        <v>69.94</v>
      </c>
      <c r="O111" s="14">
        <f t="shared" si="21"/>
        <v>4056.41</v>
      </c>
      <c r="P111" s="13"/>
    </row>
    <row r="112" spans="4:16">
      <c r="E112" s="12" t="s">
        <v>167</v>
      </c>
      <c r="G112" s="14">
        <v>129.71</v>
      </c>
      <c r="H112" s="14">
        <v>152.25</v>
      </c>
      <c r="I112" s="14">
        <v>579.97</v>
      </c>
      <c r="J112" s="14">
        <v>838.67</v>
      </c>
      <c r="K112" s="14">
        <v>711.63</v>
      </c>
      <c r="L112" s="14">
        <v>954.76</v>
      </c>
      <c r="M112" s="14">
        <v>118.5</v>
      </c>
      <c r="N112" s="14">
        <v>1145.1500000000001</v>
      </c>
      <c r="O112" s="14">
        <f t="shared" si="21"/>
        <v>4630.6400000000003</v>
      </c>
      <c r="P112" s="13"/>
    </row>
    <row r="113" spans="1:16">
      <c r="E113" s="12" t="s">
        <v>168</v>
      </c>
      <c r="G113" s="13"/>
      <c r="H113" s="13"/>
      <c r="I113" s="14">
        <v>1675</v>
      </c>
      <c r="J113" s="14">
        <v>13500</v>
      </c>
      <c r="K113" s="14">
        <v>1100</v>
      </c>
      <c r="L113" s="13"/>
      <c r="M113" s="14">
        <v>638.04</v>
      </c>
      <c r="N113" s="13"/>
      <c r="O113" s="14">
        <f t="shared" si="21"/>
        <v>16913.04</v>
      </c>
      <c r="P113" s="13"/>
    </row>
    <row r="114" spans="1:16">
      <c r="E114" s="12" t="s">
        <v>169</v>
      </c>
      <c r="G114" s="14">
        <v>5</v>
      </c>
      <c r="H114" s="14">
        <v>250</v>
      </c>
      <c r="I114" s="14">
        <v>3158.09</v>
      </c>
      <c r="J114" s="14">
        <v>153.75</v>
      </c>
      <c r="K114" s="14">
        <v>35</v>
      </c>
      <c r="L114" s="14">
        <v>15000</v>
      </c>
      <c r="M114" s="14">
        <v>15060</v>
      </c>
      <c r="N114" s="14">
        <v>15559.39</v>
      </c>
      <c r="O114" s="14">
        <f t="shared" si="21"/>
        <v>49221.23</v>
      </c>
      <c r="P114" s="13"/>
    </row>
    <row r="115" spans="1:16">
      <c r="E115" s="12" t="s">
        <v>170</v>
      </c>
      <c r="G115" s="14">
        <v>464</v>
      </c>
      <c r="H115" s="14">
        <v>410</v>
      </c>
      <c r="I115" s="14">
        <v>437</v>
      </c>
      <c r="J115" s="14">
        <v>500</v>
      </c>
      <c r="K115" s="14">
        <v>509</v>
      </c>
      <c r="L115" s="14">
        <v>500</v>
      </c>
      <c r="M115" s="14">
        <v>509</v>
      </c>
      <c r="N115" s="14">
        <v>530</v>
      </c>
      <c r="O115" s="14">
        <f t="shared" si="21"/>
        <v>3859</v>
      </c>
      <c r="P115" s="13"/>
    </row>
    <row r="116" spans="1:16">
      <c r="E116" s="12" t="s">
        <v>171</v>
      </c>
      <c r="G116" s="13"/>
      <c r="H116" s="13"/>
      <c r="I116" s="14">
        <v>102</v>
      </c>
      <c r="J116" s="13"/>
      <c r="K116" s="13"/>
      <c r="L116" s="14">
        <v>833</v>
      </c>
      <c r="M116" s="13"/>
      <c r="N116" s="13"/>
      <c r="O116" s="14">
        <f t="shared" si="21"/>
        <v>935</v>
      </c>
      <c r="P116" s="13"/>
    </row>
    <row r="117" spans="1:16">
      <c r="E117" s="12" t="s">
        <v>172</v>
      </c>
      <c r="G117" s="14">
        <v>272.91000000000003</v>
      </c>
      <c r="H117" s="14">
        <v>12.4</v>
      </c>
      <c r="I117" s="14">
        <v>1172.6300000000001</v>
      </c>
      <c r="J117" s="14">
        <v>362.74</v>
      </c>
      <c r="K117" s="14">
        <v>222.69</v>
      </c>
      <c r="L117" s="14">
        <v>54.38</v>
      </c>
      <c r="M117" s="14">
        <v>756.47</v>
      </c>
      <c r="N117" s="14">
        <v>446.9</v>
      </c>
      <c r="O117" s="14">
        <f t="shared" si="21"/>
        <v>3301.12</v>
      </c>
      <c r="P117" s="13"/>
    </row>
    <row r="118" spans="1:16">
      <c r="E118" s="12" t="s">
        <v>173</v>
      </c>
      <c r="G118" s="13"/>
      <c r="H118" s="14">
        <v>5096.68</v>
      </c>
      <c r="I118" s="14">
        <v>2296.34</v>
      </c>
      <c r="J118" s="14">
        <v>2296.34</v>
      </c>
      <c r="K118" s="14">
        <v>2296.33</v>
      </c>
      <c r="L118" s="14">
        <v>2296.33</v>
      </c>
      <c r="M118" s="14">
        <v>2296.33</v>
      </c>
      <c r="N118" s="14">
        <v>2296.33</v>
      </c>
      <c r="O118" s="14">
        <f t="shared" si="21"/>
        <v>18874.68</v>
      </c>
      <c r="P118" s="13"/>
    </row>
    <row r="119" spans="1:16">
      <c r="E119" s="12" t="s">
        <v>174</v>
      </c>
      <c r="G119" s="13"/>
      <c r="H119" s="13"/>
      <c r="I119" s="13"/>
      <c r="J119" s="13"/>
      <c r="K119" s="14">
        <v>360</v>
      </c>
      <c r="L119" s="14">
        <v>5260</v>
      </c>
      <c r="M119" s="13"/>
      <c r="N119" s="14">
        <v>4995</v>
      </c>
      <c r="O119" s="14">
        <f t="shared" si="21"/>
        <v>10615</v>
      </c>
      <c r="P119" s="13"/>
    </row>
    <row r="120" spans="1:16">
      <c r="E120" s="12" t="s">
        <v>175</v>
      </c>
      <c r="G120" s="13"/>
      <c r="H120" s="14">
        <v>98.95</v>
      </c>
      <c r="I120" s="14">
        <v>250</v>
      </c>
      <c r="J120" s="14">
        <v>10</v>
      </c>
      <c r="K120" s="13"/>
      <c r="L120" s="14">
        <v>423.56</v>
      </c>
      <c r="M120" s="13"/>
      <c r="N120" s="14">
        <v>74.75</v>
      </c>
      <c r="O120" s="14">
        <f t="shared" si="21"/>
        <v>857.26</v>
      </c>
      <c r="P120" s="13"/>
    </row>
    <row r="121" spans="1:16">
      <c r="E121" s="12" t="s">
        <v>176</v>
      </c>
      <c r="G121" s="13"/>
      <c r="H121" s="14">
        <v>156</v>
      </c>
      <c r="I121" s="14">
        <v>182.8</v>
      </c>
      <c r="J121" s="13"/>
      <c r="K121" s="14">
        <v>48</v>
      </c>
      <c r="L121" s="14">
        <v>490</v>
      </c>
      <c r="M121" s="14">
        <v>298.77999999999997</v>
      </c>
      <c r="N121" s="14">
        <v>95</v>
      </c>
      <c r="O121" s="14">
        <f t="shared" si="21"/>
        <v>1270.58</v>
      </c>
      <c r="P121" s="13"/>
    </row>
    <row r="122" spans="1:16">
      <c r="E122" s="12" t="s">
        <v>180</v>
      </c>
      <c r="G122" s="15">
        <v>70.06</v>
      </c>
      <c r="H122" s="15">
        <v>60.08</v>
      </c>
      <c r="I122" s="15">
        <v>51.9</v>
      </c>
      <c r="J122" s="15">
        <v>69.64</v>
      </c>
      <c r="K122" s="15">
        <v>420</v>
      </c>
      <c r="L122" s="17"/>
      <c r="M122" s="15">
        <v>82.57</v>
      </c>
      <c r="N122" s="15">
        <v>128.19999999999999</v>
      </c>
      <c r="O122" s="15">
        <f t="shared" si="21"/>
        <v>882.45</v>
      </c>
      <c r="P122" s="13"/>
    </row>
    <row r="123" spans="1:16">
      <c r="D123" s="12" t="s">
        <v>186</v>
      </c>
      <c r="G123" s="14">
        <f t="shared" ref="G123:N123" si="22">ROUND(SUM(G105:G106)+SUM(G111:G122),5)</f>
        <v>11669.36</v>
      </c>
      <c r="H123" s="14">
        <f t="shared" si="22"/>
        <v>17299.04</v>
      </c>
      <c r="I123" s="14">
        <f t="shared" si="22"/>
        <v>21696.77</v>
      </c>
      <c r="J123" s="14">
        <f t="shared" si="22"/>
        <v>29678.73</v>
      </c>
      <c r="K123" s="14">
        <f t="shared" si="22"/>
        <v>18099.71</v>
      </c>
      <c r="L123" s="14">
        <f t="shared" si="22"/>
        <v>36432.730000000003</v>
      </c>
      <c r="M123" s="14">
        <f t="shared" si="22"/>
        <v>31263.77</v>
      </c>
      <c r="N123" s="14">
        <f t="shared" si="22"/>
        <v>36270.54</v>
      </c>
      <c r="O123" s="14">
        <f t="shared" si="21"/>
        <v>202410.65</v>
      </c>
      <c r="P123" s="13"/>
    </row>
    <row r="124" spans="1:16">
      <c r="D124" s="12" t="s">
        <v>87</v>
      </c>
      <c r="G124" s="15">
        <v>7881.03</v>
      </c>
      <c r="H124" s="15">
        <v>7881.03</v>
      </c>
      <c r="I124" s="15">
        <v>7881.03</v>
      </c>
      <c r="J124" s="15">
        <v>7881.03</v>
      </c>
      <c r="K124" s="15">
        <v>7881.03</v>
      </c>
      <c r="L124" s="15">
        <v>7881.03</v>
      </c>
      <c r="M124" s="15">
        <v>7881.03</v>
      </c>
      <c r="N124" s="15">
        <v>7881.03</v>
      </c>
      <c r="O124" s="15">
        <f t="shared" si="21"/>
        <v>63048.24</v>
      </c>
      <c r="P124" s="13"/>
    </row>
    <row r="125" spans="1:16">
      <c r="C125" s="12" t="s">
        <v>88</v>
      </c>
      <c r="G125" s="15">
        <f t="shared" ref="G125:N125" si="23">ROUND(G29+G64+SUM(G69:G71)+G88+G104+SUM(G123:G124),5)</f>
        <v>249868.78</v>
      </c>
      <c r="H125" s="15">
        <f t="shared" si="23"/>
        <v>288725.81</v>
      </c>
      <c r="I125" s="15">
        <f t="shared" si="23"/>
        <v>268541.5</v>
      </c>
      <c r="J125" s="15">
        <f t="shared" si="23"/>
        <v>277173.62</v>
      </c>
      <c r="K125" s="15">
        <f t="shared" si="23"/>
        <v>253703.93</v>
      </c>
      <c r="L125" s="15">
        <f t="shared" si="23"/>
        <v>313949.64</v>
      </c>
      <c r="M125" s="15">
        <f t="shared" si="23"/>
        <v>289358.55</v>
      </c>
      <c r="N125" s="15">
        <f t="shared" si="23"/>
        <v>291367.52</v>
      </c>
      <c r="O125" s="15">
        <f t="shared" si="21"/>
        <v>2232689.35</v>
      </c>
      <c r="P125" s="13"/>
    </row>
    <row r="126" spans="1:16">
      <c r="B126" s="12" t="s">
        <v>89</v>
      </c>
      <c r="G126" s="15">
        <f t="shared" ref="G126:N126" si="24">ROUND(G5+G28-G125,5)</f>
        <v>31534.45</v>
      </c>
      <c r="H126" s="15">
        <f t="shared" si="24"/>
        <v>-9000.08</v>
      </c>
      <c r="I126" s="15">
        <f t="shared" si="24"/>
        <v>12049.84</v>
      </c>
      <c r="J126" s="15">
        <f t="shared" si="24"/>
        <v>505.68</v>
      </c>
      <c r="K126" s="15">
        <f t="shared" si="24"/>
        <v>24250.77</v>
      </c>
      <c r="L126" s="15">
        <f t="shared" si="24"/>
        <v>-36612.21</v>
      </c>
      <c r="M126" s="15">
        <f t="shared" si="24"/>
        <v>-21741.87</v>
      </c>
      <c r="N126" s="15">
        <f t="shared" si="24"/>
        <v>-24935.83</v>
      </c>
      <c r="O126" s="15">
        <f t="shared" si="21"/>
        <v>-23949.25</v>
      </c>
      <c r="P126" s="13"/>
    </row>
    <row r="127" spans="1:16" ht="14.5" thickBot="1">
      <c r="A127" s="12" t="s">
        <v>50</v>
      </c>
      <c r="G127" s="16">
        <f t="shared" ref="G127:N127" si="25">G126</f>
        <v>31534.45</v>
      </c>
      <c r="H127" s="16">
        <f t="shared" si="25"/>
        <v>-9000.08</v>
      </c>
      <c r="I127" s="16">
        <f t="shared" si="25"/>
        <v>12049.84</v>
      </c>
      <c r="J127" s="16">
        <f t="shared" si="25"/>
        <v>505.68</v>
      </c>
      <c r="K127" s="16">
        <f t="shared" si="25"/>
        <v>24250.77</v>
      </c>
      <c r="L127" s="16">
        <f t="shared" si="25"/>
        <v>-36612.21</v>
      </c>
      <c r="M127" s="16">
        <f t="shared" si="25"/>
        <v>-21741.87</v>
      </c>
      <c r="N127" s="16">
        <f t="shared" si="25"/>
        <v>-24935.83</v>
      </c>
      <c r="O127" s="16">
        <f t="shared" si="21"/>
        <v>-23949.25</v>
      </c>
      <c r="P127" s="13"/>
    </row>
    <row r="128" spans="1:16">
      <c r="G128" s="13"/>
      <c r="H128" s="13"/>
      <c r="I128" s="13"/>
      <c r="J128" s="13"/>
      <c r="K128" s="13"/>
      <c r="L128" s="13"/>
      <c r="M128" s="13"/>
      <c r="N128" s="13"/>
      <c r="O128" s="13"/>
      <c r="P128" s="13"/>
    </row>
  </sheetData>
  <pageMargins left="0.5" right="0.5" top="0.75" bottom="0.75" header="0.5" footer="0.5"/>
  <pageSetup scale="73" fitToHeight="3" orientation="landscape" r:id="rId1"/>
  <headerFooter>
    <oddFooter>&amp;L&amp;"Arial,Regular"&amp;F&amp;C&amp;"Arial,Regular"&amp;A&amp;R&amp;"Arial,Regular"&amp;D 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49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14" width="13.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I11" s="15">
        <v>8</v>
      </c>
      <c r="J11" s="15">
        <v>3.14</v>
      </c>
      <c r="K11" s="15">
        <v>1.23</v>
      </c>
      <c r="L11" s="15">
        <v>5.78</v>
      </c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I16" s="15">
        <v>111</v>
      </c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K19" s="15">
        <v>193.45</v>
      </c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I81" s="15">
        <v>631.47</v>
      </c>
      <c r="J81" s="15">
        <v>289.49</v>
      </c>
      <c r="L81" s="15">
        <v>280</v>
      </c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I98" s="15">
        <v>1283.4000000000001</v>
      </c>
      <c r="J98" s="15">
        <v>150</v>
      </c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I102" s="15">
        <v>258.02</v>
      </c>
      <c r="L102" s="15">
        <v>150.47</v>
      </c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K128" s="15">
        <v>173.97</v>
      </c>
      <c r="L128" s="15">
        <v>1200.5</v>
      </c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I141" s="15">
        <v>98.95</v>
      </c>
      <c r="J141" s="15">
        <v>250</v>
      </c>
      <c r="K141" s="15">
        <v>10</v>
      </c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14">
        <v>48</v>
      </c>
      <c r="M143" s="14">
        <v>490</v>
      </c>
      <c r="N143" s="14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5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0.75" bottom="0.75" header="0.5" footer="0.5"/>
  <pageSetup scale="59" fitToHeight="3" orientation="portrait" r:id="rId1"/>
  <headerFooter>
    <oddFooter>&amp;L&amp;F&amp;C&amp;A&amp;R&amp;D 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6:W41"/>
  <sheetViews>
    <sheetView workbookViewId="0"/>
  </sheetViews>
  <sheetFormatPr defaultColWidth="8.6640625" defaultRowHeight="14"/>
  <cols>
    <col min="1" max="4" width="2" style="6" bestFit="1" customWidth="1"/>
    <col min="5" max="5" width="29.1640625" style="6" customWidth="1"/>
    <col min="6" max="6" width="12.6640625" style="13" customWidth="1"/>
    <col min="7" max="7" width="10.08203125" style="13" customWidth="1"/>
    <col min="8" max="8" width="11.08203125" style="13" customWidth="1"/>
    <col min="9" max="9" width="10.1640625" style="13" customWidth="1"/>
    <col min="10" max="10" width="11.6640625" style="13" customWidth="1"/>
    <col min="11" max="11" width="10.5" style="13" customWidth="1"/>
    <col min="12" max="12" width="10.58203125" style="13" customWidth="1"/>
    <col min="13" max="13" width="10" style="13" customWidth="1"/>
    <col min="14" max="14" width="12" style="13" customWidth="1"/>
    <col min="15" max="15" width="8.5" style="13" customWidth="1"/>
    <col min="16" max="16" width="7.83203125" style="13" customWidth="1"/>
    <col min="17" max="17" width="10.1640625" style="13" customWidth="1"/>
    <col min="18" max="18" width="10.5" style="13" customWidth="1"/>
    <col min="19" max="19" width="9.33203125" style="13" customWidth="1"/>
    <col min="20" max="20" width="10.58203125" style="13" customWidth="1"/>
    <col min="21" max="21" width="10" style="13" customWidth="1"/>
    <col min="22" max="22" width="13.5" style="13" customWidth="1"/>
    <col min="23" max="23" width="8.6640625" style="13"/>
    <col min="24" max="16384" width="8.6640625" style="6"/>
  </cols>
  <sheetData>
    <row r="6" spans="1:23" ht="30" customHeight="1"/>
    <row r="8" spans="1:23" ht="20">
      <c r="A8" s="5" t="s">
        <v>0</v>
      </c>
      <c r="V8" s="13" t="s">
        <v>307</v>
      </c>
    </row>
    <row r="9" spans="1:23" ht="24">
      <c r="A9" s="7" t="s">
        <v>224</v>
      </c>
      <c r="V9" s="62" t="s">
        <v>307</v>
      </c>
    </row>
    <row r="10" spans="1:23" ht="16.5">
      <c r="A10" s="9" t="s">
        <v>540</v>
      </c>
      <c r="H10" s="245"/>
      <c r="I10" s="246"/>
      <c r="J10" s="246"/>
      <c r="K10" s="246"/>
      <c r="L10" s="255"/>
      <c r="N10" s="245"/>
      <c r="O10" s="246"/>
      <c r="P10" s="246"/>
      <c r="Q10" s="255"/>
      <c r="R10" s="245"/>
      <c r="S10" s="246"/>
      <c r="T10" s="246"/>
      <c r="U10" s="255"/>
      <c r="V10" s="63" t="s">
        <v>2</v>
      </c>
    </row>
    <row r="11" spans="1:23" s="57" customFormat="1" ht="42">
      <c r="F11" s="244"/>
      <c r="G11" s="244"/>
      <c r="H11" s="247" t="s">
        <v>226</v>
      </c>
      <c r="I11" s="21" t="s">
        <v>227</v>
      </c>
      <c r="J11" s="21" t="s">
        <v>228</v>
      </c>
      <c r="K11" s="21" t="s">
        <v>229</v>
      </c>
      <c r="L11" s="256"/>
      <c r="M11" s="244"/>
      <c r="N11" s="247" t="s">
        <v>230</v>
      </c>
      <c r="O11" s="21" t="s">
        <v>231</v>
      </c>
      <c r="P11" s="21" t="s">
        <v>232</v>
      </c>
      <c r="Q11" s="256"/>
      <c r="R11" s="247" t="s">
        <v>234</v>
      </c>
      <c r="S11" s="21" t="s">
        <v>541</v>
      </c>
      <c r="T11" s="21" t="s">
        <v>235</v>
      </c>
      <c r="U11" s="256"/>
      <c r="V11" s="244"/>
      <c r="W11" s="244"/>
    </row>
    <row r="12" spans="1:23" s="57" customFormat="1" ht="55.5" customHeight="1">
      <c r="F12" s="21" t="s">
        <v>238</v>
      </c>
      <c r="G12" s="21" t="s">
        <v>239</v>
      </c>
      <c r="H12" s="247" t="s">
        <v>240</v>
      </c>
      <c r="I12" s="21" t="s">
        <v>240</v>
      </c>
      <c r="J12" s="21" t="s">
        <v>240</v>
      </c>
      <c r="K12" s="21" t="s">
        <v>240</v>
      </c>
      <c r="L12" s="257" t="s">
        <v>241</v>
      </c>
      <c r="M12" s="21" t="s">
        <v>242</v>
      </c>
      <c r="N12" s="247" t="s">
        <v>243</v>
      </c>
      <c r="O12" s="21" t="s">
        <v>243</v>
      </c>
      <c r="P12" s="21" t="s">
        <v>243</v>
      </c>
      <c r="Q12" s="257" t="s">
        <v>244</v>
      </c>
      <c r="R12" s="247" t="s">
        <v>245</v>
      </c>
      <c r="S12" s="21" t="s">
        <v>245</v>
      </c>
      <c r="T12" s="21" t="s">
        <v>245</v>
      </c>
      <c r="U12" s="257" t="s">
        <v>246</v>
      </c>
      <c r="V12" s="21" t="s">
        <v>63</v>
      </c>
      <c r="W12" s="244"/>
    </row>
    <row r="13" spans="1:23">
      <c r="B13" s="12" t="s">
        <v>64</v>
      </c>
      <c r="H13" s="248"/>
      <c r="L13" s="258"/>
      <c r="N13" s="248"/>
      <c r="Q13" s="258"/>
      <c r="R13" s="248"/>
      <c r="U13" s="258"/>
    </row>
    <row r="14" spans="1:23">
      <c r="D14" s="12" t="s">
        <v>65</v>
      </c>
      <c r="H14" s="248"/>
      <c r="L14" s="258"/>
      <c r="N14" s="248"/>
      <c r="Q14" s="258"/>
      <c r="R14" s="248"/>
      <c r="U14" s="258"/>
    </row>
    <row r="15" spans="1:23">
      <c r="E15" s="12" t="s">
        <v>66</v>
      </c>
      <c r="F15" s="14">
        <v>15538.32</v>
      </c>
      <c r="H15" s="248"/>
      <c r="L15" s="258"/>
      <c r="N15" s="248"/>
      <c r="Q15" s="258"/>
      <c r="R15" s="248"/>
      <c r="U15" s="258"/>
      <c r="V15" s="14">
        <f t="shared" ref="V15:V26" si="0">ROUND(SUM(F15:G15)+SUM(L15:M15)+Q15+U15,5)</f>
        <v>15538.32</v>
      </c>
    </row>
    <row r="16" spans="1:23">
      <c r="E16" s="12" t="s">
        <v>67</v>
      </c>
      <c r="F16" s="14">
        <v>1609911</v>
      </c>
      <c r="H16" s="248"/>
      <c r="L16" s="258"/>
      <c r="N16" s="248"/>
      <c r="Q16" s="258"/>
      <c r="R16" s="248"/>
      <c r="U16" s="258"/>
      <c r="V16" s="14">
        <f t="shared" si="0"/>
        <v>1609911</v>
      </c>
    </row>
    <row r="17" spans="3:22">
      <c r="E17" s="12" t="s">
        <v>248</v>
      </c>
      <c r="G17" s="14">
        <v>48345.31</v>
      </c>
      <c r="H17" s="248"/>
      <c r="L17" s="258"/>
      <c r="N17" s="248"/>
      <c r="Q17" s="258"/>
      <c r="R17" s="248"/>
      <c r="U17" s="258"/>
      <c r="V17" s="14">
        <f t="shared" si="0"/>
        <v>48345.31</v>
      </c>
    </row>
    <row r="18" spans="3:22">
      <c r="E18" s="12" t="s">
        <v>68</v>
      </c>
      <c r="H18" s="249">
        <v>15944.22</v>
      </c>
      <c r="I18" s="50">
        <v>8201.3799999999992</v>
      </c>
      <c r="J18" s="50">
        <v>3520</v>
      </c>
      <c r="K18" s="50">
        <v>1935</v>
      </c>
      <c r="L18" s="259">
        <f>ROUND(SUM(H18:K18),5)</f>
        <v>29600.6</v>
      </c>
      <c r="N18" s="248"/>
      <c r="Q18" s="258"/>
      <c r="R18" s="248"/>
      <c r="U18" s="258"/>
      <c r="V18" s="14">
        <f t="shared" si="0"/>
        <v>29600.6</v>
      </c>
    </row>
    <row r="19" spans="3:22">
      <c r="E19" s="12" t="s">
        <v>69</v>
      </c>
      <c r="F19" s="14">
        <v>46.14</v>
      </c>
      <c r="H19" s="248"/>
      <c r="L19" s="258"/>
      <c r="N19" s="248"/>
      <c r="Q19" s="258"/>
      <c r="R19" s="248"/>
      <c r="U19" s="258"/>
      <c r="V19" s="14">
        <f t="shared" si="0"/>
        <v>46.14</v>
      </c>
    </row>
    <row r="20" spans="3:22">
      <c r="E20" s="12" t="s">
        <v>70</v>
      </c>
      <c r="F20" s="14">
        <v>12550.79</v>
      </c>
      <c r="H20" s="248"/>
      <c r="L20" s="258"/>
      <c r="M20" s="14">
        <v>13673.48</v>
      </c>
      <c r="N20" s="248"/>
      <c r="Q20" s="258"/>
      <c r="R20" s="248"/>
      <c r="U20" s="258"/>
      <c r="V20" s="14">
        <f t="shared" si="0"/>
        <v>26224.27</v>
      </c>
    </row>
    <row r="21" spans="3:22">
      <c r="E21" s="12" t="s">
        <v>71</v>
      </c>
      <c r="F21" s="14">
        <v>16136.77</v>
      </c>
      <c r="H21" s="248"/>
      <c r="L21" s="258"/>
      <c r="N21" s="248"/>
      <c r="Q21" s="258"/>
      <c r="R21" s="248"/>
      <c r="U21" s="258"/>
      <c r="V21" s="14">
        <f t="shared" si="0"/>
        <v>16136.77</v>
      </c>
    </row>
    <row r="22" spans="3:22">
      <c r="E22" s="12" t="s">
        <v>73</v>
      </c>
      <c r="F22" s="14">
        <v>3303.57</v>
      </c>
      <c r="H22" s="248"/>
      <c r="L22" s="258"/>
      <c r="N22" s="248"/>
      <c r="Q22" s="258"/>
      <c r="R22" s="248"/>
      <c r="U22" s="258"/>
      <c r="V22" s="14">
        <f t="shared" si="0"/>
        <v>3303.57</v>
      </c>
    </row>
    <row r="23" spans="3:22">
      <c r="E23" s="12" t="s">
        <v>74</v>
      </c>
      <c r="F23" s="14">
        <v>3252.98</v>
      </c>
      <c r="H23" s="248"/>
      <c r="L23" s="258"/>
      <c r="N23" s="248"/>
      <c r="Q23" s="258"/>
      <c r="R23" s="248"/>
      <c r="U23" s="258"/>
      <c r="V23" s="14">
        <f t="shared" si="0"/>
        <v>3252.98</v>
      </c>
    </row>
    <row r="24" spans="3:22">
      <c r="E24" s="12" t="s">
        <v>75</v>
      </c>
      <c r="F24" s="15">
        <v>13950.5</v>
      </c>
      <c r="G24" s="17"/>
      <c r="H24" s="250"/>
      <c r="I24" s="17"/>
      <c r="J24" s="17"/>
      <c r="K24" s="17"/>
      <c r="L24" s="260"/>
      <c r="M24" s="17"/>
      <c r="N24" s="250"/>
      <c r="O24" s="17"/>
      <c r="P24" s="17"/>
      <c r="Q24" s="260"/>
      <c r="R24" s="250"/>
      <c r="S24" s="17"/>
      <c r="T24" s="17"/>
      <c r="U24" s="260"/>
      <c r="V24" s="15">
        <f t="shared" si="0"/>
        <v>13950.5</v>
      </c>
    </row>
    <row r="25" spans="3:22">
      <c r="D25" s="12" t="s">
        <v>76</v>
      </c>
      <c r="F25" s="26">
        <f t="shared" ref="F25:K25" si="1">ROUND(SUM(F14:F24),5)</f>
        <v>1674690.07</v>
      </c>
      <c r="G25" s="26">
        <f t="shared" si="1"/>
        <v>48345.31</v>
      </c>
      <c r="H25" s="251">
        <f t="shared" si="1"/>
        <v>15944.22</v>
      </c>
      <c r="I25" s="26">
        <f t="shared" si="1"/>
        <v>8201.3799999999992</v>
      </c>
      <c r="J25" s="26">
        <f t="shared" si="1"/>
        <v>3520</v>
      </c>
      <c r="K25" s="26">
        <f t="shared" si="1"/>
        <v>1935</v>
      </c>
      <c r="L25" s="261">
        <f>ROUND(SUM(H25:K25),5)</f>
        <v>29600.6</v>
      </c>
      <c r="M25" s="26">
        <f>ROUND(SUM(M14:M24),5)</f>
        <v>13673.48</v>
      </c>
      <c r="N25" s="254"/>
      <c r="O25" s="18"/>
      <c r="P25" s="18"/>
      <c r="Q25" s="264"/>
      <c r="R25" s="254"/>
      <c r="S25" s="18"/>
      <c r="T25" s="18"/>
      <c r="U25" s="264"/>
      <c r="V25" s="26">
        <f t="shared" si="0"/>
        <v>1766309.46</v>
      </c>
    </row>
    <row r="26" spans="3:22">
      <c r="C26" s="12" t="s">
        <v>77</v>
      </c>
      <c r="F26" s="14">
        <f t="shared" ref="F26:K26" si="2">F25</f>
        <v>1674690.07</v>
      </c>
      <c r="G26" s="14">
        <f t="shared" si="2"/>
        <v>48345.31</v>
      </c>
      <c r="H26" s="249">
        <f t="shared" si="2"/>
        <v>15944.22</v>
      </c>
      <c r="I26" s="50">
        <f t="shared" si="2"/>
        <v>8201.3799999999992</v>
      </c>
      <c r="J26" s="50">
        <f t="shared" si="2"/>
        <v>3520</v>
      </c>
      <c r="K26" s="50">
        <f t="shared" si="2"/>
        <v>1935</v>
      </c>
      <c r="L26" s="259">
        <f>ROUND(SUM(H26:K26),5)</f>
        <v>29600.6</v>
      </c>
      <c r="M26" s="14">
        <f>M25</f>
        <v>13673.48</v>
      </c>
      <c r="N26" s="248"/>
      <c r="Q26" s="258"/>
      <c r="R26" s="248"/>
      <c r="U26" s="258"/>
      <c r="V26" s="14">
        <f t="shared" si="0"/>
        <v>1766309.46</v>
      </c>
    </row>
    <row r="27" spans="3:22">
      <c r="C27" s="12" t="s">
        <v>78</v>
      </c>
      <c r="H27" s="248"/>
      <c r="L27" s="258"/>
      <c r="N27" s="248"/>
      <c r="Q27" s="258"/>
      <c r="R27" s="248"/>
      <c r="U27" s="258"/>
    </row>
    <row r="28" spans="3:22">
      <c r="D28" s="12" t="s">
        <v>79</v>
      </c>
      <c r="F28" s="14">
        <v>1171536.26</v>
      </c>
      <c r="G28" s="14">
        <v>15979.59</v>
      </c>
      <c r="H28" s="248"/>
      <c r="L28" s="258"/>
      <c r="N28" s="249">
        <v>34920</v>
      </c>
      <c r="Q28" s="259">
        <f>ROUND(SUM(N28:P28),5)</f>
        <v>34920</v>
      </c>
      <c r="R28" s="248"/>
      <c r="U28" s="258"/>
      <c r="V28" s="14">
        <f t="shared" ref="V28:V40" si="3">ROUND(SUM(F28:G28)+SUM(L28:M28)+Q28+U28,5)</f>
        <v>1222435.8500000001</v>
      </c>
    </row>
    <row r="29" spans="3:22">
      <c r="D29" s="12" t="s">
        <v>80</v>
      </c>
      <c r="F29" s="14">
        <v>192465.77</v>
      </c>
      <c r="H29" s="248"/>
      <c r="L29" s="258"/>
      <c r="N29" s="248"/>
      <c r="Q29" s="258"/>
      <c r="R29" s="248"/>
      <c r="U29" s="258"/>
      <c r="V29" s="14">
        <f t="shared" si="3"/>
        <v>192465.77</v>
      </c>
    </row>
    <row r="30" spans="3:22">
      <c r="D30" s="12" t="s">
        <v>81</v>
      </c>
      <c r="F30" s="14">
        <v>11272.82</v>
      </c>
      <c r="H30" s="248"/>
      <c r="L30" s="258"/>
      <c r="N30" s="248"/>
      <c r="Q30" s="258"/>
      <c r="R30" s="248"/>
      <c r="S30" s="50">
        <v>350</v>
      </c>
      <c r="T30" s="50">
        <v>2150</v>
      </c>
      <c r="U30" s="259">
        <f>ROUND(SUM(R30:T30),5)</f>
        <v>2500</v>
      </c>
      <c r="V30" s="14">
        <f t="shared" si="3"/>
        <v>13772.82</v>
      </c>
    </row>
    <row r="31" spans="3:22">
      <c r="D31" s="12" t="s">
        <v>82</v>
      </c>
      <c r="F31" s="14">
        <v>1562.79</v>
      </c>
      <c r="H31" s="248"/>
      <c r="L31" s="258"/>
      <c r="N31" s="248"/>
      <c r="Q31" s="258"/>
      <c r="R31" s="248"/>
      <c r="U31" s="258"/>
      <c r="V31" s="14">
        <f t="shared" si="3"/>
        <v>1562.79</v>
      </c>
    </row>
    <row r="32" spans="3:22">
      <c r="D32" s="12" t="s">
        <v>84</v>
      </c>
      <c r="F32" s="14">
        <v>29087.01</v>
      </c>
      <c r="H32" s="248"/>
      <c r="L32" s="258"/>
      <c r="M32" s="14">
        <v>14281.05</v>
      </c>
      <c r="N32" s="249">
        <v>7750</v>
      </c>
      <c r="O32" s="50">
        <v>1566.47</v>
      </c>
      <c r="P32" s="50">
        <v>2360.44</v>
      </c>
      <c r="Q32" s="259">
        <f>ROUND(SUM(N32:P32),5)</f>
        <v>11676.91</v>
      </c>
      <c r="R32" s="249">
        <v>12252.72</v>
      </c>
      <c r="T32" s="50">
        <v>814.94</v>
      </c>
      <c r="U32" s="259">
        <f>ROUND(SUM(R32:T32),5)</f>
        <v>13067.66</v>
      </c>
      <c r="V32" s="14">
        <f t="shared" si="3"/>
        <v>68112.63</v>
      </c>
    </row>
    <row r="33" spans="1:22">
      <c r="D33" s="12" t="s">
        <v>250</v>
      </c>
      <c r="H33" s="249">
        <v>10360.07</v>
      </c>
      <c r="I33" s="50">
        <v>5000</v>
      </c>
      <c r="J33" s="50">
        <v>3740</v>
      </c>
      <c r="K33" s="50">
        <v>1826</v>
      </c>
      <c r="L33" s="259">
        <f>ROUND(SUM(H33:K33),5)</f>
        <v>20926.07</v>
      </c>
      <c r="N33" s="248"/>
      <c r="Q33" s="258"/>
      <c r="R33" s="248"/>
      <c r="U33" s="258"/>
      <c r="V33" s="14">
        <f t="shared" si="3"/>
        <v>20926.07</v>
      </c>
    </row>
    <row r="34" spans="1:22">
      <c r="D34" s="12" t="s">
        <v>251</v>
      </c>
      <c r="G34" s="14">
        <v>28031.31</v>
      </c>
      <c r="H34" s="248"/>
      <c r="L34" s="258"/>
      <c r="N34" s="248"/>
      <c r="Q34" s="258"/>
      <c r="R34" s="248"/>
      <c r="U34" s="258"/>
      <c r="V34" s="14">
        <f t="shared" si="3"/>
        <v>28031.31</v>
      </c>
    </row>
    <row r="35" spans="1:22">
      <c r="D35" s="12" t="s">
        <v>85</v>
      </c>
      <c r="F35" s="14">
        <v>63326.11</v>
      </c>
      <c r="G35" s="14">
        <v>2273.1</v>
      </c>
      <c r="H35" s="248"/>
      <c r="L35" s="258"/>
      <c r="N35" s="248"/>
      <c r="Q35" s="258"/>
      <c r="R35" s="248"/>
      <c r="U35" s="258"/>
      <c r="V35" s="14">
        <f t="shared" si="3"/>
        <v>65599.210000000006</v>
      </c>
    </row>
    <row r="36" spans="1:22">
      <c r="D36" s="12" t="s">
        <v>86</v>
      </c>
      <c r="F36" s="50">
        <v>135426.34</v>
      </c>
      <c r="H36" s="248"/>
      <c r="J36" s="50">
        <v>24.4</v>
      </c>
      <c r="L36" s="259">
        <f>ROUND(SUM(H36:K36),5)</f>
        <v>24.4</v>
      </c>
      <c r="M36" s="50">
        <v>813.47</v>
      </c>
      <c r="N36" s="248"/>
      <c r="Q36" s="258"/>
      <c r="R36" s="249">
        <v>500</v>
      </c>
      <c r="U36" s="259">
        <f>ROUND(SUM(R36:T36),5)</f>
        <v>500</v>
      </c>
      <c r="V36" s="50">
        <f t="shared" si="3"/>
        <v>136764.21</v>
      </c>
    </row>
    <row r="37" spans="1:22">
      <c r="D37" s="12" t="s">
        <v>87</v>
      </c>
      <c r="F37" s="15">
        <v>47286.18</v>
      </c>
      <c r="G37" s="17"/>
      <c r="H37" s="250"/>
      <c r="I37" s="17"/>
      <c r="J37" s="17"/>
      <c r="K37" s="17"/>
      <c r="L37" s="260"/>
      <c r="M37" s="17"/>
      <c r="N37" s="250"/>
      <c r="O37" s="17"/>
      <c r="P37" s="17"/>
      <c r="Q37" s="260"/>
      <c r="R37" s="250"/>
      <c r="S37" s="17"/>
      <c r="T37" s="17"/>
      <c r="U37" s="260"/>
      <c r="V37" s="15">
        <f t="shared" si="3"/>
        <v>47286.18</v>
      </c>
    </row>
    <row r="38" spans="1:22">
      <c r="C38" s="12" t="s">
        <v>88</v>
      </c>
      <c r="F38" s="15">
        <f t="shared" ref="F38:K38" si="4">ROUND(SUM(F27:F37),5)</f>
        <v>1651963.28</v>
      </c>
      <c r="G38" s="15">
        <f t="shared" si="4"/>
        <v>46284</v>
      </c>
      <c r="H38" s="252">
        <f t="shared" si="4"/>
        <v>10360.07</v>
      </c>
      <c r="I38" s="15">
        <f t="shared" si="4"/>
        <v>5000</v>
      </c>
      <c r="J38" s="15">
        <f t="shared" si="4"/>
        <v>3764.4</v>
      </c>
      <c r="K38" s="15">
        <f t="shared" si="4"/>
        <v>1826</v>
      </c>
      <c r="L38" s="262">
        <f>ROUND(SUM(H38:K38),5)</f>
        <v>20950.47</v>
      </c>
      <c r="M38" s="15">
        <f>ROUND(SUM(M27:M37),5)</f>
        <v>15094.52</v>
      </c>
      <c r="N38" s="252">
        <f>ROUND(SUM(N27:N37),5)</f>
        <v>42670</v>
      </c>
      <c r="O38" s="15">
        <f>ROUND(SUM(O27:O37),5)</f>
        <v>1566.47</v>
      </c>
      <c r="P38" s="15">
        <f>ROUND(SUM(P27:P37),5)</f>
        <v>2360.44</v>
      </c>
      <c r="Q38" s="262">
        <f>ROUND(SUM(N38:P38),5)</f>
        <v>46596.91</v>
      </c>
      <c r="R38" s="252">
        <f>ROUND(SUM(R27:R37),5)</f>
        <v>12752.72</v>
      </c>
      <c r="S38" s="15">
        <f>ROUND(SUM(S27:S37),5)</f>
        <v>350</v>
      </c>
      <c r="T38" s="15">
        <f>ROUND(SUM(T27:T37),5)</f>
        <v>2964.94</v>
      </c>
      <c r="U38" s="262">
        <f>ROUND(SUM(R38:T38),5)</f>
        <v>16067.66</v>
      </c>
      <c r="V38" s="15">
        <f t="shared" si="3"/>
        <v>1796956.84</v>
      </c>
    </row>
    <row r="39" spans="1:22">
      <c r="B39" s="12" t="s">
        <v>89</v>
      </c>
      <c r="F39" s="15">
        <f t="shared" ref="F39:K39" si="5">ROUND(F13+F26-F38,5)</f>
        <v>22726.79</v>
      </c>
      <c r="G39" s="15">
        <f t="shared" si="5"/>
        <v>2061.31</v>
      </c>
      <c r="H39" s="252">
        <f t="shared" si="5"/>
        <v>5584.15</v>
      </c>
      <c r="I39" s="15">
        <f t="shared" si="5"/>
        <v>3201.38</v>
      </c>
      <c r="J39" s="15">
        <f t="shared" si="5"/>
        <v>-244.4</v>
      </c>
      <c r="K39" s="15">
        <f t="shared" si="5"/>
        <v>109</v>
      </c>
      <c r="L39" s="262">
        <f>ROUND(SUM(H39:K39),5)</f>
        <v>8650.1299999999992</v>
      </c>
      <c r="M39" s="15">
        <f>ROUND(M13+M26-M38,5)</f>
        <v>-1421.04</v>
      </c>
      <c r="N39" s="252">
        <f>ROUND(N13+N26-N38,5)</f>
        <v>-42670</v>
      </c>
      <c r="O39" s="15">
        <f>ROUND(O13+O26-O38,5)</f>
        <v>-1566.47</v>
      </c>
      <c r="P39" s="15">
        <f>ROUND(P13+P26-P38,5)</f>
        <v>-2360.44</v>
      </c>
      <c r="Q39" s="262">
        <f>ROUND(SUM(N39:P39),5)</f>
        <v>-46596.91</v>
      </c>
      <c r="R39" s="252">
        <f>ROUND(R13+R26-R38,5)</f>
        <v>-12752.72</v>
      </c>
      <c r="S39" s="15">
        <f>ROUND(S13+S26-S38,5)</f>
        <v>-350</v>
      </c>
      <c r="T39" s="15">
        <f>ROUND(T13+T26-T38,5)</f>
        <v>-2964.94</v>
      </c>
      <c r="U39" s="262">
        <f>ROUND(SUM(R39:T39),5)</f>
        <v>-16067.66</v>
      </c>
      <c r="V39" s="15">
        <f t="shared" si="3"/>
        <v>-30647.38</v>
      </c>
    </row>
    <row r="40" spans="1:22" ht="14.5" thickBot="1">
      <c r="A40" s="12" t="s">
        <v>50</v>
      </c>
      <c r="F40" s="16">
        <f t="shared" ref="F40:K40" si="6">F39</f>
        <v>22726.79</v>
      </c>
      <c r="G40" s="16">
        <f t="shared" si="6"/>
        <v>2061.31</v>
      </c>
      <c r="H40" s="253">
        <f t="shared" si="6"/>
        <v>5584.15</v>
      </c>
      <c r="I40" s="16">
        <f t="shared" si="6"/>
        <v>3201.38</v>
      </c>
      <c r="J40" s="16">
        <f t="shared" si="6"/>
        <v>-244.4</v>
      </c>
      <c r="K40" s="16">
        <f t="shared" si="6"/>
        <v>109</v>
      </c>
      <c r="L40" s="263">
        <f>ROUND(SUM(H40:K40),5)</f>
        <v>8650.1299999999992</v>
      </c>
      <c r="M40" s="16">
        <f>M39</f>
        <v>-1421.04</v>
      </c>
      <c r="N40" s="253">
        <f>N39</f>
        <v>-42670</v>
      </c>
      <c r="O40" s="16">
        <f>O39</f>
        <v>-1566.47</v>
      </c>
      <c r="P40" s="16">
        <f>P39</f>
        <v>-2360.44</v>
      </c>
      <c r="Q40" s="263">
        <f>ROUND(SUM(N40:P40),5)</f>
        <v>-46596.91</v>
      </c>
      <c r="R40" s="253">
        <f>R39</f>
        <v>-12752.72</v>
      </c>
      <c r="S40" s="16">
        <f>S39</f>
        <v>-350</v>
      </c>
      <c r="T40" s="16">
        <f>T39</f>
        <v>-2964.94</v>
      </c>
      <c r="U40" s="263">
        <f>ROUND(SUM(R40:T40),5)</f>
        <v>-16067.66</v>
      </c>
      <c r="V40" s="16">
        <f t="shared" si="3"/>
        <v>-30647.38</v>
      </c>
    </row>
    <row r="41" spans="1:22">
      <c r="H41" s="250"/>
      <c r="I41" s="17"/>
      <c r="J41" s="17"/>
      <c r="K41" s="17"/>
      <c r="L41" s="260"/>
      <c r="N41" s="250"/>
      <c r="O41" s="17"/>
      <c r="P41" s="17"/>
      <c r="Q41" s="260"/>
      <c r="R41" s="250"/>
      <c r="S41" s="17"/>
      <c r="T41" s="17"/>
      <c r="U41" s="260"/>
    </row>
  </sheetData>
  <pageMargins left="0.5" right="0.5" top="0.5" bottom="0.5" header="0.5" footer="0.5"/>
  <pageSetup scale="54" orientation="landscape" r:id="rId1"/>
  <headerFooter>
    <oddFooter>&amp;L&amp;F&amp;C&amp;A&amp;R&amp;D  &amp;T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X43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1.08203125" style="6" customWidth="1"/>
    <col min="7" max="7" width="8.33203125" style="6" customWidth="1"/>
    <col min="8" max="8" width="10.1640625" style="6" customWidth="1"/>
    <col min="9" max="9" width="9.6640625" style="6" customWidth="1"/>
    <col min="10" max="10" width="9.58203125" style="6" customWidth="1"/>
    <col min="11" max="11" width="9.6640625" style="6" customWidth="1"/>
    <col min="12" max="12" width="9.1640625" style="6" customWidth="1"/>
    <col min="13" max="14" width="11.6640625" style="6" customWidth="1"/>
    <col min="15" max="15" width="8.6640625" style="6" customWidth="1"/>
    <col min="16" max="16" width="9.1640625" style="6" customWidth="1"/>
    <col min="17" max="17" width="8.6640625" style="6" customWidth="1"/>
    <col min="18" max="18" width="9.1640625" style="6" customWidth="1"/>
    <col min="19" max="19" width="10.33203125" style="6" customWidth="1"/>
    <col min="20" max="20" width="9.83203125" style="6" customWidth="1"/>
    <col min="21" max="21" width="9" style="6" customWidth="1"/>
    <col min="22" max="22" width="9.33203125" style="6" customWidth="1"/>
    <col min="23" max="23" width="11.6640625" style="6" customWidth="1"/>
    <col min="24" max="16384" width="8.664062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0">
      <c r="A8" s="5" t="s">
        <v>0</v>
      </c>
      <c r="W8" s="6" t="s">
        <v>307</v>
      </c>
    </row>
    <row r="9" spans="1:24" ht="24">
      <c r="A9" s="7" t="s">
        <v>224</v>
      </c>
      <c r="W9" s="8" t="s">
        <v>307</v>
      </c>
    </row>
    <row r="10" spans="1:24" ht="28.5">
      <c r="A10" s="9" t="s">
        <v>555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269" t="s">
        <v>2</v>
      </c>
    </row>
    <row r="11" spans="1:24" ht="56">
      <c r="F11" s="57"/>
      <c r="G11" s="57"/>
      <c r="H11" s="270" t="s">
        <v>226</v>
      </c>
      <c r="I11" s="271" t="s">
        <v>227</v>
      </c>
      <c r="J11" s="271" t="s">
        <v>228</v>
      </c>
      <c r="K11" s="271" t="s">
        <v>229</v>
      </c>
      <c r="L11" s="273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73"/>
      <c r="S11" s="270" t="s">
        <v>234</v>
      </c>
      <c r="T11" s="271" t="s">
        <v>541</v>
      </c>
      <c r="U11" s="271" t="s">
        <v>235</v>
      </c>
      <c r="V11" s="273"/>
      <c r="W11" s="57"/>
    </row>
    <row r="12" spans="1:24" ht="4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74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74" t="s">
        <v>244</v>
      </c>
      <c r="S12" s="272" t="s">
        <v>245</v>
      </c>
      <c r="T12" s="22" t="s">
        <v>245</v>
      </c>
      <c r="U12" s="22" t="s">
        <v>245</v>
      </c>
      <c r="V12" s="274" t="s">
        <v>246</v>
      </c>
      <c r="W12" s="22" t="s">
        <v>63</v>
      </c>
    </row>
    <row r="13" spans="1:24">
      <c r="B13" s="12" t="s">
        <v>64</v>
      </c>
      <c r="F13" s="13"/>
      <c r="G13" s="13"/>
      <c r="H13" s="248"/>
      <c r="I13" s="13"/>
      <c r="J13" s="13"/>
      <c r="K13" s="13"/>
      <c r="L13" s="275"/>
      <c r="M13" s="13"/>
      <c r="N13" s="248"/>
      <c r="O13" s="13"/>
      <c r="P13" s="13"/>
      <c r="Q13" s="13"/>
      <c r="R13" s="275"/>
      <c r="S13" s="248"/>
      <c r="T13" s="13"/>
      <c r="U13" s="13"/>
      <c r="V13" s="275"/>
      <c r="W13" s="13"/>
      <c r="X13" s="13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75"/>
      <c r="M14" s="13"/>
      <c r="N14" s="248"/>
      <c r="O14" s="13"/>
      <c r="P14" s="13"/>
      <c r="Q14" s="13"/>
      <c r="R14" s="275"/>
      <c r="S14" s="248"/>
      <c r="T14" s="13"/>
      <c r="U14" s="13"/>
      <c r="V14" s="275"/>
      <c r="W14" s="13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75"/>
      <c r="M15" s="13"/>
      <c r="N15" s="248"/>
      <c r="O15" s="13"/>
      <c r="P15" s="13"/>
      <c r="Q15" s="13"/>
      <c r="R15" s="275"/>
      <c r="S15" s="248"/>
      <c r="T15" s="13"/>
      <c r="U15" s="13"/>
      <c r="V15" s="275"/>
      <c r="W15" s="14">
        <f t="shared" ref="W15:W28" si="0">ROUND(SUM(F15:G15)+SUM(L15:M15)+R15+V15,5)</f>
        <v>15538.32</v>
      </c>
      <c r="X15" s="13"/>
    </row>
    <row r="16" spans="1:24">
      <c r="E16" s="12" t="s">
        <v>67</v>
      </c>
      <c r="F16" s="14">
        <v>1874099</v>
      </c>
      <c r="G16" s="13"/>
      <c r="H16" s="248"/>
      <c r="I16" s="13"/>
      <c r="J16" s="13"/>
      <c r="K16" s="13"/>
      <c r="L16" s="275"/>
      <c r="M16" s="13"/>
      <c r="N16" s="248"/>
      <c r="O16" s="13"/>
      <c r="P16" s="13"/>
      <c r="Q16" s="13"/>
      <c r="R16" s="275"/>
      <c r="S16" s="248"/>
      <c r="T16" s="13"/>
      <c r="U16" s="13"/>
      <c r="V16" s="275"/>
      <c r="W16" s="14">
        <f t="shared" si="0"/>
        <v>1874099</v>
      </c>
      <c r="X16" s="13"/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75"/>
      <c r="M17" s="13"/>
      <c r="N17" s="249">
        <v>5524</v>
      </c>
      <c r="O17" s="50">
        <v>386</v>
      </c>
      <c r="P17" s="13"/>
      <c r="Q17" s="50">
        <v>1095</v>
      </c>
      <c r="R17" s="276">
        <f>ROUND(SUM(N17:Q17),5)</f>
        <v>7005</v>
      </c>
      <c r="S17" s="248"/>
      <c r="T17" s="13"/>
      <c r="U17" s="13"/>
      <c r="V17" s="275"/>
      <c r="W17" s="14">
        <f t="shared" si="0"/>
        <v>7005</v>
      </c>
      <c r="X17" s="13"/>
    </row>
    <row r="18" spans="3:24">
      <c r="E18" s="12" t="s">
        <v>248</v>
      </c>
      <c r="F18" s="14">
        <v>223.5</v>
      </c>
      <c r="G18" s="14">
        <v>60696.82</v>
      </c>
      <c r="H18" s="248"/>
      <c r="I18" s="13"/>
      <c r="J18" s="13"/>
      <c r="K18" s="13"/>
      <c r="L18" s="275"/>
      <c r="M18" s="13"/>
      <c r="N18" s="248"/>
      <c r="O18" s="13"/>
      <c r="P18" s="13"/>
      <c r="Q18" s="13"/>
      <c r="R18" s="275"/>
      <c r="S18" s="248"/>
      <c r="T18" s="13"/>
      <c r="U18" s="13"/>
      <c r="V18" s="275"/>
      <c r="W18" s="14">
        <f t="shared" si="0"/>
        <v>60920.32</v>
      </c>
      <c r="X18" s="13"/>
    </row>
    <row r="19" spans="3:24">
      <c r="E19" s="12" t="s">
        <v>68</v>
      </c>
      <c r="F19" s="13"/>
      <c r="G19" s="13"/>
      <c r="H19" s="249">
        <v>15835.01</v>
      </c>
      <c r="I19" s="50">
        <v>11951.38</v>
      </c>
      <c r="J19" s="50">
        <v>3520</v>
      </c>
      <c r="K19" s="50">
        <v>2031.1</v>
      </c>
      <c r="L19" s="276">
        <f>ROUND(SUM(H19:K19),5)</f>
        <v>33337.49</v>
      </c>
      <c r="M19" s="13"/>
      <c r="N19" s="248"/>
      <c r="O19" s="13"/>
      <c r="P19" s="13"/>
      <c r="Q19" s="13"/>
      <c r="R19" s="275"/>
      <c r="S19" s="248"/>
      <c r="T19" s="13"/>
      <c r="U19" s="13"/>
      <c r="V19" s="275"/>
      <c r="W19" s="14">
        <f t="shared" si="0"/>
        <v>33337.49</v>
      </c>
      <c r="X19" s="13"/>
    </row>
    <row r="20" spans="3:24">
      <c r="E20" s="12" t="s">
        <v>69</v>
      </c>
      <c r="F20" s="14">
        <v>51.31</v>
      </c>
      <c r="G20" s="13"/>
      <c r="H20" s="248"/>
      <c r="I20" s="13"/>
      <c r="J20" s="13"/>
      <c r="K20" s="13"/>
      <c r="L20" s="275"/>
      <c r="M20" s="13"/>
      <c r="N20" s="248"/>
      <c r="O20" s="13"/>
      <c r="P20" s="13"/>
      <c r="Q20" s="13"/>
      <c r="R20" s="275"/>
      <c r="S20" s="248"/>
      <c r="T20" s="13"/>
      <c r="U20" s="13"/>
      <c r="V20" s="275"/>
      <c r="W20" s="14">
        <f t="shared" si="0"/>
        <v>51.31</v>
      </c>
      <c r="X20" s="13"/>
    </row>
    <row r="21" spans="3:24">
      <c r="E21" s="12" t="s">
        <v>70</v>
      </c>
      <c r="F21" s="14">
        <v>13995.79</v>
      </c>
      <c r="G21" s="13"/>
      <c r="H21" s="248"/>
      <c r="I21" s="13"/>
      <c r="J21" s="13"/>
      <c r="K21" s="13"/>
      <c r="L21" s="275"/>
      <c r="M21" s="14">
        <v>14022.11</v>
      </c>
      <c r="N21" s="248"/>
      <c r="O21" s="13"/>
      <c r="P21" s="13"/>
      <c r="Q21" s="13"/>
      <c r="R21" s="275"/>
      <c r="S21" s="248"/>
      <c r="T21" s="13"/>
      <c r="U21" s="13"/>
      <c r="V21" s="275"/>
      <c r="W21" s="14">
        <f t="shared" si="0"/>
        <v>28017.9</v>
      </c>
      <c r="X21" s="13"/>
    </row>
    <row r="22" spans="3:24">
      <c r="E22" s="12" t="s">
        <v>71</v>
      </c>
      <c r="F22" s="14">
        <v>16986.7</v>
      </c>
      <c r="G22" s="13"/>
      <c r="H22" s="248"/>
      <c r="I22" s="13"/>
      <c r="J22" s="13"/>
      <c r="K22" s="13"/>
      <c r="L22" s="275"/>
      <c r="M22" s="13"/>
      <c r="N22" s="248"/>
      <c r="O22" s="13"/>
      <c r="P22" s="13"/>
      <c r="Q22" s="13"/>
      <c r="R22" s="275"/>
      <c r="S22" s="248"/>
      <c r="T22" s="13"/>
      <c r="U22" s="13"/>
      <c r="V22" s="275"/>
      <c r="W22" s="14">
        <f t="shared" si="0"/>
        <v>16986.7</v>
      </c>
      <c r="X22" s="13"/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75"/>
      <c r="M23" s="13"/>
      <c r="N23" s="248"/>
      <c r="O23" s="13"/>
      <c r="P23" s="13"/>
      <c r="Q23" s="13"/>
      <c r="R23" s="275"/>
      <c r="S23" s="248"/>
      <c r="T23" s="50">
        <v>350</v>
      </c>
      <c r="U23" s="13"/>
      <c r="V23" s="276">
        <f>ROUND(SUM(S23:U23),5)</f>
        <v>350</v>
      </c>
      <c r="W23" s="14">
        <f t="shared" si="0"/>
        <v>350</v>
      </c>
      <c r="X23" s="13"/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75"/>
      <c r="M24" s="13"/>
      <c r="N24" s="248"/>
      <c r="O24" s="13"/>
      <c r="P24" s="13"/>
      <c r="Q24" s="13"/>
      <c r="R24" s="275"/>
      <c r="S24" s="248"/>
      <c r="T24" s="13"/>
      <c r="U24" s="13"/>
      <c r="V24" s="275"/>
      <c r="W24" s="14">
        <f t="shared" si="0"/>
        <v>3303.57</v>
      </c>
      <c r="X24" s="13"/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75"/>
      <c r="M25" s="13"/>
      <c r="N25" s="248"/>
      <c r="O25" s="13"/>
      <c r="P25" s="13"/>
      <c r="Q25" s="13"/>
      <c r="R25" s="275"/>
      <c r="S25" s="248"/>
      <c r="T25" s="13"/>
      <c r="U25" s="13"/>
      <c r="V25" s="275"/>
      <c r="W25" s="14">
        <f t="shared" si="0"/>
        <v>3252.98</v>
      </c>
      <c r="X25" s="13"/>
    </row>
    <row r="26" spans="3:24">
      <c r="E26" s="12" t="s">
        <v>75</v>
      </c>
      <c r="F26" s="15">
        <v>15075.5</v>
      </c>
      <c r="G26" s="17"/>
      <c r="H26" s="250"/>
      <c r="I26" s="17"/>
      <c r="J26" s="17"/>
      <c r="K26" s="17"/>
      <c r="L26" s="277"/>
      <c r="M26" s="17"/>
      <c r="N26" s="250"/>
      <c r="O26" s="17"/>
      <c r="P26" s="17"/>
      <c r="Q26" s="17"/>
      <c r="R26" s="277"/>
      <c r="S26" s="250"/>
      <c r="T26" s="17"/>
      <c r="U26" s="17"/>
      <c r="V26" s="277"/>
      <c r="W26" s="15">
        <f t="shared" si="0"/>
        <v>15075.5</v>
      </c>
      <c r="X26" s="13"/>
    </row>
    <row r="27" spans="3:24">
      <c r="D27" s="12" t="s">
        <v>76</v>
      </c>
      <c r="F27" s="15">
        <f t="shared" ref="F27:K27" si="1">ROUND(SUM(F14:F26),5)</f>
        <v>1942526.67</v>
      </c>
      <c r="G27" s="26">
        <f t="shared" si="1"/>
        <v>60696.82</v>
      </c>
      <c r="H27" s="251">
        <f t="shared" si="1"/>
        <v>15835.01</v>
      </c>
      <c r="I27" s="26">
        <f t="shared" si="1"/>
        <v>11951.38</v>
      </c>
      <c r="J27" s="26">
        <f t="shared" si="1"/>
        <v>3520</v>
      </c>
      <c r="K27" s="26">
        <f t="shared" si="1"/>
        <v>2031.1</v>
      </c>
      <c r="L27" s="278">
        <f>ROUND(SUM(H27:K27),5)</f>
        <v>33337.49</v>
      </c>
      <c r="M27" s="26">
        <f>ROUND(SUM(M14:M26),5)</f>
        <v>14022.11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78">
        <f>ROUND(SUM(N27:Q27),5)</f>
        <v>7005</v>
      </c>
      <c r="S27" s="254"/>
      <c r="T27" s="26">
        <f>ROUND(SUM(T14:T26),5)</f>
        <v>350</v>
      </c>
      <c r="U27" s="18"/>
      <c r="V27" s="278">
        <f>ROUND(SUM(S27:U27),5)</f>
        <v>350</v>
      </c>
      <c r="W27" s="26">
        <f t="shared" si="0"/>
        <v>2057938.09</v>
      </c>
      <c r="X27" s="13"/>
    </row>
    <row r="28" spans="3:24">
      <c r="C28" s="12" t="s">
        <v>77</v>
      </c>
      <c r="F28" s="14">
        <f t="shared" ref="F28:K28" si="2">F27</f>
        <v>1942526.67</v>
      </c>
      <c r="G28" s="14">
        <f t="shared" si="2"/>
        <v>60696.82</v>
      </c>
      <c r="H28" s="249">
        <f t="shared" si="2"/>
        <v>15835.01</v>
      </c>
      <c r="I28" s="50">
        <f t="shared" si="2"/>
        <v>11951.38</v>
      </c>
      <c r="J28" s="50">
        <f t="shared" si="2"/>
        <v>3520</v>
      </c>
      <c r="K28" s="50">
        <f t="shared" si="2"/>
        <v>2031.1</v>
      </c>
      <c r="L28" s="276">
        <f>ROUND(SUM(H28:K28),5)</f>
        <v>33337.49</v>
      </c>
      <c r="M28" s="14">
        <f>M27</f>
        <v>14022.11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76">
        <f>ROUND(SUM(N28:Q28),5)</f>
        <v>7005</v>
      </c>
      <c r="S28" s="248"/>
      <c r="T28" s="50">
        <f>T27</f>
        <v>350</v>
      </c>
      <c r="U28" s="13"/>
      <c r="V28" s="276">
        <f>ROUND(SUM(S28:U28),5)</f>
        <v>350</v>
      </c>
      <c r="W28" s="14">
        <f t="shared" si="0"/>
        <v>2057938.09</v>
      </c>
      <c r="X28" s="13"/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75"/>
      <c r="M29" s="13"/>
      <c r="N29" s="248"/>
      <c r="O29" s="13"/>
      <c r="P29" s="13"/>
      <c r="Q29" s="13"/>
      <c r="R29" s="275"/>
      <c r="S29" s="248"/>
      <c r="T29" s="13"/>
      <c r="U29" s="13"/>
      <c r="V29" s="275"/>
      <c r="W29" s="13"/>
      <c r="X29" s="13"/>
    </row>
    <row r="30" spans="3:24">
      <c r="D30" s="12" t="s">
        <v>79</v>
      </c>
      <c r="F30" s="14">
        <v>1372571.55</v>
      </c>
      <c r="G30" s="14">
        <v>19997.59</v>
      </c>
      <c r="H30" s="248"/>
      <c r="I30" s="13"/>
      <c r="J30" s="13"/>
      <c r="K30" s="13"/>
      <c r="L30" s="275"/>
      <c r="M30" s="13"/>
      <c r="N30" s="249">
        <v>34920</v>
      </c>
      <c r="O30" s="13"/>
      <c r="P30" s="13"/>
      <c r="Q30" s="13"/>
      <c r="R30" s="276">
        <f>ROUND(SUM(N30:Q30),5)</f>
        <v>34920</v>
      </c>
      <c r="S30" s="248"/>
      <c r="T30" s="13"/>
      <c r="U30" s="13"/>
      <c r="V30" s="275"/>
      <c r="W30" s="14">
        <f t="shared" ref="W30:W42" si="3">ROUND(SUM(F30:G30)+SUM(L30:M30)+R30+V30,5)</f>
        <v>1427489.14</v>
      </c>
      <c r="X30" s="13"/>
    </row>
    <row r="31" spans="3:24">
      <c r="D31" s="12" t="s">
        <v>80</v>
      </c>
      <c r="F31" s="14">
        <v>225975.78</v>
      </c>
      <c r="G31" s="13"/>
      <c r="H31" s="248"/>
      <c r="I31" s="13"/>
      <c r="J31" s="13"/>
      <c r="K31" s="13"/>
      <c r="L31" s="275"/>
      <c r="M31" s="13"/>
      <c r="N31" s="248"/>
      <c r="O31" s="13"/>
      <c r="P31" s="13"/>
      <c r="Q31" s="13"/>
      <c r="R31" s="275"/>
      <c r="S31" s="248"/>
      <c r="T31" s="13"/>
      <c r="U31" s="13"/>
      <c r="V31" s="275"/>
      <c r="W31" s="14">
        <f t="shared" si="3"/>
        <v>225975.78</v>
      </c>
      <c r="X31" s="13"/>
    </row>
    <row r="32" spans="3:24">
      <c r="D32" s="12" t="s">
        <v>81</v>
      </c>
      <c r="F32" s="14">
        <v>11288.77</v>
      </c>
      <c r="G32" s="13"/>
      <c r="H32" s="248"/>
      <c r="I32" s="13"/>
      <c r="J32" s="13"/>
      <c r="K32" s="13"/>
      <c r="L32" s="275"/>
      <c r="M32" s="13"/>
      <c r="N32" s="248"/>
      <c r="O32" s="13"/>
      <c r="P32" s="13"/>
      <c r="Q32" s="13"/>
      <c r="R32" s="275"/>
      <c r="S32" s="248"/>
      <c r="T32" s="50">
        <v>350</v>
      </c>
      <c r="U32" s="50">
        <v>2150</v>
      </c>
      <c r="V32" s="276">
        <f>ROUND(SUM(S32:U32),5)</f>
        <v>2500</v>
      </c>
      <c r="W32" s="14">
        <f t="shared" si="3"/>
        <v>13788.77</v>
      </c>
      <c r="X32" s="13"/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75"/>
      <c r="M33" s="13"/>
      <c r="N33" s="248"/>
      <c r="O33" s="13"/>
      <c r="P33" s="13"/>
      <c r="Q33" s="13"/>
      <c r="R33" s="275"/>
      <c r="S33" s="248"/>
      <c r="T33" s="13"/>
      <c r="U33" s="13"/>
      <c r="V33" s="275"/>
      <c r="W33" s="14">
        <f t="shared" si="3"/>
        <v>1562.79</v>
      </c>
      <c r="X33" s="13"/>
    </row>
    <row r="34" spans="1:24">
      <c r="D34" s="12" t="s">
        <v>84</v>
      </c>
      <c r="F34" s="14">
        <v>33813.79</v>
      </c>
      <c r="G34" s="13"/>
      <c r="H34" s="248"/>
      <c r="I34" s="13"/>
      <c r="J34" s="13"/>
      <c r="K34" s="50">
        <v>675</v>
      </c>
      <c r="L34" s="276">
        <f>ROUND(SUM(H34:K34),5)</f>
        <v>675</v>
      </c>
      <c r="M34" s="14">
        <v>15056.12</v>
      </c>
      <c r="N34" s="249">
        <v>10337.25</v>
      </c>
      <c r="O34" s="50">
        <v>2332.0700000000002</v>
      </c>
      <c r="P34" s="50">
        <v>2360.44</v>
      </c>
      <c r="Q34" s="13"/>
      <c r="R34" s="276">
        <f>ROUND(SUM(N34:Q34),5)</f>
        <v>15029.76</v>
      </c>
      <c r="S34" s="249">
        <v>12252.72</v>
      </c>
      <c r="T34" s="13"/>
      <c r="U34" s="50">
        <v>1800.94</v>
      </c>
      <c r="V34" s="276">
        <f>ROUND(SUM(S34:U34),5)</f>
        <v>14053.66</v>
      </c>
      <c r="W34" s="14">
        <f t="shared" si="3"/>
        <v>78628.33</v>
      </c>
      <c r="X34" s="13"/>
    </row>
    <row r="35" spans="1:24">
      <c r="D35" s="12" t="s">
        <v>250</v>
      </c>
      <c r="F35" s="13"/>
      <c r="G35" s="13"/>
      <c r="H35" s="249">
        <v>12722.18</v>
      </c>
      <c r="I35" s="50">
        <v>5463.05</v>
      </c>
      <c r="J35" s="50">
        <v>3740</v>
      </c>
      <c r="K35" s="50">
        <v>1826</v>
      </c>
      <c r="L35" s="276">
        <f>ROUND(SUM(H35:K35),5)</f>
        <v>23751.23</v>
      </c>
      <c r="M35" s="13"/>
      <c r="N35" s="248"/>
      <c r="O35" s="13"/>
      <c r="P35" s="13"/>
      <c r="Q35" s="13"/>
      <c r="R35" s="275"/>
      <c r="S35" s="248"/>
      <c r="T35" s="13"/>
      <c r="U35" s="13"/>
      <c r="V35" s="275"/>
      <c r="W35" s="14">
        <f t="shared" si="3"/>
        <v>23751.23</v>
      </c>
      <c r="X35" s="13"/>
    </row>
    <row r="36" spans="1:24">
      <c r="D36" s="12" t="s">
        <v>251</v>
      </c>
      <c r="F36" s="13"/>
      <c r="G36" s="14">
        <v>35680.65</v>
      </c>
      <c r="H36" s="248"/>
      <c r="I36" s="13"/>
      <c r="J36" s="13"/>
      <c r="K36" s="13"/>
      <c r="L36" s="275"/>
      <c r="M36" s="13"/>
      <c r="N36" s="248"/>
      <c r="O36" s="13"/>
      <c r="P36" s="13"/>
      <c r="Q36" s="13"/>
      <c r="R36" s="275"/>
      <c r="S36" s="248"/>
      <c r="T36" s="13"/>
      <c r="U36" s="13"/>
      <c r="V36" s="275"/>
      <c r="W36" s="14">
        <f t="shared" si="3"/>
        <v>35680.65</v>
      </c>
      <c r="X36" s="13"/>
    </row>
    <row r="37" spans="1:24">
      <c r="D37" s="12" t="s">
        <v>85</v>
      </c>
      <c r="F37" s="14">
        <v>74801.83</v>
      </c>
      <c r="G37" s="14">
        <v>4286.2700000000004</v>
      </c>
      <c r="H37" s="248"/>
      <c r="I37" s="13"/>
      <c r="J37" s="13"/>
      <c r="K37" s="13"/>
      <c r="L37" s="275"/>
      <c r="M37" s="13"/>
      <c r="N37" s="248"/>
      <c r="O37" s="13"/>
      <c r="P37" s="13"/>
      <c r="Q37" s="13"/>
      <c r="R37" s="275"/>
      <c r="S37" s="248"/>
      <c r="T37" s="13"/>
      <c r="U37" s="13"/>
      <c r="V37" s="275"/>
      <c r="W37" s="14">
        <f t="shared" si="3"/>
        <v>79088.100000000006</v>
      </c>
      <c r="X37" s="13"/>
    </row>
    <row r="38" spans="1:24">
      <c r="D38" s="12" t="s">
        <v>86</v>
      </c>
      <c r="F38" s="14">
        <v>166140.10999999999</v>
      </c>
      <c r="G38" s="13"/>
      <c r="H38" s="248"/>
      <c r="I38" s="13"/>
      <c r="J38" s="50">
        <v>24.4</v>
      </c>
      <c r="K38" s="13"/>
      <c r="L38" s="276">
        <f>ROUND(SUM(H38:K38),5)</f>
        <v>24.4</v>
      </c>
      <c r="M38" s="14">
        <v>813.47</v>
      </c>
      <c r="N38" s="248"/>
      <c r="O38" s="13"/>
      <c r="P38" s="13"/>
      <c r="Q38" s="13"/>
      <c r="R38" s="275"/>
      <c r="S38" s="249">
        <v>1500</v>
      </c>
      <c r="T38" s="13"/>
      <c r="U38" s="13"/>
      <c r="V38" s="276">
        <f>ROUND(SUM(S38:U38),5)</f>
        <v>1500</v>
      </c>
      <c r="W38" s="14">
        <f t="shared" si="3"/>
        <v>168477.98</v>
      </c>
      <c r="X38" s="13"/>
    </row>
    <row r="39" spans="1:24">
      <c r="D39" s="12" t="s">
        <v>87</v>
      </c>
      <c r="F39" s="15">
        <v>55167.21</v>
      </c>
      <c r="G39" s="17"/>
      <c r="H39" s="250"/>
      <c r="I39" s="17"/>
      <c r="J39" s="17"/>
      <c r="K39" s="17"/>
      <c r="L39" s="277"/>
      <c r="M39" s="17"/>
      <c r="N39" s="250"/>
      <c r="O39" s="17"/>
      <c r="P39" s="17"/>
      <c r="Q39" s="17"/>
      <c r="R39" s="277"/>
      <c r="S39" s="250"/>
      <c r="T39" s="17"/>
      <c r="U39" s="17"/>
      <c r="V39" s="277"/>
      <c r="W39" s="15">
        <f t="shared" si="3"/>
        <v>55167.21</v>
      </c>
      <c r="X39" s="13"/>
    </row>
    <row r="40" spans="1:24">
      <c r="C40" s="12" t="s">
        <v>88</v>
      </c>
      <c r="F40" s="15">
        <f t="shared" ref="F40:K40" si="4">ROUND(SUM(F29:F39),5)</f>
        <v>1941321.83</v>
      </c>
      <c r="G40" s="15">
        <f t="shared" si="4"/>
        <v>59964.51</v>
      </c>
      <c r="H40" s="252">
        <f t="shared" si="4"/>
        <v>12722.18</v>
      </c>
      <c r="I40" s="15">
        <f t="shared" si="4"/>
        <v>5463.05</v>
      </c>
      <c r="J40" s="15">
        <f t="shared" si="4"/>
        <v>3764.4</v>
      </c>
      <c r="K40" s="15">
        <f t="shared" si="4"/>
        <v>2501</v>
      </c>
      <c r="L40" s="279">
        <f>ROUND(SUM(H40:K40),5)</f>
        <v>24450.63</v>
      </c>
      <c r="M40" s="15">
        <f>ROUND(SUM(M29:M39),5)</f>
        <v>15869.59</v>
      </c>
      <c r="N40" s="252">
        <f>ROUND(SUM(N29:N39),5)</f>
        <v>45257.25</v>
      </c>
      <c r="O40" s="15">
        <f>ROUND(SUM(O29:O39),5)</f>
        <v>2332.0700000000002</v>
      </c>
      <c r="P40" s="15">
        <f>ROUND(SUM(P29:P39),5)</f>
        <v>2360.44</v>
      </c>
      <c r="Q40" s="13"/>
      <c r="R40" s="279">
        <f>ROUND(SUM(N40:Q40),5)</f>
        <v>49949.760000000002</v>
      </c>
      <c r="S40" s="252">
        <f>ROUND(SUM(S29:S39),5)</f>
        <v>13752.72</v>
      </c>
      <c r="T40" s="15">
        <f>ROUND(SUM(T29:T39),5)</f>
        <v>350</v>
      </c>
      <c r="U40" s="15">
        <f>ROUND(SUM(U29:U39),5)</f>
        <v>3950.94</v>
      </c>
      <c r="V40" s="279">
        <f>ROUND(SUM(S40:U40),5)</f>
        <v>18053.66</v>
      </c>
      <c r="W40" s="15">
        <f t="shared" si="3"/>
        <v>2109609.98</v>
      </c>
      <c r="X40" s="13"/>
    </row>
    <row r="41" spans="1:24">
      <c r="B41" s="12" t="s">
        <v>89</v>
      </c>
      <c r="F41" s="15">
        <f t="shared" ref="F41:K41" si="5">ROUND(F13+F28-F40,5)</f>
        <v>1204.8399999999999</v>
      </c>
      <c r="G41" s="15">
        <f t="shared" si="5"/>
        <v>732.31</v>
      </c>
      <c r="H41" s="252">
        <f t="shared" si="5"/>
        <v>3112.83</v>
      </c>
      <c r="I41" s="15">
        <f t="shared" si="5"/>
        <v>6488.33</v>
      </c>
      <c r="J41" s="15">
        <f t="shared" si="5"/>
        <v>-244.4</v>
      </c>
      <c r="K41" s="15">
        <f t="shared" si="5"/>
        <v>-469.9</v>
      </c>
      <c r="L41" s="279">
        <f>ROUND(SUM(H41:K41),5)</f>
        <v>8886.86</v>
      </c>
      <c r="M41" s="15">
        <f>ROUND(M13+M28-M40,5)</f>
        <v>-1847.48</v>
      </c>
      <c r="N41" s="252">
        <f>ROUND(N13+N28-N40,5)</f>
        <v>-39733.25</v>
      </c>
      <c r="O41" s="15">
        <f>ROUND(O13+O28-O40,5)</f>
        <v>-1946.07</v>
      </c>
      <c r="P41" s="15">
        <f>ROUND(P13+P28-P40,5)</f>
        <v>-2360.44</v>
      </c>
      <c r="Q41" s="15">
        <f>ROUND(Q13+Q28-Q40,5)</f>
        <v>1095</v>
      </c>
      <c r="R41" s="279">
        <f>ROUND(SUM(N41:Q41),5)</f>
        <v>-42944.76</v>
      </c>
      <c r="S41" s="252">
        <f>ROUND(S13+S28-S40,5)</f>
        <v>-13752.72</v>
      </c>
      <c r="T41" s="18"/>
      <c r="U41" s="15">
        <f>ROUND(U13+U28-U40,5)</f>
        <v>-3950.94</v>
      </c>
      <c r="V41" s="279">
        <f>ROUND(SUM(S41:U41),5)</f>
        <v>-17703.66</v>
      </c>
      <c r="W41" s="15">
        <f t="shared" si="3"/>
        <v>-51671.89</v>
      </c>
      <c r="X41" s="13"/>
    </row>
    <row r="42" spans="1:24" ht="14.5" thickBot="1">
      <c r="A42" s="12" t="s">
        <v>50</v>
      </c>
      <c r="F42" s="16">
        <f t="shared" ref="F42:K42" si="6">F41</f>
        <v>1204.8399999999999</v>
      </c>
      <c r="G42" s="16">
        <f t="shared" si="6"/>
        <v>732.31</v>
      </c>
      <c r="H42" s="253">
        <f t="shared" si="6"/>
        <v>3112.83</v>
      </c>
      <c r="I42" s="16">
        <f t="shared" si="6"/>
        <v>6488.33</v>
      </c>
      <c r="J42" s="16">
        <f t="shared" si="6"/>
        <v>-244.4</v>
      </c>
      <c r="K42" s="16">
        <f t="shared" si="6"/>
        <v>-469.9</v>
      </c>
      <c r="L42" s="280">
        <f>ROUND(SUM(H42:K42),5)</f>
        <v>8886.86</v>
      </c>
      <c r="M42" s="16">
        <f>M41</f>
        <v>-1847.48</v>
      </c>
      <c r="N42" s="253">
        <f>N41</f>
        <v>-39733.25</v>
      </c>
      <c r="O42" s="16">
        <f>O41</f>
        <v>-1946.07</v>
      </c>
      <c r="P42" s="16">
        <f>P41</f>
        <v>-2360.44</v>
      </c>
      <c r="Q42" s="16">
        <f>Q41</f>
        <v>1095</v>
      </c>
      <c r="R42" s="280">
        <f>ROUND(SUM(N42:Q42),5)</f>
        <v>-42944.76</v>
      </c>
      <c r="S42" s="253">
        <f>S41</f>
        <v>-13752.72</v>
      </c>
      <c r="T42" s="20"/>
      <c r="U42" s="16">
        <f>U41</f>
        <v>-3950.94</v>
      </c>
      <c r="V42" s="280">
        <f>ROUND(SUM(S42:U42),5)</f>
        <v>-17703.66</v>
      </c>
      <c r="W42" s="16">
        <f t="shared" si="3"/>
        <v>-51671.89</v>
      </c>
      <c r="X42" s="13"/>
    </row>
    <row r="43" spans="1:24">
      <c r="F43" s="13"/>
      <c r="G43" s="13"/>
      <c r="H43" s="250"/>
      <c r="I43" s="17"/>
      <c r="J43" s="17"/>
      <c r="K43" s="17"/>
      <c r="L43" s="277"/>
      <c r="M43" s="13"/>
      <c r="N43" s="250"/>
      <c r="O43" s="17"/>
      <c r="P43" s="17"/>
      <c r="Q43" s="17"/>
      <c r="R43" s="277"/>
      <c r="S43" s="250"/>
      <c r="T43" s="17"/>
      <c r="U43" s="17"/>
      <c r="V43" s="277"/>
      <c r="W43" s="13"/>
      <c r="X43" s="13"/>
    </row>
  </sheetData>
  <pageMargins left="0.75" right="0.75" top="0.75" bottom="0.75" header="0.5" footer="0.5"/>
  <pageSetup scale="51" orientation="landscape" r:id="rId1"/>
  <headerFooter>
    <oddFooter>&amp;L&amp;F&amp;C&amp;A&amp;R&amp;D  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2F06-6E75-4E23-A97D-B9E1CEF01588}">
  <sheetPr>
    <tabColor theme="9"/>
    <pageSetUpPr fitToPage="1"/>
  </sheetPr>
  <dimension ref="A1:J80"/>
  <sheetViews>
    <sheetView zoomScale="80" zoomScaleNormal="80" workbookViewId="0">
      <selection activeCell="G5" sqref="G5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6640625" style="6" customWidth="1"/>
    <col min="8" max="8" width="2" style="6" customWidth="1"/>
    <col min="9" max="9" width="11" style="6" customWidth="1"/>
    <col min="10" max="10" width="10" style="6" bestFit="1" customWidth="1"/>
    <col min="11" max="16384" width="8.6640625" style="6"/>
  </cols>
  <sheetData>
    <row r="1" spans="1:10" ht="20">
      <c r="A1" s="5" t="s">
        <v>0</v>
      </c>
    </row>
    <row r="2" spans="1:10" ht="24">
      <c r="A2" s="7" t="s">
        <v>711</v>
      </c>
      <c r="F2" s="8"/>
      <c r="G2" s="8"/>
    </row>
    <row r="3" spans="1:10" ht="16.5">
      <c r="A3" s="9" t="str">
        <f>Cover!A6</f>
        <v>As of Aug 31, 2023</v>
      </c>
      <c r="F3" s="10"/>
      <c r="G3" s="10"/>
    </row>
    <row r="4" spans="1:10" ht="28">
      <c r="F4" s="295" t="s">
        <v>733</v>
      </c>
      <c r="G4" s="295" t="s">
        <v>734</v>
      </c>
      <c r="I4" s="295" t="s">
        <v>559</v>
      </c>
      <c r="J4" s="295" t="s">
        <v>188</v>
      </c>
    </row>
    <row r="5" spans="1:10">
      <c r="A5" s="12" t="s">
        <v>3</v>
      </c>
      <c r="B5" s="332"/>
      <c r="C5" s="332"/>
      <c r="D5" s="332"/>
      <c r="E5" s="332"/>
      <c r="F5" s="332"/>
      <c r="G5" s="332"/>
      <c r="I5" s="332"/>
      <c r="J5" s="332"/>
    </row>
    <row r="6" spans="1:10">
      <c r="A6" s="332"/>
      <c r="B6" s="12" t="s">
        <v>4</v>
      </c>
      <c r="C6" s="332"/>
      <c r="D6" s="332"/>
      <c r="E6" s="332"/>
      <c r="F6" s="332"/>
      <c r="G6" s="332"/>
      <c r="I6" s="332"/>
      <c r="J6" s="332"/>
    </row>
    <row r="7" spans="1:10">
      <c r="A7" s="332"/>
      <c r="B7" s="332"/>
      <c r="C7" s="12" t="s">
        <v>5</v>
      </c>
      <c r="D7" s="332"/>
      <c r="E7" s="332"/>
      <c r="F7" s="332"/>
      <c r="G7" s="332"/>
      <c r="I7" s="339"/>
      <c r="J7" s="340"/>
    </row>
    <row r="8" spans="1:10">
      <c r="A8" s="332"/>
      <c r="B8" s="332"/>
      <c r="C8" s="332"/>
      <c r="D8" s="345" t="s">
        <v>6</v>
      </c>
      <c r="E8" s="332"/>
      <c r="F8" s="335">
        <v>43565.45</v>
      </c>
      <c r="G8" s="335">
        <v>58604.28</v>
      </c>
      <c r="I8" s="339">
        <f t="shared" ref="I8:I16" si="0">F8-G8</f>
        <v>-15038.830000000002</v>
      </c>
      <c r="J8" s="340">
        <f>I8/G8</f>
        <v>-0.25661658158755646</v>
      </c>
    </row>
    <row r="9" spans="1:10">
      <c r="A9" s="332"/>
      <c r="B9" s="332"/>
      <c r="C9" s="332"/>
      <c r="D9" s="345" t="s">
        <v>7</v>
      </c>
      <c r="E9" s="332"/>
      <c r="F9" s="335">
        <v>686874.16</v>
      </c>
      <c r="G9" s="335">
        <v>705143.84</v>
      </c>
      <c r="I9" s="339">
        <f t="shared" si="0"/>
        <v>-18269.679999999935</v>
      </c>
      <c r="J9" s="340">
        <f t="shared" ref="J9:J61" si="1">I9/G9</f>
        <v>-2.5909153513983665E-2</v>
      </c>
    </row>
    <row r="10" spans="1:10">
      <c r="A10" s="332"/>
      <c r="B10" s="332"/>
      <c r="C10" s="332"/>
      <c r="D10" s="345" t="s">
        <v>9</v>
      </c>
      <c r="E10" s="332"/>
      <c r="F10" s="335">
        <v>915.05</v>
      </c>
      <c r="G10" s="335">
        <v>2363.6</v>
      </c>
      <c r="I10" s="339">
        <f t="shared" si="0"/>
        <v>-1448.55</v>
      </c>
      <c r="J10" s="340">
        <f t="shared" si="1"/>
        <v>-0.61285750550008466</v>
      </c>
    </row>
    <row r="11" spans="1:10">
      <c r="A11" s="332"/>
      <c r="B11" s="332"/>
      <c r="C11" s="332"/>
      <c r="D11" s="345" t="s">
        <v>10</v>
      </c>
      <c r="E11" s="332"/>
      <c r="F11" s="335">
        <v>86119.71</v>
      </c>
      <c r="G11" s="335">
        <v>63276.3</v>
      </c>
      <c r="I11" s="339">
        <f t="shared" si="0"/>
        <v>22843.410000000003</v>
      </c>
      <c r="J11" s="340">
        <f t="shared" si="1"/>
        <v>0.36101052052664273</v>
      </c>
    </row>
    <row r="12" spans="1:10">
      <c r="A12" s="332"/>
      <c r="B12" s="332"/>
      <c r="C12" s="332"/>
      <c r="D12" s="345" t="s">
        <v>732</v>
      </c>
      <c r="E12" s="332"/>
      <c r="F12" s="335">
        <f>2500.05</f>
        <v>2500.0500000000002</v>
      </c>
      <c r="G12" s="335"/>
      <c r="I12" s="339"/>
      <c r="J12" s="340"/>
    </row>
    <row r="13" spans="1:10">
      <c r="A13" s="332"/>
      <c r="B13" s="332"/>
      <c r="C13" s="332"/>
      <c r="D13" s="345" t="s">
        <v>11</v>
      </c>
      <c r="E13" s="332"/>
      <c r="F13" s="335">
        <v>225.81</v>
      </c>
      <c r="G13" s="335">
        <v>3242.03</v>
      </c>
      <c r="I13" s="339">
        <f t="shared" si="0"/>
        <v>-3016.2200000000003</v>
      </c>
      <c r="J13" s="340">
        <f t="shared" si="1"/>
        <v>-0.93034919479461942</v>
      </c>
    </row>
    <row r="14" spans="1:10">
      <c r="A14" s="332"/>
      <c r="B14" s="332"/>
      <c r="C14" s="332"/>
      <c r="D14" s="345" t="s">
        <v>12</v>
      </c>
      <c r="E14" s="332"/>
      <c r="F14" s="402">
        <v>7535.13</v>
      </c>
      <c r="G14" s="402">
        <v>14090.38</v>
      </c>
      <c r="I14" s="339">
        <f t="shared" si="0"/>
        <v>-6555.2499999999991</v>
      </c>
      <c r="J14" s="340">
        <f t="shared" si="1"/>
        <v>-0.4652287589121088</v>
      </c>
    </row>
    <row r="15" spans="1:10">
      <c r="A15" s="332"/>
      <c r="B15" s="332"/>
      <c r="C15" s="332"/>
      <c r="D15" s="407" t="s">
        <v>712</v>
      </c>
      <c r="E15" s="332"/>
      <c r="F15" s="337">
        <v>251156.88</v>
      </c>
      <c r="G15" s="337">
        <v>105055.52</v>
      </c>
      <c r="I15" s="339">
        <f t="shared" si="0"/>
        <v>146101.35999999999</v>
      </c>
      <c r="J15" s="340">
        <f t="shared" si="1"/>
        <v>1.3907061713653883</v>
      </c>
    </row>
    <row r="16" spans="1:10">
      <c r="A16" s="332"/>
      <c r="B16" s="332"/>
      <c r="C16" s="12" t="s">
        <v>13</v>
      </c>
      <c r="F16" s="221">
        <f>ROUND(SUM(F7:F15),5)</f>
        <v>1078892.24</v>
      </c>
      <c r="G16" s="221">
        <f>ROUND(SUM(G7:G15),5)</f>
        <v>951775.95</v>
      </c>
      <c r="I16" s="339">
        <f t="shared" si="0"/>
        <v>127116.29000000004</v>
      </c>
      <c r="J16" s="340">
        <f t="shared" si="1"/>
        <v>0.13355694688440073</v>
      </c>
    </row>
    <row r="17" spans="1:10">
      <c r="A17" s="332"/>
      <c r="B17" s="332"/>
      <c r="C17" s="12" t="s">
        <v>297</v>
      </c>
      <c r="D17" s="332"/>
      <c r="E17" s="332"/>
      <c r="F17" s="336"/>
      <c r="G17" s="336"/>
      <c r="J17" s="340"/>
    </row>
    <row r="18" spans="1:10">
      <c r="A18" s="332"/>
      <c r="B18" s="332"/>
      <c r="C18" s="332"/>
      <c r="D18" s="345" t="s">
        <v>298</v>
      </c>
      <c r="E18" s="332"/>
      <c r="F18" s="335">
        <v>0</v>
      </c>
      <c r="G18" s="335">
        <v>0</v>
      </c>
      <c r="I18" s="339">
        <f>F18-G18</f>
        <v>0</v>
      </c>
      <c r="J18" s="340" t="e">
        <f t="shared" si="1"/>
        <v>#DIV/0!</v>
      </c>
    </row>
    <row r="19" spans="1:10">
      <c r="A19" s="332"/>
      <c r="B19" s="332"/>
      <c r="C19" s="332"/>
      <c r="D19" s="345" t="s">
        <v>662</v>
      </c>
      <c r="E19" s="332"/>
      <c r="F19" s="337">
        <v>0</v>
      </c>
      <c r="G19" s="337">
        <v>0</v>
      </c>
      <c r="I19" s="339">
        <f>F19-G19</f>
        <v>0</v>
      </c>
      <c r="J19" s="340" t="e">
        <f t="shared" si="1"/>
        <v>#DIV/0!</v>
      </c>
    </row>
    <row r="20" spans="1:10">
      <c r="A20" s="332"/>
      <c r="B20" s="332"/>
      <c r="C20" s="12" t="s">
        <v>299</v>
      </c>
      <c r="F20" s="221">
        <f t="shared" ref="F20" si="2">ROUND(SUM(F17:F19),5)</f>
        <v>0</v>
      </c>
      <c r="G20" s="221">
        <f>ROUND(SUM(G17:G19),5)</f>
        <v>0</v>
      </c>
      <c r="I20" s="339">
        <f>F20-G20</f>
        <v>0</v>
      </c>
      <c r="J20" s="340"/>
    </row>
    <row r="21" spans="1:10">
      <c r="A21" s="332"/>
      <c r="B21" s="332"/>
      <c r="C21" s="12" t="s">
        <v>14</v>
      </c>
      <c r="D21" s="332"/>
      <c r="E21" s="332"/>
      <c r="F21" s="336"/>
      <c r="G21" s="336"/>
      <c r="J21" s="340"/>
    </row>
    <row r="22" spans="1:10">
      <c r="A22" s="332"/>
      <c r="B22" s="332"/>
      <c r="C22" s="332"/>
      <c r="D22" s="345" t="s">
        <v>15</v>
      </c>
      <c r="E22" s="332"/>
      <c r="F22" s="335">
        <v>0</v>
      </c>
      <c r="G22" s="335">
        <v>4970.67</v>
      </c>
      <c r="I22" s="339">
        <f>F22-G22</f>
        <v>-4970.67</v>
      </c>
      <c r="J22" s="340">
        <f t="shared" si="1"/>
        <v>-1</v>
      </c>
    </row>
    <row r="23" spans="1:10">
      <c r="A23" s="332"/>
      <c r="B23" s="332"/>
      <c r="C23" s="332"/>
      <c r="D23" s="345" t="s">
        <v>661</v>
      </c>
      <c r="E23" s="332"/>
      <c r="F23" s="337">
        <v>0</v>
      </c>
      <c r="G23" s="337">
        <v>0</v>
      </c>
      <c r="I23" s="339">
        <f>F23-G23</f>
        <v>0</v>
      </c>
      <c r="J23" s="340"/>
    </row>
    <row r="24" spans="1:10">
      <c r="A24" s="332"/>
      <c r="B24" s="332"/>
      <c r="C24" s="12" t="s">
        <v>16</v>
      </c>
      <c r="D24" s="332"/>
      <c r="E24" s="332"/>
      <c r="F24" s="222">
        <f t="shared" ref="F24" si="3">ROUND(SUM(F21:F23),5)</f>
        <v>0</v>
      </c>
      <c r="G24" s="222">
        <f>ROUND(SUM(G21:G23),5)</f>
        <v>4970.67</v>
      </c>
      <c r="I24" s="339">
        <f>F24-G24</f>
        <v>-4970.67</v>
      </c>
      <c r="J24" s="340"/>
    </row>
    <row r="25" spans="1:10">
      <c r="A25" s="332"/>
      <c r="B25" s="12" t="s">
        <v>17</v>
      </c>
      <c r="C25" s="332"/>
      <c r="D25" s="332"/>
      <c r="E25" s="332"/>
      <c r="F25" s="221">
        <f>ROUND(F6+F16+F20+F24,5)</f>
        <v>1078892.24</v>
      </c>
      <c r="G25" s="221">
        <f>ROUND(G6+G16+G20+G24,5)</f>
        <v>956746.62</v>
      </c>
      <c r="I25" s="339">
        <f>F25-G25</f>
        <v>122145.62</v>
      </c>
      <c r="J25" s="340">
        <f t="shared" si="1"/>
        <v>0.1276676786169362</v>
      </c>
    </row>
    <row r="26" spans="1:10">
      <c r="A26" s="332"/>
      <c r="B26" s="12" t="s">
        <v>18</v>
      </c>
      <c r="C26" s="332"/>
      <c r="D26" s="332"/>
      <c r="E26" s="332"/>
      <c r="F26" s="336"/>
      <c r="G26" s="336"/>
      <c r="J26" s="340"/>
    </row>
    <row r="27" spans="1:10">
      <c r="A27" s="332"/>
      <c r="B27" s="332"/>
      <c r="C27" s="345" t="s">
        <v>19</v>
      </c>
      <c r="D27" s="332"/>
      <c r="E27" s="332"/>
      <c r="F27" s="336"/>
      <c r="G27" s="336"/>
      <c r="J27" s="340"/>
    </row>
    <row r="28" spans="1:10">
      <c r="A28" s="332"/>
      <c r="B28" s="332"/>
      <c r="C28" s="332"/>
      <c r="D28" s="345" t="s">
        <v>20</v>
      </c>
      <c r="E28" s="332"/>
      <c r="F28" s="335">
        <v>687400</v>
      </c>
      <c r="G28" s="335">
        <v>687400</v>
      </c>
      <c r="I28" s="339">
        <f t="shared" ref="I28:I35" si="4">F28-G28</f>
        <v>0</v>
      </c>
      <c r="J28" s="340">
        <f t="shared" si="1"/>
        <v>0</v>
      </c>
    </row>
    <row r="29" spans="1:10">
      <c r="A29" s="332"/>
      <c r="B29" s="332"/>
      <c r="C29" s="332"/>
      <c r="D29" s="345" t="s">
        <v>21</v>
      </c>
      <c r="E29" s="332"/>
      <c r="F29" s="337">
        <v>3562600</v>
      </c>
      <c r="G29" s="337">
        <v>3562600</v>
      </c>
      <c r="I29" s="339">
        <f t="shared" si="4"/>
        <v>0</v>
      </c>
      <c r="J29" s="340">
        <f t="shared" si="1"/>
        <v>0</v>
      </c>
    </row>
    <row r="30" spans="1:10">
      <c r="A30" s="332"/>
      <c r="B30" s="332"/>
      <c r="C30" s="345" t="s">
        <v>22</v>
      </c>
      <c r="D30" s="332"/>
      <c r="E30" s="332"/>
      <c r="F30" s="221">
        <f t="shared" ref="F30" si="5">ROUND(SUM(F27:F29),5)</f>
        <v>4250000</v>
      </c>
      <c r="G30" s="221">
        <f>ROUND(SUM(G27:G29),5)</f>
        <v>4250000</v>
      </c>
      <c r="I30" s="339">
        <f t="shared" si="4"/>
        <v>0</v>
      </c>
      <c r="J30" s="340">
        <f t="shared" si="1"/>
        <v>0</v>
      </c>
    </row>
    <row r="31" spans="1:10">
      <c r="A31" s="332"/>
      <c r="B31" s="332"/>
      <c r="C31" s="345" t="s">
        <v>23</v>
      </c>
      <c r="D31" s="332"/>
      <c r="E31" s="332"/>
      <c r="F31" s="335">
        <v>487497.2</v>
      </c>
      <c r="G31" s="335">
        <v>397133.75</v>
      </c>
      <c r="I31" s="339">
        <f t="shared" si="4"/>
        <v>90363.450000000012</v>
      </c>
      <c r="J31" s="340">
        <f t="shared" si="1"/>
        <v>0.22753908475419179</v>
      </c>
    </row>
    <row r="32" spans="1:10">
      <c r="A32" s="332"/>
      <c r="B32" s="332"/>
      <c r="C32" s="345" t="s">
        <v>24</v>
      </c>
      <c r="D32" s="332"/>
      <c r="E32" s="332"/>
      <c r="F32" s="335">
        <v>70048</v>
      </c>
      <c r="G32" s="335">
        <v>66648</v>
      </c>
      <c r="I32" s="339">
        <f t="shared" si="4"/>
        <v>3400</v>
      </c>
      <c r="J32" s="340">
        <f t="shared" si="1"/>
        <v>5.1014283999519863E-2</v>
      </c>
    </row>
    <row r="33" spans="1:10">
      <c r="A33" s="332"/>
      <c r="B33" s="332"/>
      <c r="C33" s="345" t="s">
        <v>25</v>
      </c>
      <c r="D33" s="332"/>
      <c r="E33" s="332"/>
      <c r="F33" s="337">
        <v>-957703.5</v>
      </c>
      <c r="G33" s="337">
        <v>-832649</v>
      </c>
      <c r="I33" s="339">
        <f t="shared" si="4"/>
        <v>-125054.5</v>
      </c>
      <c r="J33" s="340">
        <f t="shared" si="1"/>
        <v>0.15018873498917312</v>
      </c>
    </row>
    <row r="34" spans="1:10">
      <c r="A34" s="332"/>
      <c r="B34" s="12" t="s">
        <v>26</v>
      </c>
      <c r="C34" s="332"/>
      <c r="D34" s="332"/>
      <c r="E34" s="332"/>
      <c r="F34" s="222">
        <f t="shared" ref="F34" si="6">ROUND(F26+SUM(F30:F33),5)</f>
        <v>3849841.7</v>
      </c>
      <c r="G34" s="222">
        <f>ROUND(G26+SUM(G30:G33),5)</f>
        <v>3881132.75</v>
      </c>
      <c r="I34" s="339">
        <f t="shared" si="4"/>
        <v>-31291.049999999814</v>
      </c>
      <c r="J34" s="340">
        <f t="shared" si="1"/>
        <v>-8.0623498384588405E-3</v>
      </c>
    </row>
    <row r="35" spans="1:10" ht="14.5" thickBot="1">
      <c r="A35" s="12" t="s">
        <v>27</v>
      </c>
      <c r="B35" s="332"/>
      <c r="C35" s="332"/>
      <c r="D35" s="332"/>
      <c r="E35" s="332"/>
      <c r="F35" s="223">
        <f>ROUND(F5+F25+F34,5)</f>
        <v>4928733.9400000004</v>
      </c>
      <c r="G35" s="223">
        <f>ROUND(G5+G25+G34,5)</f>
        <v>4837879.37</v>
      </c>
      <c r="I35" s="339">
        <f t="shared" si="4"/>
        <v>90854.570000000298</v>
      </c>
      <c r="J35" s="340">
        <f t="shared" si="1"/>
        <v>1.8779833693951798E-2</v>
      </c>
    </row>
    <row r="36" spans="1:10">
      <c r="A36" s="12" t="s">
        <v>28</v>
      </c>
      <c r="B36" s="332"/>
      <c r="C36" s="332"/>
      <c r="D36" s="332"/>
      <c r="E36" s="332"/>
      <c r="F36" s="336"/>
      <c r="G36" s="336"/>
      <c r="J36" s="340"/>
    </row>
    <row r="37" spans="1:10">
      <c r="A37" s="332"/>
      <c r="B37" s="12" t="s">
        <v>29</v>
      </c>
      <c r="D37" s="332"/>
      <c r="E37" s="332"/>
      <c r="F37" s="336"/>
      <c r="G37" s="336"/>
      <c r="J37" s="340"/>
    </row>
    <row r="38" spans="1:10">
      <c r="A38" s="332"/>
      <c r="C38" s="12" t="s">
        <v>30</v>
      </c>
      <c r="D38" s="332"/>
      <c r="E38" s="332"/>
      <c r="F38" s="336"/>
      <c r="G38" s="336"/>
      <c r="J38" s="340"/>
    </row>
    <row r="39" spans="1:10">
      <c r="A39" s="332"/>
      <c r="D39" s="12" t="s">
        <v>31</v>
      </c>
      <c r="J39" s="340"/>
    </row>
    <row r="40" spans="1:10">
      <c r="A40" s="332"/>
      <c r="E40" s="345" t="s">
        <v>32</v>
      </c>
      <c r="F40" s="402">
        <v>0</v>
      </c>
      <c r="G40" s="402">
        <v>-29780.09</v>
      </c>
      <c r="I40" s="339">
        <f>F40-G40</f>
        <v>29780.09</v>
      </c>
      <c r="J40" s="340">
        <f t="shared" si="1"/>
        <v>-1</v>
      </c>
    </row>
    <row r="41" spans="1:10">
      <c r="A41" s="332"/>
      <c r="E41" s="345" t="s">
        <v>477</v>
      </c>
      <c r="F41" s="402">
        <v>0</v>
      </c>
      <c r="G41" s="402">
        <v>0</v>
      </c>
      <c r="I41" s="339">
        <f>F41-G41</f>
        <v>0</v>
      </c>
      <c r="J41" s="340"/>
    </row>
    <row r="42" spans="1:10">
      <c r="A42" s="332"/>
      <c r="D42" s="12" t="s">
        <v>33</v>
      </c>
      <c r="F42" s="222">
        <f t="shared" ref="F42" si="7">ROUND(SUM(F39:F41),5)</f>
        <v>0</v>
      </c>
      <c r="G42" s="222">
        <f>ROUND(SUM(G39:G41),5)</f>
        <v>-29780.09</v>
      </c>
      <c r="I42" s="339">
        <f>F42-G42</f>
        <v>29780.09</v>
      </c>
      <c r="J42" s="340">
        <f t="shared" si="1"/>
        <v>-1</v>
      </c>
    </row>
    <row r="43" spans="1:10">
      <c r="A43" s="332"/>
      <c r="C43" s="12"/>
      <c r="D43" s="332"/>
      <c r="E43" s="332"/>
      <c r="F43" s="336"/>
      <c r="G43" s="336"/>
      <c r="J43" s="340"/>
    </row>
    <row r="44" spans="1:10">
      <c r="A44" s="332"/>
      <c r="D44" s="345" t="s">
        <v>34</v>
      </c>
      <c r="E44" s="332"/>
      <c r="F44" s="336"/>
      <c r="G44" s="336"/>
      <c r="J44" s="340"/>
    </row>
    <row r="45" spans="1:10">
      <c r="A45" s="332"/>
      <c r="D45" s="332"/>
      <c r="E45" s="345" t="s">
        <v>35</v>
      </c>
      <c r="F45" s="335">
        <v>197009.13</v>
      </c>
      <c r="G45" s="335">
        <v>0</v>
      </c>
      <c r="I45" s="339">
        <f t="shared" ref="I45:I51" si="8">F45-G45</f>
        <v>197009.13</v>
      </c>
      <c r="J45" s="340" t="e">
        <f t="shared" si="1"/>
        <v>#DIV/0!</v>
      </c>
    </row>
    <row r="46" spans="1:10">
      <c r="A46" s="332"/>
      <c r="D46" s="332"/>
      <c r="E46" s="345" t="s">
        <v>36</v>
      </c>
      <c r="F46" s="335">
        <v>821.73</v>
      </c>
      <c r="G46" s="335">
        <v>-906.54</v>
      </c>
      <c r="I46" s="339">
        <f t="shared" si="8"/>
        <v>1728.27</v>
      </c>
      <c r="J46" s="340"/>
    </row>
    <row r="47" spans="1:10">
      <c r="A47" s="332"/>
      <c r="D47" s="332"/>
      <c r="E47" s="407" t="s">
        <v>682</v>
      </c>
      <c r="F47" s="335">
        <v>600</v>
      </c>
      <c r="G47" s="335">
        <v>0</v>
      </c>
      <c r="I47" s="339">
        <f t="shared" si="8"/>
        <v>600</v>
      </c>
      <c r="J47" s="340"/>
    </row>
    <row r="48" spans="1:10">
      <c r="A48" s="332"/>
      <c r="D48" s="332"/>
      <c r="E48" s="345" t="s">
        <v>37</v>
      </c>
      <c r="F48" s="335">
        <v>0</v>
      </c>
      <c r="G48" s="335">
        <v>0</v>
      </c>
      <c r="I48" s="339">
        <f t="shared" si="8"/>
        <v>0</v>
      </c>
      <c r="J48" s="340" t="s">
        <v>671</v>
      </c>
    </row>
    <row r="49" spans="1:10">
      <c r="A49" s="332"/>
      <c r="D49" s="332"/>
      <c r="E49" s="345" t="s">
        <v>38</v>
      </c>
      <c r="F49" s="335">
        <v>16440.830000000002</v>
      </c>
      <c r="G49" s="335">
        <v>16116.01</v>
      </c>
      <c r="I49" s="339">
        <f t="shared" si="8"/>
        <v>324.82000000000153</v>
      </c>
      <c r="J49" s="340">
        <f t="shared" si="1"/>
        <v>2.0155112835000818E-2</v>
      </c>
    </row>
    <row r="50" spans="1:10">
      <c r="A50" s="332"/>
      <c r="D50" s="332"/>
      <c r="E50" s="345" t="s">
        <v>39</v>
      </c>
      <c r="F50" s="335">
        <v>2293.15</v>
      </c>
      <c r="G50" s="335">
        <v>4314.58</v>
      </c>
      <c r="I50" s="339">
        <f t="shared" si="8"/>
        <v>-2021.4299999999998</v>
      </c>
      <c r="J50" s="340"/>
    </row>
    <row r="51" spans="1:10">
      <c r="A51" s="332"/>
      <c r="D51" s="332"/>
      <c r="E51" s="345" t="s">
        <v>40</v>
      </c>
      <c r="F51" s="402">
        <v>39897.769999999997</v>
      </c>
      <c r="G51" s="402">
        <v>39897.769999999997</v>
      </c>
      <c r="I51" s="339">
        <f t="shared" si="8"/>
        <v>0</v>
      </c>
      <c r="J51" s="340">
        <f t="shared" si="1"/>
        <v>0</v>
      </c>
    </row>
    <row r="52" spans="1:10">
      <c r="A52" s="332"/>
      <c r="D52" s="332"/>
      <c r="E52" s="407" t="s">
        <v>300</v>
      </c>
      <c r="F52" s="335">
        <v>0</v>
      </c>
      <c r="G52" s="335">
        <v>0</v>
      </c>
      <c r="I52" s="339"/>
      <c r="J52" s="340"/>
    </row>
    <row r="53" spans="1:10">
      <c r="A53" s="332"/>
      <c r="D53" s="12" t="s">
        <v>41</v>
      </c>
      <c r="E53" s="332"/>
      <c r="F53" s="222">
        <f>ROUND(SUM(F44:F52),5)</f>
        <v>257062.61</v>
      </c>
      <c r="G53" s="222">
        <f>ROUND(SUM(G44:G52),5)</f>
        <v>59421.82</v>
      </c>
      <c r="I53" s="339">
        <f>F53-G53</f>
        <v>197640.78999999998</v>
      </c>
      <c r="J53" s="340">
        <f t="shared" si="1"/>
        <v>3.3260642302776988</v>
      </c>
    </row>
    <row r="54" spans="1:10">
      <c r="A54" s="332"/>
      <c r="C54" s="12" t="s">
        <v>42</v>
      </c>
      <c r="D54" s="332"/>
      <c r="E54" s="332"/>
      <c r="F54" s="221">
        <f>ROUND(F42+F53,5)</f>
        <v>257062.61</v>
      </c>
      <c r="G54" s="221">
        <f>ROUND(G42+G53,5)</f>
        <v>29641.73</v>
      </c>
      <c r="I54" s="339">
        <f>F54-G54</f>
        <v>227420.87999999998</v>
      </c>
      <c r="J54" s="340">
        <f t="shared" si="1"/>
        <v>7.6723214198361562</v>
      </c>
    </row>
    <row r="55" spans="1:10">
      <c r="A55" s="332"/>
      <c r="C55" s="12" t="s">
        <v>43</v>
      </c>
      <c r="D55" s="332"/>
      <c r="E55" s="332"/>
      <c r="F55" s="336"/>
      <c r="G55" s="336"/>
      <c r="J55" s="340"/>
    </row>
    <row r="56" spans="1:10">
      <c r="A56" s="332"/>
      <c r="D56" s="345" t="s">
        <v>726</v>
      </c>
      <c r="E56" s="332"/>
      <c r="F56" s="337">
        <v>3384631.61</v>
      </c>
      <c r="G56" s="337">
        <v>3494041.67</v>
      </c>
      <c r="I56" s="339">
        <f>F56-G56</f>
        <v>-109410.06000000006</v>
      </c>
      <c r="J56" s="340">
        <f t="shared" si="1"/>
        <v>-3.1313324319912891E-2</v>
      </c>
    </row>
    <row r="57" spans="1:10">
      <c r="A57" s="332"/>
      <c r="C57" s="12" t="s">
        <v>45</v>
      </c>
      <c r="D57" s="332"/>
      <c r="E57" s="332"/>
      <c r="F57" s="222">
        <f t="shared" ref="F57" si="9">ROUND(SUM(F55:F56),5)</f>
        <v>3384631.61</v>
      </c>
      <c r="G57" s="222">
        <f>ROUND(SUM(G55:G56),5)</f>
        <v>3494041.67</v>
      </c>
      <c r="I57" s="339">
        <f>F57-G57</f>
        <v>-109410.06000000006</v>
      </c>
      <c r="J57" s="340">
        <f t="shared" si="1"/>
        <v>-3.1313324319912891E-2</v>
      </c>
    </row>
    <row r="58" spans="1:10">
      <c r="A58" s="332"/>
      <c r="B58" s="12" t="s">
        <v>46</v>
      </c>
      <c r="D58" s="332"/>
      <c r="E58" s="332"/>
      <c r="F58" s="221">
        <f>ROUND(F38+F54+F57,5)</f>
        <v>3641694.22</v>
      </c>
      <c r="G58" s="221">
        <f>ROUND(G38+G54+G57,5)</f>
        <v>3523683.4</v>
      </c>
      <c r="I58" s="339">
        <f>F58-G58</f>
        <v>118010.8200000003</v>
      </c>
      <c r="J58" s="340">
        <f t="shared" si="1"/>
        <v>3.349075572453538E-2</v>
      </c>
    </row>
    <row r="59" spans="1:10">
      <c r="A59" s="332"/>
      <c r="B59" s="12" t="s">
        <v>47</v>
      </c>
      <c r="D59" s="332"/>
      <c r="E59" s="332"/>
      <c r="F59" s="336"/>
      <c r="G59" s="336"/>
      <c r="I59" s="339"/>
      <c r="J59" s="340"/>
    </row>
    <row r="60" spans="1:10">
      <c r="A60" s="332"/>
      <c r="C60" s="12" t="s">
        <v>48</v>
      </c>
      <c r="D60" s="332"/>
      <c r="E60" s="332"/>
      <c r="F60" s="335">
        <v>0</v>
      </c>
      <c r="G60" s="335">
        <v>-294.76</v>
      </c>
      <c r="I60" s="339">
        <f>F60-G60</f>
        <v>294.76</v>
      </c>
      <c r="J60" s="340">
        <f t="shared" si="1"/>
        <v>-1</v>
      </c>
    </row>
    <row r="61" spans="1:10">
      <c r="A61" s="332"/>
      <c r="C61" s="12" t="s">
        <v>49</v>
      </c>
      <c r="D61" s="332"/>
      <c r="E61" s="332"/>
      <c r="F61" s="335">
        <v>1230696.1599999999</v>
      </c>
      <c r="G61" s="335">
        <v>1112484.43</v>
      </c>
      <c r="I61" s="339">
        <f>F61-G61</f>
        <v>118211.72999999998</v>
      </c>
      <c r="J61" s="340">
        <f t="shared" si="1"/>
        <v>0.10625922198299889</v>
      </c>
    </row>
    <row r="62" spans="1:10">
      <c r="A62" s="332"/>
      <c r="C62" s="12" t="s">
        <v>50</v>
      </c>
      <c r="D62" s="332"/>
      <c r="E62" s="332"/>
      <c r="F62" s="337">
        <v>56343.56</v>
      </c>
      <c r="G62" s="337">
        <v>202006.3</v>
      </c>
      <c r="I62" s="339">
        <f>F62-G62</f>
        <v>-145662.74</v>
      </c>
      <c r="J62" s="340"/>
    </row>
    <row r="63" spans="1:10">
      <c r="A63" s="332"/>
      <c r="B63" s="12" t="s">
        <v>51</v>
      </c>
      <c r="D63" s="332"/>
      <c r="E63" s="332"/>
      <c r="F63" s="222">
        <f t="shared" ref="F63" si="10">ROUND(SUM(F59:F62),5)</f>
        <v>1287039.72</v>
      </c>
      <c r="G63" s="222">
        <f>ROUND(SUM(G59:G62),5)</f>
        <v>1314195.97</v>
      </c>
      <c r="I63" s="339">
        <f>F63-G63</f>
        <v>-27156.25</v>
      </c>
      <c r="J63" s="340">
        <f>I63/G63</f>
        <v>-2.0663775129366742E-2</v>
      </c>
    </row>
    <row r="64" spans="1:10" ht="14.5" thickBot="1">
      <c r="A64" s="12" t="s">
        <v>52</v>
      </c>
      <c r="D64" s="332"/>
      <c r="E64" s="332"/>
      <c r="F64" s="223">
        <f>ROUND(F37+F58+F63,5)</f>
        <v>4928733.9400000004</v>
      </c>
      <c r="G64" s="223">
        <f>ROUND(G37+G58+G63,5)</f>
        <v>4837879.37</v>
      </c>
      <c r="I64" s="339">
        <f>F64-G64</f>
        <v>90854.570000000298</v>
      </c>
      <c r="J64" s="340">
        <f>I64/G64</f>
        <v>1.8779833693951798E-2</v>
      </c>
    </row>
    <row r="66" spans="2:7">
      <c r="F66" s="6" t="b">
        <f>F64=F35</f>
        <v>1</v>
      </c>
      <c r="G66" s="6" t="b">
        <f>G64=G35</f>
        <v>1</v>
      </c>
    </row>
    <row r="77" spans="2:7">
      <c r="B77" s="332"/>
    </row>
    <row r="78" spans="2:7">
      <c r="B78" s="332"/>
    </row>
    <row r="79" spans="2:7">
      <c r="B79" s="332"/>
    </row>
    <row r="80" spans="2:7">
      <c r="B80" s="332"/>
    </row>
  </sheetData>
  <pageMargins left="0.75" right="0.75" top="1" bottom="1" header="0.5" footer="0.5"/>
  <pageSetup paperSize="9" scale="7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2FB4-AAEF-42E4-B553-2461968C41CC}">
  <sheetPr>
    <tabColor theme="9"/>
  </sheetPr>
  <dimension ref="A1:N38"/>
  <sheetViews>
    <sheetView zoomScale="80" zoomScaleNormal="80" workbookViewId="0">
      <pane xSplit="5" ySplit="5" topLeftCell="F8" activePane="bottomRight" state="frozen"/>
      <selection pane="topRight" activeCell="F1" sqref="F1"/>
      <selection pane="bottomLeft" activeCell="A6" sqref="A6"/>
      <selection pane="bottomRight"/>
    </sheetView>
  </sheetViews>
  <sheetFormatPr defaultColWidth="8.6640625" defaultRowHeight="14" outlineLevelRow="1"/>
  <cols>
    <col min="1" max="4" width="2" style="6" bestFit="1" customWidth="1"/>
    <col min="5" max="5" width="32.33203125" style="6" bestFit="1" customWidth="1"/>
    <col min="6" max="7" width="15.1640625" style="6" bestFit="1" customWidth="1"/>
    <col min="8" max="8" width="2.33203125" style="6" customWidth="1"/>
    <col min="9" max="9" width="10.6640625" style="6" customWidth="1"/>
    <col min="10" max="10" width="8.6640625" style="6"/>
    <col min="11" max="11" width="2" style="6" customWidth="1"/>
    <col min="12" max="12" width="11.33203125" style="6" bestFit="1" customWidth="1"/>
    <col min="13" max="13" width="12.08203125" style="6" customWidth="1"/>
    <col min="14" max="16384" width="8.6640625" style="6"/>
  </cols>
  <sheetData>
    <row r="1" spans="1:14" ht="20">
      <c r="A1" s="5" t="s">
        <v>0</v>
      </c>
      <c r="G1" s="6" t="s">
        <v>307</v>
      </c>
    </row>
    <row r="2" spans="1:14" ht="24">
      <c r="A2" s="7" t="s">
        <v>92</v>
      </c>
      <c r="G2" s="8" t="s">
        <v>307</v>
      </c>
    </row>
    <row r="3" spans="1:14" ht="16.5">
      <c r="A3" s="416" t="s">
        <v>739</v>
      </c>
      <c r="G3" s="10" t="s">
        <v>2</v>
      </c>
      <c r="L3" s="6" t="s">
        <v>670</v>
      </c>
      <c r="M3" s="13">
        <v>2</v>
      </c>
    </row>
    <row r="5" spans="1:14" ht="28">
      <c r="F5" s="417" t="s">
        <v>737</v>
      </c>
      <c r="G5" s="295" t="s">
        <v>738</v>
      </c>
      <c r="I5" s="295" t="s">
        <v>559</v>
      </c>
      <c r="J5" s="295" t="s">
        <v>188</v>
      </c>
      <c r="K5" s="295"/>
      <c r="L5" s="295" t="s">
        <v>189</v>
      </c>
      <c r="M5" s="295" t="s">
        <v>472</v>
      </c>
      <c r="N5" s="295" t="s">
        <v>188</v>
      </c>
    </row>
    <row r="6" spans="1:14">
      <c r="A6" s="332"/>
      <c r="B6" s="12" t="s">
        <v>64</v>
      </c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</row>
    <row r="7" spans="1:14">
      <c r="A7" s="332"/>
      <c r="B7" s="332"/>
      <c r="C7" s="332"/>
      <c r="D7" s="12" t="s">
        <v>65</v>
      </c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>
      <c r="A8" s="332"/>
      <c r="B8" s="332"/>
      <c r="C8" s="332"/>
      <c r="D8" s="12"/>
      <c r="E8" s="345" t="s">
        <v>67</v>
      </c>
      <c r="F8" s="400">
        <v>706459</v>
      </c>
      <c r="G8" s="400">
        <v>678224</v>
      </c>
      <c r="H8" s="332"/>
      <c r="I8" s="339">
        <f>F8-G8</f>
        <v>28235</v>
      </c>
      <c r="J8" s="340">
        <f>F8/G8-1</f>
        <v>4.1630788647998296E-2</v>
      </c>
      <c r="K8" s="332"/>
      <c r="L8" s="339">
        <f>'Budget Tab'!U8*$M$3/12</f>
        <v>565216.5</v>
      </c>
      <c r="M8" s="339">
        <f>+F8-L8</f>
        <v>141242.5</v>
      </c>
      <c r="N8" s="340">
        <f>F8/L8-1</f>
        <v>0.24989097098191571</v>
      </c>
    </row>
    <row r="9" spans="1:14" hidden="1" outlineLevel="1">
      <c r="A9" s="332"/>
      <c r="B9" s="332"/>
      <c r="C9" s="332"/>
      <c r="D9" s="12"/>
      <c r="E9" s="407" t="s">
        <v>247</v>
      </c>
      <c r="F9" s="400"/>
      <c r="G9" s="400"/>
      <c r="H9" s="332"/>
      <c r="I9" s="339">
        <f t="shared" ref="I9:I11" si="0">F9-G9</f>
        <v>0</v>
      </c>
      <c r="J9" s="340"/>
      <c r="K9" s="332"/>
      <c r="L9" s="339">
        <v>0</v>
      </c>
      <c r="M9" s="339">
        <f>+F9-L9</f>
        <v>0</v>
      </c>
      <c r="N9" s="340" t="s">
        <v>671</v>
      </c>
    </row>
    <row r="10" spans="1:14" hidden="1" outlineLevel="1">
      <c r="A10" s="332"/>
      <c r="B10" s="332"/>
      <c r="C10" s="332"/>
      <c r="D10" s="332"/>
      <c r="E10" s="407" t="s">
        <v>248</v>
      </c>
      <c r="F10" s="400"/>
      <c r="G10" s="400"/>
      <c r="I10" s="339">
        <f t="shared" si="0"/>
        <v>0</v>
      </c>
      <c r="J10" s="340"/>
      <c r="L10" s="339">
        <v>0</v>
      </c>
      <c r="M10" s="339">
        <f>+F10-L10</f>
        <v>0</v>
      </c>
      <c r="N10" s="340" t="s">
        <v>671</v>
      </c>
    </row>
    <row r="11" spans="1:14" hidden="1" outlineLevel="1">
      <c r="A11" s="332"/>
      <c r="B11" s="332"/>
      <c r="C11" s="332"/>
      <c r="D11" s="332"/>
      <c r="E11" s="407" t="s">
        <v>68</v>
      </c>
      <c r="F11" s="400"/>
      <c r="G11" s="400"/>
      <c r="I11" s="339">
        <f t="shared" si="0"/>
        <v>0</v>
      </c>
      <c r="J11" s="340"/>
      <c r="L11" s="339">
        <v>0</v>
      </c>
      <c r="M11" s="339">
        <f>+F11-L11</f>
        <v>0</v>
      </c>
      <c r="N11" s="340" t="s">
        <v>671</v>
      </c>
    </row>
    <row r="12" spans="1:14" collapsed="1">
      <c r="A12" s="332"/>
      <c r="B12" s="332"/>
      <c r="C12" s="332"/>
      <c r="D12" s="332"/>
      <c r="E12" s="345" t="s">
        <v>69</v>
      </c>
      <c r="F12" s="400">
        <v>1306.8599999999999</v>
      </c>
      <c r="G12" s="400">
        <v>119.26</v>
      </c>
      <c r="H12" s="332"/>
      <c r="I12" s="339">
        <f t="shared" ref="I12:I22" si="1">F12-G12</f>
        <v>1187.5999999999999</v>
      </c>
      <c r="J12" s="340">
        <f t="shared" ref="J12:J21" si="2">F12/G12-1</f>
        <v>9.9580747945664925</v>
      </c>
      <c r="K12" s="332"/>
      <c r="L12" s="339">
        <f>'Budget Tab'!U12*$M$3/12</f>
        <v>16.666666666666668</v>
      </c>
      <c r="M12" s="339">
        <f t="shared" ref="M12:M21" si="3">+F12-L12</f>
        <v>1290.1933333333332</v>
      </c>
      <c r="N12" s="340">
        <f t="shared" ref="N12:N21" si="4">F12/L12-1</f>
        <v>77.411599999999993</v>
      </c>
    </row>
    <row r="13" spans="1:14">
      <c r="A13" s="332"/>
      <c r="B13" s="332"/>
      <c r="C13" s="332"/>
      <c r="D13" s="332"/>
      <c r="E13" s="345" t="s">
        <v>70</v>
      </c>
      <c r="F13" s="400"/>
      <c r="G13" s="400">
        <v>6979.49</v>
      </c>
      <c r="H13" s="332"/>
      <c r="I13" s="339">
        <f t="shared" si="1"/>
        <v>-6979.49</v>
      </c>
      <c r="J13" s="340">
        <f t="shared" si="2"/>
        <v>-1</v>
      </c>
      <c r="K13" s="332"/>
      <c r="L13" s="339">
        <f>'Budget Tab'!U18*$M$3/12</f>
        <v>6983.333333333333</v>
      </c>
      <c r="M13" s="339">
        <f t="shared" si="3"/>
        <v>-6983.333333333333</v>
      </c>
      <c r="N13" s="340">
        <f t="shared" si="4"/>
        <v>-1</v>
      </c>
    </row>
    <row r="14" spans="1:14">
      <c r="A14" s="332"/>
      <c r="B14" s="332"/>
      <c r="C14" s="332"/>
      <c r="D14" s="332"/>
      <c r="E14" s="345" t="s">
        <v>71</v>
      </c>
      <c r="F14" s="400"/>
      <c r="G14" s="400">
        <v>133.83000000000001</v>
      </c>
      <c r="H14" s="332"/>
      <c r="I14" s="339">
        <f t="shared" si="1"/>
        <v>-133.83000000000001</v>
      </c>
      <c r="J14" s="340">
        <f t="shared" si="2"/>
        <v>-1</v>
      </c>
      <c r="K14" s="332"/>
      <c r="L14" s="339">
        <f>'Budget Tab'!U19*$M$3/12</f>
        <v>3593.6666666666665</v>
      </c>
      <c r="M14" s="339">
        <f t="shared" ref="M14:M16" si="5">+F14-L14</f>
        <v>-3593.6666666666665</v>
      </c>
      <c r="N14" s="340">
        <f t="shared" ref="N14" si="6">F14/L14-1</f>
        <v>-1</v>
      </c>
    </row>
    <row r="15" spans="1:14">
      <c r="A15" s="332"/>
      <c r="B15" s="332"/>
      <c r="C15" s="332"/>
      <c r="D15" s="332"/>
      <c r="E15" s="345" t="s">
        <v>66</v>
      </c>
      <c r="F15" s="400"/>
      <c r="G15" s="400"/>
      <c r="H15" s="332"/>
      <c r="I15" s="339">
        <f>F15-G15</f>
        <v>0</v>
      </c>
      <c r="J15" s="340" t="s">
        <v>671</v>
      </c>
      <c r="K15" s="332"/>
      <c r="L15" s="339">
        <f>'Budget Tab'!U7*$M$3/12</f>
        <v>0</v>
      </c>
      <c r="M15" s="339">
        <f>+F15-L15</f>
        <v>0</v>
      </c>
      <c r="N15" s="340" t="s">
        <v>671</v>
      </c>
    </row>
    <row r="16" spans="1:14">
      <c r="A16" s="332"/>
      <c r="B16" s="332"/>
      <c r="C16" s="332"/>
      <c r="D16" s="332"/>
      <c r="E16" s="345" t="s">
        <v>672</v>
      </c>
      <c r="F16" s="400"/>
      <c r="G16" s="400"/>
      <c r="H16" s="332"/>
      <c r="I16" s="339">
        <f t="shared" si="1"/>
        <v>0</v>
      </c>
      <c r="J16" s="340" t="s">
        <v>671</v>
      </c>
      <c r="K16" s="332"/>
      <c r="L16" s="339">
        <v>0</v>
      </c>
      <c r="M16" s="339">
        <f t="shared" si="5"/>
        <v>0</v>
      </c>
      <c r="N16" s="340" t="s">
        <v>671</v>
      </c>
    </row>
    <row r="17" spans="1:14">
      <c r="A17" s="332"/>
      <c r="B17" s="332"/>
      <c r="C17" s="332"/>
      <c r="D17" s="332"/>
      <c r="E17" s="345" t="s">
        <v>249</v>
      </c>
      <c r="F17" s="400"/>
      <c r="G17" s="400"/>
      <c r="H17" s="332"/>
      <c r="I17" s="339">
        <f t="shared" si="1"/>
        <v>0</v>
      </c>
      <c r="J17" s="340" t="s">
        <v>671</v>
      </c>
      <c r="K17" s="332"/>
      <c r="L17" s="339">
        <v>0</v>
      </c>
      <c r="M17" s="339">
        <v>0</v>
      </c>
      <c r="N17" s="340" t="s">
        <v>671</v>
      </c>
    </row>
    <row r="18" spans="1:14">
      <c r="A18" s="332"/>
      <c r="B18" s="332"/>
      <c r="C18" s="332"/>
      <c r="D18" s="332"/>
      <c r="E18" s="345" t="s">
        <v>73</v>
      </c>
      <c r="F18" s="400">
        <v>1092.9100000000001</v>
      </c>
      <c r="G18" s="400">
        <v>2089.64</v>
      </c>
      <c r="H18" s="332"/>
      <c r="I18" s="339">
        <f t="shared" si="1"/>
        <v>-996.72999999999979</v>
      </c>
      <c r="J18" s="340">
        <f t="shared" si="2"/>
        <v>-0.47698646656840404</v>
      </c>
      <c r="K18" s="332"/>
      <c r="L18" s="339">
        <f>'Budget Tab'!U20*$M$3/12</f>
        <v>1666.6666666666667</v>
      </c>
      <c r="M18" s="339">
        <f t="shared" si="3"/>
        <v>-573.75666666666666</v>
      </c>
      <c r="N18" s="340">
        <f t="shared" si="4"/>
        <v>-0.34425399999999995</v>
      </c>
    </row>
    <row r="19" spans="1:14">
      <c r="A19" s="332"/>
      <c r="B19" s="332"/>
      <c r="C19" s="332"/>
      <c r="D19" s="332"/>
      <c r="E19" s="345" t="s">
        <v>74</v>
      </c>
      <c r="F19" s="400"/>
      <c r="G19" s="400"/>
      <c r="H19" s="332"/>
      <c r="I19" s="339">
        <f>F19-G19</f>
        <v>0</v>
      </c>
      <c r="J19" s="340" t="s">
        <v>671</v>
      </c>
      <c r="K19" s="332"/>
      <c r="L19" s="339">
        <f>'Budget Tab'!U21*$M$3/12</f>
        <v>0</v>
      </c>
      <c r="M19" s="339">
        <f t="shared" ref="M19" si="7">+F19-L19</f>
        <v>0</v>
      </c>
      <c r="N19" s="340" t="e">
        <f t="shared" ref="N19" si="8">F19/L19-1</f>
        <v>#DIV/0!</v>
      </c>
    </row>
    <row r="20" spans="1:14">
      <c r="A20" s="332"/>
      <c r="B20" s="332"/>
      <c r="C20" s="332"/>
      <c r="D20" s="332"/>
      <c r="E20" s="345" t="s">
        <v>75</v>
      </c>
      <c r="F20" s="400"/>
      <c r="G20" s="400"/>
      <c r="H20" s="332"/>
      <c r="I20" s="339">
        <f t="shared" si="1"/>
        <v>0</v>
      </c>
      <c r="J20" s="340" t="s">
        <v>671</v>
      </c>
      <c r="K20" s="332"/>
      <c r="L20" s="339">
        <f>'Budget Tab'!U26*$M$3/12</f>
        <v>8333.3333333333339</v>
      </c>
      <c r="M20" s="339">
        <f t="shared" si="3"/>
        <v>-8333.3333333333339</v>
      </c>
      <c r="N20" s="340">
        <f t="shared" si="4"/>
        <v>-1</v>
      </c>
    </row>
    <row r="21" spans="1:14">
      <c r="A21" s="332"/>
      <c r="B21" s="332"/>
      <c r="C21" s="332"/>
      <c r="D21" s="12" t="s">
        <v>76</v>
      </c>
      <c r="F21" s="400">
        <f>ROUND(SUM(F7:F20),5)</f>
        <v>708858.77</v>
      </c>
      <c r="G21" s="400">
        <f>ROUND(SUM(G7:G20),5)</f>
        <v>687546.22</v>
      </c>
      <c r="H21" s="332"/>
      <c r="I21" s="339">
        <f t="shared" si="1"/>
        <v>21312.550000000047</v>
      </c>
      <c r="J21" s="340">
        <f t="shared" si="2"/>
        <v>3.0997988760668393E-2</v>
      </c>
      <c r="K21" s="332"/>
      <c r="L21" s="339">
        <f>SUM(L8:L20)</f>
        <v>585810.16666666663</v>
      </c>
      <c r="M21" s="339">
        <f t="shared" si="3"/>
        <v>123048.60333333339</v>
      </c>
      <c r="N21" s="340">
        <f t="shared" si="4"/>
        <v>0.21004859651633456</v>
      </c>
    </row>
    <row r="22" spans="1:14">
      <c r="A22" s="332"/>
      <c r="B22" s="332"/>
      <c r="C22" s="12" t="s">
        <v>77</v>
      </c>
      <c r="F22" s="292">
        <f>F21</f>
        <v>708858.77</v>
      </c>
      <c r="G22" s="292">
        <f>G21</f>
        <v>687546.22</v>
      </c>
      <c r="H22" s="332"/>
      <c r="I22" s="339">
        <f t="shared" si="1"/>
        <v>21312.550000000047</v>
      </c>
      <c r="J22" s="340">
        <f>F22/G22-1</f>
        <v>3.0997988760668393E-2</v>
      </c>
      <c r="K22" s="332"/>
      <c r="L22" s="292">
        <f>L21</f>
        <v>585810.16666666663</v>
      </c>
      <c r="M22" s="292">
        <f>M21</f>
        <v>123048.60333333339</v>
      </c>
      <c r="N22" s="340">
        <f>F22/L22-1</f>
        <v>0.21004859651633456</v>
      </c>
    </row>
    <row r="23" spans="1:14">
      <c r="A23" s="332"/>
      <c r="B23" s="332"/>
      <c r="C23" s="12" t="s">
        <v>78</v>
      </c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</row>
    <row r="24" spans="1:14">
      <c r="A24" s="332"/>
      <c r="B24" s="332"/>
      <c r="C24" s="332"/>
      <c r="D24" s="345" t="s">
        <v>693</v>
      </c>
      <c r="E24" s="332"/>
      <c r="F24" s="400">
        <v>457656.83</v>
      </c>
      <c r="G24" s="400">
        <v>269559.3</v>
      </c>
      <c r="H24" s="332"/>
      <c r="I24" s="339">
        <f t="shared" ref="I24:I38" si="9">F24-G24</f>
        <v>188097.53000000003</v>
      </c>
      <c r="J24" s="340">
        <f t="shared" ref="J24:J38" si="10">F24/G24-1</f>
        <v>0.69779647743557738</v>
      </c>
      <c r="K24" s="332"/>
      <c r="L24" s="339">
        <f>'Budget Tab'!U42*$M$3/12</f>
        <v>424175.83333333331</v>
      </c>
      <c r="M24" s="339">
        <f t="shared" ref="M24:M38" si="11">+F24-L24</f>
        <v>33480.996666666702</v>
      </c>
      <c r="N24" s="340">
        <f t="shared" ref="N24:N38" si="12">F24/L24-1</f>
        <v>7.8931881629277223E-2</v>
      </c>
    </row>
    <row r="25" spans="1:14">
      <c r="A25" s="332"/>
      <c r="B25" s="332"/>
      <c r="C25" s="332"/>
      <c r="D25" s="403" t="s">
        <v>727</v>
      </c>
      <c r="E25" s="430"/>
      <c r="F25" s="400"/>
      <c r="G25" s="400"/>
      <c r="H25" s="332"/>
      <c r="I25" s="339">
        <v>0</v>
      </c>
      <c r="J25" s="340" t="s">
        <v>671</v>
      </c>
      <c r="K25" s="332"/>
      <c r="L25" s="339"/>
      <c r="M25" s="339">
        <f>+F25-L25</f>
        <v>0</v>
      </c>
      <c r="N25" s="340" t="s">
        <v>671</v>
      </c>
    </row>
    <row r="26" spans="1:14">
      <c r="A26" s="332"/>
      <c r="B26" s="332"/>
      <c r="C26" s="332"/>
      <c r="D26" s="345" t="s">
        <v>694</v>
      </c>
      <c r="E26" s="332"/>
      <c r="F26" s="400">
        <v>76975.41</v>
      </c>
      <c r="G26" s="400">
        <v>58974.22</v>
      </c>
      <c r="H26" s="332"/>
      <c r="I26" s="339">
        <f t="shared" si="9"/>
        <v>18001.190000000002</v>
      </c>
      <c r="J26" s="340">
        <f t="shared" si="10"/>
        <v>0.30523828886588067</v>
      </c>
      <c r="K26" s="332"/>
      <c r="L26" s="339">
        <f>'Budget Tab'!U47*$M$3/12</f>
        <v>65156.5</v>
      </c>
      <c r="M26" s="339">
        <f t="shared" si="11"/>
        <v>11818.910000000003</v>
      </c>
      <c r="N26" s="340">
        <f t="shared" si="12"/>
        <v>0.18139264693468804</v>
      </c>
    </row>
    <row r="27" spans="1:14">
      <c r="A27" s="332"/>
      <c r="B27" s="332"/>
      <c r="C27" s="332"/>
      <c r="D27" s="345" t="s">
        <v>695</v>
      </c>
      <c r="E27" s="332"/>
      <c r="F27" s="400">
        <v>941.94</v>
      </c>
      <c r="G27" s="400">
        <v>3551.64</v>
      </c>
      <c r="H27" s="332"/>
      <c r="I27" s="339">
        <f t="shared" si="9"/>
        <v>-2609.6999999999998</v>
      </c>
      <c r="J27" s="340">
        <f t="shared" si="10"/>
        <v>-0.73478730952461402</v>
      </c>
      <c r="K27" s="332"/>
      <c r="L27" s="339">
        <f>('Budget Tab'!U48+'Budget Tab'!U49)*$M$3/12</f>
        <v>3333.3333333333335</v>
      </c>
      <c r="M27" s="339">
        <f t="shared" si="11"/>
        <v>-2391.3933333333334</v>
      </c>
      <c r="N27" s="340">
        <f t="shared" si="12"/>
        <v>-0.717418</v>
      </c>
    </row>
    <row r="28" spans="1:14">
      <c r="A28" s="332"/>
      <c r="B28" s="332"/>
      <c r="C28" s="332"/>
      <c r="D28" s="345" t="s">
        <v>728</v>
      </c>
      <c r="E28" s="332"/>
      <c r="F28" s="400"/>
      <c r="G28" s="400">
        <v>3500</v>
      </c>
      <c r="H28" s="332"/>
      <c r="I28" s="339"/>
      <c r="J28" s="340" t="s">
        <v>671</v>
      </c>
      <c r="K28" s="332"/>
      <c r="L28" s="339"/>
      <c r="M28" s="339"/>
      <c r="N28" s="340"/>
    </row>
    <row r="29" spans="1:14">
      <c r="A29" s="332"/>
      <c r="B29" s="332"/>
      <c r="C29" s="332"/>
      <c r="D29" s="345" t="s">
        <v>717</v>
      </c>
      <c r="E29" s="332"/>
      <c r="F29" s="400"/>
      <c r="G29" s="400"/>
      <c r="H29" s="332"/>
      <c r="I29" s="339">
        <f>F29-G29</f>
        <v>0</v>
      </c>
      <c r="J29" s="340" t="s">
        <v>671</v>
      </c>
      <c r="K29" s="332"/>
      <c r="L29" s="339">
        <f>'Budget Tab'!U50*$M$3/12</f>
        <v>383.33333333333331</v>
      </c>
      <c r="M29" s="339">
        <f>+F29-L29</f>
        <v>-383.33333333333331</v>
      </c>
      <c r="N29" s="340">
        <f>F29/L29-1</f>
        <v>-1</v>
      </c>
    </row>
    <row r="30" spans="1:14">
      <c r="A30" s="332"/>
      <c r="B30" s="332"/>
      <c r="C30" s="332"/>
      <c r="D30" s="345" t="s">
        <v>696</v>
      </c>
      <c r="E30" s="332"/>
      <c r="F30" s="400"/>
      <c r="G30" s="400"/>
      <c r="H30" s="332"/>
      <c r="I30" s="339">
        <f>F30-G30</f>
        <v>0</v>
      </c>
      <c r="J30" s="340" t="s">
        <v>671</v>
      </c>
      <c r="K30" s="332"/>
      <c r="L30" s="339">
        <f>'Budget Tab'!U51*$M$3/12</f>
        <v>250</v>
      </c>
      <c r="M30" s="339">
        <f>+F30-L30</f>
        <v>-250</v>
      </c>
      <c r="N30" s="340" t="s">
        <v>671</v>
      </c>
    </row>
    <row r="31" spans="1:14">
      <c r="A31" s="332"/>
      <c r="B31" s="332"/>
      <c r="C31" s="332"/>
      <c r="D31" s="345" t="s">
        <v>697</v>
      </c>
      <c r="E31" s="332"/>
      <c r="F31" s="400">
        <v>21719.66</v>
      </c>
      <c r="G31" s="400">
        <v>19111.669999999998</v>
      </c>
      <c r="H31" s="332"/>
      <c r="I31" s="339">
        <f t="shared" si="9"/>
        <v>2607.9900000000016</v>
      </c>
      <c r="J31" s="340">
        <f t="shared" si="10"/>
        <v>0.13646060234401292</v>
      </c>
      <c r="K31" s="332"/>
      <c r="L31" s="339">
        <f>'Budget Tab'!U69*$M$3/12</f>
        <v>13760.333333333334</v>
      </c>
      <c r="M31" s="339">
        <f t="shared" si="11"/>
        <v>7959.3266666666659</v>
      </c>
      <c r="N31" s="340">
        <f t="shared" si="12"/>
        <v>0.57842542574065536</v>
      </c>
    </row>
    <row r="32" spans="1:14">
      <c r="A32" s="332"/>
      <c r="B32" s="332"/>
      <c r="C32" s="332"/>
      <c r="D32" s="345" t="s">
        <v>710</v>
      </c>
      <c r="E32" s="332"/>
      <c r="F32" s="400"/>
      <c r="G32" s="400"/>
      <c r="H32" s="332"/>
      <c r="I32" s="339">
        <f t="shared" si="9"/>
        <v>0</v>
      </c>
      <c r="J32" s="340" t="s">
        <v>671</v>
      </c>
      <c r="K32" s="332"/>
      <c r="L32" s="339"/>
      <c r="M32" s="339"/>
      <c r="N32" s="340"/>
    </row>
    <row r="33" spans="1:14">
      <c r="A33" s="332"/>
      <c r="B33" s="332"/>
      <c r="C33" s="332"/>
      <c r="D33" s="345" t="s">
        <v>699</v>
      </c>
      <c r="E33" s="332"/>
      <c r="F33" s="400">
        <v>33523.19</v>
      </c>
      <c r="G33" s="400">
        <v>41129.75</v>
      </c>
      <c r="H33" s="332"/>
      <c r="I33" s="339">
        <f t="shared" si="9"/>
        <v>-7606.5599999999977</v>
      </c>
      <c r="J33" s="340">
        <f t="shared" si="10"/>
        <v>-0.18494058437019423</v>
      </c>
      <c r="K33" s="332"/>
      <c r="L33" s="339">
        <f>'Budget Tab'!U85*$M$3/12</f>
        <v>34583.333333333336</v>
      </c>
      <c r="M33" s="339">
        <f t="shared" si="11"/>
        <v>-1060.1433333333334</v>
      </c>
      <c r="N33" s="340">
        <f t="shared" si="12"/>
        <v>-3.0654746987951786E-2</v>
      </c>
    </row>
    <row r="34" spans="1:14">
      <c r="A34" s="332"/>
      <c r="B34" s="332"/>
      <c r="C34" s="332"/>
      <c r="D34" s="345" t="s">
        <v>700</v>
      </c>
      <c r="E34" s="332"/>
      <c r="F34" s="400">
        <v>33407.269999999997</v>
      </c>
      <c r="G34" s="400">
        <v>42992.9</v>
      </c>
      <c r="H34" s="332"/>
      <c r="I34" s="339">
        <f t="shared" si="9"/>
        <v>-9585.6300000000047</v>
      </c>
      <c r="J34" s="340">
        <f t="shared" si="10"/>
        <v>-0.22295844197530301</v>
      </c>
      <c r="K34" s="332"/>
      <c r="L34" s="339">
        <f>'Budget Tab'!U109*$M$3/12</f>
        <v>36113</v>
      </c>
      <c r="M34" s="339">
        <f t="shared" si="11"/>
        <v>-2705.7300000000032</v>
      </c>
      <c r="N34" s="340">
        <f t="shared" si="12"/>
        <v>-7.4923988591366064E-2</v>
      </c>
    </row>
    <row r="35" spans="1:14">
      <c r="A35" s="332"/>
      <c r="B35" s="332"/>
      <c r="C35" s="332"/>
      <c r="D35" s="345" t="s">
        <v>731</v>
      </c>
      <c r="E35" s="332"/>
      <c r="F35" s="400">
        <v>17918</v>
      </c>
      <c r="G35" s="400">
        <v>17918</v>
      </c>
      <c r="H35" s="332"/>
      <c r="I35" s="339">
        <f t="shared" si="9"/>
        <v>0</v>
      </c>
      <c r="J35" s="340">
        <f t="shared" si="10"/>
        <v>0</v>
      </c>
      <c r="K35" s="332"/>
      <c r="L35" s="339">
        <f>'Budget Tab'!U110*$M$3/12</f>
        <v>17918</v>
      </c>
      <c r="M35" s="339">
        <f t="shared" ref="M35" si="13">+F35-L35</f>
        <v>0</v>
      </c>
      <c r="N35" s="340" t="s">
        <v>671</v>
      </c>
    </row>
    <row r="36" spans="1:14">
      <c r="A36" s="332"/>
      <c r="B36" s="332"/>
      <c r="C36" s="12" t="s">
        <v>88</v>
      </c>
      <c r="F36" s="15">
        <f>ROUND(SUM(F23:F35),5)</f>
        <v>642142.30000000005</v>
      </c>
      <c r="G36" s="15">
        <f>ROUND(SUM(G23:G35),5)</f>
        <v>456737.48</v>
      </c>
      <c r="H36" s="332"/>
      <c r="I36" s="339">
        <f t="shared" si="9"/>
        <v>185404.82000000007</v>
      </c>
      <c r="J36" s="340">
        <f t="shared" si="10"/>
        <v>0.40593300992070991</v>
      </c>
      <c r="K36" s="332"/>
      <c r="L36" s="17">
        <f>SUM(L24:L35)</f>
        <v>595673.66666666663</v>
      </c>
      <c r="M36" s="17">
        <f t="shared" si="11"/>
        <v>46468.633333333419</v>
      </c>
      <c r="N36" s="340">
        <f t="shared" si="12"/>
        <v>7.8010219241967604E-2</v>
      </c>
    </row>
    <row r="37" spans="1:14">
      <c r="A37" s="332"/>
      <c r="B37" s="12" t="s">
        <v>89</v>
      </c>
      <c r="F37" s="15">
        <f>ROUND(F6+F22-F36,5)</f>
        <v>66716.47</v>
      </c>
      <c r="G37" s="15">
        <f>ROUND(G6+G22-G36,5)</f>
        <v>230808.74</v>
      </c>
      <c r="H37" s="332"/>
      <c r="I37" s="15">
        <f t="shared" si="9"/>
        <v>-164092.26999999999</v>
      </c>
      <c r="J37" s="340">
        <f t="shared" si="10"/>
        <v>-0.71094478484653567</v>
      </c>
      <c r="K37" s="332"/>
      <c r="L37" s="15">
        <f>L21-L36</f>
        <v>-9863.5</v>
      </c>
      <c r="M37" s="15">
        <f t="shared" si="11"/>
        <v>76579.97</v>
      </c>
      <c r="N37" s="401">
        <f t="shared" si="12"/>
        <v>-7.763975262330816</v>
      </c>
    </row>
    <row r="38" spans="1:14" ht="14.5" thickBot="1">
      <c r="A38" s="12" t="s">
        <v>50</v>
      </c>
      <c r="F38" s="16">
        <f>F37</f>
        <v>66716.47</v>
      </c>
      <c r="G38" s="16">
        <f>G37</f>
        <v>230808.74</v>
      </c>
      <c r="I38" s="16">
        <f t="shared" si="9"/>
        <v>-164092.26999999999</v>
      </c>
      <c r="J38" s="340">
        <f t="shared" si="10"/>
        <v>-0.71094478484653567</v>
      </c>
      <c r="K38" s="332"/>
      <c r="L38" s="16">
        <f>L37</f>
        <v>-9863.5</v>
      </c>
      <c r="M38" s="16">
        <f t="shared" si="11"/>
        <v>76579.97</v>
      </c>
      <c r="N38" s="344">
        <f t="shared" si="12"/>
        <v>-7.763975262330816</v>
      </c>
    </row>
  </sheetData>
  <dataConsolidate/>
  <pageMargins left="0.75" right="0.75" top="1" bottom="1" header="0.5" footer="0.5"/>
  <pageSetup paperSize="9" scale="6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9281-B8AE-4750-B438-AA56730887D1}">
  <sheetPr>
    <tabColor theme="9"/>
    <pageSetUpPr fitToPage="1"/>
  </sheetPr>
  <dimension ref="A1:H147"/>
  <sheetViews>
    <sheetView zoomScaleNormal="100" workbookViewId="0">
      <pane xSplit="6" ySplit="5" topLeftCell="G129" activePane="bottomRight" state="frozen"/>
      <selection pane="topRight" activeCell="G1" sqref="G1"/>
      <selection pane="bottomLeft" activeCell="A6" sqref="A6"/>
      <selection pane="bottomRight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8" width="25" style="6" bestFit="1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620</v>
      </c>
      <c r="H3" s="10" t="s">
        <v>2</v>
      </c>
    </row>
    <row r="5" spans="1:8">
      <c r="G5" s="11" t="s">
        <v>619</v>
      </c>
      <c r="H5" s="11" t="s">
        <v>302</v>
      </c>
    </row>
    <row r="6" spans="1:8">
      <c r="B6" s="12" t="s">
        <v>64</v>
      </c>
    </row>
    <row r="7" spans="1:8">
      <c r="D7" s="12" t="s">
        <v>65</v>
      </c>
      <c r="G7" s="220"/>
      <c r="H7" s="220"/>
    </row>
    <row r="8" spans="1:8">
      <c r="E8" s="12" t="s">
        <v>66</v>
      </c>
      <c r="G8" s="221">
        <v>15538.32</v>
      </c>
      <c r="H8" s="221">
        <v>18360</v>
      </c>
    </row>
    <row r="9" spans="1:8">
      <c r="E9" s="12" t="s">
        <v>67</v>
      </c>
      <c r="G9" s="221">
        <v>3195223</v>
      </c>
      <c r="H9" s="221">
        <v>3055916</v>
      </c>
    </row>
    <row r="10" spans="1:8">
      <c r="E10" s="12" t="s">
        <v>68</v>
      </c>
      <c r="G10" s="220"/>
      <c r="H10" s="220"/>
    </row>
    <row r="11" spans="1:8">
      <c r="F11" s="12" t="s">
        <v>93</v>
      </c>
      <c r="G11" s="220"/>
      <c r="H11" s="222">
        <v>4289</v>
      </c>
    </row>
    <row r="12" spans="1:8">
      <c r="E12" s="12" t="s">
        <v>94</v>
      </c>
      <c r="G12" s="220"/>
      <c r="H12" s="221">
        <f>ROUND(SUM(H10:H11),5)</f>
        <v>4289</v>
      </c>
    </row>
    <row r="13" spans="1:8">
      <c r="E13" s="12" t="s">
        <v>69</v>
      </c>
      <c r="G13" s="220"/>
      <c r="H13" s="220"/>
    </row>
    <row r="14" spans="1:8">
      <c r="F14" s="12" t="s">
        <v>96</v>
      </c>
      <c r="G14" s="221">
        <v>34.659999999999997</v>
      </c>
      <c r="H14" s="221">
        <v>56.93</v>
      </c>
    </row>
    <row r="15" spans="1:8">
      <c r="F15" s="12" t="s">
        <v>95</v>
      </c>
      <c r="G15" s="222">
        <v>62.28</v>
      </c>
      <c r="H15" s="222">
        <v>43.58</v>
      </c>
    </row>
    <row r="16" spans="1:8">
      <c r="E16" s="12" t="s">
        <v>97</v>
      </c>
      <c r="G16" s="221">
        <f>ROUND(SUM(G13:G15),5)</f>
        <v>96.94</v>
      </c>
      <c r="H16" s="221">
        <f>ROUND(SUM(H13:H15),5)</f>
        <v>100.51</v>
      </c>
    </row>
    <row r="17" spans="5:8">
      <c r="E17" s="12" t="s">
        <v>70</v>
      </c>
      <c r="G17" s="220"/>
      <c r="H17" s="220"/>
    </row>
    <row r="18" spans="5:8">
      <c r="F18" s="12" t="s">
        <v>99</v>
      </c>
      <c r="G18" s="221">
        <v>17891.11</v>
      </c>
      <c r="H18" s="221">
        <v>13639.38</v>
      </c>
    </row>
    <row r="19" spans="5:8">
      <c r="F19" s="12" t="s">
        <v>489</v>
      </c>
      <c r="G19" s="221">
        <v>925</v>
      </c>
      <c r="H19" s="220"/>
    </row>
    <row r="20" spans="5:8">
      <c r="F20" s="12" t="s">
        <v>100</v>
      </c>
      <c r="G20" s="221">
        <v>406</v>
      </c>
      <c r="H20" s="221">
        <v>2758.68</v>
      </c>
    </row>
    <row r="21" spans="5:8">
      <c r="F21" s="12" t="s">
        <v>101</v>
      </c>
      <c r="G21" s="221">
        <v>10229.08</v>
      </c>
      <c r="H21" s="221">
        <v>17069.849999999999</v>
      </c>
    </row>
    <row r="22" spans="5:8">
      <c r="F22" s="12" t="s">
        <v>98</v>
      </c>
      <c r="G22" s="222">
        <v>193.45</v>
      </c>
      <c r="H22" s="222">
        <v>156.97999999999999</v>
      </c>
    </row>
    <row r="23" spans="5:8">
      <c r="E23" s="12" t="s">
        <v>102</v>
      </c>
      <c r="G23" s="221">
        <f>ROUND(SUM(G17:G22),5)</f>
        <v>29644.639999999999</v>
      </c>
      <c r="H23" s="221">
        <f>ROUND(SUM(H17:H22),5)</f>
        <v>33624.89</v>
      </c>
    </row>
    <row r="24" spans="5:8">
      <c r="E24" s="12" t="s">
        <v>71</v>
      </c>
      <c r="G24" s="221">
        <v>17440.22</v>
      </c>
      <c r="H24" s="221">
        <v>21431.599999999999</v>
      </c>
    </row>
    <row r="25" spans="5:8">
      <c r="E25" s="12" t="s">
        <v>249</v>
      </c>
      <c r="G25" s="220"/>
      <c r="H25" s="221">
        <v>300</v>
      </c>
    </row>
    <row r="26" spans="5:8">
      <c r="E26" s="12" t="s">
        <v>73</v>
      </c>
      <c r="G26" s="221">
        <v>3343.55</v>
      </c>
      <c r="H26" s="221">
        <v>909.91</v>
      </c>
    </row>
    <row r="27" spans="5:8">
      <c r="E27" s="12" t="s">
        <v>74</v>
      </c>
      <c r="G27" s="221">
        <v>3252.98</v>
      </c>
      <c r="H27" s="221">
        <v>3712.42</v>
      </c>
    </row>
    <row r="28" spans="5:8">
      <c r="E28" s="12" t="s">
        <v>75</v>
      </c>
      <c r="G28" s="220"/>
      <c r="H28" s="220"/>
    </row>
    <row r="29" spans="5:8">
      <c r="F29" s="12" t="s">
        <v>104</v>
      </c>
      <c r="G29" s="221">
        <v>18165.64</v>
      </c>
      <c r="H29" s="221">
        <v>6192.6</v>
      </c>
    </row>
    <row r="30" spans="5:8">
      <c r="F30" s="12" t="s">
        <v>105</v>
      </c>
      <c r="G30" s="221">
        <v>7977.83</v>
      </c>
      <c r="H30" s="221">
        <v>7712.67</v>
      </c>
    </row>
    <row r="31" spans="5:8">
      <c r="F31" s="12" t="s">
        <v>103</v>
      </c>
      <c r="G31" s="222">
        <v>12441.56</v>
      </c>
      <c r="H31" s="222">
        <v>9465.3799999999992</v>
      </c>
    </row>
    <row r="32" spans="5:8">
      <c r="E32" s="12" t="s">
        <v>106</v>
      </c>
      <c r="G32" s="222">
        <f>ROUND(SUM(G28:G31),5)</f>
        <v>38585.03</v>
      </c>
      <c r="H32" s="222">
        <f>ROUND(SUM(H28:H31),5)</f>
        <v>23370.65</v>
      </c>
    </row>
    <row r="33" spans="3:8">
      <c r="D33" s="12" t="s">
        <v>76</v>
      </c>
      <c r="G33" s="222">
        <f>ROUND(SUM(G7:G9)+G12+G16+SUM(G23:G27)+G32,5)</f>
        <v>3303124.68</v>
      </c>
      <c r="H33" s="222">
        <f>ROUND(SUM(H7:H9)+H12+H16+SUM(H23:H27)+H32,5)</f>
        <v>3162014.98</v>
      </c>
    </row>
    <row r="34" spans="3:8">
      <c r="C34" s="12" t="s">
        <v>77</v>
      </c>
      <c r="G34" s="221">
        <f>G33</f>
        <v>3303124.68</v>
      </c>
      <c r="H34" s="221">
        <f>H33</f>
        <v>3162014.98</v>
      </c>
    </row>
    <row r="35" spans="3:8">
      <c r="C35" s="12" t="s">
        <v>78</v>
      </c>
      <c r="G35" s="220"/>
      <c r="H35" s="220"/>
    </row>
    <row r="36" spans="3:8">
      <c r="D36" s="12" t="s">
        <v>79</v>
      </c>
      <c r="G36" s="220"/>
      <c r="H36" s="220"/>
    </row>
    <row r="37" spans="3:8">
      <c r="E37" s="12" t="s">
        <v>467</v>
      </c>
      <c r="G37" s="221">
        <v>7513.25</v>
      </c>
      <c r="H37" s="220"/>
    </row>
    <row r="38" spans="3:8">
      <c r="E38" s="12" t="s">
        <v>310</v>
      </c>
      <c r="G38" s="221">
        <v>7800</v>
      </c>
      <c r="H38" s="220"/>
    </row>
    <row r="39" spans="3:8">
      <c r="E39" s="12" t="s">
        <v>254</v>
      </c>
      <c r="G39" s="220"/>
      <c r="H39" s="220"/>
    </row>
    <row r="40" spans="3:8">
      <c r="F40" s="12" t="s">
        <v>130</v>
      </c>
      <c r="G40" s="221">
        <v>42443.66</v>
      </c>
      <c r="H40" s="221">
        <v>33710.82</v>
      </c>
    </row>
    <row r="41" spans="3:8">
      <c r="F41" s="12" t="s">
        <v>131</v>
      </c>
      <c r="G41" s="221">
        <v>31384.61</v>
      </c>
      <c r="H41" s="221">
        <v>29659.71</v>
      </c>
    </row>
    <row r="42" spans="3:8">
      <c r="F42" s="12" t="s">
        <v>132</v>
      </c>
      <c r="G42" s="221">
        <v>13388.99</v>
      </c>
      <c r="H42" s="221">
        <v>17898.23</v>
      </c>
    </row>
    <row r="43" spans="3:8">
      <c r="F43" s="12" t="s">
        <v>133</v>
      </c>
      <c r="G43" s="222">
        <v>14919</v>
      </c>
      <c r="H43" s="222">
        <v>15548</v>
      </c>
    </row>
    <row r="44" spans="3:8">
      <c r="E44" s="12" t="s">
        <v>255</v>
      </c>
      <c r="G44" s="221">
        <f>ROUND(SUM(G39:G43),5)</f>
        <v>102136.26</v>
      </c>
      <c r="H44" s="221">
        <f>ROUND(SUM(H39:H43),5)</f>
        <v>96816.76</v>
      </c>
    </row>
    <row r="45" spans="3:8">
      <c r="E45" s="12" t="s">
        <v>107</v>
      </c>
      <c r="G45" s="220"/>
      <c r="H45" s="220"/>
    </row>
    <row r="46" spans="3:8">
      <c r="F46" s="12" t="s">
        <v>543</v>
      </c>
      <c r="G46" s="221">
        <v>83751.34</v>
      </c>
      <c r="H46" s="220"/>
    </row>
    <row r="47" spans="3:8">
      <c r="F47" s="12" t="s">
        <v>544</v>
      </c>
      <c r="G47" s="222">
        <v>56375</v>
      </c>
      <c r="H47" s="222">
        <v>120499.92</v>
      </c>
    </row>
    <row r="48" spans="3:8">
      <c r="E48" s="12" t="s">
        <v>545</v>
      </c>
      <c r="G48" s="221">
        <f>ROUND(SUM(G45:G47),5)</f>
        <v>140126.34</v>
      </c>
      <c r="H48" s="221">
        <f>ROUND(SUM(H45:H47),5)</f>
        <v>120499.92</v>
      </c>
    </row>
    <row r="49" spans="5:8">
      <c r="E49" s="12" t="s">
        <v>108</v>
      </c>
      <c r="G49" s="221">
        <v>74608.56</v>
      </c>
      <c r="H49" s="221">
        <v>73506</v>
      </c>
    </row>
    <row r="50" spans="5:8">
      <c r="E50" s="12" t="s">
        <v>109</v>
      </c>
      <c r="G50" s="221">
        <v>64999.92</v>
      </c>
      <c r="H50" s="221">
        <v>65000.22</v>
      </c>
    </row>
    <row r="51" spans="5:8">
      <c r="E51" s="12" t="s">
        <v>110</v>
      </c>
      <c r="G51" s="220"/>
      <c r="H51" s="221">
        <v>33333.279999999999</v>
      </c>
    </row>
    <row r="52" spans="5:8">
      <c r="E52" s="12" t="s">
        <v>111</v>
      </c>
      <c r="G52" s="221">
        <v>43616.65</v>
      </c>
      <c r="H52" s="221">
        <v>45348.12</v>
      </c>
    </row>
    <row r="53" spans="5:8">
      <c r="E53" s="12" t="s">
        <v>112</v>
      </c>
      <c r="G53" s="221">
        <v>73558.080000000002</v>
      </c>
      <c r="H53" s="221">
        <v>72471.12</v>
      </c>
    </row>
    <row r="54" spans="5:8">
      <c r="E54" s="12" t="s">
        <v>113</v>
      </c>
      <c r="G54" s="220"/>
      <c r="H54" s="220"/>
    </row>
    <row r="55" spans="5:8">
      <c r="F55" s="12" t="s">
        <v>546</v>
      </c>
      <c r="G55" s="221">
        <v>12400</v>
      </c>
      <c r="H55" s="220"/>
    </row>
    <row r="56" spans="5:8">
      <c r="F56" s="12" t="s">
        <v>547</v>
      </c>
      <c r="G56" s="222">
        <v>76710.720000000001</v>
      </c>
      <c r="H56" s="222">
        <v>75576.960000000006</v>
      </c>
    </row>
    <row r="57" spans="5:8">
      <c r="E57" s="12" t="s">
        <v>548</v>
      </c>
      <c r="G57" s="221">
        <f>ROUND(SUM(G54:G56),5)</f>
        <v>89110.720000000001</v>
      </c>
      <c r="H57" s="221">
        <f>ROUND(SUM(H54:H56),5)</f>
        <v>75576.960000000006</v>
      </c>
    </row>
    <row r="58" spans="5:8">
      <c r="E58" s="12" t="s">
        <v>114</v>
      </c>
      <c r="G58" s="221">
        <v>543331.72</v>
      </c>
      <c r="H58" s="221">
        <v>522486.97</v>
      </c>
    </row>
    <row r="59" spans="5:8">
      <c r="E59" s="12" t="s">
        <v>115</v>
      </c>
      <c r="G59" s="221">
        <v>84354.85</v>
      </c>
      <c r="H59" s="221">
        <v>113642.2</v>
      </c>
    </row>
    <row r="60" spans="5:8">
      <c r="E60" s="12" t="s">
        <v>116</v>
      </c>
      <c r="G60" s="221">
        <v>295318.12</v>
      </c>
      <c r="H60" s="221">
        <v>279466.71999999997</v>
      </c>
    </row>
    <row r="61" spans="5:8">
      <c r="E61" s="12" t="s">
        <v>117</v>
      </c>
      <c r="G61" s="221">
        <v>542836.06000000006</v>
      </c>
      <c r="H61" s="221">
        <v>402153.01</v>
      </c>
    </row>
    <row r="62" spans="5:8">
      <c r="E62" s="12" t="s">
        <v>118</v>
      </c>
      <c r="G62" s="221">
        <v>55502.58</v>
      </c>
      <c r="H62" s="221">
        <v>53019.839999999997</v>
      </c>
    </row>
    <row r="63" spans="5:8">
      <c r="E63" s="12" t="s">
        <v>119</v>
      </c>
      <c r="G63" s="221">
        <v>52274.86</v>
      </c>
      <c r="H63" s="221">
        <v>51250.52</v>
      </c>
    </row>
    <row r="64" spans="5:8">
      <c r="E64" s="12" t="s">
        <v>120</v>
      </c>
      <c r="G64" s="221">
        <v>52360</v>
      </c>
      <c r="H64" s="221">
        <v>55999.92</v>
      </c>
    </row>
    <row r="65" spans="4:8">
      <c r="E65" s="12" t="s">
        <v>121</v>
      </c>
      <c r="G65" s="221">
        <v>56235.12</v>
      </c>
      <c r="H65" s="221">
        <v>55050.080000000002</v>
      </c>
    </row>
    <row r="66" spans="4:8">
      <c r="E66" s="12" t="s">
        <v>122</v>
      </c>
      <c r="G66" s="221">
        <v>250</v>
      </c>
      <c r="H66" s="221">
        <v>5425</v>
      </c>
    </row>
    <row r="67" spans="4:8">
      <c r="E67" s="12" t="s">
        <v>123</v>
      </c>
      <c r="G67" s="221">
        <v>1156.19</v>
      </c>
      <c r="H67" s="221">
        <v>231.25</v>
      </c>
    </row>
    <row r="68" spans="4:8">
      <c r="E68" s="12" t="s">
        <v>124</v>
      </c>
      <c r="G68" s="221">
        <v>7714.75</v>
      </c>
      <c r="H68" s="221">
        <v>13254.12</v>
      </c>
    </row>
    <row r="69" spans="4:8">
      <c r="E69" s="12" t="s">
        <v>125</v>
      </c>
      <c r="G69" s="221">
        <v>44289.55</v>
      </c>
      <c r="H69" s="221">
        <v>36191.599999999999</v>
      </c>
    </row>
    <row r="70" spans="4:8">
      <c r="E70" s="12" t="s">
        <v>126</v>
      </c>
      <c r="G70" s="221">
        <v>2993.75</v>
      </c>
      <c r="H70" s="221">
        <v>2473.81</v>
      </c>
    </row>
    <row r="71" spans="4:8">
      <c r="E71" s="12" t="s">
        <v>311</v>
      </c>
      <c r="G71" s="221">
        <v>387.5</v>
      </c>
      <c r="H71" s="220"/>
    </row>
    <row r="72" spans="4:8">
      <c r="E72" s="12" t="s">
        <v>127</v>
      </c>
      <c r="G72" s="220"/>
      <c r="H72" s="221">
        <v>8526</v>
      </c>
    </row>
    <row r="73" spans="4:8">
      <c r="E73" s="12" t="s">
        <v>128</v>
      </c>
      <c r="G73" s="222">
        <v>1000</v>
      </c>
      <c r="H73" s="222">
        <v>1000</v>
      </c>
    </row>
    <row r="74" spans="4:8">
      <c r="D74" s="12" t="s">
        <v>129</v>
      </c>
      <c r="G74" s="221">
        <f>ROUND(SUM(G36:G38)+G44+SUM(G48:G53)+SUM(G57:G73),5)</f>
        <v>2343474.83</v>
      </c>
      <c r="H74" s="221">
        <f>ROUND(SUM(H36:H38)+H44+SUM(H48:H53)+SUM(H57:H73),5)</f>
        <v>2182723.42</v>
      </c>
    </row>
    <row r="75" spans="4:8">
      <c r="D75" s="12" t="s">
        <v>80</v>
      </c>
      <c r="G75" s="220"/>
      <c r="H75" s="220"/>
    </row>
    <row r="76" spans="4:8">
      <c r="E76" s="12" t="s">
        <v>134</v>
      </c>
      <c r="G76" s="221">
        <v>349741.91</v>
      </c>
      <c r="H76" s="221">
        <v>267129.82</v>
      </c>
    </row>
    <row r="77" spans="4:8">
      <c r="E77" s="12" t="s">
        <v>135</v>
      </c>
      <c r="G77" s="221">
        <v>27672.32</v>
      </c>
      <c r="H77" s="221">
        <v>28605.040000000001</v>
      </c>
    </row>
    <row r="78" spans="4:8">
      <c r="E78" s="12" t="s">
        <v>136</v>
      </c>
      <c r="G78" s="221">
        <v>16395.349999999999</v>
      </c>
      <c r="H78" s="221">
        <v>14413.61</v>
      </c>
    </row>
    <row r="79" spans="4:8">
      <c r="E79" s="12" t="s">
        <v>612</v>
      </c>
      <c r="G79" s="222">
        <v>10000</v>
      </c>
      <c r="H79" s="220"/>
    </row>
    <row r="80" spans="4:8">
      <c r="D80" s="12" t="s">
        <v>137</v>
      </c>
      <c r="G80" s="221">
        <f>ROUND(SUM(G75:G79),5)</f>
        <v>403809.58</v>
      </c>
      <c r="H80" s="221">
        <f>ROUND(SUM(H75:H79),5)</f>
        <v>310148.46999999997</v>
      </c>
    </row>
    <row r="81" spans="4:8">
      <c r="D81" s="12" t="s">
        <v>81</v>
      </c>
      <c r="G81" s="221">
        <v>9616.18</v>
      </c>
      <c r="H81" s="221">
        <v>13157.05</v>
      </c>
    </row>
    <row r="82" spans="4:8">
      <c r="D82" s="12" t="s">
        <v>82</v>
      </c>
      <c r="G82" s="221">
        <v>1562.79</v>
      </c>
      <c r="H82" s="221">
        <v>2313.13</v>
      </c>
    </row>
    <row r="83" spans="4:8">
      <c r="D83" s="12" t="s">
        <v>83</v>
      </c>
      <c r="G83" s="221">
        <v>2062.5</v>
      </c>
      <c r="H83" s="221">
        <v>510</v>
      </c>
    </row>
    <row r="84" spans="4:8">
      <c r="D84" s="12" t="s">
        <v>84</v>
      </c>
      <c r="G84" s="220"/>
      <c r="H84" s="220"/>
    </row>
    <row r="85" spans="4:8">
      <c r="E85" s="12" t="s">
        <v>256</v>
      </c>
      <c r="G85" s="221">
        <v>5543.99</v>
      </c>
      <c r="H85" s="221">
        <v>3139.51</v>
      </c>
    </row>
    <row r="86" spans="4:8">
      <c r="E86" s="12" t="s">
        <v>138</v>
      </c>
      <c r="G86" s="221">
        <v>1425.89</v>
      </c>
      <c r="H86" s="221">
        <v>4670.3900000000003</v>
      </c>
    </row>
    <row r="87" spans="4:8">
      <c r="E87" s="12" t="s">
        <v>139</v>
      </c>
      <c r="G87" s="221">
        <v>12972.6</v>
      </c>
      <c r="H87" s="221">
        <v>15903.23</v>
      </c>
    </row>
    <row r="88" spans="4:8">
      <c r="E88" s="12" t="s">
        <v>140</v>
      </c>
      <c r="G88" s="221">
        <v>1597.45</v>
      </c>
      <c r="H88" s="221">
        <v>6113.87</v>
      </c>
    </row>
    <row r="89" spans="4:8">
      <c r="E89" s="12" t="s">
        <v>141</v>
      </c>
      <c r="G89" s="221">
        <v>15746.29</v>
      </c>
      <c r="H89" s="221">
        <v>14304.99</v>
      </c>
    </row>
    <row r="90" spans="4:8">
      <c r="E90" s="12" t="s">
        <v>142</v>
      </c>
      <c r="G90" s="221">
        <v>3918.86</v>
      </c>
      <c r="H90" s="221">
        <v>4372.08</v>
      </c>
    </row>
    <row r="91" spans="4:8">
      <c r="E91" s="12" t="s">
        <v>143</v>
      </c>
      <c r="G91" s="221">
        <v>1477.64</v>
      </c>
      <c r="H91" s="221">
        <v>652.44000000000005</v>
      </c>
    </row>
    <row r="92" spans="4:8">
      <c r="E92" s="12" t="s">
        <v>144</v>
      </c>
      <c r="G92" s="221">
        <v>4287.03</v>
      </c>
      <c r="H92" s="221">
        <v>1395.5</v>
      </c>
    </row>
    <row r="93" spans="4:8">
      <c r="E93" s="12" t="s">
        <v>257</v>
      </c>
      <c r="G93" s="221">
        <v>9692.5</v>
      </c>
      <c r="H93" s="221">
        <v>15952.78</v>
      </c>
    </row>
    <row r="94" spans="4:8">
      <c r="E94" s="12" t="s">
        <v>145</v>
      </c>
      <c r="G94" s="221">
        <v>705.16</v>
      </c>
      <c r="H94" s="221">
        <v>1251.23</v>
      </c>
    </row>
    <row r="95" spans="4:8">
      <c r="E95" s="12" t="s">
        <v>146</v>
      </c>
      <c r="G95" s="221">
        <v>1818.39</v>
      </c>
      <c r="H95" s="221">
        <v>4822.95</v>
      </c>
    </row>
    <row r="96" spans="4:8">
      <c r="E96" s="12" t="s">
        <v>147</v>
      </c>
      <c r="G96" s="221">
        <v>3658.52</v>
      </c>
      <c r="H96" s="221">
        <v>3951.3</v>
      </c>
    </row>
    <row r="97" spans="4:8">
      <c r="E97" s="12" t="s">
        <v>148</v>
      </c>
      <c r="G97" s="221">
        <v>758.4</v>
      </c>
      <c r="H97" s="221">
        <v>2125.29</v>
      </c>
    </row>
    <row r="98" spans="4:8">
      <c r="E98" s="12" t="s">
        <v>490</v>
      </c>
      <c r="G98" s="221">
        <v>308.26</v>
      </c>
      <c r="H98" s="220"/>
    </row>
    <row r="99" spans="4:8">
      <c r="E99" s="12" t="s">
        <v>149</v>
      </c>
      <c r="G99" s="222">
        <v>4109.8900000000003</v>
      </c>
      <c r="H99" s="222">
        <v>9027.4500000000007</v>
      </c>
    </row>
    <row r="100" spans="4:8">
      <c r="D100" s="12" t="s">
        <v>150</v>
      </c>
      <c r="G100" s="221">
        <f>ROUND(SUM(G84:G99),5)</f>
        <v>68020.87</v>
      </c>
      <c r="H100" s="221">
        <f>ROUND(SUM(H84:H99),5)</f>
        <v>87683.01</v>
      </c>
    </row>
    <row r="101" spans="4:8">
      <c r="D101" s="12" t="s">
        <v>250</v>
      </c>
      <c r="G101" s="220"/>
      <c r="H101" s="220"/>
    </row>
    <row r="102" spans="4:8">
      <c r="E102" s="12" t="s">
        <v>491</v>
      </c>
      <c r="G102" s="221">
        <v>400</v>
      </c>
      <c r="H102" s="220"/>
    </row>
    <row r="103" spans="4:8">
      <c r="E103" s="12" t="s">
        <v>492</v>
      </c>
      <c r="G103" s="221">
        <v>274.41000000000003</v>
      </c>
      <c r="H103" s="220"/>
    </row>
    <row r="104" spans="4:8">
      <c r="E104" s="12" t="s">
        <v>482</v>
      </c>
      <c r="G104" s="220"/>
      <c r="H104" s="222">
        <v>1216.58</v>
      </c>
    </row>
    <row r="105" spans="4:8">
      <c r="D105" s="12" t="s">
        <v>483</v>
      </c>
      <c r="G105" s="221">
        <f>ROUND(SUM(G101:G104),5)</f>
        <v>674.41</v>
      </c>
      <c r="H105" s="221">
        <f>ROUND(SUM(H101:H104),5)</f>
        <v>1216.58</v>
      </c>
    </row>
    <row r="106" spans="4:8">
      <c r="D106" s="12" t="s">
        <v>85</v>
      </c>
      <c r="G106" s="220"/>
      <c r="H106" s="220"/>
    </row>
    <row r="107" spans="4:8">
      <c r="E107" s="12" t="s">
        <v>153</v>
      </c>
      <c r="G107" s="220"/>
      <c r="H107" s="220"/>
    </row>
    <row r="108" spans="4:8">
      <c r="F108" s="12" t="s">
        <v>155</v>
      </c>
      <c r="G108" s="220"/>
      <c r="H108" s="221">
        <v>402</v>
      </c>
    </row>
    <row r="109" spans="4:8">
      <c r="F109" s="12" t="s">
        <v>156</v>
      </c>
      <c r="G109" s="221">
        <v>396.2</v>
      </c>
      <c r="H109" s="221">
        <v>478.99</v>
      </c>
    </row>
    <row r="110" spans="4:8">
      <c r="F110" s="12" t="s">
        <v>157</v>
      </c>
      <c r="G110" s="221">
        <v>2625</v>
      </c>
      <c r="H110" s="221">
        <v>6302.57</v>
      </c>
    </row>
    <row r="111" spans="4:8">
      <c r="F111" s="12" t="s">
        <v>158</v>
      </c>
      <c r="G111" s="221">
        <v>1223.3399999999999</v>
      </c>
      <c r="H111" s="221">
        <v>1707.99</v>
      </c>
    </row>
    <row r="112" spans="4:8">
      <c r="F112" s="12" t="s">
        <v>159</v>
      </c>
      <c r="G112" s="221">
        <v>3108</v>
      </c>
      <c r="H112" s="221">
        <v>5375</v>
      </c>
    </row>
    <row r="113" spans="4:8">
      <c r="F113" s="12" t="s">
        <v>154</v>
      </c>
      <c r="G113" s="222">
        <v>39545.83</v>
      </c>
      <c r="H113" s="222">
        <v>38269.9</v>
      </c>
    </row>
    <row r="114" spans="4:8">
      <c r="E114" s="12" t="s">
        <v>160</v>
      </c>
      <c r="G114" s="221">
        <f>ROUND(SUM(G107:G113),5)</f>
        <v>46898.37</v>
      </c>
      <c r="H114" s="221">
        <f>ROUND(SUM(H107:H113),5)</f>
        <v>52536.45</v>
      </c>
    </row>
    <row r="115" spans="4:8">
      <c r="E115" s="12" t="s">
        <v>151</v>
      </c>
      <c r="G115" s="221">
        <v>33572</v>
      </c>
      <c r="H115" s="221">
        <v>30846</v>
      </c>
    </row>
    <row r="116" spans="4:8">
      <c r="E116" s="12" t="s">
        <v>152</v>
      </c>
      <c r="G116" s="221">
        <v>2907.48</v>
      </c>
      <c r="H116" s="221">
        <v>5981.98</v>
      </c>
    </row>
    <row r="117" spans="4:8">
      <c r="E117" s="12" t="s">
        <v>161</v>
      </c>
      <c r="G117" s="220"/>
      <c r="H117" s="220"/>
    </row>
    <row r="118" spans="4:8">
      <c r="F118" s="12" t="s">
        <v>162</v>
      </c>
      <c r="G118" s="221">
        <v>33131.269999999997</v>
      </c>
      <c r="H118" s="221">
        <v>35587.47</v>
      </c>
    </row>
    <row r="119" spans="4:8">
      <c r="F119" s="12" t="s">
        <v>501</v>
      </c>
      <c r="G119" s="221">
        <v>6365.39</v>
      </c>
      <c r="H119" s="220"/>
    </row>
    <row r="120" spans="4:8">
      <c r="F120" s="12" t="s">
        <v>163</v>
      </c>
      <c r="G120" s="221">
        <v>10106.1</v>
      </c>
      <c r="H120" s="221">
        <v>18462.45</v>
      </c>
    </row>
    <row r="121" spans="4:8">
      <c r="F121" s="12" t="s">
        <v>164</v>
      </c>
      <c r="G121" s="222">
        <v>3673.92</v>
      </c>
      <c r="H121" s="222">
        <v>3916.49</v>
      </c>
    </row>
    <row r="122" spans="4:8">
      <c r="E122" s="12" t="s">
        <v>165</v>
      </c>
      <c r="G122" s="222">
        <f>ROUND(SUM(G117:G121),5)</f>
        <v>53276.68</v>
      </c>
      <c r="H122" s="222">
        <f>ROUND(SUM(H117:H121),5)</f>
        <v>57966.41</v>
      </c>
    </row>
    <row r="123" spans="4:8">
      <c r="D123" s="12" t="s">
        <v>166</v>
      </c>
      <c r="G123" s="221">
        <f>ROUND(G106+SUM(G114:G116)+G122,5)</f>
        <v>136654.53</v>
      </c>
      <c r="H123" s="221">
        <f>ROUND(H106+SUM(H114:H116)+H122,5)</f>
        <v>147330.84</v>
      </c>
    </row>
    <row r="124" spans="4:8">
      <c r="D124" s="12" t="s">
        <v>86</v>
      </c>
      <c r="G124" s="220"/>
      <c r="H124" s="220"/>
    </row>
    <row r="125" spans="4:8">
      <c r="E125" s="12" t="s">
        <v>178</v>
      </c>
      <c r="G125" s="221">
        <v>129076.97</v>
      </c>
      <c r="H125" s="221">
        <v>132200.92000000001</v>
      </c>
    </row>
    <row r="126" spans="4:8">
      <c r="E126" s="12" t="s">
        <v>181</v>
      </c>
      <c r="G126" s="220"/>
      <c r="H126" s="220"/>
    </row>
    <row r="127" spans="4:8">
      <c r="F127" s="12" t="s">
        <v>607</v>
      </c>
      <c r="G127" s="221">
        <v>34.619999999999997</v>
      </c>
      <c r="H127" s="220"/>
    </row>
    <row r="128" spans="4:8">
      <c r="F128" s="12" t="s">
        <v>183</v>
      </c>
      <c r="G128" s="221">
        <v>3554.35</v>
      </c>
      <c r="H128" s="221">
        <v>3140.15</v>
      </c>
    </row>
    <row r="129" spans="4:8">
      <c r="F129" s="12" t="s">
        <v>184</v>
      </c>
      <c r="G129" s="221">
        <v>758.47</v>
      </c>
      <c r="H129" s="221">
        <v>298</v>
      </c>
    </row>
    <row r="130" spans="4:8">
      <c r="F130" s="12" t="s">
        <v>182</v>
      </c>
      <c r="G130" s="222">
        <v>3591.35</v>
      </c>
      <c r="H130" s="222">
        <v>2941.96</v>
      </c>
    </row>
    <row r="131" spans="4:8">
      <c r="E131" s="12" t="s">
        <v>185</v>
      </c>
      <c r="G131" s="221">
        <f>ROUND(SUM(G126:G130),5)</f>
        <v>7938.79</v>
      </c>
      <c r="H131" s="221">
        <f>ROUND(SUM(H126:H130),5)</f>
        <v>6380.11</v>
      </c>
    </row>
    <row r="132" spans="4:8">
      <c r="E132" s="12" t="s">
        <v>167</v>
      </c>
      <c r="G132" s="221">
        <v>6141.67</v>
      </c>
      <c r="H132" s="221">
        <v>4369.83</v>
      </c>
    </row>
    <row r="133" spans="4:8">
      <c r="E133" s="12" t="s">
        <v>168</v>
      </c>
      <c r="G133" s="221">
        <v>22210.03</v>
      </c>
      <c r="H133" s="221">
        <v>28263.03</v>
      </c>
    </row>
    <row r="134" spans="4:8">
      <c r="E134" s="12" t="s">
        <v>169</v>
      </c>
      <c r="G134" s="221">
        <v>99546.18</v>
      </c>
      <c r="H134" s="221">
        <v>15786.97</v>
      </c>
    </row>
    <row r="135" spans="4:8">
      <c r="E135" s="12" t="s">
        <v>170</v>
      </c>
      <c r="G135" s="221">
        <v>5859</v>
      </c>
      <c r="H135" s="221">
        <v>4558</v>
      </c>
    </row>
    <row r="136" spans="4:8">
      <c r="E136" s="12" t="s">
        <v>171</v>
      </c>
      <c r="G136" s="221">
        <v>1803</v>
      </c>
      <c r="H136" s="221">
        <v>2203.0700000000002</v>
      </c>
    </row>
    <row r="137" spans="4:8">
      <c r="E137" s="12" t="s">
        <v>172</v>
      </c>
      <c r="G137" s="221">
        <v>4284.84</v>
      </c>
      <c r="H137" s="221">
        <v>1506.86</v>
      </c>
    </row>
    <row r="138" spans="4:8">
      <c r="E138" s="12" t="s">
        <v>173</v>
      </c>
      <c r="G138" s="221">
        <v>28060</v>
      </c>
      <c r="H138" s="221">
        <v>27663</v>
      </c>
    </row>
    <row r="139" spans="4:8">
      <c r="E139" s="12" t="s">
        <v>174</v>
      </c>
      <c r="G139" s="221">
        <v>11397.85</v>
      </c>
      <c r="H139" s="221">
        <v>10324.48</v>
      </c>
    </row>
    <row r="140" spans="4:8">
      <c r="E140" s="12" t="s">
        <v>175</v>
      </c>
      <c r="G140" s="221">
        <v>1109.06</v>
      </c>
      <c r="H140" s="221">
        <v>1672.56</v>
      </c>
    </row>
    <row r="141" spans="4:8">
      <c r="E141" s="12" t="s">
        <v>176</v>
      </c>
      <c r="G141" s="221">
        <v>2469.2800000000002</v>
      </c>
      <c r="H141" s="221">
        <v>2443.5300000000002</v>
      </c>
    </row>
    <row r="142" spans="4:8">
      <c r="E142" s="12" t="s">
        <v>180</v>
      </c>
      <c r="G142" s="222">
        <v>1291.49</v>
      </c>
      <c r="H142" s="222">
        <v>1048.31</v>
      </c>
    </row>
    <row r="143" spans="4:8">
      <c r="D143" s="12" t="s">
        <v>186</v>
      </c>
      <c r="G143" s="221">
        <f>ROUND(SUM(G124:G125)+SUM(G131:G142),5)</f>
        <v>321188.15999999997</v>
      </c>
      <c r="H143" s="221">
        <f>ROUND(SUM(H124:H125)+SUM(H131:H142),5)</f>
        <v>238420.67</v>
      </c>
    </row>
    <row r="144" spans="4:8">
      <c r="D144" s="12" t="s">
        <v>87</v>
      </c>
      <c r="G144" s="222">
        <v>94667.72</v>
      </c>
      <c r="H144" s="222">
        <v>95557.32</v>
      </c>
    </row>
    <row r="145" spans="1:8">
      <c r="C145" s="12" t="s">
        <v>88</v>
      </c>
      <c r="G145" s="222">
        <f>ROUND(G35+G74+SUM(G80:G83)+G100+G105+G123+SUM(G143:G144),5)</f>
        <v>3381731.57</v>
      </c>
      <c r="H145" s="222">
        <f>ROUND(H35+H74+SUM(H80:H83)+H100+H105+H123+SUM(H143:H144),5)</f>
        <v>3079060.49</v>
      </c>
    </row>
    <row r="146" spans="1:8">
      <c r="B146" s="12" t="s">
        <v>89</v>
      </c>
      <c r="G146" s="222">
        <f>ROUND(G6+G34-G145,5)</f>
        <v>-78606.89</v>
      </c>
      <c r="H146" s="222">
        <f>ROUND(H6+H34-H145,5)</f>
        <v>82954.490000000005</v>
      </c>
    </row>
    <row r="147" spans="1:8" ht="14.5" thickBot="1">
      <c r="A147" s="12" t="s">
        <v>50</v>
      </c>
      <c r="G147" s="223">
        <f>G146</f>
        <v>-78606.89</v>
      </c>
      <c r="H147" s="223">
        <f>H146</f>
        <v>82954.490000000005</v>
      </c>
    </row>
  </sheetData>
  <pageMargins left="0.75" right="0.75" top="1" bottom="1" header="0.5" footer="0.5"/>
  <pageSetup paperSize="9"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693F8-BE17-4A8E-B39D-48E3E76C7C02}">
  <sheetPr>
    <tabColor theme="9"/>
    <pageSetUpPr fitToPage="1"/>
  </sheetPr>
  <dimension ref="A1:Z33"/>
  <sheetViews>
    <sheetView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17" width="10" style="6" bestFit="1" customWidth="1"/>
    <col min="18" max="18" width="12.6640625" style="6" bestFit="1" customWidth="1"/>
    <col min="19" max="19" width="2.33203125" style="6" customWidth="1"/>
    <col min="20" max="20" width="8.83203125" style="6" bestFit="1" customWidth="1"/>
    <col min="21" max="21" width="11.58203125" style="6" customWidth="1"/>
    <col min="22" max="22" width="7.58203125" style="6" bestFit="1" customWidth="1"/>
    <col min="23" max="23" width="1.5" style="6" customWidth="1"/>
    <col min="24" max="24" width="11.33203125" style="6" bestFit="1" customWidth="1"/>
    <col min="25" max="26" width="8.58203125" style="6" bestFit="1" customWidth="1"/>
    <col min="27" max="16384" width="8.6640625" style="6"/>
  </cols>
  <sheetData>
    <row r="1" spans="1:26" ht="20">
      <c r="A1" s="5" t="s">
        <v>0</v>
      </c>
      <c r="R1" s="6" t="s">
        <v>307</v>
      </c>
    </row>
    <row r="2" spans="1:26" ht="24">
      <c r="A2" s="7" t="s">
        <v>53</v>
      </c>
      <c r="R2" s="8" t="s">
        <v>307</v>
      </c>
      <c r="S2" s="8"/>
    </row>
    <row r="3" spans="1:26" ht="16.5">
      <c r="A3" s="9" t="s">
        <v>620</v>
      </c>
      <c r="R3" s="10" t="s">
        <v>2</v>
      </c>
      <c r="S3" s="10"/>
    </row>
    <row r="4" spans="1:26" ht="28">
      <c r="F4" s="11" t="s">
        <v>309</v>
      </c>
      <c r="G4" s="11" t="s">
        <v>466</v>
      </c>
      <c r="H4" s="11" t="s">
        <v>479</v>
      </c>
      <c r="I4" s="11" t="s">
        <v>506</v>
      </c>
      <c r="J4" s="11" t="s">
        <v>510</v>
      </c>
      <c r="K4" s="11" t="s">
        <v>542</v>
      </c>
      <c r="L4" s="11" t="s">
        <v>556</v>
      </c>
      <c r="M4" s="11" t="s">
        <v>568</v>
      </c>
      <c r="N4" s="11" t="s">
        <v>577</v>
      </c>
      <c r="O4" s="11" t="s">
        <v>590</v>
      </c>
      <c r="P4" s="11" t="s">
        <v>597</v>
      </c>
      <c r="Q4" s="11" t="s">
        <v>621</v>
      </c>
      <c r="R4" s="11" t="s">
        <v>63</v>
      </c>
      <c r="S4" s="329"/>
      <c r="T4" s="307" t="s">
        <v>470</v>
      </c>
      <c r="U4" s="295" t="s">
        <v>559</v>
      </c>
      <c r="V4" s="295" t="s">
        <v>188</v>
      </c>
      <c r="W4" s="295"/>
      <c r="X4" s="295" t="s">
        <v>189</v>
      </c>
      <c r="Y4" s="295" t="s">
        <v>472</v>
      </c>
      <c r="Z4" s="295" t="s">
        <v>188</v>
      </c>
    </row>
    <row r="5" spans="1:26">
      <c r="A5" s="332"/>
      <c r="B5" s="345" t="s">
        <v>64</v>
      </c>
      <c r="C5" s="332"/>
      <c r="D5" s="332"/>
      <c r="E5" s="332"/>
    </row>
    <row r="6" spans="1:26">
      <c r="A6" s="332"/>
      <c r="B6" s="332"/>
      <c r="C6" s="332"/>
      <c r="D6" s="345" t="s">
        <v>65</v>
      </c>
      <c r="E6" s="332"/>
    </row>
    <row r="7" spans="1:26">
      <c r="A7" s="332"/>
      <c r="B7" s="332"/>
      <c r="C7" s="332"/>
      <c r="D7" s="332"/>
      <c r="E7" s="345" t="s">
        <v>66</v>
      </c>
      <c r="F7" s="335">
        <v>12003.9</v>
      </c>
      <c r="G7" s="335">
        <v>3534.42</v>
      </c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5">
        <v>15538.32</v>
      </c>
      <c r="T7" s="346">
        <f>'P&amp;L 2018-2019'!H8</f>
        <v>18360</v>
      </c>
      <c r="U7" s="339">
        <f t="shared" ref="U7:U15" si="0">-T7+R7</f>
        <v>-2821.6800000000003</v>
      </c>
      <c r="V7" s="340">
        <f>+U7/T7</f>
        <v>-0.15368627450980393</v>
      </c>
      <c r="W7" s="332"/>
      <c r="X7" s="346">
        <f>'2018-2019 Budget'!W4</f>
        <v>40000</v>
      </c>
      <c r="Y7" s="339">
        <f t="shared" ref="Y7:Y16" si="1">+R7-X7</f>
        <v>-24461.68</v>
      </c>
      <c r="Z7" s="340">
        <f t="shared" ref="Z7:Z16" si="2">+Y7/X7</f>
        <v>-0.61154200000000003</v>
      </c>
    </row>
    <row r="8" spans="1:26">
      <c r="A8" s="332"/>
      <c r="B8" s="332"/>
      <c r="C8" s="332"/>
      <c r="D8" s="332"/>
      <c r="E8" s="345" t="s">
        <v>67</v>
      </c>
      <c r="F8" s="335">
        <v>269144</v>
      </c>
      <c r="G8" s="335">
        <v>269144</v>
      </c>
      <c r="H8" s="335">
        <v>269145</v>
      </c>
      <c r="I8" s="335">
        <v>269145</v>
      </c>
      <c r="J8" s="335">
        <v>269145</v>
      </c>
      <c r="K8" s="335">
        <v>264188</v>
      </c>
      <c r="L8" s="335">
        <v>264188</v>
      </c>
      <c r="M8" s="335">
        <v>264188</v>
      </c>
      <c r="N8" s="335">
        <v>259178</v>
      </c>
      <c r="O8" s="335">
        <v>259178</v>
      </c>
      <c r="P8" s="335">
        <v>259178</v>
      </c>
      <c r="Q8" s="335">
        <v>279402</v>
      </c>
      <c r="R8" s="335">
        <v>3195223</v>
      </c>
      <c r="T8" s="346">
        <f>'P&amp;L 2018-2019'!H9</f>
        <v>3055916</v>
      </c>
      <c r="U8" s="339">
        <f t="shared" si="0"/>
        <v>139307</v>
      </c>
      <c r="V8" s="340">
        <f>+U8/T8</f>
        <v>4.5586004327344075E-2</v>
      </c>
      <c r="W8" s="332"/>
      <c r="X8" s="346">
        <f>'2018-2019 Budget'!W3</f>
        <v>3105000</v>
      </c>
      <c r="Y8" s="339">
        <f t="shared" si="1"/>
        <v>90223</v>
      </c>
      <c r="Z8" s="340">
        <f t="shared" si="2"/>
        <v>2.9057326892109502E-2</v>
      </c>
    </row>
    <row r="9" spans="1:26">
      <c r="A9" s="332"/>
      <c r="B9" s="332"/>
      <c r="C9" s="332"/>
      <c r="D9" s="332"/>
      <c r="E9" s="345" t="s">
        <v>69</v>
      </c>
      <c r="F9" s="335">
        <v>5.33</v>
      </c>
      <c r="G9" s="335">
        <v>11.29</v>
      </c>
      <c r="H9" s="335">
        <v>10.89</v>
      </c>
      <c r="I9" s="335">
        <v>6.02</v>
      </c>
      <c r="J9" s="335">
        <v>9.11</v>
      </c>
      <c r="K9" s="335">
        <v>5.16</v>
      </c>
      <c r="L9" s="335">
        <v>8.75</v>
      </c>
      <c r="M9" s="335">
        <v>4.2</v>
      </c>
      <c r="N9" s="335">
        <v>7.68</v>
      </c>
      <c r="O9" s="335">
        <v>12.3</v>
      </c>
      <c r="P9" s="335">
        <v>12.81</v>
      </c>
      <c r="Q9" s="335">
        <v>3.4</v>
      </c>
      <c r="R9" s="335">
        <v>96.94</v>
      </c>
      <c r="S9" s="73"/>
      <c r="T9" s="346">
        <f>'P&amp;L 2018-2019'!H16</f>
        <v>100.51</v>
      </c>
      <c r="U9" s="339">
        <f t="shared" si="0"/>
        <v>-3.5700000000000074</v>
      </c>
      <c r="V9" s="340">
        <v>0</v>
      </c>
      <c r="W9" s="332"/>
      <c r="X9" s="346">
        <f>'2018-2019 Budget'!W10</f>
        <v>100</v>
      </c>
      <c r="Y9" s="339">
        <f t="shared" si="1"/>
        <v>-3.0600000000000023</v>
      </c>
      <c r="Z9" s="340">
        <f t="shared" si="2"/>
        <v>-3.0600000000000023E-2</v>
      </c>
    </row>
    <row r="10" spans="1:26">
      <c r="A10" s="332"/>
      <c r="B10" s="332"/>
      <c r="C10" s="332"/>
      <c r="D10" s="332"/>
      <c r="E10" s="345" t="s">
        <v>70</v>
      </c>
      <c r="F10" s="335">
        <v>250</v>
      </c>
      <c r="G10" s="335">
        <v>2793.87</v>
      </c>
      <c r="H10" s="335">
        <v>2200.4699999999998</v>
      </c>
      <c r="I10" s="335">
        <v>2471.4499999999998</v>
      </c>
      <c r="J10" s="335">
        <v>1912.5</v>
      </c>
      <c r="K10" s="335">
        <v>2922.5</v>
      </c>
      <c r="L10" s="335">
        <v>1445</v>
      </c>
      <c r="M10" s="335">
        <v>1048.93</v>
      </c>
      <c r="N10" s="335">
        <v>6945.68</v>
      </c>
      <c r="O10" s="335">
        <v>454.7</v>
      </c>
      <c r="P10" s="335">
        <v>1125</v>
      </c>
      <c r="Q10" s="335">
        <v>6074.54</v>
      </c>
      <c r="R10" s="353">
        <v>29644.639999999999</v>
      </c>
      <c r="S10" s="354"/>
      <c r="T10" s="355">
        <f>'P&amp;L 2018-2019'!H23+'P&amp;L 2018-2019'!H12+'P&amp;L 2018-2019'!H25</f>
        <v>38213.89</v>
      </c>
      <c r="U10" s="339">
        <f t="shared" si="0"/>
        <v>-8569.25</v>
      </c>
      <c r="V10" s="340">
        <f>+U10/T10</f>
        <v>-0.22424437815673831</v>
      </c>
      <c r="W10" s="332"/>
      <c r="X10" s="346">
        <f>'2018-2019 Budget'!W6</f>
        <v>14678</v>
      </c>
      <c r="Y10" s="339">
        <f t="shared" si="1"/>
        <v>14966.64</v>
      </c>
      <c r="Z10" s="340">
        <f t="shared" si="2"/>
        <v>1.0196648044692738</v>
      </c>
    </row>
    <row r="11" spans="1:26">
      <c r="A11" s="332"/>
      <c r="B11" s="332"/>
      <c r="C11" s="332"/>
      <c r="D11" s="332"/>
      <c r="E11" s="345" t="s">
        <v>71</v>
      </c>
      <c r="F11" s="336"/>
      <c r="G11" s="335">
        <v>3349.51</v>
      </c>
      <c r="H11" s="335">
        <v>8629.18</v>
      </c>
      <c r="I11" s="335">
        <v>1508.19</v>
      </c>
      <c r="J11" s="335">
        <v>400.09</v>
      </c>
      <c r="K11" s="335">
        <v>2249.8000000000002</v>
      </c>
      <c r="L11" s="335">
        <v>849.93</v>
      </c>
      <c r="M11" s="335">
        <v>153.6</v>
      </c>
      <c r="N11" s="335">
        <v>299.92</v>
      </c>
      <c r="O11" s="336"/>
      <c r="P11" s="336"/>
      <c r="Q11" s="336"/>
      <c r="R11" s="335">
        <v>17440.22</v>
      </c>
      <c r="S11" s="73"/>
      <c r="T11" s="346">
        <f>'P&amp;L 2018-2019'!H24</f>
        <v>21431.599999999999</v>
      </c>
      <c r="U11" s="339">
        <f t="shared" si="0"/>
        <v>-3991.3799999999974</v>
      </c>
      <c r="V11" s="340">
        <f>+U11/T11</f>
        <v>-0.18623807835159287</v>
      </c>
      <c r="W11" s="332"/>
      <c r="X11" s="346">
        <f>+'2018-2019 Budget'!W5</f>
        <v>20000</v>
      </c>
      <c r="Y11" s="339">
        <f t="shared" si="1"/>
        <v>-2559.7799999999988</v>
      </c>
      <c r="Z11" s="340">
        <f t="shared" si="2"/>
        <v>-0.12798899999999994</v>
      </c>
    </row>
    <row r="12" spans="1:26">
      <c r="A12" s="332"/>
      <c r="B12" s="332"/>
      <c r="C12" s="332"/>
      <c r="D12" s="332"/>
      <c r="E12" s="345" t="s">
        <v>73</v>
      </c>
      <c r="F12" s="336"/>
      <c r="G12" s="335">
        <v>310.42</v>
      </c>
      <c r="H12" s="335">
        <v>555.79999999999995</v>
      </c>
      <c r="I12" s="336"/>
      <c r="J12" s="336"/>
      <c r="K12" s="335">
        <v>2437.35</v>
      </c>
      <c r="L12" s="336"/>
      <c r="M12" s="336"/>
      <c r="N12" s="335">
        <v>39.979999999999997</v>
      </c>
      <c r="O12" s="336"/>
      <c r="P12" s="336"/>
      <c r="Q12" s="336"/>
      <c r="R12" s="335">
        <v>3343.55</v>
      </c>
      <c r="S12" s="73"/>
      <c r="T12" s="346">
        <f>'P&amp;L 2018-2019'!H26</f>
        <v>909.91</v>
      </c>
      <c r="U12" s="339">
        <f t="shared" si="0"/>
        <v>2433.6400000000003</v>
      </c>
      <c r="V12" s="340">
        <f>+U12/T12</f>
        <v>2.674594190634239</v>
      </c>
      <c r="W12" s="332"/>
      <c r="X12" s="346">
        <f>+'2018-2019 Budget'!W7</f>
        <v>5000</v>
      </c>
      <c r="Y12" s="339">
        <f t="shared" si="1"/>
        <v>-1656.4499999999998</v>
      </c>
      <c r="Z12" s="340">
        <f t="shared" si="2"/>
        <v>-0.33128999999999997</v>
      </c>
    </row>
    <row r="13" spans="1:26">
      <c r="A13" s="332"/>
      <c r="B13" s="332"/>
      <c r="C13" s="332"/>
      <c r="D13" s="332"/>
      <c r="E13" s="345" t="s">
        <v>74</v>
      </c>
      <c r="F13" s="336"/>
      <c r="G13" s="336"/>
      <c r="H13" s="336"/>
      <c r="I13" s="336"/>
      <c r="J13" s="336"/>
      <c r="K13" s="335">
        <v>3252.98</v>
      </c>
      <c r="L13" s="336"/>
      <c r="M13" s="336"/>
      <c r="N13" s="336"/>
      <c r="O13" s="336"/>
      <c r="P13" s="336"/>
      <c r="Q13" s="336"/>
      <c r="R13" s="335">
        <v>3252.98</v>
      </c>
      <c r="S13" s="73"/>
      <c r="T13" s="346">
        <f>'P&amp;L 2018-2019'!H27</f>
        <v>3712.42</v>
      </c>
      <c r="U13" s="339">
        <f t="shared" si="0"/>
        <v>-459.44000000000005</v>
      </c>
      <c r="V13" s="340">
        <v>1</v>
      </c>
      <c r="W13" s="332"/>
      <c r="X13" s="346">
        <v>0</v>
      </c>
      <c r="Y13" s="339">
        <f t="shared" si="1"/>
        <v>3252.98</v>
      </c>
      <c r="Z13" s="340" t="e">
        <f t="shared" si="2"/>
        <v>#DIV/0!</v>
      </c>
    </row>
    <row r="14" spans="1:26">
      <c r="A14" s="332"/>
      <c r="B14" s="332"/>
      <c r="C14" s="332"/>
      <c r="D14" s="332"/>
      <c r="E14" s="345" t="s">
        <v>75</v>
      </c>
      <c r="F14" s="336"/>
      <c r="G14" s="337">
        <v>582.22</v>
      </c>
      <c r="H14" s="337">
        <v>50</v>
      </c>
      <c r="I14" s="337">
        <v>4548.6400000000003</v>
      </c>
      <c r="J14" s="337">
        <v>6488</v>
      </c>
      <c r="K14" s="337">
        <v>2281.64</v>
      </c>
      <c r="L14" s="337">
        <v>1125</v>
      </c>
      <c r="M14" s="337">
        <v>1038</v>
      </c>
      <c r="N14" s="337">
        <v>3281.3</v>
      </c>
      <c r="O14" s="337">
        <v>1005</v>
      </c>
      <c r="P14" s="337">
        <v>10355</v>
      </c>
      <c r="Q14" s="337">
        <v>7830.23</v>
      </c>
      <c r="R14" s="350">
        <v>38585.03</v>
      </c>
      <c r="S14" s="351"/>
      <c r="T14" s="352">
        <f>'P&amp;L 2018-2019'!H32</f>
        <v>23370.65</v>
      </c>
      <c r="U14" s="339">
        <f t="shared" si="0"/>
        <v>15214.379999999997</v>
      </c>
      <c r="V14" s="342">
        <f>+U14/T14</f>
        <v>0.65100371619959208</v>
      </c>
      <c r="W14" s="332"/>
      <c r="X14" s="347">
        <f>(+'2018-2019 Budget'!W8+'2018-2019 Budget'!W9)</f>
        <v>35000</v>
      </c>
      <c r="Y14" s="341">
        <f t="shared" si="1"/>
        <v>3585.0299999999988</v>
      </c>
      <c r="Z14" s="340">
        <f t="shared" si="2"/>
        <v>0.10242942857142853</v>
      </c>
    </row>
    <row r="15" spans="1:26">
      <c r="A15" s="332"/>
      <c r="B15" s="332"/>
      <c r="C15" s="332"/>
      <c r="D15" s="345" t="s">
        <v>76</v>
      </c>
      <c r="E15" s="332"/>
      <c r="F15" s="337">
        <v>281403.23</v>
      </c>
      <c r="G15" s="337">
        <v>279725.73</v>
      </c>
      <c r="H15" s="337">
        <v>280591.34000000003</v>
      </c>
      <c r="I15" s="337">
        <v>277679.3</v>
      </c>
      <c r="J15" s="337">
        <v>277954.7</v>
      </c>
      <c r="K15" s="337">
        <v>277337.43</v>
      </c>
      <c r="L15" s="337">
        <v>267616.68</v>
      </c>
      <c r="M15" s="337">
        <v>266432.73</v>
      </c>
      <c r="N15" s="337">
        <v>269752.56</v>
      </c>
      <c r="O15" s="337">
        <v>260650</v>
      </c>
      <c r="P15" s="337">
        <v>270670.81</v>
      </c>
      <c r="Q15" s="337">
        <v>293310.17</v>
      </c>
      <c r="R15" s="337">
        <v>3303124.68</v>
      </c>
      <c r="S15" s="74"/>
      <c r="T15" s="348">
        <f>SUM(T7:T14)</f>
        <v>3162014.98</v>
      </c>
      <c r="U15" s="343">
        <f t="shared" si="0"/>
        <v>141109.70000000019</v>
      </c>
      <c r="V15" s="342">
        <f>+U15/T15</f>
        <v>4.4626512174208668E-2</v>
      </c>
      <c r="W15" s="332"/>
      <c r="X15" s="347">
        <f>SUM(X7:X14)</f>
        <v>3219778</v>
      </c>
      <c r="Y15" s="341">
        <f t="shared" si="1"/>
        <v>83346.680000000168</v>
      </c>
      <c r="Z15" s="340">
        <f t="shared" si="2"/>
        <v>2.5885846788194767E-2</v>
      </c>
    </row>
    <row r="16" spans="1:26">
      <c r="A16" s="332"/>
      <c r="B16" s="332"/>
      <c r="C16" s="345" t="s">
        <v>77</v>
      </c>
      <c r="D16" s="332"/>
      <c r="E16" s="332"/>
      <c r="F16" s="335">
        <v>281403.23</v>
      </c>
      <c r="G16" s="335">
        <v>279725.73</v>
      </c>
      <c r="H16" s="335">
        <v>280591.34000000003</v>
      </c>
      <c r="I16" s="335">
        <v>277679.3</v>
      </c>
      <c r="J16" s="335">
        <v>277954.7</v>
      </c>
      <c r="K16" s="335">
        <v>277337.43</v>
      </c>
      <c r="L16" s="335">
        <v>267616.68</v>
      </c>
      <c r="M16" s="335">
        <v>266432.73</v>
      </c>
      <c r="N16" s="335">
        <v>269752.56</v>
      </c>
      <c r="O16" s="335">
        <v>260650</v>
      </c>
      <c r="P16" s="335">
        <v>270670.81</v>
      </c>
      <c r="Q16" s="335">
        <v>293310.17</v>
      </c>
      <c r="R16" s="335">
        <v>3303124.68</v>
      </c>
      <c r="S16" s="73"/>
      <c r="T16" s="346">
        <f>+T15</f>
        <v>3162014.98</v>
      </c>
      <c r="U16" s="339">
        <f>SUM(U7:U14)</f>
        <v>141109.69999999998</v>
      </c>
      <c r="V16" s="332"/>
      <c r="W16" s="332"/>
      <c r="X16" s="346">
        <f>+X15-'2018-2019 Budget'!W64</f>
        <v>3219778</v>
      </c>
      <c r="Y16" s="341">
        <f t="shared" si="1"/>
        <v>83346.680000000168</v>
      </c>
      <c r="Z16" s="340">
        <f t="shared" si="2"/>
        <v>2.5885846788194767E-2</v>
      </c>
    </row>
    <row r="17" spans="1:26">
      <c r="A17" s="332"/>
      <c r="B17" s="332"/>
      <c r="C17" s="345" t="s">
        <v>78</v>
      </c>
      <c r="D17" s="332"/>
      <c r="E17" s="332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T17" s="346"/>
      <c r="U17" s="332"/>
      <c r="V17" s="332"/>
      <c r="W17" s="332"/>
      <c r="X17" s="349"/>
      <c r="Y17" s="332"/>
      <c r="Z17" s="332"/>
    </row>
    <row r="18" spans="1:26">
      <c r="A18" s="332"/>
      <c r="B18" s="332"/>
      <c r="C18" s="332"/>
      <c r="D18" s="345" t="s">
        <v>79</v>
      </c>
      <c r="E18" s="332"/>
      <c r="F18" s="335">
        <v>187309.9</v>
      </c>
      <c r="G18" s="335">
        <v>190576.99</v>
      </c>
      <c r="H18" s="335">
        <v>197049.4</v>
      </c>
      <c r="I18" s="335">
        <v>195376.94</v>
      </c>
      <c r="J18" s="335">
        <v>179113.95</v>
      </c>
      <c r="K18" s="335">
        <v>220113.12</v>
      </c>
      <c r="L18" s="335">
        <v>200796.89</v>
      </c>
      <c r="M18" s="335">
        <v>192843.12</v>
      </c>
      <c r="N18" s="335">
        <v>208864.87</v>
      </c>
      <c r="O18" s="335">
        <v>194588.77</v>
      </c>
      <c r="P18" s="335">
        <v>198974.5</v>
      </c>
      <c r="Q18" s="335">
        <v>177866.38</v>
      </c>
      <c r="R18" s="335">
        <v>2343474.83</v>
      </c>
      <c r="S18" s="73"/>
      <c r="T18" s="346">
        <f>'P&amp;L 2018-2019'!H74</f>
        <v>2182723.42</v>
      </c>
      <c r="U18" s="339">
        <f t="shared" ref="U18:U27" si="3">-T18+R18</f>
        <v>160751.41000000015</v>
      </c>
      <c r="V18" s="340">
        <f t="shared" ref="V18:V28" si="4">+U18/T18</f>
        <v>7.3647173309754538E-2</v>
      </c>
      <c r="W18" s="332"/>
      <c r="X18" s="346">
        <f>(+'2018-2019 Budget'!W13+'2018-2019 Budget'!W14+'2018-2019 Budget'!W15+'2018-2019 Budget'!W16)</f>
        <v>2299325</v>
      </c>
      <c r="Y18" s="339">
        <f t="shared" ref="Y18:Y30" si="5">+R18-X18</f>
        <v>44149.830000000075</v>
      </c>
      <c r="Z18" s="340">
        <f t="shared" ref="Z18:Z23" si="6">+Y18/X18</f>
        <v>1.9201213399584693E-2</v>
      </c>
    </row>
    <row r="19" spans="1:26">
      <c r="A19" s="332"/>
      <c r="B19" s="332"/>
      <c r="C19" s="332"/>
      <c r="D19" s="345" t="s">
        <v>80</v>
      </c>
      <c r="E19" s="332"/>
      <c r="F19" s="335">
        <v>46588.959999999999</v>
      </c>
      <c r="G19" s="335">
        <v>35482.78</v>
      </c>
      <c r="H19" s="335">
        <v>25913.95</v>
      </c>
      <c r="I19" s="335">
        <v>33922.269999999997</v>
      </c>
      <c r="J19" s="335">
        <v>32223.37</v>
      </c>
      <c r="K19" s="335">
        <v>31087.439999999999</v>
      </c>
      <c r="L19" s="335">
        <v>33510.01</v>
      </c>
      <c r="M19" s="335">
        <v>33759.22</v>
      </c>
      <c r="N19" s="335">
        <v>25129.87</v>
      </c>
      <c r="O19" s="335">
        <v>33401.230000000003</v>
      </c>
      <c r="P19" s="335">
        <v>32400.23</v>
      </c>
      <c r="Q19" s="335">
        <v>40390.25</v>
      </c>
      <c r="R19" s="335">
        <v>403809.58</v>
      </c>
      <c r="S19" s="73"/>
      <c r="T19" s="346">
        <f>'P&amp;L 2018-2019'!H80</f>
        <v>310148.46999999997</v>
      </c>
      <c r="U19" s="339">
        <f t="shared" si="3"/>
        <v>93661.110000000044</v>
      </c>
      <c r="V19" s="340">
        <f>+U19/T19</f>
        <v>0.30198798014383255</v>
      </c>
      <c r="W19" s="332"/>
      <c r="X19" s="346">
        <f>+'2018-2019 Budget'!W18</f>
        <v>350000</v>
      </c>
      <c r="Y19" s="339">
        <f t="shared" si="5"/>
        <v>53809.580000000016</v>
      </c>
      <c r="Z19" s="340">
        <f t="shared" si="6"/>
        <v>0.1537416571428572</v>
      </c>
    </row>
    <row r="20" spans="1:26">
      <c r="A20" s="332"/>
      <c r="B20" s="332"/>
      <c r="C20" s="332"/>
      <c r="D20" s="345" t="s">
        <v>81</v>
      </c>
      <c r="E20" s="332"/>
      <c r="F20" s="335">
        <v>780.95</v>
      </c>
      <c r="G20" s="335">
        <v>3032.22</v>
      </c>
      <c r="H20" s="335">
        <v>590.15</v>
      </c>
      <c r="I20" s="335">
        <v>773.67</v>
      </c>
      <c r="J20" s="335">
        <v>295.14</v>
      </c>
      <c r="K20" s="335">
        <v>2684.69</v>
      </c>
      <c r="L20" s="335">
        <v>15.95</v>
      </c>
      <c r="M20" s="335">
        <v>510.31</v>
      </c>
      <c r="N20" s="335">
        <v>491.16</v>
      </c>
      <c r="O20" s="335">
        <v>199</v>
      </c>
      <c r="P20" s="335">
        <v>170.34</v>
      </c>
      <c r="Q20" s="335">
        <v>72.599999999999994</v>
      </c>
      <c r="R20" s="335">
        <v>9616.18</v>
      </c>
      <c r="S20" s="73"/>
      <c r="T20" s="346">
        <f>'P&amp;L 2018-2019'!H81</f>
        <v>13157.05</v>
      </c>
      <c r="U20" s="339">
        <f t="shared" si="3"/>
        <v>-3540.869999999999</v>
      </c>
      <c r="V20" s="340">
        <f t="shared" si="4"/>
        <v>-0.26912339772213367</v>
      </c>
      <c r="W20" s="332"/>
      <c r="X20" s="346">
        <f>+'2018-2019 Budget'!W19</f>
        <v>15556</v>
      </c>
      <c r="Y20" s="339">
        <f t="shared" si="5"/>
        <v>-5939.82</v>
      </c>
      <c r="Z20" s="340">
        <f t="shared" si="6"/>
        <v>-0.38183466186680376</v>
      </c>
    </row>
    <row r="21" spans="1:26">
      <c r="A21" s="332"/>
      <c r="B21" s="332"/>
      <c r="C21" s="332"/>
      <c r="D21" s="345" t="s">
        <v>82</v>
      </c>
      <c r="E21" s="332"/>
      <c r="F21" s="336"/>
      <c r="G21" s="336"/>
      <c r="H21" s="335">
        <v>1562.79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5">
        <v>1562.79</v>
      </c>
      <c r="S21" s="73"/>
      <c r="T21" s="346">
        <f>'P&amp;L 2018-2019'!H82</f>
        <v>2313.13</v>
      </c>
      <c r="U21" s="339">
        <f t="shared" si="3"/>
        <v>-750.34000000000015</v>
      </c>
      <c r="V21" s="340">
        <f t="shared" si="4"/>
        <v>-0.324382978907368</v>
      </c>
      <c r="W21" s="332"/>
      <c r="X21" s="346">
        <f>+'2018-2019 Budget'!W21</f>
        <v>2000</v>
      </c>
      <c r="Y21" s="339">
        <f t="shared" si="5"/>
        <v>-437.21000000000004</v>
      </c>
      <c r="Z21" s="340">
        <f t="shared" si="6"/>
        <v>-0.21860500000000002</v>
      </c>
    </row>
    <row r="22" spans="1:26">
      <c r="A22" s="332"/>
      <c r="B22" s="332"/>
      <c r="C22" s="332"/>
      <c r="D22" s="345" t="s">
        <v>83</v>
      </c>
      <c r="E22" s="332"/>
      <c r="F22" s="336"/>
      <c r="G22" s="336"/>
      <c r="H22" s="336"/>
      <c r="I22" s="336"/>
      <c r="J22" s="336"/>
      <c r="K22" s="336"/>
      <c r="L22" s="336"/>
      <c r="M22" s="336"/>
      <c r="N22" s="335">
        <v>312.5</v>
      </c>
      <c r="O22" s="336"/>
      <c r="P22" s="336"/>
      <c r="Q22" s="335">
        <v>1750</v>
      </c>
      <c r="R22" s="335">
        <v>2062.5</v>
      </c>
      <c r="S22" s="73"/>
      <c r="T22" s="346">
        <f>'P&amp;L 2018-2019'!H83</f>
        <v>510</v>
      </c>
      <c r="U22" s="339">
        <f t="shared" si="3"/>
        <v>1552.5</v>
      </c>
      <c r="V22" s="340">
        <f t="shared" si="4"/>
        <v>3.0441176470588234</v>
      </c>
      <c r="W22" s="332"/>
      <c r="X22" s="346">
        <f>+'2018-2019 Budget'!W17</f>
        <v>1000</v>
      </c>
      <c r="Y22" s="339">
        <f t="shared" si="5"/>
        <v>1062.5</v>
      </c>
      <c r="Z22" s="340">
        <f t="shared" si="6"/>
        <v>1.0625</v>
      </c>
    </row>
    <row r="23" spans="1:26">
      <c r="A23" s="332"/>
      <c r="B23" s="332"/>
      <c r="C23" s="332"/>
      <c r="D23" s="345" t="s">
        <v>84</v>
      </c>
      <c r="E23" s="332"/>
      <c r="F23" s="335">
        <v>3934.74</v>
      </c>
      <c r="G23" s="335">
        <v>9458.3799999999992</v>
      </c>
      <c r="H23" s="335">
        <v>6084.89</v>
      </c>
      <c r="I23" s="335">
        <v>3260.48</v>
      </c>
      <c r="J23" s="335">
        <v>7354.45</v>
      </c>
      <c r="K23" s="335">
        <v>3452.82</v>
      </c>
      <c r="L23" s="335">
        <v>4907.53</v>
      </c>
      <c r="M23" s="335">
        <v>5181.43</v>
      </c>
      <c r="N23" s="335">
        <v>2856</v>
      </c>
      <c r="O23" s="335">
        <v>3592.49</v>
      </c>
      <c r="P23" s="335">
        <v>7507.68</v>
      </c>
      <c r="Q23" s="335">
        <v>10629.98</v>
      </c>
      <c r="R23" s="335">
        <v>68220.87</v>
      </c>
      <c r="S23" s="73"/>
      <c r="T23" s="346">
        <f>'P&amp;L 2018-2019'!H100</f>
        <v>87683.01</v>
      </c>
      <c r="U23" s="339">
        <f t="shared" si="3"/>
        <v>-19462.14</v>
      </c>
      <c r="V23" s="340">
        <f t="shared" si="4"/>
        <v>-0.22196021783467515</v>
      </c>
      <c r="W23" s="332"/>
      <c r="X23" s="346">
        <f>+'2018-2019 Budget'!W37</f>
        <v>73188</v>
      </c>
      <c r="Y23" s="339">
        <f t="shared" si="5"/>
        <v>-4967.1300000000047</v>
      </c>
      <c r="Z23" s="340">
        <f t="shared" si="6"/>
        <v>-6.7868093130021373E-2</v>
      </c>
    </row>
    <row r="24" spans="1:26">
      <c r="A24" s="332"/>
      <c r="B24" s="332"/>
      <c r="C24" s="332"/>
      <c r="D24" s="345" t="s">
        <v>250</v>
      </c>
      <c r="E24" s="332"/>
      <c r="F24" s="336"/>
      <c r="G24" s="336"/>
      <c r="H24" s="336"/>
      <c r="I24" s="336"/>
      <c r="J24" s="336"/>
      <c r="K24" s="336"/>
      <c r="L24" s="336"/>
      <c r="M24" s="336"/>
      <c r="N24" s="336"/>
      <c r="O24" s="335">
        <v>674.41</v>
      </c>
      <c r="P24" s="336"/>
      <c r="Q24" s="336"/>
      <c r="R24" s="335">
        <v>674.41</v>
      </c>
      <c r="S24" s="73"/>
      <c r="T24" s="346">
        <f>'P&amp;L 2018-2019'!H105</f>
        <v>1216.58</v>
      </c>
      <c r="U24" s="339">
        <f t="shared" si="3"/>
        <v>-542.16999999999996</v>
      </c>
      <c r="V24" s="340">
        <f t="shared" si="4"/>
        <v>-0.44565092307945225</v>
      </c>
      <c r="W24" s="332"/>
      <c r="X24" s="346">
        <v>0</v>
      </c>
      <c r="Y24" s="339">
        <f t="shared" si="5"/>
        <v>674.41</v>
      </c>
      <c r="Z24" s="340"/>
    </row>
    <row r="25" spans="1:26">
      <c r="A25" s="332"/>
      <c r="B25" s="332"/>
      <c r="C25" s="332"/>
      <c r="D25" s="345" t="s">
        <v>85</v>
      </c>
      <c r="E25" s="332"/>
      <c r="F25" s="335">
        <v>4131.3100000000004</v>
      </c>
      <c r="G25" s="335">
        <v>24972.880000000001</v>
      </c>
      <c r="H25" s="335">
        <v>7524.12</v>
      </c>
      <c r="I25" s="335">
        <v>5542.1</v>
      </c>
      <c r="J25" s="335">
        <v>10858.32</v>
      </c>
      <c r="K25" s="335">
        <v>10193.41</v>
      </c>
      <c r="L25" s="335">
        <v>11475.72</v>
      </c>
      <c r="M25" s="335">
        <v>14312.95</v>
      </c>
      <c r="N25" s="335">
        <v>14942.04</v>
      </c>
      <c r="O25" s="335">
        <v>12650.68</v>
      </c>
      <c r="P25" s="335">
        <v>10493.85</v>
      </c>
      <c r="Q25" s="335">
        <v>9557.15</v>
      </c>
      <c r="R25" s="335">
        <v>136654.53</v>
      </c>
      <c r="S25" s="73"/>
      <c r="T25" s="346">
        <f>'P&amp;L 2018-2019'!H123</f>
        <v>147330.84</v>
      </c>
      <c r="U25" s="339">
        <f t="shared" si="3"/>
        <v>-10676.309999999998</v>
      </c>
      <c r="V25" s="340">
        <f t="shared" si="4"/>
        <v>-7.2464868862486612E-2</v>
      </c>
      <c r="W25" s="332"/>
      <c r="X25" s="346">
        <f>(+'2018-2019 Budget'!W46-'2018-2019 Budget'!W40-'2018-2019 Budget'!W41)</f>
        <v>143500</v>
      </c>
      <c r="Y25" s="339">
        <f t="shared" si="5"/>
        <v>-6845.4700000000012</v>
      </c>
      <c r="Z25" s="340">
        <f>+Y25/X25</f>
        <v>-4.7703623693379799E-2</v>
      </c>
    </row>
    <row r="26" spans="1:26">
      <c r="A26" s="332"/>
      <c r="B26" s="332"/>
      <c r="C26" s="332"/>
      <c r="D26" s="345" t="s">
        <v>86</v>
      </c>
      <c r="E26" s="332"/>
      <c r="F26" s="335">
        <v>11723.17</v>
      </c>
      <c r="G26" s="335">
        <v>17157.509999999998</v>
      </c>
      <c r="H26" s="335">
        <v>21796.77</v>
      </c>
      <c r="I26" s="335">
        <v>30228.73</v>
      </c>
      <c r="J26" s="335">
        <v>18099.71</v>
      </c>
      <c r="K26" s="335">
        <v>36432.730000000003</v>
      </c>
      <c r="L26" s="335">
        <v>31263.77</v>
      </c>
      <c r="M26" s="335">
        <v>36270.54</v>
      </c>
      <c r="N26" s="335">
        <v>29142.36</v>
      </c>
      <c r="O26" s="335">
        <v>31767.35</v>
      </c>
      <c r="P26" s="335">
        <v>32625.56</v>
      </c>
      <c r="Q26" s="335">
        <v>24679.96</v>
      </c>
      <c r="R26" s="335">
        <v>321188.15999999997</v>
      </c>
      <c r="S26" s="73"/>
      <c r="T26" s="346">
        <f>'P&amp;L 2018-2019'!H143</f>
        <v>238420.67</v>
      </c>
      <c r="U26" s="339">
        <f t="shared" si="3"/>
        <v>82767.489999999962</v>
      </c>
      <c r="V26" s="340">
        <f t="shared" si="4"/>
        <v>0.34714896992781691</v>
      </c>
      <c r="W26" s="332"/>
      <c r="X26" s="346">
        <f>('2018-2019 Budget'!W63+'2018-2019 Budget'!W41)</f>
        <v>234423</v>
      </c>
      <c r="Y26" s="339">
        <f t="shared" si="5"/>
        <v>86765.159999999974</v>
      </c>
      <c r="Z26" s="340">
        <f>+Y26/X26</f>
        <v>0.37012221497037395</v>
      </c>
    </row>
    <row r="27" spans="1:26">
      <c r="A27" s="332"/>
      <c r="B27" s="332"/>
      <c r="C27" s="332"/>
      <c r="D27" s="345" t="s">
        <v>87</v>
      </c>
      <c r="E27" s="332"/>
      <c r="F27" s="337">
        <v>7881.03</v>
      </c>
      <c r="G27" s="337">
        <v>7881.03</v>
      </c>
      <c r="H27" s="337">
        <v>7881.03</v>
      </c>
      <c r="I27" s="337">
        <v>7881.03</v>
      </c>
      <c r="J27" s="337">
        <v>7881.03</v>
      </c>
      <c r="K27" s="337">
        <v>7881.03</v>
      </c>
      <c r="L27" s="337">
        <v>7881.03</v>
      </c>
      <c r="M27" s="337">
        <v>7881.03</v>
      </c>
      <c r="N27" s="337">
        <v>7881.03</v>
      </c>
      <c r="O27" s="337">
        <v>7881.03</v>
      </c>
      <c r="P27" s="337">
        <v>7881.03</v>
      </c>
      <c r="Q27" s="337">
        <v>7976.39</v>
      </c>
      <c r="R27" s="337">
        <v>94667.72</v>
      </c>
      <c r="S27" s="74"/>
      <c r="T27" s="347">
        <f>'P&amp;L 2018-2019'!H144</f>
        <v>95557.32</v>
      </c>
      <c r="U27" s="339">
        <f t="shared" si="3"/>
        <v>-889.60000000000582</v>
      </c>
      <c r="V27" s="342">
        <f t="shared" si="4"/>
        <v>-9.3095955390963842E-3</v>
      </c>
      <c r="W27" s="332"/>
      <c r="X27" s="347">
        <f>R27</f>
        <v>94667.72</v>
      </c>
      <c r="Y27" s="341">
        <f t="shared" si="5"/>
        <v>0</v>
      </c>
      <c r="Z27" s="340">
        <f>+Y27/X27</f>
        <v>0</v>
      </c>
    </row>
    <row r="28" spans="1:26">
      <c r="A28" s="332"/>
      <c r="B28" s="332"/>
      <c r="C28" s="345" t="s">
        <v>88</v>
      </c>
      <c r="D28" s="332"/>
      <c r="E28" s="332"/>
      <c r="F28" s="337">
        <v>262350.06</v>
      </c>
      <c r="G28" s="337">
        <v>288561.78999999998</v>
      </c>
      <c r="H28" s="337">
        <v>268403.09999999998</v>
      </c>
      <c r="I28" s="337">
        <v>276985.21999999997</v>
      </c>
      <c r="J28" s="337">
        <v>255825.97</v>
      </c>
      <c r="K28" s="337">
        <v>311845.24</v>
      </c>
      <c r="L28" s="337">
        <v>289850.90000000002</v>
      </c>
      <c r="M28" s="337">
        <v>290758.59999999998</v>
      </c>
      <c r="N28" s="337">
        <v>289619.83</v>
      </c>
      <c r="O28" s="337">
        <v>284754.96000000002</v>
      </c>
      <c r="P28" s="337">
        <v>290053.19</v>
      </c>
      <c r="Q28" s="337">
        <v>272922.71000000002</v>
      </c>
      <c r="R28" s="337">
        <v>3381931.57</v>
      </c>
      <c r="S28" s="74"/>
      <c r="T28" s="343">
        <f>SUM(T18:T27)</f>
        <v>3079060.4899999988</v>
      </c>
      <c r="U28" s="343">
        <f>+U16-U27</f>
        <v>141999.29999999999</v>
      </c>
      <c r="V28" s="344">
        <f t="shared" si="4"/>
        <v>4.6117736387829143E-2</v>
      </c>
      <c r="W28" s="332"/>
      <c r="X28" s="333">
        <f>SUM(X18:X27)</f>
        <v>3213659.72</v>
      </c>
      <c r="Y28" s="343">
        <f t="shared" si="5"/>
        <v>168271.84999999963</v>
      </c>
      <c r="Z28" s="340">
        <f>+Y28/X28</f>
        <v>5.2361439810435069E-2</v>
      </c>
    </row>
    <row r="29" spans="1:26">
      <c r="A29" s="332"/>
      <c r="B29" s="345" t="s">
        <v>89</v>
      </c>
      <c r="C29" s="332"/>
      <c r="D29" s="332"/>
      <c r="E29" s="332"/>
      <c r="F29" s="337">
        <v>19053.169999999998</v>
      </c>
      <c r="G29" s="337">
        <v>-8836.06</v>
      </c>
      <c r="H29" s="337">
        <v>12188.24</v>
      </c>
      <c r="I29" s="337">
        <v>694.08</v>
      </c>
      <c r="J29" s="337">
        <v>22128.73</v>
      </c>
      <c r="K29" s="337">
        <v>-34507.81</v>
      </c>
      <c r="L29" s="337">
        <v>-22234.22</v>
      </c>
      <c r="M29" s="337">
        <v>-24325.87</v>
      </c>
      <c r="N29" s="337">
        <v>-19867.27</v>
      </c>
      <c r="O29" s="337">
        <v>-24104.959999999999</v>
      </c>
      <c r="P29" s="337">
        <v>-19382.38</v>
      </c>
      <c r="Q29" s="337">
        <v>20387.46</v>
      </c>
      <c r="R29" s="337">
        <v>-78806.89</v>
      </c>
      <c r="S29" s="330"/>
      <c r="T29" s="337">
        <f>ROUND(T5+T16-T28,5)</f>
        <v>82954.490000000005</v>
      </c>
      <c r="U29" s="332"/>
      <c r="V29" s="332"/>
      <c r="W29" s="332"/>
      <c r="X29" s="333">
        <f>ROUND(X5+X16-X28,5)</f>
        <v>6118.28</v>
      </c>
      <c r="Y29" s="343">
        <f t="shared" si="5"/>
        <v>-84925.17</v>
      </c>
      <c r="Z29" s="340"/>
    </row>
    <row r="30" spans="1:26" ht="14.5" thickBot="1">
      <c r="A30" s="345" t="s">
        <v>50</v>
      </c>
      <c r="B30" s="332"/>
      <c r="C30" s="332"/>
      <c r="D30" s="332"/>
      <c r="E30" s="332"/>
      <c r="F30" s="338">
        <v>19053.169999999998</v>
      </c>
      <c r="G30" s="338">
        <v>-8836.06</v>
      </c>
      <c r="H30" s="338">
        <v>12188.24</v>
      </c>
      <c r="I30" s="338">
        <v>694.08</v>
      </c>
      <c r="J30" s="338">
        <v>22128.73</v>
      </c>
      <c r="K30" s="338">
        <v>-34507.81</v>
      </c>
      <c r="L30" s="338">
        <v>-22234.22</v>
      </c>
      <c r="M30" s="338">
        <v>-24325.87</v>
      </c>
      <c r="N30" s="338">
        <v>-19867.27</v>
      </c>
      <c r="O30" s="338">
        <v>-24104.959999999999</v>
      </c>
      <c r="P30" s="338">
        <v>-19382.38</v>
      </c>
      <c r="Q30" s="338">
        <v>20387.46</v>
      </c>
      <c r="R30" s="338">
        <v>-78806.89</v>
      </c>
      <c r="S30" s="331"/>
      <c r="T30" s="332"/>
      <c r="U30" s="332"/>
      <c r="V30" s="332"/>
      <c r="W30" s="334"/>
      <c r="X30" s="334">
        <f>X29</f>
        <v>6118.28</v>
      </c>
      <c r="Y30" s="343">
        <f t="shared" si="5"/>
        <v>-84925.17</v>
      </c>
      <c r="Z30" s="340"/>
    </row>
    <row r="32" spans="1:26">
      <c r="T32" s="6" t="b">
        <f>T28='P&amp;L 2018-2019'!H145</f>
        <v>1</v>
      </c>
    </row>
    <row r="33" spans="20:20">
      <c r="T33" s="6" t="b">
        <f>T16='P&amp;L 2018-2019'!H34</f>
        <v>1</v>
      </c>
    </row>
  </sheetData>
  <pageMargins left="0.75" right="0.75" top="1" bottom="1" header="0.5" footer="0.5"/>
  <pageSetup paperSize="9" scale="51" orientation="landscape" r:id="rId1"/>
  <colBreaks count="1" manualBreakCount="1">
    <brk id="8" max="2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6:J6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20" style="6" bestFit="1" customWidth="1"/>
    <col min="8" max="8" width="4.6640625" style="6" customWidth="1"/>
    <col min="9" max="9" width="10.6640625" style="6" customWidth="1"/>
    <col min="10" max="10" width="11.08203125" style="6" bestFit="1" customWidth="1"/>
    <col min="11" max="16384" width="8.6640625" style="6"/>
  </cols>
  <sheetData>
    <row r="6" spans="1:10" ht="30" customHeight="1"/>
    <row r="8" spans="1:10" ht="27.5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474</v>
      </c>
      <c r="G10" s="10" t="s">
        <v>2</v>
      </c>
    </row>
    <row r="12" spans="1:10" ht="28">
      <c r="F12" s="11" t="s">
        <v>475</v>
      </c>
      <c r="G12" s="11" t="s">
        <v>476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22579.16</v>
      </c>
      <c r="G16" s="14">
        <v>11066.32</v>
      </c>
      <c r="I16" s="1">
        <f t="shared" ref="I16:I22" si="0">+F16-G16</f>
        <v>11512.84</v>
      </c>
      <c r="J16" s="61"/>
    </row>
    <row r="17" spans="2:10">
      <c r="D17" s="12" t="s">
        <v>7</v>
      </c>
      <c r="F17" s="14">
        <v>446213.69</v>
      </c>
      <c r="G17" s="14">
        <v>365619.45</v>
      </c>
      <c r="I17" s="1">
        <f t="shared" si="0"/>
        <v>80594.239999999991</v>
      </c>
      <c r="J17" s="61"/>
    </row>
    <row r="18" spans="2:10">
      <c r="D18" s="12" t="s">
        <v>8</v>
      </c>
      <c r="F18" s="14">
        <v>3203.65</v>
      </c>
      <c r="G18" s="14">
        <v>4484.55</v>
      </c>
      <c r="I18" s="1">
        <f t="shared" si="0"/>
        <v>-1280.9000000000001</v>
      </c>
      <c r="J18" s="61"/>
    </row>
    <row r="19" spans="2:10">
      <c r="D19" s="12" t="s">
        <v>9</v>
      </c>
      <c r="F19" s="14">
        <v>2214.5300000000002</v>
      </c>
      <c r="G19" s="14">
        <v>984.5</v>
      </c>
      <c r="I19" s="1">
        <f t="shared" si="0"/>
        <v>1230.0300000000002</v>
      </c>
      <c r="J19" s="61"/>
    </row>
    <row r="20" spans="2:10">
      <c r="D20" s="12" t="s">
        <v>10</v>
      </c>
      <c r="F20" s="14">
        <v>77022.649999999994</v>
      </c>
      <c r="G20" s="14">
        <v>60279.35</v>
      </c>
      <c r="I20" s="1">
        <f t="shared" si="0"/>
        <v>16743.299999999996</v>
      </c>
      <c r="J20" s="61"/>
    </row>
    <row r="21" spans="2:10">
      <c r="D21" s="12" t="s">
        <v>11</v>
      </c>
      <c r="F21" s="14">
        <v>4490.17</v>
      </c>
      <c r="G21" s="14">
        <v>6117.95</v>
      </c>
      <c r="I21" s="1">
        <f t="shared" si="0"/>
        <v>-1627.7799999999997</v>
      </c>
      <c r="J21" s="61"/>
    </row>
    <row r="22" spans="2:10">
      <c r="D22" s="12" t="s">
        <v>12</v>
      </c>
      <c r="F22" s="15">
        <v>9284.56</v>
      </c>
      <c r="G22" s="15">
        <v>7443.45</v>
      </c>
      <c r="I22" s="3">
        <f t="shared" si="0"/>
        <v>1841.1099999999997</v>
      </c>
      <c r="J22" s="61">
        <f>+I22+G22-F22</f>
        <v>0</v>
      </c>
    </row>
    <row r="23" spans="2:10">
      <c r="C23" s="12" t="s">
        <v>13</v>
      </c>
      <c r="F23" s="15">
        <f>ROUND(SUM(F15:F22),5)</f>
        <v>565008.41</v>
      </c>
      <c r="G23" s="15">
        <f>ROUND(SUM(G15:G22),5)</f>
        <v>455995.57</v>
      </c>
      <c r="I23" s="1">
        <f>SUM(I15:I22)</f>
        <v>109012.83999999998</v>
      </c>
      <c r="J23" s="61">
        <f>+I23+G23-F23</f>
        <v>0</v>
      </c>
    </row>
    <row r="24" spans="2:10">
      <c r="B24" s="12" t="s">
        <v>17</v>
      </c>
      <c r="F24" s="14">
        <f>ROUND(F14+F23,5)</f>
        <v>565008.41</v>
      </c>
      <c r="G24" s="14">
        <f>ROUND(G14+G23,5)</f>
        <v>455995.57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-469902.37</v>
      </c>
      <c r="G32" s="15">
        <v>-374591.29</v>
      </c>
      <c r="I32" s="3">
        <f t="shared" si="1"/>
        <v>-95311.080000000016</v>
      </c>
    </row>
    <row r="33" spans="1:10">
      <c r="B33" s="12" t="s">
        <v>26</v>
      </c>
      <c r="F33" s="15">
        <f>ROUND(F25+SUM(F29:F32),5)</f>
        <v>3899930.09</v>
      </c>
      <c r="G33" s="15">
        <f>ROUND(G25+SUM(G29:G32),5)</f>
        <v>3995241.17</v>
      </c>
      <c r="I33" s="2">
        <f>SUM(I29:I32)</f>
        <v>-95311.080000000016</v>
      </c>
    </row>
    <row r="34" spans="1:10" ht="14.5" thickBot="1">
      <c r="A34" s="12" t="s">
        <v>27</v>
      </c>
      <c r="F34" s="16">
        <f>ROUND(F13+F24+F33,5)</f>
        <v>4464938.5</v>
      </c>
      <c r="G34" s="16">
        <f>ROUND(G13+G24+G33,5)</f>
        <v>4451236.74</v>
      </c>
      <c r="I34" s="59">
        <f t="shared" si="1"/>
        <v>13701.759999999776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6943.59</v>
      </c>
      <c r="G39" s="14">
        <v>29251.94</v>
      </c>
      <c r="I39" s="13">
        <f>+F39-G39</f>
        <v>-22308.35</v>
      </c>
    </row>
    <row r="40" spans="1:10">
      <c r="E40" s="12" t="s">
        <v>477</v>
      </c>
      <c r="F40" s="17"/>
      <c r="G40" s="15">
        <v>2612.54</v>
      </c>
      <c r="I40" s="3">
        <f>+F40-G40</f>
        <v>-2612.54</v>
      </c>
    </row>
    <row r="41" spans="1:10">
      <c r="D41" s="12" t="s">
        <v>33</v>
      </c>
      <c r="F41" s="14">
        <f>ROUND(SUM(F38:F40),5)</f>
        <v>6943.59</v>
      </c>
      <c r="G41" s="14">
        <f>ROUND(SUM(G38:G40),5)</f>
        <v>31864.48</v>
      </c>
      <c r="I41" s="13">
        <f>SUM(I39:I40)</f>
        <v>-24920.89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-32531.46</v>
      </c>
      <c r="G44" s="14">
        <v>515.91999999999996</v>
      </c>
      <c r="I44" s="13">
        <f t="shared" si="2"/>
        <v>-33047.379999999997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14033.77</v>
      </c>
      <c r="G46" s="14">
        <v>14100.52</v>
      </c>
      <c r="I46" s="13">
        <f t="shared" si="2"/>
        <v>-66.75</v>
      </c>
    </row>
    <row r="47" spans="1:10">
      <c r="E47" s="12" t="s">
        <v>39</v>
      </c>
      <c r="F47" s="14">
        <v>49208.22</v>
      </c>
      <c r="G47" s="14">
        <v>4134.95</v>
      </c>
      <c r="I47" s="13">
        <f t="shared" si="2"/>
        <v>45073.270000000004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214083.67</v>
      </c>
      <c r="G50" s="15">
        <f>ROUND(SUM(G42:G49),5)</f>
        <v>187380.82</v>
      </c>
      <c r="I50" s="18">
        <f>SUM(I43:I49)</f>
        <v>26702.849999999995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221027.26</v>
      </c>
      <c r="G51" s="14">
        <f>ROUND(G37+G41+G50,5)</f>
        <v>219245.3</v>
      </c>
      <c r="I51" s="13">
        <f>+I41+I50</f>
        <v>1781.9599999999955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3889990.89</v>
      </c>
      <c r="G53" s="15">
        <v>3982997.59</v>
      </c>
      <c r="I53" s="17">
        <f>+F53-G53</f>
        <v>-93006.699999999721</v>
      </c>
    </row>
    <row r="54" spans="1:10">
      <c r="C54" s="12" t="s">
        <v>45</v>
      </c>
      <c r="F54" s="15">
        <f>ROUND(SUM(F52:F53),5)</f>
        <v>3889990.89</v>
      </c>
      <c r="G54" s="15">
        <f>ROUND(SUM(G52:G53),5)</f>
        <v>3982997.59</v>
      </c>
      <c r="I54" s="18">
        <f>+I53</f>
        <v>-93006.699999999721</v>
      </c>
    </row>
    <row r="55" spans="1:10">
      <c r="B55" s="12" t="s">
        <v>46</v>
      </c>
      <c r="F55" s="14">
        <f>ROUND(F36+F51+F54,5)</f>
        <v>4111018.15</v>
      </c>
      <c r="G55" s="14">
        <f>ROUND(G36+G51+G54,5)</f>
        <v>4202242.8899999997</v>
      </c>
      <c r="I55" s="13">
        <f>+I51+I54</f>
        <v>-91224.739999999729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-27.26</v>
      </c>
      <c r="G57" s="14">
        <v>-473.44</v>
      </c>
      <c r="I57" s="13">
        <f>+F57-G57</f>
        <v>446.18</v>
      </c>
    </row>
    <row r="58" spans="1:10">
      <c r="C58" s="12" t="s">
        <v>49</v>
      </c>
      <c r="F58" s="14">
        <v>318489.69</v>
      </c>
      <c r="G58" s="14">
        <v>237578.5</v>
      </c>
      <c r="I58" s="13">
        <f>+F58-G58</f>
        <v>80911.19</v>
      </c>
    </row>
    <row r="59" spans="1:10">
      <c r="C59" s="12" t="s">
        <v>50</v>
      </c>
      <c r="F59" s="15">
        <v>35457.919999999998</v>
      </c>
      <c r="G59" s="15">
        <v>11888.79</v>
      </c>
      <c r="I59" s="17">
        <f>+F59-G59</f>
        <v>23569.129999999997</v>
      </c>
    </row>
    <row r="60" spans="1:10">
      <c r="B60" s="12" t="s">
        <v>51</v>
      </c>
      <c r="F60" s="15">
        <f>ROUND(SUM(F56:F59),5)</f>
        <v>353920.35</v>
      </c>
      <c r="G60" s="15">
        <f>ROUND(SUM(G56:G59),5)</f>
        <v>248993.85</v>
      </c>
      <c r="I60" s="18">
        <f>SUM(I57:I59)</f>
        <v>104926.5</v>
      </c>
      <c r="J60" s="60">
        <f>ROUND((+F60-G60-I60),0)</f>
        <v>0</v>
      </c>
    </row>
    <row r="61" spans="1:10" ht="14.5" thickBot="1">
      <c r="A61" s="12" t="s">
        <v>52</v>
      </c>
      <c r="F61" s="16">
        <f>ROUND(F35+F55+F60,5)</f>
        <v>4464938.5</v>
      </c>
      <c r="G61" s="16">
        <f>ROUND(G35+G55+G60,5)</f>
        <v>4451236.74</v>
      </c>
      <c r="I61" s="58">
        <f>+I55+I60</f>
        <v>13701.760000000271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</sheetData>
  <pageMargins left="0.75" right="0.75" top="0.5" bottom="0.75" header="0.5" footer="0.5"/>
  <pageSetup scale="73" orientation="portrait" r:id="rId1"/>
  <headerFooter>
    <oddFooter>&amp;L&amp;F&amp;C&amp;A&amp;R&amp;D  &amp;T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X4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5" width="10" style="6" bestFit="1" customWidth="1"/>
    <col min="16" max="16" width="11" style="6" customWidth="1"/>
    <col min="17" max="17" width="2.33203125" style="6" customWidth="1"/>
    <col min="18" max="18" width="11.08203125" style="213" customWidth="1"/>
    <col min="19" max="19" width="10.6640625" style="6" customWidth="1"/>
    <col min="20" max="20" width="8.6640625" style="6"/>
    <col min="21" max="21" width="2" style="6" customWidth="1"/>
    <col min="22" max="22" width="10.58203125" style="6" customWidth="1"/>
    <col min="23" max="16384" width="8.6640625" style="6"/>
  </cols>
  <sheetData>
    <row r="1" spans="1:24">
      <c r="F1" s="13"/>
      <c r="G1" s="13"/>
    </row>
    <row r="2" spans="1:24">
      <c r="F2" s="13"/>
      <c r="G2" s="13"/>
    </row>
    <row r="3" spans="1:24">
      <c r="F3" s="13"/>
      <c r="G3" s="13"/>
    </row>
    <row r="4" spans="1:24">
      <c r="F4" s="13"/>
      <c r="G4" s="13"/>
    </row>
    <row r="5" spans="1:24">
      <c r="F5" s="13"/>
      <c r="G5" s="13"/>
    </row>
    <row r="6" spans="1:24" ht="30" customHeight="1">
      <c r="F6" s="13"/>
      <c r="G6" s="13"/>
    </row>
    <row r="7" spans="1:24">
      <c r="F7" s="13"/>
      <c r="G7" s="13"/>
    </row>
    <row r="8" spans="1:24" ht="20">
      <c r="A8" s="5" t="s">
        <v>0</v>
      </c>
      <c r="P8" s="6" t="s">
        <v>307</v>
      </c>
    </row>
    <row r="9" spans="1:24" ht="24">
      <c r="A9" s="7" t="s">
        <v>53</v>
      </c>
      <c r="P9" s="8" t="s">
        <v>307</v>
      </c>
    </row>
    <row r="10" spans="1:24" ht="16.5">
      <c r="A10" s="9" t="s">
        <v>586</v>
      </c>
      <c r="P10" s="10" t="s">
        <v>2</v>
      </c>
    </row>
    <row r="11" spans="1:24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590</v>
      </c>
      <c r="P11" s="11" t="s">
        <v>63</v>
      </c>
      <c r="R11" s="307" t="s">
        <v>470</v>
      </c>
      <c r="S11" s="295" t="s">
        <v>559</v>
      </c>
      <c r="T11" s="295" t="s">
        <v>188</v>
      </c>
      <c r="U11" s="295"/>
      <c r="V11" s="295" t="s">
        <v>189</v>
      </c>
      <c r="W11" s="295" t="s">
        <v>472</v>
      </c>
      <c r="X11" s="295" t="s">
        <v>188</v>
      </c>
    </row>
    <row r="12" spans="1:24">
      <c r="B12" s="12" t="s">
        <v>64</v>
      </c>
    </row>
    <row r="13" spans="1:24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1:24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3"/>
      <c r="P14" s="14">
        <f t="shared" ref="P14:P23" si="0">ROUND(SUM(F14:O14),5)</f>
        <v>15538.32</v>
      </c>
      <c r="Q14" s="13"/>
      <c r="R14" s="213">
        <f>+'April-P+L w PY'!H8</f>
        <v>18360</v>
      </c>
      <c r="S14" s="13">
        <f>-R14+P14</f>
        <v>-2821.6800000000003</v>
      </c>
      <c r="T14" s="267">
        <f>+S14/R14</f>
        <v>-0.15368627450980393</v>
      </c>
      <c r="V14" s="13">
        <f>+'2018-2019 Budget'!W4/12*10</f>
        <v>33333.333333333336</v>
      </c>
      <c r="W14" s="13">
        <f>+P14-V14</f>
        <v>-17795.013333333336</v>
      </c>
      <c r="X14" s="267">
        <f>+W14/V14</f>
        <v>-0.53385040000000006</v>
      </c>
    </row>
    <row r="15" spans="1:24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v>259178</v>
      </c>
      <c r="P15" s="14">
        <f t="shared" si="0"/>
        <v>2656643</v>
      </c>
      <c r="Q15" s="13"/>
      <c r="R15" s="213">
        <f>+'April-P+L w PY'!H9</f>
        <v>2523444</v>
      </c>
      <c r="S15" s="13">
        <f t="shared" ref="S15:S22" si="1">-R15+P15</f>
        <v>133199</v>
      </c>
      <c r="T15" s="267">
        <f>+S15/R15</f>
        <v>5.2784607068752071E-2</v>
      </c>
      <c r="V15" s="13">
        <f>+'2018-2019 Budget'!W3/12*10</f>
        <v>2587500</v>
      </c>
      <c r="W15" s="13">
        <f t="shared" ref="W15:W22" si="2">+P15-V15</f>
        <v>69143</v>
      </c>
      <c r="X15" s="267">
        <f t="shared" ref="X15:X22" si="3">+W15/V15</f>
        <v>2.6721932367149759E-2</v>
      </c>
    </row>
    <row r="16" spans="1:24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4.2</v>
      </c>
      <c r="N16" s="14">
        <v>7.68</v>
      </c>
      <c r="O16" s="14">
        <v>3.78</v>
      </c>
      <c r="P16" s="14">
        <f t="shared" si="0"/>
        <v>72.209999999999994</v>
      </c>
      <c r="Q16" s="13"/>
      <c r="R16" s="213">
        <f>+'April-P+L w PY'!H16</f>
        <v>78.98</v>
      </c>
      <c r="S16" s="13">
        <f t="shared" si="1"/>
        <v>-6.7700000000000102</v>
      </c>
      <c r="T16" s="267">
        <v>0</v>
      </c>
      <c r="V16" s="13">
        <f>+'2018-2019 Budget'!W10/12*10</f>
        <v>83.333333333333343</v>
      </c>
      <c r="W16" s="13">
        <f t="shared" si="2"/>
        <v>-11.123333333333349</v>
      </c>
      <c r="X16" s="267">
        <v>1</v>
      </c>
    </row>
    <row r="17" spans="3:24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v>6945.68</v>
      </c>
      <c r="O17" s="14">
        <v>454.7</v>
      </c>
      <c r="P17" s="14">
        <f t="shared" si="0"/>
        <v>22445.1</v>
      </c>
      <c r="Q17" s="13"/>
      <c r="R17" s="213">
        <f>+'April-P+L w PY'!H22+'April-P+L w PY'!H24</f>
        <v>27930.62</v>
      </c>
      <c r="S17" s="13">
        <f t="shared" si="1"/>
        <v>-5485.52</v>
      </c>
      <c r="T17" s="267">
        <f>+S17/R17</f>
        <v>-0.19639807494427267</v>
      </c>
      <c r="V17" s="13">
        <f>+'2018-2019 Budget'!W6/12*10</f>
        <v>12231.666666666668</v>
      </c>
      <c r="W17" s="13">
        <f t="shared" si="2"/>
        <v>10213.433333333331</v>
      </c>
      <c r="X17" s="267">
        <f t="shared" si="3"/>
        <v>0.8349993187082706</v>
      </c>
    </row>
    <row r="18" spans="3:24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v>299.92</v>
      </c>
      <c r="O18" s="13"/>
      <c r="P18" s="14">
        <f t="shared" si="0"/>
        <v>17440.22</v>
      </c>
      <c r="Q18" s="13"/>
      <c r="R18" s="213">
        <f>+'April-P+L w PY'!H23+'April-P+L w PY'!H12</f>
        <v>25620.6</v>
      </c>
      <c r="S18" s="13">
        <f t="shared" si="1"/>
        <v>-8180.3799999999974</v>
      </c>
      <c r="T18" s="267">
        <f>+S18/R18</f>
        <v>-0.31928916574943594</v>
      </c>
      <c r="V18" s="13">
        <f>+'2018-2019 Budget'!W5/12*10</f>
        <v>16666.666666666668</v>
      </c>
      <c r="W18" s="13">
        <f t="shared" si="2"/>
        <v>773.55333333333328</v>
      </c>
      <c r="X18" s="267">
        <f t="shared" si="3"/>
        <v>4.6413199999999995E-2</v>
      </c>
    </row>
    <row r="19" spans="3:24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v>39.979999999999997</v>
      </c>
      <c r="O19" s="13"/>
      <c r="P19" s="14">
        <f t="shared" si="0"/>
        <v>3343.55</v>
      </c>
      <c r="Q19" s="13"/>
      <c r="R19" s="213">
        <f>+'April-P+L w PY'!H25</f>
        <v>863.73</v>
      </c>
      <c r="S19" s="13">
        <f t="shared" si="1"/>
        <v>2479.8200000000002</v>
      </c>
      <c r="T19" s="267">
        <f>+S19/R19</f>
        <v>2.8710592430504907</v>
      </c>
      <c r="V19" s="13">
        <f>+'2018-2019 Budget'!W7/12*10</f>
        <v>4166.666666666667</v>
      </c>
      <c r="W19" s="13">
        <f t="shared" si="2"/>
        <v>-823.11666666666679</v>
      </c>
      <c r="X19" s="267">
        <f t="shared" si="3"/>
        <v>-0.197548</v>
      </c>
    </row>
    <row r="20" spans="3:24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3"/>
      <c r="O20" s="13"/>
      <c r="P20" s="14">
        <f t="shared" si="0"/>
        <v>3252.98</v>
      </c>
      <c r="Q20" s="13"/>
      <c r="R20" s="213">
        <f>+'April-P+L w PY'!H26</f>
        <v>3712.42</v>
      </c>
      <c r="S20" s="13">
        <f t="shared" si="1"/>
        <v>-459.44000000000005</v>
      </c>
      <c r="T20" s="267">
        <v>1</v>
      </c>
      <c r="V20" s="13">
        <v>0</v>
      </c>
      <c r="W20" s="13">
        <f t="shared" si="2"/>
        <v>3252.98</v>
      </c>
      <c r="X20" s="267" t="e">
        <f t="shared" si="3"/>
        <v>#DIV/0!</v>
      </c>
    </row>
    <row r="21" spans="3:24">
      <c r="E21" s="12" t="s">
        <v>75</v>
      </c>
      <c r="F21" s="17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v>3281.3</v>
      </c>
      <c r="O21" s="15">
        <v>1005</v>
      </c>
      <c r="P21" s="15">
        <f t="shared" si="0"/>
        <v>20399.8</v>
      </c>
      <c r="Q21" s="13"/>
      <c r="R21" s="308">
        <f>+'April-P+L w PY'!H31</f>
        <v>17682.29</v>
      </c>
      <c r="S21" s="17">
        <f t="shared" si="1"/>
        <v>2717.5099999999984</v>
      </c>
      <c r="T21" s="268">
        <f>+S21/R21</f>
        <v>0.15368541065665128</v>
      </c>
      <c r="V21" s="17">
        <f>+'2018-2019 Budget'!W9/12*10</f>
        <v>12500</v>
      </c>
      <c r="W21" s="17">
        <f t="shared" si="2"/>
        <v>7899.7999999999993</v>
      </c>
      <c r="X21" s="268">
        <v>1</v>
      </c>
    </row>
    <row r="22" spans="3:24">
      <c r="D22" s="12" t="s">
        <v>76</v>
      </c>
      <c r="F22" s="15">
        <f t="shared" ref="F22:O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266432.73</v>
      </c>
      <c r="N22" s="15">
        <f t="shared" si="4"/>
        <v>269752.56</v>
      </c>
      <c r="O22" s="15">
        <f t="shared" si="4"/>
        <v>260641.48</v>
      </c>
      <c r="P22" s="15">
        <f t="shared" si="0"/>
        <v>2739135.18</v>
      </c>
      <c r="Q22" s="13"/>
      <c r="R22" s="309">
        <f>SUM(R14:R21)</f>
        <v>2617692.64</v>
      </c>
      <c r="S22" s="17">
        <f t="shared" si="1"/>
        <v>121442.54000000004</v>
      </c>
      <c r="T22" s="268">
        <f>+S22/R22</f>
        <v>4.6392971483466459E-2</v>
      </c>
      <c r="V22" s="17">
        <f>SUM(V14:V21)</f>
        <v>2666481.6666666665</v>
      </c>
      <c r="W22" s="17">
        <f t="shared" si="2"/>
        <v>72653.513333333656</v>
      </c>
      <c r="X22" s="267">
        <f t="shared" si="3"/>
        <v>2.7246957757694562E-2</v>
      </c>
    </row>
    <row r="23" spans="3:24">
      <c r="C23" s="12" t="s">
        <v>77</v>
      </c>
      <c r="F23" s="14">
        <f t="shared" ref="F23:O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266432.73</v>
      </c>
      <c r="N23" s="14">
        <f t="shared" si="5"/>
        <v>269752.56</v>
      </c>
      <c r="O23" s="14">
        <f t="shared" si="5"/>
        <v>260641.48</v>
      </c>
      <c r="P23" s="14">
        <f t="shared" si="0"/>
        <v>2739135.18</v>
      </c>
      <c r="Q23" s="13"/>
      <c r="R23" s="213">
        <f>+R22</f>
        <v>2617692.64</v>
      </c>
      <c r="S23" s="13">
        <f>SUM(S14:S21)</f>
        <v>121442.54</v>
      </c>
      <c r="V23" s="13"/>
      <c r="W23" s="13"/>
    </row>
    <row r="24" spans="3:24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S24" s="60">
        <f>+P23-R23-S23</f>
        <v>0</v>
      </c>
    </row>
    <row r="25" spans="3:24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v>209628.27</v>
      </c>
      <c r="O25" s="14">
        <v>196622.67</v>
      </c>
      <c r="P25" s="14">
        <f t="shared" ref="P25:P36" si="6">ROUND(SUM(F25:O25),5)</f>
        <v>1971904.01</v>
      </c>
      <c r="Q25" s="13"/>
      <c r="R25" s="213">
        <f>+'April-P+L w PY'!H74</f>
        <v>1791510.84</v>
      </c>
      <c r="S25" s="13">
        <f t="shared" ref="S25:S34" si="7">-R25+P25</f>
        <v>180393.16999999993</v>
      </c>
      <c r="T25" s="267">
        <f t="shared" ref="T25:T35" si="8">+S25/R25</f>
        <v>0.10069331760225347</v>
      </c>
      <c r="V25" s="13">
        <f>(+'2018-2019 Budget'!W13+'2018-2019 Budget'!W14+'2018-2019 Budget'!W15+'2018-2019 Budget'!W16+'2018-2019 Budget'!W17)/12*10</f>
        <v>1916937.5</v>
      </c>
      <c r="W25" s="13">
        <f>+P25-V25</f>
        <v>54966.510000000009</v>
      </c>
      <c r="X25" s="267">
        <f t="shared" ref="X25:X33" si="9">+W25/V26</f>
        <v>0.18845660571428574</v>
      </c>
    </row>
    <row r="26" spans="3:24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v>25129.87</v>
      </c>
      <c r="O26" s="14">
        <v>31605.73</v>
      </c>
      <c r="P26" s="14">
        <f t="shared" si="6"/>
        <v>316470.59999999998</v>
      </c>
      <c r="Q26" s="13"/>
      <c r="R26" s="213">
        <f>+'April-P+L w PY'!H79</f>
        <v>295859.18</v>
      </c>
      <c r="S26" s="13">
        <f t="shared" si="7"/>
        <v>20611.419999999984</v>
      </c>
      <c r="T26" s="267">
        <f t="shared" si="8"/>
        <v>6.9666318956200665E-2</v>
      </c>
      <c r="V26" s="13">
        <f>+'2018-2019 Budget'!W18/12*10</f>
        <v>291666.66666666669</v>
      </c>
      <c r="W26" s="13">
        <f t="shared" ref="W26:W33" si="10">+P26-V26</f>
        <v>24803.933333333291</v>
      </c>
      <c r="X26" s="267">
        <f t="shared" si="9"/>
        <v>1.9133916173823573</v>
      </c>
    </row>
    <row r="27" spans="3:24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v>861.84</v>
      </c>
      <c r="O27" s="14">
        <v>199</v>
      </c>
      <c r="P27" s="14">
        <f t="shared" si="6"/>
        <v>12914.24</v>
      </c>
      <c r="Q27" s="13"/>
      <c r="R27" s="213">
        <f>+'April-P+L w PY'!H80</f>
        <v>12138.36</v>
      </c>
      <c r="S27" s="13">
        <f t="shared" si="7"/>
        <v>775.8799999999992</v>
      </c>
      <c r="T27" s="267">
        <f t="shared" si="8"/>
        <v>6.3919672838834832E-2</v>
      </c>
      <c r="V27" s="13">
        <f>+'2018-2019 Budget'!W19/12*10</f>
        <v>12963.333333333332</v>
      </c>
      <c r="W27" s="13">
        <f t="shared" si="10"/>
        <v>-49.093333333332339</v>
      </c>
      <c r="X27" s="267">
        <f t="shared" si="9"/>
        <v>-2.9455999999999406E-2</v>
      </c>
    </row>
    <row r="28" spans="3:24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3"/>
      <c r="O28" s="13"/>
      <c r="P28" s="14">
        <f t="shared" si="6"/>
        <v>1562.79</v>
      </c>
      <c r="Q28" s="13"/>
      <c r="R28" s="213">
        <f>+'April-P+L w PY'!H81</f>
        <v>2313.13</v>
      </c>
      <c r="S28" s="13">
        <f t="shared" si="7"/>
        <v>-750.34000000000015</v>
      </c>
      <c r="T28" s="267">
        <f t="shared" si="8"/>
        <v>-0.324382978907368</v>
      </c>
      <c r="V28" s="13">
        <f>+'2018-2019 Budget'!W21/12*10</f>
        <v>1666.6666666666665</v>
      </c>
      <c r="W28" s="13">
        <f t="shared" si="10"/>
        <v>-103.87666666666655</v>
      </c>
      <c r="X28" s="267">
        <f t="shared" si="9"/>
        <v>-0.12465199999999987</v>
      </c>
    </row>
    <row r="29" spans="3:24">
      <c r="D29" s="12" t="s">
        <v>83</v>
      </c>
      <c r="F29" s="13"/>
      <c r="G29" s="13"/>
      <c r="H29" s="13"/>
      <c r="I29" s="13"/>
      <c r="J29" s="13"/>
      <c r="K29" s="13"/>
      <c r="L29" s="13"/>
      <c r="M29" s="13"/>
      <c r="N29" s="14">
        <v>312.5</v>
      </c>
      <c r="O29" s="13"/>
      <c r="P29" s="14">
        <f t="shared" si="6"/>
        <v>312.5</v>
      </c>
      <c r="Q29" s="13"/>
      <c r="R29" s="213">
        <f>+'April-P+L w PY'!H82</f>
        <v>510</v>
      </c>
      <c r="S29" s="13">
        <f t="shared" si="7"/>
        <v>-197.5</v>
      </c>
      <c r="T29" s="267">
        <f t="shared" si="8"/>
        <v>-0.38725490196078433</v>
      </c>
      <c r="V29" s="13">
        <f>+'2018-2019 Budget'!W17/12*10</f>
        <v>833.33333333333326</v>
      </c>
      <c r="W29" s="13">
        <f t="shared" si="10"/>
        <v>-520.83333333333326</v>
      </c>
      <c r="X29" s="267">
        <f t="shared" si="9"/>
        <v>-8.5396513089577505E-3</v>
      </c>
    </row>
    <row r="30" spans="3:24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v>5181.43</v>
      </c>
      <c r="N30" s="14">
        <v>2856</v>
      </c>
      <c r="O30" s="14">
        <v>3592.49</v>
      </c>
      <c r="P30" s="14">
        <f t="shared" si="6"/>
        <v>45443.71</v>
      </c>
      <c r="Q30" s="13"/>
      <c r="R30" s="213">
        <f>+'April-P+L w PY'!H99+'April-P+L w PY'!H100</f>
        <v>63255.73</v>
      </c>
      <c r="S30" s="13">
        <f t="shared" si="7"/>
        <v>-17812.020000000004</v>
      </c>
      <c r="T30" s="267">
        <f t="shared" si="8"/>
        <v>-0.28158745460687912</v>
      </c>
      <c r="V30" s="13">
        <f>+'2018-2019 Budget'!W37/12*10</f>
        <v>60990</v>
      </c>
      <c r="W30" s="13">
        <f t="shared" si="10"/>
        <v>-15546.29</v>
      </c>
      <c r="X30" s="267">
        <f t="shared" si="9"/>
        <v>-0.13000381881533102</v>
      </c>
    </row>
    <row r="31" spans="3:24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v>14629.15</v>
      </c>
      <c r="N31" s="14">
        <v>14942.04</v>
      </c>
      <c r="O31" s="14">
        <v>12650.68</v>
      </c>
      <c r="P31" s="14">
        <f t="shared" si="6"/>
        <v>117023.7</v>
      </c>
      <c r="Q31" s="13"/>
      <c r="R31" s="213">
        <f>+'April-P+L w PY'!H119</f>
        <v>118554.38</v>
      </c>
      <c r="S31" s="13">
        <f t="shared" si="7"/>
        <v>-1530.6800000000076</v>
      </c>
      <c r="T31" s="267">
        <f t="shared" si="8"/>
        <v>-1.2911205811206701E-2</v>
      </c>
      <c r="V31" s="13">
        <f>(+'2018-2019 Budget'!W46-'2018-2019 Budget'!W40-'2018-2019 Budget'!W41)/12*10</f>
        <v>119583.33333333334</v>
      </c>
      <c r="W31" s="13">
        <f t="shared" si="10"/>
        <v>-2559.6333333333459</v>
      </c>
      <c r="X31" s="267">
        <f t="shared" si="9"/>
        <v>-1.3102639246149119E-2</v>
      </c>
    </row>
    <row r="32" spans="3:24">
      <c r="D32" s="12" t="s">
        <v>86</v>
      </c>
      <c r="F32" s="14">
        <v>11669.36</v>
      </c>
      <c r="G32" s="14">
        <v>17189.04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v>36270.54</v>
      </c>
      <c r="N32" s="14">
        <v>29107.74</v>
      </c>
      <c r="O32" s="14">
        <v>31031.52</v>
      </c>
      <c r="P32" s="14">
        <f t="shared" si="6"/>
        <v>262439.90999999997</v>
      </c>
      <c r="Q32" s="13"/>
      <c r="R32" s="213">
        <f>+'April-P+L w PY'!H138</f>
        <v>199319.46</v>
      </c>
      <c r="S32" s="13">
        <f t="shared" si="7"/>
        <v>63120.449999999983</v>
      </c>
      <c r="T32" s="267">
        <f t="shared" si="8"/>
        <v>0.31667981641130266</v>
      </c>
      <c r="V32" s="13">
        <f>('2018-2019 Budget'!W63+'2018-2019 Budget'!W41)/12*10</f>
        <v>195352.5</v>
      </c>
      <c r="W32" s="13">
        <f t="shared" si="10"/>
        <v>67087.409999999974</v>
      </c>
      <c r="X32" s="267">
        <f t="shared" si="9"/>
        <v>0.85125180338102979</v>
      </c>
    </row>
    <row r="33" spans="1:24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v>7881.03</v>
      </c>
      <c r="N33" s="15">
        <v>7881.03</v>
      </c>
      <c r="O33" s="15">
        <v>7881.03</v>
      </c>
      <c r="P33" s="15">
        <f t="shared" si="6"/>
        <v>78810.3</v>
      </c>
      <c r="Q33" s="13"/>
      <c r="R33" s="308">
        <f>+'April-P+L w PY'!H139</f>
        <v>79631.100000000006</v>
      </c>
      <c r="S33" s="17">
        <f t="shared" si="7"/>
        <v>-820.80000000000291</v>
      </c>
      <c r="T33" s="268">
        <f t="shared" si="8"/>
        <v>-1.0307530600481505E-2</v>
      </c>
      <c r="V33" s="17">
        <v>78810.3</v>
      </c>
      <c r="W33" s="13">
        <f t="shared" si="10"/>
        <v>0</v>
      </c>
      <c r="X33" s="267">
        <f t="shared" si="9"/>
        <v>0</v>
      </c>
    </row>
    <row r="34" spans="1:24">
      <c r="C34" s="12" t="s">
        <v>88</v>
      </c>
      <c r="F34" s="15">
        <f t="shared" ref="F34:O34" si="11">ROUND(SUM(F24:F33),5)</f>
        <v>249868.78</v>
      </c>
      <c r="G34" s="15">
        <f t="shared" si="11"/>
        <v>288615.81</v>
      </c>
      <c r="H34" s="15">
        <f t="shared" si="11"/>
        <v>268541.5</v>
      </c>
      <c r="I34" s="15">
        <f t="shared" si="11"/>
        <v>277173.62</v>
      </c>
      <c r="J34" s="15">
        <f t="shared" si="11"/>
        <v>253703.93</v>
      </c>
      <c r="K34" s="15">
        <f t="shared" si="11"/>
        <v>313949.64</v>
      </c>
      <c r="L34" s="15">
        <f t="shared" si="11"/>
        <v>289358.55</v>
      </c>
      <c r="M34" s="15">
        <f t="shared" si="11"/>
        <v>291367.52</v>
      </c>
      <c r="N34" s="15">
        <f t="shared" si="11"/>
        <v>290719.28999999998</v>
      </c>
      <c r="O34" s="15">
        <f t="shared" si="11"/>
        <v>283583.12</v>
      </c>
      <c r="P34" s="15">
        <f t="shared" si="6"/>
        <v>2806881.76</v>
      </c>
      <c r="Q34" s="13"/>
      <c r="R34" s="309">
        <f>SUM(R25:R33)</f>
        <v>2563092.1799999997</v>
      </c>
      <c r="S34" s="17">
        <f t="shared" si="7"/>
        <v>243789.58000000007</v>
      </c>
      <c r="T34" s="268">
        <f t="shared" si="8"/>
        <v>9.5115416410813641E-2</v>
      </c>
      <c r="U34" s="281"/>
      <c r="V34" s="18">
        <f>SUM(V25:V33)</f>
        <v>2678803.6333333333</v>
      </c>
      <c r="W34" s="18">
        <f>SUM(W25:W33)</f>
        <v>128078.12666666659</v>
      </c>
      <c r="X34" s="297"/>
    </row>
    <row r="35" spans="1:24">
      <c r="B35" s="12" t="s">
        <v>89</v>
      </c>
      <c r="F35" s="15">
        <f t="shared" ref="F35:O35" si="12">ROUND(F12+F23-F34,5)</f>
        <v>31534.45</v>
      </c>
      <c r="G35" s="15">
        <f t="shared" si="12"/>
        <v>-8890.08</v>
      </c>
      <c r="H35" s="15">
        <f t="shared" si="12"/>
        <v>12049.84</v>
      </c>
      <c r="I35" s="15">
        <f t="shared" si="12"/>
        <v>505.68</v>
      </c>
      <c r="J35" s="15">
        <f t="shared" si="12"/>
        <v>24250.77</v>
      </c>
      <c r="K35" s="15">
        <f t="shared" si="12"/>
        <v>-36612.21</v>
      </c>
      <c r="L35" s="15">
        <f t="shared" si="12"/>
        <v>-21741.87</v>
      </c>
      <c r="M35" s="15">
        <f t="shared" si="12"/>
        <v>-24934.79</v>
      </c>
      <c r="N35" s="15">
        <f t="shared" si="12"/>
        <v>-20966.73</v>
      </c>
      <c r="O35" s="15">
        <f t="shared" si="12"/>
        <v>-22941.64</v>
      </c>
      <c r="P35" s="15">
        <f t="shared" si="6"/>
        <v>-67746.58</v>
      </c>
      <c r="Q35" s="13"/>
      <c r="R35" s="309">
        <f>+R22-R34</f>
        <v>54600.460000000428</v>
      </c>
      <c r="S35" s="18">
        <f>+S23-S34</f>
        <v>-122347.04000000008</v>
      </c>
      <c r="T35" s="293">
        <f t="shared" si="8"/>
        <v>-2.2407694001112648</v>
      </c>
      <c r="U35" s="297"/>
      <c r="V35" s="13"/>
    </row>
    <row r="36" spans="1:24" ht="14.5" thickBot="1">
      <c r="A36" s="12" t="s">
        <v>50</v>
      </c>
      <c r="F36" s="16">
        <f t="shared" ref="F36:O36" si="13">F35</f>
        <v>31534.45</v>
      </c>
      <c r="G36" s="16">
        <f t="shared" si="13"/>
        <v>-8890.08</v>
      </c>
      <c r="H36" s="16">
        <f t="shared" si="13"/>
        <v>12049.84</v>
      </c>
      <c r="I36" s="16">
        <f t="shared" si="13"/>
        <v>505.68</v>
      </c>
      <c r="J36" s="16">
        <f t="shared" si="13"/>
        <v>24250.77</v>
      </c>
      <c r="K36" s="16">
        <f t="shared" si="13"/>
        <v>-36612.21</v>
      </c>
      <c r="L36" s="16">
        <f t="shared" si="13"/>
        <v>-21741.87</v>
      </c>
      <c r="M36" s="16">
        <f t="shared" si="13"/>
        <v>-24934.79</v>
      </c>
      <c r="N36" s="16">
        <f t="shared" si="13"/>
        <v>-20966.73</v>
      </c>
      <c r="O36" s="16">
        <f t="shared" si="13"/>
        <v>-22941.64</v>
      </c>
      <c r="P36" s="16">
        <f t="shared" si="6"/>
        <v>-67746.58</v>
      </c>
      <c r="Q36" s="13"/>
      <c r="R36" s="310">
        <f>+R35</f>
        <v>54600.460000000428</v>
      </c>
      <c r="S36" s="213">
        <f>+P35-R35-S35</f>
        <v>-3.4924596548080444E-10</v>
      </c>
    </row>
    <row r="37" spans="1:24"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24"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213">
        <f>+R36-'April-P+L w PY'!H142</f>
        <v>4.2928149923682213E-10</v>
      </c>
      <c r="S38" s="6" t="s">
        <v>473</v>
      </c>
    </row>
    <row r="39" spans="1:24"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24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24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24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24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</sheetData>
  <pageMargins left="0.75" right="0.75" top="0.5" bottom="0.75" header="0.5" footer="0.5"/>
  <pageSetup scale="52" orientation="landscape" r:id="rId1"/>
  <headerFooter>
    <oddFooter>&amp;L&amp;F&amp;C&amp;A&amp;R&amp;D  &amp;T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154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18" width="25" style="6" bestFit="1" customWidth="1"/>
    <col min="19" max="16384" width="8.6640625" style="6"/>
  </cols>
  <sheetData>
    <row r="1" spans="1:18" ht="20">
      <c r="A1" s="5" t="s">
        <v>0</v>
      </c>
      <c r="R1" s="6" t="s">
        <v>307</v>
      </c>
    </row>
    <row r="2" spans="1:18" ht="24">
      <c r="A2" s="7" t="s">
        <v>53</v>
      </c>
      <c r="R2" s="8" t="s">
        <v>307</v>
      </c>
    </row>
    <row r="3" spans="1:18" ht="16.5">
      <c r="A3" s="9" t="s">
        <v>586</v>
      </c>
      <c r="R3" s="10" t="s">
        <v>2</v>
      </c>
    </row>
    <row r="4" spans="1:18">
      <c r="H4" s="11" t="s">
        <v>309</v>
      </c>
      <c r="I4" s="11" t="s">
        <v>466</v>
      </c>
      <c r="J4" s="11" t="s">
        <v>479</v>
      </c>
      <c r="K4" s="11" t="s">
        <v>506</v>
      </c>
      <c r="L4" s="11" t="s">
        <v>510</v>
      </c>
      <c r="M4" s="11" t="s">
        <v>542</v>
      </c>
      <c r="N4" s="11" t="s">
        <v>556</v>
      </c>
      <c r="O4" s="11" t="s">
        <v>568</v>
      </c>
      <c r="P4" s="11" t="s">
        <v>577</v>
      </c>
      <c r="Q4" s="11" t="s">
        <v>590</v>
      </c>
      <c r="R4" s="11" t="s">
        <v>63</v>
      </c>
    </row>
    <row r="5" spans="1:18">
      <c r="B5" s="12" t="s">
        <v>64</v>
      </c>
    </row>
    <row r="6" spans="1:18">
      <c r="D6" s="12" t="s">
        <v>65</v>
      </c>
    </row>
    <row r="7" spans="1:18">
      <c r="E7" s="12" t="s">
        <v>66</v>
      </c>
      <c r="H7" s="73">
        <v>12003.9</v>
      </c>
      <c r="I7" s="73">
        <v>3534.42</v>
      </c>
      <c r="R7" s="73">
        <f>ROUND(SUM(H7:Q7),5)</f>
        <v>15538.32</v>
      </c>
    </row>
    <row r="8" spans="1:18">
      <c r="E8" s="12" t="s">
        <v>67</v>
      </c>
      <c r="H8" s="73">
        <v>269144</v>
      </c>
      <c r="I8" s="73">
        <v>269144</v>
      </c>
      <c r="J8" s="73">
        <v>269145</v>
      </c>
      <c r="K8" s="73">
        <v>269145</v>
      </c>
      <c r="L8" s="73">
        <v>269145</v>
      </c>
      <c r="M8" s="73">
        <v>264188</v>
      </c>
      <c r="N8" s="73">
        <v>264188</v>
      </c>
      <c r="O8" s="73">
        <v>264188</v>
      </c>
      <c r="P8" s="73">
        <v>259178</v>
      </c>
      <c r="Q8" s="73">
        <v>259178</v>
      </c>
      <c r="R8" s="73">
        <f>ROUND(SUM(H8:Q8),5)</f>
        <v>2656643</v>
      </c>
    </row>
    <row r="9" spans="1:18">
      <c r="E9" s="12" t="s">
        <v>69</v>
      </c>
    </row>
    <row r="10" spans="1:18">
      <c r="F10" s="12" t="s">
        <v>96</v>
      </c>
      <c r="H10" s="73">
        <v>5.33</v>
      </c>
      <c r="I10" s="73">
        <v>3.29</v>
      </c>
      <c r="J10" s="73">
        <v>7.75</v>
      </c>
      <c r="K10" s="73">
        <v>4.79</v>
      </c>
      <c r="L10" s="73">
        <v>3.33</v>
      </c>
      <c r="M10" s="73">
        <v>3.5</v>
      </c>
      <c r="N10" s="73">
        <v>3.51</v>
      </c>
      <c r="O10" s="73">
        <v>3.16</v>
      </c>
      <c r="R10" s="73">
        <f>ROUND(SUM(H10:Q10),5)</f>
        <v>34.659999999999997</v>
      </c>
    </row>
    <row r="11" spans="1:18">
      <c r="F11" s="12" t="s">
        <v>95</v>
      </c>
      <c r="I11" s="74">
        <v>8</v>
      </c>
      <c r="J11" s="74">
        <v>3.14</v>
      </c>
      <c r="K11" s="74">
        <v>1.23</v>
      </c>
      <c r="L11" s="74">
        <v>5.78</v>
      </c>
      <c r="M11" s="74">
        <v>1.66</v>
      </c>
      <c r="N11" s="74">
        <v>5.24</v>
      </c>
      <c r="O11" s="74">
        <v>1.04</v>
      </c>
      <c r="P11" s="74">
        <v>7.68</v>
      </c>
      <c r="Q11" s="74">
        <v>3.78</v>
      </c>
      <c r="R11" s="74">
        <f>ROUND(SUM(H11:Q11),5)</f>
        <v>37.549999999999997</v>
      </c>
    </row>
    <row r="12" spans="1:18">
      <c r="E12" s="12" t="s">
        <v>97</v>
      </c>
      <c r="H12" s="73">
        <f t="shared" ref="H12:Q12" si="0">ROUND(SUM(H9:H11),5)</f>
        <v>5.33</v>
      </c>
      <c r="I12" s="73">
        <f t="shared" si="0"/>
        <v>11.29</v>
      </c>
      <c r="J12" s="73">
        <f t="shared" si="0"/>
        <v>10.89</v>
      </c>
      <c r="K12" s="73">
        <f t="shared" si="0"/>
        <v>6.02</v>
      </c>
      <c r="L12" s="73">
        <f t="shared" si="0"/>
        <v>9.11</v>
      </c>
      <c r="M12" s="73">
        <f t="shared" si="0"/>
        <v>5.16</v>
      </c>
      <c r="N12" s="73">
        <f t="shared" si="0"/>
        <v>8.75</v>
      </c>
      <c r="O12" s="73">
        <f t="shared" si="0"/>
        <v>4.2</v>
      </c>
      <c r="P12" s="73">
        <f t="shared" si="0"/>
        <v>7.68</v>
      </c>
      <c r="Q12" s="73">
        <f t="shared" si="0"/>
        <v>3.78</v>
      </c>
      <c r="R12" s="73">
        <f>ROUND(SUM(H12:Q12),5)</f>
        <v>72.209999999999994</v>
      </c>
    </row>
    <row r="13" spans="1:18">
      <c r="E13" s="12" t="s">
        <v>70</v>
      </c>
    </row>
    <row r="14" spans="1:18">
      <c r="F14" s="12" t="s">
        <v>99</v>
      </c>
      <c r="H14" s="73">
        <v>250</v>
      </c>
      <c r="I14" s="73">
        <v>1800</v>
      </c>
      <c r="J14" s="73">
        <v>925</v>
      </c>
      <c r="K14" s="73">
        <v>1847.08</v>
      </c>
      <c r="L14" s="73">
        <v>1737.5</v>
      </c>
      <c r="M14" s="73">
        <v>1312.5</v>
      </c>
      <c r="N14" s="73">
        <v>1425</v>
      </c>
      <c r="O14" s="73">
        <v>950</v>
      </c>
      <c r="P14" s="73">
        <v>2425</v>
      </c>
      <c r="R14" s="73">
        <f>ROUND(SUM(H14:Q14),5)</f>
        <v>12672.08</v>
      </c>
    </row>
    <row r="15" spans="1:18">
      <c r="F15" s="12" t="s">
        <v>100</v>
      </c>
    </row>
    <row r="16" spans="1:18">
      <c r="G16" s="12" t="s">
        <v>272</v>
      </c>
      <c r="I16" s="74">
        <v>111</v>
      </c>
      <c r="N16" s="74">
        <v>20</v>
      </c>
      <c r="Q16" s="74">
        <v>75</v>
      </c>
      <c r="R16" s="74">
        <f t="shared" ref="R16:R23" si="1">ROUND(SUM(H16:Q16),5)</f>
        <v>206</v>
      </c>
    </row>
    <row r="17" spans="3:18">
      <c r="F17" s="12" t="s">
        <v>273</v>
      </c>
      <c r="I17" s="73">
        <f>ROUND(SUM(I15:I16),5)</f>
        <v>111</v>
      </c>
      <c r="N17" s="73">
        <f>ROUND(SUM(N15:N16),5)</f>
        <v>20</v>
      </c>
      <c r="Q17" s="73">
        <f>ROUND(SUM(Q15:Q16),5)</f>
        <v>75</v>
      </c>
      <c r="R17" s="73">
        <f t="shared" si="1"/>
        <v>206</v>
      </c>
    </row>
    <row r="18" spans="3:18">
      <c r="F18" s="12" t="s">
        <v>101</v>
      </c>
      <c r="I18" s="73">
        <v>882.87</v>
      </c>
      <c r="J18" s="73">
        <v>1275.47</v>
      </c>
      <c r="K18" s="73">
        <v>430.92</v>
      </c>
      <c r="L18" s="73">
        <v>175</v>
      </c>
      <c r="M18" s="73">
        <v>1610</v>
      </c>
      <c r="O18" s="73">
        <v>98.93</v>
      </c>
      <c r="P18" s="73">
        <v>4520.68</v>
      </c>
      <c r="Q18" s="73">
        <v>379.7</v>
      </c>
      <c r="R18" s="73">
        <f t="shared" si="1"/>
        <v>9373.57</v>
      </c>
    </row>
    <row r="19" spans="3:18">
      <c r="F19" s="12" t="s">
        <v>98</v>
      </c>
      <c r="K19" s="74">
        <v>193.45</v>
      </c>
      <c r="R19" s="74">
        <f t="shared" si="1"/>
        <v>193.45</v>
      </c>
    </row>
    <row r="20" spans="3:18">
      <c r="E20" s="12" t="s">
        <v>102</v>
      </c>
      <c r="H20" s="73">
        <f t="shared" ref="H20:Q20" si="2">ROUND(SUM(H13:H14)+SUM(H17:H19),5)</f>
        <v>250</v>
      </c>
      <c r="I20" s="73">
        <f t="shared" si="2"/>
        <v>2793.87</v>
      </c>
      <c r="J20" s="73">
        <f t="shared" si="2"/>
        <v>2200.4699999999998</v>
      </c>
      <c r="K20" s="73">
        <f t="shared" si="2"/>
        <v>2471.4499999999998</v>
      </c>
      <c r="L20" s="73">
        <f t="shared" si="2"/>
        <v>1912.5</v>
      </c>
      <c r="M20" s="73">
        <f t="shared" si="2"/>
        <v>2922.5</v>
      </c>
      <c r="N20" s="73">
        <f t="shared" si="2"/>
        <v>1445</v>
      </c>
      <c r="O20" s="73">
        <f t="shared" si="2"/>
        <v>1048.93</v>
      </c>
      <c r="P20" s="73">
        <f t="shared" si="2"/>
        <v>6945.68</v>
      </c>
      <c r="Q20" s="73">
        <f t="shared" si="2"/>
        <v>454.7</v>
      </c>
      <c r="R20" s="73">
        <f t="shared" si="1"/>
        <v>22445.1</v>
      </c>
    </row>
    <row r="21" spans="3:18">
      <c r="E21" s="12" t="s">
        <v>71</v>
      </c>
      <c r="I21" s="73">
        <v>3349.51</v>
      </c>
      <c r="J21" s="73">
        <v>8629.18</v>
      </c>
      <c r="K21" s="73">
        <v>1508.19</v>
      </c>
      <c r="L21" s="73">
        <v>400.09</v>
      </c>
      <c r="M21" s="73">
        <v>2249.8000000000002</v>
      </c>
      <c r="N21" s="73">
        <v>849.93</v>
      </c>
      <c r="O21" s="73">
        <v>153.6</v>
      </c>
      <c r="P21" s="73">
        <v>299.92</v>
      </c>
      <c r="R21" s="73">
        <f t="shared" si="1"/>
        <v>17440.22</v>
      </c>
    </row>
    <row r="22" spans="3:18">
      <c r="E22" s="12" t="s">
        <v>73</v>
      </c>
      <c r="I22" s="73">
        <v>310.42</v>
      </c>
      <c r="J22" s="73">
        <v>555.79999999999995</v>
      </c>
      <c r="M22" s="73">
        <v>2437.35</v>
      </c>
      <c r="P22" s="73">
        <v>39.979999999999997</v>
      </c>
      <c r="R22" s="73">
        <f t="shared" si="1"/>
        <v>3343.55</v>
      </c>
    </row>
    <row r="23" spans="3:18">
      <c r="E23" s="12" t="s">
        <v>74</v>
      </c>
      <c r="M23" s="73">
        <v>3252.98</v>
      </c>
      <c r="R23" s="73">
        <f t="shared" si="1"/>
        <v>3252.98</v>
      </c>
    </row>
    <row r="24" spans="3:18">
      <c r="E24" s="12" t="s">
        <v>75</v>
      </c>
    </row>
    <row r="25" spans="3:18">
      <c r="F25" s="12" t="s">
        <v>104</v>
      </c>
      <c r="K25" s="73">
        <v>2506.64</v>
      </c>
      <c r="L25" s="73">
        <v>260</v>
      </c>
      <c r="N25" s="73">
        <v>25</v>
      </c>
      <c r="O25" s="73">
        <v>1038</v>
      </c>
      <c r="P25" s="73">
        <v>630</v>
      </c>
      <c r="R25" s="73">
        <f t="shared" ref="R25:R30" si="3">ROUND(SUM(H25:Q25),5)</f>
        <v>4459.6400000000003</v>
      </c>
    </row>
    <row r="26" spans="3:18">
      <c r="F26" s="12" t="s">
        <v>105</v>
      </c>
      <c r="L26" s="73">
        <v>3191</v>
      </c>
      <c r="P26" s="73">
        <v>2416</v>
      </c>
      <c r="R26" s="73">
        <f t="shared" si="3"/>
        <v>5607</v>
      </c>
    </row>
    <row r="27" spans="3:18">
      <c r="F27" s="12" t="s">
        <v>103</v>
      </c>
      <c r="I27" s="74">
        <v>582.22</v>
      </c>
      <c r="J27" s="74">
        <v>50</v>
      </c>
      <c r="K27" s="74">
        <v>2042</v>
      </c>
      <c r="L27" s="74">
        <v>3037</v>
      </c>
      <c r="M27" s="74">
        <v>2281.64</v>
      </c>
      <c r="N27" s="74">
        <v>1100</v>
      </c>
      <c r="P27" s="74">
        <v>235.3</v>
      </c>
      <c r="Q27" s="74">
        <v>1005</v>
      </c>
      <c r="R27" s="74">
        <f t="shared" si="3"/>
        <v>10333.16</v>
      </c>
    </row>
    <row r="28" spans="3:18">
      <c r="E28" s="12" t="s">
        <v>106</v>
      </c>
      <c r="I28" s="74">
        <f t="shared" ref="I28:Q28" si="4">ROUND(SUM(I24:I27),5)</f>
        <v>582.22</v>
      </c>
      <c r="J28" s="74">
        <f t="shared" si="4"/>
        <v>50</v>
      </c>
      <c r="K28" s="74">
        <f t="shared" si="4"/>
        <v>4548.6400000000003</v>
      </c>
      <c r="L28" s="74">
        <f t="shared" si="4"/>
        <v>6488</v>
      </c>
      <c r="M28" s="74">
        <f t="shared" si="4"/>
        <v>2281.64</v>
      </c>
      <c r="N28" s="74">
        <f t="shared" si="4"/>
        <v>1125</v>
      </c>
      <c r="O28" s="74">
        <f t="shared" si="4"/>
        <v>1038</v>
      </c>
      <c r="P28" s="74">
        <f t="shared" si="4"/>
        <v>3281.3</v>
      </c>
      <c r="Q28" s="74">
        <f t="shared" si="4"/>
        <v>1005</v>
      </c>
      <c r="R28" s="74">
        <f t="shared" si="3"/>
        <v>20399.8</v>
      </c>
    </row>
    <row r="29" spans="3:18">
      <c r="D29" s="12" t="s">
        <v>76</v>
      </c>
      <c r="H29" s="74">
        <f t="shared" ref="H29:Q29" si="5">ROUND(SUM(H6:H8)+H12+SUM(H20:H23)+H28,5)</f>
        <v>281403.23</v>
      </c>
      <c r="I29" s="74">
        <f t="shared" si="5"/>
        <v>279725.73</v>
      </c>
      <c r="J29" s="74">
        <f t="shared" si="5"/>
        <v>280591.34000000003</v>
      </c>
      <c r="K29" s="74">
        <f t="shared" si="5"/>
        <v>277679.3</v>
      </c>
      <c r="L29" s="74">
        <f t="shared" si="5"/>
        <v>277954.7</v>
      </c>
      <c r="M29" s="74">
        <f t="shared" si="5"/>
        <v>277337.43</v>
      </c>
      <c r="N29" s="74">
        <f t="shared" si="5"/>
        <v>267616.68</v>
      </c>
      <c r="O29" s="74">
        <f t="shared" si="5"/>
        <v>266432.73</v>
      </c>
      <c r="P29" s="74">
        <f t="shared" si="5"/>
        <v>269752.56</v>
      </c>
      <c r="Q29" s="74">
        <f t="shared" si="5"/>
        <v>260641.48</v>
      </c>
      <c r="R29" s="74">
        <f t="shared" si="3"/>
        <v>2739135.18</v>
      </c>
    </row>
    <row r="30" spans="3:18">
      <c r="C30" s="12" t="s">
        <v>77</v>
      </c>
      <c r="H30" s="73">
        <f t="shared" ref="H30:Q30" si="6">H29</f>
        <v>281403.23</v>
      </c>
      <c r="I30" s="73">
        <f t="shared" si="6"/>
        <v>279725.73</v>
      </c>
      <c r="J30" s="73">
        <f t="shared" si="6"/>
        <v>280591.34000000003</v>
      </c>
      <c r="K30" s="73">
        <f t="shared" si="6"/>
        <v>277679.3</v>
      </c>
      <c r="L30" s="73">
        <f t="shared" si="6"/>
        <v>277954.7</v>
      </c>
      <c r="M30" s="73">
        <f t="shared" si="6"/>
        <v>277337.43</v>
      </c>
      <c r="N30" s="73">
        <f t="shared" si="6"/>
        <v>267616.68</v>
      </c>
      <c r="O30" s="73">
        <f t="shared" si="6"/>
        <v>266432.73</v>
      </c>
      <c r="P30" s="73">
        <f t="shared" si="6"/>
        <v>269752.56</v>
      </c>
      <c r="Q30" s="73">
        <f t="shared" si="6"/>
        <v>260641.48</v>
      </c>
      <c r="R30" s="73">
        <f t="shared" si="3"/>
        <v>2739135.18</v>
      </c>
    </row>
    <row r="31" spans="3:18">
      <c r="C31" s="12" t="s">
        <v>78</v>
      </c>
    </row>
    <row r="32" spans="3:18">
      <c r="D32" s="12" t="s">
        <v>79</v>
      </c>
    </row>
    <row r="33" spans="5:18">
      <c r="E33" s="12" t="s">
        <v>579</v>
      </c>
      <c r="P33" s="73">
        <v>-652.9</v>
      </c>
      <c r="Q33" s="73">
        <v>-652.9</v>
      </c>
      <c r="R33" s="73">
        <f>ROUND(SUM(H33:Q33),5)</f>
        <v>-1305.8</v>
      </c>
    </row>
    <row r="34" spans="5:18">
      <c r="E34" s="12" t="s">
        <v>580</v>
      </c>
      <c r="P34" s="73">
        <v>-200</v>
      </c>
      <c r="Q34" s="73">
        <v>-200</v>
      </c>
      <c r="R34" s="73">
        <f>ROUND(SUM(H34:Q34),5)</f>
        <v>-400</v>
      </c>
    </row>
    <row r="35" spans="5:18">
      <c r="E35" s="12" t="s">
        <v>467</v>
      </c>
      <c r="I35" s="73">
        <v>17208</v>
      </c>
      <c r="L35" s="73">
        <v>-17208</v>
      </c>
    </row>
    <row r="36" spans="5:18">
      <c r="E36" s="12" t="s">
        <v>310</v>
      </c>
      <c r="H36" s="73">
        <v>7800</v>
      </c>
      <c r="R36" s="73">
        <f>ROUND(SUM(H36:Q36),5)</f>
        <v>7800</v>
      </c>
    </row>
    <row r="37" spans="5:18">
      <c r="E37" s="12" t="s">
        <v>254</v>
      </c>
    </row>
    <row r="38" spans="5:18">
      <c r="F38" s="12" t="s">
        <v>133</v>
      </c>
      <c r="H38" s="73">
        <v>4019</v>
      </c>
      <c r="I38" s="73">
        <v>1383</v>
      </c>
      <c r="J38" s="73">
        <v>1357</v>
      </c>
      <c r="K38" s="73">
        <v>1360</v>
      </c>
      <c r="L38" s="73">
        <v>1360</v>
      </c>
      <c r="M38" s="73">
        <v>1360</v>
      </c>
      <c r="N38" s="73">
        <v>1360</v>
      </c>
      <c r="O38" s="73">
        <v>1360</v>
      </c>
      <c r="P38" s="73">
        <v>1360</v>
      </c>
      <c r="R38" s="73">
        <f>ROUND(SUM(H38:Q38),5)</f>
        <v>14919</v>
      </c>
    </row>
    <row r="39" spans="5:18">
      <c r="F39" s="12" t="s">
        <v>132</v>
      </c>
      <c r="H39" s="73">
        <v>1279.81</v>
      </c>
      <c r="I39" s="73">
        <v>1204.8399999999999</v>
      </c>
      <c r="J39" s="73">
        <v>1530.4</v>
      </c>
      <c r="K39" s="73">
        <v>-2109.06</v>
      </c>
      <c r="L39" s="73">
        <v>531.58000000000004</v>
      </c>
      <c r="M39" s="73">
        <v>538.29</v>
      </c>
      <c r="N39" s="73">
        <v>2162.0100000000002</v>
      </c>
      <c r="O39" s="73">
        <v>2032.45</v>
      </c>
      <c r="P39" s="73">
        <v>2012.67</v>
      </c>
      <c r="Q39" s="73">
        <v>1499.93</v>
      </c>
      <c r="R39" s="73">
        <f>ROUND(SUM(H39:Q39),5)</f>
        <v>10682.92</v>
      </c>
    </row>
    <row r="40" spans="5:18">
      <c r="F40" s="12" t="s">
        <v>131</v>
      </c>
      <c r="H40" s="73">
        <v>2470.96</v>
      </c>
      <c r="I40" s="73">
        <v>2349.0700000000002</v>
      </c>
      <c r="J40" s="73">
        <v>2677.86</v>
      </c>
      <c r="K40" s="73">
        <v>2719.56</v>
      </c>
      <c r="L40" s="73">
        <v>2683.79</v>
      </c>
      <c r="M40" s="73">
        <v>2975.59</v>
      </c>
      <c r="N40" s="73">
        <v>2716.37</v>
      </c>
      <c r="O40" s="73">
        <v>2590.86</v>
      </c>
      <c r="P40" s="73">
        <v>2768.09</v>
      </c>
      <c r="Q40" s="73">
        <v>2662.04</v>
      </c>
      <c r="R40" s="73">
        <f>ROUND(SUM(H40:Q40),5)</f>
        <v>26614.19</v>
      </c>
    </row>
    <row r="41" spans="5:18">
      <c r="F41" s="12" t="s">
        <v>130</v>
      </c>
      <c r="H41" s="74">
        <v>2308.33</v>
      </c>
      <c r="I41" s="74">
        <v>2343.48</v>
      </c>
      <c r="J41" s="74">
        <v>3337.94</v>
      </c>
      <c r="K41" s="74">
        <v>3482.58</v>
      </c>
      <c r="L41" s="74">
        <v>3264.06</v>
      </c>
      <c r="M41" s="74">
        <v>3649.22</v>
      </c>
      <c r="N41" s="74">
        <v>4039.14</v>
      </c>
      <c r="O41" s="74">
        <v>3739.18</v>
      </c>
      <c r="P41" s="74">
        <v>4166.97</v>
      </c>
      <c r="Q41" s="74">
        <v>3789.52</v>
      </c>
      <c r="R41" s="74">
        <f>ROUND(SUM(H41:Q41),5)</f>
        <v>34120.42</v>
      </c>
    </row>
    <row r="42" spans="5:18">
      <c r="E42" s="12" t="s">
        <v>255</v>
      </c>
      <c r="H42" s="73">
        <f t="shared" ref="H42:Q42" si="7">ROUND(SUM(H37:H41),5)</f>
        <v>10078.1</v>
      </c>
      <c r="I42" s="73">
        <f t="shared" si="7"/>
        <v>7280.39</v>
      </c>
      <c r="J42" s="73">
        <f t="shared" si="7"/>
        <v>8903.2000000000007</v>
      </c>
      <c r="K42" s="73">
        <f t="shared" si="7"/>
        <v>5453.08</v>
      </c>
      <c r="L42" s="73">
        <f t="shared" si="7"/>
        <v>7839.43</v>
      </c>
      <c r="M42" s="73">
        <f t="shared" si="7"/>
        <v>8523.1</v>
      </c>
      <c r="N42" s="73">
        <f t="shared" si="7"/>
        <v>10277.52</v>
      </c>
      <c r="O42" s="73">
        <f t="shared" si="7"/>
        <v>9722.49</v>
      </c>
      <c r="P42" s="73">
        <f t="shared" si="7"/>
        <v>10307.73</v>
      </c>
      <c r="Q42" s="73">
        <f t="shared" si="7"/>
        <v>7951.49</v>
      </c>
      <c r="R42" s="73">
        <f>ROUND(SUM(H42:Q42),5)</f>
        <v>86336.53</v>
      </c>
    </row>
    <row r="43" spans="5:18">
      <c r="E43" s="12" t="s">
        <v>107</v>
      </c>
    </row>
    <row r="44" spans="5:18">
      <c r="F44" s="12" t="s">
        <v>543</v>
      </c>
      <c r="M44" s="73">
        <v>22251.34</v>
      </c>
      <c r="N44" s="73">
        <v>10250</v>
      </c>
      <c r="O44" s="73">
        <v>10250</v>
      </c>
      <c r="P44" s="73">
        <v>10250</v>
      </c>
      <c r="Q44" s="73">
        <v>10250</v>
      </c>
      <c r="R44" s="73">
        <f t="shared" ref="R44:R50" si="8">ROUND(SUM(H44:Q44),5)</f>
        <v>63251.34</v>
      </c>
    </row>
    <row r="45" spans="5:18">
      <c r="F45" s="12" t="s">
        <v>544</v>
      </c>
      <c r="H45" s="74">
        <v>10250</v>
      </c>
      <c r="I45" s="74">
        <v>10250</v>
      </c>
      <c r="J45" s="74">
        <v>10250</v>
      </c>
      <c r="K45" s="74">
        <v>10250</v>
      </c>
      <c r="L45" s="74">
        <v>10250</v>
      </c>
      <c r="M45" s="74">
        <v>5125</v>
      </c>
      <c r="R45" s="74">
        <f t="shared" si="8"/>
        <v>56375</v>
      </c>
    </row>
    <row r="46" spans="5:18">
      <c r="E46" s="12" t="s">
        <v>545</v>
      </c>
      <c r="H46" s="73">
        <f t="shared" ref="H46:Q46" si="9">ROUND(SUM(H43:H45),5)</f>
        <v>10250</v>
      </c>
      <c r="I46" s="73">
        <f t="shared" si="9"/>
        <v>10250</v>
      </c>
      <c r="J46" s="73">
        <f t="shared" si="9"/>
        <v>10250</v>
      </c>
      <c r="K46" s="73">
        <f t="shared" si="9"/>
        <v>10250</v>
      </c>
      <c r="L46" s="73">
        <f t="shared" si="9"/>
        <v>10250</v>
      </c>
      <c r="M46" s="73">
        <f t="shared" si="9"/>
        <v>27376.34</v>
      </c>
      <c r="N46" s="73">
        <f t="shared" si="9"/>
        <v>10250</v>
      </c>
      <c r="O46" s="73">
        <f t="shared" si="9"/>
        <v>10250</v>
      </c>
      <c r="P46" s="73">
        <f t="shared" si="9"/>
        <v>10250</v>
      </c>
      <c r="Q46" s="73">
        <f t="shared" si="9"/>
        <v>10250</v>
      </c>
      <c r="R46" s="73">
        <f t="shared" si="8"/>
        <v>119626.34</v>
      </c>
    </row>
    <row r="47" spans="5:18">
      <c r="E47" s="12" t="s">
        <v>108</v>
      </c>
      <c r="H47" s="73">
        <v>6217.38</v>
      </c>
      <c r="I47" s="73">
        <v>6217.38</v>
      </c>
      <c r="J47" s="73">
        <v>6217.38</v>
      </c>
      <c r="K47" s="73">
        <v>6217.38</v>
      </c>
      <c r="L47" s="73">
        <v>6217.38</v>
      </c>
      <c r="M47" s="73">
        <v>6217.38</v>
      </c>
      <c r="N47" s="73">
        <v>6217.38</v>
      </c>
      <c r="O47" s="73">
        <v>6217.38</v>
      </c>
      <c r="P47" s="73">
        <v>6217.38</v>
      </c>
      <c r="Q47" s="73">
        <v>6217.38</v>
      </c>
      <c r="R47" s="73">
        <f t="shared" si="8"/>
        <v>62173.8</v>
      </c>
    </row>
    <row r="48" spans="5:18">
      <c r="E48" s="12" t="s">
        <v>109</v>
      </c>
      <c r="H48" s="73">
        <v>5416.66</v>
      </c>
      <c r="I48" s="73">
        <v>5416.66</v>
      </c>
      <c r="J48" s="73">
        <v>5416.66</v>
      </c>
      <c r="K48" s="73">
        <v>5416.66</v>
      </c>
      <c r="L48" s="73">
        <v>5416.66</v>
      </c>
      <c r="M48" s="73">
        <v>5416.66</v>
      </c>
      <c r="N48" s="73">
        <v>5416.66</v>
      </c>
      <c r="O48" s="73">
        <v>5416.66</v>
      </c>
      <c r="P48" s="73">
        <v>5416.66</v>
      </c>
      <c r="Q48" s="73">
        <v>5416.66</v>
      </c>
      <c r="R48" s="73">
        <f t="shared" si="8"/>
        <v>54166.6</v>
      </c>
    </row>
    <row r="49" spans="5:18">
      <c r="E49" s="12" t="s">
        <v>111</v>
      </c>
      <c r="H49" s="73">
        <v>3843.72</v>
      </c>
      <c r="I49" s="73">
        <v>3939.84</v>
      </c>
      <c r="J49" s="73">
        <v>3939.84</v>
      </c>
      <c r="K49" s="73">
        <v>3939.84</v>
      </c>
      <c r="L49" s="73">
        <v>3939.84</v>
      </c>
      <c r="M49" s="73">
        <v>3939.84</v>
      </c>
      <c r="N49" s="73">
        <v>3939.84</v>
      </c>
      <c r="O49" s="73">
        <v>3939.84</v>
      </c>
      <c r="P49" s="73">
        <v>3939.84</v>
      </c>
      <c r="Q49" s="73">
        <v>3939.84</v>
      </c>
      <c r="R49" s="73">
        <f t="shared" si="8"/>
        <v>39302.28</v>
      </c>
    </row>
    <row r="50" spans="5:18">
      <c r="E50" s="12" t="s">
        <v>112</v>
      </c>
      <c r="H50" s="73">
        <v>6129.84</v>
      </c>
      <c r="I50" s="73">
        <v>6129.84</v>
      </c>
      <c r="J50" s="73">
        <v>6129.84</v>
      </c>
      <c r="K50" s="73">
        <v>6129.84</v>
      </c>
      <c r="L50" s="73">
        <v>6129.84</v>
      </c>
      <c r="M50" s="73">
        <v>6129.84</v>
      </c>
      <c r="N50" s="73">
        <v>6129.84</v>
      </c>
      <c r="O50" s="73">
        <v>6129.84</v>
      </c>
      <c r="P50" s="73">
        <v>6129.84</v>
      </c>
      <c r="Q50" s="73">
        <v>6129.84</v>
      </c>
      <c r="R50" s="73">
        <f t="shared" si="8"/>
        <v>61298.400000000001</v>
      </c>
    </row>
    <row r="51" spans="5:18">
      <c r="E51" s="12" t="s">
        <v>113</v>
      </c>
    </row>
    <row r="52" spans="5:18">
      <c r="F52" s="12" t="s">
        <v>546</v>
      </c>
      <c r="M52" s="73">
        <v>2800</v>
      </c>
      <c r="N52" s="73">
        <v>1600</v>
      </c>
      <c r="O52" s="73">
        <v>1600</v>
      </c>
      <c r="P52" s="73">
        <v>1600</v>
      </c>
      <c r="Q52" s="73">
        <v>1600</v>
      </c>
      <c r="R52" s="73">
        <f t="shared" ref="R52:R68" si="10">ROUND(SUM(H52:Q52),5)</f>
        <v>9200</v>
      </c>
    </row>
    <row r="53" spans="5:18">
      <c r="F53" s="12" t="s">
        <v>547</v>
      </c>
      <c r="H53" s="74">
        <v>6392.56</v>
      </c>
      <c r="I53" s="74">
        <v>6392.56</v>
      </c>
      <c r="J53" s="74">
        <v>6392.56</v>
      </c>
      <c r="K53" s="74">
        <v>6392.56</v>
      </c>
      <c r="L53" s="74">
        <v>6392.56</v>
      </c>
      <c r="M53" s="74">
        <v>6392.56</v>
      </c>
      <c r="N53" s="74">
        <v>6392.56</v>
      </c>
      <c r="O53" s="74">
        <v>6392.56</v>
      </c>
      <c r="P53" s="74">
        <v>6392.56</v>
      </c>
      <c r="Q53" s="74">
        <v>6392.56</v>
      </c>
      <c r="R53" s="74">
        <f t="shared" si="10"/>
        <v>63925.599999999999</v>
      </c>
    </row>
    <row r="54" spans="5:18">
      <c r="E54" s="12" t="s">
        <v>548</v>
      </c>
      <c r="H54" s="73">
        <f t="shared" ref="H54:Q54" si="11">ROUND(SUM(H51:H53),5)</f>
        <v>6392.56</v>
      </c>
      <c r="I54" s="73">
        <f t="shared" si="11"/>
        <v>6392.56</v>
      </c>
      <c r="J54" s="73">
        <f t="shared" si="11"/>
        <v>6392.56</v>
      </c>
      <c r="K54" s="73">
        <f t="shared" si="11"/>
        <v>6392.56</v>
      </c>
      <c r="L54" s="73">
        <f t="shared" si="11"/>
        <v>6392.56</v>
      </c>
      <c r="M54" s="73">
        <f t="shared" si="11"/>
        <v>9192.56</v>
      </c>
      <c r="N54" s="73">
        <f t="shared" si="11"/>
        <v>7992.56</v>
      </c>
      <c r="O54" s="73">
        <f t="shared" si="11"/>
        <v>7992.56</v>
      </c>
      <c r="P54" s="73">
        <f t="shared" si="11"/>
        <v>7992.56</v>
      </c>
      <c r="Q54" s="73">
        <f t="shared" si="11"/>
        <v>7992.56</v>
      </c>
      <c r="R54" s="73">
        <f t="shared" si="10"/>
        <v>73125.600000000006</v>
      </c>
    </row>
    <row r="55" spans="5:18">
      <c r="E55" s="12" t="s">
        <v>114</v>
      </c>
      <c r="H55" s="73">
        <v>44067.360000000001</v>
      </c>
      <c r="I55" s="73">
        <v>39383.120000000003</v>
      </c>
      <c r="J55" s="73">
        <v>45474</v>
      </c>
      <c r="K55" s="73">
        <v>45474</v>
      </c>
      <c r="L55" s="73">
        <v>45474</v>
      </c>
      <c r="M55" s="73">
        <v>45474</v>
      </c>
      <c r="N55" s="73">
        <v>45474</v>
      </c>
      <c r="O55" s="73">
        <v>45474</v>
      </c>
      <c r="P55" s="73">
        <v>45724</v>
      </c>
      <c r="Q55" s="73">
        <v>48724.04</v>
      </c>
      <c r="R55" s="73">
        <f t="shared" si="10"/>
        <v>450742.52</v>
      </c>
    </row>
    <row r="56" spans="5:18">
      <c r="E56" s="12" t="s">
        <v>115</v>
      </c>
      <c r="H56" s="73">
        <v>3760.42</v>
      </c>
      <c r="I56" s="73">
        <v>2334.5</v>
      </c>
      <c r="J56" s="73">
        <v>8838.2199999999993</v>
      </c>
      <c r="K56" s="73">
        <v>8356.1299999999992</v>
      </c>
      <c r="L56" s="73">
        <v>6531.79</v>
      </c>
      <c r="M56" s="73">
        <v>8908.4500000000007</v>
      </c>
      <c r="N56" s="73">
        <v>8268.2000000000007</v>
      </c>
      <c r="O56" s="73">
        <v>7927.97</v>
      </c>
      <c r="P56" s="73">
        <v>7942.7</v>
      </c>
      <c r="Q56" s="73">
        <v>7927.2</v>
      </c>
      <c r="R56" s="73">
        <f t="shared" si="10"/>
        <v>70795.58</v>
      </c>
    </row>
    <row r="57" spans="5:18">
      <c r="E57" s="12" t="s">
        <v>116</v>
      </c>
      <c r="H57" s="73">
        <v>23697.96</v>
      </c>
      <c r="I57" s="73">
        <v>24609.96</v>
      </c>
      <c r="J57" s="73">
        <v>24609.96</v>
      </c>
      <c r="K57" s="73">
        <v>24609.96</v>
      </c>
      <c r="L57" s="73">
        <v>24609.96</v>
      </c>
      <c r="M57" s="73">
        <v>24609.96</v>
      </c>
      <c r="N57" s="73">
        <v>24609.96</v>
      </c>
      <c r="O57" s="73">
        <v>24609.96</v>
      </c>
      <c r="P57" s="73">
        <v>24609.96</v>
      </c>
      <c r="Q57" s="73">
        <v>24609.96</v>
      </c>
      <c r="R57" s="73">
        <f t="shared" si="10"/>
        <v>245187.6</v>
      </c>
    </row>
    <row r="58" spans="5:18">
      <c r="E58" s="12" t="s">
        <v>117</v>
      </c>
      <c r="H58" s="73">
        <v>38787.64</v>
      </c>
      <c r="I58" s="73">
        <v>40591.19</v>
      </c>
      <c r="J58" s="73">
        <v>48632.38</v>
      </c>
      <c r="K58" s="73">
        <v>50794.63</v>
      </c>
      <c r="L58" s="73">
        <v>47873.88</v>
      </c>
      <c r="M58" s="73">
        <v>47920.88</v>
      </c>
      <c r="N58" s="73">
        <v>49089.63</v>
      </c>
      <c r="O58" s="73">
        <v>42829.56</v>
      </c>
      <c r="P58" s="73">
        <v>54119.24</v>
      </c>
      <c r="Q58" s="73">
        <v>45899.09</v>
      </c>
      <c r="R58" s="73">
        <f t="shared" si="10"/>
        <v>466538.12</v>
      </c>
    </row>
    <row r="59" spans="5:18">
      <c r="E59" s="12" t="s">
        <v>118</v>
      </c>
      <c r="H59" s="73">
        <v>4418.32</v>
      </c>
      <c r="I59" s="73">
        <v>4666.66</v>
      </c>
      <c r="J59" s="73">
        <v>4666.66</v>
      </c>
      <c r="K59" s="73">
        <v>4666.66</v>
      </c>
      <c r="L59" s="73">
        <v>4666.66</v>
      </c>
      <c r="M59" s="73">
        <v>4666.66</v>
      </c>
      <c r="N59" s="73">
        <v>4666.66</v>
      </c>
      <c r="O59" s="73">
        <v>4666.66</v>
      </c>
      <c r="P59" s="73">
        <v>4666.66</v>
      </c>
      <c r="Q59" s="73">
        <v>4666.66</v>
      </c>
      <c r="R59" s="73">
        <f t="shared" si="10"/>
        <v>46418.26</v>
      </c>
    </row>
    <row r="60" spans="5:18">
      <c r="E60" s="12" t="s">
        <v>119</v>
      </c>
      <c r="H60" s="73">
        <v>4270.84</v>
      </c>
      <c r="I60" s="73">
        <v>4356.26</v>
      </c>
      <c r="J60" s="73">
        <v>4356.26</v>
      </c>
      <c r="K60" s="73">
        <v>4356.26</v>
      </c>
      <c r="L60" s="73">
        <v>4356.26</v>
      </c>
      <c r="M60" s="73">
        <v>4356.26</v>
      </c>
      <c r="N60" s="73">
        <v>4356.26</v>
      </c>
      <c r="O60" s="73">
        <v>4356.26</v>
      </c>
      <c r="P60" s="73">
        <v>4356.26</v>
      </c>
      <c r="Q60" s="73">
        <v>4356.26</v>
      </c>
      <c r="R60" s="73">
        <f t="shared" si="10"/>
        <v>43477.18</v>
      </c>
    </row>
    <row r="61" spans="5:18">
      <c r="E61" s="12" t="s">
        <v>120</v>
      </c>
      <c r="H61" s="73">
        <v>4666.66</v>
      </c>
      <c r="I61" s="73">
        <v>4760</v>
      </c>
      <c r="J61" s="73">
        <v>4760</v>
      </c>
      <c r="K61" s="73">
        <v>4760</v>
      </c>
      <c r="L61" s="73">
        <v>4760</v>
      </c>
      <c r="M61" s="73">
        <v>4760</v>
      </c>
      <c r="N61" s="73">
        <v>4760</v>
      </c>
      <c r="O61" s="73">
        <v>4760</v>
      </c>
      <c r="P61" s="73">
        <v>4760</v>
      </c>
      <c r="Q61" s="73">
        <v>4760</v>
      </c>
      <c r="R61" s="73">
        <f t="shared" si="10"/>
        <v>47506.66</v>
      </c>
    </row>
    <row r="62" spans="5:18">
      <c r="E62" s="12" t="s">
        <v>121</v>
      </c>
      <c r="H62" s="73">
        <v>4686.26</v>
      </c>
      <c r="I62" s="73">
        <v>4686.26</v>
      </c>
      <c r="J62" s="73">
        <v>4686.26</v>
      </c>
      <c r="K62" s="73">
        <v>4686.26</v>
      </c>
      <c r="L62" s="73">
        <v>4686.26</v>
      </c>
      <c r="M62" s="73">
        <v>4686.26</v>
      </c>
      <c r="N62" s="73">
        <v>4686.26</v>
      </c>
      <c r="O62" s="73">
        <v>4686.26</v>
      </c>
      <c r="P62" s="73">
        <v>4686.26</v>
      </c>
      <c r="Q62" s="73">
        <v>4686.26</v>
      </c>
      <c r="R62" s="73">
        <f t="shared" si="10"/>
        <v>46862.6</v>
      </c>
    </row>
    <row r="63" spans="5:18">
      <c r="E63" s="12" t="s">
        <v>122</v>
      </c>
      <c r="M63" s="73">
        <v>250</v>
      </c>
      <c r="R63" s="73">
        <f t="shared" si="10"/>
        <v>250</v>
      </c>
    </row>
    <row r="64" spans="5:18">
      <c r="E64" s="12" t="s">
        <v>123</v>
      </c>
      <c r="H64" s="73">
        <v>75</v>
      </c>
      <c r="I64" s="73">
        <v>168.75</v>
      </c>
      <c r="J64" s="73">
        <v>101.25</v>
      </c>
      <c r="K64" s="73">
        <v>75</v>
      </c>
      <c r="L64" s="73">
        <v>112.75</v>
      </c>
      <c r="M64" s="73">
        <v>75</v>
      </c>
      <c r="N64" s="73">
        <v>342.19</v>
      </c>
      <c r="O64" s="73">
        <v>37.5</v>
      </c>
      <c r="P64" s="73">
        <v>168.75</v>
      </c>
      <c r="R64" s="73">
        <f t="shared" si="10"/>
        <v>1156.19</v>
      </c>
    </row>
    <row r="65" spans="4:18">
      <c r="E65" s="12" t="s">
        <v>124</v>
      </c>
      <c r="J65" s="73">
        <v>923.75</v>
      </c>
      <c r="K65" s="73">
        <v>1047.5</v>
      </c>
      <c r="L65" s="73">
        <v>863.5</v>
      </c>
      <c r="M65" s="73">
        <v>1221.25</v>
      </c>
      <c r="N65" s="73">
        <v>693.75</v>
      </c>
      <c r="O65" s="73">
        <v>481.25</v>
      </c>
      <c r="P65" s="73">
        <v>516.25</v>
      </c>
      <c r="Q65" s="73">
        <v>658.75</v>
      </c>
      <c r="R65" s="73">
        <f t="shared" si="10"/>
        <v>6406</v>
      </c>
    </row>
    <row r="66" spans="4:18">
      <c r="E66" s="12" t="s">
        <v>125</v>
      </c>
      <c r="H66" s="73">
        <v>2989.58</v>
      </c>
      <c r="I66" s="73">
        <v>2989.58</v>
      </c>
      <c r="J66" s="73">
        <v>2989.58</v>
      </c>
      <c r="K66" s="73">
        <v>2989.58</v>
      </c>
      <c r="L66" s="73">
        <v>5964.58</v>
      </c>
      <c r="M66" s="73">
        <v>5964.58</v>
      </c>
      <c r="N66" s="73">
        <v>2989.58</v>
      </c>
      <c r="O66" s="73">
        <v>2989.58</v>
      </c>
      <c r="P66" s="73">
        <v>8289.58</v>
      </c>
      <c r="Q66" s="73">
        <v>3289.58</v>
      </c>
      <c r="R66" s="73">
        <f t="shared" si="10"/>
        <v>41445.800000000003</v>
      </c>
    </row>
    <row r="67" spans="4:18">
      <c r="E67" s="12" t="s">
        <v>126</v>
      </c>
      <c r="L67" s="74">
        <v>475</v>
      </c>
      <c r="M67" s="74">
        <v>662.5</v>
      </c>
      <c r="N67" s="74">
        <v>875</v>
      </c>
      <c r="O67" s="74">
        <v>593.75</v>
      </c>
      <c r="P67" s="74">
        <v>387.5</v>
      </c>
      <c r="R67" s="74">
        <f t="shared" si="10"/>
        <v>2993.75</v>
      </c>
    </row>
    <row r="68" spans="4:18">
      <c r="D68" s="12" t="s">
        <v>129</v>
      </c>
      <c r="H68" s="73">
        <f t="shared" ref="H68:Q68" si="12">ROUND(SUM(H32:H36)+H42+SUM(H46:H50)+SUM(H54:H67),5)</f>
        <v>187548.3</v>
      </c>
      <c r="I68" s="73">
        <f t="shared" si="12"/>
        <v>191380.95</v>
      </c>
      <c r="J68" s="73">
        <f t="shared" si="12"/>
        <v>197287.8</v>
      </c>
      <c r="K68" s="73">
        <f t="shared" si="12"/>
        <v>195615.34</v>
      </c>
      <c r="L68" s="73">
        <f t="shared" si="12"/>
        <v>179352.35</v>
      </c>
      <c r="M68" s="73">
        <f t="shared" si="12"/>
        <v>220351.52</v>
      </c>
      <c r="N68" s="73">
        <f t="shared" si="12"/>
        <v>201035.29</v>
      </c>
      <c r="O68" s="73">
        <f t="shared" si="12"/>
        <v>193081.52</v>
      </c>
      <c r="P68" s="73">
        <f t="shared" si="12"/>
        <v>209628.27</v>
      </c>
      <c r="Q68" s="73">
        <f t="shared" si="12"/>
        <v>196622.67</v>
      </c>
      <c r="R68" s="73">
        <f t="shared" si="10"/>
        <v>1971904.01</v>
      </c>
    </row>
    <row r="69" spans="4:18">
      <c r="D69" s="12" t="s">
        <v>80</v>
      </c>
    </row>
    <row r="70" spans="4:18">
      <c r="E70" s="12" t="s">
        <v>134</v>
      </c>
    </row>
    <row r="71" spans="4:18">
      <c r="F71" s="12" t="s">
        <v>276</v>
      </c>
      <c r="H71" s="74">
        <v>30224.42</v>
      </c>
      <c r="I71" s="74">
        <v>31662.799999999999</v>
      </c>
      <c r="J71" s="74">
        <v>21382.68</v>
      </c>
      <c r="K71" s="74">
        <v>31913.52</v>
      </c>
      <c r="L71" s="74">
        <v>24692.07</v>
      </c>
      <c r="M71" s="74">
        <v>30403.33</v>
      </c>
      <c r="N71" s="74">
        <v>29942.3</v>
      </c>
      <c r="O71" s="74">
        <v>30172.28</v>
      </c>
      <c r="P71" s="74">
        <v>21542.720000000001</v>
      </c>
      <c r="Q71" s="74">
        <v>28019.51</v>
      </c>
      <c r="R71" s="74">
        <f>ROUND(SUM(H71:Q71),5)</f>
        <v>279955.63</v>
      </c>
    </row>
    <row r="72" spans="4:18">
      <c r="E72" s="12" t="s">
        <v>277</v>
      </c>
      <c r="H72" s="73">
        <f t="shared" ref="H72:Q72" si="13">ROUND(SUM(H70:H71),5)</f>
        <v>30224.42</v>
      </c>
      <c r="I72" s="73">
        <f t="shared" si="13"/>
        <v>31662.799999999999</v>
      </c>
      <c r="J72" s="73">
        <f t="shared" si="13"/>
        <v>21382.68</v>
      </c>
      <c r="K72" s="73">
        <f t="shared" si="13"/>
        <v>31913.52</v>
      </c>
      <c r="L72" s="73">
        <f t="shared" si="13"/>
        <v>24692.07</v>
      </c>
      <c r="M72" s="73">
        <f t="shared" si="13"/>
        <v>30403.33</v>
      </c>
      <c r="N72" s="73">
        <f t="shared" si="13"/>
        <v>29942.3</v>
      </c>
      <c r="O72" s="73">
        <f t="shared" si="13"/>
        <v>30172.28</v>
      </c>
      <c r="P72" s="73">
        <f t="shared" si="13"/>
        <v>21542.720000000001</v>
      </c>
      <c r="Q72" s="73">
        <f t="shared" si="13"/>
        <v>28019.51</v>
      </c>
      <c r="R72" s="73">
        <f>ROUND(SUM(H72:Q72),5)</f>
        <v>279955.63</v>
      </c>
    </row>
    <row r="73" spans="4:18">
      <c r="E73" s="12" t="s">
        <v>135</v>
      </c>
      <c r="H73" s="73">
        <v>2332.9699999999998</v>
      </c>
      <c r="I73" s="73">
        <v>2443.11</v>
      </c>
      <c r="J73" s="73">
        <v>2313.8000000000002</v>
      </c>
      <c r="K73" s="73">
        <v>2008.75</v>
      </c>
      <c r="L73" s="73">
        <v>4504.0200000000004</v>
      </c>
      <c r="M73" s="73">
        <v>-732.06</v>
      </c>
      <c r="N73" s="73">
        <v>2151.54</v>
      </c>
      <c r="O73" s="73">
        <v>2170.77</v>
      </c>
      <c r="P73" s="73">
        <v>2170.98</v>
      </c>
      <c r="Q73" s="73">
        <v>2170.98</v>
      </c>
      <c r="R73" s="73">
        <f>ROUND(SUM(H73:Q73),5)</f>
        <v>21534.86</v>
      </c>
    </row>
    <row r="74" spans="4:18">
      <c r="E74" s="12" t="s">
        <v>136</v>
      </c>
      <c r="H74" s="74">
        <v>1243.57</v>
      </c>
      <c r="I74" s="74">
        <v>1411.87</v>
      </c>
      <c r="J74" s="74">
        <v>2217.4699999999998</v>
      </c>
      <c r="L74" s="74">
        <v>3027.28</v>
      </c>
      <c r="M74" s="74">
        <v>1416.17</v>
      </c>
      <c r="N74" s="74">
        <v>1416.17</v>
      </c>
      <c r="O74" s="74">
        <v>1416.17</v>
      </c>
      <c r="P74" s="74">
        <v>1416.17</v>
      </c>
      <c r="Q74" s="74">
        <v>1415.24</v>
      </c>
      <c r="R74" s="74">
        <f>ROUND(SUM(H74:Q74),5)</f>
        <v>14980.11</v>
      </c>
    </row>
    <row r="75" spans="4:18">
      <c r="D75" s="12" t="s">
        <v>137</v>
      </c>
      <c r="H75" s="73">
        <f t="shared" ref="H75:Q75" si="14">ROUND(H69+SUM(H72:H74),5)</f>
        <v>33800.959999999999</v>
      </c>
      <c r="I75" s="73">
        <f t="shared" si="14"/>
        <v>35517.78</v>
      </c>
      <c r="J75" s="73">
        <f t="shared" si="14"/>
        <v>25913.95</v>
      </c>
      <c r="K75" s="73">
        <f t="shared" si="14"/>
        <v>33922.269999999997</v>
      </c>
      <c r="L75" s="73">
        <f t="shared" si="14"/>
        <v>32223.37</v>
      </c>
      <c r="M75" s="73">
        <f t="shared" si="14"/>
        <v>31087.439999999999</v>
      </c>
      <c r="N75" s="73">
        <f t="shared" si="14"/>
        <v>33510.01</v>
      </c>
      <c r="O75" s="73">
        <f t="shared" si="14"/>
        <v>33759.22</v>
      </c>
      <c r="P75" s="73">
        <f t="shared" si="14"/>
        <v>25129.87</v>
      </c>
      <c r="Q75" s="73">
        <f t="shared" si="14"/>
        <v>31605.73</v>
      </c>
      <c r="R75" s="73">
        <f>ROUND(SUM(H75:Q75),5)</f>
        <v>316470.59999999998</v>
      </c>
    </row>
    <row r="76" spans="4:18">
      <c r="D76" s="12" t="s">
        <v>81</v>
      </c>
    </row>
    <row r="77" spans="4:18">
      <c r="E77" s="12" t="s">
        <v>278</v>
      </c>
      <c r="H77" s="74">
        <v>780.95</v>
      </c>
      <c r="I77" s="74">
        <v>3782.22</v>
      </c>
      <c r="J77" s="74">
        <v>590.15</v>
      </c>
      <c r="K77" s="74">
        <v>1273.67</v>
      </c>
      <c r="L77" s="74">
        <v>295.14</v>
      </c>
      <c r="M77" s="74">
        <v>4550.6899999999996</v>
      </c>
      <c r="N77" s="74">
        <v>15.95</v>
      </c>
      <c r="O77" s="74">
        <v>564.63</v>
      </c>
      <c r="P77" s="74">
        <v>861.84</v>
      </c>
      <c r="Q77" s="74">
        <v>199</v>
      </c>
      <c r="R77" s="74">
        <f>ROUND(SUM(H77:Q77),5)</f>
        <v>12914.24</v>
      </c>
    </row>
    <row r="78" spans="4:18">
      <c r="D78" s="12" t="s">
        <v>279</v>
      </c>
      <c r="H78" s="73">
        <f t="shared" ref="H78:Q78" si="15">ROUND(SUM(H76:H77),5)</f>
        <v>780.95</v>
      </c>
      <c r="I78" s="73">
        <f t="shared" si="15"/>
        <v>3782.22</v>
      </c>
      <c r="J78" s="73">
        <f t="shared" si="15"/>
        <v>590.15</v>
      </c>
      <c r="K78" s="73">
        <f t="shared" si="15"/>
        <v>1273.67</v>
      </c>
      <c r="L78" s="73">
        <f t="shared" si="15"/>
        <v>295.14</v>
      </c>
      <c r="M78" s="73">
        <f t="shared" si="15"/>
        <v>4550.6899999999996</v>
      </c>
      <c r="N78" s="73">
        <f t="shared" si="15"/>
        <v>15.95</v>
      </c>
      <c r="O78" s="73">
        <f t="shared" si="15"/>
        <v>564.63</v>
      </c>
      <c r="P78" s="73">
        <f t="shared" si="15"/>
        <v>861.84</v>
      </c>
      <c r="Q78" s="73">
        <f t="shared" si="15"/>
        <v>199</v>
      </c>
      <c r="R78" s="73">
        <f>ROUND(SUM(H78:Q78),5)</f>
        <v>12914.24</v>
      </c>
    </row>
    <row r="79" spans="4:18">
      <c r="D79" s="12" t="s">
        <v>82</v>
      </c>
      <c r="J79" s="73">
        <v>1562.79</v>
      </c>
      <c r="R79" s="73">
        <f>ROUND(SUM(H79:Q79),5)</f>
        <v>1562.79</v>
      </c>
    </row>
    <row r="80" spans="4:18">
      <c r="D80" s="12" t="s">
        <v>83</v>
      </c>
      <c r="P80" s="73">
        <v>312.5</v>
      </c>
      <c r="R80" s="73">
        <f>ROUND(SUM(H80:Q80),5)</f>
        <v>312.5</v>
      </c>
    </row>
    <row r="81" spans="4:18">
      <c r="D81" s="12" t="s">
        <v>84</v>
      </c>
    </row>
    <row r="82" spans="4:18">
      <c r="E82" s="12" t="s">
        <v>256</v>
      </c>
      <c r="J82" s="73">
        <v>360.25</v>
      </c>
      <c r="K82" s="73">
        <v>203.5</v>
      </c>
      <c r="L82" s="73">
        <v>312.49</v>
      </c>
      <c r="M82" s="73">
        <v>1628.4</v>
      </c>
      <c r="N82" s="73">
        <v>449.25</v>
      </c>
      <c r="O82" s="73">
        <v>433.75</v>
      </c>
      <c r="P82" s="73">
        <v>766.5</v>
      </c>
      <c r="Q82" s="73">
        <v>195</v>
      </c>
      <c r="R82" s="73">
        <f>ROUND(SUM(H82:Q82),5)</f>
        <v>4349.1400000000003</v>
      </c>
    </row>
    <row r="83" spans="4:18">
      <c r="E83" s="12" t="s">
        <v>138</v>
      </c>
    </row>
    <row r="84" spans="4:18">
      <c r="F84" s="12" t="s">
        <v>280</v>
      </c>
      <c r="I84" s="74">
        <v>631.47</v>
      </c>
      <c r="J84" s="74">
        <v>289.49</v>
      </c>
      <c r="L84" s="74">
        <v>280</v>
      </c>
      <c r="P84" s="74">
        <v>105.93</v>
      </c>
      <c r="Q84" s="74">
        <v>119</v>
      </c>
      <c r="R84" s="74">
        <f>ROUND(SUM(H84:Q84),5)</f>
        <v>1425.89</v>
      </c>
    </row>
    <row r="85" spans="4:18">
      <c r="E85" s="12" t="s">
        <v>281</v>
      </c>
      <c r="I85" s="73">
        <f>ROUND(SUM(I83:I84),5)</f>
        <v>631.47</v>
      </c>
      <c r="J85" s="73">
        <f>ROUND(SUM(J83:J84),5)</f>
        <v>289.49</v>
      </c>
      <c r="L85" s="73">
        <f>ROUND(SUM(L83:L84),5)</f>
        <v>280</v>
      </c>
      <c r="P85" s="73">
        <f>ROUND(SUM(P83:P84),5)</f>
        <v>105.93</v>
      </c>
      <c r="Q85" s="73">
        <f>ROUND(SUM(Q83:Q84),5)</f>
        <v>119</v>
      </c>
      <c r="R85" s="73">
        <f>ROUND(SUM(H85:Q85),5)</f>
        <v>1425.89</v>
      </c>
    </row>
    <row r="86" spans="4:18">
      <c r="E86" s="12" t="s">
        <v>139</v>
      </c>
      <c r="H86" s="73">
        <v>113.25</v>
      </c>
      <c r="I86" s="73">
        <v>2739.95</v>
      </c>
      <c r="J86" s="73">
        <v>369.43</v>
      </c>
      <c r="K86" s="73">
        <v>361.62</v>
      </c>
      <c r="L86" s="73">
        <v>2062.15</v>
      </c>
      <c r="M86" s="73">
        <v>1182.98</v>
      </c>
      <c r="N86" s="73">
        <v>294</v>
      </c>
      <c r="O86" s="73">
        <v>2129.33</v>
      </c>
      <c r="P86" s="73">
        <v>872.03</v>
      </c>
      <c r="Q86" s="73">
        <v>597.05999999999995</v>
      </c>
      <c r="R86" s="73">
        <f>ROUND(SUM(H86:Q86),5)</f>
        <v>10721.8</v>
      </c>
    </row>
    <row r="87" spans="4:18">
      <c r="E87" s="12" t="s">
        <v>140</v>
      </c>
    </row>
    <row r="88" spans="4:18">
      <c r="F88" s="12" t="s">
        <v>282</v>
      </c>
      <c r="H88" s="74">
        <v>164.49</v>
      </c>
      <c r="I88" s="74">
        <v>154.36000000000001</v>
      </c>
      <c r="J88" s="74">
        <v>193.54</v>
      </c>
      <c r="K88" s="74">
        <v>421.36</v>
      </c>
      <c r="L88" s="74">
        <v>201.92</v>
      </c>
      <c r="M88" s="74">
        <v>180.44</v>
      </c>
      <c r="N88" s="74">
        <v>81.650000000000006</v>
      </c>
      <c r="O88" s="74">
        <v>27.66</v>
      </c>
      <c r="P88" s="74">
        <v>102.94</v>
      </c>
      <c r="Q88" s="74">
        <v>103.94</v>
      </c>
      <c r="R88" s="74">
        <f>ROUND(SUM(H88:Q88),5)</f>
        <v>1632.3</v>
      </c>
    </row>
    <row r="89" spans="4:18">
      <c r="E89" s="12" t="s">
        <v>283</v>
      </c>
      <c r="H89" s="73">
        <f t="shared" ref="H89:Q89" si="16">ROUND(SUM(H87:H88),5)</f>
        <v>164.49</v>
      </c>
      <c r="I89" s="73">
        <f t="shared" si="16"/>
        <v>154.36000000000001</v>
      </c>
      <c r="J89" s="73">
        <f t="shared" si="16"/>
        <v>193.54</v>
      </c>
      <c r="K89" s="73">
        <f t="shared" si="16"/>
        <v>421.36</v>
      </c>
      <c r="L89" s="73">
        <f t="shared" si="16"/>
        <v>201.92</v>
      </c>
      <c r="M89" s="73">
        <f t="shared" si="16"/>
        <v>180.44</v>
      </c>
      <c r="N89" s="73">
        <f t="shared" si="16"/>
        <v>81.650000000000006</v>
      </c>
      <c r="O89" s="73">
        <f t="shared" si="16"/>
        <v>27.66</v>
      </c>
      <c r="P89" s="73">
        <f t="shared" si="16"/>
        <v>102.94</v>
      </c>
      <c r="Q89" s="73">
        <f t="shared" si="16"/>
        <v>103.94</v>
      </c>
      <c r="R89" s="73">
        <f>ROUND(SUM(H89:Q89),5)</f>
        <v>1632.3</v>
      </c>
    </row>
    <row r="90" spans="4:18">
      <c r="E90" s="12" t="s">
        <v>141</v>
      </c>
      <c r="H90" s="73">
        <v>186.49</v>
      </c>
      <c r="I90" s="73">
        <v>1189.44</v>
      </c>
      <c r="J90" s="73">
        <v>170.34</v>
      </c>
      <c r="K90" s="73">
        <v>1359.78</v>
      </c>
      <c r="L90" s="73">
        <v>1189.22</v>
      </c>
      <c r="M90" s="73">
        <v>197.3</v>
      </c>
      <c r="N90" s="73">
        <v>2378.44</v>
      </c>
      <c r="O90" s="73">
        <v>1899.35</v>
      </c>
      <c r="P90" s="73">
        <v>33.99</v>
      </c>
      <c r="Q90" s="73">
        <v>1797.68</v>
      </c>
      <c r="R90" s="73">
        <f>ROUND(SUM(H90:Q90),5)</f>
        <v>10402.030000000001</v>
      </c>
    </row>
    <row r="91" spans="4:18">
      <c r="E91" s="12" t="s">
        <v>142</v>
      </c>
    </row>
    <row r="92" spans="4:18">
      <c r="F92" s="12" t="s">
        <v>284</v>
      </c>
      <c r="H92" s="74">
        <v>10.25</v>
      </c>
      <c r="I92" s="74">
        <v>123.17</v>
      </c>
      <c r="J92" s="74">
        <v>869.93</v>
      </c>
      <c r="K92" s="74">
        <v>300.5</v>
      </c>
      <c r="L92" s="74">
        <v>284.75</v>
      </c>
      <c r="N92" s="74">
        <v>230.04</v>
      </c>
      <c r="O92" s="74">
        <v>265.3</v>
      </c>
      <c r="P92" s="74">
        <v>389.32</v>
      </c>
      <c r="Q92" s="74">
        <v>375.64</v>
      </c>
      <c r="R92" s="74">
        <f>ROUND(SUM(H92:Q92),5)</f>
        <v>2848.9</v>
      </c>
    </row>
    <row r="93" spans="4:18">
      <c r="E93" s="12" t="s">
        <v>285</v>
      </c>
      <c r="H93" s="73">
        <f>ROUND(SUM(H91:H92),5)</f>
        <v>10.25</v>
      </c>
      <c r="I93" s="73">
        <f>ROUND(SUM(I91:I92),5)</f>
        <v>123.17</v>
      </c>
      <c r="J93" s="73">
        <f>ROUND(SUM(J91:J92),5)</f>
        <v>869.93</v>
      </c>
      <c r="K93" s="73">
        <f>ROUND(SUM(K91:K92),5)</f>
        <v>300.5</v>
      </c>
      <c r="L93" s="73">
        <f>ROUND(SUM(L91:L92),5)</f>
        <v>284.75</v>
      </c>
      <c r="N93" s="73">
        <f>ROUND(SUM(N91:N92),5)</f>
        <v>230.04</v>
      </c>
      <c r="O93" s="73">
        <f>ROUND(SUM(O91:O92),5)</f>
        <v>265.3</v>
      </c>
      <c r="P93" s="73">
        <f>ROUND(SUM(P91:P92),5)</f>
        <v>389.32</v>
      </c>
      <c r="Q93" s="73">
        <f>ROUND(SUM(Q91:Q92),5)</f>
        <v>375.64</v>
      </c>
      <c r="R93" s="73">
        <f>ROUND(SUM(H93:Q93),5)</f>
        <v>2848.9</v>
      </c>
    </row>
    <row r="94" spans="4:18">
      <c r="E94" s="12" t="s">
        <v>143</v>
      </c>
      <c r="I94" s="73">
        <v>201.31</v>
      </c>
      <c r="J94" s="73">
        <v>26.51</v>
      </c>
      <c r="K94" s="73">
        <v>177.85</v>
      </c>
      <c r="L94" s="73">
        <v>191.66</v>
      </c>
      <c r="M94" s="73">
        <v>161.58000000000001</v>
      </c>
      <c r="N94" s="73">
        <v>112.59</v>
      </c>
      <c r="O94" s="73">
        <v>329.39</v>
      </c>
      <c r="P94" s="73">
        <v>145.03</v>
      </c>
      <c r="Q94" s="73">
        <v>75.38</v>
      </c>
      <c r="R94" s="73">
        <f>ROUND(SUM(H94:Q94),5)</f>
        <v>1421.3</v>
      </c>
    </row>
    <row r="95" spans="4:18">
      <c r="E95" s="12" t="s">
        <v>144</v>
      </c>
      <c r="I95" s="73">
        <v>18.010000000000002</v>
      </c>
      <c r="J95" s="73">
        <v>252</v>
      </c>
      <c r="K95" s="73">
        <v>157.97999999999999</v>
      </c>
      <c r="L95" s="73">
        <v>253.5</v>
      </c>
      <c r="N95" s="73">
        <v>57.97</v>
      </c>
      <c r="O95" s="73">
        <v>18.68</v>
      </c>
      <c r="R95" s="73">
        <f>ROUND(SUM(H95:Q95),5)</f>
        <v>758.14</v>
      </c>
    </row>
    <row r="96" spans="4:18">
      <c r="E96" s="12" t="s">
        <v>257</v>
      </c>
      <c r="I96" s="73">
        <v>1050</v>
      </c>
      <c r="R96" s="73">
        <f>ROUND(SUM(H96:Q96),5)</f>
        <v>1050</v>
      </c>
    </row>
    <row r="97" spans="4:18">
      <c r="E97" s="12" t="s">
        <v>145</v>
      </c>
    </row>
    <row r="98" spans="4:18">
      <c r="F98" s="12" t="s">
        <v>286</v>
      </c>
      <c r="I98" s="74">
        <v>92.78</v>
      </c>
      <c r="J98" s="74">
        <v>75</v>
      </c>
      <c r="K98" s="74">
        <v>164.23</v>
      </c>
      <c r="L98" s="74">
        <v>67.849999999999994</v>
      </c>
      <c r="M98" s="74">
        <v>102.12</v>
      </c>
      <c r="N98" s="74">
        <v>84.71</v>
      </c>
      <c r="O98" s="74">
        <v>77.97</v>
      </c>
      <c r="R98" s="74">
        <f>ROUND(SUM(H98:Q98),5)</f>
        <v>664.66</v>
      </c>
    </row>
    <row r="99" spans="4:18">
      <c r="E99" s="12" t="s">
        <v>287</v>
      </c>
      <c r="I99" s="73">
        <f t="shared" ref="I99:O99" si="17">ROUND(SUM(I97:I98),5)</f>
        <v>92.78</v>
      </c>
      <c r="J99" s="73">
        <f t="shared" si="17"/>
        <v>75</v>
      </c>
      <c r="K99" s="73">
        <f t="shared" si="17"/>
        <v>164.23</v>
      </c>
      <c r="L99" s="73">
        <f t="shared" si="17"/>
        <v>67.849999999999994</v>
      </c>
      <c r="M99" s="73">
        <f t="shared" si="17"/>
        <v>102.12</v>
      </c>
      <c r="N99" s="73">
        <f t="shared" si="17"/>
        <v>84.71</v>
      </c>
      <c r="O99" s="73">
        <f t="shared" si="17"/>
        <v>77.97</v>
      </c>
      <c r="R99" s="73">
        <f>ROUND(SUM(H99:Q99),5)</f>
        <v>664.66</v>
      </c>
    </row>
    <row r="100" spans="4:18">
      <c r="E100" s="12" t="s">
        <v>146</v>
      </c>
    </row>
    <row r="101" spans="4:18">
      <c r="F101" s="12" t="s">
        <v>288</v>
      </c>
      <c r="I101" s="74">
        <v>1283.4000000000001</v>
      </c>
      <c r="J101" s="74">
        <v>150</v>
      </c>
      <c r="N101" s="74">
        <v>349.99</v>
      </c>
      <c r="P101" s="74">
        <v>35</v>
      </c>
      <c r="R101" s="74">
        <f>ROUND(SUM(H101:Q101),5)</f>
        <v>1818.39</v>
      </c>
    </row>
    <row r="102" spans="4:18">
      <c r="E102" s="12" t="s">
        <v>289</v>
      </c>
      <c r="I102" s="73">
        <f>ROUND(SUM(I100:I101),5)</f>
        <v>1283.4000000000001</v>
      </c>
      <c r="J102" s="73">
        <f>ROUND(SUM(J100:J101),5)</f>
        <v>150</v>
      </c>
      <c r="N102" s="73">
        <f>ROUND(SUM(N100:N101),5)</f>
        <v>349.99</v>
      </c>
      <c r="P102" s="73">
        <f>ROUND(SUM(P100:P101),5)</f>
        <v>35</v>
      </c>
      <c r="R102" s="73">
        <f>ROUND(SUM(H102:Q102),5)</f>
        <v>1818.39</v>
      </c>
    </row>
    <row r="103" spans="4:18">
      <c r="E103" s="12" t="s">
        <v>147</v>
      </c>
      <c r="H103" s="73">
        <v>25.37</v>
      </c>
      <c r="J103" s="73">
        <v>3328.4</v>
      </c>
      <c r="Q103" s="73">
        <v>304.75</v>
      </c>
      <c r="R103" s="73">
        <f>ROUND(SUM(H103:Q103),5)</f>
        <v>3658.52</v>
      </c>
    </row>
    <row r="104" spans="4:18">
      <c r="E104" s="12" t="s">
        <v>148</v>
      </c>
    </row>
    <row r="105" spans="4:18">
      <c r="F105" s="12" t="s">
        <v>290</v>
      </c>
      <c r="I105" s="74">
        <v>258.02</v>
      </c>
      <c r="L105" s="74">
        <v>150.47</v>
      </c>
      <c r="N105" s="74">
        <v>138.13999999999999</v>
      </c>
      <c r="P105" s="74">
        <v>105.26</v>
      </c>
      <c r="R105" s="74">
        <f>ROUND(SUM(H105:Q105),5)</f>
        <v>651.89</v>
      </c>
    </row>
    <row r="106" spans="4:18">
      <c r="E106" s="12" t="s">
        <v>291</v>
      </c>
      <c r="I106" s="73">
        <f>ROUND(SUM(I104:I105),5)</f>
        <v>258.02</v>
      </c>
      <c r="L106" s="73">
        <f>ROUND(SUM(L104:L105),5)</f>
        <v>150.47</v>
      </c>
      <c r="N106" s="73">
        <f>ROUND(SUM(N104:N105),5)</f>
        <v>138.13999999999999</v>
      </c>
      <c r="P106" s="73">
        <f>ROUND(SUM(P104:P105),5)</f>
        <v>105.26</v>
      </c>
      <c r="R106" s="73">
        <f>ROUND(SUM(H106:Q106),5)</f>
        <v>651.89</v>
      </c>
    </row>
    <row r="107" spans="4:18">
      <c r="E107" s="12" t="s">
        <v>490</v>
      </c>
      <c r="K107" s="73">
        <v>113.66</v>
      </c>
      <c r="Q107" s="73">
        <v>24.04</v>
      </c>
      <c r="R107" s="73">
        <f>ROUND(SUM(H107:Q107),5)</f>
        <v>137.69999999999999</v>
      </c>
    </row>
    <row r="108" spans="4:18">
      <c r="E108" s="12" t="s">
        <v>149</v>
      </c>
      <c r="H108" s="74">
        <v>3453.05</v>
      </c>
      <c r="I108" s="74">
        <v>150</v>
      </c>
      <c r="P108" s="74">
        <v>300</v>
      </c>
      <c r="R108" s="74">
        <f>ROUND(SUM(H108:Q108),5)</f>
        <v>3903.05</v>
      </c>
    </row>
    <row r="109" spans="4:18">
      <c r="D109" s="12" t="s">
        <v>150</v>
      </c>
      <c r="H109" s="73">
        <f t="shared" ref="H109:Q109" si="18">ROUND(SUM(H81:H82)+SUM(H85:H86)+SUM(H89:H90)+SUM(H93:H96)+H99+SUM(H102:H103)+SUM(H106:H108),5)</f>
        <v>3952.9</v>
      </c>
      <c r="I109" s="73">
        <f t="shared" si="18"/>
        <v>7891.91</v>
      </c>
      <c r="J109" s="73">
        <f t="shared" si="18"/>
        <v>6084.89</v>
      </c>
      <c r="K109" s="73">
        <f t="shared" si="18"/>
        <v>3260.48</v>
      </c>
      <c r="L109" s="73">
        <f t="shared" si="18"/>
        <v>4994.01</v>
      </c>
      <c r="M109" s="73">
        <f t="shared" si="18"/>
        <v>3452.82</v>
      </c>
      <c r="N109" s="73">
        <f t="shared" si="18"/>
        <v>4176.78</v>
      </c>
      <c r="O109" s="73">
        <f t="shared" si="18"/>
        <v>5181.43</v>
      </c>
      <c r="P109" s="73">
        <f t="shared" si="18"/>
        <v>2856</v>
      </c>
      <c r="Q109" s="73">
        <f t="shared" si="18"/>
        <v>3592.49</v>
      </c>
      <c r="R109" s="73">
        <f>ROUND(SUM(H109:Q109),5)</f>
        <v>45443.71</v>
      </c>
    </row>
    <row r="110" spans="4:18">
      <c r="D110" s="12" t="s">
        <v>85</v>
      </c>
    </row>
    <row r="111" spans="4:18">
      <c r="E111" s="12" t="s">
        <v>153</v>
      </c>
    </row>
    <row r="112" spans="4:18">
      <c r="F112" s="12" t="s">
        <v>156</v>
      </c>
      <c r="K112" s="73">
        <v>199.95</v>
      </c>
      <c r="O112" s="73">
        <v>35</v>
      </c>
      <c r="R112" s="73">
        <f t="shared" ref="R112:R119" si="19">ROUND(SUM(H112:Q112),5)</f>
        <v>234.95</v>
      </c>
    </row>
    <row r="113" spans="4:18">
      <c r="F113" s="12" t="s">
        <v>157</v>
      </c>
      <c r="I113" s="73">
        <v>380</v>
      </c>
      <c r="K113" s="73">
        <v>180</v>
      </c>
      <c r="L113" s="73">
        <v>620</v>
      </c>
      <c r="M113" s="73">
        <v>400</v>
      </c>
      <c r="P113" s="73">
        <v>1045</v>
      </c>
      <c r="R113" s="73">
        <f t="shared" si="19"/>
        <v>2625</v>
      </c>
    </row>
    <row r="114" spans="4:18">
      <c r="F114" s="12" t="s">
        <v>158</v>
      </c>
      <c r="I114" s="73">
        <v>530.76</v>
      </c>
      <c r="K114" s="73">
        <v>65.92</v>
      </c>
      <c r="L114" s="73">
        <v>103.67</v>
      </c>
      <c r="M114" s="73">
        <v>67.69</v>
      </c>
      <c r="O114" s="73">
        <v>62.95</v>
      </c>
      <c r="Q114" s="73">
        <v>52.89</v>
      </c>
      <c r="R114" s="73">
        <f t="shared" si="19"/>
        <v>883.88</v>
      </c>
    </row>
    <row r="115" spans="4:18">
      <c r="F115" s="12" t="s">
        <v>159</v>
      </c>
      <c r="I115" s="73">
        <v>273</v>
      </c>
      <c r="J115" s="73">
        <v>560</v>
      </c>
      <c r="M115" s="73">
        <v>150</v>
      </c>
      <c r="P115" s="73">
        <v>1825</v>
      </c>
      <c r="Q115" s="73">
        <v>125</v>
      </c>
      <c r="R115" s="73">
        <f t="shared" si="19"/>
        <v>2933</v>
      </c>
    </row>
    <row r="116" spans="4:18">
      <c r="F116" s="12" t="s">
        <v>154</v>
      </c>
      <c r="H116" s="74">
        <v>1193.98</v>
      </c>
      <c r="I116" s="74">
        <v>16520.2</v>
      </c>
      <c r="J116" s="74">
        <v>1249.75</v>
      </c>
      <c r="K116" s="74">
        <v>616.02</v>
      </c>
      <c r="L116" s="74">
        <v>3156.8</v>
      </c>
      <c r="M116" s="74">
        <v>1180.23</v>
      </c>
      <c r="N116" s="74">
        <v>845.49</v>
      </c>
      <c r="O116" s="74">
        <v>7021.19</v>
      </c>
      <c r="P116" s="74">
        <v>4447.41</v>
      </c>
      <c r="Q116" s="74">
        <v>845.27</v>
      </c>
      <c r="R116" s="74">
        <f t="shared" si="19"/>
        <v>37076.339999999997</v>
      </c>
    </row>
    <row r="117" spans="4:18">
      <c r="E117" s="12" t="s">
        <v>160</v>
      </c>
      <c r="H117" s="73">
        <f t="shared" ref="H117:Q117" si="20">ROUND(SUM(H111:H116),5)</f>
        <v>1193.98</v>
      </c>
      <c r="I117" s="73">
        <f t="shared" si="20"/>
        <v>17703.96</v>
      </c>
      <c r="J117" s="73">
        <f t="shared" si="20"/>
        <v>1809.75</v>
      </c>
      <c r="K117" s="73">
        <f t="shared" si="20"/>
        <v>1061.8900000000001</v>
      </c>
      <c r="L117" s="73">
        <f t="shared" si="20"/>
        <v>3880.47</v>
      </c>
      <c r="M117" s="73">
        <f t="shared" si="20"/>
        <v>1797.92</v>
      </c>
      <c r="N117" s="73">
        <f t="shared" si="20"/>
        <v>845.49</v>
      </c>
      <c r="O117" s="73">
        <f t="shared" si="20"/>
        <v>7119.14</v>
      </c>
      <c r="P117" s="73">
        <f t="shared" si="20"/>
        <v>7317.41</v>
      </c>
      <c r="Q117" s="73">
        <f t="shared" si="20"/>
        <v>1023.16</v>
      </c>
      <c r="R117" s="73">
        <f t="shared" si="19"/>
        <v>43753.17</v>
      </c>
    </row>
    <row r="118" spans="4:18">
      <c r="E118" s="12" t="s">
        <v>151</v>
      </c>
      <c r="H118" s="73">
        <v>2532</v>
      </c>
      <c r="I118" s="73">
        <v>2740</v>
      </c>
      <c r="J118" s="73">
        <v>2740</v>
      </c>
      <c r="K118" s="73">
        <v>2740</v>
      </c>
      <c r="L118" s="73">
        <v>2740</v>
      </c>
      <c r="M118" s="73">
        <v>2740</v>
      </c>
      <c r="N118" s="73">
        <v>2740</v>
      </c>
      <c r="O118" s="73">
        <v>3640</v>
      </c>
      <c r="P118" s="73">
        <v>2740</v>
      </c>
      <c r="Q118" s="73">
        <v>2740</v>
      </c>
      <c r="R118" s="73">
        <f t="shared" si="19"/>
        <v>28092</v>
      </c>
    </row>
    <row r="119" spans="4:18">
      <c r="E119" s="12" t="s">
        <v>152</v>
      </c>
      <c r="K119" s="73">
        <v>620.4</v>
      </c>
      <c r="L119" s="73">
        <v>520.5</v>
      </c>
      <c r="M119" s="73">
        <v>1410.48</v>
      </c>
      <c r="P119" s="73">
        <v>356.1</v>
      </c>
      <c r="R119" s="73">
        <f t="shared" si="19"/>
        <v>2907.48</v>
      </c>
    </row>
    <row r="120" spans="4:18">
      <c r="E120" s="12" t="s">
        <v>161</v>
      </c>
    </row>
    <row r="121" spans="4:18">
      <c r="F121" s="12" t="s">
        <v>162</v>
      </c>
      <c r="I121" s="73">
        <v>4481.1099999999997</v>
      </c>
      <c r="J121" s="73">
        <v>2462.2399999999998</v>
      </c>
      <c r="K121" s="73">
        <v>1072</v>
      </c>
      <c r="L121" s="73">
        <v>698.84</v>
      </c>
      <c r="M121" s="73">
        <v>3190.66</v>
      </c>
      <c r="N121" s="73">
        <v>7367.29</v>
      </c>
      <c r="O121" s="73">
        <v>713</v>
      </c>
      <c r="P121" s="73">
        <v>4239.8599999999997</v>
      </c>
      <c r="Q121" s="73">
        <v>656.36</v>
      </c>
      <c r="R121" s="73">
        <f t="shared" ref="R121:R127" si="21">ROUND(SUM(H121:Q121),5)</f>
        <v>24881.360000000001</v>
      </c>
    </row>
    <row r="122" spans="4:18">
      <c r="F122" s="12" t="s">
        <v>501</v>
      </c>
      <c r="Q122" s="73">
        <v>1410.69</v>
      </c>
      <c r="R122" s="73">
        <f t="shared" si="21"/>
        <v>1410.69</v>
      </c>
    </row>
    <row r="123" spans="4:18">
      <c r="F123" s="12" t="s">
        <v>163</v>
      </c>
      <c r="L123" s="73">
        <v>2970.7</v>
      </c>
      <c r="M123" s="73">
        <v>538</v>
      </c>
      <c r="O123" s="73">
        <v>3109.2</v>
      </c>
      <c r="Q123" s="73">
        <v>1076</v>
      </c>
      <c r="R123" s="73">
        <f t="shared" si="21"/>
        <v>7693.9</v>
      </c>
    </row>
    <row r="124" spans="4:18">
      <c r="F124" s="12" t="s">
        <v>164</v>
      </c>
      <c r="H124" s="74">
        <v>509.3</v>
      </c>
      <c r="I124" s="74">
        <v>47.81</v>
      </c>
      <c r="J124" s="74">
        <v>512.13</v>
      </c>
      <c r="K124" s="74">
        <v>47.81</v>
      </c>
      <c r="L124" s="74">
        <v>47.81</v>
      </c>
      <c r="M124" s="74">
        <v>516.35</v>
      </c>
      <c r="N124" s="74">
        <v>522.94000000000005</v>
      </c>
      <c r="O124" s="74">
        <v>47.81</v>
      </c>
      <c r="P124" s="74">
        <v>288.67</v>
      </c>
      <c r="Q124" s="74">
        <v>789.77</v>
      </c>
      <c r="R124" s="74">
        <f t="shared" si="21"/>
        <v>3330.4</v>
      </c>
    </row>
    <row r="125" spans="4:18">
      <c r="E125" s="12" t="s">
        <v>165</v>
      </c>
      <c r="H125" s="73">
        <f t="shared" ref="H125:Q125" si="22">ROUND(SUM(H120:H124),5)</f>
        <v>509.3</v>
      </c>
      <c r="I125" s="73">
        <f t="shared" si="22"/>
        <v>4528.92</v>
      </c>
      <c r="J125" s="73">
        <f t="shared" si="22"/>
        <v>2974.37</v>
      </c>
      <c r="K125" s="73">
        <f t="shared" si="22"/>
        <v>1119.81</v>
      </c>
      <c r="L125" s="73">
        <f t="shared" si="22"/>
        <v>3717.35</v>
      </c>
      <c r="M125" s="73">
        <f t="shared" si="22"/>
        <v>4245.01</v>
      </c>
      <c r="N125" s="73">
        <f t="shared" si="22"/>
        <v>7890.23</v>
      </c>
      <c r="O125" s="73">
        <f t="shared" si="22"/>
        <v>3870.01</v>
      </c>
      <c r="P125" s="73">
        <f t="shared" si="22"/>
        <v>4528.53</v>
      </c>
      <c r="Q125" s="73">
        <f t="shared" si="22"/>
        <v>3932.82</v>
      </c>
      <c r="R125" s="73">
        <f t="shared" si="21"/>
        <v>37316.35</v>
      </c>
    </row>
    <row r="126" spans="4:18">
      <c r="E126" s="12" t="s">
        <v>589</v>
      </c>
      <c r="Q126" s="74">
        <v>4954.7</v>
      </c>
      <c r="R126" s="74">
        <f t="shared" si="21"/>
        <v>4954.7</v>
      </c>
    </row>
    <row r="127" spans="4:18">
      <c r="D127" s="12" t="s">
        <v>166</v>
      </c>
      <c r="H127" s="73">
        <f t="shared" ref="H127:Q127" si="23">ROUND(H110+SUM(H117:H119)+SUM(H125:H126),5)</f>
        <v>4235.28</v>
      </c>
      <c r="I127" s="73">
        <f t="shared" si="23"/>
        <v>24972.880000000001</v>
      </c>
      <c r="J127" s="73">
        <f t="shared" si="23"/>
        <v>7524.12</v>
      </c>
      <c r="K127" s="73">
        <f t="shared" si="23"/>
        <v>5542.1</v>
      </c>
      <c r="L127" s="73">
        <f t="shared" si="23"/>
        <v>10858.32</v>
      </c>
      <c r="M127" s="73">
        <f t="shared" si="23"/>
        <v>10193.41</v>
      </c>
      <c r="N127" s="73">
        <f t="shared" si="23"/>
        <v>11475.72</v>
      </c>
      <c r="O127" s="73">
        <f t="shared" si="23"/>
        <v>14629.15</v>
      </c>
      <c r="P127" s="73">
        <f t="shared" si="23"/>
        <v>14942.04</v>
      </c>
      <c r="Q127" s="73">
        <f t="shared" si="23"/>
        <v>12650.68</v>
      </c>
      <c r="R127" s="73">
        <f t="shared" si="21"/>
        <v>117023.7</v>
      </c>
    </row>
    <row r="128" spans="4:18">
      <c r="D128" s="12" t="s">
        <v>86</v>
      </c>
    </row>
    <row r="129" spans="5:18">
      <c r="E129" s="12" t="s">
        <v>178</v>
      </c>
      <c r="H129" s="73">
        <v>10727.68</v>
      </c>
      <c r="I129" s="73">
        <v>11062.68</v>
      </c>
      <c r="J129" s="73">
        <v>11041.04</v>
      </c>
      <c r="K129" s="73">
        <v>10663.87</v>
      </c>
      <c r="L129" s="73">
        <v>10996.56</v>
      </c>
      <c r="M129" s="73">
        <v>10620.7</v>
      </c>
      <c r="N129" s="73">
        <v>10951.83</v>
      </c>
      <c r="O129" s="73">
        <v>10929.88</v>
      </c>
      <c r="P129" s="73">
        <v>9852.25</v>
      </c>
      <c r="Q129" s="73">
        <v>10882.78</v>
      </c>
      <c r="R129" s="73">
        <f>ROUND(SUM(H129:Q129),5)</f>
        <v>107729.27</v>
      </c>
    </row>
    <row r="130" spans="5:18">
      <c r="E130" s="12" t="s">
        <v>181</v>
      </c>
    </row>
    <row r="131" spans="5:18">
      <c r="F131" s="12" t="s">
        <v>183</v>
      </c>
      <c r="J131" s="73">
        <v>750</v>
      </c>
      <c r="K131" s="73">
        <v>1109.75</v>
      </c>
      <c r="N131" s="73">
        <v>552.25</v>
      </c>
      <c r="O131" s="73">
        <v>32.07</v>
      </c>
      <c r="P131" s="73">
        <v>26.78</v>
      </c>
      <c r="R131" s="73">
        <f>ROUND(SUM(H131:Q131),5)</f>
        <v>2470.85</v>
      </c>
    </row>
    <row r="132" spans="5:18">
      <c r="F132" s="12" t="s">
        <v>184</v>
      </c>
      <c r="L132" s="73">
        <v>200</v>
      </c>
      <c r="P132" s="73">
        <v>250</v>
      </c>
      <c r="R132" s="73">
        <f>ROUND(SUM(H132:Q132),5)</f>
        <v>450</v>
      </c>
    </row>
    <row r="133" spans="5:18">
      <c r="F133" s="12" t="s">
        <v>182</v>
      </c>
      <c r="K133" s="74">
        <v>173.97</v>
      </c>
      <c r="L133" s="74">
        <v>1200.5</v>
      </c>
      <c r="O133" s="74">
        <v>37.869999999999997</v>
      </c>
      <c r="Q133" s="74">
        <v>23.4</v>
      </c>
      <c r="R133" s="74">
        <f>ROUND(SUM(H133:Q133),5)</f>
        <v>1435.74</v>
      </c>
    </row>
    <row r="134" spans="5:18">
      <c r="E134" s="12" t="s">
        <v>185</v>
      </c>
      <c r="J134" s="73">
        <f>ROUND(SUM(J130:J133),5)</f>
        <v>750</v>
      </c>
      <c r="K134" s="73">
        <f>ROUND(SUM(K130:K133),5)</f>
        <v>1283.72</v>
      </c>
      <c r="L134" s="73">
        <f>ROUND(SUM(L130:L133),5)</f>
        <v>1400.5</v>
      </c>
      <c r="N134" s="73">
        <f>ROUND(SUM(N130:N133),5)</f>
        <v>552.25</v>
      </c>
      <c r="O134" s="73">
        <f>ROUND(SUM(O130:O133),5)</f>
        <v>69.94</v>
      </c>
      <c r="P134" s="73">
        <f>ROUND(SUM(P130:P133),5)</f>
        <v>276.77999999999997</v>
      </c>
      <c r="Q134" s="73">
        <f>ROUND(SUM(Q130:Q133),5)</f>
        <v>23.4</v>
      </c>
      <c r="R134" s="73">
        <f>ROUND(SUM(H134:Q134),5)</f>
        <v>4356.59</v>
      </c>
    </row>
    <row r="135" spans="5:18">
      <c r="E135" s="12" t="s">
        <v>167</v>
      </c>
    </row>
    <row r="136" spans="5:18">
      <c r="F136" s="12" t="s">
        <v>292</v>
      </c>
      <c r="H136" s="74">
        <v>129.71</v>
      </c>
      <c r="I136" s="74">
        <v>42.25</v>
      </c>
      <c r="J136" s="74">
        <v>579.97</v>
      </c>
      <c r="K136" s="74">
        <v>838.67</v>
      </c>
      <c r="L136" s="74">
        <v>711.63</v>
      </c>
      <c r="M136" s="74">
        <v>954.76</v>
      </c>
      <c r="N136" s="74">
        <v>118.5</v>
      </c>
      <c r="O136" s="74">
        <v>1145.1500000000001</v>
      </c>
      <c r="P136" s="74">
        <v>74.14</v>
      </c>
      <c r="Q136" s="74">
        <v>528.73</v>
      </c>
      <c r="R136" s="74">
        <f t="shared" ref="R136:R144" si="24">ROUND(SUM(H136:Q136),5)</f>
        <v>5123.51</v>
      </c>
    </row>
    <row r="137" spans="5:18">
      <c r="E137" s="12" t="s">
        <v>293</v>
      </c>
      <c r="H137" s="73">
        <f t="shared" ref="H137:Q137" si="25">ROUND(SUM(H135:H136),5)</f>
        <v>129.71</v>
      </c>
      <c r="I137" s="73">
        <f t="shared" si="25"/>
        <v>42.25</v>
      </c>
      <c r="J137" s="73">
        <f t="shared" si="25"/>
        <v>579.97</v>
      </c>
      <c r="K137" s="73">
        <f t="shared" si="25"/>
        <v>838.67</v>
      </c>
      <c r="L137" s="73">
        <f t="shared" si="25"/>
        <v>711.63</v>
      </c>
      <c r="M137" s="73">
        <f t="shared" si="25"/>
        <v>954.76</v>
      </c>
      <c r="N137" s="73">
        <f t="shared" si="25"/>
        <v>118.5</v>
      </c>
      <c r="O137" s="73">
        <f t="shared" si="25"/>
        <v>1145.1500000000001</v>
      </c>
      <c r="P137" s="73">
        <f t="shared" si="25"/>
        <v>74.14</v>
      </c>
      <c r="Q137" s="73">
        <f t="shared" si="25"/>
        <v>528.73</v>
      </c>
      <c r="R137" s="73">
        <f t="shared" si="24"/>
        <v>5123.51</v>
      </c>
    </row>
    <row r="138" spans="5:18">
      <c r="E138" s="12" t="s">
        <v>168</v>
      </c>
      <c r="J138" s="73">
        <v>1675</v>
      </c>
      <c r="K138" s="73">
        <v>13500</v>
      </c>
      <c r="L138" s="73">
        <v>1100</v>
      </c>
      <c r="N138" s="73">
        <v>638.04</v>
      </c>
      <c r="P138" s="73">
        <v>71.989999999999995</v>
      </c>
      <c r="R138" s="73">
        <f t="shared" si="24"/>
        <v>16985.03</v>
      </c>
    </row>
    <row r="139" spans="5:18">
      <c r="E139" s="12" t="s">
        <v>169</v>
      </c>
      <c r="H139" s="73">
        <v>5</v>
      </c>
      <c r="I139" s="73">
        <v>250</v>
      </c>
      <c r="J139" s="73">
        <v>3158.09</v>
      </c>
      <c r="K139" s="73">
        <v>153.75</v>
      </c>
      <c r="L139" s="73">
        <v>35</v>
      </c>
      <c r="M139" s="73">
        <v>15000</v>
      </c>
      <c r="N139" s="73">
        <v>15060</v>
      </c>
      <c r="O139" s="73">
        <v>15559.39</v>
      </c>
      <c r="P139" s="73">
        <v>15581.59</v>
      </c>
      <c r="Q139" s="73">
        <v>15491.4</v>
      </c>
      <c r="R139" s="73">
        <f t="shared" si="24"/>
        <v>80294.22</v>
      </c>
    </row>
    <row r="140" spans="5:18">
      <c r="E140" s="12" t="s">
        <v>170</v>
      </c>
      <c r="H140" s="73">
        <v>464</v>
      </c>
      <c r="I140" s="73">
        <v>410</v>
      </c>
      <c r="J140" s="73">
        <v>437</v>
      </c>
      <c r="K140" s="73">
        <v>500</v>
      </c>
      <c r="L140" s="73">
        <v>509</v>
      </c>
      <c r="M140" s="73">
        <v>500</v>
      </c>
      <c r="N140" s="73">
        <v>509</v>
      </c>
      <c r="O140" s="73">
        <v>530</v>
      </c>
      <c r="P140" s="73">
        <v>500</v>
      </c>
      <c r="Q140" s="73">
        <v>500</v>
      </c>
      <c r="R140" s="73">
        <f t="shared" si="24"/>
        <v>4859</v>
      </c>
    </row>
    <row r="141" spans="5:18">
      <c r="E141" s="12" t="s">
        <v>171</v>
      </c>
      <c r="J141" s="73">
        <v>102</v>
      </c>
      <c r="M141" s="73">
        <v>833</v>
      </c>
      <c r="Q141" s="73">
        <v>868</v>
      </c>
      <c r="R141" s="73">
        <f t="shared" si="24"/>
        <v>1803</v>
      </c>
    </row>
    <row r="142" spans="5:18">
      <c r="E142" s="12" t="s">
        <v>172</v>
      </c>
      <c r="H142" s="73">
        <v>272.91000000000003</v>
      </c>
      <c r="I142" s="73">
        <v>12.4</v>
      </c>
      <c r="J142" s="73">
        <v>1172.6300000000001</v>
      </c>
      <c r="K142" s="73">
        <v>362.74</v>
      </c>
      <c r="L142" s="73">
        <v>222.69</v>
      </c>
      <c r="M142" s="73">
        <v>54.38</v>
      </c>
      <c r="N142" s="73">
        <v>756.47</v>
      </c>
      <c r="O142" s="73">
        <v>446.9</v>
      </c>
      <c r="Q142" s="73">
        <v>105</v>
      </c>
      <c r="R142" s="73">
        <f t="shared" si="24"/>
        <v>3406.12</v>
      </c>
    </row>
    <row r="143" spans="5:18">
      <c r="E143" s="12" t="s">
        <v>173</v>
      </c>
      <c r="I143" s="73">
        <v>5096.68</v>
      </c>
      <c r="J143" s="73">
        <v>2296.34</v>
      </c>
      <c r="K143" s="73">
        <v>2296.34</v>
      </c>
      <c r="L143" s="73">
        <v>2296.33</v>
      </c>
      <c r="M143" s="73">
        <v>2296.33</v>
      </c>
      <c r="N143" s="73">
        <v>2296.33</v>
      </c>
      <c r="O143" s="73">
        <v>2296.33</v>
      </c>
      <c r="P143" s="73">
        <v>2296.33</v>
      </c>
      <c r="Q143" s="73">
        <v>2296.33</v>
      </c>
      <c r="R143" s="73">
        <f t="shared" si="24"/>
        <v>23467.34</v>
      </c>
    </row>
    <row r="144" spans="5:18">
      <c r="E144" s="12" t="s">
        <v>174</v>
      </c>
      <c r="L144" s="73">
        <v>360</v>
      </c>
      <c r="M144" s="73">
        <v>5260</v>
      </c>
      <c r="O144" s="73">
        <v>4995</v>
      </c>
      <c r="R144" s="73">
        <f t="shared" si="24"/>
        <v>10615</v>
      </c>
    </row>
    <row r="145" spans="1:18">
      <c r="E145" s="12" t="s">
        <v>175</v>
      </c>
    </row>
    <row r="146" spans="1:18">
      <c r="F146" s="12" t="s">
        <v>294</v>
      </c>
      <c r="I146" s="74">
        <v>98.95</v>
      </c>
      <c r="J146" s="74">
        <v>250</v>
      </c>
      <c r="K146" s="74">
        <v>10</v>
      </c>
      <c r="M146" s="74">
        <v>423.56</v>
      </c>
      <c r="O146" s="74">
        <v>74.75</v>
      </c>
      <c r="P146" s="74">
        <v>151.80000000000001</v>
      </c>
      <c r="R146" s="74">
        <f t="shared" ref="R146:R154" si="26">ROUND(SUM(H146:Q146),5)</f>
        <v>1009.06</v>
      </c>
    </row>
    <row r="147" spans="1:18">
      <c r="E147" s="12" t="s">
        <v>295</v>
      </c>
      <c r="I147" s="73">
        <f>ROUND(SUM(I145:I146),5)</f>
        <v>98.95</v>
      </c>
      <c r="J147" s="73">
        <f>ROUND(SUM(J145:J146),5)</f>
        <v>250</v>
      </c>
      <c r="K147" s="73">
        <f>ROUND(SUM(K145:K146),5)</f>
        <v>10</v>
      </c>
      <c r="M147" s="73">
        <f>ROUND(SUM(M145:M146),5)</f>
        <v>423.56</v>
      </c>
      <c r="O147" s="73">
        <f>ROUND(SUM(O145:O146),5)</f>
        <v>74.75</v>
      </c>
      <c r="P147" s="73">
        <f>ROUND(SUM(P145:P146),5)</f>
        <v>151.80000000000001</v>
      </c>
      <c r="R147" s="73">
        <f t="shared" si="26"/>
        <v>1009.06</v>
      </c>
    </row>
    <row r="148" spans="1:18">
      <c r="E148" s="12" t="s">
        <v>176</v>
      </c>
      <c r="I148" s="73">
        <v>156</v>
      </c>
      <c r="J148" s="73">
        <v>182.8</v>
      </c>
      <c r="L148" s="73">
        <v>48</v>
      </c>
      <c r="M148" s="73">
        <v>490</v>
      </c>
      <c r="N148" s="73">
        <v>298.77999999999997</v>
      </c>
      <c r="O148" s="73">
        <v>95</v>
      </c>
      <c r="P148" s="73">
        <v>239.86</v>
      </c>
      <c r="Q148" s="73">
        <v>335.88</v>
      </c>
      <c r="R148" s="73">
        <f t="shared" si="26"/>
        <v>1846.32</v>
      </c>
    </row>
    <row r="149" spans="1:18">
      <c r="E149" s="12" t="s">
        <v>180</v>
      </c>
      <c r="H149" s="74">
        <v>70.06</v>
      </c>
      <c r="I149" s="74">
        <v>60.08</v>
      </c>
      <c r="J149" s="74">
        <v>51.9</v>
      </c>
      <c r="K149" s="74">
        <v>69.64</v>
      </c>
      <c r="L149" s="74">
        <v>420</v>
      </c>
      <c r="N149" s="74">
        <v>82.57</v>
      </c>
      <c r="O149" s="74">
        <v>128.19999999999999</v>
      </c>
      <c r="P149" s="74">
        <v>63</v>
      </c>
      <c r="R149" s="74">
        <f t="shared" si="26"/>
        <v>945.45</v>
      </c>
    </row>
    <row r="150" spans="1:18">
      <c r="D150" s="12" t="s">
        <v>186</v>
      </c>
      <c r="H150" s="73">
        <f t="shared" ref="H150:Q150" si="27">ROUND(SUM(H128:H129)+H134+SUM(H137:H144)+SUM(H147:H149),5)</f>
        <v>11669.36</v>
      </c>
      <c r="I150" s="73">
        <f t="shared" si="27"/>
        <v>17189.04</v>
      </c>
      <c r="J150" s="73">
        <f t="shared" si="27"/>
        <v>21696.77</v>
      </c>
      <c r="K150" s="73">
        <f t="shared" si="27"/>
        <v>29678.73</v>
      </c>
      <c r="L150" s="73">
        <f t="shared" si="27"/>
        <v>18099.71</v>
      </c>
      <c r="M150" s="73">
        <f t="shared" si="27"/>
        <v>36432.730000000003</v>
      </c>
      <c r="N150" s="73">
        <f t="shared" si="27"/>
        <v>31263.77</v>
      </c>
      <c r="O150" s="73">
        <f t="shared" si="27"/>
        <v>36270.54</v>
      </c>
      <c r="P150" s="73">
        <f t="shared" si="27"/>
        <v>29107.74</v>
      </c>
      <c r="Q150" s="73">
        <f t="shared" si="27"/>
        <v>31031.52</v>
      </c>
      <c r="R150" s="73">
        <f t="shared" si="26"/>
        <v>262439.90999999997</v>
      </c>
    </row>
    <row r="151" spans="1:18">
      <c r="D151" s="12" t="s">
        <v>87</v>
      </c>
      <c r="H151" s="74">
        <v>7881.03</v>
      </c>
      <c r="I151" s="74">
        <v>7881.03</v>
      </c>
      <c r="J151" s="74">
        <v>7881.03</v>
      </c>
      <c r="K151" s="74">
        <v>7881.03</v>
      </c>
      <c r="L151" s="74">
        <v>7881.03</v>
      </c>
      <c r="M151" s="74">
        <v>7881.03</v>
      </c>
      <c r="N151" s="74">
        <v>7881.03</v>
      </c>
      <c r="O151" s="74">
        <v>7881.03</v>
      </c>
      <c r="P151" s="74">
        <v>7881.03</v>
      </c>
      <c r="Q151" s="74">
        <v>7881.03</v>
      </c>
      <c r="R151" s="74">
        <f t="shared" si="26"/>
        <v>78810.3</v>
      </c>
    </row>
    <row r="152" spans="1:18">
      <c r="C152" s="12" t="s">
        <v>88</v>
      </c>
      <c r="H152" s="74">
        <f t="shared" ref="H152:Q152" si="28">ROUND(H31+H68+H75+SUM(H78:H80)+H109+H127+SUM(H150:H151),5)</f>
        <v>249868.78</v>
      </c>
      <c r="I152" s="74">
        <f t="shared" si="28"/>
        <v>288615.81</v>
      </c>
      <c r="J152" s="74">
        <f t="shared" si="28"/>
        <v>268541.5</v>
      </c>
      <c r="K152" s="74">
        <f t="shared" si="28"/>
        <v>277173.62</v>
      </c>
      <c r="L152" s="74">
        <f t="shared" si="28"/>
        <v>253703.93</v>
      </c>
      <c r="M152" s="74">
        <f t="shared" si="28"/>
        <v>313949.64</v>
      </c>
      <c r="N152" s="74">
        <f t="shared" si="28"/>
        <v>289358.55</v>
      </c>
      <c r="O152" s="74">
        <f t="shared" si="28"/>
        <v>291367.52</v>
      </c>
      <c r="P152" s="74">
        <f t="shared" si="28"/>
        <v>290719.28999999998</v>
      </c>
      <c r="Q152" s="74">
        <f t="shared" si="28"/>
        <v>283583.12</v>
      </c>
      <c r="R152" s="74">
        <f t="shared" si="26"/>
        <v>2806881.76</v>
      </c>
    </row>
    <row r="153" spans="1:18">
      <c r="B153" s="12" t="s">
        <v>89</v>
      </c>
      <c r="H153" s="74">
        <f t="shared" ref="H153:Q153" si="29">ROUND(H5+H30-H152,5)</f>
        <v>31534.45</v>
      </c>
      <c r="I153" s="74">
        <f t="shared" si="29"/>
        <v>-8890.08</v>
      </c>
      <c r="J153" s="74">
        <f t="shared" si="29"/>
        <v>12049.84</v>
      </c>
      <c r="K153" s="74">
        <f t="shared" si="29"/>
        <v>505.68</v>
      </c>
      <c r="L153" s="74">
        <f t="shared" si="29"/>
        <v>24250.77</v>
      </c>
      <c r="M153" s="74">
        <f t="shared" si="29"/>
        <v>-36612.21</v>
      </c>
      <c r="N153" s="74">
        <f t="shared" si="29"/>
        <v>-21741.87</v>
      </c>
      <c r="O153" s="74">
        <f t="shared" si="29"/>
        <v>-24934.79</v>
      </c>
      <c r="P153" s="74">
        <f t="shared" si="29"/>
        <v>-20966.73</v>
      </c>
      <c r="Q153" s="74">
        <f t="shared" si="29"/>
        <v>-22941.64</v>
      </c>
      <c r="R153" s="74">
        <f t="shared" si="26"/>
        <v>-67746.58</v>
      </c>
    </row>
    <row r="154" spans="1:18" ht="14.5" thickBot="1">
      <c r="A154" s="12" t="s">
        <v>50</v>
      </c>
      <c r="H154" s="75">
        <f t="shared" ref="H154:Q154" si="30">H153</f>
        <v>31534.45</v>
      </c>
      <c r="I154" s="75">
        <f t="shared" si="30"/>
        <v>-8890.08</v>
      </c>
      <c r="J154" s="75">
        <f t="shared" si="30"/>
        <v>12049.84</v>
      </c>
      <c r="K154" s="75">
        <f t="shared" si="30"/>
        <v>505.68</v>
      </c>
      <c r="L154" s="75">
        <f t="shared" si="30"/>
        <v>24250.77</v>
      </c>
      <c r="M154" s="75">
        <f t="shared" si="30"/>
        <v>-36612.21</v>
      </c>
      <c r="N154" s="75">
        <f t="shared" si="30"/>
        <v>-21741.87</v>
      </c>
      <c r="O154" s="75">
        <f t="shared" si="30"/>
        <v>-24934.79</v>
      </c>
      <c r="P154" s="75">
        <f t="shared" si="30"/>
        <v>-20966.73</v>
      </c>
      <c r="Q154" s="75">
        <f t="shared" si="30"/>
        <v>-22941.64</v>
      </c>
      <c r="R154" s="75">
        <f t="shared" si="26"/>
        <v>-67746.58</v>
      </c>
    </row>
  </sheetData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H142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7.1640625" style="13" customWidth="1"/>
    <col min="9" max="16384" width="8.6640625" style="6"/>
  </cols>
  <sheetData>
    <row r="1" spans="1:8" ht="20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5">
      <c r="A3" s="9" t="s">
        <v>586</v>
      </c>
      <c r="H3" s="63" t="s">
        <v>2</v>
      </c>
    </row>
    <row r="5" spans="1:8">
      <c r="G5" s="64" t="s">
        <v>587</v>
      </c>
      <c r="H5" s="64" t="s">
        <v>588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2656643</v>
      </c>
      <c r="H9" s="14">
        <v>2523444</v>
      </c>
    </row>
    <row r="10" spans="1:8">
      <c r="E10" s="12" t="s">
        <v>68</v>
      </c>
    </row>
    <row r="11" spans="1:8">
      <c r="F11" s="12" t="s">
        <v>93</v>
      </c>
      <c r="H11" s="15">
        <v>4289</v>
      </c>
    </row>
    <row r="12" spans="1:8">
      <c r="E12" s="12" t="s">
        <v>94</v>
      </c>
      <c r="H12" s="14">
        <f>ROUND(SUM(H10:H11),5)</f>
        <v>4289</v>
      </c>
    </row>
    <row r="13" spans="1:8">
      <c r="E13" s="12" t="s">
        <v>69</v>
      </c>
    </row>
    <row r="14" spans="1:8">
      <c r="F14" s="12" t="s">
        <v>96</v>
      </c>
      <c r="G14" s="14">
        <v>34.659999999999997</v>
      </c>
      <c r="H14" s="14">
        <v>49.7</v>
      </c>
    </row>
    <row r="15" spans="1:8">
      <c r="F15" s="12" t="s">
        <v>95</v>
      </c>
      <c r="G15" s="15">
        <v>37.549999999999997</v>
      </c>
      <c r="H15" s="15">
        <v>29.28</v>
      </c>
    </row>
    <row r="16" spans="1:8">
      <c r="E16" s="12" t="s">
        <v>97</v>
      </c>
      <c r="G16" s="14">
        <f>ROUND(SUM(G13:G15),5)</f>
        <v>72.209999999999994</v>
      </c>
      <c r="H16" s="14">
        <f>ROUND(SUM(H13:H15),5)</f>
        <v>78.98</v>
      </c>
    </row>
    <row r="17" spans="4:8">
      <c r="E17" s="12" t="s">
        <v>70</v>
      </c>
    </row>
    <row r="18" spans="4:8">
      <c r="F18" s="12" t="s">
        <v>99</v>
      </c>
      <c r="G18" s="14">
        <v>12672.08</v>
      </c>
      <c r="H18" s="14">
        <v>11464.38</v>
      </c>
    </row>
    <row r="19" spans="4:8">
      <c r="F19" s="12" t="s">
        <v>100</v>
      </c>
      <c r="G19" s="14">
        <v>206</v>
      </c>
      <c r="H19" s="14">
        <v>2758.68</v>
      </c>
    </row>
    <row r="20" spans="4:8">
      <c r="F20" s="12" t="s">
        <v>101</v>
      </c>
      <c r="G20" s="14">
        <v>9373.57</v>
      </c>
      <c r="H20" s="14">
        <v>13250.58</v>
      </c>
    </row>
    <row r="21" spans="4:8">
      <c r="F21" s="12" t="s">
        <v>98</v>
      </c>
      <c r="G21" s="15">
        <v>193.45</v>
      </c>
      <c r="H21" s="15">
        <v>156.97999999999999</v>
      </c>
    </row>
    <row r="22" spans="4:8">
      <c r="E22" s="12" t="s">
        <v>102</v>
      </c>
      <c r="G22" s="14">
        <f>ROUND(SUM(G17:G21),5)</f>
        <v>22445.1</v>
      </c>
      <c r="H22" s="14">
        <f>ROUND(SUM(H17:H21),5)</f>
        <v>27630.62</v>
      </c>
    </row>
    <row r="23" spans="4:8">
      <c r="E23" s="12" t="s">
        <v>71</v>
      </c>
      <c r="G23" s="14">
        <v>17440.22</v>
      </c>
      <c r="H23" s="14">
        <v>21331.599999999999</v>
      </c>
    </row>
    <row r="24" spans="4:8">
      <c r="E24" s="12" t="s">
        <v>249</v>
      </c>
      <c r="H24" s="14">
        <v>300</v>
      </c>
    </row>
    <row r="25" spans="4:8">
      <c r="E25" s="12" t="s">
        <v>73</v>
      </c>
      <c r="G25" s="14">
        <v>3343.55</v>
      </c>
      <c r="H25" s="14">
        <v>863.73</v>
      </c>
    </row>
    <row r="26" spans="4:8">
      <c r="E26" s="12" t="s">
        <v>74</v>
      </c>
      <c r="G26" s="14">
        <v>3252.98</v>
      </c>
      <c r="H26" s="14">
        <v>3712.42</v>
      </c>
    </row>
    <row r="27" spans="4:8">
      <c r="E27" s="12" t="s">
        <v>75</v>
      </c>
    </row>
    <row r="28" spans="4:8">
      <c r="F28" s="12" t="s">
        <v>104</v>
      </c>
      <c r="G28" s="14">
        <v>4459.6400000000003</v>
      </c>
      <c r="H28" s="14">
        <v>4438.01</v>
      </c>
    </row>
    <row r="29" spans="4:8">
      <c r="F29" s="12" t="s">
        <v>105</v>
      </c>
      <c r="G29" s="14">
        <v>5607</v>
      </c>
      <c r="H29" s="14">
        <v>4943.72</v>
      </c>
    </row>
    <row r="30" spans="4:8">
      <c r="F30" s="12" t="s">
        <v>103</v>
      </c>
      <c r="G30" s="15">
        <v>10333.16</v>
      </c>
      <c r="H30" s="15">
        <v>8300.56</v>
      </c>
    </row>
    <row r="31" spans="4:8">
      <c r="E31" s="12" t="s">
        <v>106</v>
      </c>
      <c r="G31" s="15">
        <f>ROUND(SUM(G27:G30),5)</f>
        <v>20399.8</v>
      </c>
      <c r="H31" s="15">
        <f>ROUND(SUM(H27:H30),5)</f>
        <v>17682.29</v>
      </c>
    </row>
    <row r="32" spans="4:8">
      <c r="D32" s="12" t="s">
        <v>76</v>
      </c>
      <c r="G32" s="15">
        <f>ROUND(SUM(G7:G9)+G12+G16+SUM(G22:G26)+G31,5)</f>
        <v>2739135.18</v>
      </c>
      <c r="H32" s="15">
        <f>ROUND(SUM(H7:H9)+H12+H16+SUM(H22:H26)+H31,5)</f>
        <v>2617692.64</v>
      </c>
    </row>
    <row r="33" spans="3:8">
      <c r="C33" s="12" t="s">
        <v>77</v>
      </c>
      <c r="G33" s="14">
        <f>G32</f>
        <v>2739135.18</v>
      </c>
      <c r="H33" s="14">
        <f>H32</f>
        <v>2617692.64</v>
      </c>
    </row>
    <row r="34" spans="3:8">
      <c r="C34" s="12" t="s">
        <v>78</v>
      </c>
    </row>
    <row r="35" spans="3:8">
      <c r="D35" s="12" t="s">
        <v>79</v>
      </c>
    </row>
    <row r="36" spans="3:8">
      <c r="E36" s="12" t="s">
        <v>579</v>
      </c>
      <c r="G36" s="14">
        <v>-1305.8</v>
      </c>
    </row>
    <row r="37" spans="3:8">
      <c r="E37" s="12" t="s">
        <v>580</v>
      </c>
      <c r="G37" s="14">
        <v>-400</v>
      </c>
    </row>
    <row r="38" spans="3:8">
      <c r="E38" s="12" t="s">
        <v>467</v>
      </c>
    </row>
    <row r="39" spans="3:8">
      <c r="E39" s="12" t="s">
        <v>310</v>
      </c>
      <c r="G39" s="14">
        <v>7800</v>
      </c>
    </row>
    <row r="40" spans="3:8">
      <c r="E40" s="12" t="s">
        <v>254</v>
      </c>
    </row>
    <row r="41" spans="3:8">
      <c r="F41" s="12" t="s">
        <v>133</v>
      </c>
      <c r="G41" s="14">
        <v>14919</v>
      </c>
      <c r="H41" s="14">
        <v>15548</v>
      </c>
    </row>
    <row r="42" spans="3:8">
      <c r="F42" s="12" t="s">
        <v>132</v>
      </c>
      <c r="G42" s="14">
        <v>10682.92</v>
      </c>
      <c r="H42" s="14">
        <v>15028.33</v>
      </c>
    </row>
    <row r="43" spans="3:8">
      <c r="F43" s="12" t="s">
        <v>131</v>
      </c>
      <c r="G43" s="14">
        <v>26614.19</v>
      </c>
      <c r="H43" s="14">
        <v>24836.98</v>
      </c>
    </row>
    <row r="44" spans="3:8">
      <c r="F44" s="12" t="s">
        <v>130</v>
      </c>
      <c r="G44" s="15">
        <v>34120.42</v>
      </c>
      <c r="H44" s="15">
        <v>27686.03</v>
      </c>
    </row>
    <row r="45" spans="3:8">
      <c r="E45" s="12" t="s">
        <v>255</v>
      </c>
      <c r="G45" s="14">
        <f>ROUND(SUM(G40:G44),5)</f>
        <v>86336.53</v>
      </c>
      <c r="H45" s="14">
        <f>ROUND(SUM(H40:H44),5)</f>
        <v>83099.34</v>
      </c>
    </row>
    <row r="46" spans="3:8">
      <c r="E46" s="12" t="s">
        <v>107</v>
      </c>
    </row>
    <row r="47" spans="3:8">
      <c r="F47" s="12" t="s">
        <v>543</v>
      </c>
      <c r="G47" s="14">
        <v>63251.34</v>
      </c>
    </row>
    <row r="48" spans="3:8">
      <c r="F48" s="12" t="s">
        <v>544</v>
      </c>
      <c r="G48" s="15">
        <v>56375</v>
      </c>
      <c r="H48" s="15">
        <v>100416.6</v>
      </c>
    </row>
    <row r="49" spans="5:8">
      <c r="E49" s="12" t="s">
        <v>545</v>
      </c>
      <c r="G49" s="14">
        <f>ROUND(SUM(G46:G48),5)</f>
        <v>119626.34</v>
      </c>
      <c r="H49" s="14">
        <f>ROUND(SUM(H46:H48),5)</f>
        <v>100416.6</v>
      </c>
    </row>
    <row r="50" spans="5:8">
      <c r="E50" s="12" t="s">
        <v>108</v>
      </c>
      <c r="G50" s="14">
        <v>62173.8</v>
      </c>
      <c r="H50" s="14">
        <v>61255</v>
      </c>
    </row>
    <row r="51" spans="5:8">
      <c r="E51" s="12" t="s">
        <v>109</v>
      </c>
      <c r="G51" s="14">
        <v>54166.6</v>
      </c>
      <c r="H51" s="14">
        <v>58908.9</v>
      </c>
    </row>
    <row r="52" spans="5:8">
      <c r="E52" s="12" t="s">
        <v>110</v>
      </c>
      <c r="H52" s="14">
        <v>24999.96</v>
      </c>
    </row>
    <row r="53" spans="5:8">
      <c r="E53" s="12" t="s">
        <v>111</v>
      </c>
      <c r="G53" s="14">
        <v>39302.28</v>
      </c>
      <c r="H53" s="14">
        <v>41573.68</v>
      </c>
    </row>
    <row r="54" spans="5:8">
      <c r="E54" s="12" t="s">
        <v>112</v>
      </c>
      <c r="G54" s="14">
        <v>61298.400000000001</v>
      </c>
      <c r="H54" s="14">
        <v>60392.6</v>
      </c>
    </row>
    <row r="55" spans="5:8">
      <c r="E55" s="12" t="s">
        <v>113</v>
      </c>
    </row>
    <row r="56" spans="5:8">
      <c r="F56" s="12" t="s">
        <v>546</v>
      </c>
      <c r="G56" s="14">
        <v>9200</v>
      </c>
    </row>
    <row r="57" spans="5:8">
      <c r="F57" s="12" t="s">
        <v>547</v>
      </c>
      <c r="G57" s="15">
        <v>63925.599999999999</v>
      </c>
      <c r="H57" s="15">
        <v>62980.800000000003</v>
      </c>
    </row>
    <row r="58" spans="5:8">
      <c r="E58" s="12" t="s">
        <v>548</v>
      </c>
      <c r="G58" s="14">
        <f>ROUND(SUM(G55:G57),5)</f>
        <v>73125.600000000006</v>
      </c>
      <c r="H58" s="14">
        <f>ROUND(SUM(H55:H57),5)</f>
        <v>62980.800000000003</v>
      </c>
    </row>
    <row r="59" spans="5:8">
      <c r="E59" s="12" t="s">
        <v>114</v>
      </c>
      <c r="G59" s="14">
        <v>450742.52</v>
      </c>
      <c r="H59" s="14">
        <v>440203.89</v>
      </c>
    </row>
    <row r="60" spans="5:8">
      <c r="E60" s="12" t="s">
        <v>115</v>
      </c>
      <c r="G60" s="14">
        <v>70795.58</v>
      </c>
      <c r="H60" s="14">
        <v>88250.44</v>
      </c>
    </row>
    <row r="61" spans="5:8">
      <c r="E61" s="12" t="s">
        <v>116</v>
      </c>
      <c r="G61" s="14">
        <v>245187.6</v>
      </c>
      <c r="H61" s="14">
        <v>232558.29</v>
      </c>
    </row>
    <row r="62" spans="5:8">
      <c r="E62" s="12" t="s">
        <v>117</v>
      </c>
      <c r="G62" s="14">
        <v>466538.12</v>
      </c>
      <c r="H62" s="14">
        <v>307299.25</v>
      </c>
    </row>
    <row r="63" spans="5:8">
      <c r="E63" s="12" t="s">
        <v>118</v>
      </c>
      <c r="G63" s="14">
        <v>46418.26</v>
      </c>
      <c r="H63" s="14">
        <v>44014.879999999997</v>
      </c>
    </row>
    <row r="64" spans="5:8">
      <c r="E64" s="12" t="s">
        <v>119</v>
      </c>
      <c r="G64" s="14">
        <v>43477.18</v>
      </c>
      <c r="H64" s="14">
        <v>42983</v>
      </c>
    </row>
    <row r="65" spans="4:8">
      <c r="E65" s="12" t="s">
        <v>120</v>
      </c>
      <c r="G65" s="14">
        <v>47506.66</v>
      </c>
      <c r="H65" s="14">
        <v>46666.6</v>
      </c>
    </row>
    <row r="66" spans="4:8">
      <c r="E66" s="12" t="s">
        <v>121</v>
      </c>
      <c r="G66" s="14">
        <v>46862.6</v>
      </c>
      <c r="H66" s="14">
        <v>45883.4</v>
      </c>
    </row>
    <row r="67" spans="4:8">
      <c r="E67" s="12" t="s">
        <v>122</v>
      </c>
      <c r="G67" s="14">
        <v>250</v>
      </c>
      <c r="H67" s="14">
        <v>1275</v>
      </c>
    </row>
    <row r="68" spans="4:8">
      <c r="E68" s="12" t="s">
        <v>123</v>
      </c>
      <c r="G68" s="14">
        <v>1156.19</v>
      </c>
    </row>
    <row r="69" spans="4:8">
      <c r="E69" s="12" t="s">
        <v>124</v>
      </c>
      <c r="G69" s="14">
        <v>6406</v>
      </c>
      <c r="H69" s="14">
        <v>11178.62</v>
      </c>
    </row>
    <row r="70" spans="4:8">
      <c r="E70" s="12" t="s">
        <v>125</v>
      </c>
      <c r="G70" s="14">
        <v>41445.800000000003</v>
      </c>
      <c r="H70" s="14">
        <v>27008.28</v>
      </c>
    </row>
    <row r="71" spans="4:8">
      <c r="E71" s="12" t="s">
        <v>126</v>
      </c>
      <c r="G71" s="14">
        <v>2993.75</v>
      </c>
      <c r="H71" s="14">
        <v>2036.31</v>
      </c>
    </row>
    <row r="72" spans="4:8">
      <c r="E72" s="12" t="s">
        <v>127</v>
      </c>
      <c r="H72" s="14">
        <v>8526</v>
      </c>
    </row>
    <row r="73" spans="4:8">
      <c r="E73" s="12" t="s">
        <v>128</v>
      </c>
    </row>
    <row r="74" spans="4:8">
      <c r="D74" s="12" t="s">
        <v>129</v>
      </c>
      <c r="G74" s="14">
        <f>ROUND(SUM(G35:G39)+G45+SUM(G49:G54)+SUM(G58:G73),5)</f>
        <v>1971904.01</v>
      </c>
      <c r="H74" s="14">
        <f>ROUND(SUM(H35:H39)+H45+SUM(H49:H54)+SUM(H58:H73),5)</f>
        <v>1791510.84</v>
      </c>
    </row>
    <row r="75" spans="4:8">
      <c r="D75" s="12" t="s">
        <v>80</v>
      </c>
    </row>
    <row r="76" spans="4:8">
      <c r="E76" s="12" t="s">
        <v>134</v>
      </c>
      <c r="G76" s="14">
        <v>279955.63</v>
      </c>
      <c r="H76" s="14">
        <v>259967.21</v>
      </c>
    </row>
    <row r="77" spans="4:8">
      <c r="E77" s="12" t="s">
        <v>135</v>
      </c>
      <c r="G77" s="14">
        <v>21534.86</v>
      </c>
      <c r="H77" s="14">
        <v>23965.5</v>
      </c>
    </row>
    <row r="78" spans="4:8">
      <c r="E78" s="12" t="s">
        <v>136</v>
      </c>
      <c r="G78" s="15">
        <v>14980.11</v>
      </c>
      <c r="H78" s="15">
        <v>11926.47</v>
      </c>
    </row>
    <row r="79" spans="4:8">
      <c r="D79" s="12" t="s">
        <v>137</v>
      </c>
      <c r="G79" s="14">
        <f>ROUND(SUM(G75:G78),5)</f>
        <v>316470.59999999998</v>
      </c>
      <c r="H79" s="14">
        <f>ROUND(SUM(H75:H78),5)</f>
        <v>295859.18</v>
      </c>
    </row>
    <row r="80" spans="4:8">
      <c r="D80" s="12" t="s">
        <v>81</v>
      </c>
      <c r="G80" s="14">
        <v>12914.24</v>
      </c>
      <c r="H80" s="14">
        <v>12138.36</v>
      </c>
    </row>
    <row r="81" spans="4:8">
      <c r="D81" s="12" t="s">
        <v>82</v>
      </c>
      <c r="G81" s="14">
        <v>1562.79</v>
      </c>
      <c r="H81" s="14">
        <v>2313.13</v>
      </c>
    </row>
    <row r="82" spans="4:8">
      <c r="D82" s="12" t="s">
        <v>83</v>
      </c>
      <c r="G82" s="14">
        <v>312.5</v>
      </c>
      <c r="H82" s="14">
        <v>510</v>
      </c>
    </row>
    <row r="83" spans="4:8">
      <c r="D83" s="12" t="s">
        <v>84</v>
      </c>
    </row>
    <row r="84" spans="4:8">
      <c r="E84" s="12" t="s">
        <v>256</v>
      </c>
      <c r="G84" s="14">
        <v>4349.1400000000003</v>
      </c>
      <c r="H84" s="14">
        <v>2559.2600000000002</v>
      </c>
    </row>
    <row r="85" spans="4:8">
      <c r="E85" s="12" t="s">
        <v>138</v>
      </c>
      <c r="G85" s="14">
        <v>1425.89</v>
      </c>
      <c r="H85" s="14">
        <v>4607.01</v>
      </c>
    </row>
    <row r="86" spans="4:8">
      <c r="E86" s="12" t="s">
        <v>139</v>
      </c>
      <c r="G86" s="14">
        <v>10721.8</v>
      </c>
      <c r="H86" s="14">
        <v>10307.74</v>
      </c>
    </row>
    <row r="87" spans="4:8">
      <c r="E87" s="12" t="s">
        <v>140</v>
      </c>
      <c r="G87" s="14">
        <v>1632.3</v>
      </c>
      <c r="H87" s="14">
        <v>5576.35</v>
      </c>
    </row>
    <row r="88" spans="4:8">
      <c r="E88" s="12" t="s">
        <v>141</v>
      </c>
      <c r="G88" s="14">
        <v>10402.030000000001</v>
      </c>
      <c r="H88" s="14">
        <v>12238.59</v>
      </c>
    </row>
    <row r="89" spans="4:8">
      <c r="E89" s="12" t="s">
        <v>142</v>
      </c>
      <c r="G89" s="14">
        <v>2848.9</v>
      </c>
      <c r="H89" s="14">
        <v>3821.52</v>
      </c>
    </row>
    <row r="90" spans="4:8">
      <c r="E90" s="12" t="s">
        <v>143</v>
      </c>
      <c r="G90" s="14">
        <v>1421.3</v>
      </c>
      <c r="H90" s="14">
        <v>525.04</v>
      </c>
    </row>
    <row r="91" spans="4:8">
      <c r="E91" s="12" t="s">
        <v>144</v>
      </c>
      <c r="G91" s="14">
        <v>758.14</v>
      </c>
      <c r="H91" s="14">
        <v>1256.45</v>
      </c>
    </row>
    <row r="92" spans="4:8">
      <c r="E92" s="12" t="s">
        <v>257</v>
      </c>
      <c r="G92" s="14">
        <v>1050</v>
      </c>
      <c r="H92" s="14">
        <v>813.97</v>
      </c>
    </row>
    <row r="93" spans="4:8">
      <c r="E93" s="12" t="s">
        <v>145</v>
      </c>
      <c r="G93" s="14">
        <v>664.66</v>
      </c>
      <c r="H93" s="14">
        <v>1251.23</v>
      </c>
    </row>
    <row r="94" spans="4:8">
      <c r="E94" s="12" t="s">
        <v>146</v>
      </c>
      <c r="G94" s="14">
        <v>1818.39</v>
      </c>
      <c r="H94" s="14">
        <v>4822.95</v>
      </c>
    </row>
    <row r="95" spans="4:8">
      <c r="E95" s="12" t="s">
        <v>147</v>
      </c>
      <c r="G95" s="14">
        <v>3658.52</v>
      </c>
      <c r="H95" s="14">
        <v>3231.3</v>
      </c>
    </row>
    <row r="96" spans="4:8">
      <c r="E96" s="12" t="s">
        <v>148</v>
      </c>
      <c r="G96" s="14">
        <v>651.89</v>
      </c>
      <c r="H96" s="14">
        <v>2125.29</v>
      </c>
    </row>
    <row r="97" spans="4:8">
      <c r="E97" s="12" t="s">
        <v>490</v>
      </c>
      <c r="G97" s="14">
        <v>137.69999999999999</v>
      </c>
    </row>
    <row r="98" spans="4:8">
      <c r="E98" s="12" t="s">
        <v>149</v>
      </c>
      <c r="G98" s="15">
        <v>3903.05</v>
      </c>
      <c r="H98" s="15">
        <v>8902.4500000000007</v>
      </c>
    </row>
    <row r="99" spans="4:8">
      <c r="D99" s="12" t="s">
        <v>150</v>
      </c>
      <c r="G99" s="14">
        <f>ROUND(SUM(G83:G98),5)</f>
        <v>45443.71</v>
      </c>
      <c r="H99" s="14">
        <f>ROUND(SUM(H83:H98),5)</f>
        <v>62039.15</v>
      </c>
    </row>
    <row r="100" spans="4:8">
      <c r="D100" s="12" t="s">
        <v>250</v>
      </c>
      <c r="H100" s="14">
        <v>1216.58</v>
      </c>
    </row>
    <row r="101" spans="4:8">
      <c r="D101" s="12" t="s">
        <v>85</v>
      </c>
    </row>
    <row r="102" spans="4:8">
      <c r="E102" s="12" t="s">
        <v>153</v>
      </c>
    </row>
    <row r="103" spans="4:8">
      <c r="F103" s="12" t="s">
        <v>155</v>
      </c>
      <c r="H103" s="14">
        <v>402</v>
      </c>
    </row>
    <row r="104" spans="4:8">
      <c r="F104" s="12" t="s">
        <v>156</v>
      </c>
      <c r="G104" s="14">
        <v>234.95</v>
      </c>
      <c r="H104" s="14">
        <v>363.2</v>
      </c>
    </row>
    <row r="105" spans="4:8">
      <c r="F105" s="12" t="s">
        <v>157</v>
      </c>
      <c r="G105" s="14">
        <v>2625</v>
      </c>
      <c r="H105" s="14">
        <v>5454.57</v>
      </c>
    </row>
    <row r="106" spans="4:8">
      <c r="F106" s="12" t="s">
        <v>158</v>
      </c>
      <c r="G106" s="14">
        <v>883.88</v>
      </c>
      <c r="H106" s="14">
        <v>1316.41</v>
      </c>
    </row>
    <row r="107" spans="4:8">
      <c r="F107" s="12" t="s">
        <v>159</v>
      </c>
      <c r="G107" s="14">
        <v>2933</v>
      </c>
      <c r="H107" s="14">
        <v>5085</v>
      </c>
    </row>
    <row r="108" spans="4:8">
      <c r="F108" s="12" t="s">
        <v>154</v>
      </c>
      <c r="G108" s="15">
        <v>37076.339999999997</v>
      </c>
      <c r="H108" s="15">
        <v>32039.98</v>
      </c>
    </row>
    <row r="109" spans="4:8">
      <c r="E109" s="12" t="s">
        <v>160</v>
      </c>
      <c r="G109" s="14">
        <f>ROUND(SUM(G102:G108),5)</f>
        <v>43753.17</v>
      </c>
      <c r="H109" s="14">
        <f>ROUND(SUM(H102:H108),5)</f>
        <v>44661.16</v>
      </c>
    </row>
    <row r="110" spans="4:8">
      <c r="E110" s="12" t="s">
        <v>151</v>
      </c>
      <c r="G110" s="14">
        <v>28092</v>
      </c>
      <c r="H110" s="14">
        <v>25782</v>
      </c>
    </row>
    <row r="111" spans="4:8">
      <c r="E111" s="12" t="s">
        <v>152</v>
      </c>
      <c r="G111" s="14">
        <v>2907.48</v>
      </c>
      <c r="H111" s="14">
        <v>5101.1899999999996</v>
      </c>
    </row>
    <row r="112" spans="4:8">
      <c r="E112" s="12" t="s">
        <v>161</v>
      </c>
    </row>
    <row r="113" spans="4:8">
      <c r="F113" s="12" t="s">
        <v>162</v>
      </c>
      <c r="G113" s="14">
        <v>24881.360000000001</v>
      </c>
      <c r="H113" s="14">
        <v>27426.03</v>
      </c>
    </row>
    <row r="114" spans="4:8">
      <c r="F114" s="12" t="s">
        <v>501</v>
      </c>
      <c r="G114" s="14">
        <v>1410.69</v>
      </c>
    </row>
    <row r="115" spans="4:8">
      <c r="F115" s="12" t="s">
        <v>163</v>
      </c>
      <c r="G115" s="14">
        <v>7693.9</v>
      </c>
      <c r="H115" s="14">
        <v>11824.7</v>
      </c>
    </row>
    <row r="116" spans="4:8">
      <c r="F116" s="12" t="s">
        <v>164</v>
      </c>
      <c r="G116" s="15">
        <v>3330.4</v>
      </c>
      <c r="H116" s="15">
        <v>3759.3</v>
      </c>
    </row>
    <row r="117" spans="4:8">
      <c r="E117" s="12" t="s">
        <v>165</v>
      </c>
      <c r="G117" s="14">
        <f>ROUND(SUM(G112:G116),5)</f>
        <v>37316.35</v>
      </c>
      <c r="H117" s="14">
        <f>ROUND(SUM(H112:H116),5)</f>
        <v>43010.03</v>
      </c>
    </row>
    <row r="118" spans="4:8">
      <c r="E118" s="12" t="s">
        <v>589</v>
      </c>
      <c r="G118" s="15">
        <v>4954.7</v>
      </c>
    </row>
    <row r="119" spans="4:8">
      <c r="D119" s="12" t="s">
        <v>166</v>
      </c>
      <c r="G119" s="14">
        <f>ROUND(G101+SUM(G109:G111)+SUM(G117:G118),5)</f>
        <v>117023.7</v>
      </c>
      <c r="H119" s="14">
        <f>ROUND(H101+SUM(H109:H111)+SUM(H117:H118),5)</f>
        <v>118554.38</v>
      </c>
    </row>
    <row r="120" spans="4:8">
      <c r="D120" s="12" t="s">
        <v>86</v>
      </c>
    </row>
    <row r="121" spans="4:8">
      <c r="E121" s="12" t="s">
        <v>178</v>
      </c>
      <c r="G121" s="14">
        <v>107729.27</v>
      </c>
      <c r="H121" s="14">
        <v>110323.87</v>
      </c>
    </row>
    <row r="122" spans="4:8">
      <c r="E122" s="12" t="s">
        <v>181</v>
      </c>
    </row>
    <row r="123" spans="4:8">
      <c r="F123" s="12" t="s">
        <v>183</v>
      </c>
      <c r="G123" s="14">
        <v>2470.85</v>
      </c>
      <c r="H123" s="14">
        <v>2686.59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1435.74</v>
      </c>
      <c r="H125" s="15">
        <v>1453.04</v>
      </c>
    </row>
    <row r="126" spans="4:8">
      <c r="E126" s="12" t="s">
        <v>185</v>
      </c>
      <c r="G126" s="14">
        <f>ROUND(SUM(G122:G125),5)</f>
        <v>4356.59</v>
      </c>
      <c r="H126" s="14">
        <f>ROUND(SUM(H122:H125),5)</f>
        <v>4437.63</v>
      </c>
    </row>
    <row r="127" spans="4:8">
      <c r="E127" s="12" t="s">
        <v>167</v>
      </c>
      <c r="G127" s="14">
        <v>5123.51</v>
      </c>
      <c r="H127" s="14">
        <v>3141.17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80294.22</v>
      </c>
      <c r="H129" s="14">
        <v>8530.4699999999993</v>
      </c>
    </row>
    <row r="130" spans="1:8">
      <c r="E130" s="12" t="s">
        <v>170</v>
      </c>
      <c r="G130" s="14">
        <v>4859</v>
      </c>
      <c r="H130" s="14">
        <v>3603</v>
      </c>
    </row>
    <row r="131" spans="1:8">
      <c r="E131" s="12" t="s">
        <v>171</v>
      </c>
      <c r="G131" s="14">
        <v>1803</v>
      </c>
      <c r="H131" s="14">
        <v>1492.57</v>
      </c>
    </row>
    <row r="132" spans="1:8">
      <c r="E132" s="12" t="s">
        <v>172</v>
      </c>
      <c r="G132" s="14">
        <v>3406.12</v>
      </c>
      <c r="H132" s="14">
        <v>1506.86</v>
      </c>
    </row>
    <row r="133" spans="1:8">
      <c r="E133" s="12" t="s">
        <v>173</v>
      </c>
      <c r="G133" s="14">
        <v>23467.34</v>
      </c>
      <c r="H133" s="14">
        <v>26968.18</v>
      </c>
    </row>
    <row r="134" spans="1:8">
      <c r="E134" s="12" t="s">
        <v>174</v>
      </c>
      <c r="G134" s="14">
        <v>10615</v>
      </c>
      <c r="H134" s="14">
        <v>10239.719999999999</v>
      </c>
    </row>
    <row r="135" spans="1:8">
      <c r="E135" s="12" t="s">
        <v>175</v>
      </c>
      <c r="G135" s="14">
        <v>1009.06</v>
      </c>
      <c r="H135" s="14">
        <v>1328.63</v>
      </c>
    </row>
    <row r="136" spans="1:8">
      <c r="E136" s="12" t="s">
        <v>176</v>
      </c>
      <c r="G136" s="14">
        <v>1846.32</v>
      </c>
      <c r="H136" s="14">
        <v>1703.53</v>
      </c>
    </row>
    <row r="137" spans="1:8">
      <c r="E137" s="12" t="s">
        <v>180</v>
      </c>
      <c r="G137" s="15">
        <v>945.45</v>
      </c>
      <c r="H137" s="15">
        <v>905.8</v>
      </c>
    </row>
    <row r="138" spans="1:8">
      <c r="D138" s="12" t="s">
        <v>186</v>
      </c>
      <c r="G138" s="14">
        <f>ROUND(SUM(G120:G121)+SUM(G126:G137),5)</f>
        <v>262439.90999999997</v>
      </c>
      <c r="H138" s="14">
        <f>ROUND(SUM(H120:H121)+SUM(H126:H137),5)</f>
        <v>199319.46</v>
      </c>
    </row>
    <row r="139" spans="1:8">
      <c r="D139" s="12" t="s">
        <v>87</v>
      </c>
      <c r="G139" s="15">
        <v>78810.3</v>
      </c>
      <c r="H139" s="15">
        <v>79631.100000000006</v>
      </c>
    </row>
    <row r="140" spans="1:8">
      <c r="C140" s="12" t="s">
        <v>88</v>
      </c>
      <c r="G140" s="15">
        <f>ROUND(G34+G74+SUM(G79:G82)+SUM(G99:G100)+G119+SUM(G138:G139),5)</f>
        <v>2806881.76</v>
      </c>
      <c r="H140" s="15">
        <f>ROUND(H34+H74+SUM(H79:H82)+SUM(H99:H100)+H119+SUM(H138:H139),5)</f>
        <v>2563092.1800000002</v>
      </c>
    </row>
    <row r="141" spans="1:8">
      <c r="B141" s="12" t="s">
        <v>89</v>
      </c>
      <c r="G141" s="15">
        <f>ROUND(G6+G33-G140,5)</f>
        <v>-67746.58</v>
      </c>
      <c r="H141" s="15">
        <f>ROUND(H6+H33-H140,5)</f>
        <v>54600.46</v>
      </c>
    </row>
    <row r="142" spans="1:8" ht="14.5" thickBot="1">
      <c r="A142" s="12" t="s">
        <v>50</v>
      </c>
      <c r="G142" s="16">
        <f>G141</f>
        <v>-67746.58</v>
      </c>
      <c r="H142" s="16">
        <f>H141</f>
        <v>54600.46</v>
      </c>
    </row>
  </sheetData>
  <pageMargins left="0.75" right="0.5" top="0.5" bottom="0.75" header="0.5" footer="0.5"/>
  <pageSetup scale="65" fitToHeight="2" orientation="portrait" r:id="rId1"/>
  <headerFooter>
    <oddFooter>&amp;L&amp;F&amp;C&amp;A&amp;R&amp;D 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P135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6" width="10.33203125" style="6" customWidth="1"/>
    <col min="17" max="16384" width="8.6640625" style="6"/>
  </cols>
  <sheetData>
    <row r="1" spans="1:16" ht="20">
      <c r="A1" s="5" t="s">
        <v>0</v>
      </c>
      <c r="P1" s="6" t="s">
        <v>307</v>
      </c>
    </row>
    <row r="2" spans="1:16" ht="24">
      <c r="A2" s="7" t="s">
        <v>53</v>
      </c>
      <c r="P2" s="8" t="s">
        <v>307</v>
      </c>
    </row>
    <row r="3" spans="1:16" ht="16.5">
      <c r="A3" s="9" t="s">
        <v>576</v>
      </c>
      <c r="P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3"/>
      <c r="P7" s="14">
        <f>ROUND(SUM(G7:O7),5)</f>
        <v>15538.32</v>
      </c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v>259178</v>
      </c>
      <c r="P8" s="14">
        <f>ROUND(SUM(G8:O8),5)</f>
        <v>2397465</v>
      </c>
    </row>
    <row r="9" spans="1:16">
      <c r="E9" s="12" t="s">
        <v>248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578</v>
      </c>
      <c r="G10" s="17"/>
      <c r="H10" s="17"/>
      <c r="I10" s="17"/>
      <c r="J10" s="17"/>
      <c r="K10" s="17"/>
      <c r="L10" s="17"/>
      <c r="M10" s="17"/>
      <c r="N10" s="17"/>
      <c r="O10" s="15">
        <v>75</v>
      </c>
      <c r="P10" s="15">
        <f>ROUND(SUM(G10:O10),5)</f>
        <v>75</v>
      </c>
    </row>
    <row r="11" spans="1:16">
      <c r="E11" s="12" t="s">
        <v>486</v>
      </c>
      <c r="G11" s="13"/>
      <c r="H11" s="13"/>
      <c r="I11" s="13"/>
      <c r="J11" s="13"/>
      <c r="K11" s="13"/>
      <c r="L11" s="13"/>
      <c r="M11" s="13"/>
      <c r="N11" s="13"/>
      <c r="O11" s="14">
        <f>ROUND(SUM(O9:O10),5)</f>
        <v>75</v>
      </c>
      <c r="P11" s="14">
        <f>ROUND(SUM(G11:O11),5)</f>
        <v>75</v>
      </c>
    </row>
    <row r="12" spans="1:16">
      <c r="E12" s="12" t="s">
        <v>69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16">
      <c r="F13" s="12" t="s">
        <v>96</v>
      </c>
      <c r="G13" s="14">
        <v>5.33</v>
      </c>
      <c r="H13" s="14">
        <v>3.29</v>
      </c>
      <c r="I13" s="14">
        <v>7.75</v>
      </c>
      <c r="J13" s="14">
        <v>4.79</v>
      </c>
      <c r="K13" s="14">
        <v>3.33</v>
      </c>
      <c r="L13" s="14">
        <v>3.5</v>
      </c>
      <c r="M13" s="14">
        <v>3.51</v>
      </c>
      <c r="N13" s="14">
        <v>3.16</v>
      </c>
      <c r="O13" s="13"/>
      <c r="P13" s="14">
        <f>ROUND(SUM(G13:O13),5)</f>
        <v>34.659999999999997</v>
      </c>
    </row>
    <row r="14" spans="1:16">
      <c r="F14" s="12" t="s">
        <v>95</v>
      </c>
      <c r="G14" s="17"/>
      <c r="H14" s="15">
        <v>8</v>
      </c>
      <c r="I14" s="15">
        <v>3.14</v>
      </c>
      <c r="J14" s="15">
        <v>1.23</v>
      </c>
      <c r="K14" s="15">
        <v>5.78</v>
      </c>
      <c r="L14" s="15">
        <v>1.66</v>
      </c>
      <c r="M14" s="15">
        <v>5.24</v>
      </c>
      <c r="N14" s="15">
        <v>1.04</v>
      </c>
      <c r="O14" s="15">
        <v>3.3</v>
      </c>
      <c r="P14" s="15">
        <f>ROUND(SUM(G14:O14),5)</f>
        <v>29.39</v>
      </c>
    </row>
    <row r="15" spans="1:16">
      <c r="E15" s="12" t="s">
        <v>97</v>
      </c>
      <c r="G15" s="14">
        <f t="shared" ref="G15:O15" si="0">ROUND(SUM(G12:G14),5)</f>
        <v>5.33</v>
      </c>
      <c r="H15" s="14">
        <f t="shared" si="0"/>
        <v>11.29</v>
      </c>
      <c r="I15" s="14">
        <f t="shared" si="0"/>
        <v>10.89</v>
      </c>
      <c r="J15" s="14">
        <f t="shared" si="0"/>
        <v>6.02</v>
      </c>
      <c r="K15" s="14">
        <f t="shared" si="0"/>
        <v>9.11</v>
      </c>
      <c r="L15" s="14">
        <f t="shared" si="0"/>
        <v>5.16</v>
      </c>
      <c r="M15" s="14">
        <f t="shared" si="0"/>
        <v>8.75</v>
      </c>
      <c r="N15" s="14">
        <f t="shared" si="0"/>
        <v>4.2</v>
      </c>
      <c r="O15" s="14">
        <f t="shared" si="0"/>
        <v>3.3</v>
      </c>
      <c r="P15" s="14">
        <f>ROUND(SUM(G15:O15),5)</f>
        <v>64.05</v>
      </c>
    </row>
    <row r="16" spans="1:16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3:16">
      <c r="F17" s="12" t="s">
        <v>99</v>
      </c>
      <c r="G17" s="14">
        <v>250</v>
      </c>
      <c r="H17" s="14">
        <v>1800</v>
      </c>
      <c r="I17" s="14">
        <v>925</v>
      </c>
      <c r="J17" s="14">
        <v>1847.08</v>
      </c>
      <c r="K17" s="14">
        <v>1737.5</v>
      </c>
      <c r="L17" s="14">
        <v>1312.5</v>
      </c>
      <c r="M17" s="14">
        <v>1425</v>
      </c>
      <c r="N17" s="14">
        <v>950</v>
      </c>
      <c r="O17" s="14">
        <v>2425</v>
      </c>
      <c r="P17" s="14">
        <f t="shared" ref="P17:P24" si="1">ROUND(SUM(G17:O17),5)</f>
        <v>12672.08</v>
      </c>
    </row>
    <row r="18" spans="3:16">
      <c r="F18" s="12" t="s">
        <v>100</v>
      </c>
      <c r="G18" s="13"/>
      <c r="H18" s="14">
        <v>111</v>
      </c>
      <c r="I18" s="13"/>
      <c r="J18" s="13"/>
      <c r="K18" s="13"/>
      <c r="L18" s="13"/>
      <c r="M18" s="14">
        <v>20</v>
      </c>
      <c r="N18" s="13"/>
      <c r="O18" s="13"/>
      <c r="P18" s="14">
        <f t="shared" si="1"/>
        <v>131</v>
      </c>
    </row>
    <row r="19" spans="3:16">
      <c r="F19" s="12" t="s">
        <v>101</v>
      </c>
      <c r="G19" s="13"/>
      <c r="H19" s="14">
        <v>882.87</v>
      </c>
      <c r="I19" s="14">
        <v>1275.47</v>
      </c>
      <c r="J19" s="14">
        <v>430.92</v>
      </c>
      <c r="K19" s="14">
        <v>175</v>
      </c>
      <c r="L19" s="14">
        <v>1610</v>
      </c>
      <c r="M19" s="13"/>
      <c r="N19" s="14">
        <v>98.93</v>
      </c>
      <c r="O19" s="14">
        <v>4520.68</v>
      </c>
      <c r="P19" s="14">
        <f t="shared" si="1"/>
        <v>8993.8700000000008</v>
      </c>
    </row>
    <row r="20" spans="3:16">
      <c r="F20" s="12" t="s">
        <v>98</v>
      </c>
      <c r="G20" s="17"/>
      <c r="H20" s="17"/>
      <c r="I20" s="17"/>
      <c r="J20" s="15">
        <v>193.45</v>
      </c>
      <c r="K20" s="17"/>
      <c r="L20" s="17"/>
      <c r="M20" s="17"/>
      <c r="N20" s="17"/>
      <c r="O20" s="17"/>
      <c r="P20" s="15">
        <f t="shared" si="1"/>
        <v>193.45</v>
      </c>
    </row>
    <row r="21" spans="3:16">
      <c r="E21" s="12" t="s">
        <v>102</v>
      </c>
      <c r="G21" s="14">
        <f t="shared" ref="G21:O21" si="2">ROUND(SUM(G16:G20),5)</f>
        <v>250</v>
      </c>
      <c r="H21" s="14">
        <f t="shared" si="2"/>
        <v>2793.87</v>
      </c>
      <c r="I21" s="14">
        <f t="shared" si="2"/>
        <v>2200.4699999999998</v>
      </c>
      <c r="J21" s="14">
        <f t="shared" si="2"/>
        <v>2471.4499999999998</v>
      </c>
      <c r="K21" s="14">
        <f t="shared" si="2"/>
        <v>1912.5</v>
      </c>
      <c r="L21" s="14">
        <f t="shared" si="2"/>
        <v>2922.5</v>
      </c>
      <c r="M21" s="14">
        <f t="shared" si="2"/>
        <v>1445</v>
      </c>
      <c r="N21" s="14">
        <f t="shared" si="2"/>
        <v>1048.93</v>
      </c>
      <c r="O21" s="14">
        <f t="shared" si="2"/>
        <v>6945.68</v>
      </c>
      <c r="P21" s="14">
        <f t="shared" si="1"/>
        <v>21990.400000000001</v>
      </c>
    </row>
    <row r="22" spans="3:16">
      <c r="E22" s="12" t="s">
        <v>71</v>
      </c>
      <c r="G22" s="13"/>
      <c r="H22" s="14">
        <v>3349.51</v>
      </c>
      <c r="I22" s="14">
        <v>8629.18</v>
      </c>
      <c r="J22" s="14">
        <v>1508.19</v>
      </c>
      <c r="K22" s="14">
        <v>400.09</v>
      </c>
      <c r="L22" s="14">
        <v>2249.8000000000002</v>
      </c>
      <c r="M22" s="14">
        <v>849.93</v>
      </c>
      <c r="N22" s="14">
        <v>153.6</v>
      </c>
      <c r="O22" s="14">
        <v>299.92</v>
      </c>
      <c r="P22" s="14">
        <f t="shared" si="1"/>
        <v>17440.22</v>
      </c>
    </row>
    <row r="23" spans="3:16">
      <c r="E23" s="12" t="s">
        <v>73</v>
      </c>
      <c r="G23" s="13"/>
      <c r="H23" s="14">
        <v>310.42</v>
      </c>
      <c r="I23" s="14">
        <v>555.79999999999995</v>
      </c>
      <c r="J23" s="13"/>
      <c r="K23" s="13"/>
      <c r="L23" s="14">
        <v>2437.35</v>
      </c>
      <c r="M23" s="13"/>
      <c r="N23" s="13"/>
      <c r="O23" s="13"/>
      <c r="P23" s="14">
        <f t="shared" si="1"/>
        <v>3303.57</v>
      </c>
    </row>
    <row r="24" spans="3:16">
      <c r="E24" s="12" t="s">
        <v>74</v>
      </c>
      <c r="G24" s="13"/>
      <c r="H24" s="13"/>
      <c r="I24" s="13"/>
      <c r="J24" s="13"/>
      <c r="K24" s="13"/>
      <c r="L24" s="14">
        <v>3252.98</v>
      </c>
      <c r="M24" s="13"/>
      <c r="N24" s="13"/>
      <c r="O24" s="13"/>
      <c r="P24" s="14">
        <f t="shared" si="1"/>
        <v>3252.98</v>
      </c>
    </row>
    <row r="25" spans="3:16">
      <c r="E25" s="12" t="s">
        <v>75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3:16">
      <c r="F26" s="12" t="s">
        <v>104</v>
      </c>
      <c r="G26" s="13"/>
      <c r="H26" s="13"/>
      <c r="I26" s="13"/>
      <c r="J26" s="14">
        <v>2506.64</v>
      </c>
      <c r="K26" s="14">
        <v>260</v>
      </c>
      <c r="L26" s="13"/>
      <c r="M26" s="14">
        <v>25</v>
      </c>
      <c r="N26" s="14">
        <v>1038</v>
      </c>
      <c r="O26" s="14">
        <v>630</v>
      </c>
      <c r="P26" s="14">
        <f t="shared" ref="P26:P31" si="3">ROUND(SUM(G26:O26),5)</f>
        <v>4459.6400000000003</v>
      </c>
    </row>
    <row r="27" spans="3:16">
      <c r="F27" s="12" t="s">
        <v>105</v>
      </c>
      <c r="G27" s="13"/>
      <c r="H27" s="13"/>
      <c r="I27" s="13"/>
      <c r="J27" s="13"/>
      <c r="K27" s="14">
        <v>3191</v>
      </c>
      <c r="L27" s="13"/>
      <c r="M27" s="13"/>
      <c r="N27" s="13"/>
      <c r="O27" s="14">
        <v>2416</v>
      </c>
      <c r="P27" s="14">
        <f t="shared" si="3"/>
        <v>5607</v>
      </c>
    </row>
    <row r="28" spans="3:16">
      <c r="F28" s="12" t="s">
        <v>103</v>
      </c>
      <c r="G28" s="17"/>
      <c r="H28" s="15">
        <v>582.22</v>
      </c>
      <c r="I28" s="15">
        <v>50</v>
      </c>
      <c r="J28" s="15">
        <v>2042</v>
      </c>
      <c r="K28" s="15">
        <v>3037</v>
      </c>
      <c r="L28" s="15">
        <v>2281.64</v>
      </c>
      <c r="M28" s="15">
        <v>1100</v>
      </c>
      <c r="N28" s="17"/>
      <c r="O28" s="15">
        <v>235.3</v>
      </c>
      <c r="P28" s="15">
        <f t="shared" si="3"/>
        <v>9328.16</v>
      </c>
    </row>
    <row r="29" spans="3:16">
      <c r="E29" s="12" t="s">
        <v>106</v>
      </c>
      <c r="G29" s="18"/>
      <c r="H29" s="26">
        <f t="shared" ref="H29:O29" si="4">ROUND(SUM(H25:H28),5)</f>
        <v>582.22</v>
      </c>
      <c r="I29" s="26">
        <f t="shared" si="4"/>
        <v>50</v>
      </c>
      <c r="J29" s="26">
        <f t="shared" si="4"/>
        <v>4548.6400000000003</v>
      </c>
      <c r="K29" s="26">
        <f t="shared" si="4"/>
        <v>6488</v>
      </c>
      <c r="L29" s="26">
        <f t="shared" si="4"/>
        <v>2281.64</v>
      </c>
      <c r="M29" s="26">
        <f t="shared" si="4"/>
        <v>1125</v>
      </c>
      <c r="N29" s="26">
        <f t="shared" si="4"/>
        <v>1038</v>
      </c>
      <c r="O29" s="26">
        <f t="shared" si="4"/>
        <v>3281.3</v>
      </c>
      <c r="P29" s="26">
        <f t="shared" si="3"/>
        <v>19394.8</v>
      </c>
    </row>
    <row r="30" spans="3:16">
      <c r="D30" s="12" t="s">
        <v>76</v>
      </c>
      <c r="G30" s="15">
        <f t="shared" ref="G30:O30" si="5">ROUND(SUM(G6:G8)+G11+G15+SUM(G21:G24)+G29,5)</f>
        <v>281403.23</v>
      </c>
      <c r="H30" s="15">
        <f t="shared" si="5"/>
        <v>279725.73</v>
      </c>
      <c r="I30" s="15">
        <f t="shared" si="5"/>
        <v>280591.34000000003</v>
      </c>
      <c r="J30" s="15">
        <f t="shared" si="5"/>
        <v>277679.3</v>
      </c>
      <c r="K30" s="15">
        <f t="shared" si="5"/>
        <v>277954.7</v>
      </c>
      <c r="L30" s="15">
        <f t="shared" si="5"/>
        <v>277337.43</v>
      </c>
      <c r="M30" s="15">
        <f t="shared" si="5"/>
        <v>267616.68</v>
      </c>
      <c r="N30" s="15">
        <f t="shared" si="5"/>
        <v>266432.73</v>
      </c>
      <c r="O30" s="15">
        <f t="shared" si="5"/>
        <v>269783.2</v>
      </c>
      <c r="P30" s="15">
        <f t="shared" si="3"/>
        <v>2478524.34</v>
      </c>
    </row>
    <row r="31" spans="3:16">
      <c r="C31" s="12" t="s">
        <v>77</v>
      </c>
      <c r="G31" s="14">
        <f t="shared" ref="G31:O31" si="6">G30</f>
        <v>281403.23</v>
      </c>
      <c r="H31" s="14">
        <f t="shared" si="6"/>
        <v>279725.73</v>
      </c>
      <c r="I31" s="14">
        <f t="shared" si="6"/>
        <v>280591.34000000003</v>
      </c>
      <c r="J31" s="14">
        <f t="shared" si="6"/>
        <v>277679.3</v>
      </c>
      <c r="K31" s="14">
        <f t="shared" si="6"/>
        <v>277954.7</v>
      </c>
      <c r="L31" s="14">
        <f t="shared" si="6"/>
        <v>277337.43</v>
      </c>
      <c r="M31" s="14">
        <f t="shared" si="6"/>
        <v>267616.68</v>
      </c>
      <c r="N31" s="14">
        <f t="shared" si="6"/>
        <v>266432.73</v>
      </c>
      <c r="O31" s="14">
        <f t="shared" si="6"/>
        <v>269783.2</v>
      </c>
      <c r="P31" s="14">
        <f t="shared" si="3"/>
        <v>2478524.34</v>
      </c>
    </row>
    <row r="32" spans="3:16">
      <c r="C32" s="12" t="s">
        <v>78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4:16">
      <c r="D33" s="12" t="s">
        <v>79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4:16">
      <c r="E34" s="12" t="s">
        <v>579</v>
      </c>
      <c r="G34" s="13"/>
      <c r="H34" s="13"/>
      <c r="I34" s="13"/>
      <c r="J34" s="13"/>
      <c r="K34" s="13"/>
      <c r="L34" s="13"/>
      <c r="M34" s="13"/>
      <c r="N34" s="13"/>
      <c r="O34" s="14">
        <v>-652.9</v>
      </c>
      <c r="P34" s="14">
        <f>ROUND(SUM(G34:O34),5)</f>
        <v>-652.9</v>
      </c>
    </row>
    <row r="35" spans="4:16">
      <c r="E35" s="12" t="s">
        <v>580</v>
      </c>
      <c r="G35" s="13"/>
      <c r="H35" s="13"/>
      <c r="I35" s="13"/>
      <c r="J35" s="13"/>
      <c r="K35" s="13"/>
      <c r="L35" s="13"/>
      <c r="M35" s="13"/>
      <c r="N35" s="13"/>
      <c r="O35" s="14">
        <v>-200</v>
      </c>
      <c r="P35" s="14">
        <f>ROUND(SUM(G35:O35),5)</f>
        <v>-200</v>
      </c>
    </row>
    <row r="36" spans="4:16">
      <c r="E36" s="12" t="s">
        <v>467</v>
      </c>
      <c r="G36" s="13"/>
      <c r="H36" s="14">
        <v>17208</v>
      </c>
      <c r="I36" s="13"/>
      <c r="J36" s="13"/>
      <c r="K36" s="14">
        <v>-17208</v>
      </c>
      <c r="L36" s="13"/>
      <c r="M36" s="13"/>
      <c r="N36" s="13"/>
      <c r="O36" s="13"/>
      <c r="P36" s="13"/>
    </row>
    <row r="37" spans="4:16">
      <c r="E37" s="12" t="s">
        <v>310</v>
      </c>
      <c r="G37" s="14">
        <v>7800</v>
      </c>
      <c r="H37" s="13"/>
      <c r="I37" s="13"/>
      <c r="J37" s="13"/>
      <c r="K37" s="13"/>
      <c r="L37" s="13"/>
      <c r="M37" s="13"/>
      <c r="N37" s="13"/>
      <c r="O37" s="13"/>
      <c r="P37" s="14">
        <f>ROUND(SUM(G37:O37),5)</f>
        <v>7800</v>
      </c>
    </row>
    <row r="38" spans="4:16">
      <c r="E38" s="12" t="s">
        <v>254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4:16">
      <c r="F39" s="12" t="s">
        <v>133</v>
      </c>
      <c r="G39" s="14">
        <v>4019</v>
      </c>
      <c r="H39" s="14">
        <v>1383</v>
      </c>
      <c r="I39" s="14">
        <v>1357</v>
      </c>
      <c r="J39" s="14">
        <v>1360</v>
      </c>
      <c r="K39" s="14">
        <v>1360</v>
      </c>
      <c r="L39" s="14">
        <v>1360</v>
      </c>
      <c r="M39" s="14">
        <v>1360</v>
      </c>
      <c r="N39" s="14">
        <v>1360</v>
      </c>
      <c r="O39" s="14">
        <v>1360</v>
      </c>
      <c r="P39" s="14">
        <f>ROUND(SUM(G39:O39),5)</f>
        <v>14919</v>
      </c>
    </row>
    <row r="40" spans="4:16">
      <c r="F40" s="12" t="s">
        <v>132</v>
      </c>
      <c r="G40" s="14">
        <v>1279.81</v>
      </c>
      <c r="H40" s="14">
        <v>1204.8399999999999</v>
      </c>
      <c r="I40" s="14">
        <v>1530.4</v>
      </c>
      <c r="J40" s="14">
        <v>-2109.06</v>
      </c>
      <c r="K40" s="14">
        <v>531.58000000000004</v>
      </c>
      <c r="L40" s="14">
        <v>538.29</v>
      </c>
      <c r="M40" s="14">
        <v>2162.0100000000002</v>
      </c>
      <c r="N40" s="14">
        <v>2032.45</v>
      </c>
      <c r="O40" s="14">
        <v>2012.67</v>
      </c>
      <c r="P40" s="14">
        <f>ROUND(SUM(G40:O40),5)</f>
        <v>9182.99</v>
      </c>
    </row>
    <row r="41" spans="4:16">
      <c r="F41" s="12" t="s">
        <v>131</v>
      </c>
      <c r="G41" s="14">
        <v>2470.96</v>
      </c>
      <c r="H41" s="14">
        <v>2349.0700000000002</v>
      </c>
      <c r="I41" s="14">
        <v>2677.86</v>
      </c>
      <c r="J41" s="14">
        <v>2719.56</v>
      </c>
      <c r="K41" s="14">
        <v>2683.79</v>
      </c>
      <c r="L41" s="14">
        <v>2975.59</v>
      </c>
      <c r="M41" s="14">
        <v>2716.37</v>
      </c>
      <c r="N41" s="14">
        <v>2590.86</v>
      </c>
      <c r="O41" s="14">
        <v>2768.09</v>
      </c>
      <c r="P41" s="14">
        <f>ROUND(SUM(G41:O41),5)</f>
        <v>23952.15</v>
      </c>
    </row>
    <row r="42" spans="4:16">
      <c r="F42" s="12" t="s">
        <v>130</v>
      </c>
      <c r="G42" s="15">
        <v>2308.33</v>
      </c>
      <c r="H42" s="15">
        <v>2343.48</v>
      </c>
      <c r="I42" s="15">
        <v>3337.94</v>
      </c>
      <c r="J42" s="15">
        <v>3482.58</v>
      </c>
      <c r="K42" s="15">
        <v>3264.06</v>
      </c>
      <c r="L42" s="15">
        <v>3649.22</v>
      </c>
      <c r="M42" s="15">
        <v>4039.14</v>
      </c>
      <c r="N42" s="15">
        <v>3739.18</v>
      </c>
      <c r="O42" s="15">
        <v>4166.97</v>
      </c>
      <c r="P42" s="15">
        <f>ROUND(SUM(G42:O42),5)</f>
        <v>30330.9</v>
      </c>
    </row>
    <row r="43" spans="4:16">
      <c r="E43" s="12" t="s">
        <v>255</v>
      </c>
      <c r="G43" s="14">
        <f t="shared" ref="G43:O43" si="7">ROUND(SUM(G38:G42),5)</f>
        <v>10078.1</v>
      </c>
      <c r="H43" s="14">
        <f t="shared" si="7"/>
        <v>7280.39</v>
      </c>
      <c r="I43" s="14">
        <f t="shared" si="7"/>
        <v>8903.2000000000007</v>
      </c>
      <c r="J43" s="14">
        <f t="shared" si="7"/>
        <v>5453.08</v>
      </c>
      <c r="K43" s="14">
        <f t="shared" si="7"/>
        <v>7839.43</v>
      </c>
      <c r="L43" s="14">
        <f t="shared" si="7"/>
        <v>8523.1</v>
      </c>
      <c r="M43" s="14">
        <f t="shared" si="7"/>
        <v>10277.52</v>
      </c>
      <c r="N43" s="14">
        <f t="shared" si="7"/>
        <v>9722.49</v>
      </c>
      <c r="O43" s="14">
        <f t="shared" si="7"/>
        <v>10307.73</v>
      </c>
      <c r="P43" s="14">
        <f>ROUND(SUM(G43:O43),5)</f>
        <v>78385.039999999994</v>
      </c>
    </row>
    <row r="44" spans="4:16">
      <c r="E44" s="12" t="s">
        <v>107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4:16">
      <c r="F45" s="12" t="s">
        <v>543</v>
      </c>
      <c r="G45" s="13"/>
      <c r="H45" s="13"/>
      <c r="I45" s="13"/>
      <c r="J45" s="13"/>
      <c r="K45" s="13"/>
      <c r="L45" s="14">
        <v>22251.34</v>
      </c>
      <c r="M45" s="14">
        <v>10250</v>
      </c>
      <c r="N45" s="14">
        <v>10250</v>
      </c>
      <c r="O45" s="14">
        <v>10250</v>
      </c>
      <c r="P45" s="14">
        <f t="shared" ref="P45:P51" si="8">ROUND(SUM(G45:O45),5)</f>
        <v>53001.34</v>
      </c>
    </row>
    <row r="46" spans="4:16">
      <c r="F46" s="12" t="s">
        <v>544</v>
      </c>
      <c r="G46" s="15">
        <v>10250</v>
      </c>
      <c r="H46" s="15">
        <v>10250</v>
      </c>
      <c r="I46" s="15">
        <v>10250</v>
      </c>
      <c r="J46" s="15">
        <v>10250</v>
      </c>
      <c r="K46" s="15">
        <v>10250</v>
      </c>
      <c r="L46" s="15">
        <v>5125</v>
      </c>
      <c r="M46" s="17"/>
      <c r="N46" s="17"/>
      <c r="O46" s="17"/>
      <c r="P46" s="15">
        <f t="shared" si="8"/>
        <v>56375</v>
      </c>
    </row>
    <row r="47" spans="4:16">
      <c r="E47" s="12" t="s">
        <v>545</v>
      </c>
      <c r="G47" s="14">
        <f t="shared" ref="G47:O47" si="9">ROUND(SUM(G44:G46),5)</f>
        <v>10250</v>
      </c>
      <c r="H47" s="14">
        <f t="shared" si="9"/>
        <v>10250</v>
      </c>
      <c r="I47" s="14">
        <f t="shared" si="9"/>
        <v>10250</v>
      </c>
      <c r="J47" s="14">
        <f t="shared" si="9"/>
        <v>10250</v>
      </c>
      <c r="K47" s="14">
        <f t="shared" si="9"/>
        <v>10250</v>
      </c>
      <c r="L47" s="14">
        <f t="shared" si="9"/>
        <v>27376.34</v>
      </c>
      <c r="M47" s="14">
        <f t="shared" si="9"/>
        <v>10250</v>
      </c>
      <c r="N47" s="14">
        <f t="shared" si="9"/>
        <v>10250</v>
      </c>
      <c r="O47" s="14">
        <f t="shared" si="9"/>
        <v>10250</v>
      </c>
      <c r="P47" s="14">
        <f t="shared" si="8"/>
        <v>109376.34</v>
      </c>
    </row>
    <row r="48" spans="4:16">
      <c r="E48" s="12" t="s">
        <v>108</v>
      </c>
      <c r="G48" s="14">
        <v>6217.38</v>
      </c>
      <c r="H48" s="14">
        <v>6217.38</v>
      </c>
      <c r="I48" s="14">
        <v>6217.38</v>
      </c>
      <c r="J48" s="14">
        <v>6217.38</v>
      </c>
      <c r="K48" s="14">
        <v>6217.38</v>
      </c>
      <c r="L48" s="14">
        <v>6217.38</v>
      </c>
      <c r="M48" s="14">
        <v>6217.38</v>
      </c>
      <c r="N48" s="14">
        <v>6217.38</v>
      </c>
      <c r="O48" s="14">
        <v>6217.38</v>
      </c>
      <c r="P48" s="14">
        <f t="shared" si="8"/>
        <v>55956.42</v>
      </c>
    </row>
    <row r="49" spans="5:16">
      <c r="E49" s="12" t="s">
        <v>109</v>
      </c>
      <c r="G49" s="14">
        <v>5416.66</v>
      </c>
      <c r="H49" s="14">
        <v>5416.66</v>
      </c>
      <c r="I49" s="14">
        <v>5416.66</v>
      </c>
      <c r="J49" s="14">
        <v>5416.66</v>
      </c>
      <c r="K49" s="14">
        <v>5416.66</v>
      </c>
      <c r="L49" s="14">
        <v>5416.66</v>
      </c>
      <c r="M49" s="14">
        <v>5416.66</v>
      </c>
      <c r="N49" s="14">
        <v>5416.66</v>
      </c>
      <c r="O49" s="14">
        <v>5416.66</v>
      </c>
      <c r="P49" s="14">
        <f t="shared" si="8"/>
        <v>48749.94</v>
      </c>
    </row>
    <row r="50" spans="5:16">
      <c r="E50" s="12" t="s">
        <v>111</v>
      </c>
      <c r="G50" s="14">
        <v>3843.72</v>
      </c>
      <c r="H50" s="14">
        <v>3939.84</v>
      </c>
      <c r="I50" s="14">
        <v>3939.84</v>
      </c>
      <c r="J50" s="14">
        <v>3939.84</v>
      </c>
      <c r="K50" s="14">
        <v>3939.84</v>
      </c>
      <c r="L50" s="14">
        <v>3939.84</v>
      </c>
      <c r="M50" s="14">
        <v>3939.84</v>
      </c>
      <c r="N50" s="14">
        <v>3939.84</v>
      </c>
      <c r="O50" s="14">
        <v>3939.84</v>
      </c>
      <c r="P50" s="14">
        <f t="shared" si="8"/>
        <v>35362.44</v>
      </c>
    </row>
    <row r="51" spans="5:16">
      <c r="E51" s="12" t="s">
        <v>112</v>
      </c>
      <c r="G51" s="14">
        <v>6129.84</v>
      </c>
      <c r="H51" s="14">
        <v>6129.84</v>
      </c>
      <c r="I51" s="14">
        <v>6129.84</v>
      </c>
      <c r="J51" s="14">
        <v>6129.84</v>
      </c>
      <c r="K51" s="14">
        <v>6129.84</v>
      </c>
      <c r="L51" s="14">
        <v>6129.84</v>
      </c>
      <c r="M51" s="14">
        <v>6129.84</v>
      </c>
      <c r="N51" s="14">
        <v>6129.84</v>
      </c>
      <c r="O51" s="14">
        <v>6129.84</v>
      </c>
      <c r="P51" s="14">
        <f t="shared" si="8"/>
        <v>55168.56</v>
      </c>
    </row>
    <row r="52" spans="5:16">
      <c r="E52" s="12" t="s">
        <v>113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5:16">
      <c r="F53" s="12" t="s">
        <v>546</v>
      </c>
      <c r="G53" s="13"/>
      <c r="H53" s="13"/>
      <c r="I53" s="13"/>
      <c r="J53" s="13"/>
      <c r="K53" s="13"/>
      <c r="L53" s="14">
        <v>2800</v>
      </c>
      <c r="M53" s="14">
        <v>1600</v>
      </c>
      <c r="N53" s="14">
        <v>1600</v>
      </c>
      <c r="O53" s="14">
        <v>1600</v>
      </c>
      <c r="P53" s="14">
        <f t="shared" ref="P53:P69" si="10">ROUND(SUM(G53:O53),5)</f>
        <v>7600</v>
      </c>
    </row>
    <row r="54" spans="5:16">
      <c r="F54" s="12" t="s">
        <v>547</v>
      </c>
      <c r="G54" s="15">
        <v>6392.56</v>
      </c>
      <c r="H54" s="15">
        <v>6392.56</v>
      </c>
      <c r="I54" s="15">
        <v>6392.56</v>
      </c>
      <c r="J54" s="15">
        <v>6392.56</v>
      </c>
      <c r="K54" s="15">
        <v>6392.56</v>
      </c>
      <c r="L54" s="15">
        <v>6392.56</v>
      </c>
      <c r="M54" s="15">
        <v>6392.56</v>
      </c>
      <c r="N54" s="15">
        <v>6392.56</v>
      </c>
      <c r="O54" s="15">
        <v>6392.56</v>
      </c>
      <c r="P54" s="15">
        <f t="shared" si="10"/>
        <v>57533.04</v>
      </c>
    </row>
    <row r="55" spans="5:16">
      <c r="E55" s="12" t="s">
        <v>548</v>
      </c>
      <c r="G55" s="14">
        <f t="shared" ref="G55:O55" si="11">ROUND(SUM(G52:G54),5)</f>
        <v>6392.56</v>
      </c>
      <c r="H55" s="14">
        <f t="shared" si="11"/>
        <v>6392.56</v>
      </c>
      <c r="I55" s="14">
        <f t="shared" si="11"/>
        <v>6392.56</v>
      </c>
      <c r="J55" s="14">
        <f t="shared" si="11"/>
        <v>6392.56</v>
      </c>
      <c r="K55" s="14">
        <f t="shared" si="11"/>
        <v>6392.56</v>
      </c>
      <c r="L55" s="14">
        <f t="shared" si="11"/>
        <v>9192.56</v>
      </c>
      <c r="M55" s="14">
        <f t="shared" si="11"/>
        <v>7992.56</v>
      </c>
      <c r="N55" s="14">
        <f t="shared" si="11"/>
        <v>7992.56</v>
      </c>
      <c r="O55" s="14">
        <f t="shared" si="11"/>
        <v>7992.56</v>
      </c>
      <c r="P55" s="14">
        <f t="shared" si="10"/>
        <v>65133.04</v>
      </c>
    </row>
    <row r="56" spans="5:16">
      <c r="E56" s="12" t="s">
        <v>114</v>
      </c>
      <c r="G56" s="14">
        <v>44067.360000000001</v>
      </c>
      <c r="H56" s="14">
        <v>39383.120000000003</v>
      </c>
      <c r="I56" s="14">
        <v>45474</v>
      </c>
      <c r="J56" s="14">
        <v>45474</v>
      </c>
      <c r="K56" s="14">
        <v>45474</v>
      </c>
      <c r="L56" s="14">
        <v>45474</v>
      </c>
      <c r="M56" s="14">
        <v>45474</v>
      </c>
      <c r="N56" s="14">
        <v>45474</v>
      </c>
      <c r="O56" s="14">
        <v>45724</v>
      </c>
      <c r="P56" s="14">
        <f t="shared" si="10"/>
        <v>402018.48</v>
      </c>
    </row>
    <row r="57" spans="5:16">
      <c r="E57" s="12" t="s">
        <v>115</v>
      </c>
      <c r="G57" s="14">
        <v>3760.42</v>
      </c>
      <c r="H57" s="14">
        <v>2334.5</v>
      </c>
      <c r="I57" s="14">
        <v>8838.2199999999993</v>
      </c>
      <c r="J57" s="14">
        <v>8356.1299999999992</v>
      </c>
      <c r="K57" s="14">
        <v>6531.79</v>
      </c>
      <c r="L57" s="14">
        <v>8908.4500000000007</v>
      </c>
      <c r="M57" s="14">
        <v>8268.2000000000007</v>
      </c>
      <c r="N57" s="14">
        <v>7927.97</v>
      </c>
      <c r="O57" s="14">
        <v>7942.7</v>
      </c>
      <c r="P57" s="14">
        <f t="shared" si="10"/>
        <v>62868.38</v>
      </c>
    </row>
    <row r="58" spans="5:16">
      <c r="E58" s="12" t="s">
        <v>116</v>
      </c>
      <c r="G58" s="14">
        <v>23697.96</v>
      </c>
      <c r="H58" s="14">
        <v>24609.96</v>
      </c>
      <c r="I58" s="14">
        <v>24609.96</v>
      </c>
      <c r="J58" s="14">
        <v>24609.96</v>
      </c>
      <c r="K58" s="14">
        <v>24609.96</v>
      </c>
      <c r="L58" s="14">
        <v>24609.96</v>
      </c>
      <c r="M58" s="14">
        <v>24609.96</v>
      </c>
      <c r="N58" s="14">
        <v>24609.96</v>
      </c>
      <c r="O58" s="14">
        <v>24609.96</v>
      </c>
      <c r="P58" s="14">
        <f t="shared" si="10"/>
        <v>220577.64</v>
      </c>
    </row>
    <row r="59" spans="5:16">
      <c r="E59" s="12" t="s">
        <v>117</v>
      </c>
      <c r="G59" s="14">
        <v>38787.64</v>
      </c>
      <c r="H59" s="14">
        <v>40591.19</v>
      </c>
      <c r="I59" s="14">
        <v>48632.38</v>
      </c>
      <c r="J59" s="14">
        <v>50794.63</v>
      </c>
      <c r="K59" s="14">
        <v>47873.88</v>
      </c>
      <c r="L59" s="14">
        <v>47920.88</v>
      </c>
      <c r="M59" s="14">
        <v>49089.63</v>
      </c>
      <c r="N59" s="14">
        <v>42829.56</v>
      </c>
      <c r="O59" s="14">
        <v>54119.24</v>
      </c>
      <c r="P59" s="14">
        <f t="shared" si="10"/>
        <v>420639.03</v>
      </c>
    </row>
    <row r="60" spans="5:16">
      <c r="E60" s="12" t="s">
        <v>118</v>
      </c>
      <c r="G60" s="14">
        <v>4418.32</v>
      </c>
      <c r="H60" s="14">
        <v>4666.66</v>
      </c>
      <c r="I60" s="14">
        <v>4666.66</v>
      </c>
      <c r="J60" s="14">
        <v>4666.66</v>
      </c>
      <c r="K60" s="14">
        <v>4666.66</v>
      </c>
      <c r="L60" s="14">
        <v>4666.66</v>
      </c>
      <c r="M60" s="14">
        <v>4666.66</v>
      </c>
      <c r="N60" s="14">
        <v>4666.66</v>
      </c>
      <c r="O60" s="14">
        <v>4666.66</v>
      </c>
      <c r="P60" s="14">
        <f t="shared" si="10"/>
        <v>41751.599999999999</v>
      </c>
    </row>
    <row r="61" spans="5:16">
      <c r="E61" s="12" t="s">
        <v>119</v>
      </c>
      <c r="G61" s="14">
        <v>4270.84</v>
      </c>
      <c r="H61" s="14">
        <v>4356.26</v>
      </c>
      <c r="I61" s="14">
        <v>4356.26</v>
      </c>
      <c r="J61" s="14">
        <v>4356.26</v>
      </c>
      <c r="K61" s="14">
        <v>4356.26</v>
      </c>
      <c r="L61" s="14">
        <v>4356.26</v>
      </c>
      <c r="M61" s="14">
        <v>4356.26</v>
      </c>
      <c r="N61" s="14">
        <v>4356.26</v>
      </c>
      <c r="O61" s="14">
        <v>4356.26</v>
      </c>
      <c r="P61" s="14">
        <f t="shared" si="10"/>
        <v>39120.92</v>
      </c>
    </row>
    <row r="62" spans="5:16">
      <c r="E62" s="12" t="s">
        <v>120</v>
      </c>
      <c r="G62" s="14">
        <v>4666.66</v>
      </c>
      <c r="H62" s="14">
        <v>4760</v>
      </c>
      <c r="I62" s="14">
        <v>4760</v>
      </c>
      <c r="J62" s="14">
        <v>4760</v>
      </c>
      <c r="K62" s="14">
        <v>4760</v>
      </c>
      <c r="L62" s="14">
        <v>4760</v>
      </c>
      <c r="M62" s="14">
        <v>4760</v>
      </c>
      <c r="N62" s="14">
        <v>4760</v>
      </c>
      <c r="O62" s="14">
        <v>4760</v>
      </c>
      <c r="P62" s="14">
        <f t="shared" si="10"/>
        <v>42746.66</v>
      </c>
    </row>
    <row r="63" spans="5:16">
      <c r="E63" s="12" t="s">
        <v>121</v>
      </c>
      <c r="G63" s="14">
        <v>4686.26</v>
      </c>
      <c r="H63" s="14">
        <v>4686.26</v>
      </c>
      <c r="I63" s="14">
        <v>4686.26</v>
      </c>
      <c r="J63" s="14">
        <v>4686.26</v>
      </c>
      <c r="K63" s="14">
        <v>4686.26</v>
      </c>
      <c r="L63" s="14">
        <v>4686.26</v>
      </c>
      <c r="M63" s="14">
        <v>4686.26</v>
      </c>
      <c r="N63" s="14">
        <v>4686.26</v>
      </c>
      <c r="O63" s="14">
        <v>4686.26</v>
      </c>
      <c r="P63" s="14">
        <f t="shared" si="10"/>
        <v>42176.34</v>
      </c>
    </row>
    <row r="64" spans="5:16">
      <c r="E64" s="12" t="s">
        <v>122</v>
      </c>
      <c r="G64" s="13"/>
      <c r="H64" s="13"/>
      <c r="I64" s="13"/>
      <c r="J64" s="13"/>
      <c r="K64" s="13"/>
      <c r="L64" s="14">
        <v>250</v>
      </c>
      <c r="M64" s="13"/>
      <c r="N64" s="13"/>
      <c r="O64" s="13"/>
      <c r="P64" s="14">
        <f t="shared" si="10"/>
        <v>250</v>
      </c>
    </row>
    <row r="65" spans="4:16">
      <c r="E65" s="12" t="s">
        <v>123</v>
      </c>
      <c r="G65" s="14">
        <v>75</v>
      </c>
      <c r="H65" s="14">
        <v>168.75</v>
      </c>
      <c r="I65" s="14">
        <v>101.25</v>
      </c>
      <c r="J65" s="14">
        <v>75</v>
      </c>
      <c r="K65" s="14">
        <v>112.75</v>
      </c>
      <c r="L65" s="14">
        <v>75</v>
      </c>
      <c r="M65" s="14">
        <v>342.19</v>
      </c>
      <c r="N65" s="14">
        <v>37.5</v>
      </c>
      <c r="O65" s="14">
        <v>168.75</v>
      </c>
      <c r="P65" s="14">
        <f t="shared" si="10"/>
        <v>1156.19</v>
      </c>
    </row>
    <row r="66" spans="4:16">
      <c r="E66" s="12" t="s">
        <v>124</v>
      </c>
      <c r="G66" s="13"/>
      <c r="H66" s="13"/>
      <c r="I66" s="14">
        <v>923.75</v>
      </c>
      <c r="J66" s="14">
        <v>1047.5</v>
      </c>
      <c r="K66" s="14">
        <v>863.5</v>
      </c>
      <c r="L66" s="14">
        <v>1221.25</v>
      </c>
      <c r="M66" s="14">
        <v>693.75</v>
      </c>
      <c r="N66" s="14">
        <v>481.25</v>
      </c>
      <c r="O66" s="14">
        <v>516.25</v>
      </c>
      <c r="P66" s="14">
        <f t="shared" si="10"/>
        <v>5747.25</v>
      </c>
    </row>
    <row r="67" spans="4:16">
      <c r="E67" s="12" t="s">
        <v>125</v>
      </c>
      <c r="G67" s="14">
        <v>2989.58</v>
      </c>
      <c r="H67" s="14">
        <v>2989.58</v>
      </c>
      <c r="I67" s="14">
        <v>2989.58</v>
      </c>
      <c r="J67" s="14">
        <v>2989.58</v>
      </c>
      <c r="K67" s="14">
        <v>5964.58</v>
      </c>
      <c r="L67" s="14">
        <v>5964.58</v>
      </c>
      <c r="M67" s="14">
        <v>2989.58</v>
      </c>
      <c r="N67" s="14">
        <v>2989.58</v>
      </c>
      <c r="O67" s="14">
        <v>8289.58</v>
      </c>
      <c r="P67" s="14">
        <f t="shared" si="10"/>
        <v>38156.22</v>
      </c>
    </row>
    <row r="68" spans="4:16">
      <c r="E68" s="12" t="s">
        <v>126</v>
      </c>
      <c r="G68" s="17"/>
      <c r="H68" s="17"/>
      <c r="I68" s="17"/>
      <c r="J68" s="17"/>
      <c r="K68" s="15">
        <v>475</v>
      </c>
      <c r="L68" s="15">
        <v>662.5</v>
      </c>
      <c r="M68" s="15">
        <v>875</v>
      </c>
      <c r="N68" s="15">
        <v>593.75</v>
      </c>
      <c r="O68" s="15">
        <v>387.5</v>
      </c>
      <c r="P68" s="15">
        <f t="shared" si="10"/>
        <v>2993.75</v>
      </c>
    </row>
    <row r="69" spans="4:16">
      <c r="D69" s="12" t="s">
        <v>129</v>
      </c>
      <c r="G69" s="14">
        <f t="shared" ref="G69:O69" si="12">ROUND(SUM(G33:G37)+G43+SUM(G47:G51)+SUM(G55:G68),5)</f>
        <v>187548.3</v>
      </c>
      <c r="H69" s="14">
        <f t="shared" si="12"/>
        <v>191380.95</v>
      </c>
      <c r="I69" s="14">
        <f t="shared" si="12"/>
        <v>197287.8</v>
      </c>
      <c r="J69" s="14">
        <f t="shared" si="12"/>
        <v>195615.34</v>
      </c>
      <c r="K69" s="14">
        <f t="shared" si="12"/>
        <v>179352.35</v>
      </c>
      <c r="L69" s="14">
        <f t="shared" si="12"/>
        <v>220351.52</v>
      </c>
      <c r="M69" s="14">
        <f t="shared" si="12"/>
        <v>201035.29</v>
      </c>
      <c r="N69" s="14">
        <f t="shared" si="12"/>
        <v>193081.52</v>
      </c>
      <c r="O69" s="14">
        <f t="shared" si="12"/>
        <v>209628.27</v>
      </c>
      <c r="P69" s="14">
        <f t="shared" si="10"/>
        <v>1775281.34</v>
      </c>
    </row>
    <row r="70" spans="4:16">
      <c r="D70" s="12" t="s">
        <v>80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4:16">
      <c r="E71" s="12" t="s">
        <v>134</v>
      </c>
      <c r="G71" s="14">
        <v>30224.42</v>
      </c>
      <c r="H71" s="14">
        <v>31662.799999999999</v>
      </c>
      <c r="I71" s="14">
        <v>21382.68</v>
      </c>
      <c r="J71" s="14">
        <v>31913.52</v>
      </c>
      <c r="K71" s="14">
        <v>24692.07</v>
      </c>
      <c r="L71" s="14">
        <v>30403.33</v>
      </c>
      <c r="M71" s="14">
        <v>29942.3</v>
      </c>
      <c r="N71" s="14">
        <v>30172.28</v>
      </c>
      <c r="O71" s="14">
        <v>21542.720000000001</v>
      </c>
      <c r="P71" s="14">
        <f t="shared" ref="P71:P77" si="13">ROUND(SUM(G71:O71),5)</f>
        <v>251936.12</v>
      </c>
    </row>
    <row r="72" spans="4:16">
      <c r="E72" s="12" t="s">
        <v>135</v>
      </c>
      <c r="G72" s="14">
        <v>2332.9699999999998</v>
      </c>
      <c r="H72" s="14">
        <v>2443.11</v>
      </c>
      <c r="I72" s="14">
        <v>2313.8000000000002</v>
      </c>
      <c r="J72" s="14">
        <v>2008.75</v>
      </c>
      <c r="K72" s="14">
        <v>4504.0200000000004</v>
      </c>
      <c r="L72" s="14">
        <v>-732.06</v>
      </c>
      <c r="M72" s="14">
        <v>2151.54</v>
      </c>
      <c r="N72" s="14">
        <v>2170.77</v>
      </c>
      <c r="O72" s="14">
        <v>2170.98</v>
      </c>
      <c r="P72" s="14">
        <f t="shared" si="13"/>
        <v>19363.88</v>
      </c>
    </row>
    <row r="73" spans="4:16">
      <c r="E73" s="12" t="s">
        <v>136</v>
      </c>
      <c r="G73" s="15">
        <v>1243.57</v>
      </c>
      <c r="H73" s="15">
        <v>1411.87</v>
      </c>
      <c r="I73" s="15">
        <v>2217.4699999999998</v>
      </c>
      <c r="J73" s="17"/>
      <c r="K73" s="15">
        <v>3027.28</v>
      </c>
      <c r="L73" s="15">
        <v>1416.17</v>
      </c>
      <c r="M73" s="15">
        <v>1416.17</v>
      </c>
      <c r="N73" s="15">
        <v>1416.17</v>
      </c>
      <c r="O73" s="15">
        <v>1416.17</v>
      </c>
      <c r="P73" s="15">
        <f t="shared" si="13"/>
        <v>13564.87</v>
      </c>
    </row>
    <row r="74" spans="4:16">
      <c r="D74" s="12" t="s">
        <v>137</v>
      </c>
      <c r="G74" s="14">
        <f t="shared" ref="G74:O74" si="14">ROUND(SUM(G70:G73),5)</f>
        <v>33800.959999999999</v>
      </c>
      <c r="H74" s="14">
        <f t="shared" si="14"/>
        <v>35517.78</v>
      </c>
      <c r="I74" s="14">
        <f t="shared" si="14"/>
        <v>25913.95</v>
      </c>
      <c r="J74" s="14">
        <f t="shared" si="14"/>
        <v>33922.269999999997</v>
      </c>
      <c r="K74" s="14">
        <f t="shared" si="14"/>
        <v>32223.37</v>
      </c>
      <c r="L74" s="14">
        <f t="shared" si="14"/>
        <v>31087.439999999999</v>
      </c>
      <c r="M74" s="14">
        <f t="shared" si="14"/>
        <v>33510.01</v>
      </c>
      <c r="N74" s="14">
        <f t="shared" si="14"/>
        <v>33759.22</v>
      </c>
      <c r="O74" s="14">
        <f t="shared" si="14"/>
        <v>25129.87</v>
      </c>
      <c r="P74" s="14">
        <f t="shared" si="13"/>
        <v>284864.87</v>
      </c>
    </row>
    <row r="75" spans="4:16">
      <c r="D75" s="12" t="s">
        <v>81</v>
      </c>
      <c r="G75" s="14">
        <v>780.95</v>
      </c>
      <c r="H75" s="14">
        <v>3782.22</v>
      </c>
      <c r="I75" s="14">
        <v>590.15</v>
      </c>
      <c r="J75" s="14">
        <v>1273.67</v>
      </c>
      <c r="K75" s="14">
        <v>295.14</v>
      </c>
      <c r="L75" s="14">
        <v>4550.6899999999996</v>
      </c>
      <c r="M75" s="14">
        <v>15.95</v>
      </c>
      <c r="N75" s="14">
        <v>564.63</v>
      </c>
      <c r="O75" s="14">
        <v>861.84</v>
      </c>
      <c r="P75" s="14">
        <f t="shared" si="13"/>
        <v>12715.24</v>
      </c>
    </row>
    <row r="76" spans="4:16">
      <c r="D76" s="12" t="s">
        <v>82</v>
      </c>
      <c r="G76" s="13"/>
      <c r="H76" s="13"/>
      <c r="I76" s="14">
        <v>1562.79</v>
      </c>
      <c r="J76" s="13"/>
      <c r="K76" s="13"/>
      <c r="L76" s="13"/>
      <c r="M76" s="13"/>
      <c r="N76" s="13"/>
      <c r="O76" s="13"/>
      <c r="P76" s="14">
        <f t="shared" si="13"/>
        <v>1562.79</v>
      </c>
    </row>
    <row r="77" spans="4:16">
      <c r="D77" s="12" t="s">
        <v>83</v>
      </c>
      <c r="G77" s="13"/>
      <c r="H77" s="13"/>
      <c r="I77" s="13"/>
      <c r="J77" s="13"/>
      <c r="K77" s="13"/>
      <c r="L77" s="13"/>
      <c r="M77" s="13"/>
      <c r="N77" s="13"/>
      <c r="O77" s="14">
        <v>312.5</v>
      </c>
      <c r="P77" s="14">
        <f t="shared" si="13"/>
        <v>312.5</v>
      </c>
    </row>
    <row r="78" spans="4:16">
      <c r="D78" s="12" t="s">
        <v>84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</row>
    <row r="79" spans="4:16">
      <c r="E79" s="12" t="s">
        <v>256</v>
      </c>
      <c r="G79" s="13"/>
      <c r="H79" s="13"/>
      <c r="I79" s="14">
        <v>360.25</v>
      </c>
      <c r="J79" s="14">
        <v>203.5</v>
      </c>
      <c r="K79" s="14">
        <v>312.49</v>
      </c>
      <c r="L79" s="14">
        <v>1628.4</v>
      </c>
      <c r="M79" s="14">
        <v>449.25</v>
      </c>
      <c r="N79" s="14">
        <v>433.75</v>
      </c>
      <c r="O79" s="14">
        <v>766.5</v>
      </c>
      <c r="P79" s="14">
        <f t="shared" ref="P79:P94" si="15">ROUND(SUM(G79:O79),5)</f>
        <v>4154.1400000000003</v>
      </c>
    </row>
    <row r="80" spans="4:16">
      <c r="E80" s="12" t="s">
        <v>138</v>
      </c>
      <c r="G80" s="13"/>
      <c r="H80" s="14">
        <v>631.47</v>
      </c>
      <c r="I80" s="14">
        <v>289.49</v>
      </c>
      <c r="J80" s="13"/>
      <c r="K80" s="14">
        <v>280</v>
      </c>
      <c r="L80" s="13"/>
      <c r="M80" s="13"/>
      <c r="N80" s="13"/>
      <c r="O80" s="14">
        <v>105.93</v>
      </c>
      <c r="P80" s="14">
        <f t="shared" si="15"/>
        <v>1306.8900000000001</v>
      </c>
    </row>
    <row r="81" spans="4:16">
      <c r="E81" s="12" t="s">
        <v>139</v>
      </c>
      <c r="G81" s="14">
        <v>113.25</v>
      </c>
      <c r="H81" s="14">
        <v>2739.95</v>
      </c>
      <c r="I81" s="14">
        <v>369.43</v>
      </c>
      <c r="J81" s="14">
        <v>361.62</v>
      </c>
      <c r="K81" s="14">
        <v>2062.15</v>
      </c>
      <c r="L81" s="14">
        <v>1182.98</v>
      </c>
      <c r="M81" s="14">
        <v>294</v>
      </c>
      <c r="N81" s="14">
        <v>2129.33</v>
      </c>
      <c r="O81" s="14">
        <v>872.03</v>
      </c>
      <c r="P81" s="14">
        <f t="shared" si="15"/>
        <v>10124.74</v>
      </c>
    </row>
    <row r="82" spans="4:16">
      <c r="E82" s="12" t="s">
        <v>140</v>
      </c>
      <c r="G82" s="14">
        <v>164.49</v>
      </c>
      <c r="H82" s="14">
        <v>154.36000000000001</v>
      </c>
      <c r="I82" s="14">
        <v>193.54</v>
      </c>
      <c r="J82" s="14">
        <v>421.36</v>
      </c>
      <c r="K82" s="14">
        <v>201.92</v>
      </c>
      <c r="L82" s="14">
        <v>180.44</v>
      </c>
      <c r="M82" s="14">
        <v>81.650000000000006</v>
      </c>
      <c r="N82" s="14">
        <v>27.66</v>
      </c>
      <c r="O82" s="14">
        <v>102.94</v>
      </c>
      <c r="P82" s="14">
        <f t="shared" si="15"/>
        <v>1528.36</v>
      </c>
    </row>
    <row r="83" spans="4:16">
      <c r="E83" s="12" t="s">
        <v>141</v>
      </c>
      <c r="G83" s="14">
        <v>186.49</v>
      </c>
      <c r="H83" s="14">
        <v>1189.44</v>
      </c>
      <c r="I83" s="14">
        <v>170.34</v>
      </c>
      <c r="J83" s="14">
        <v>1359.78</v>
      </c>
      <c r="K83" s="14">
        <v>1189.22</v>
      </c>
      <c r="L83" s="14">
        <v>197.3</v>
      </c>
      <c r="M83" s="14">
        <v>2378.44</v>
      </c>
      <c r="N83" s="14">
        <v>1899.35</v>
      </c>
      <c r="O83" s="14">
        <v>33.99</v>
      </c>
      <c r="P83" s="14">
        <f t="shared" si="15"/>
        <v>8604.35</v>
      </c>
    </row>
    <row r="84" spans="4:16">
      <c r="E84" s="12" t="s">
        <v>142</v>
      </c>
      <c r="G84" s="14">
        <v>10.25</v>
      </c>
      <c r="H84" s="14">
        <v>123.17</v>
      </c>
      <c r="I84" s="14">
        <v>869.93</v>
      </c>
      <c r="J84" s="14">
        <v>300.5</v>
      </c>
      <c r="K84" s="14">
        <v>284.75</v>
      </c>
      <c r="L84" s="13"/>
      <c r="M84" s="14">
        <v>230.04</v>
      </c>
      <c r="N84" s="14">
        <v>265.3</v>
      </c>
      <c r="O84" s="14">
        <v>389.32</v>
      </c>
      <c r="P84" s="14">
        <f t="shared" si="15"/>
        <v>2473.2600000000002</v>
      </c>
    </row>
    <row r="85" spans="4:16">
      <c r="E85" s="12" t="s">
        <v>143</v>
      </c>
      <c r="G85" s="13"/>
      <c r="H85" s="14">
        <v>201.31</v>
      </c>
      <c r="I85" s="14">
        <v>26.51</v>
      </c>
      <c r="J85" s="14">
        <v>177.85</v>
      </c>
      <c r="K85" s="14">
        <v>191.66</v>
      </c>
      <c r="L85" s="14">
        <v>161.58000000000001</v>
      </c>
      <c r="M85" s="14">
        <v>112.59</v>
      </c>
      <c r="N85" s="14">
        <v>329.39</v>
      </c>
      <c r="O85" s="14">
        <v>145.03</v>
      </c>
      <c r="P85" s="14">
        <f t="shared" si="15"/>
        <v>1345.92</v>
      </c>
    </row>
    <row r="86" spans="4:16">
      <c r="E86" s="12" t="s">
        <v>144</v>
      </c>
      <c r="G86" s="13"/>
      <c r="H86" s="14">
        <v>18.010000000000002</v>
      </c>
      <c r="I86" s="14">
        <v>252</v>
      </c>
      <c r="J86" s="14">
        <v>157.97999999999999</v>
      </c>
      <c r="K86" s="14">
        <v>253.5</v>
      </c>
      <c r="L86" s="13"/>
      <c r="M86" s="14">
        <v>57.97</v>
      </c>
      <c r="N86" s="14">
        <v>18.68</v>
      </c>
      <c r="O86" s="13"/>
      <c r="P86" s="14">
        <f t="shared" si="15"/>
        <v>758.14</v>
      </c>
    </row>
    <row r="87" spans="4:16">
      <c r="E87" s="12" t="s">
        <v>257</v>
      </c>
      <c r="G87" s="13"/>
      <c r="H87" s="14">
        <v>1050</v>
      </c>
      <c r="I87" s="13"/>
      <c r="J87" s="13"/>
      <c r="K87" s="13"/>
      <c r="L87" s="13"/>
      <c r="M87" s="13"/>
      <c r="N87" s="13"/>
      <c r="O87" s="13"/>
      <c r="P87" s="14">
        <f t="shared" si="15"/>
        <v>1050</v>
      </c>
    </row>
    <row r="88" spans="4:16">
      <c r="E88" s="12" t="s">
        <v>145</v>
      </c>
      <c r="G88" s="13"/>
      <c r="H88" s="14">
        <v>92.78</v>
      </c>
      <c r="I88" s="14">
        <v>75</v>
      </c>
      <c r="J88" s="14">
        <v>164.23</v>
      </c>
      <c r="K88" s="14">
        <v>67.849999999999994</v>
      </c>
      <c r="L88" s="14">
        <v>102.12</v>
      </c>
      <c r="M88" s="14">
        <v>84.71</v>
      </c>
      <c r="N88" s="14">
        <v>77.97</v>
      </c>
      <c r="O88" s="13"/>
      <c r="P88" s="14">
        <f t="shared" si="15"/>
        <v>664.66</v>
      </c>
    </row>
    <row r="89" spans="4:16">
      <c r="E89" s="12" t="s">
        <v>146</v>
      </c>
      <c r="G89" s="13"/>
      <c r="H89" s="14">
        <v>1283.4000000000001</v>
      </c>
      <c r="I89" s="14">
        <v>150</v>
      </c>
      <c r="J89" s="13"/>
      <c r="K89" s="13"/>
      <c r="L89" s="13"/>
      <c r="M89" s="14">
        <v>349.99</v>
      </c>
      <c r="N89" s="13"/>
      <c r="O89" s="14">
        <v>35</v>
      </c>
      <c r="P89" s="14">
        <f t="shared" si="15"/>
        <v>1818.39</v>
      </c>
    </row>
    <row r="90" spans="4:16">
      <c r="E90" s="12" t="s">
        <v>147</v>
      </c>
      <c r="G90" s="14">
        <v>25.37</v>
      </c>
      <c r="H90" s="13"/>
      <c r="I90" s="14">
        <v>3328.4</v>
      </c>
      <c r="J90" s="13"/>
      <c r="K90" s="13"/>
      <c r="L90" s="13"/>
      <c r="M90" s="13"/>
      <c r="N90" s="13"/>
      <c r="O90" s="13"/>
      <c r="P90" s="14">
        <f t="shared" si="15"/>
        <v>3353.77</v>
      </c>
    </row>
    <row r="91" spans="4:16">
      <c r="E91" s="12" t="s">
        <v>148</v>
      </c>
      <c r="G91" s="13"/>
      <c r="H91" s="14">
        <v>258.02</v>
      </c>
      <c r="I91" s="13"/>
      <c r="J91" s="13"/>
      <c r="K91" s="14">
        <v>150.47</v>
      </c>
      <c r="L91" s="13"/>
      <c r="M91" s="14">
        <v>138.13999999999999</v>
      </c>
      <c r="N91" s="13"/>
      <c r="O91" s="14">
        <v>105.26</v>
      </c>
      <c r="P91" s="14">
        <f t="shared" si="15"/>
        <v>651.89</v>
      </c>
    </row>
    <row r="92" spans="4:16">
      <c r="E92" s="12" t="s">
        <v>490</v>
      </c>
      <c r="G92" s="13"/>
      <c r="H92" s="13"/>
      <c r="I92" s="13"/>
      <c r="J92" s="14">
        <v>113.66</v>
      </c>
      <c r="K92" s="13"/>
      <c r="L92" s="13"/>
      <c r="M92" s="13"/>
      <c r="N92" s="13"/>
      <c r="O92" s="13"/>
      <c r="P92" s="14">
        <f t="shared" si="15"/>
        <v>113.66</v>
      </c>
    </row>
    <row r="93" spans="4:16">
      <c r="E93" s="12" t="s">
        <v>149</v>
      </c>
      <c r="G93" s="15">
        <v>3453.05</v>
      </c>
      <c r="H93" s="15">
        <v>150</v>
      </c>
      <c r="I93" s="17"/>
      <c r="J93" s="17"/>
      <c r="K93" s="17"/>
      <c r="L93" s="17"/>
      <c r="M93" s="17"/>
      <c r="N93" s="17"/>
      <c r="O93" s="15">
        <v>300</v>
      </c>
      <c r="P93" s="15">
        <f t="shared" si="15"/>
        <v>3903.05</v>
      </c>
    </row>
    <row r="94" spans="4:16">
      <c r="D94" s="12" t="s">
        <v>150</v>
      </c>
      <c r="G94" s="14">
        <f t="shared" ref="G94:O94" si="16">ROUND(SUM(G78:G93),5)</f>
        <v>3952.9</v>
      </c>
      <c r="H94" s="14">
        <f t="shared" si="16"/>
        <v>7891.91</v>
      </c>
      <c r="I94" s="14">
        <f t="shared" si="16"/>
        <v>6084.89</v>
      </c>
      <c r="J94" s="14">
        <f t="shared" si="16"/>
        <v>3260.48</v>
      </c>
      <c r="K94" s="14">
        <f t="shared" si="16"/>
        <v>4994.01</v>
      </c>
      <c r="L94" s="14">
        <f t="shared" si="16"/>
        <v>3452.82</v>
      </c>
      <c r="M94" s="14">
        <f t="shared" si="16"/>
        <v>4176.78</v>
      </c>
      <c r="N94" s="14">
        <f t="shared" si="16"/>
        <v>5181.43</v>
      </c>
      <c r="O94" s="14">
        <f t="shared" si="16"/>
        <v>2856</v>
      </c>
      <c r="P94" s="14">
        <f t="shared" si="15"/>
        <v>41851.22</v>
      </c>
    </row>
    <row r="95" spans="4:16">
      <c r="D95" s="12" t="s">
        <v>85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4:16">
      <c r="E96" s="12" t="s">
        <v>153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4:16">
      <c r="F97" s="12" t="s">
        <v>156</v>
      </c>
      <c r="G97" s="13"/>
      <c r="H97" s="13"/>
      <c r="I97" s="13"/>
      <c r="J97" s="14">
        <v>199.95</v>
      </c>
      <c r="K97" s="13"/>
      <c r="L97" s="13"/>
      <c r="M97" s="13"/>
      <c r="N97" s="14">
        <v>35</v>
      </c>
      <c r="O97" s="13"/>
      <c r="P97" s="14">
        <f t="shared" ref="P97:P104" si="17">ROUND(SUM(G97:O97),5)</f>
        <v>234.95</v>
      </c>
    </row>
    <row r="98" spans="4:16">
      <c r="F98" s="12" t="s">
        <v>157</v>
      </c>
      <c r="G98" s="13"/>
      <c r="H98" s="14">
        <v>380</v>
      </c>
      <c r="I98" s="13"/>
      <c r="J98" s="14">
        <v>180</v>
      </c>
      <c r="K98" s="14">
        <v>620</v>
      </c>
      <c r="L98" s="14">
        <v>400</v>
      </c>
      <c r="M98" s="13"/>
      <c r="N98" s="13"/>
      <c r="O98" s="14">
        <v>1045</v>
      </c>
      <c r="P98" s="14">
        <f t="shared" si="17"/>
        <v>2625</v>
      </c>
    </row>
    <row r="99" spans="4:16">
      <c r="F99" s="12" t="s">
        <v>158</v>
      </c>
      <c r="G99" s="13"/>
      <c r="H99" s="14">
        <v>530.76</v>
      </c>
      <c r="I99" s="13"/>
      <c r="J99" s="14">
        <v>65.92</v>
      </c>
      <c r="K99" s="14">
        <v>103.67</v>
      </c>
      <c r="L99" s="14">
        <v>67.69</v>
      </c>
      <c r="M99" s="13"/>
      <c r="N99" s="14">
        <v>62.95</v>
      </c>
      <c r="O99" s="13"/>
      <c r="P99" s="14">
        <f t="shared" si="17"/>
        <v>830.99</v>
      </c>
    </row>
    <row r="100" spans="4:16">
      <c r="F100" s="12" t="s">
        <v>159</v>
      </c>
      <c r="G100" s="13"/>
      <c r="H100" s="14">
        <v>273</v>
      </c>
      <c r="I100" s="14">
        <v>560</v>
      </c>
      <c r="J100" s="13"/>
      <c r="K100" s="13"/>
      <c r="L100" s="14">
        <v>150</v>
      </c>
      <c r="M100" s="13"/>
      <c r="N100" s="13"/>
      <c r="O100" s="14">
        <v>1825</v>
      </c>
      <c r="P100" s="14">
        <f t="shared" si="17"/>
        <v>2808</v>
      </c>
    </row>
    <row r="101" spans="4:16">
      <c r="F101" s="12" t="s">
        <v>154</v>
      </c>
      <c r="G101" s="15">
        <v>1193.98</v>
      </c>
      <c r="H101" s="15">
        <v>16520.2</v>
      </c>
      <c r="I101" s="15">
        <v>1249.75</v>
      </c>
      <c r="J101" s="15">
        <v>616.02</v>
      </c>
      <c r="K101" s="15">
        <v>3156.8</v>
      </c>
      <c r="L101" s="15">
        <v>1180.23</v>
      </c>
      <c r="M101" s="15">
        <v>845.49</v>
      </c>
      <c r="N101" s="15">
        <v>7021.19</v>
      </c>
      <c r="O101" s="15">
        <v>4407.43</v>
      </c>
      <c r="P101" s="15">
        <f t="shared" si="17"/>
        <v>36191.089999999997</v>
      </c>
    </row>
    <row r="102" spans="4:16">
      <c r="E102" s="12" t="s">
        <v>160</v>
      </c>
      <c r="G102" s="14">
        <f t="shared" ref="G102:O102" si="18">ROUND(SUM(G96:G101),5)</f>
        <v>1193.98</v>
      </c>
      <c r="H102" s="14">
        <f t="shared" si="18"/>
        <v>17703.96</v>
      </c>
      <c r="I102" s="14">
        <f t="shared" si="18"/>
        <v>1809.75</v>
      </c>
      <c r="J102" s="14">
        <f t="shared" si="18"/>
        <v>1061.8900000000001</v>
      </c>
      <c r="K102" s="14">
        <f t="shared" si="18"/>
        <v>3880.47</v>
      </c>
      <c r="L102" s="14">
        <f t="shared" si="18"/>
        <v>1797.92</v>
      </c>
      <c r="M102" s="14">
        <f t="shared" si="18"/>
        <v>845.49</v>
      </c>
      <c r="N102" s="14">
        <f t="shared" si="18"/>
        <v>7119.14</v>
      </c>
      <c r="O102" s="14">
        <f t="shared" si="18"/>
        <v>7277.43</v>
      </c>
      <c r="P102" s="14">
        <f t="shared" si="17"/>
        <v>42690.03</v>
      </c>
    </row>
    <row r="103" spans="4:16">
      <c r="E103" s="12" t="s">
        <v>151</v>
      </c>
      <c r="G103" s="14">
        <v>2532</v>
      </c>
      <c r="H103" s="14">
        <v>2740</v>
      </c>
      <c r="I103" s="14">
        <v>2740</v>
      </c>
      <c r="J103" s="14">
        <v>2740</v>
      </c>
      <c r="K103" s="14">
        <v>2740</v>
      </c>
      <c r="L103" s="14">
        <v>2740</v>
      </c>
      <c r="M103" s="14">
        <v>2740</v>
      </c>
      <c r="N103" s="14">
        <v>3640</v>
      </c>
      <c r="O103" s="14">
        <v>2740</v>
      </c>
      <c r="P103" s="14">
        <f t="shared" si="17"/>
        <v>25352</v>
      </c>
    </row>
    <row r="104" spans="4:16">
      <c r="E104" s="12" t="s">
        <v>152</v>
      </c>
      <c r="G104" s="13"/>
      <c r="H104" s="13"/>
      <c r="I104" s="13"/>
      <c r="J104" s="14">
        <v>620.4</v>
      </c>
      <c r="K104" s="14">
        <v>520.5</v>
      </c>
      <c r="L104" s="14">
        <v>1410.48</v>
      </c>
      <c r="M104" s="13"/>
      <c r="N104" s="13"/>
      <c r="O104" s="14">
        <v>356.1</v>
      </c>
      <c r="P104" s="14">
        <f t="shared" si="17"/>
        <v>2907.48</v>
      </c>
    </row>
    <row r="105" spans="4:16">
      <c r="E105" s="12" t="s">
        <v>161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F106" s="12" t="s">
        <v>162</v>
      </c>
      <c r="G106" s="13"/>
      <c r="H106" s="14">
        <v>4481.1099999999997</v>
      </c>
      <c r="I106" s="14">
        <v>2462.2399999999998</v>
      </c>
      <c r="J106" s="14">
        <v>1072</v>
      </c>
      <c r="K106" s="14">
        <v>698.84</v>
      </c>
      <c r="L106" s="14">
        <v>3190.66</v>
      </c>
      <c r="M106" s="14">
        <v>7367.29</v>
      </c>
      <c r="N106" s="14">
        <v>713</v>
      </c>
      <c r="O106" s="14">
        <v>4239.8599999999997</v>
      </c>
      <c r="P106" s="14">
        <f>ROUND(SUM(G106:O106),5)</f>
        <v>24225</v>
      </c>
    </row>
    <row r="107" spans="4:16">
      <c r="F107" s="12" t="s">
        <v>163</v>
      </c>
      <c r="G107" s="13"/>
      <c r="H107" s="13"/>
      <c r="I107" s="13"/>
      <c r="J107" s="13"/>
      <c r="K107" s="14">
        <v>2970.7</v>
      </c>
      <c r="L107" s="14">
        <v>538</v>
      </c>
      <c r="M107" s="13"/>
      <c r="N107" s="14">
        <v>3109.2</v>
      </c>
      <c r="O107" s="13"/>
      <c r="P107" s="14">
        <f>ROUND(SUM(G107:O107),5)</f>
        <v>6617.9</v>
      </c>
    </row>
    <row r="108" spans="4:16">
      <c r="F108" s="12" t="s">
        <v>164</v>
      </c>
      <c r="G108" s="15">
        <v>509.3</v>
      </c>
      <c r="H108" s="15">
        <v>47.81</v>
      </c>
      <c r="I108" s="15">
        <v>512.13</v>
      </c>
      <c r="J108" s="15">
        <v>47.81</v>
      </c>
      <c r="K108" s="15">
        <v>47.81</v>
      </c>
      <c r="L108" s="15">
        <v>516.35</v>
      </c>
      <c r="M108" s="15">
        <v>522.94000000000005</v>
      </c>
      <c r="N108" s="15">
        <v>47.81</v>
      </c>
      <c r="O108" s="15">
        <v>288.67</v>
      </c>
      <c r="P108" s="15">
        <f>ROUND(SUM(G108:O108),5)</f>
        <v>2540.63</v>
      </c>
    </row>
    <row r="109" spans="4:16">
      <c r="E109" s="12" t="s">
        <v>165</v>
      </c>
      <c r="G109" s="15">
        <f t="shared" ref="G109:O109" si="19">ROUND(SUM(G105:G108),5)</f>
        <v>509.3</v>
      </c>
      <c r="H109" s="15">
        <f t="shared" si="19"/>
        <v>4528.92</v>
      </c>
      <c r="I109" s="15">
        <f t="shared" si="19"/>
        <v>2974.37</v>
      </c>
      <c r="J109" s="15">
        <f t="shared" si="19"/>
        <v>1119.81</v>
      </c>
      <c r="K109" s="15">
        <f t="shared" si="19"/>
        <v>3717.35</v>
      </c>
      <c r="L109" s="15">
        <f t="shared" si="19"/>
        <v>4245.01</v>
      </c>
      <c r="M109" s="15">
        <f t="shared" si="19"/>
        <v>7890.23</v>
      </c>
      <c r="N109" s="15">
        <f t="shared" si="19"/>
        <v>3870.01</v>
      </c>
      <c r="O109" s="15">
        <f t="shared" si="19"/>
        <v>4528.53</v>
      </c>
      <c r="P109" s="15">
        <f>ROUND(SUM(G109:O109),5)</f>
        <v>33383.53</v>
      </c>
    </row>
    <row r="110" spans="4:16">
      <c r="D110" s="12" t="s">
        <v>166</v>
      </c>
      <c r="G110" s="14">
        <f t="shared" ref="G110:O110" si="20">ROUND(G95+SUM(G102:G104)+G109,5)</f>
        <v>4235.28</v>
      </c>
      <c r="H110" s="14">
        <f t="shared" si="20"/>
        <v>24972.880000000001</v>
      </c>
      <c r="I110" s="14">
        <f t="shared" si="20"/>
        <v>7524.12</v>
      </c>
      <c r="J110" s="14">
        <f t="shared" si="20"/>
        <v>5542.1</v>
      </c>
      <c r="K110" s="14">
        <f t="shared" si="20"/>
        <v>10858.32</v>
      </c>
      <c r="L110" s="14">
        <f t="shared" si="20"/>
        <v>10193.41</v>
      </c>
      <c r="M110" s="14">
        <f t="shared" si="20"/>
        <v>11475.72</v>
      </c>
      <c r="N110" s="14">
        <f t="shared" si="20"/>
        <v>14629.15</v>
      </c>
      <c r="O110" s="14">
        <f t="shared" si="20"/>
        <v>14902.06</v>
      </c>
      <c r="P110" s="14">
        <f>ROUND(SUM(G110:O110),5)</f>
        <v>104333.04</v>
      </c>
    </row>
    <row r="111" spans="4:16">
      <c r="D111" s="12" t="s">
        <v>86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4:16">
      <c r="E112" s="12" t="s">
        <v>178</v>
      </c>
      <c r="G112" s="14">
        <v>10727.68</v>
      </c>
      <c r="H112" s="14">
        <v>11062.68</v>
      </c>
      <c r="I112" s="14">
        <v>11041.04</v>
      </c>
      <c r="J112" s="14">
        <v>10663.87</v>
      </c>
      <c r="K112" s="14">
        <v>10996.56</v>
      </c>
      <c r="L112" s="14">
        <v>10620.7</v>
      </c>
      <c r="M112" s="14">
        <v>10951.83</v>
      </c>
      <c r="N112" s="14">
        <v>10929.88</v>
      </c>
      <c r="O112" s="14">
        <v>9852.25</v>
      </c>
      <c r="P112" s="14">
        <f>ROUND(SUM(G112:O112),5)</f>
        <v>96846.49</v>
      </c>
    </row>
    <row r="113" spans="5:16">
      <c r="E113" s="12" t="s">
        <v>181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  <row r="114" spans="5:16">
      <c r="F114" s="12" t="s">
        <v>183</v>
      </c>
      <c r="G114" s="13"/>
      <c r="H114" s="13"/>
      <c r="I114" s="14">
        <v>750</v>
      </c>
      <c r="J114" s="14">
        <v>1109.75</v>
      </c>
      <c r="K114" s="13"/>
      <c r="L114" s="13"/>
      <c r="M114" s="14">
        <v>552.25</v>
      </c>
      <c r="N114" s="14">
        <v>32.07</v>
      </c>
      <c r="O114" s="14">
        <v>26.78</v>
      </c>
      <c r="P114" s="14">
        <f t="shared" ref="P114:P133" si="21">ROUND(SUM(G114:O114),5)</f>
        <v>2470.85</v>
      </c>
    </row>
    <row r="115" spans="5:16">
      <c r="F115" s="12" t="s">
        <v>184</v>
      </c>
      <c r="G115" s="13"/>
      <c r="H115" s="13"/>
      <c r="I115" s="13"/>
      <c r="J115" s="13"/>
      <c r="K115" s="14">
        <v>200</v>
      </c>
      <c r="L115" s="13"/>
      <c r="M115" s="13"/>
      <c r="N115" s="13"/>
      <c r="O115" s="14">
        <v>250</v>
      </c>
      <c r="P115" s="14">
        <f t="shared" si="21"/>
        <v>450</v>
      </c>
    </row>
    <row r="116" spans="5:16">
      <c r="F116" s="12" t="s">
        <v>182</v>
      </c>
      <c r="G116" s="17"/>
      <c r="H116" s="17"/>
      <c r="I116" s="17"/>
      <c r="J116" s="15">
        <v>173.97</v>
      </c>
      <c r="K116" s="15">
        <v>1200.5</v>
      </c>
      <c r="L116" s="17"/>
      <c r="M116" s="17"/>
      <c r="N116" s="15">
        <v>37.869999999999997</v>
      </c>
      <c r="O116" s="17"/>
      <c r="P116" s="15">
        <f t="shared" si="21"/>
        <v>1412.34</v>
      </c>
    </row>
    <row r="117" spans="5:16">
      <c r="E117" s="12" t="s">
        <v>185</v>
      </c>
      <c r="G117" s="13"/>
      <c r="H117" s="13"/>
      <c r="I117" s="14">
        <f>ROUND(SUM(I113:I116),5)</f>
        <v>750</v>
      </c>
      <c r="J117" s="14">
        <f>ROUND(SUM(J113:J116),5)</f>
        <v>1283.72</v>
      </c>
      <c r="K117" s="14">
        <f>ROUND(SUM(K113:K116),5)</f>
        <v>1400.5</v>
      </c>
      <c r="L117" s="13"/>
      <c r="M117" s="14">
        <f>ROUND(SUM(M113:M116),5)</f>
        <v>552.25</v>
      </c>
      <c r="N117" s="14">
        <f>ROUND(SUM(N113:N116),5)</f>
        <v>69.94</v>
      </c>
      <c r="O117" s="14">
        <f>ROUND(SUM(O113:O116),5)</f>
        <v>276.77999999999997</v>
      </c>
      <c r="P117" s="14">
        <f t="shared" si="21"/>
        <v>4333.1899999999996</v>
      </c>
    </row>
    <row r="118" spans="5:16">
      <c r="E118" s="12" t="s">
        <v>167</v>
      </c>
      <c r="G118" s="14">
        <v>129.71</v>
      </c>
      <c r="H118" s="14">
        <v>152.25</v>
      </c>
      <c r="I118" s="14">
        <v>579.97</v>
      </c>
      <c r="J118" s="14">
        <v>838.67</v>
      </c>
      <c r="K118" s="14">
        <v>711.63</v>
      </c>
      <c r="L118" s="14">
        <v>954.76</v>
      </c>
      <c r="M118" s="14">
        <v>118.5</v>
      </c>
      <c r="N118" s="14">
        <v>1145.1500000000001</v>
      </c>
      <c r="O118" s="14">
        <v>74.14</v>
      </c>
      <c r="P118" s="14">
        <f t="shared" si="21"/>
        <v>4704.78</v>
      </c>
    </row>
    <row r="119" spans="5:16">
      <c r="E119" s="12" t="s">
        <v>168</v>
      </c>
      <c r="G119" s="13"/>
      <c r="H119" s="13"/>
      <c r="I119" s="14">
        <v>1675</v>
      </c>
      <c r="J119" s="14">
        <v>13500</v>
      </c>
      <c r="K119" s="14">
        <v>1100</v>
      </c>
      <c r="L119" s="13"/>
      <c r="M119" s="14">
        <v>638.04</v>
      </c>
      <c r="N119" s="13"/>
      <c r="O119" s="14">
        <v>71.989999999999995</v>
      </c>
      <c r="P119" s="14">
        <f t="shared" si="21"/>
        <v>16985.03</v>
      </c>
    </row>
    <row r="120" spans="5:16">
      <c r="E120" s="12" t="s">
        <v>169</v>
      </c>
      <c r="G120" s="14">
        <v>5</v>
      </c>
      <c r="H120" s="14">
        <v>250</v>
      </c>
      <c r="I120" s="14">
        <v>3158.09</v>
      </c>
      <c r="J120" s="14">
        <v>153.75</v>
      </c>
      <c r="K120" s="14">
        <v>35</v>
      </c>
      <c r="L120" s="14">
        <v>15000</v>
      </c>
      <c r="M120" s="14">
        <v>15060</v>
      </c>
      <c r="N120" s="14">
        <v>15559.39</v>
      </c>
      <c r="O120" s="14">
        <v>15581.59</v>
      </c>
      <c r="P120" s="14">
        <f t="shared" si="21"/>
        <v>64802.82</v>
      </c>
    </row>
    <row r="121" spans="5:16">
      <c r="E121" s="12" t="s">
        <v>170</v>
      </c>
      <c r="G121" s="14">
        <v>464</v>
      </c>
      <c r="H121" s="14">
        <v>410</v>
      </c>
      <c r="I121" s="14">
        <v>437</v>
      </c>
      <c r="J121" s="14">
        <v>500</v>
      </c>
      <c r="K121" s="14">
        <v>509</v>
      </c>
      <c r="L121" s="14">
        <v>500</v>
      </c>
      <c r="M121" s="14">
        <v>509</v>
      </c>
      <c r="N121" s="14">
        <v>530</v>
      </c>
      <c r="O121" s="14">
        <v>500</v>
      </c>
      <c r="P121" s="14">
        <f t="shared" si="21"/>
        <v>4359</v>
      </c>
    </row>
    <row r="122" spans="5:16">
      <c r="E122" s="12" t="s">
        <v>171</v>
      </c>
      <c r="G122" s="13"/>
      <c r="H122" s="13"/>
      <c r="I122" s="14">
        <v>102</v>
      </c>
      <c r="J122" s="13"/>
      <c r="K122" s="13"/>
      <c r="L122" s="14">
        <v>833</v>
      </c>
      <c r="M122" s="13"/>
      <c r="N122" s="13"/>
      <c r="O122" s="13"/>
      <c r="P122" s="14">
        <f t="shared" si="21"/>
        <v>935</v>
      </c>
    </row>
    <row r="123" spans="5:16">
      <c r="E123" s="12" t="s">
        <v>172</v>
      </c>
      <c r="G123" s="14">
        <v>272.91000000000003</v>
      </c>
      <c r="H123" s="14">
        <v>12.4</v>
      </c>
      <c r="I123" s="14">
        <v>1172.6300000000001</v>
      </c>
      <c r="J123" s="14">
        <v>362.74</v>
      </c>
      <c r="K123" s="14">
        <v>222.69</v>
      </c>
      <c r="L123" s="14">
        <v>54.38</v>
      </c>
      <c r="M123" s="14">
        <v>756.47</v>
      </c>
      <c r="N123" s="14">
        <v>446.9</v>
      </c>
      <c r="O123" s="13"/>
      <c r="P123" s="14">
        <f t="shared" si="21"/>
        <v>3301.12</v>
      </c>
    </row>
    <row r="124" spans="5:16">
      <c r="E124" s="12" t="s">
        <v>173</v>
      </c>
      <c r="G124" s="13"/>
      <c r="H124" s="14">
        <v>5096.68</v>
      </c>
      <c r="I124" s="14">
        <v>2296.34</v>
      </c>
      <c r="J124" s="14">
        <v>2296.34</v>
      </c>
      <c r="K124" s="14">
        <v>2296.33</v>
      </c>
      <c r="L124" s="14">
        <v>2296.33</v>
      </c>
      <c r="M124" s="14">
        <v>2296.33</v>
      </c>
      <c r="N124" s="14">
        <v>2296.33</v>
      </c>
      <c r="O124" s="14">
        <v>2296.33</v>
      </c>
      <c r="P124" s="14">
        <f t="shared" si="21"/>
        <v>21171.01</v>
      </c>
    </row>
    <row r="125" spans="5:16">
      <c r="E125" s="12" t="s">
        <v>174</v>
      </c>
      <c r="G125" s="13"/>
      <c r="H125" s="13"/>
      <c r="I125" s="13"/>
      <c r="J125" s="13"/>
      <c r="K125" s="14">
        <v>360</v>
      </c>
      <c r="L125" s="14">
        <v>5260</v>
      </c>
      <c r="M125" s="13"/>
      <c r="N125" s="14">
        <v>4995</v>
      </c>
      <c r="O125" s="13"/>
      <c r="P125" s="14">
        <f t="shared" si="21"/>
        <v>10615</v>
      </c>
    </row>
    <row r="126" spans="5:16">
      <c r="E126" s="12" t="s">
        <v>175</v>
      </c>
      <c r="G126" s="13"/>
      <c r="H126" s="14">
        <v>98.95</v>
      </c>
      <c r="I126" s="14">
        <v>250</v>
      </c>
      <c r="J126" s="14">
        <v>10</v>
      </c>
      <c r="K126" s="13"/>
      <c r="L126" s="14">
        <v>423.56</v>
      </c>
      <c r="M126" s="13"/>
      <c r="N126" s="14">
        <v>74.75</v>
      </c>
      <c r="O126" s="14">
        <v>151.80000000000001</v>
      </c>
      <c r="P126" s="14">
        <f t="shared" si="21"/>
        <v>1009.06</v>
      </c>
    </row>
    <row r="127" spans="5:16">
      <c r="E127" s="12" t="s">
        <v>176</v>
      </c>
      <c r="G127" s="13"/>
      <c r="H127" s="14">
        <v>156</v>
      </c>
      <c r="I127" s="14">
        <v>182.8</v>
      </c>
      <c r="J127" s="13"/>
      <c r="K127" s="14">
        <v>48</v>
      </c>
      <c r="L127" s="14">
        <v>490</v>
      </c>
      <c r="M127" s="14">
        <v>298.77999999999997</v>
      </c>
      <c r="N127" s="14">
        <v>95</v>
      </c>
      <c r="O127" s="14">
        <v>239.86</v>
      </c>
      <c r="P127" s="14">
        <f t="shared" si="21"/>
        <v>1510.44</v>
      </c>
    </row>
    <row r="128" spans="5:16">
      <c r="E128" s="12" t="s">
        <v>180</v>
      </c>
      <c r="G128" s="15">
        <v>70.06</v>
      </c>
      <c r="H128" s="15">
        <v>60.08</v>
      </c>
      <c r="I128" s="15">
        <v>51.9</v>
      </c>
      <c r="J128" s="15">
        <v>69.64</v>
      </c>
      <c r="K128" s="15">
        <v>420</v>
      </c>
      <c r="L128" s="13"/>
      <c r="M128" s="15">
        <v>82.57</v>
      </c>
      <c r="N128" s="15">
        <v>128.19999999999999</v>
      </c>
      <c r="O128" s="15">
        <v>63</v>
      </c>
      <c r="P128" s="15">
        <f t="shared" si="21"/>
        <v>945.45</v>
      </c>
    </row>
    <row r="129" spans="1:16">
      <c r="D129" s="12" t="s">
        <v>186</v>
      </c>
      <c r="G129" s="14">
        <f t="shared" ref="G129:O129" si="22">ROUND(SUM(G111:G112)+SUM(G117:G128),5)</f>
        <v>11669.36</v>
      </c>
      <c r="H129" s="14">
        <f t="shared" si="22"/>
        <v>17299.04</v>
      </c>
      <c r="I129" s="14">
        <f t="shared" si="22"/>
        <v>21696.77</v>
      </c>
      <c r="J129" s="14">
        <f t="shared" si="22"/>
        <v>29678.73</v>
      </c>
      <c r="K129" s="14">
        <f t="shared" si="22"/>
        <v>18099.71</v>
      </c>
      <c r="L129" s="14">
        <f t="shared" si="22"/>
        <v>36432.730000000003</v>
      </c>
      <c r="M129" s="14">
        <f t="shared" si="22"/>
        <v>31263.77</v>
      </c>
      <c r="N129" s="14">
        <f t="shared" si="22"/>
        <v>36270.54</v>
      </c>
      <c r="O129" s="14">
        <f t="shared" si="22"/>
        <v>29107.74</v>
      </c>
      <c r="P129" s="14">
        <f t="shared" si="21"/>
        <v>231518.39</v>
      </c>
    </row>
    <row r="130" spans="1:16">
      <c r="D130" s="12" t="s">
        <v>87</v>
      </c>
      <c r="G130" s="15">
        <v>7881.03</v>
      </c>
      <c r="H130" s="15">
        <v>7881.03</v>
      </c>
      <c r="I130" s="15">
        <v>7881.03</v>
      </c>
      <c r="J130" s="15">
        <v>7881.03</v>
      </c>
      <c r="K130" s="15">
        <v>7881.03</v>
      </c>
      <c r="L130" s="15">
        <v>7881.03</v>
      </c>
      <c r="M130" s="15">
        <v>7881.03</v>
      </c>
      <c r="N130" s="15">
        <v>7881.03</v>
      </c>
      <c r="O130" s="15">
        <v>7881.03</v>
      </c>
      <c r="P130" s="15">
        <f t="shared" si="21"/>
        <v>70929.27</v>
      </c>
    </row>
    <row r="131" spans="1:16">
      <c r="C131" s="12" t="s">
        <v>88</v>
      </c>
      <c r="G131" s="15">
        <f t="shared" ref="G131:O131" si="23">ROUND(G32+G69+SUM(G74:G77)+G94+G110+SUM(G129:G130),5)</f>
        <v>249868.78</v>
      </c>
      <c r="H131" s="15">
        <f t="shared" si="23"/>
        <v>288725.81</v>
      </c>
      <c r="I131" s="15">
        <f t="shared" si="23"/>
        <v>268541.5</v>
      </c>
      <c r="J131" s="15">
        <f t="shared" si="23"/>
        <v>277173.62</v>
      </c>
      <c r="K131" s="15">
        <f t="shared" si="23"/>
        <v>253703.93</v>
      </c>
      <c r="L131" s="15">
        <f t="shared" si="23"/>
        <v>313949.64</v>
      </c>
      <c r="M131" s="15">
        <f t="shared" si="23"/>
        <v>289358.55</v>
      </c>
      <c r="N131" s="15">
        <f t="shared" si="23"/>
        <v>291367.52</v>
      </c>
      <c r="O131" s="15">
        <f t="shared" si="23"/>
        <v>290679.31</v>
      </c>
      <c r="P131" s="15">
        <f t="shared" si="21"/>
        <v>2523368.66</v>
      </c>
    </row>
    <row r="132" spans="1:16">
      <c r="B132" s="12" t="s">
        <v>89</v>
      </c>
      <c r="G132" s="15">
        <f t="shared" ref="G132:O132" si="24">ROUND(G5+G31-G131,5)</f>
        <v>31534.45</v>
      </c>
      <c r="H132" s="15">
        <f t="shared" si="24"/>
        <v>-9000.08</v>
      </c>
      <c r="I132" s="15">
        <f t="shared" si="24"/>
        <v>12049.84</v>
      </c>
      <c r="J132" s="15">
        <f t="shared" si="24"/>
        <v>505.68</v>
      </c>
      <c r="K132" s="15">
        <f t="shared" si="24"/>
        <v>24250.77</v>
      </c>
      <c r="L132" s="15">
        <f t="shared" si="24"/>
        <v>-36612.21</v>
      </c>
      <c r="M132" s="15">
        <f t="shared" si="24"/>
        <v>-21741.87</v>
      </c>
      <c r="N132" s="15">
        <f t="shared" si="24"/>
        <v>-24934.79</v>
      </c>
      <c r="O132" s="15">
        <f t="shared" si="24"/>
        <v>-20896.11</v>
      </c>
      <c r="P132" s="15">
        <f t="shared" si="21"/>
        <v>-44844.32</v>
      </c>
    </row>
    <row r="133" spans="1:16" ht="14.5" thickBot="1">
      <c r="A133" s="12" t="s">
        <v>50</v>
      </c>
      <c r="G133" s="16">
        <f t="shared" ref="G133:O133" si="25">G132</f>
        <v>31534.45</v>
      </c>
      <c r="H133" s="16">
        <f t="shared" si="25"/>
        <v>-9000.08</v>
      </c>
      <c r="I133" s="16">
        <f t="shared" si="25"/>
        <v>12049.84</v>
      </c>
      <c r="J133" s="16">
        <f t="shared" si="25"/>
        <v>505.68</v>
      </c>
      <c r="K133" s="16">
        <f t="shared" si="25"/>
        <v>24250.77</v>
      </c>
      <c r="L133" s="16">
        <f t="shared" si="25"/>
        <v>-36612.21</v>
      </c>
      <c r="M133" s="16">
        <f t="shared" si="25"/>
        <v>-21741.87</v>
      </c>
      <c r="N133" s="16">
        <f t="shared" si="25"/>
        <v>-24934.79</v>
      </c>
      <c r="O133" s="16">
        <f t="shared" si="25"/>
        <v>-20896.11</v>
      </c>
      <c r="P133" s="16">
        <f t="shared" si="21"/>
        <v>-44844.32</v>
      </c>
    </row>
    <row r="134" spans="1:16"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</sheetData>
  <pageMargins left="0.75" right="0.5" top="0.75" bottom="0.75" header="0.5" footer="0.5"/>
  <pageSetup scale="57" fitToHeight="2" orientation="portrait" r:id="rId1"/>
  <headerFooter>
    <oddFooter>&amp;L&amp;"Arial,Regular"&amp;F&amp;C&amp;"Arial,Regular"&amp;A&amp;R&amp;"Arial,Regular"&amp;D 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139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2.66406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567</v>
      </c>
      <c r="H3" s="10" t="s">
        <v>2</v>
      </c>
    </row>
    <row r="5" spans="1:8" ht="28">
      <c r="G5" s="22" t="s">
        <v>569</v>
      </c>
      <c r="H5" s="22" t="s">
        <v>570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2138287</v>
      </c>
      <c r="H9" s="14">
        <v>2022098</v>
      </c>
    </row>
    <row r="10" spans="1:8">
      <c r="E10" s="12" t="s">
        <v>68</v>
      </c>
      <c r="G10" s="13"/>
      <c r="H10" s="13"/>
    </row>
    <row r="11" spans="1:8">
      <c r="F11" s="12" t="s">
        <v>93</v>
      </c>
      <c r="G11" s="17"/>
      <c r="H11" s="15">
        <v>4289</v>
      </c>
    </row>
    <row r="12" spans="1:8">
      <c r="E12" s="12" t="s">
        <v>94</v>
      </c>
      <c r="G12" s="13"/>
      <c r="H12" s="14">
        <f>ROUND(SUM(H10:H11),5)</f>
        <v>4289</v>
      </c>
    </row>
    <row r="13" spans="1:8">
      <c r="E13" s="12" t="s">
        <v>69</v>
      </c>
      <c r="G13" s="13"/>
      <c r="H13" s="13"/>
    </row>
    <row r="14" spans="1:8">
      <c r="F14" s="12" t="s">
        <v>96</v>
      </c>
      <c r="G14" s="14">
        <v>34.659999999999997</v>
      </c>
      <c r="H14" s="14">
        <v>44.03</v>
      </c>
    </row>
    <row r="15" spans="1:8">
      <c r="F15" s="12" t="s">
        <v>95</v>
      </c>
      <c r="G15" s="15">
        <v>25.05</v>
      </c>
      <c r="H15" s="15">
        <v>16.559999999999999</v>
      </c>
    </row>
    <row r="16" spans="1:8">
      <c r="E16" s="12" t="s">
        <v>97</v>
      </c>
      <c r="G16" s="14">
        <f>ROUND(SUM(G13:G15),5)</f>
        <v>59.71</v>
      </c>
      <c r="H16" s="14">
        <f>ROUND(SUM(H13:H15),5)</f>
        <v>60.59</v>
      </c>
    </row>
    <row r="17" spans="3:8">
      <c r="E17" s="12" t="s">
        <v>70</v>
      </c>
      <c r="G17" s="13"/>
      <c r="H17" s="13"/>
    </row>
    <row r="18" spans="3:8">
      <c r="F18" s="12" t="s">
        <v>99</v>
      </c>
      <c r="G18" s="14">
        <v>10247.08</v>
      </c>
      <c r="H18" s="14">
        <v>8921.98</v>
      </c>
    </row>
    <row r="19" spans="3:8">
      <c r="F19" s="12" t="s">
        <v>100</v>
      </c>
      <c r="G19" s="14">
        <v>131</v>
      </c>
      <c r="H19" s="14">
        <v>2572.5300000000002</v>
      </c>
    </row>
    <row r="20" spans="3:8">
      <c r="F20" s="12" t="s">
        <v>101</v>
      </c>
      <c r="G20" s="14">
        <v>4473.1899999999996</v>
      </c>
      <c r="H20" s="14">
        <v>8425.7099999999991</v>
      </c>
    </row>
    <row r="21" spans="3:8">
      <c r="F21" s="12" t="s">
        <v>98</v>
      </c>
      <c r="G21" s="15">
        <v>193.45</v>
      </c>
      <c r="H21" s="15">
        <v>156.97999999999999</v>
      </c>
    </row>
    <row r="22" spans="3:8">
      <c r="E22" s="12" t="s">
        <v>102</v>
      </c>
      <c r="G22" s="14">
        <f>ROUND(SUM(G17:G21),5)</f>
        <v>15044.72</v>
      </c>
      <c r="H22" s="14">
        <f>ROUND(SUM(H17:H21),5)</f>
        <v>20077.2</v>
      </c>
    </row>
    <row r="23" spans="3:8">
      <c r="E23" s="12" t="s">
        <v>71</v>
      </c>
      <c r="G23" s="14">
        <v>17140.3</v>
      </c>
      <c r="H23" s="14">
        <v>21131.599999999999</v>
      </c>
    </row>
    <row r="24" spans="3:8">
      <c r="E24" s="12" t="s">
        <v>73</v>
      </c>
      <c r="G24" s="14">
        <v>3303.57</v>
      </c>
      <c r="H24" s="14">
        <v>697.73</v>
      </c>
    </row>
    <row r="25" spans="3:8">
      <c r="E25" s="12" t="s">
        <v>74</v>
      </c>
      <c r="G25" s="14">
        <v>3252.98</v>
      </c>
      <c r="H25" s="14">
        <v>2790.55</v>
      </c>
    </row>
    <row r="26" spans="3:8">
      <c r="E26" s="12" t="s">
        <v>75</v>
      </c>
      <c r="G26" s="13"/>
      <c r="H26" s="13"/>
    </row>
    <row r="27" spans="3:8">
      <c r="F27" s="12" t="s">
        <v>104</v>
      </c>
      <c r="G27" s="14">
        <v>3829.64</v>
      </c>
      <c r="H27" s="14">
        <v>4367.8900000000003</v>
      </c>
    </row>
    <row r="28" spans="3:8">
      <c r="F28" s="12" t="s">
        <v>105</v>
      </c>
      <c r="G28" s="14">
        <v>3191</v>
      </c>
      <c r="H28" s="14">
        <v>2634.72</v>
      </c>
    </row>
    <row r="29" spans="3:8">
      <c r="F29" s="12" t="s">
        <v>103</v>
      </c>
      <c r="G29" s="15">
        <v>9092.86</v>
      </c>
      <c r="H29" s="15">
        <v>6846.31</v>
      </c>
    </row>
    <row r="30" spans="3:8">
      <c r="E30" s="12" t="s">
        <v>106</v>
      </c>
      <c r="G30" s="15">
        <f>ROUND(SUM(G26:G29),5)</f>
        <v>16113.5</v>
      </c>
      <c r="H30" s="15">
        <f>ROUND(SUM(H26:H29),5)</f>
        <v>13848.92</v>
      </c>
    </row>
    <row r="31" spans="3:8">
      <c r="D31" s="12" t="s">
        <v>76</v>
      </c>
      <c r="G31" s="15">
        <f>ROUND(SUM(G7:G9)+G12+G16+SUM(G22:G25)+G30,5)</f>
        <v>2208740.1</v>
      </c>
      <c r="H31" s="15">
        <f>ROUND(SUM(H7:H9)+H12+H16+SUM(H22:H25)+H30,5)</f>
        <v>2103353.59</v>
      </c>
    </row>
    <row r="32" spans="3:8">
      <c r="C32" s="12" t="s">
        <v>77</v>
      </c>
      <c r="G32" s="14">
        <f>G31</f>
        <v>2208740.1</v>
      </c>
      <c r="H32" s="14">
        <f>H31</f>
        <v>2103353.59</v>
      </c>
    </row>
    <row r="33" spans="3:8">
      <c r="C33" s="12" t="s">
        <v>78</v>
      </c>
      <c r="G33" s="13"/>
      <c r="H33" s="13"/>
    </row>
    <row r="34" spans="3:8">
      <c r="D34" s="12" t="s">
        <v>79</v>
      </c>
      <c r="G34" s="13"/>
      <c r="H34" s="13"/>
    </row>
    <row r="35" spans="3:8">
      <c r="E35" s="12" t="s">
        <v>467</v>
      </c>
      <c r="G35" s="13"/>
      <c r="H35" s="13"/>
    </row>
    <row r="36" spans="3:8">
      <c r="E36" s="12" t="s">
        <v>310</v>
      </c>
      <c r="G36" s="14">
        <v>7800</v>
      </c>
      <c r="H36" s="13"/>
    </row>
    <row r="37" spans="3:8">
      <c r="E37" s="12" t="s">
        <v>254</v>
      </c>
      <c r="G37" s="13"/>
      <c r="H37" s="13"/>
    </row>
    <row r="38" spans="3:8">
      <c r="F38" s="12" t="s">
        <v>133</v>
      </c>
      <c r="G38" s="14">
        <v>13559</v>
      </c>
      <c r="H38" s="14">
        <v>14197</v>
      </c>
    </row>
    <row r="39" spans="3:8">
      <c r="F39" s="12" t="s">
        <v>132</v>
      </c>
      <c r="G39" s="14">
        <v>7170.32</v>
      </c>
      <c r="H39" s="14">
        <v>11629.58</v>
      </c>
    </row>
    <row r="40" spans="3:8">
      <c r="F40" s="12" t="s">
        <v>131</v>
      </c>
      <c r="G40" s="14">
        <v>21184.06</v>
      </c>
      <c r="H40" s="14">
        <v>19668.45</v>
      </c>
    </row>
    <row r="41" spans="3:8">
      <c r="F41" s="12" t="s">
        <v>130</v>
      </c>
      <c r="G41" s="15">
        <v>26163.93</v>
      </c>
      <c r="H41" s="15">
        <v>21896.36</v>
      </c>
    </row>
    <row r="42" spans="3:8">
      <c r="E42" s="12" t="s">
        <v>255</v>
      </c>
      <c r="G42" s="14">
        <f>ROUND(SUM(G37:G41),5)</f>
        <v>68077.31</v>
      </c>
      <c r="H42" s="14">
        <f>ROUND(SUM(H37:H41),5)</f>
        <v>67391.39</v>
      </c>
    </row>
    <row r="43" spans="3:8">
      <c r="E43" s="12" t="s">
        <v>107</v>
      </c>
      <c r="G43" s="13"/>
      <c r="H43" s="13"/>
    </row>
    <row r="44" spans="3:8">
      <c r="F44" s="12" t="s">
        <v>543</v>
      </c>
      <c r="G44" s="14">
        <v>42751.34</v>
      </c>
      <c r="H44" s="13"/>
    </row>
    <row r="45" spans="3:8">
      <c r="F45" s="12" t="s">
        <v>544</v>
      </c>
      <c r="G45" s="15">
        <v>56375</v>
      </c>
      <c r="H45" s="15">
        <v>80333.279999999999</v>
      </c>
    </row>
    <row r="46" spans="3:8">
      <c r="E46" s="12" t="s">
        <v>545</v>
      </c>
      <c r="G46" s="14">
        <f>ROUND(SUM(G43:G45),5)</f>
        <v>99126.34</v>
      </c>
      <c r="H46" s="14">
        <f>ROUND(SUM(H43:H45),5)</f>
        <v>80333.279999999999</v>
      </c>
    </row>
    <row r="47" spans="3:8">
      <c r="E47" s="12" t="s">
        <v>108</v>
      </c>
      <c r="G47" s="14">
        <v>49739.040000000001</v>
      </c>
      <c r="H47" s="14">
        <v>49004</v>
      </c>
    </row>
    <row r="48" spans="3:8">
      <c r="E48" s="12" t="s">
        <v>109</v>
      </c>
      <c r="G48" s="14">
        <v>43333.279999999999</v>
      </c>
      <c r="H48" s="14">
        <v>48075.58</v>
      </c>
    </row>
    <row r="49" spans="5:8">
      <c r="E49" s="12" t="s">
        <v>110</v>
      </c>
      <c r="G49" s="13"/>
      <c r="H49" s="14">
        <v>16666.64</v>
      </c>
    </row>
    <row r="50" spans="5:8">
      <c r="E50" s="12" t="s">
        <v>111</v>
      </c>
      <c r="G50" s="14">
        <v>31422.6</v>
      </c>
      <c r="H50" s="14">
        <v>33886.239999999998</v>
      </c>
    </row>
    <row r="51" spans="5:8">
      <c r="E51" s="12" t="s">
        <v>112</v>
      </c>
      <c r="G51" s="14">
        <v>49038.720000000001</v>
      </c>
      <c r="H51" s="14">
        <v>48314.080000000002</v>
      </c>
    </row>
    <row r="52" spans="5:8">
      <c r="E52" s="12" t="s">
        <v>113</v>
      </c>
      <c r="G52" s="13"/>
      <c r="H52" s="13"/>
    </row>
    <row r="53" spans="5:8">
      <c r="F53" s="12" t="s">
        <v>546</v>
      </c>
      <c r="G53" s="14">
        <v>6000</v>
      </c>
      <c r="H53" s="13"/>
    </row>
    <row r="54" spans="5:8">
      <c r="F54" s="12" t="s">
        <v>547</v>
      </c>
      <c r="G54" s="15">
        <v>51140.480000000003</v>
      </c>
      <c r="H54" s="15">
        <v>50384.639999999999</v>
      </c>
    </row>
    <row r="55" spans="5:8">
      <c r="E55" s="12" t="s">
        <v>548</v>
      </c>
      <c r="G55" s="14">
        <f>ROUND(SUM(G52:G54),5)</f>
        <v>57140.480000000003</v>
      </c>
      <c r="H55" s="14">
        <f>ROUND(SUM(H52:H54),5)</f>
        <v>50384.639999999999</v>
      </c>
    </row>
    <row r="56" spans="5:8">
      <c r="E56" s="12" t="s">
        <v>114</v>
      </c>
      <c r="G56" s="14">
        <v>356294.48</v>
      </c>
      <c r="H56" s="14">
        <v>352869.17</v>
      </c>
    </row>
    <row r="57" spans="5:8">
      <c r="E57" s="12" t="s">
        <v>115</v>
      </c>
      <c r="G57" s="14">
        <v>54925.68</v>
      </c>
      <c r="H57" s="14">
        <v>66579.100000000006</v>
      </c>
    </row>
    <row r="58" spans="5:8">
      <c r="E58" s="12" t="s">
        <v>116</v>
      </c>
      <c r="G58" s="14">
        <v>195967.68</v>
      </c>
      <c r="H58" s="14">
        <v>185808.17</v>
      </c>
    </row>
    <row r="59" spans="5:8">
      <c r="E59" s="12" t="s">
        <v>117</v>
      </c>
      <c r="G59" s="14">
        <v>366519.79</v>
      </c>
      <c r="H59" s="14">
        <v>229851.47</v>
      </c>
    </row>
    <row r="60" spans="5:8">
      <c r="E60" s="12" t="s">
        <v>118</v>
      </c>
      <c r="G60" s="14">
        <v>37084.94</v>
      </c>
      <c r="H60" s="14">
        <v>35178.239999999998</v>
      </c>
    </row>
    <row r="61" spans="5:8">
      <c r="E61" s="12" t="s">
        <v>119</v>
      </c>
      <c r="G61" s="14">
        <v>34764.660000000003</v>
      </c>
      <c r="H61" s="14">
        <v>34441.32</v>
      </c>
    </row>
    <row r="62" spans="5:8">
      <c r="E62" s="12" t="s">
        <v>120</v>
      </c>
      <c r="G62" s="14">
        <v>37986.660000000003</v>
      </c>
      <c r="H62" s="14">
        <v>37333.279999999999</v>
      </c>
    </row>
    <row r="63" spans="5:8">
      <c r="E63" s="12" t="s">
        <v>121</v>
      </c>
      <c r="G63" s="14">
        <v>37490.080000000002</v>
      </c>
      <c r="H63" s="14">
        <v>36716.720000000001</v>
      </c>
    </row>
    <row r="64" spans="5:8">
      <c r="E64" s="12" t="s">
        <v>122</v>
      </c>
      <c r="G64" s="14">
        <v>250</v>
      </c>
      <c r="H64" s="13"/>
    </row>
    <row r="65" spans="4:8">
      <c r="E65" s="12" t="s">
        <v>123</v>
      </c>
      <c r="G65" s="14">
        <v>987.44</v>
      </c>
      <c r="H65" s="13"/>
    </row>
    <row r="66" spans="4:8">
      <c r="E66" s="12" t="s">
        <v>124</v>
      </c>
      <c r="G66" s="14">
        <v>5231</v>
      </c>
      <c r="H66" s="14">
        <v>9545.3700000000008</v>
      </c>
    </row>
    <row r="67" spans="4:8">
      <c r="E67" s="12" t="s">
        <v>125</v>
      </c>
      <c r="G67" s="14">
        <v>29866.639999999999</v>
      </c>
      <c r="H67" s="14">
        <v>18924.96</v>
      </c>
    </row>
    <row r="68" spans="4:8">
      <c r="E68" s="12" t="s">
        <v>126</v>
      </c>
      <c r="G68" s="14">
        <v>2606.25</v>
      </c>
      <c r="H68" s="14">
        <v>1961.31</v>
      </c>
    </row>
    <row r="69" spans="4:8">
      <c r="E69" s="12" t="s">
        <v>127</v>
      </c>
      <c r="G69" s="13"/>
      <c r="H69" s="14">
        <v>8526</v>
      </c>
    </row>
    <row r="70" spans="4:8">
      <c r="E70" s="12" t="s">
        <v>128</v>
      </c>
      <c r="G70" s="13"/>
      <c r="H70" s="13"/>
    </row>
    <row r="71" spans="4:8">
      <c r="D71" s="12" t="s">
        <v>129</v>
      </c>
      <c r="G71" s="14">
        <f>ROUND(SUM(G34:G36)+G42+SUM(G46:G51)+SUM(G55:G70),5)</f>
        <v>1565653.07</v>
      </c>
      <c r="H71" s="14">
        <f>ROUND(SUM(H34:H36)+H42+SUM(H46:H51)+SUM(H55:H70),5)</f>
        <v>1411790.96</v>
      </c>
    </row>
    <row r="72" spans="4:8">
      <c r="D72" s="12" t="s">
        <v>80</v>
      </c>
      <c r="G72" s="13"/>
      <c r="H72" s="13"/>
    </row>
    <row r="73" spans="4:8">
      <c r="E73" s="12" t="s">
        <v>134</v>
      </c>
      <c r="G73" s="14">
        <v>230393.4</v>
      </c>
      <c r="H73" s="14">
        <v>213193.52</v>
      </c>
    </row>
    <row r="74" spans="4:8">
      <c r="E74" s="12" t="s">
        <v>135</v>
      </c>
      <c r="G74" s="14">
        <v>17192.900000000001</v>
      </c>
      <c r="H74" s="14">
        <v>19318.86</v>
      </c>
    </row>
    <row r="75" spans="4:8">
      <c r="E75" s="12" t="s">
        <v>136</v>
      </c>
      <c r="G75" s="15">
        <v>12148.7</v>
      </c>
      <c r="H75" s="15">
        <v>8195.76</v>
      </c>
    </row>
    <row r="76" spans="4:8">
      <c r="D76" s="12" t="s">
        <v>137</v>
      </c>
      <c r="G76" s="14">
        <f>ROUND(SUM(G72:G75),5)</f>
        <v>259735</v>
      </c>
      <c r="H76" s="14">
        <f>ROUND(SUM(H72:H75),5)</f>
        <v>240708.14</v>
      </c>
    </row>
    <row r="77" spans="4:8">
      <c r="D77" s="12" t="s">
        <v>81</v>
      </c>
      <c r="G77" s="14">
        <v>11853.4</v>
      </c>
      <c r="H77" s="14">
        <v>10723.82</v>
      </c>
    </row>
    <row r="78" spans="4:8">
      <c r="D78" s="12" t="s">
        <v>82</v>
      </c>
      <c r="G78" s="14">
        <v>1562.79</v>
      </c>
      <c r="H78" s="14">
        <v>2313.13</v>
      </c>
    </row>
    <row r="79" spans="4:8">
      <c r="D79" s="12" t="s">
        <v>83</v>
      </c>
      <c r="G79" s="13"/>
      <c r="H79" s="14">
        <v>300</v>
      </c>
    </row>
    <row r="80" spans="4:8">
      <c r="D80" s="12" t="s">
        <v>84</v>
      </c>
      <c r="G80" s="13"/>
      <c r="H80" s="13"/>
    </row>
    <row r="81" spans="4:8">
      <c r="E81" s="12" t="s">
        <v>256</v>
      </c>
      <c r="G81" s="14">
        <v>3387.64</v>
      </c>
      <c r="H81" s="14">
        <v>2353.0100000000002</v>
      </c>
    </row>
    <row r="82" spans="4:8">
      <c r="E82" s="12" t="s">
        <v>138</v>
      </c>
      <c r="G82" s="14">
        <v>1200.96</v>
      </c>
      <c r="H82" s="14">
        <v>4607.01</v>
      </c>
    </row>
    <row r="83" spans="4:8">
      <c r="E83" s="12" t="s">
        <v>139</v>
      </c>
      <c r="G83" s="14">
        <v>9252.7099999999991</v>
      </c>
      <c r="H83" s="14">
        <v>6340.14</v>
      </c>
    </row>
    <row r="84" spans="4:8">
      <c r="E84" s="12" t="s">
        <v>140</v>
      </c>
      <c r="G84" s="14">
        <v>1425.42</v>
      </c>
      <c r="H84" s="14">
        <v>4652.21</v>
      </c>
    </row>
    <row r="85" spans="4:8">
      <c r="E85" s="12" t="s">
        <v>141</v>
      </c>
      <c r="G85" s="14">
        <v>8570.36</v>
      </c>
      <c r="H85" s="14">
        <v>8468.73</v>
      </c>
    </row>
    <row r="86" spans="4:8">
      <c r="E86" s="12" t="s">
        <v>142</v>
      </c>
      <c r="G86" s="14">
        <v>2083.94</v>
      </c>
      <c r="H86" s="14">
        <v>3371.27</v>
      </c>
    </row>
    <row r="87" spans="4:8">
      <c r="E87" s="12" t="s">
        <v>143</v>
      </c>
      <c r="G87" s="14">
        <v>1200.8900000000001</v>
      </c>
      <c r="H87" s="14">
        <v>369.39</v>
      </c>
    </row>
    <row r="88" spans="4:8">
      <c r="E88" s="12" t="s">
        <v>144</v>
      </c>
      <c r="G88" s="14">
        <v>758.14</v>
      </c>
      <c r="H88" s="14">
        <v>1256.45</v>
      </c>
    </row>
    <row r="89" spans="4:8">
      <c r="E89" s="12" t="s">
        <v>257</v>
      </c>
      <c r="G89" s="14">
        <v>1050</v>
      </c>
      <c r="H89" s="14">
        <v>42.43</v>
      </c>
    </row>
    <row r="90" spans="4:8">
      <c r="E90" s="12" t="s">
        <v>145</v>
      </c>
      <c r="G90" s="14">
        <v>664.66</v>
      </c>
      <c r="H90" s="14">
        <v>1063.1300000000001</v>
      </c>
    </row>
    <row r="91" spans="4:8">
      <c r="E91" s="12" t="s">
        <v>146</v>
      </c>
      <c r="G91" s="14">
        <v>1783.39</v>
      </c>
      <c r="H91" s="14">
        <v>4169.04</v>
      </c>
    </row>
    <row r="92" spans="4:8">
      <c r="E92" s="12" t="s">
        <v>147</v>
      </c>
      <c r="G92" s="14">
        <v>3353.77</v>
      </c>
      <c r="H92" s="14">
        <v>3231.3</v>
      </c>
    </row>
    <row r="93" spans="4:8">
      <c r="E93" s="12" t="s">
        <v>148</v>
      </c>
      <c r="G93" s="14">
        <v>546.63</v>
      </c>
      <c r="H93" s="14">
        <v>1302</v>
      </c>
    </row>
    <row r="94" spans="4:8">
      <c r="E94" s="12" t="s">
        <v>490</v>
      </c>
      <c r="G94" s="14">
        <v>113.66</v>
      </c>
      <c r="H94" s="13"/>
    </row>
    <row r="95" spans="4:8">
      <c r="E95" s="12" t="s">
        <v>149</v>
      </c>
      <c r="G95" s="15">
        <v>3603.05</v>
      </c>
      <c r="H95" s="15">
        <v>8902.4500000000007</v>
      </c>
    </row>
    <row r="96" spans="4:8">
      <c r="D96" s="12" t="s">
        <v>150</v>
      </c>
      <c r="G96" s="14">
        <f>ROUND(SUM(G80:G95),5)</f>
        <v>38995.22</v>
      </c>
      <c r="H96" s="14">
        <f>ROUND(SUM(H80:H95),5)</f>
        <v>50128.56</v>
      </c>
    </row>
    <row r="97" spans="4:8">
      <c r="D97" s="12" t="s">
        <v>250</v>
      </c>
      <c r="G97" s="13"/>
      <c r="H97" s="14">
        <v>1216.58</v>
      </c>
    </row>
    <row r="98" spans="4:8">
      <c r="D98" s="12" t="s">
        <v>85</v>
      </c>
      <c r="G98" s="13"/>
      <c r="H98" s="13"/>
    </row>
    <row r="99" spans="4:8">
      <c r="E99" s="12" t="s">
        <v>153</v>
      </c>
      <c r="G99" s="13"/>
      <c r="H99" s="13"/>
    </row>
    <row r="100" spans="4:8">
      <c r="F100" s="12" t="s">
        <v>155</v>
      </c>
      <c r="G100" s="13"/>
      <c r="H100" s="14">
        <v>402</v>
      </c>
    </row>
    <row r="101" spans="4:8">
      <c r="F101" s="12" t="s">
        <v>156</v>
      </c>
      <c r="G101" s="14">
        <v>234.95</v>
      </c>
      <c r="H101" s="14">
        <v>231.7</v>
      </c>
    </row>
    <row r="102" spans="4:8">
      <c r="F102" s="12" t="s">
        <v>157</v>
      </c>
      <c r="G102" s="14">
        <v>1580</v>
      </c>
      <c r="H102" s="14">
        <v>5454.57</v>
      </c>
    </row>
    <row r="103" spans="4:8">
      <c r="F103" s="12" t="s">
        <v>158</v>
      </c>
      <c r="G103" s="14">
        <v>830.99</v>
      </c>
      <c r="H103" s="14">
        <v>1152.2</v>
      </c>
    </row>
    <row r="104" spans="4:8">
      <c r="F104" s="12" t="s">
        <v>159</v>
      </c>
      <c r="G104" s="14">
        <v>983</v>
      </c>
      <c r="H104" s="14">
        <v>5085</v>
      </c>
    </row>
    <row r="105" spans="4:8">
      <c r="F105" s="12" t="s">
        <v>154</v>
      </c>
      <c r="G105" s="15">
        <v>31783.66</v>
      </c>
      <c r="H105" s="15">
        <v>25484.57</v>
      </c>
    </row>
    <row r="106" spans="4:8">
      <c r="E106" s="12" t="s">
        <v>160</v>
      </c>
      <c r="G106" s="14">
        <f>ROUND(SUM(G99:G105),5)</f>
        <v>35412.6</v>
      </c>
      <c r="H106" s="14">
        <f>ROUND(SUM(H99:H105),5)</f>
        <v>37810.04</v>
      </c>
    </row>
    <row r="107" spans="4:8">
      <c r="E107" s="12" t="s">
        <v>151</v>
      </c>
      <c r="G107" s="14">
        <v>22612</v>
      </c>
      <c r="H107" s="14">
        <v>20718</v>
      </c>
    </row>
    <row r="108" spans="4:8">
      <c r="E108" s="12" t="s">
        <v>152</v>
      </c>
      <c r="G108" s="14">
        <v>2551.38</v>
      </c>
      <c r="H108" s="14">
        <v>2634.56</v>
      </c>
    </row>
    <row r="109" spans="4:8">
      <c r="E109" s="12" t="s">
        <v>161</v>
      </c>
      <c r="G109" s="13"/>
      <c r="H109" s="13"/>
    </row>
    <row r="110" spans="4:8">
      <c r="F110" s="12" t="s">
        <v>162</v>
      </c>
      <c r="G110" s="14">
        <v>19985.14</v>
      </c>
      <c r="H110" s="14">
        <v>20809.97</v>
      </c>
    </row>
    <row r="111" spans="4:8">
      <c r="F111" s="12" t="s">
        <v>163</v>
      </c>
      <c r="G111" s="14">
        <v>6617.9</v>
      </c>
      <c r="H111" s="14">
        <v>11824.7</v>
      </c>
    </row>
    <row r="112" spans="4:8">
      <c r="F112" s="12" t="s">
        <v>164</v>
      </c>
      <c r="G112" s="15">
        <v>2251.96</v>
      </c>
      <c r="H112" s="15">
        <v>2434.73</v>
      </c>
    </row>
    <row r="113" spans="4:8">
      <c r="E113" s="12" t="s">
        <v>165</v>
      </c>
      <c r="G113" s="15">
        <f>ROUND(SUM(G109:G112),5)</f>
        <v>28855</v>
      </c>
      <c r="H113" s="15">
        <f>ROUND(SUM(H109:H112),5)</f>
        <v>35069.4</v>
      </c>
    </row>
    <row r="114" spans="4:8">
      <c r="D114" s="12" t="s">
        <v>166</v>
      </c>
      <c r="G114" s="14">
        <f>ROUND(G98+SUM(G106:G108)+G113,5)</f>
        <v>89430.98</v>
      </c>
      <c r="H114" s="14">
        <f>ROUND(H98+SUM(H106:H108)+H113,5)</f>
        <v>96232</v>
      </c>
    </row>
    <row r="115" spans="4:8">
      <c r="D115" s="12" t="s">
        <v>86</v>
      </c>
      <c r="G115" s="13"/>
      <c r="H115" s="13"/>
    </row>
    <row r="116" spans="4:8">
      <c r="E116" s="12" t="s">
        <v>178</v>
      </c>
      <c r="G116" s="14">
        <v>86994.240000000005</v>
      </c>
      <c r="H116" s="14">
        <v>89079.61</v>
      </c>
    </row>
    <row r="117" spans="4:8">
      <c r="E117" s="12" t="s">
        <v>181</v>
      </c>
      <c r="G117" s="13"/>
      <c r="H117" s="13"/>
    </row>
    <row r="118" spans="4:8">
      <c r="F118" s="12" t="s">
        <v>183</v>
      </c>
      <c r="G118" s="14">
        <v>2444.0700000000002</v>
      </c>
      <c r="H118" s="14">
        <v>2371.16</v>
      </c>
    </row>
    <row r="119" spans="4:8">
      <c r="F119" s="12" t="s">
        <v>184</v>
      </c>
      <c r="G119" s="14">
        <v>200</v>
      </c>
      <c r="H119" s="14">
        <v>298</v>
      </c>
    </row>
    <row r="120" spans="4:8">
      <c r="F120" s="12" t="s">
        <v>182</v>
      </c>
      <c r="G120" s="15">
        <v>1412.34</v>
      </c>
      <c r="H120" s="15">
        <v>1428.04</v>
      </c>
    </row>
    <row r="121" spans="4:8">
      <c r="E121" s="12" t="s">
        <v>185</v>
      </c>
      <c r="G121" s="14">
        <f>ROUND(SUM(G117:G120),5)</f>
        <v>4056.41</v>
      </c>
      <c r="H121" s="14">
        <f>ROUND(SUM(H117:H120),5)</f>
        <v>4097.2</v>
      </c>
    </row>
    <row r="122" spans="4:8">
      <c r="E122" s="12" t="s">
        <v>167</v>
      </c>
      <c r="G122" s="14">
        <v>4630.6400000000003</v>
      </c>
      <c r="H122" s="14">
        <v>2474.52</v>
      </c>
    </row>
    <row r="123" spans="4:8">
      <c r="E123" s="12" t="s">
        <v>168</v>
      </c>
      <c r="G123" s="14">
        <v>16913.04</v>
      </c>
      <c r="H123" s="14">
        <v>25066.04</v>
      </c>
    </row>
    <row r="124" spans="4:8">
      <c r="E124" s="12" t="s">
        <v>169</v>
      </c>
      <c r="G124" s="14">
        <v>49221.23</v>
      </c>
      <c r="H124" s="14">
        <v>8020.47</v>
      </c>
    </row>
    <row r="125" spans="4:8">
      <c r="E125" s="12" t="s">
        <v>170</v>
      </c>
      <c r="G125" s="14">
        <v>3859</v>
      </c>
      <c r="H125" s="14">
        <v>2808</v>
      </c>
    </row>
    <row r="126" spans="4:8">
      <c r="E126" s="12" t="s">
        <v>171</v>
      </c>
      <c r="G126" s="14">
        <v>935</v>
      </c>
      <c r="H126" s="14">
        <v>780</v>
      </c>
    </row>
    <row r="127" spans="4:8">
      <c r="E127" s="12" t="s">
        <v>172</v>
      </c>
      <c r="G127" s="14">
        <v>3301.12</v>
      </c>
      <c r="H127" s="14">
        <v>1496.46</v>
      </c>
    </row>
    <row r="128" spans="4:8">
      <c r="E128" s="12" t="s">
        <v>173</v>
      </c>
      <c r="G128" s="14">
        <v>18874.68</v>
      </c>
      <c r="H128" s="14">
        <v>21686.959999999999</v>
      </c>
    </row>
    <row r="129" spans="1:8">
      <c r="E129" s="12" t="s">
        <v>174</v>
      </c>
      <c r="G129" s="14">
        <v>10615</v>
      </c>
      <c r="H129" s="14">
        <v>9585.6299999999992</v>
      </c>
    </row>
    <row r="130" spans="1:8">
      <c r="E130" s="12" t="s">
        <v>175</v>
      </c>
      <c r="G130" s="14">
        <v>857.26</v>
      </c>
      <c r="H130" s="14">
        <v>1298.9000000000001</v>
      </c>
    </row>
    <row r="131" spans="1:8">
      <c r="E131" s="12" t="s">
        <v>176</v>
      </c>
      <c r="G131" s="14">
        <v>1270.58</v>
      </c>
      <c r="H131" s="14">
        <v>1409.65</v>
      </c>
    </row>
    <row r="132" spans="1:8">
      <c r="E132" s="12" t="s">
        <v>180</v>
      </c>
      <c r="G132" s="15">
        <v>882.45</v>
      </c>
      <c r="H132" s="15">
        <v>771.42</v>
      </c>
    </row>
    <row r="133" spans="1:8">
      <c r="D133" s="12" t="s">
        <v>186</v>
      </c>
      <c r="G133" s="14">
        <f>ROUND(SUM(G115:G116)+SUM(G121:G132),5)</f>
        <v>202410.65</v>
      </c>
      <c r="H133" s="14">
        <f>ROUND(SUM(H115:H116)+SUM(H121:H132),5)</f>
        <v>168574.86</v>
      </c>
    </row>
    <row r="134" spans="1:8">
      <c r="D134" s="12" t="s">
        <v>87</v>
      </c>
      <c r="G134" s="15">
        <v>63048.24</v>
      </c>
      <c r="H134" s="15">
        <v>63704.88</v>
      </c>
    </row>
    <row r="135" spans="1:8">
      <c r="C135" s="12" t="s">
        <v>88</v>
      </c>
      <c r="G135" s="15">
        <f>ROUND(G33+G71+SUM(G76:G79)+SUM(G96:G97)+G114+SUM(G133:G134),5)</f>
        <v>2232689.35</v>
      </c>
      <c r="H135" s="15">
        <f>ROUND(H33+H71+SUM(H76:H79)+SUM(H96:H97)+H114+SUM(H133:H134),5)</f>
        <v>2045692.93</v>
      </c>
    </row>
    <row r="136" spans="1:8">
      <c r="B136" s="12" t="s">
        <v>89</v>
      </c>
      <c r="G136" s="15">
        <f>ROUND(G6+G32-G135,5)</f>
        <v>-23949.25</v>
      </c>
      <c r="H136" s="15">
        <f>ROUND(H6+H32-H135,5)</f>
        <v>57660.66</v>
      </c>
    </row>
    <row r="137" spans="1:8" ht="14.5" thickBot="1">
      <c r="A137" s="12" t="s">
        <v>50</v>
      </c>
      <c r="G137" s="16">
        <f>G136</f>
        <v>-23949.25</v>
      </c>
      <c r="H137" s="16">
        <f>H136</f>
        <v>57660.66</v>
      </c>
    </row>
    <row r="138" spans="1:8">
      <c r="G138" s="13"/>
      <c r="H138" s="13"/>
    </row>
    <row r="139" spans="1:8">
      <c r="G139" s="13"/>
      <c r="H139" s="13"/>
    </row>
  </sheetData>
  <pageMargins left="0.75" right="0.5" top="0.75" bottom="0.75" header="0.5" footer="0.5"/>
  <pageSetup scale="88" fitToHeight="3" orientation="portrait" r:id="rId1"/>
  <headerFooter>
    <oddFooter>&amp;L&amp;"Arial,Regular"&amp;F&amp;C&amp;"Arial,Regular"&amp;A&amp;R&amp;"Arial,Regular"&amp;D 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144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1.332031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576</v>
      </c>
      <c r="H3" s="10" t="s">
        <v>2</v>
      </c>
    </row>
    <row r="5" spans="1:8" ht="28">
      <c r="G5" s="22" t="s">
        <v>581</v>
      </c>
      <c r="H5" s="22" t="s">
        <v>582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2397465</v>
      </c>
      <c r="H9" s="14">
        <v>2272771</v>
      </c>
    </row>
    <row r="10" spans="1:8">
      <c r="E10" s="12" t="s">
        <v>248</v>
      </c>
      <c r="G10" s="13"/>
      <c r="H10" s="13"/>
    </row>
    <row r="11" spans="1:8">
      <c r="F11" s="12" t="s">
        <v>578</v>
      </c>
      <c r="G11" s="15">
        <v>75</v>
      </c>
      <c r="H11" s="13"/>
    </row>
    <row r="12" spans="1:8">
      <c r="E12" s="12" t="s">
        <v>486</v>
      </c>
      <c r="G12" s="14">
        <f>ROUND(SUM(G10:G11),5)</f>
        <v>75</v>
      </c>
      <c r="H12" s="13"/>
    </row>
    <row r="13" spans="1:8">
      <c r="E13" s="12" t="s">
        <v>68</v>
      </c>
      <c r="G13" s="13"/>
      <c r="H13" s="13"/>
    </row>
    <row r="14" spans="1:8">
      <c r="F14" s="12" t="s">
        <v>93</v>
      </c>
      <c r="G14" s="13"/>
      <c r="H14" s="15">
        <v>4289</v>
      </c>
    </row>
    <row r="15" spans="1:8">
      <c r="E15" s="12" t="s">
        <v>94</v>
      </c>
      <c r="G15" s="13"/>
      <c r="H15" s="14">
        <f>ROUND(SUM(H13:H14),5)</f>
        <v>4289</v>
      </c>
    </row>
    <row r="16" spans="1:8">
      <c r="E16" s="12" t="s">
        <v>69</v>
      </c>
      <c r="G16" s="13"/>
      <c r="H16" s="13"/>
    </row>
    <row r="17" spans="5:8">
      <c r="F17" s="12" t="s">
        <v>96</v>
      </c>
      <c r="G17" s="14">
        <v>34.659999999999997</v>
      </c>
      <c r="H17" s="14">
        <v>46.76</v>
      </c>
    </row>
    <row r="18" spans="5:8">
      <c r="F18" s="12" t="s">
        <v>95</v>
      </c>
      <c r="G18" s="15">
        <v>29.39</v>
      </c>
      <c r="H18" s="15">
        <v>20.28</v>
      </c>
    </row>
    <row r="19" spans="5:8">
      <c r="E19" s="12" t="s">
        <v>97</v>
      </c>
      <c r="G19" s="14">
        <f>ROUND(SUM(G16:G18),5)</f>
        <v>64.05</v>
      </c>
      <c r="H19" s="14">
        <f>ROUND(SUM(H16:H18),5)</f>
        <v>67.040000000000006</v>
      </c>
    </row>
    <row r="20" spans="5:8">
      <c r="E20" s="12" t="s">
        <v>70</v>
      </c>
      <c r="G20" s="13"/>
      <c r="H20" s="13"/>
    </row>
    <row r="21" spans="5:8">
      <c r="F21" s="12" t="s">
        <v>99</v>
      </c>
      <c r="G21" s="14">
        <v>12672.08</v>
      </c>
      <c r="H21" s="14">
        <v>11008.55</v>
      </c>
    </row>
    <row r="22" spans="5:8">
      <c r="F22" s="12" t="s">
        <v>100</v>
      </c>
      <c r="G22" s="14">
        <v>131</v>
      </c>
      <c r="H22" s="14">
        <v>2572.5300000000002</v>
      </c>
    </row>
    <row r="23" spans="5:8">
      <c r="F23" s="12" t="s">
        <v>101</v>
      </c>
      <c r="G23" s="14">
        <v>8993.8700000000008</v>
      </c>
      <c r="H23" s="14">
        <v>12147.03</v>
      </c>
    </row>
    <row r="24" spans="5:8">
      <c r="F24" s="12" t="s">
        <v>98</v>
      </c>
      <c r="G24" s="15">
        <v>193.45</v>
      </c>
      <c r="H24" s="15">
        <v>156.97999999999999</v>
      </c>
    </row>
    <row r="25" spans="5:8">
      <c r="E25" s="12" t="s">
        <v>102</v>
      </c>
      <c r="G25" s="14">
        <f>ROUND(SUM(G20:G24),5)</f>
        <v>21990.400000000001</v>
      </c>
      <c r="H25" s="14">
        <f>ROUND(SUM(H20:H24),5)</f>
        <v>25885.09</v>
      </c>
    </row>
    <row r="26" spans="5:8">
      <c r="E26" s="12" t="s">
        <v>71</v>
      </c>
      <c r="G26" s="14">
        <v>17440.22</v>
      </c>
      <c r="H26" s="14">
        <v>21181.599999999999</v>
      </c>
    </row>
    <row r="27" spans="5:8">
      <c r="E27" s="12" t="s">
        <v>73</v>
      </c>
      <c r="G27" s="14">
        <v>3303.57</v>
      </c>
      <c r="H27" s="14">
        <v>697.73</v>
      </c>
    </row>
    <row r="28" spans="5:8">
      <c r="E28" s="12" t="s">
        <v>74</v>
      </c>
      <c r="G28" s="14">
        <v>3252.98</v>
      </c>
      <c r="H28" s="14">
        <v>2790.55</v>
      </c>
    </row>
    <row r="29" spans="5:8">
      <c r="E29" s="12" t="s">
        <v>75</v>
      </c>
      <c r="G29" s="13"/>
      <c r="H29" s="13"/>
    </row>
    <row r="30" spans="5:8">
      <c r="F30" s="12" t="s">
        <v>104</v>
      </c>
      <c r="G30" s="14">
        <v>4459.6400000000003</v>
      </c>
      <c r="H30" s="14">
        <v>4413.01</v>
      </c>
    </row>
    <row r="31" spans="5:8">
      <c r="F31" s="12" t="s">
        <v>105</v>
      </c>
      <c r="G31" s="14">
        <v>5607</v>
      </c>
      <c r="H31" s="14">
        <v>4943.72</v>
      </c>
    </row>
    <row r="32" spans="5:8">
      <c r="F32" s="12" t="s">
        <v>103</v>
      </c>
      <c r="G32" s="15">
        <v>9328.16</v>
      </c>
      <c r="H32" s="15">
        <v>6846.31</v>
      </c>
    </row>
    <row r="33" spans="3:8">
      <c r="E33" s="12" t="s">
        <v>106</v>
      </c>
      <c r="G33" s="15">
        <f>ROUND(SUM(G29:G32),5)</f>
        <v>19394.8</v>
      </c>
      <c r="H33" s="15">
        <f>ROUND(SUM(H29:H32),5)</f>
        <v>16203.04</v>
      </c>
    </row>
    <row r="34" spans="3:8">
      <c r="D34" s="12" t="s">
        <v>76</v>
      </c>
      <c r="G34" s="15">
        <f>ROUND(SUM(G7:G9)+G12+G15+G19+SUM(G25:G28)+G33,5)</f>
        <v>2478524.34</v>
      </c>
      <c r="H34" s="15">
        <f>ROUND(SUM(H7:H9)+H12+H15+H19+SUM(H25:H28)+H33,5)</f>
        <v>2362245.0499999998</v>
      </c>
    </row>
    <row r="35" spans="3:8">
      <c r="C35" s="12" t="s">
        <v>77</v>
      </c>
      <c r="G35" s="14">
        <f>G34</f>
        <v>2478524.34</v>
      </c>
      <c r="H35" s="14">
        <f>H34</f>
        <v>2362245.0499999998</v>
      </c>
    </row>
    <row r="36" spans="3:8">
      <c r="C36" s="12" t="s">
        <v>78</v>
      </c>
      <c r="G36" s="13"/>
      <c r="H36" s="13"/>
    </row>
    <row r="37" spans="3:8">
      <c r="D37" s="12" t="s">
        <v>79</v>
      </c>
      <c r="G37" s="13"/>
      <c r="H37" s="13"/>
    </row>
    <row r="38" spans="3:8">
      <c r="E38" s="12" t="s">
        <v>579</v>
      </c>
      <c r="G38" s="14">
        <v>-652.9</v>
      </c>
      <c r="H38" s="13"/>
    </row>
    <row r="39" spans="3:8">
      <c r="E39" s="12" t="s">
        <v>580</v>
      </c>
      <c r="G39" s="14">
        <v>-200</v>
      </c>
      <c r="H39" s="13"/>
    </row>
    <row r="40" spans="3:8">
      <c r="E40" s="12" t="s">
        <v>467</v>
      </c>
      <c r="G40" s="13"/>
      <c r="H40" s="13"/>
    </row>
    <row r="41" spans="3:8">
      <c r="E41" s="12" t="s">
        <v>310</v>
      </c>
      <c r="G41" s="14">
        <v>7800</v>
      </c>
      <c r="H41" s="13"/>
    </row>
    <row r="42" spans="3:8">
      <c r="E42" s="12" t="s">
        <v>254</v>
      </c>
      <c r="G42" s="13"/>
      <c r="H42" s="13"/>
    </row>
    <row r="43" spans="3:8">
      <c r="F43" s="12" t="s">
        <v>133</v>
      </c>
      <c r="G43" s="14">
        <v>14919</v>
      </c>
      <c r="H43" s="14">
        <v>15548</v>
      </c>
    </row>
    <row r="44" spans="3:8">
      <c r="F44" s="12" t="s">
        <v>132</v>
      </c>
      <c r="G44" s="14">
        <v>9182.99</v>
      </c>
      <c r="H44" s="14">
        <v>13456.24</v>
      </c>
    </row>
    <row r="45" spans="3:8">
      <c r="F45" s="12" t="s">
        <v>131</v>
      </c>
      <c r="G45" s="14">
        <v>23952.15</v>
      </c>
      <c r="H45" s="14">
        <v>22257.88</v>
      </c>
    </row>
    <row r="46" spans="3:8">
      <c r="F46" s="12" t="s">
        <v>130</v>
      </c>
      <c r="G46" s="15">
        <v>30330.9</v>
      </c>
      <c r="H46" s="15">
        <v>24796</v>
      </c>
    </row>
    <row r="47" spans="3:8">
      <c r="E47" s="12" t="s">
        <v>255</v>
      </c>
      <c r="G47" s="14">
        <f>ROUND(SUM(G42:G46),5)</f>
        <v>78385.039999999994</v>
      </c>
      <c r="H47" s="14">
        <f>ROUND(SUM(H42:H46),5)</f>
        <v>76058.12</v>
      </c>
    </row>
    <row r="48" spans="3:8">
      <c r="E48" s="12" t="s">
        <v>107</v>
      </c>
      <c r="G48" s="13"/>
      <c r="H48" s="13"/>
    </row>
    <row r="49" spans="5:8">
      <c r="F49" s="12" t="s">
        <v>543</v>
      </c>
      <c r="G49" s="14">
        <v>53001.34</v>
      </c>
      <c r="H49" s="13"/>
    </row>
    <row r="50" spans="5:8">
      <c r="F50" s="12" t="s">
        <v>544</v>
      </c>
      <c r="G50" s="15">
        <v>56375</v>
      </c>
      <c r="H50" s="15">
        <v>90374.94</v>
      </c>
    </row>
    <row r="51" spans="5:8">
      <c r="E51" s="12" t="s">
        <v>545</v>
      </c>
      <c r="G51" s="14">
        <f>ROUND(SUM(G48:G50),5)</f>
        <v>109376.34</v>
      </c>
      <c r="H51" s="14">
        <f>ROUND(SUM(H48:H50),5)</f>
        <v>90374.94</v>
      </c>
    </row>
    <row r="52" spans="5:8">
      <c r="E52" s="12" t="s">
        <v>108</v>
      </c>
      <c r="G52" s="14">
        <v>55956.42</v>
      </c>
      <c r="H52" s="14">
        <v>55129.5</v>
      </c>
    </row>
    <row r="53" spans="5:8">
      <c r="E53" s="12" t="s">
        <v>109</v>
      </c>
      <c r="G53" s="14">
        <v>48749.94</v>
      </c>
      <c r="H53" s="14">
        <v>53492.24</v>
      </c>
    </row>
    <row r="54" spans="5:8">
      <c r="E54" s="12" t="s">
        <v>110</v>
      </c>
      <c r="G54" s="13"/>
      <c r="H54" s="14">
        <v>20833.3</v>
      </c>
    </row>
    <row r="55" spans="5:8">
      <c r="E55" s="12" t="s">
        <v>111</v>
      </c>
      <c r="G55" s="14">
        <v>35362.44</v>
      </c>
      <c r="H55" s="14">
        <v>37729.96</v>
      </c>
    </row>
    <row r="56" spans="5:8">
      <c r="E56" s="12" t="s">
        <v>112</v>
      </c>
      <c r="G56" s="14">
        <v>55168.56</v>
      </c>
      <c r="H56" s="14">
        <v>54353.34</v>
      </c>
    </row>
    <row r="57" spans="5:8">
      <c r="E57" s="12" t="s">
        <v>113</v>
      </c>
      <c r="G57" s="13"/>
      <c r="H57" s="13"/>
    </row>
    <row r="58" spans="5:8">
      <c r="F58" s="12" t="s">
        <v>546</v>
      </c>
      <c r="G58" s="14">
        <v>7600</v>
      </c>
      <c r="H58" s="13"/>
    </row>
    <row r="59" spans="5:8">
      <c r="F59" s="12" t="s">
        <v>547</v>
      </c>
      <c r="G59" s="15">
        <v>57533.04</v>
      </c>
      <c r="H59" s="15">
        <v>56682.720000000001</v>
      </c>
    </row>
    <row r="60" spans="5:8">
      <c r="E60" s="12" t="s">
        <v>548</v>
      </c>
      <c r="G60" s="14">
        <f>ROUND(SUM(G57:G59),5)</f>
        <v>65133.04</v>
      </c>
      <c r="H60" s="14">
        <f>ROUND(SUM(H57:H59),5)</f>
        <v>56682.720000000001</v>
      </c>
    </row>
    <row r="61" spans="5:8">
      <c r="E61" s="12" t="s">
        <v>114</v>
      </c>
      <c r="G61" s="14">
        <v>402018.48</v>
      </c>
      <c r="H61" s="14">
        <v>396936.53</v>
      </c>
    </row>
    <row r="62" spans="5:8">
      <c r="E62" s="12" t="s">
        <v>115</v>
      </c>
      <c r="G62" s="14">
        <v>62868.38</v>
      </c>
      <c r="H62" s="14">
        <v>78738.02</v>
      </c>
    </row>
    <row r="63" spans="5:8">
      <c r="E63" s="12" t="s">
        <v>116</v>
      </c>
      <c r="G63" s="14">
        <v>220577.64</v>
      </c>
      <c r="H63" s="14">
        <v>209183.23</v>
      </c>
    </row>
    <row r="64" spans="5:8">
      <c r="E64" s="12" t="s">
        <v>117</v>
      </c>
      <c r="G64" s="14">
        <v>420639.03</v>
      </c>
      <c r="H64" s="14">
        <v>266589.11</v>
      </c>
    </row>
    <row r="65" spans="4:8">
      <c r="E65" s="12" t="s">
        <v>118</v>
      </c>
      <c r="G65" s="14">
        <v>41751.599999999999</v>
      </c>
      <c r="H65" s="14">
        <v>39596.559999999998</v>
      </c>
    </row>
    <row r="66" spans="4:8">
      <c r="E66" s="12" t="s">
        <v>119</v>
      </c>
      <c r="G66" s="14">
        <v>39120.92</v>
      </c>
      <c r="H66" s="14">
        <v>38712.160000000003</v>
      </c>
    </row>
    <row r="67" spans="4:8">
      <c r="E67" s="12" t="s">
        <v>120</v>
      </c>
      <c r="G67" s="14">
        <v>42746.66</v>
      </c>
      <c r="H67" s="14">
        <v>41999.94</v>
      </c>
    </row>
    <row r="68" spans="4:8">
      <c r="E68" s="12" t="s">
        <v>121</v>
      </c>
      <c r="G68" s="14">
        <v>42176.34</v>
      </c>
      <c r="H68" s="14">
        <v>41300.06</v>
      </c>
    </row>
    <row r="69" spans="4:8">
      <c r="E69" s="12" t="s">
        <v>122</v>
      </c>
      <c r="G69" s="14">
        <v>250</v>
      </c>
      <c r="H69" s="13"/>
    </row>
    <row r="70" spans="4:8">
      <c r="E70" s="12" t="s">
        <v>123</v>
      </c>
      <c r="G70" s="14">
        <v>1156.19</v>
      </c>
      <c r="H70" s="13"/>
    </row>
    <row r="71" spans="4:8">
      <c r="E71" s="12" t="s">
        <v>124</v>
      </c>
      <c r="G71" s="14">
        <v>5747.25</v>
      </c>
      <c r="H71" s="14">
        <v>10494.87</v>
      </c>
    </row>
    <row r="72" spans="4:8">
      <c r="E72" s="12" t="s">
        <v>125</v>
      </c>
      <c r="G72" s="14">
        <v>38156.22</v>
      </c>
      <c r="H72" s="14">
        <v>24091.62</v>
      </c>
    </row>
    <row r="73" spans="4:8">
      <c r="E73" s="12" t="s">
        <v>126</v>
      </c>
      <c r="G73" s="14">
        <v>2993.75</v>
      </c>
      <c r="H73" s="14">
        <v>2036.31</v>
      </c>
    </row>
    <row r="74" spans="4:8">
      <c r="E74" s="12" t="s">
        <v>127</v>
      </c>
      <c r="G74" s="13"/>
      <c r="H74" s="14">
        <v>8526</v>
      </c>
    </row>
    <row r="75" spans="4:8">
      <c r="E75" s="12" t="s">
        <v>128</v>
      </c>
      <c r="G75" s="13"/>
      <c r="H75" s="13"/>
    </row>
    <row r="76" spans="4:8">
      <c r="D76" s="12" t="s">
        <v>129</v>
      </c>
      <c r="G76" s="14">
        <f>ROUND(SUM(G37:G41)+G47+SUM(G51:G56)+SUM(G60:G75),5)</f>
        <v>1775281.34</v>
      </c>
      <c r="H76" s="14">
        <f>ROUND(SUM(H37:H41)+H47+SUM(H51:H56)+SUM(H60:H75),5)</f>
        <v>1602858.53</v>
      </c>
    </row>
    <row r="77" spans="4:8">
      <c r="D77" s="12" t="s">
        <v>80</v>
      </c>
      <c r="G77" s="13"/>
      <c r="H77" s="13"/>
    </row>
    <row r="78" spans="4:8">
      <c r="E78" s="12" t="s">
        <v>134</v>
      </c>
      <c r="G78" s="14">
        <v>251936.12</v>
      </c>
      <c r="H78" s="14">
        <v>233657.13</v>
      </c>
    </row>
    <row r="79" spans="4:8">
      <c r="E79" s="12" t="s">
        <v>135</v>
      </c>
      <c r="G79" s="14">
        <v>19363.88</v>
      </c>
      <c r="H79" s="14">
        <v>21723.19</v>
      </c>
    </row>
    <row r="80" spans="4:8">
      <c r="E80" s="12" t="s">
        <v>136</v>
      </c>
      <c r="G80" s="15">
        <v>13564.87</v>
      </c>
      <c r="H80" s="15">
        <v>10682.9</v>
      </c>
    </row>
    <row r="81" spans="4:8">
      <c r="D81" s="12" t="s">
        <v>137</v>
      </c>
      <c r="G81" s="14">
        <f>ROUND(SUM(G77:G80),5)</f>
        <v>284864.87</v>
      </c>
      <c r="H81" s="14">
        <f>ROUND(SUM(H77:H80),5)</f>
        <v>266063.21999999997</v>
      </c>
    </row>
    <row r="82" spans="4:8">
      <c r="D82" s="12" t="s">
        <v>81</v>
      </c>
      <c r="G82" s="14">
        <v>12715.24</v>
      </c>
      <c r="H82" s="14">
        <v>11714.93</v>
      </c>
    </row>
    <row r="83" spans="4:8">
      <c r="D83" s="12" t="s">
        <v>82</v>
      </c>
      <c r="G83" s="14">
        <v>1562.79</v>
      </c>
      <c r="H83" s="14">
        <v>2313.13</v>
      </c>
    </row>
    <row r="84" spans="4:8">
      <c r="D84" s="12" t="s">
        <v>83</v>
      </c>
      <c r="G84" s="14">
        <v>312.5</v>
      </c>
      <c r="H84" s="14">
        <v>510</v>
      </c>
    </row>
    <row r="85" spans="4:8">
      <c r="D85" s="12" t="s">
        <v>84</v>
      </c>
      <c r="G85" s="13"/>
      <c r="H85" s="13"/>
    </row>
    <row r="86" spans="4:8">
      <c r="E86" s="12" t="s">
        <v>256</v>
      </c>
      <c r="G86" s="14">
        <v>4154.1400000000003</v>
      </c>
      <c r="H86" s="14">
        <v>2507.0100000000002</v>
      </c>
    </row>
    <row r="87" spans="4:8">
      <c r="E87" s="12" t="s">
        <v>138</v>
      </c>
      <c r="G87" s="14">
        <v>1306.8900000000001</v>
      </c>
      <c r="H87" s="14">
        <v>4607.01</v>
      </c>
    </row>
    <row r="88" spans="4:8">
      <c r="E88" s="12" t="s">
        <v>139</v>
      </c>
      <c r="G88" s="14">
        <v>10124.74</v>
      </c>
      <c r="H88" s="14">
        <v>8453.6200000000008</v>
      </c>
    </row>
    <row r="89" spans="4:8">
      <c r="E89" s="12" t="s">
        <v>140</v>
      </c>
      <c r="G89" s="14">
        <v>1528.36</v>
      </c>
      <c r="H89" s="14">
        <v>5196.7700000000004</v>
      </c>
    </row>
    <row r="90" spans="4:8">
      <c r="E90" s="12" t="s">
        <v>141</v>
      </c>
      <c r="G90" s="14">
        <v>8604.35</v>
      </c>
      <c r="H90" s="14">
        <v>10847.17</v>
      </c>
    </row>
    <row r="91" spans="4:8">
      <c r="E91" s="12" t="s">
        <v>142</v>
      </c>
      <c r="G91" s="14">
        <v>2473.2600000000002</v>
      </c>
      <c r="H91" s="14">
        <v>3585.15</v>
      </c>
    </row>
    <row r="92" spans="4:8">
      <c r="E92" s="12" t="s">
        <v>143</v>
      </c>
      <c r="G92" s="14">
        <v>1345.92</v>
      </c>
      <c r="H92" s="14">
        <v>525.04</v>
      </c>
    </row>
    <row r="93" spans="4:8">
      <c r="E93" s="12" t="s">
        <v>144</v>
      </c>
      <c r="G93" s="14">
        <v>758.14</v>
      </c>
      <c r="H93" s="14">
        <v>1256.45</v>
      </c>
    </row>
    <row r="94" spans="4:8">
      <c r="E94" s="12" t="s">
        <v>257</v>
      </c>
      <c r="G94" s="14">
        <v>1050</v>
      </c>
      <c r="H94" s="14">
        <v>113.97</v>
      </c>
    </row>
    <row r="95" spans="4:8">
      <c r="E95" s="12" t="s">
        <v>145</v>
      </c>
      <c r="G95" s="14">
        <v>664.66</v>
      </c>
      <c r="H95" s="14">
        <v>1251.23</v>
      </c>
    </row>
    <row r="96" spans="4:8">
      <c r="E96" s="12" t="s">
        <v>146</v>
      </c>
      <c r="G96" s="14">
        <v>1818.39</v>
      </c>
      <c r="H96" s="14">
        <v>4822.95</v>
      </c>
    </row>
    <row r="97" spans="4:8">
      <c r="E97" s="12" t="s">
        <v>147</v>
      </c>
      <c r="G97" s="14">
        <v>3353.77</v>
      </c>
      <c r="H97" s="14">
        <v>3231.3</v>
      </c>
    </row>
    <row r="98" spans="4:8">
      <c r="E98" s="12" t="s">
        <v>148</v>
      </c>
      <c r="G98" s="14">
        <v>651.89</v>
      </c>
      <c r="H98" s="14">
        <v>1409.81</v>
      </c>
    </row>
    <row r="99" spans="4:8">
      <c r="E99" s="12" t="s">
        <v>490</v>
      </c>
      <c r="G99" s="14">
        <v>113.66</v>
      </c>
      <c r="H99" s="13"/>
    </row>
    <row r="100" spans="4:8">
      <c r="E100" s="12" t="s">
        <v>149</v>
      </c>
      <c r="G100" s="15">
        <v>3903.05</v>
      </c>
      <c r="H100" s="15">
        <v>8902.4500000000007</v>
      </c>
    </row>
    <row r="101" spans="4:8">
      <c r="D101" s="12" t="s">
        <v>150</v>
      </c>
      <c r="G101" s="14">
        <f>ROUND(SUM(G85:G100),5)</f>
        <v>41851.22</v>
      </c>
      <c r="H101" s="14">
        <f>ROUND(SUM(H85:H100),5)</f>
        <v>56709.93</v>
      </c>
    </row>
    <row r="102" spans="4:8">
      <c r="D102" s="12" t="s">
        <v>250</v>
      </c>
      <c r="G102" s="13"/>
      <c r="H102" s="14">
        <v>1216.58</v>
      </c>
    </row>
    <row r="103" spans="4:8">
      <c r="D103" s="12" t="s">
        <v>85</v>
      </c>
      <c r="G103" s="13"/>
      <c r="H103" s="13"/>
    </row>
    <row r="104" spans="4:8">
      <c r="E104" s="12" t="s">
        <v>153</v>
      </c>
      <c r="G104" s="13"/>
      <c r="H104" s="13"/>
    </row>
    <row r="105" spans="4:8">
      <c r="F105" s="12" t="s">
        <v>155</v>
      </c>
      <c r="G105" s="13"/>
      <c r="H105" s="14">
        <v>402</v>
      </c>
    </row>
    <row r="106" spans="4:8">
      <c r="F106" s="12" t="s">
        <v>156</v>
      </c>
      <c r="G106" s="14">
        <v>234.95</v>
      </c>
      <c r="H106" s="14">
        <v>231.7</v>
      </c>
    </row>
    <row r="107" spans="4:8">
      <c r="F107" s="12" t="s">
        <v>157</v>
      </c>
      <c r="G107" s="14">
        <v>2625</v>
      </c>
      <c r="H107" s="14">
        <v>5454.57</v>
      </c>
    </row>
    <row r="108" spans="4:8">
      <c r="F108" s="12" t="s">
        <v>158</v>
      </c>
      <c r="G108" s="14">
        <v>830.99</v>
      </c>
      <c r="H108" s="14">
        <v>1228.1400000000001</v>
      </c>
    </row>
    <row r="109" spans="4:8">
      <c r="F109" s="12" t="s">
        <v>159</v>
      </c>
      <c r="G109" s="14">
        <v>2808</v>
      </c>
      <c r="H109" s="14">
        <v>5085</v>
      </c>
    </row>
    <row r="110" spans="4:8">
      <c r="F110" s="12" t="s">
        <v>154</v>
      </c>
      <c r="G110" s="15">
        <v>36191.089999999997</v>
      </c>
      <c r="H110" s="15">
        <v>29424.84</v>
      </c>
    </row>
    <row r="111" spans="4:8">
      <c r="E111" s="12" t="s">
        <v>160</v>
      </c>
      <c r="G111" s="14">
        <f>ROUND(SUM(G104:G110),5)</f>
        <v>42690.03</v>
      </c>
      <c r="H111" s="14">
        <f>ROUND(SUM(H104:H110),5)</f>
        <v>41826.25</v>
      </c>
    </row>
    <row r="112" spans="4:8">
      <c r="E112" s="12" t="s">
        <v>151</v>
      </c>
      <c r="G112" s="14">
        <v>25352</v>
      </c>
      <c r="H112" s="14">
        <v>23250</v>
      </c>
    </row>
    <row r="113" spans="4:8">
      <c r="E113" s="12" t="s">
        <v>152</v>
      </c>
      <c r="G113" s="14">
        <v>2907.48</v>
      </c>
      <c r="H113" s="14">
        <v>4169.67</v>
      </c>
    </row>
    <row r="114" spans="4:8">
      <c r="E114" s="12" t="s">
        <v>161</v>
      </c>
      <c r="G114" s="13"/>
      <c r="H114" s="13"/>
    </row>
    <row r="115" spans="4:8">
      <c r="F115" s="12" t="s">
        <v>162</v>
      </c>
      <c r="G115" s="14">
        <v>24225</v>
      </c>
      <c r="H115" s="14">
        <v>24853.45</v>
      </c>
    </row>
    <row r="116" spans="4:8">
      <c r="F116" s="12" t="s">
        <v>163</v>
      </c>
      <c r="G116" s="14">
        <v>6617.9</v>
      </c>
      <c r="H116" s="14">
        <v>11824.7</v>
      </c>
    </row>
    <row r="117" spans="4:8">
      <c r="F117" s="12" t="s">
        <v>164</v>
      </c>
      <c r="G117" s="15">
        <v>2540.63</v>
      </c>
      <c r="H117" s="15">
        <v>2944.6</v>
      </c>
    </row>
    <row r="118" spans="4:8">
      <c r="E118" s="12" t="s">
        <v>165</v>
      </c>
      <c r="G118" s="15">
        <f>ROUND(SUM(G114:G117),5)</f>
        <v>33383.53</v>
      </c>
      <c r="H118" s="15">
        <f>ROUND(SUM(H114:H117),5)</f>
        <v>39622.75</v>
      </c>
    </row>
    <row r="119" spans="4:8">
      <c r="D119" s="12" t="s">
        <v>166</v>
      </c>
      <c r="G119" s="14">
        <f>ROUND(G103+SUM(G111:G113)+G118,5)</f>
        <v>104333.04</v>
      </c>
      <c r="H119" s="14">
        <f>ROUND(H103+SUM(H111:H113)+H118,5)</f>
        <v>108868.67</v>
      </c>
    </row>
    <row r="120" spans="4:8">
      <c r="D120" s="12" t="s">
        <v>86</v>
      </c>
      <c r="G120" s="13"/>
      <c r="H120" s="13"/>
    </row>
    <row r="121" spans="4:8">
      <c r="E121" s="12" t="s">
        <v>178</v>
      </c>
      <c r="G121" s="14">
        <v>96846.49</v>
      </c>
      <c r="H121" s="14">
        <v>99173.2</v>
      </c>
    </row>
    <row r="122" spans="4:8">
      <c r="E122" s="12" t="s">
        <v>181</v>
      </c>
      <c r="G122" s="13"/>
      <c r="H122" s="13"/>
    </row>
    <row r="123" spans="4:8">
      <c r="F123" s="12" t="s">
        <v>183</v>
      </c>
      <c r="G123" s="14">
        <v>2470.85</v>
      </c>
      <c r="H123" s="14">
        <v>2445.25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1412.34</v>
      </c>
      <c r="H125" s="15">
        <v>1428.04</v>
      </c>
    </row>
    <row r="126" spans="4:8">
      <c r="E126" s="12" t="s">
        <v>185</v>
      </c>
      <c r="G126" s="14">
        <f>ROUND(SUM(G122:G125),5)</f>
        <v>4333.1899999999996</v>
      </c>
      <c r="H126" s="14">
        <f>ROUND(SUM(H122:H125),5)</f>
        <v>4171.29</v>
      </c>
    </row>
    <row r="127" spans="4:8">
      <c r="E127" s="12" t="s">
        <v>167</v>
      </c>
      <c r="G127" s="14">
        <v>4704.78</v>
      </c>
      <c r="H127" s="14">
        <v>2699.79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64802.82</v>
      </c>
      <c r="H129" s="14">
        <v>8395.4699999999993</v>
      </c>
    </row>
    <row r="130" spans="1:8">
      <c r="E130" s="12" t="s">
        <v>170</v>
      </c>
      <c r="G130" s="14">
        <v>4359</v>
      </c>
      <c r="H130" s="14">
        <v>3148</v>
      </c>
    </row>
    <row r="131" spans="1:8">
      <c r="E131" s="12" t="s">
        <v>171</v>
      </c>
      <c r="G131" s="14">
        <v>935</v>
      </c>
      <c r="H131" s="14">
        <v>1492.57</v>
      </c>
    </row>
    <row r="132" spans="1:8">
      <c r="E132" s="12" t="s">
        <v>172</v>
      </c>
      <c r="G132" s="14">
        <v>3301.12</v>
      </c>
      <c r="H132" s="14">
        <v>1496.46</v>
      </c>
    </row>
    <row r="133" spans="1:8">
      <c r="E133" s="12" t="s">
        <v>173</v>
      </c>
      <c r="G133" s="14">
        <v>21171.01</v>
      </c>
      <c r="H133" s="14">
        <v>24327.57</v>
      </c>
    </row>
    <row r="134" spans="1:8">
      <c r="E134" s="12" t="s">
        <v>174</v>
      </c>
      <c r="G134" s="14">
        <v>10615</v>
      </c>
      <c r="H134" s="14">
        <v>9811.7000000000007</v>
      </c>
    </row>
    <row r="135" spans="1:8">
      <c r="E135" s="12" t="s">
        <v>175</v>
      </c>
      <c r="G135" s="14">
        <v>1009.06</v>
      </c>
      <c r="H135" s="14">
        <v>1298.9000000000001</v>
      </c>
    </row>
    <row r="136" spans="1:8">
      <c r="E136" s="12" t="s">
        <v>176</v>
      </c>
      <c r="G136" s="14">
        <v>1510.44</v>
      </c>
      <c r="H136" s="14">
        <v>1409.65</v>
      </c>
    </row>
    <row r="137" spans="1:8">
      <c r="E137" s="12" t="s">
        <v>180</v>
      </c>
      <c r="G137" s="15">
        <v>945.45</v>
      </c>
      <c r="H137" s="15">
        <v>829.68</v>
      </c>
    </row>
    <row r="138" spans="1:8">
      <c r="D138" s="12" t="s">
        <v>186</v>
      </c>
      <c r="G138" s="14">
        <f>ROUND(SUM(G120:G121)+SUM(G126:G137),5)</f>
        <v>231518.39</v>
      </c>
      <c r="H138" s="14">
        <f>ROUND(SUM(H120:H121)+SUM(H126:H137),5)</f>
        <v>183392.31</v>
      </c>
    </row>
    <row r="139" spans="1:8">
      <c r="D139" s="12" t="s">
        <v>87</v>
      </c>
      <c r="G139" s="15">
        <v>70929.27</v>
      </c>
      <c r="H139" s="15">
        <v>71667.990000000005</v>
      </c>
    </row>
    <row r="140" spans="1:8">
      <c r="C140" s="12" t="s">
        <v>88</v>
      </c>
      <c r="G140" s="15">
        <f>ROUND(G36+G76+SUM(G81:G84)+SUM(G101:G102)+G119+SUM(G138:G139),5)</f>
        <v>2523368.66</v>
      </c>
      <c r="H140" s="15">
        <f>ROUND(H36+H76+SUM(H81:H84)+SUM(H101:H102)+H119+SUM(H138:H139),5)</f>
        <v>2305315.29</v>
      </c>
    </row>
    <row r="141" spans="1:8">
      <c r="B141" s="12" t="s">
        <v>89</v>
      </c>
      <c r="G141" s="15">
        <f>ROUND(G6+G35-G140,5)</f>
        <v>-44844.32</v>
      </c>
      <c r="H141" s="15">
        <f>ROUND(H6+H35-H140,5)</f>
        <v>56929.760000000002</v>
      </c>
    </row>
    <row r="142" spans="1:8" ht="14.5" thickBot="1">
      <c r="A142" s="12" t="s">
        <v>50</v>
      </c>
      <c r="G142" s="16">
        <f>G141</f>
        <v>-44844.32</v>
      </c>
      <c r="H142" s="16">
        <f>H141</f>
        <v>56929.760000000002</v>
      </c>
    </row>
    <row r="143" spans="1:8">
      <c r="G143" s="13"/>
      <c r="H143" s="13"/>
    </row>
    <row r="144" spans="1:8">
      <c r="G144" s="13"/>
      <c r="H144" s="13"/>
    </row>
  </sheetData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1082-9D75-40B6-A484-9999DA675529}">
  <sheetPr>
    <tabColor theme="9"/>
  </sheetPr>
  <dimension ref="A1:P34"/>
  <sheetViews>
    <sheetView zoomScale="80" zoomScaleNormal="80" workbookViewId="0"/>
  </sheetViews>
  <sheetFormatPr defaultColWidth="8.6640625" defaultRowHeight="14"/>
  <cols>
    <col min="1" max="1" width="39.5" style="403" bestFit="1" customWidth="1"/>
    <col min="2" max="2" width="9.9140625" style="332" bestFit="1" customWidth="1"/>
    <col min="3" max="3" width="8.6640625" style="332"/>
    <col min="4" max="13" width="8.6640625" style="332" customWidth="1"/>
    <col min="14" max="14" width="9.6640625" style="332" customWidth="1"/>
    <col min="15" max="16384" width="8.6640625" style="332"/>
  </cols>
  <sheetData>
    <row r="1" spans="1:16" ht="20">
      <c r="A1" s="5" t="s">
        <v>0</v>
      </c>
    </row>
    <row r="2" spans="1:16" ht="24">
      <c r="A2" s="7" t="s">
        <v>53</v>
      </c>
    </row>
    <row r="3" spans="1:16" ht="16.5">
      <c r="A3" s="9" t="str">
        <f>'P&amp;L Comp'!A3</f>
        <v>July 2023 - Aug 2023</v>
      </c>
    </row>
    <row r="4" spans="1:16">
      <c r="A4" s="410"/>
      <c r="B4" s="428" t="s">
        <v>740</v>
      </c>
      <c r="C4" s="428" t="s">
        <v>741</v>
      </c>
      <c r="D4" s="428" t="s">
        <v>742</v>
      </c>
      <c r="E4" s="428" t="s">
        <v>743</v>
      </c>
      <c r="F4" s="428" t="s">
        <v>744</v>
      </c>
      <c r="G4" s="428" t="s">
        <v>745</v>
      </c>
      <c r="H4" s="428" t="s">
        <v>746</v>
      </c>
      <c r="I4" s="428" t="s">
        <v>747</v>
      </c>
      <c r="J4" s="428" t="s">
        <v>748</v>
      </c>
      <c r="K4" s="428" t="s">
        <v>749</v>
      </c>
      <c r="L4" s="428" t="s">
        <v>750</v>
      </c>
      <c r="M4" s="428" t="s">
        <v>751</v>
      </c>
      <c r="N4" s="418" t="s">
        <v>703</v>
      </c>
      <c r="O4" s="426"/>
    </row>
    <row r="5" spans="1:16">
      <c r="A5" s="411" t="s">
        <v>65</v>
      </c>
      <c r="B5" s="419"/>
      <c r="C5" s="419"/>
      <c r="D5" s="419"/>
      <c r="E5" s="419"/>
      <c r="F5" s="419"/>
      <c r="G5" s="420"/>
      <c r="H5" s="420"/>
      <c r="I5" s="420"/>
      <c r="J5" s="420"/>
      <c r="K5" s="420"/>
      <c r="L5" s="420"/>
      <c r="M5" s="420"/>
      <c r="N5" s="420"/>
      <c r="O5" s="420"/>
    </row>
    <row r="6" spans="1:16">
      <c r="A6" s="411" t="s">
        <v>686</v>
      </c>
      <c r="B6" s="412">
        <v>352721</v>
      </c>
      <c r="C6" s="412">
        <v>353738</v>
      </c>
      <c r="D6" s="412"/>
      <c r="E6" s="412"/>
      <c r="F6" s="412"/>
      <c r="G6" s="424"/>
      <c r="H6" s="424"/>
      <c r="I6" s="424"/>
      <c r="J6" s="424"/>
      <c r="K6" s="424"/>
      <c r="L6" s="424"/>
      <c r="M6" s="424"/>
      <c r="N6" s="413">
        <f>SUM(B6:M6)</f>
        <v>706459</v>
      </c>
      <c r="O6" s="413"/>
    </row>
    <row r="7" spans="1:16">
      <c r="A7" s="411" t="s">
        <v>689</v>
      </c>
      <c r="B7" s="412">
        <v>650.08000000000004</v>
      </c>
      <c r="C7" s="412">
        <v>656.78</v>
      </c>
      <c r="D7" s="412"/>
      <c r="E7" s="412"/>
      <c r="F7" s="412"/>
      <c r="G7" s="424"/>
      <c r="H7" s="424"/>
      <c r="I7" s="424"/>
      <c r="J7" s="424"/>
      <c r="K7" s="424"/>
      <c r="L7" s="424"/>
      <c r="M7" s="424"/>
      <c r="N7" s="413">
        <f t="shared" ref="N7:N13" si="0">SUM(B7:M7)</f>
        <v>1306.8600000000001</v>
      </c>
      <c r="O7" s="413"/>
    </row>
    <row r="8" spans="1:16">
      <c r="A8" s="411" t="s">
        <v>690</v>
      </c>
      <c r="B8" s="412"/>
      <c r="C8" s="412"/>
      <c r="D8" s="412"/>
      <c r="E8" s="412"/>
      <c r="F8" s="412"/>
      <c r="G8" s="424"/>
      <c r="H8" s="424"/>
      <c r="I8" s="424"/>
      <c r="J8" s="424"/>
      <c r="K8" s="424"/>
      <c r="L8" s="424"/>
      <c r="M8" s="424"/>
      <c r="N8" s="413">
        <f t="shared" si="0"/>
        <v>0</v>
      </c>
      <c r="O8" s="413"/>
    </row>
    <row r="9" spans="1:16">
      <c r="A9" s="411" t="s">
        <v>691</v>
      </c>
      <c r="B9" s="412"/>
      <c r="C9" s="412"/>
      <c r="D9" s="412"/>
      <c r="E9" s="412"/>
      <c r="F9" s="412"/>
      <c r="G9" s="424"/>
      <c r="H9" s="424"/>
      <c r="I9" s="424"/>
      <c r="J9" s="424"/>
      <c r="K9" s="424"/>
      <c r="L9" s="424"/>
      <c r="M9" s="424"/>
      <c r="N9" s="413">
        <f t="shared" si="0"/>
        <v>0</v>
      </c>
      <c r="O9" s="413"/>
    </row>
    <row r="10" spans="1:16">
      <c r="A10" s="411" t="s">
        <v>729</v>
      </c>
      <c r="B10" s="412"/>
      <c r="C10" s="412"/>
      <c r="D10" s="412"/>
      <c r="E10" s="412"/>
      <c r="F10" s="412"/>
      <c r="G10" s="424"/>
      <c r="H10" s="424"/>
      <c r="I10" s="424"/>
      <c r="J10" s="424"/>
      <c r="K10" s="424"/>
      <c r="L10" s="424"/>
      <c r="M10" s="424"/>
      <c r="N10" s="413">
        <f t="shared" si="0"/>
        <v>0</v>
      </c>
      <c r="O10" s="413"/>
    </row>
    <row r="11" spans="1:16">
      <c r="A11" s="411" t="s">
        <v>713</v>
      </c>
      <c r="B11" s="412">
        <v>1011.95</v>
      </c>
      <c r="C11" s="412">
        <v>80.959999999999994</v>
      </c>
      <c r="D11" s="412"/>
      <c r="E11" s="412"/>
      <c r="F11" s="412"/>
      <c r="G11" s="424"/>
      <c r="H11" s="424"/>
      <c r="I11" s="424"/>
      <c r="J11" s="424"/>
      <c r="K11" s="424"/>
      <c r="L11" s="424"/>
      <c r="M11" s="424"/>
      <c r="N11" s="413">
        <f t="shared" si="0"/>
        <v>1092.9100000000001</v>
      </c>
      <c r="O11" s="413"/>
    </row>
    <row r="12" spans="1:16">
      <c r="A12" s="411" t="s">
        <v>730</v>
      </c>
      <c r="B12" s="412"/>
      <c r="C12" s="412"/>
      <c r="D12" s="412"/>
      <c r="E12" s="412"/>
      <c r="F12" s="412"/>
      <c r="G12" s="424"/>
      <c r="H12" s="424"/>
      <c r="I12" s="424"/>
      <c r="J12" s="424"/>
      <c r="K12" s="424"/>
      <c r="L12" s="424"/>
      <c r="M12" s="424"/>
      <c r="N12" s="413">
        <f t="shared" si="0"/>
        <v>0</v>
      </c>
      <c r="O12" s="413"/>
    </row>
    <row r="13" spans="1:16">
      <c r="A13" s="411" t="s">
        <v>714</v>
      </c>
      <c r="B13" s="412"/>
      <c r="C13" s="412"/>
      <c r="D13" s="412"/>
      <c r="E13" s="412"/>
      <c r="F13" s="412"/>
      <c r="G13" s="424"/>
      <c r="H13" s="424"/>
      <c r="I13" s="424"/>
      <c r="J13" s="424"/>
      <c r="K13" s="424"/>
      <c r="L13" s="424"/>
      <c r="M13" s="424"/>
      <c r="N13" s="413">
        <f t="shared" si="0"/>
        <v>0</v>
      </c>
      <c r="O13" s="413"/>
    </row>
    <row r="14" spans="1:16">
      <c r="A14" s="421" t="s">
        <v>76</v>
      </c>
      <c r="B14" s="436">
        <f t="shared" ref="B14:N14" si="1">SUM(B6:B13)</f>
        <v>354383.03</v>
      </c>
      <c r="C14" s="436">
        <f t="shared" si="1"/>
        <v>354475.74000000005</v>
      </c>
      <c r="D14" s="436">
        <f t="shared" si="1"/>
        <v>0</v>
      </c>
      <c r="E14" s="436">
        <f t="shared" si="1"/>
        <v>0</v>
      </c>
      <c r="F14" s="436">
        <f t="shared" si="1"/>
        <v>0</v>
      </c>
      <c r="G14" s="436">
        <f t="shared" si="1"/>
        <v>0</v>
      </c>
      <c r="H14" s="436">
        <f t="shared" si="1"/>
        <v>0</v>
      </c>
      <c r="I14" s="436">
        <f t="shared" si="1"/>
        <v>0</v>
      </c>
      <c r="J14" s="436">
        <f t="shared" si="1"/>
        <v>0</v>
      </c>
      <c r="K14" s="436">
        <f t="shared" si="1"/>
        <v>0</v>
      </c>
      <c r="L14" s="436">
        <f t="shared" si="1"/>
        <v>0</v>
      </c>
      <c r="M14" s="436">
        <f t="shared" si="1"/>
        <v>0</v>
      </c>
      <c r="N14" s="436">
        <f t="shared" si="1"/>
        <v>708858.77</v>
      </c>
      <c r="O14" s="413"/>
    </row>
    <row r="15" spans="1:16">
      <c r="A15" s="421" t="s">
        <v>77</v>
      </c>
      <c r="B15" s="422">
        <f>B14</f>
        <v>354383.03</v>
      </c>
      <c r="C15" s="422">
        <f>C14</f>
        <v>354475.74000000005</v>
      </c>
      <c r="D15" s="422">
        <f t="shared" ref="D15:N15" si="2">D14</f>
        <v>0</v>
      </c>
      <c r="E15" s="422">
        <f t="shared" si="2"/>
        <v>0</v>
      </c>
      <c r="F15" s="422">
        <f t="shared" si="2"/>
        <v>0</v>
      </c>
      <c r="G15" s="422">
        <f t="shared" si="2"/>
        <v>0</v>
      </c>
      <c r="H15" s="422">
        <f t="shared" si="2"/>
        <v>0</v>
      </c>
      <c r="I15" s="422">
        <f t="shared" si="2"/>
        <v>0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 t="shared" si="2"/>
        <v>708858.77</v>
      </c>
      <c r="O15" s="413"/>
      <c r="P15" s="332" t="b">
        <f>N15='P&amp;L Comp'!F22</f>
        <v>1</v>
      </c>
    </row>
    <row r="16" spans="1:16">
      <c r="A16" s="421" t="s">
        <v>692</v>
      </c>
      <c r="B16" s="422"/>
      <c r="C16" s="422"/>
      <c r="D16" s="422"/>
      <c r="E16" s="422"/>
      <c r="F16" s="422"/>
      <c r="G16" s="422"/>
      <c r="H16" s="422"/>
      <c r="I16" s="422"/>
      <c r="J16" s="425"/>
      <c r="K16" s="425"/>
      <c r="L16" s="425"/>
      <c r="M16" s="425"/>
      <c r="N16" s="422"/>
      <c r="O16" s="413"/>
    </row>
    <row r="17" spans="1:16">
      <c r="A17" s="411" t="s">
        <v>693</v>
      </c>
      <c r="B17" s="412">
        <v>255392.75</v>
      </c>
      <c r="C17" s="412">
        <v>202264.08</v>
      </c>
      <c r="D17" s="412"/>
      <c r="E17" s="412"/>
      <c r="F17" s="412"/>
      <c r="G17" s="424"/>
      <c r="H17" s="424"/>
      <c r="I17" s="424"/>
      <c r="J17" s="424"/>
      <c r="K17" s="424"/>
      <c r="L17" s="424"/>
      <c r="M17" s="424"/>
      <c r="N17" s="413">
        <f t="shared" ref="N17:N26" si="3">SUM(B17:M17)</f>
        <v>457656.82999999996</v>
      </c>
      <c r="O17" s="413"/>
    </row>
    <row r="18" spans="1:16">
      <c r="A18" s="411" t="s">
        <v>727</v>
      </c>
      <c r="B18" s="412"/>
      <c r="C18" s="412"/>
      <c r="D18" s="412"/>
      <c r="E18" s="412"/>
      <c r="F18" s="412"/>
      <c r="G18" s="424"/>
      <c r="H18" s="424"/>
      <c r="I18" s="424"/>
      <c r="J18" s="424"/>
      <c r="K18" s="424"/>
      <c r="L18" s="424"/>
      <c r="M18" s="424"/>
      <c r="N18" s="413">
        <f t="shared" si="3"/>
        <v>0</v>
      </c>
      <c r="O18" s="413"/>
    </row>
    <row r="19" spans="1:16">
      <c r="A19" s="411" t="s">
        <v>694</v>
      </c>
      <c r="B19" s="412">
        <v>32689.58</v>
      </c>
      <c r="C19" s="412">
        <v>44285.83</v>
      </c>
      <c r="D19" s="412"/>
      <c r="E19" s="412"/>
      <c r="F19" s="412"/>
      <c r="G19" s="424"/>
      <c r="H19" s="424"/>
      <c r="I19" s="424"/>
      <c r="J19" s="424"/>
      <c r="K19" s="424"/>
      <c r="L19" s="424"/>
      <c r="M19" s="424"/>
      <c r="N19" s="413">
        <f t="shared" si="3"/>
        <v>76975.41</v>
      </c>
      <c r="O19" s="413"/>
    </row>
    <row r="20" spans="1:16">
      <c r="A20" s="429" t="s">
        <v>695</v>
      </c>
      <c r="B20" s="412">
        <v>234</v>
      </c>
      <c r="C20" s="412">
        <v>707.94</v>
      </c>
      <c r="D20" s="412"/>
      <c r="E20" s="412"/>
      <c r="F20" s="412"/>
      <c r="G20" s="424"/>
      <c r="H20" s="424"/>
      <c r="I20" s="424"/>
      <c r="J20" s="424"/>
      <c r="K20" s="424"/>
      <c r="L20" s="424"/>
      <c r="M20" s="424"/>
      <c r="N20" s="413">
        <f t="shared" si="3"/>
        <v>941.94</v>
      </c>
      <c r="O20" s="413"/>
    </row>
    <row r="21" spans="1:16">
      <c r="A21" s="411" t="s">
        <v>724</v>
      </c>
      <c r="B21" s="412"/>
      <c r="C21" s="412"/>
      <c r="D21" s="412"/>
      <c r="E21" s="412"/>
      <c r="F21" s="412"/>
      <c r="G21" s="424"/>
      <c r="H21" s="424"/>
      <c r="I21" s="424"/>
      <c r="J21" s="424"/>
      <c r="K21" s="424"/>
      <c r="L21" s="424"/>
      <c r="M21" s="424"/>
      <c r="N21" s="413">
        <f t="shared" si="3"/>
        <v>0</v>
      </c>
      <c r="O21" s="413"/>
    </row>
    <row r="22" spans="1:16">
      <c r="A22" s="429" t="s">
        <v>717</v>
      </c>
      <c r="B22" s="412"/>
      <c r="C22" s="412"/>
      <c r="D22" s="412"/>
      <c r="E22" s="433"/>
      <c r="F22" s="412"/>
      <c r="G22" s="424"/>
      <c r="H22" s="424"/>
      <c r="I22" s="424"/>
      <c r="J22" s="424"/>
      <c r="K22" s="424"/>
      <c r="L22" s="424"/>
      <c r="M22" s="424"/>
      <c r="N22" s="413">
        <f t="shared" si="3"/>
        <v>0</v>
      </c>
      <c r="O22" s="413"/>
    </row>
    <row r="23" spans="1:16">
      <c r="A23" s="411" t="s">
        <v>697</v>
      </c>
      <c r="B23" s="412">
        <v>7778.93</v>
      </c>
      <c r="C23" s="412">
        <v>13940.73</v>
      </c>
      <c r="D23" s="412"/>
      <c r="E23" s="412"/>
      <c r="F23" s="412"/>
      <c r="G23" s="424"/>
      <c r="H23" s="424"/>
      <c r="I23" s="424"/>
      <c r="J23" s="424"/>
      <c r="K23" s="424"/>
      <c r="L23" s="424"/>
      <c r="M23" s="424"/>
      <c r="N23" s="413">
        <f t="shared" si="3"/>
        <v>21719.66</v>
      </c>
      <c r="O23" s="413"/>
    </row>
    <row r="24" spans="1:16">
      <c r="A24" s="411" t="s">
        <v>699</v>
      </c>
      <c r="B24" s="412">
        <v>9847.9599999999991</v>
      </c>
      <c r="C24" s="412">
        <v>23675.23</v>
      </c>
      <c r="D24" s="412"/>
      <c r="E24" s="412"/>
      <c r="F24" s="412"/>
      <c r="G24" s="424"/>
      <c r="H24" s="424"/>
      <c r="I24" s="424"/>
      <c r="J24" s="424"/>
      <c r="K24" s="424"/>
      <c r="L24" s="424"/>
      <c r="M24" s="424"/>
      <c r="N24" s="413">
        <f t="shared" si="3"/>
        <v>33523.19</v>
      </c>
      <c r="O24" s="413"/>
    </row>
    <row r="25" spans="1:16">
      <c r="A25" s="411" t="s">
        <v>700</v>
      </c>
      <c r="B25" s="412">
        <v>12463.06</v>
      </c>
      <c r="C25" s="412">
        <v>20944.21</v>
      </c>
      <c r="D25" s="412"/>
      <c r="E25" s="412"/>
      <c r="F25" s="412"/>
      <c r="G25" s="424"/>
      <c r="H25" s="424"/>
      <c r="I25" s="424"/>
      <c r="J25" s="424"/>
      <c r="K25" s="424"/>
      <c r="L25" s="424"/>
      <c r="M25" s="424"/>
      <c r="N25" s="413">
        <f t="shared" si="3"/>
        <v>33407.269999999997</v>
      </c>
      <c r="O25" s="413"/>
    </row>
    <row r="26" spans="1:16">
      <c r="A26" s="411" t="s">
        <v>701</v>
      </c>
      <c r="B26" s="412">
        <v>8959</v>
      </c>
      <c r="C26" s="412">
        <v>8959</v>
      </c>
      <c r="D26" s="412"/>
      <c r="E26" s="412"/>
      <c r="F26" s="412"/>
      <c r="G26" s="424"/>
      <c r="H26" s="424"/>
      <c r="I26" s="424"/>
      <c r="J26" s="424"/>
      <c r="K26" s="424"/>
      <c r="L26" s="424"/>
      <c r="M26" s="424"/>
      <c r="N26" s="413">
        <f t="shared" si="3"/>
        <v>17918</v>
      </c>
      <c r="O26" s="413"/>
    </row>
    <row r="27" spans="1:16">
      <c r="A27" s="421" t="s">
        <v>443</v>
      </c>
      <c r="B27" s="436">
        <f t="shared" ref="B27:N27" si="4">SUM(B17:B26)</f>
        <v>327365.28000000003</v>
      </c>
      <c r="C27" s="436">
        <f t="shared" si="4"/>
        <v>314777.02</v>
      </c>
      <c r="D27" s="436">
        <f t="shared" si="4"/>
        <v>0</v>
      </c>
      <c r="E27" s="436">
        <f t="shared" si="4"/>
        <v>0</v>
      </c>
      <c r="F27" s="436">
        <f t="shared" si="4"/>
        <v>0</v>
      </c>
      <c r="G27" s="436">
        <f t="shared" si="4"/>
        <v>0</v>
      </c>
      <c r="H27" s="436">
        <f t="shared" si="4"/>
        <v>0</v>
      </c>
      <c r="I27" s="436">
        <f t="shared" si="4"/>
        <v>0</v>
      </c>
      <c r="J27" s="436">
        <f t="shared" si="4"/>
        <v>0</v>
      </c>
      <c r="K27" s="436">
        <f t="shared" si="4"/>
        <v>0</v>
      </c>
      <c r="L27" s="436">
        <f t="shared" si="4"/>
        <v>0</v>
      </c>
      <c r="M27" s="436">
        <f t="shared" si="4"/>
        <v>0</v>
      </c>
      <c r="N27" s="436">
        <f t="shared" si="4"/>
        <v>642142.30000000005</v>
      </c>
      <c r="O27" s="413"/>
      <c r="P27" s="332" t="b">
        <f>N27='P&amp;L Comp'!F36</f>
        <v>1</v>
      </c>
    </row>
    <row r="28" spans="1:16">
      <c r="A28" s="421" t="s">
        <v>702</v>
      </c>
      <c r="B28" s="422">
        <f t="shared" ref="B28:N28" si="5">B15-B27</f>
        <v>27017.75</v>
      </c>
      <c r="C28" s="422">
        <f t="shared" si="5"/>
        <v>39698.72000000003</v>
      </c>
      <c r="D28" s="422">
        <f t="shared" si="5"/>
        <v>0</v>
      </c>
      <c r="E28" s="422">
        <f t="shared" si="5"/>
        <v>0</v>
      </c>
      <c r="F28" s="422">
        <f t="shared" si="5"/>
        <v>0</v>
      </c>
      <c r="G28" s="422">
        <f t="shared" si="5"/>
        <v>0</v>
      </c>
      <c r="H28" s="422">
        <f t="shared" si="5"/>
        <v>0</v>
      </c>
      <c r="I28" s="422">
        <f t="shared" si="5"/>
        <v>0</v>
      </c>
      <c r="J28" s="422">
        <f t="shared" si="5"/>
        <v>0</v>
      </c>
      <c r="K28" s="422">
        <f t="shared" si="5"/>
        <v>0</v>
      </c>
      <c r="L28" s="422">
        <f t="shared" si="5"/>
        <v>0</v>
      </c>
      <c r="M28" s="422">
        <f t="shared" si="5"/>
        <v>0</v>
      </c>
      <c r="N28" s="422">
        <f t="shared" si="5"/>
        <v>66716.469999999972</v>
      </c>
      <c r="O28" s="413"/>
    </row>
    <row r="29" spans="1:16">
      <c r="A29" s="421" t="s">
        <v>50</v>
      </c>
      <c r="B29" s="422">
        <f>B28</f>
        <v>27017.75</v>
      </c>
      <c r="C29" s="422">
        <f>C28</f>
        <v>39698.72000000003</v>
      </c>
      <c r="D29" s="422">
        <f t="shared" ref="D29:N29" si="6">D28</f>
        <v>0</v>
      </c>
      <c r="E29" s="422">
        <f t="shared" si="6"/>
        <v>0</v>
      </c>
      <c r="F29" s="422">
        <f t="shared" si="6"/>
        <v>0</v>
      </c>
      <c r="G29" s="422">
        <f t="shared" si="6"/>
        <v>0</v>
      </c>
      <c r="H29" s="422">
        <f t="shared" si="6"/>
        <v>0</v>
      </c>
      <c r="I29" s="422">
        <f t="shared" si="6"/>
        <v>0</v>
      </c>
      <c r="J29" s="422">
        <f t="shared" si="6"/>
        <v>0</v>
      </c>
      <c r="K29" s="422">
        <f t="shared" si="6"/>
        <v>0</v>
      </c>
      <c r="L29" s="422">
        <f t="shared" si="6"/>
        <v>0</v>
      </c>
      <c r="M29" s="422">
        <f t="shared" si="6"/>
        <v>0</v>
      </c>
      <c r="N29" s="422">
        <f t="shared" si="6"/>
        <v>66716.469999999972</v>
      </c>
      <c r="O29" s="413"/>
    </row>
    <row r="31" spans="1:16">
      <c r="N31" s="339"/>
    </row>
    <row r="34" spans="14:14">
      <c r="N34" s="437"/>
    </row>
  </sheetData>
  <dataConsolidate/>
  <phoneticPr fontId="106" type="noConversion"/>
  <pageMargins left="0.75" right="0.75" top="1" bottom="1" header="0.5" footer="0.5"/>
  <pageSetup paperSize="9" scale="53" fitToHeight="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9C95-A574-416E-8E4E-D9D190EC8FE4}">
  <sheetPr>
    <tabColor theme="9"/>
    <pageSetUpPr fitToPage="1"/>
  </sheetPr>
  <dimension ref="A1:Y25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8.6640625" defaultRowHeight="14"/>
  <cols>
    <col min="1" max="1" width="29.33203125" style="6" customWidth="1"/>
    <col min="2" max="3" width="10.4140625" style="6" customWidth="1"/>
    <col min="4" max="4" width="10.4140625" style="25" customWidth="1"/>
    <col min="5" max="10" width="10.4140625" style="6" customWidth="1"/>
    <col min="11" max="16384" width="8.6640625" style="6"/>
  </cols>
  <sheetData>
    <row r="1" spans="1:25" ht="18">
      <c r="A1" s="408" t="s">
        <v>704</v>
      </c>
      <c r="D1" s="6"/>
    </row>
    <row r="2" spans="1:25" ht="18">
      <c r="A2" s="409" t="str">
        <f>'P&amp;L Detail'!A3</f>
        <v>July 2023 - Aug 2023</v>
      </c>
      <c r="D2" s="6"/>
    </row>
    <row r="3" spans="1:25">
      <c r="D3" s="6"/>
      <c r="F3" s="404"/>
      <c r="G3" s="404"/>
      <c r="H3" s="423"/>
      <c r="I3" s="423"/>
      <c r="J3" s="423"/>
    </row>
    <row r="4" spans="1:25" ht="35">
      <c r="A4" s="432"/>
      <c r="B4" s="431" t="s">
        <v>238</v>
      </c>
      <c r="C4" s="431" t="s">
        <v>683</v>
      </c>
      <c r="D4" s="431" t="s">
        <v>684</v>
      </c>
      <c r="E4" s="431" t="s">
        <v>716</v>
      </c>
      <c r="F4" s="431" t="s">
        <v>715</v>
      </c>
      <c r="G4" s="431" t="s">
        <v>685</v>
      </c>
      <c r="H4" s="431" t="s">
        <v>244</v>
      </c>
      <c r="I4" s="431" t="s">
        <v>63</v>
      </c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</row>
    <row r="5" spans="1:25">
      <c r="A5" s="411" t="s">
        <v>65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</row>
    <row r="6" spans="1:25">
      <c r="A6" s="411" t="s">
        <v>686</v>
      </c>
      <c r="B6" s="412">
        <v>706459</v>
      </c>
      <c r="C6" s="412"/>
      <c r="D6" s="412"/>
      <c r="E6" s="412"/>
      <c r="F6" s="412"/>
      <c r="G6" s="412"/>
      <c r="H6" s="412">
        <v>0</v>
      </c>
      <c r="I6" s="412">
        <v>706459</v>
      </c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</row>
    <row r="7" spans="1:25">
      <c r="A7" s="411" t="s">
        <v>687</v>
      </c>
      <c r="B7" s="412"/>
      <c r="C7" s="412"/>
      <c r="D7" s="412"/>
      <c r="E7" s="412">
        <v>0</v>
      </c>
      <c r="F7" s="412">
        <v>0</v>
      </c>
      <c r="G7" s="412">
        <v>0</v>
      </c>
      <c r="H7" s="412">
        <v>0</v>
      </c>
      <c r="I7" s="412">
        <v>0</v>
      </c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</row>
    <row r="8" spans="1:25">
      <c r="A8" s="411" t="s">
        <v>688</v>
      </c>
      <c r="B8" s="412"/>
      <c r="C8" s="412">
        <v>140</v>
      </c>
      <c r="D8" s="412"/>
      <c r="E8" s="412"/>
      <c r="F8" s="412"/>
      <c r="G8" s="412"/>
      <c r="H8" s="412">
        <v>0</v>
      </c>
      <c r="I8" s="412">
        <v>140</v>
      </c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</row>
    <row r="9" spans="1:25">
      <c r="A9" s="411" t="s">
        <v>689</v>
      </c>
      <c r="B9" s="412">
        <v>1306.8599999999999</v>
      </c>
      <c r="C9" s="412"/>
      <c r="D9" s="412"/>
      <c r="E9" s="412"/>
      <c r="F9" s="412"/>
      <c r="G9" s="412"/>
      <c r="H9" s="412">
        <v>0</v>
      </c>
      <c r="I9" s="412">
        <v>1306.8599999999999</v>
      </c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</row>
    <row r="10" spans="1:25">
      <c r="A10" s="411" t="s">
        <v>713</v>
      </c>
      <c r="B10" s="412">
        <v>1092.9100000000001</v>
      </c>
      <c r="C10" s="412"/>
      <c r="D10" s="412"/>
      <c r="E10" s="412"/>
      <c r="F10" s="412"/>
      <c r="G10" s="412"/>
      <c r="H10" s="412">
        <v>0</v>
      </c>
      <c r="I10" s="412">
        <v>1092.9100000000001</v>
      </c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</row>
    <row r="11" spans="1:25">
      <c r="A11" s="411" t="s">
        <v>76</v>
      </c>
      <c r="B11" s="427">
        <v>708858.77</v>
      </c>
      <c r="C11" s="427">
        <v>140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708998.77</v>
      </c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</row>
    <row r="12" spans="1:25" ht="14.5" thickBot="1">
      <c r="A12" s="434" t="s">
        <v>77</v>
      </c>
      <c r="B12" s="435">
        <v>708858.77</v>
      </c>
      <c r="C12" s="435">
        <v>140</v>
      </c>
      <c r="D12" s="435">
        <v>0</v>
      </c>
      <c r="E12" s="435">
        <v>0</v>
      </c>
      <c r="F12" s="435">
        <v>0</v>
      </c>
      <c r="G12" s="435">
        <v>0</v>
      </c>
      <c r="H12" s="435">
        <v>0</v>
      </c>
      <c r="I12" s="435">
        <v>708998.77</v>
      </c>
      <c r="J12" s="412"/>
      <c r="K12" s="412"/>
      <c r="L12" s="412"/>
      <c r="M12" s="412"/>
      <c r="N12" s="412"/>
      <c r="O12" s="412"/>
      <c r="P12" s="412"/>
      <c r="Q12" s="412"/>
      <c r="R12" s="412"/>
      <c r="S12" s="412"/>
      <c r="T12" s="412"/>
      <c r="U12" s="412"/>
      <c r="V12" s="412"/>
      <c r="W12" s="412"/>
      <c r="X12" s="412"/>
      <c r="Y12" s="412"/>
    </row>
    <row r="13" spans="1:25" ht="14.5" thickTop="1">
      <c r="A13" s="411" t="s">
        <v>692</v>
      </c>
      <c r="B13" s="412"/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</row>
    <row r="14" spans="1:25">
      <c r="A14" s="411" t="s">
        <v>693</v>
      </c>
      <c r="B14" s="412">
        <v>457656.83</v>
      </c>
      <c r="C14" s="412">
        <v>1400</v>
      </c>
      <c r="D14" s="412"/>
      <c r="E14" s="412"/>
      <c r="F14" s="412"/>
      <c r="G14" s="412"/>
      <c r="H14" s="412">
        <v>0</v>
      </c>
      <c r="I14" s="412">
        <v>459056.83</v>
      </c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</row>
    <row r="15" spans="1:25">
      <c r="A15" s="411" t="s">
        <v>694</v>
      </c>
      <c r="B15" s="412">
        <v>76975.41</v>
      </c>
      <c r="C15" s="412"/>
      <c r="D15" s="412"/>
      <c r="E15" s="412"/>
      <c r="F15" s="412"/>
      <c r="G15" s="412"/>
      <c r="H15" s="412">
        <v>0</v>
      </c>
      <c r="I15" s="412">
        <v>76975.41</v>
      </c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</row>
    <row r="16" spans="1:25">
      <c r="A16" s="452" t="s">
        <v>695</v>
      </c>
      <c r="B16" s="412">
        <v>941.94</v>
      </c>
      <c r="C16" s="412"/>
      <c r="D16" s="412"/>
      <c r="E16" s="412"/>
      <c r="F16" s="412"/>
      <c r="G16" s="412"/>
      <c r="H16" s="412">
        <v>0</v>
      </c>
      <c r="I16" s="412">
        <v>941.94</v>
      </c>
      <c r="J16" s="412"/>
      <c r="K16" s="412"/>
      <c r="L16" s="412"/>
      <c r="M16" s="412"/>
      <c r="N16" s="412"/>
      <c r="O16" s="412"/>
      <c r="P16" s="412"/>
      <c r="Q16" s="412"/>
      <c r="R16" s="412"/>
      <c r="S16" s="412"/>
      <c r="T16" s="412"/>
      <c r="U16" s="412"/>
      <c r="V16" s="412"/>
      <c r="W16" s="412"/>
      <c r="X16" s="412"/>
      <c r="Y16" s="412"/>
    </row>
    <row r="17" spans="1:25" s="454" customFormat="1">
      <c r="A17" s="452" t="s">
        <v>697</v>
      </c>
      <c r="B17" s="453">
        <v>21719.66</v>
      </c>
      <c r="C17" s="453"/>
      <c r="D17" s="453">
        <v>3600</v>
      </c>
      <c r="E17" s="453"/>
      <c r="F17" s="453"/>
      <c r="G17" s="453"/>
      <c r="H17" s="453">
        <v>3600</v>
      </c>
      <c r="I17" s="453">
        <v>25319.66</v>
      </c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</row>
    <row r="18" spans="1:25" s="454" customFormat="1">
      <c r="A18" s="452" t="s">
        <v>698</v>
      </c>
      <c r="B18" s="453"/>
      <c r="C18" s="453">
        <v>5512.91</v>
      </c>
      <c r="D18" s="453"/>
      <c r="E18" s="453"/>
      <c r="F18" s="453"/>
      <c r="G18" s="453"/>
      <c r="H18" s="453">
        <v>0</v>
      </c>
      <c r="I18" s="453">
        <v>5512.91</v>
      </c>
      <c r="J18" s="453"/>
      <c r="K18" s="453"/>
      <c r="L18" s="453"/>
      <c r="M18" s="453"/>
      <c r="N18" s="453"/>
      <c r="O18" s="453"/>
      <c r="P18" s="453"/>
      <c r="Q18" s="453"/>
      <c r="R18" s="453"/>
      <c r="S18" s="453"/>
      <c r="T18" s="453"/>
      <c r="U18" s="453"/>
      <c r="V18" s="453"/>
      <c r="W18" s="453"/>
      <c r="X18" s="453"/>
      <c r="Y18" s="453"/>
    </row>
    <row r="19" spans="1:25">
      <c r="A19" s="411" t="s">
        <v>699</v>
      </c>
      <c r="B19" s="412">
        <v>33523.19</v>
      </c>
      <c r="C19" s="412"/>
      <c r="D19" s="412"/>
      <c r="E19" s="412"/>
      <c r="F19" s="412"/>
      <c r="G19" s="412"/>
      <c r="H19" s="412">
        <v>0</v>
      </c>
      <c r="I19" s="412">
        <v>33523.19</v>
      </c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</row>
    <row r="20" spans="1:25">
      <c r="A20" s="411" t="s">
        <v>700</v>
      </c>
      <c r="B20" s="412">
        <v>33407.269999999997</v>
      </c>
      <c r="C20" s="412"/>
      <c r="D20" s="412"/>
      <c r="E20" s="412"/>
      <c r="F20" s="412"/>
      <c r="G20" s="412"/>
      <c r="H20" s="412">
        <v>0</v>
      </c>
      <c r="I20" s="412">
        <v>33407.269999999997</v>
      </c>
      <c r="J20" s="412"/>
      <c r="K20" s="412"/>
      <c r="L20" s="412"/>
      <c r="M20" s="412"/>
      <c r="N20" s="412"/>
      <c r="O20" s="412"/>
      <c r="P20" s="412"/>
      <c r="Q20" s="412"/>
      <c r="R20" s="412"/>
      <c r="S20" s="412"/>
      <c r="T20" s="412"/>
      <c r="U20" s="412"/>
      <c r="V20" s="412"/>
      <c r="W20" s="412"/>
      <c r="X20" s="412"/>
      <c r="Y20" s="412"/>
    </row>
    <row r="21" spans="1:25">
      <c r="A21" s="411" t="s">
        <v>731</v>
      </c>
      <c r="B21" s="412">
        <v>17918</v>
      </c>
      <c r="C21" s="412"/>
      <c r="D21" s="412"/>
      <c r="E21" s="412"/>
      <c r="F21" s="412"/>
      <c r="G21" s="412"/>
      <c r="H21" s="412">
        <v>0</v>
      </c>
      <c r="I21" s="412">
        <v>17918</v>
      </c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</row>
    <row r="22" spans="1:25">
      <c r="A22" s="411" t="s">
        <v>443</v>
      </c>
      <c r="B22" s="412">
        <v>642142.30000000005</v>
      </c>
      <c r="C22" s="412">
        <v>6912.91</v>
      </c>
      <c r="D22" s="412">
        <v>3600</v>
      </c>
      <c r="E22" s="412">
        <v>0</v>
      </c>
      <c r="F22" s="412">
        <v>0</v>
      </c>
      <c r="G22" s="412">
        <v>0</v>
      </c>
      <c r="H22" s="412">
        <v>3600</v>
      </c>
      <c r="I22" s="412">
        <v>652655.21000000008</v>
      </c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</row>
    <row r="23" spans="1:25">
      <c r="A23" s="411" t="s">
        <v>702</v>
      </c>
      <c r="B23" s="427">
        <v>66716.469999999972</v>
      </c>
      <c r="C23" s="427">
        <v>-6772.91</v>
      </c>
      <c r="D23" s="427">
        <v>-3600</v>
      </c>
      <c r="E23" s="427">
        <v>0</v>
      </c>
      <c r="F23" s="427">
        <v>0</v>
      </c>
      <c r="G23" s="427">
        <v>0</v>
      </c>
      <c r="H23" s="427">
        <v>-3600</v>
      </c>
      <c r="I23" s="427">
        <v>56343.559999999969</v>
      </c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</row>
    <row r="24" spans="1:25" ht="14.5" thickBot="1">
      <c r="A24" s="434" t="s">
        <v>50</v>
      </c>
      <c r="B24" s="435">
        <v>66716.469999999972</v>
      </c>
      <c r="C24" s="435">
        <v>-6772.91</v>
      </c>
      <c r="D24" s="435">
        <v>-3600</v>
      </c>
      <c r="E24" s="435">
        <v>0</v>
      </c>
      <c r="F24" s="435">
        <v>0</v>
      </c>
      <c r="G24" s="435">
        <v>0</v>
      </c>
      <c r="H24" s="435">
        <v>-3600</v>
      </c>
      <c r="I24" s="435">
        <v>56343.559999999969</v>
      </c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</row>
    <row r="25" spans="1:25" ht="14.5" thickTop="1"/>
  </sheetData>
  <pageMargins left="0.75" right="0.75" top="1" bottom="1" header="0.5" footer="0.5"/>
  <pageSetup paperSize="9" scale="5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  <pageSetUpPr fitToPage="1"/>
  </sheetPr>
  <dimension ref="A1:M44"/>
  <sheetViews>
    <sheetView zoomScale="80" zoomScaleNormal="80"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 ht="20">
      <c r="A1" s="5" t="s">
        <v>0</v>
      </c>
      <c r="K1" s="6" t="s">
        <v>307</v>
      </c>
      <c r="M1" s="13"/>
    </row>
    <row r="2" spans="1:13" ht="20">
      <c r="A2" s="235" t="s">
        <v>622</v>
      </c>
    </row>
    <row r="3" spans="1:13">
      <c r="A3" s="399" t="str">
        <f>Cover!A6</f>
        <v>As of Aug 31, 2023</v>
      </c>
      <c r="C3" s="6" t="s">
        <v>670</v>
      </c>
      <c r="D3" s="1">
        <f>'P&amp;L Comp'!M3</f>
        <v>2</v>
      </c>
    </row>
    <row r="4" spans="1:13" ht="14.5" thickBot="1"/>
    <row r="5" spans="1:13" ht="40">
      <c r="B5" s="237" t="s">
        <v>535</v>
      </c>
      <c r="C5" s="238">
        <f>+D15</f>
        <v>3.512019776160062</v>
      </c>
    </row>
    <row r="6" spans="1:13" ht="29" customHeight="1">
      <c r="B6" s="239" t="s">
        <v>514</v>
      </c>
      <c r="C6" s="240">
        <f>+D29</f>
        <v>105.14267270060883</v>
      </c>
    </row>
    <row r="7" spans="1:13" ht="60.5" thickBot="1">
      <c r="B7" s="241" t="s">
        <v>534</v>
      </c>
      <c r="C7" s="242">
        <f>+D43</f>
        <v>3.3602902035888311</v>
      </c>
    </row>
    <row r="8" spans="1:13" ht="14.5" thickBot="1"/>
    <row r="9" spans="1:13">
      <c r="B9" s="446" t="s">
        <v>536</v>
      </c>
      <c r="C9" s="447"/>
      <c r="D9" s="447"/>
      <c r="E9" s="448"/>
    </row>
    <row r="10" spans="1:13" ht="28">
      <c r="B10" s="234" t="s">
        <v>524</v>
      </c>
      <c r="D10" s="51">
        <f>18996.61/$D$3</f>
        <v>9498.3050000000003</v>
      </c>
      <c r="E10" s="229"/>
    </row>
    <row r="11" spans="1:13" ht="6" customHeight="1">
      <c r="B11" s="230"/>
      <c r="E11" s="229"/>
    </row>
    <row r="12" spans="1:13">
      <c r="B12" s="234" t="s">
        <v>678</v>
      </c>
      <c r="D12" s="1">
        <f>'P&amp;L Comp'!F38</f>
        <v>66716.47</v>
      </c>
      <c r="E12" s="229"/>
    </row>
    <row r="13" spans="1:13">
      <c r="B13" s="234" t="s">
        <v>679</v>
      </c>
      <c r="D13" s="13">
        <f>D12*12/D3</f>
        <v>400298.82</v>
      </c>
      <c r="E13" s="229"/>
    </row>
    <row r="14" spans="1:13" ht="6.65" customHeight="1">
      <c r="B14" s="46"/>
      <c r="E14" s="229"/>
    </row>
    <row r="15" spans="1:13">
      <c r="B15" s="234" t="s">
        <v>561</v>
      </c>
      <c r="D15" s="6">
        <f>D13/(D10*12)</f>
        <v>3.512019776160062</v>
      </c>
      <c r="E15" s="229"/>
    </row>
    <row r="16" spans="1:13" ht="6.65" customHeight="1" thickBot="1">
      <c r="B16" s="231"/>
      <c r="C16" s="232"/>
      <c r="D16" s="232"/>
      <c r="E16" s="233"/>
    </row>
    <row r="17" spans="2:5" ht="14.5" thickBot="1"/>
    <row r="18" spans="2:5">
      <c r="B18" s="449" t="s">
        <v>526</v>
      </c>
      <c r="C18" s="450"/>
      <c r="D18" s="450"/>
      <c r="E18" s="451"/>
    </row>
    <row r="19" spans="2:5" ht="5.5" customHeight="1">
      <c r="B19" s="230"/>
      <c r="E19" s="229"/>
    </row>
    <row r="20" spans="2:5">
      <c r="B20" s="183" t="s">
        <v>527</v>
      </c>
      <c r="D20" s="1">
        <f>BS!F16</f>
        <v>1078892.24</v>
      </c>
      <c r="E20" s="229"/>
    </row>
    <row r="21" spans="2:5" ht="6" customHeight="1">
      <c r="B21" s="230"/>
      <c r="E21" s="229"/>
    </row>
    <row r="22" spans="2:5">
      <c r="B22" s="183" t="s">
        <v>680</v>
      </c>
      <c r="D22" s="1">
        <f>'P&amp;L Comp'!F36</f>
        <v>642142.30000000005</v>
      </c>
      <c r="E22" s="229"/>
    </row>
    <row r="23" spans="2:5">
      <c r="B23" s="183" t="s">
        <v>525</v>
      </c>
      <c r="D23" s="1">
        <f>+D22*12/D3</f>
        <v>3852853.8000000003</v>
      </c>
      <c r="E23" s="229"/>
    </row>
    <row r="24" spans="2:5" ht="8.5" customHeight="1">
      <c r="B24" s="230"/>
      <c r="E24" s="229"/>
    </row>
    <row r="25" spans="2:5">
      <c r="B25" s="183" t="s">
        <v>529</v>
      </c>
      <c r="D25" s="1">
        <f>'P&amp;L Comp'!F35</f>
        <v>17918</v>
      </c>
      <c r="E25" s="229"/>
    </row>
    <row r="26" spans="2:5">
      <c r="B26" s="183" t="s">
        <v>681</v>
      </c>
      <c r="E26" s="229"/>
    </row>
    <row r="27" spans="2:5">
      <c r="B27" s="183" t="s">
        <v>525</v>
      </c>
      <c r="D27" s="1">
        <f>+D25*12/D3</f>
        <v>107508</v>
      </c>
      <c r="E27" s="229"/>
    </row>
    <row r="28" spans="2:5" ht="2.5" customHeight="1">
      <c r="B28" s="230"/>
      <c r="E28" s="229"/>
    </row>
    <row r="29" spans="2:5">
      <c r="B29" s="183" t="s">
        <v>526</v>
      </c>
      <c r="D29" s="1">
        <f>+D20/((D23-D27)/365)</f>
        <v>105.14267270060883</v>
      </c>
      <c r="E29" s="229"/>
    </row>
    <row r="30" spans="2:5" ht="4.25" customHeight="1" thickBot="1">
      <c r="B30" s="231"/>
      <c r="C30" s="232"/>
      <c r="D30" s="232"/>
      <c r="E30" s="233"/>
    </row>
    <row r="31" spans="2:5" ht="14.5" thickBot="1"/>
    <row r="32" spans="2:5">
      <c r="B32" s="449" t="s">
        <v>530</v>
      </c>
      <c r="C32" s="450"/>
      <c r="D32" s="450"/>
      <c r="E32" s="451"/>
    </row>
    <row r="33" spans="2:5" ht="6" customHeight="1">
      <c r="B33" s="230"/>
      <c r="E33" s="229"/>
    </row>
    <row r="34" spans="2:5">
      <c r="B34" s="183" t="s">
        <v>531</v>
      </c>
      <c r="D34" s="1">
        <f>BS!F35</f>
        <v>4928733.9400000004</v>
      </c>
      <c r="E34" s="229"/>
    </row>
    <row r="35" spans="2:5" ht="3" customHeight="1">
      <c r="B35" s="230"/>
      <c r="E35" s="229"/>
    </row>
    <row r="36" spans="2:5">
      <c r="B36" s="183" t="s">
        <v>18</v>
      </c>
      <c r="D36" s="1">
        <f>BS!F34</f>
        <v>3849841.7</v>
      </c>
      <c r="E36" s="229"/>
    </row>
    <row r="37" spans="2:5" ht="6" customHeight="1">
      <c r="B37" s="230"/>
      <c r="E37" s="229"/>
    </row>
    <row r="38" spans="2:5">
      <c r="B38" s="183" t="s">
        <v>560</v>
      </c>
      <c r="D38" s="1">
        <f>+D34-D36</f>
        <v>1078892.2400000002</v>
      </c>
      <c r="E38" s="229"/>
    </row>
    <row r="39" spans="2:5" ht="6" customHeight="1">
      <c r="B39" s="230"/>
      <c r="E39" s="229"/>
    </row>
    <row r="40" spans="2:5">
      <c r="B40" s="183" t="s">
        <v>669</v>
      </c>
      <c r="D40" s="1">
        <f>D22</f>
        <v>642142.30000000005</v>
      </c>
      <c r="E40" s="229"/>
    </row>
    <row r="41" spans="2:5">
      <c r="B41" s="183" t="s">
        <v>532</v>
      </c>
      <c r="D41" s="1">
        <f>D40/D3</f>
        <v>321071.15000000002</v>
      </c>
      <c r="E41" s="229"/>
    </row>
    <row r="42" spans="2:5" ht="5" customHeight="1">
      <c r="B42" s="230"/>
      <c r="E42" s="229"/>
    </row>
    <row r="43" spans="2:5">
      <c r="B43" s="183" t="s">
        <v>533</v>
      </c>
      <c r="D43">
        <f>+D38/D41</f>
        <v>3.3602902035888311</v>
      </c>
      <c r="E43" s="229"/>
    </row>
    <row r="44" spans="2:5" ht="5.5" customHeight="1" thickBot="1">
      <c r="B44" s="231"/>
      <c r="C44" s="232"/>
      <c r="D44" s="232"/>
      <c r="E44" s="233"/>
    </row>
  </sheetData>
  <mergeCells count="3">
    <mergeCell ref="B9:E9"/>
    <mergeCell ref="B18:E18"/>
    <mergeCell ref="B32:E32"/>
  </mergeCells>
  <pageMargins left="0.75" right="0.75" top="0.5" bottom="1" header="0.5" footer="0.5"/>
  <pageSetup orientation="portrait" r:id="rId1"/>
  <headerFooter>
    <oddFooter>&amp;L&amp;F&amp;C&amp;A&amp;R&amp;D  &amp;T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AA91-998D-4673-911A-C1693D08555A}">
  <sheetPr>
    <tabColor theme="9"/>
    <pageSetUpPr fitToPage="1"/>
  </sheetPr>
  <dimension ref="A1:Y129"/>
  <sheetViews>
    <sheetView topLeftCell="A2" zoomScale="80" zoomScaleNormal="80" zoomScalePageLayoutView="130" workbookViewId="0">
      <pane xSplit="16" ySplit="3" topLeftCell="Q94" activePane="bottomRight" state="frozen"/>
      <selection activeCell="A2" sqref="A2"/>
      <selection pane="topRight" activeCell="Q2" sqref="Q2"/>
      <selection pane="bottomLeft" activeCell="A5" sqref="A5"/>
      <selection pane="bottomRight" activeCell="U112" sqref="U112"/>
    </sheetView>
  </sheetViews>
  <sheetFormatPr defaultColWidth="8.83203125" defaultRowHeight="14" outlineLevelRow="2"/>
  <cols>
    <col min="1" max="5" width="2" style="356" bestFit="1" customWidth="1"/>
    <col min="6" max="6" width="35.58203125" style="356" bestFit="1" customWidth="1"/>
    <col min="7" max="7" width="17.33203125" style="356" hidden="1" customWidth="1"/>
    <col min="8" max="8" width="17.58203125" style="356" hidden="1" customWidth="1"/>
    <col min="9" max="9" width="1.58203125" style="356" hidden="1" customWidth="1"/>
    <col min="10" max="10" width="18.08203125" style="356" hidden="1" customWidth="1"/>
    <col min="11" max="11" width="16.83203125" style="379" hidden="1" customWidth="1"/>
    <col min="12" max="12" width="8.83203125" style="356" hidden="1" customWidth="1"/>
    <col min="13" max="13" width="10.33203125" style="356" hidden="1" customWidth="1"/>
    <col min="14" max="14" width="10.08203125" style="356" hidden="1" customWidth="1"/>
    <col min="15" max="15" width="29.5" style="357" hidden="1" customWidth="1"/>
    <col min="16" max="16" width="16.83203125" style="379" hidden="1" customWidth="1"/>
    <col min="17" max="17" width="16.83203125" style="379" customWidth="1"/>
    <col min="18" max="18" width="8.83203125" style="356"/>
    <col min="19" max="19" width="11.6640625" style="356" bestFit="1" customWidth="1"/>
    <col min="20" max="20" width="11.6640625" style="356" customWidth="1"/>
    <col min="21" max="21" width="11.6640625" style="356" bestFit="1" customWidth="1"/>
    <col min="22" max="22" width="9.25" style="356" bestFit="1" customWidth="1"/>
    <col min="23" max="16384" width="8.83203125" style="356"/>
  </cols>
  <sheetData>
    <row r="1" spans="1:23" ht="20">
      <c r="A1" s="5" t="s">
        <v>0</v>
      </c>
      <c r="H1" s="356" t="s">
        <v>307</v>
      </c>
    </row>
    <row r="2" spans="1:23" ht="24">
      <c r="A2" s="7" t="s">
        <v>677</v>
      </c>
      <c r="H2" s="358"/>
      <c r="J2" s="358"/>
    </row>
    <row r="3" spans="1:23" ht="16.5">
      <c r="A3" s="9"/>
      <c r="H3" s="359" t="s">
        <v>2</v>
      </c>
      <c r="J3" s="359"/>
      <c r="Q3" s="379" t="s">
        <v>668</v>
      </c>
    </row>
    <row r="4" spans="1:23" ht="28">
      <c r="G4" s="360" t="s">
        <v>625</v>
      </c>
      <c r="H4" s="361" t="s">
        <v>626</v>
      </c>
      <c r="J4" s="361" t="s">
        <v>627</v>
      </c>
      <c r="K4" s="380" t="s">
        <v>628</v>
      </c>
      <c r="O4" s="357" t="s">
        <v>629</v>
      </c>
      <c r="P4" s="381" t="s">
        <v>663</v>
      </c>
      <c r="Q4" s="414" t="s">
        <v>705</v>
      </c>
      <c r="S4" s="415" t="s">
        <v>706</v>
      </c>
      <c r="T4" s="415" t="s">
        <v>718</v>
      </c>
      <c r="U4" s="415" t="s">
        <v>735</v>
      </c>
    </row>
    <row r="5" spans="1:23">
      <c r="B5" s="362" t="s">
        <v>64</v>
      </c>
      <c r="Q5" s="392"/>
    </row>
    <row r="6" spans="1:23">
      <c r="D6" s="362" t="s">
        <v>65</v>
      </c>
      <c r="H6" s="363"/>
      <c r="I6" s="363"/>
      <c r="J6" s="363"/>
      <c r="Q6" s="392"/>
    </row>
    <row r="7" spans="1:23" ht="27" customHeight="1">
      <c r="E7" s="362" t="s">
        <v>66</v>
      </c>
      <c r="G7" s="73"/>
      <c r="H7" s="14" t="e">
        <f>+#REF!</f>
        <v>#REF!</v>
      </c>
      <c r="I7" s="363"/>
      <c r="J7" s="364">
        <v>14000</v>
      </c>
      <c r="K7" s="382">
        <v>4505</v>
      </c>
      <c r="O7" s="383" t="s">
        <v>664</v>
      </c>
      <c r="P7" s="382">
        <v>4505</v>
      </c>
      <c r="Q7" s="392">
        <v>0</v>
      </c>
      <c r="R7" s="356" t="s">
        <v>665</v>
      </c>
      <c r="S7" s="392">
        <v>0</v>
      </c>
      <c r="T7" s="392">
        <v>0</v>
      </c>
      <c r="U7" s="392">
        <v>0</v>
      </c>
    </row>
    <row r="8" spans="1:23" ht="71.5" customHeight="1">
      <c r="E8" s="362" t="s">
        <v>67</v>
      </c>
      <c r="G8" s="73"/>
      <c r="H8" s="14" t="e">
        <f>+#REF!*0.99</f>
        <v>#REF!</v>
      </c>
      <c r="I8" s="363"/>
      <c r="J8" s="14" t="e">
        <f>+#REF!*0.94</f>
        <v>#REF!</v>
      </c>
      <c r="K8" s="384">
        <v>2889371</v>
      </c>
      <c r="O8" s="357" t="s">
        <v>630</v>
      </c>
      <c r="P8" s="385">
        <v>2868835</v>
      </c>
      <c r="Q8" s="392">
        <v>3086095.0724637681</v>
      </c>
      <c r="S8" s="392">
        <v>3548600</v>
      </c>
      <c r="T8" s="392">
        <v>3970350</v>
      </c>
      <c r="U8" s="392">
        <v>3391299</v>
      </c>
    </row>
    <row r="9" spans="1:23" hidden="1" outlineLevel="1">
      <c r="E9" s="362" t="s">
        <v>69</v>
      </c>
      <c r="H9" s="363"/>
      <c r="I9" s="363"/>
      <c r="J9" s="363"/>
      <c r="Q9" s="392"/>
      <c r="S9" s="392"/>
      <c r="T9" s="392"/>
      <c r="U9" s="392"/>
    </row>
    <row r="10" spans="1:23" hidden="1" outlineLevel="1">
      <c r="F10" s="362" t="s">
        <v>96</v>
      </c>
      <c r="G10" s="73"/>
      <c r="H10" s="14"/>
      <c r="I10" s="363"/>
      <c r="J10" s="14">
        <v>100</v>
      </c>
      <c r="Q10" s="392"/>
      <c r="S10" s="392"/>
      <c r="T10" s="392"/>
      <c r="U10" s="392"/>
    </row>
    <row r="11" spans="1:23" hidden="1" outlineLevel="1">
      <c r="F11" s="362" t="s">
        <v>95</v>
      </c>
      <c r="G11" s="74"/>
      <c r="H11" s="15"/>
      <c r="I11" s="363"/>
      <c r="J11" s="15"/>
      <c r="Q11" s="392"/>
      <c r="S11" s="392"/>
      <c r="T11" s="392"/>
      <c r="U11" s="392"/>
    </row>
    <row r="12" spans="1:23" collapsed="1">
      <c r="E12" s="362" t="s">
        <v>97</v>
      </c>
      <c r="G12" s="73"/>
      <c r="H12" s="14" t="e">
        <f>+#REF!</f>
        <v>#REF!</v>
      </c>
      <c r="I12" s="363"/>
      <c r="J12" s="14">
        <f>SUM(J9:J11)</f>
        <v>100</v>
      </c>
      <c r="K12" s="379">
        <v>100</v>
      </c>
      <c r="P12" s="379">
        <v>100</v>
      </c>
      <c r="Q12" s="392">
        <v>100</v>
      </c>
      <c r="S12" s="392">
        <v>100</v>
      </c>
      <c r="T12" s="392">
        <v>100</v>
      </c>
      <c r="U12" s="392">
        <v>100</v>
      </c>
    </row>
    <row r="13" spans="1:23" ht="15" customHeight="1" outlineLevel="2">
      <c r="E13" s="362" t="s">
        <v>70</v>
      </c>
      <c r="H13" s="363"/>
      <c r="I13" s="363"/>
      <c r="J13" s="363"/>
      <c r="Q13" s="392"/>
      <c r="S13" s="392"/>
      <c r="T13" s="392">
        <v>3000</v>
      </c>
      <c r="U13" s="392">
        <v>3000</v>
      </c>
      <c r="V13" s="356">
        <f>U8/179</f>
        <v>18945.804469273742</v>
      </c>
      <c r="W13" s="356" t="s">
        <v>736</v>
      </c>
    </row>
    <row r="14" spans="1:23" ht="25.5" outlineLevel="2">
      <c r="F14" s="362" t="s">
        <v>99</v>
      </c>
      <c r="G14" s="73"/>
      <c r="H14" s="14"/>
      <c r="I14" s="363"/>
      <c r="J14" s="364">
        <v>20844</v>
      </c>
      <c r="K14" s="379">
        <v>20844</v>
      </c>
      <c r="O14" s="365" t="s">
        <v>631</v>
      </c>
      <c r="P14" s="379">
        <v>20844</v>
      </c>
      <c r="Q14" s="392">
        <v>21750</v>
      </c>
      <c r="S14" s="392">
        <v>21750</v>
      </c>
      <c r="T14" s="392">
        <v>21750</v>
      </c>
      <c r="U14" s="392">
        <v>28900</v>
      </c>
    </row>
    <row r="15" spans="1:23" outlineLevel="2">
      <c r="F15" s="362" t="s">
        <v>100</v>
      </c>
      <c r="G15" s="73"/>
      <c r="H15" s="14"/>
      <c r="I15" s="363"/>
      <c r="J15" s="14">
        <v>200</v>
      </c>
      <c r="K15" s="379">
        <v>200</v>
      </c>
      <c r="P15" s="379">
        <v>200</v>
      </c>
      <c r="Q15" s="392">
        <v>1500</v>
      </c>
      <c r="S15" s="392"/>
      <c r="T15" s="392"/>
      <c r="U15" s="392"/>
      <c r="V15" s="24"/>
    </row>
    <row r="16" spans="1:23" outlineLevel="2">
      <c r="F16" s="362" t="s">
        <v>101</v>
      </c>
      <c r="G16" s="73"/>
      <c r="H16" s="14"/>
      <c r="I16" s="363"/>
      <c r="J16" s="14">
        <f>20000*0.3</f>
        <v>6000</v>
      </c>
      <c r="K16" s="384">
        <v>10000</v>
      </c>
      <c r="L16" s="366"/>
      <c r="M16" s="366"/>
      <c r="N16" s="366"/>
      <c r="O16" s="367" t="s">
        <v>632</v>
      </c>
      <c r="P16" s="384">
        <v>10000</v>
      </c>
      <c r="Q16" s="392">
        <v>10000</v>
      </c>
      <c r="S16" s="392"/>
      <c r="T16" s="392">
        <v>10000</v>
      </c>
      <c r="U16" s="392">
        <v>10000</v>
      </c>
    </row>
    <row r="17" spans="3:21" outlineLevel="2">
      <c r="F17" s="362" t="s">
        <v>98</v>
      </c>
      <c r="G17" s="74"/>
      <c r="H17" s="15"/>
      <c r="I17" s="363"/>
      <c r="J17" s="15">
        <v>200</v>
      </c>
      <c r="K17" s="380">
        <v>200</v>
      </c>
      <c r="P17" s="380">
        <v>200</v>
      </c>
      <c r="Q17" s="390">
        <v>500</v>
      </c>
      <c r="S17" s="390">
        <v>3000</v>
      </c>
      <c r="T17" s="390">
        <v>3000</v>
      </c>
      <c r="U17" s="390">
        <v>3000</v>
      </c>
    </row>
    <row r="18" spans="3:21">
      <c r="E18" s="362" t="s">
        <v>102</v>
      </c>
      <c r="G18" s="73"/>
      <c r="H18" s="14" t="e">
        <f>+#REF!</f>
        <v>#REF!</v>
      </c>
      <c r="I18" s="363"/>
      <c r="J18" s="14">
        <f>SUM(J13:J17)</f>
        <v>27244</v>
      </c>
      <c r="K18" s="379">
        <f>SUM(K14:K17)</f>
        <v>31244</v>
      </c>
      <c r="P18" s="379">
        <f>SUM(P14:P17)</f>
        <v>31244</v>
      </c>
      <c r="Q18" s="392">
        <f>SUM(Q14:Q17)</f>
        <v>33750</v>
      </c>
      <c r="S18" s="392">
        <v>24750</v>
      </c>
      <c r="T18" s="392">
        <v>34750</v>
      </c>
      <c r="U18" s="392">
        <f>SUM(U14:U17)</f>
        <v>41900</v>
      </c>
    </row>
    <row r="19" spans="3:21" ht="25.5">
      <c r="E19" s="362" t="s">
        <v>71</v>
      </c>
      <c r="G19" s="73"/>
      <c r="H19" s="14" t="e">
        <f>+#REF!</f>
        <v>#REF!</v>
      </c>
      <c r="I19" s="363"/>
      <c r="J19" s="14">
        <v>22000</v>
      </c>
      <c r="K19" s="382">
        <v>18630</v>
      </c>
      <c r="L19" s="386"/>
      <c r="M19" s="386"/>
      <c r="N19" s="386"/>
      <c r="O19" s="383" t="s">
        <v>666</v>
      </c>
      <c r="P19" s="382">
        <v>18630</v>
      </c>
      <c r="Q19" s="392">
        <v>18000</v>
      </c>
      <c r="S19" s="392">
        <v>18000</v>
      </c>
      <c r="T19" s="392">
        <v>21562</v>
      </c>
      <c r="U19" s="392">
        <v>21562</v>
      </c>
    </row>
    <row r="20" spans="3:21">
      <c r="E20" s="362" t="s">
        <v>73</v>
      </c>
      <c r="G20" s="73"/>
      <c r="H20" s="14" t="e">
        <f>+#REF!</f>
        <v>#REF!</v>
      </c>
      <c r="I20" s="363"/>
      <c r="J20" s="14">
        <v>3500</v>
      </c>
      <c r="K20" s="379">
        <v>3500</v>
      </c>
      <c r="P20" s="379">
        <v>3500</v>
      </c>
      <c r="Q20" s="392">
        <v>2000</v>
      </c>
      <c r="S20" s="392">
        <v>2000</v>
      </c>
      <c r="T20" s="392">
        <v>10000</v>
      </c>
      <c r="U20" s="392">
        <v>10000</v>
      </c>
    </row>
    <row r="21" spans="3:21">
      <c r="E21" s="362" t="s">
        <v>74</v>
      </c>
      <c r="G21" s="73"/>
      <c r="H21" s="14" t="e">
        <f>+#REF!</f>
        <v>#REF!</v>
      </c>
      <c r="I21" s="363"/>
      <c r="J21" s="14">
        <v>5000</v>
      </c>
      <c r="K21" s="379">
        <v>5000</v>
      </c>
      <c r="P21" s="379">
        <v>5000</v>
      </c>
      <c r="Q21" s="392">
        <v>5000</v>
      </c>
      <c r="S21" s="392"/>
      <c r="T21" s="392">
        <v>10000</v>
      </c>
      <c r="U21" s="392">
        <v>0</v>
      </c>
    </row>
    <row r="22" spans="3:21" hidden="1" outlineLevel="1">
      <c r="E22" s="362" t="s">
        <v>75</v>
      </c>
      <c r="H22" s="363"/>
      <c r="I22" s="363"/>
      <c r="J22" s="363"/>
      <c r="Q22" s="392"/>
      <c r="S22" s="392"/>
      <c r="T22" s="392"/>
      <c r="U22" s="392"/>
    </row>
    <row r="23" spans="3:21" hidden="1" outlineLevel="1">
      <c r="F23" s="362" t="s">
        <v>104</v>
      </c>
      <c r="G23" s="73"/>
      <c r="H23" s="14"/>
      <c r="I23" s="363"/>
      <c r="J23" s="14">
        <v>8000</v>
      </c>
      <c r="Q23" s="392"/>
      <c r="S23" s="392"/>
      <c r="T23" s="392"/>
      <c r="U23" s="392"/>
    </row>
    <row r="24" spans="3:21" hidden="1" outlineLevel="1">
      <c r="F24" s="362" t="s">
        <v>105</v>
      </c>
      <c r="G24" s="73"/>
      <c r="H24" s="14"/>
      <c r="I24" s="363"/>
      <c r="J24" s="14">
        <v>3400</v>
      </c>
      <c r="Q24" s="392"/>
      <c r="S24" s="392"/>
      <c r="T24" s="392"/>
      <c r="U24" s="392"/>
    </row>
    <row r="25" spans="3:21" hidden="1" outlineLevel="1">
      <c r="F25" s="362" t="s">
        <v>103</v>
      </c>
      <c r="G25" s="74"/>
      <c r="H25" s="15"/>
      <c r="I25" s="363"/>
      <c r="J25" s="15">
        <v>25000</v>
      </c>
      <c r="Q25" s="392"/>
      <c r="S25" s="392"/>
      <c r="T25" s="392"/>
      <c r="U25" s="392"/>
    </row>
    <row r="26" spans="3:21" collapsed="1">
      <c r="E26" s="362" t="s">
        <v>106</v>
      </c>
      <c r="G26" s="74"/>
      <c r="H26" s="15" t="e">
        <f>+#REF!</f>
        <v>#REF!</v>
      </c>
      <c r="I26" s="363"/>
      <c r="J26" s="15">
        <f>SUM(J22:J25)</f>
        <v>36400</v>
      </c>
      <c r="K26" s="380">
        <v>36400</v>
      </c>
      <c r="P26" s="380">
        <v>36400</v>
      </c>
      <c r="Q26" s="390">
        <v>45000</v>
      </c>
      <c r="S26" s="390">
        <v>50000</v>
      </c>
      <c r="T26" s="390">
        <v>50000</v>
      </c>
      <c r="U26" s="390">
        <v>50000</v>
      </c>
    </row>
    <row r="27" spans="3:21">
      <c r="D27" s="362" t="s">
        <v>76</v>
      </c>
      <c r="G27" s="74"/>
      <c r="H27" s="15" t="e">
        <f>+H7+H8+H12+H18+H19+H20+H21+H26</f>
        <v>#REF!</v>
      </c>
      <c r="I27" s="363"/>
      <c r="J27" s="15" t="e">
        <f>+J7+J8+J12+J18+J19+J20+J21+J26</f>
        <v>#REF!</v>
      </c>
      <c r="K27" s="387">
        <f>K26+K21+K20+K19+K18+K12+K8+K7</f>
        <v>2988750</v>
      </c>
      <c r="P27" s="387">
        <f>P26+P21+P20+P19+P18+P12+P8+P7</f>
        <v>2968214</v>
      </c>
      <c r="Q27" s="395">
        <f>Q26+Q21+Q20+Q19+Q18+Q12+Q8+Q7</f>
        <v>3189945.0724637681</v>
      </c>
      <c r="S27" s="395">
        <v>3643450</v>
      </c>
      <c r="T27" s="395">
        <v>4096762</v>
      </c>
      <c r="U27" s="395">
        <f>U26+U21+U20+U19+U18+U12+U8+U7</f>
        <v>3514861</v>
      </c>
    </row>
    <row r="28" spans="3:21">
      <c r="C28" s="362" t="s">
        <v>77</v>
      </c>
      <c r="G28" s="73"/>
      <c r="H28" s="14"/>
      <c r="I28" s="363"/>
      <c r="J28" s="14"/>
      <c r="Q28" s="392"/>
      <c r="S28" s="392"/>
      <c r="T28" s="392"/>
      <c r="U28" s="392"/>
    </row>
    <row r="29" spans="3:21">
      <c r="C29" s="362" t="s">
        <v>78</v>
      </c>
      <c r="H29" s="363"/>
      <c r="I29" s="363"/>
      <c r="J29" s="363"/>
      <c r="Q29" s="392"/>
      <c r="S29" s="392"/>
      <c r="T29" s="392"/>
      <c r="U29" s="392"/>
    </row>
    <row r="30" spans="3:21" outlineLevel="1">
      <c r="D30" s="362" t="s">
        <v>79</v>
      </c>
      <c r="H30" s="363"/>
      <c r="I30" s="363"/>
      <c r="J30" s="363"/>
      <c r="Q30" s="392"/>
      <c r="S30" s="392"/>
      <c r="T30" s="392"/>
      <c r="U30" s="392"/>
    </row>
    <row r="31" spans="3:21" ht="38" outlineLevel="1">
      <c r="E31" s="362" t="s">
        <v>467</v>
      </c>
      <c r="H31" s="363"/>
      <c r="I31" s="363"/>
      <c r="J31" s="363"/>
      <c r="K31" s="379">
        <v>0</v>
      </c>
      <c r="O31" s="365" t="s">
        <v>633</v>
      </c>
      <c r="P31" s="379">
        <v>0</v>
      </c>
      <c r="Q31" s="392">
        <v>0</v>
      </c>
      <c r="S31" s="392"/>
      <c r="T31" s="392"/>
      <c r="U31" s="392"/>
    </row>
    <row r="32" spans="3:21" outlineLevel="1">
      <c r="E32" s="362" t="s">
        <v>310</v>
      </c>
      <c r="G32" s="73"/>
      <c r="H32" s="14"/>
      <c r="I32" s="363"/>
      <c r="J32" s="14"/>
      <c r="K32" s="382">
        <v>2875</v>
      </c>
      <c r="O32" s="383" t="s">
        <v>644</v>
      </c>
      <c r="P32" s="382">
        <v>2875</v>
      </c>
      <c r="Q32" s="393">
        <v>0</v>
      </c>
      <c r="R32" s="356" t="s">
        <v>665</v>
      </c>
      <c r="S32" s="393"/>
      <c r="T32" s="393"/>
      <c r="U32" s="393"/>
    </row>
    <row r="33" spans="4:21" outlineLevel="2">
      <c r="E33" s="362" t="s">
        <v>634</v>
      </c>
      <c r="H33" s="363"/>
      <c r="I33" s="363"/>
      <c r="J33" s="363"/>
      <c r="Q33" s="392"/>
      <c r="S33" s="392"/>
      <c r="T33" s="392"/>
      <c r="U33" s="392"/>
    </row>
    <row r="34" spans="4:21" outlineLevel="2">
      <c r="E34" s="362"/>
      <c r="F34" s="405" t="s">
        <v>673</v>
      </c>
      <c r="H34" s="363"/>
      <c r="I34" s="363"/>
      <c r="J34" s="363"/>
      <c r="Q34" s="392">
        <v>5000</v>
      </c>
      <c r="S34" s="392"/>
      <c r="T34" s="392"/>
      <c r="U34" s="392"/>
    </row>
    <row r="35" spans="4:21" outlineLevel="2">
      <c r="F35" s="362" t="s">
        <v>133</v>
      </c>
      <c r="G35" s="73"/>
      <c r="H35" s="14"/>
      <c r="I35" s="363"/>
      <c r="J35" s="364">
        <v>13160</v>
      </c>
      <c r="K35" s="384">
        <v>15183</v>
      </c>
      <c r="L35" s="366"/>
      <c r="M35" s="366"/>
      <c r="N35" s="366"/>
      <c r="O35" s="367" t="s">
        <v>635</v>
      </c>
      <c r="P35" s="384">
        <v>15183</v>
      </c>
      <c r="Q35" s="394">
        <v>17000</v>
      </c>
      <c r="S35" s="394"/>
      <c r="T35" s="394"/>
      <c r="U35" s="394"/>
    </row>
    <row r="36" spans="4:21" outlineLevel="2">
      <c r="F36" s="362" t="s">
        <v>132</v>
      </c>
      <c r="G36" s="73"/>
      <c r="H36" s="14"/>
      <c r="I36" s="363"/>
      <c r="J36" s="364">
        <v>11058</v>
      </c>
      <c r="K36" s="379">
        <v>11058</v>
      </c>
      <c r="P36" s="379">
        <v>11058</v>
      </c>
      <c r="Q36" s="392">
        <v>13000</v>
      </c>
      <c r="S36" s="392"/>
      <c r="T36" s="392"/>
      <c r="U36" s="392"/>
    </row>
    <row r="37" spans="4:21" outlineLevel="2">
      <c r="F37" s="362" t="s">
        <v>131</v>
      </c>
      <c r="G37" s="73"/>
      <c r="H37" s="14"/>
      <c r="I37" s="363"/>
      <c r="J37" s="364">
        <v>33325</v>
      </c>
      <c r="K37" s="379">
        <v>33325</v>
      </c>
      <c r="P37" s="379">
        <v>33325</v>
      </c>
      <c r="Q37" s="392">
        <v>35000</v>
      </c>
      <c r="S37" s="392"/>
      <c r="T37" s="392"/>
      <c r="U37" s="392"/>
    </row>
    <row r="38" spans="4:21" outlineLevel="2">
      <c r="F38" s="362" t="s">
        <v>130</v>
      </c>
      <c r="G38" s="74"/>
      <c r="H38" s="15"/>
      <c r="I38" s="363"/>
      <c r="J38" s="368">
        <v>48000</v>
      </c>
      <c r="K38" s="380">
        <v>48000</v>
      </c>
      <c r="P38" s="380">
        <v>48000</v>
      </c>
      <c r="Q38" s="390">
        <v>42000</v>
      </c>
      <c r="S38" s="390"/>
      <c r="T38" s="390"/>
      <c r="U38" s="390"/>
    </row>
    <row r="39" spans="4:21" outlineLevel="1">
      <c r="E39" s="362" t="s">
        <v>636</v>
      </c>
      <c r="G39" s="73"/>
      <c r="H39" s="14"/>
      <c r="I39" s="363"/>
      <c r="J39" s="364">
        <f>SUM(J35:J38)</f>
        <v>105543</v>
      </c>
      <c r="K39" s="379">
        <f>SUM(K35:K38)</f>
        <v>107566</v>
      </c>
      <c r="P39" s="379">
        <f>SUM(P35:P38)</f>
        <v>107566</v>
      </c>
      <c r="Q39" s="392">
        <f>SUM(Q34:Q38)</f>
        <v>112000</v>
      </c>
      <c r="S39" s="392">
        <v>118000</v>
      </c>
      <c r="T39" s="392">
        <v>132000</v>
      </c>
      <c r="U39" s="392">
        <v>140000</v>
      </c>
    </row>
    <row r="40" spans="4:21" outlineLevel="1">
      <c r="E40" s="362"/>
      <c r="F40" s="356" t="s">
        <v>637</v>
      </c>
      <c r="G40" s="330"/>
      <c r="H40" s="15"/>
      <c r="I40" s="363"/>
      <c r="J40" s="15" t="e">
        <f>+#REF!</f>
        <v>#REF!</v>
      </c>
      <c r="K40" s="388">
        <v>2118116</v>
      </c>
      <c r="L40" s="366"/>
      <c r="M40" s="366"/>
      <c r="N40" s="366"/>
      <c r="O40" s="367" t="s">
        <v>638</v>
      </c>
      <c r="P40" s="388">
        <v>2118116</v>
      </c>
      <c r="Q40" s="396">
        <v>2140701</v>
      </c>
      <c r="S40" s="396">
        <v>2458648</v>
      </c>
      <c r="T40" s="396">
        <v>2553016</v>
      </c>
      <c r="U40" s="396">
        <v>2405055</v>
      </c>
    </row>
    <row r="41" spans="4:21" outlineLevel="1">
      <c r="E41" s="362"/>
      <c r="F41" s="356" t="s">
        <v>725</v>
      </c>
      <c r="G41" s="330"/>
      <c r="H41" s="50"/>
      <c r="I41" s="363"/>
      <c r="J41" s="50"/>
      <c r="K41" s="384"/>
      <c r="L41" s="366"/>
      <c r="M41" s="366"/>
      <c r="N41" s="366"/>
      <c r="O41" s="367"/>
      <c r="P41" s="384"/>
      <c r="Q41" s="394"/>
      <c r="S41" s="394"/>
      <c r="T41" s="394">
        <v>38600</v>
      </c>
      <c r="U41" s="394"/>
    </row>
    <row r="42" spans="4:21">
      <c r="D42" s="362" t="s">
        <v>129</v>
      </c>
      <c r="G42" s="73"/>
      <c r="H42" s="14" t="e">
        <f>+#REF!</f>
        <v>#REF!</v>
      </c>
      <c r="I42" s="363"/>
      <c r="J42" s="14" t="e">
        <f>J40+J39</f>
        <v>#REF!</v>
      </c>
      <c r="K42" s="384">
        <f>K40+K39</f>
        <v>2225682</v>
      </c>
      <c r="P42" s="384">
        <f>P40+P39</f>
        <v>2225682</v>
      </c>
      <c r="Q42" s="392">
        <f>Q40+Q39</f>
        <v>2252701</v>
      </c>
      <c r="S42" s="392">
        <v>2576648</v>
      </c>
      <c r="T42" s="392">
        <v>2723616</v>
      </c>
      <c r="U42" s="392">
        <f>U40+U39+U41</f>
        <v>2545055</v>
      </c>
    </row>
    <row r="43" spans="4:21" outlineLevel="1">
      <c r="D43" s="362" t="s">
        <v>80</v>
      </c>
      <c r="H43" s="363"/>
      <c r="I43" s="363"/>
      <c r="J43" s="363"/>
      <c r="Q43" s="392"/>
      <c r="S43" s="392"/>
      <c r="T43" s="392"/>
      <c r="U43" s="392"/>
    </row>
    <row r="44" spans="4:21" ht="25.5" outlineLevel="1">
      <c r="E44" s="362" t="s">
        <v>134</v>
      </c>
      <c r="G44" s="73"/>
      <c r="H44" s="14"/>
      <c r="I44" s="363"/>
      <c r="J44" s="14">
        <v>378000</v>
      </c>
      <c r="K44" s="379">
        <v>378000</v>
      </c>
      <c r="O44" s="365" t="s">
        <v>639</v>
      </c>
      <c r="P44" s="379">
        <v>378000</v>
      </c>
      <c r="Q44" s="392">
        <v>373774</v>
      </c>
      <c r="S44" s="392"/>
      <c r="T44" s="392">
        <v>419398.5</v>
      </c>
      <c r="U44" s="392">
        <v>353442</v>
      </c>
    </row>
    <row r="45" spans="4:21" outlineLevel="1">
      <c r="E45" s="362" t="s">
        <v>135</v>
      </c>
      <c r="G45" s="73"/>
      <c r="H45" s="14"/>
      <c r="I45" s="363"/>
      <c r="J45" s="14">
        <v>28800</v>
      </c>
      <c r="K45" s="379">
        <v>28000</v>
      </c>
      <c r="O45" s="369"/>
      <c r="P45" s="379">
        <v>28000</v>
      </c>
      <c r="Q45" s="392">
        <v>25661</v>
      </c>
      <c r="S45" s="392"/>
      <c r="T45" s="392">
        <v>30000</v>
      </c>
      <c r="U45" s="392">
        <v>26120</v>
      </c>
    </row>
    <row r="46" spans="4:21" outlineLevel="1">
      <c r="E46" s="362" t="s">
        <v>136</v>
      </c>
      <c r="G46" s="74"/>
      <c r="H46" s="15"/>
      <c r="I46" s="363"/>
      <c r="J46" s="15">
        <v>17400</v>
      </c>
      <c r="K46" s="384">
        <v>13400</v>
      </c>
      <c r="O46" s="367" t="s">
        <v>640</v>
      </c>
      <c r="P46" s="384">
        <v>13400</v>
      </c>
      <c r="Q46" s="392">
        <v>14400</v>
      </c>
      <c r="S46" s="392"/>
      <c r="T46" s="392">
        <v>8000</v>
      </c>
      <c r="U46" s="392">
        <v>11377</v>
      </c>
    </row>
    <row r="47" spans="4:21">
      <c r="D47" s="362" t="s">
        <v>137</v>
      </c>
      <c r="G47" s="73"/>
      <c r="H47" s="14" t="e">
        <f>+#REF!</f>
        <v>#REF!</v>
      </c>
      <c r="I47" s="363"/>
      <c r="J47" s="14">
        <f>SUM(J43:J46)</f>
        <v>424200</v>
      </c>
      <c r="K47" s="379">
        <f>SUM(K44:K46)</f>
        <v>419400</v>
      </c>
      <c r="P47" s="379">
        <f>SUM(P44:P46)</f>
        <v>419400</v>
      </c>
      <c r="Q47" s="392">
        <f>SUM(Q44:Q46)</f>
        <v>413835</v>
      </c>
      <c r="S47" s="392">
        <v>438665</v>
      </c>
      <c r="T47" s="392">
        <v>457398.5</v>
      </c>
      <c r="U47" s="392">
        <f>SUM(U44:U46)</f>
        <v>390939</v>
      </c>
    </row>
    <row r="48" spans="4:21">
      <c r="D48" s="362" t="s">
        <v>81</v>
      </c>
      <c r="G48" s="73"/>
      <c r="H48" s="14" t="e">
        <f>+#REF!</f>
        <v>#REF!</v>
      </c>
      <c r="I48" s="363"/>
      <c r="J48" s="14">
        <v>15000</v>
      </c>
      <c r="K48" s="384">
        <v>6000</v>
      </c>
      <c r="O48" s="367" t="s">
        <v>641</v>
      </c>
      <c r="P48" s="384">
        <v>6000</v>
      </c>
      <c r="Q48" s="392">
        <v>7500</v>
      </c>
      <c r="R48" s="371" t="s">
        <v>674</v>
      </c>
      <c r="S48" s="392">
        <v>10000</v>
      </c>
      <c r="T48" s="392">
        <v>20000</v>
      </c>
      <c r="U48" s="392">
        <v>20000</v>
      </c>
    </row>
    <row r="49" spans="4:21">
      <c r="D49" s="362"/>
      <c r="F49" s="356" t="s">
        <v>707</v>
      </c>
      <c r="G49" s="73"/>
      <c r="H49" s="14"/>
      <c r="I49" s="363"/>
      <c r="J49" s="14"/>
      <c r="K49" s="384"/>
      <c r="O49" s="367"/>
      <c r="P49" s="384"/>
      <c r="Q49" s="392"/>
      <c r="R49" s="371"/>
      <c r="S49" s="392">
        <v>20000</v>
      </c>
      <c r="T49" s="392">
        <v>7000</v>
      </c>
      <c r="U49" s="392">
        <v>0</v>
      </c>
    </row>
    <row r="50" spans="4:21">
      <c r="D50" s="362" t="s">
        <v>82</v>
      </c>
      <c r="G50" s="73"/>
      <c r="H50" s="14" t="e">
        <f>+#REF!</f>
        <v>#REF!</v>
      </c>
      <c r="I50" s="363"/>
      <c r="J50" s="14">
        <v>2500</v>
      </c>
      <c r="K50" s="379">
        <v>1600</v>
      </c>
      <c r="P50" s="379">
        <v>1600</v>
      </c>
      <c r="Q50" s="392">
        <v>1700</v>
      </c>
      <c r="R50" s="371" t="s">
        <v>367</v>
      </c>
      <c r="S50" s="392">
        <v>1825</v>
      </c>
      <c r="T50" s="392">
        <v>2000</v>
      </c>
      <c r="U50" s="392">
        <v>2300</v>
      </c>
    </row>
    <row r="51" spans="4:21">
      <c r="D51" s="362" t="s">
        <v>719</v>
      </c>
      <c r="G51" s="73"/>
      <c r="H51" s="14"/>
      <c r="I51" s="363"/>
      <c r="J51" s="14"/>
      <c r="Q51" s="392"/>
      <c r="R51" s="371"/>
      <c r="S51" s="392"/>
      <c r="T51" s="392">
        <v>1500</v>
      </c>
      <c r="U51" s="392">
        <v>1500</v>
      </c>
    </row>
    <row r="52" spans="4:21" outlineLevel="1">
      <c r="D52" s="362" t="s">
        <v>84</v>
      </c>
      <c r="H52" s="363"/>
      <c r="I52" s="363"/>
      <c r="J52" s="363"/>
      <c r="Q52" s="392"/>
      <c r="S52" s="392"/>
      <c r="T52" s="392"/>
      <c r="U52" s="392"/>
    </row>
    <row r="53" spans="4:21" outlineLevel="1">
      <c r="E53" s="362" t="s">
        <v>256</v>
      </c>
      <c r="G53" s="73"/>
      <c r="H53" s="14"/>
      <c r="I53" s="363"/>
      <c r="J53" s="364">
        <v>5000</v>
      </c>
      <c r="K53" s="384">
        <v>7500</v>
      </c>
      <c r="L53" s="366"/>
      <c r="M53" s="366"/>
      <c r="N53" s="366"/>
      <c r="O53" s="367" t="s">
        <v>632</v>
      </c>
      <c r="P53" s="384">
        <v>7500</v>
      </c>
      <c r="Q53" s="394">
        <v>6500</v>
      </c>
      <c r="S53" s="394"/>
      <c r="T53" s="394"/>
      <c r="U53" s="394"/>
    </row>
    <row r="54" spans="4:21" outlineLevel="1">
      <c r="E54" s="362" t="s">
        <v>138</v>
      </c>
      <c r="G54" s="73"/>
      <c r="H54" s="14"/>
      <c r="I54" s="363"/>
      <c r="J54" s="364">
        <v>3000</v>
      </c>
      <c r="K54" s="379">
        <v>3000</v>
      </c>
      <c r="P54" s="379">
        <v>3000</v>
      </c>
      <c r="Q54" s="393">
        <v>1000</v>
      </c>
      <c r="R54" s="356" t="s">
        <v>667</v>
      </c>
      <c r="S54" s="393">
        <v>5000</v>
      </c>
      <c r="T54" s="393">
        <v>5000</v>
      </c>
      <c r="U54" s="393">
        <v>5000</v>
      </c>
    </row>
    <row r="55" spans="4:21" ht="25.5" outlineLevel="1">
      <c r="E55" s="362" t="s">
        <v>139</v>
      </c>
      <c r="G55" s="73"/>
      <c r="H55" s="14"/>
      <c r="I55" s="363"/>
      <c r="J55" s="364">
        <v>15000</v>
      </c>
      <c r="K55" s="382">
        <v>15000</v>
      </c>
      <c r="O55" s="357" t="s">
        <v>642</v>
      </c>
      <c r="P55" s="382">
        <v>15000</v>
      </c>
      <c r="Q55" s="391">
        <v>15300</v>
      </c>
      <c r="S55" s="391">
        <v>15300</v>
      </c>
      <c r="T55" s="391">
        <v>21562</v>
      </c>
      <c r="U55" s="391">
        <v>21562</v>
      </c>
    </row>
    <row r="56" spans="4:21" ht="13.4" customHeight="1" outlineLevel="1">
      <c r="E56" s="362" t="s">
        <v>140</v>
      </c>
      <c r="G56" s="73"/>
      <c r="H56" s="14"/>
      <c r="I56" s="363"/>
      <c r="J56" s="364">
        <v>5000</v>
      </c>
      <c r="K56" s="379">
        <v>5000</v>
      </c>
      <c r="P56" s="379">
        <v>5000</v>
      </c>
      <c r="Q56" s="392">
        <v>5000</v>
      </c>
      <c r="S56" s="392">
        <v>5000</v>
      </c>
      <c r="T56" s="392">
        <v>5000</v>
      </c>
      <c r="U56" s="392">
        <v>5000</v>
      </c>
    </row>
    <row r="57" spans="4:21" outlineLevel="1">
      <c r="E57" s="362" t="s">
        <v>141</v>
      </c>
      <c r="G57" s="73"/>
      <c r="H57" s="14"/>
      <c r="I57" s="363"/>
      <c r="J57" s="364">
        <v>14400</v>
      </c>
      <c r="K57" s="379">
        <v>14400</v>
      </c>
      <c r="O57" s="357" t="s">
        <v>643</v>
      </c>
      <c r="P57" s="379">
        <v>14400</v>
      </c>
      <c r="Q57" s="392">
        <v>14400</v>
      </c>
      <c r="S57" s="392">
        <v>15000</v>
      </c>
      <c r="T57" s="392">
        <v>15000</v>
      </c>
      <c r="U57" s="392">
        <v>15000</v>
      </c>
    </row>
    <row r="58" spans="4:21" outlineLevel="1">
      <c r="E58" s="362" t="s">
        <v>142</v>
      </c>
      <c r="G58" s="73"/>
      <c r="H58" s="14"/>
      <c r="I58" s="363"/>
      <c r="J58" s="364">
        <v>5000</v>
      </c>
      <c r="K58" s="379">
        <v>5000</v>
      </c>
      <c r="P58" s="379">
        <v>5000</v>
      </c>
      <c r="Q58" s="392">
        <v>5000</v>
      </c>
      <c r="S58" s="392">
        <v>5000</v>
      </c>
      <c r="T58" s="392">
        <v>5000</v>
      </c>
      <c r="U58" s="392">
        <v>5000</v>
      </c>
    </row>
    <row r="59" spans="4:21" outlineLevel="1">
      <c r="E59" s="362" t="s">
        <v>143</v>
      </c>
      <c r="G59" s="73"/>
      <c r="H59" s="14"/>
      <c r="I59" s="363"/>
      <c r="J59" s="364">
        <v>5000</v>
      </c>
      <c r="K59" s="379">
        <v>5000</v>
      </c>
      <c r="P59" s="379">
        <v>5000</v>
      </c>
      <c r="Q59" s="392">
        <v>5000</v>
      </c>
      <c r="S59" s="392">
        <v>5000</v>
      </c>
      <c r="T59" s="392">
        <v>5000</v>
      </c>
      <c r="U59" s="392">
        <v>5000</v>
      </c>
    </row>
    <row r="60" spans="4:21" outlineLevel="1">
      <c r="E60" s="362" t="s">
        <v>144</v>
      </c>
      <c r="G60" s="73"/>
      <c r="H60" s="14"/>
      <c r="I60" s="363"/>
      <c r="J60" s="364">
        <v>1500</v>
      </c>
      <c r="K60" s="379">
        <v>1500</v>
      </c>
      <c r="P60" s="379">
        <v>1500</v>
      </c>
      <c r="Q60" s="392">
        <v>1500</v>
      </c>
      <c r="S60" s="392">
        <v>1500</v>
      </c>
      <c r="T60" s="392">
        <v>1500</v>
      </c>
      <c r="U60" s="392">
        <v>1500</v>
      </c>
    </row>
    <row r="61" spans="4:21" outlineLevel="1">
      <c r="E61" s="362" t="s">
        <v>257</v>
      </c>
      <c r="G61" s="73"/>
      <c r="H61" s="14"/>
      <c r="I61" s="363"/>
      <c r="J61" s="364">
        <v>1500</v>
      </c>
      <c r="K61" s="379">
        <v>1500</v>
      </c>
      <c r="P61" s="379">
        <v>1500</v>
      </c>
      <c r="Q61" s="392">
        <v>1500</v>
      </c>
      <c r="S61" s="392">
        <v>0</v>
      </c>
      <c r="T61" s="392">
        <v>1500</v>
      </c>
      <c r="U61" s="392">
        <v>1500</v>
      </c>
    </row>
    <row r="62" spans="4:21" outlineLevel="1">
      <c r="E62" s="362" t="s">
        <v>145</v>
      </c>
      <c r="G62" s="73"/>
      <c r="H62" s="14"/>
      <c r="I62" s="363"/>
      <c r="J62" s="364">
        <v>2000</v>
      </c>
      <c r="K62" s="379">
        <v>2000</v>
      </c>
      <c r="P62" s="379">
        <v>2000</v>
      </c>
      <c r="Q62" s="392">
        <v>2000</v>
      </c>
      <c r="S62" s="392">
        <v>2000</v>
      </c>
      <c r="T62" s="392">
        <v>2000</v>
      </c>
      <c r="U62" s="392">
        <v>2000</v>
      </c>
    </row>
    <row r="63" spans="4:21" outlineLevel="1">
      <c r="E63" s="362" t="s">
        <v>146</v>
      </c>
      <c r="G63" s="73"/>
      <c r="H63" s="14"/>
      <c r="I63" s="363"/>
      <c r="J63" s="364">
        <v>5000</v>
      </c>
      <c r="K63" s="379">
        <v>5000</v>
      </c>
      <c r="P63" s="379">
        <v>5000</v>
      </c>
      <c r="Q63" s="392">
        <v>5000</v>
      </c>
      <c r="S63" s="392">
        <v>5000</v>
      </c>
      <c r="T63" s="392">
        <v>5000</v>
      </c>
      <c r="U63" s="392">
        <v>5000</v>
      </c>
    </row>
    <row r="64" spans="4:21" outlineLevel="1">
      <c r="E64" s="362" t="s">
        <v>147</v>
      </c>
      <c r="G64" s="73"/>
      <c r="H64" s="14"/>
      <c r="I64" s="363"/>
      <c r="J64" s="364">
        <v>2000</v>
      </c>
      <c r="K64" s="379">
        <v>2000</v>
      </c>
      <c r="P64" s="379">
        <v>2000</v>
      </c>
      <c r="Q64" s="392">
        <v>2000</v>
      </c>
      <c r="S64" s="392">
        <v>2000</v>
      </c>
      <c r="T64" s="392">
        <v>2000</v>
      </c>
      <c r="U64" s="392">
        <v>4500</v>
      </c>
    </row>
    <row r="65" spans="4:21" outlineLevel="1">
      <c r="E65" s="362" t="s">
        <v>148</v>
      </c>
      <c r="G65" s="73"/>
      <c r="H65" s="14"/>
      <c r="I65" s="363"/>
      <c r="J65" s="364">
        <v>1500</v>
      </c>
      <c r="K65" s="379">
        <v>1500</v>
      </c>
      <c r="P65" s="379">
        <v>1500</v>
      </c>
      <c r="Q65" s="392">
        <v>1500</v>
      </c>
      <c r="S65" s="392">
        <v>1500</v>
      </c>
      <c r="T65" s="392">
        <v>1500</v>
      </c>
      <c r="U65" s="392">
        <v>1500</v>
      </c>
    </row>
    <row r="66" spans="4:21" outlineLevel="1">
      <c r="E66" s="362" t="s">
        <v>720</v>
      </c>
      <c r="G66" s="73"/>
      <c r="H66" s="14"/>
      <c r="I66" s="363"/>
      <c r="J66" s="364"/>
      <c r="Q66" s="392"/>
      <c r="S66" s="392"/>
      <c r="T66" s="392">
        <v>5000</v>
      </c>
      <c r="U66" s="392">
        <v>5000</v>
      </c>
    </row>
    <row r="67" spans="4:21" outlineLevel="1">
      <c r="E67" s="362" t="s">
        <v>721</v>
      </c>
      <c r="G67" s="73"/>
      <c r="H67" s="14"/>
      <c r="I67" s="363"/>
      <c r="J67" s="364"/>
      <c r="Q67" s="392"/>
      <c r="S67" s="392"/>
      <c r="T67" s="392">
        <v>5000</v>
      </c>
      <c r="U67" s="392">
        <v>5000</v>
      </c>
    </row>
    <row r="68" spans="4:21" outlineLevel="1">
      <c r="E68" s="362" t="s">
        <v>149</v>
      </c>
      <c r="G68" s="73"/>
      <c r="H68" s="14"/>
      <c r="I68" s="363"/>
      <c r="J68" s="364">
        <v>5000</v>
      </c>
      <c r="K68" s="384"/>
      <c r="O68" s="357" t="s">
        <v>644</v>
      </c>
      <c r="P68" s="384"/>
      <c r="Q68" s="393">
        <v>0</v>
      </c>
      <c r="R68" s="356" t="s">
        <v>665</v>
      </c>
      <c r="S68" s="393"/>
      <c r="T68" s="393"/>
      <c r="U68" s="393"/>
    </row>
    <row r="69" spans="4:21">
      <c r="D69" s="362" t="s">
        <v>150</v>
      </c>
      <c r="G69" s="73"/>
      <c r="H69" s="14" t="e">
        <f>+#REF!</f>
        <v>#REF!</v>
      </c>
      <c r="I69" s="363"/>
      <c r="J69" s="14">
        <f>SUM(J52:J68)</f>
        <v>70900</v>
      </c>
      <c r="K69" s="379">
        <f>SUM(K53:K68)</f>
        <v>68400</v>
      </c>
      <c r="P69" s="379">
        <f>SUM(P53:P68)</f>
        <v>68400</v>
      </c>
      <c r="Q69" s="392">
        <f>SUM(Q53:Q68)</f>
        <v>65700</v>
      </c>
      <c r="S69" s="392">
        <v>62300</v>
      </c>
      <c r="T69" s="392">
        <v>80062</v>
      </c>
      <c r="U69" s="392">
        <f>SUM(U53:U68)</f>
        <v>82562</v>
      </c>
    </row>
    <row r="70" spans="4:21" outlineLevel="1">
      <c r="D70" s="362" t="s">
        <v>85</v>
      </c>
      <c r="H70" s="363"/>
      <c r="I70" s="363"/>
      <c r="J70" s="363"/>
      <c r="Q70" s="392"/>
      <c r="S70" s="392"/>
      <c r="T70" s="392"/>
      <c r="U70" s="392"/>
    </row>
    <row r="71" spans="4:21" hidden="1" outlineLevel="2">
      <c r="E71" s="362" t="s">
        <v>153</v>
      </c>
      <c r="H71" s="363"/>
      <c r="I71" s="363"/>
      <c r="J71" s="363"/>
      <c r="M71" s="356" t="s">
        <v>645</v>
      </c>
      <c r="Q71" s="392"/>
      <c r="S71" s="392"/>
      <c r="T71" s="392"/>
      <c r="U71" s="392"/>
    </row>
    <row r="72" spans="4:21" hidden="1" outlineLevel="2">
      <c r="F72" s="362" t="s">
        <v>156</v>
      </c>
      <c r="G72" s="73"/>
      <c r="H72" s="14"/>
      <c r="I72" s="363"/>
      <c r="J72" s="14">
        <v>500</v>
      </c>
      <c r="L72" s="356">
        <v>6.6346441662007306E-3</v>
      </c>
      <c r="M72" s="356">
        <v>234.95</v>
      </c>
      <c r="Q72" s="392"/>
      <c r="S72" s="392"/>
      <c r="T72" s="392"/>
      <c r="U72" s="392"/>
    </row>
    <row r="73" spans="4:21" hidden="1" outlineLevel="2">
      <c r="F73" s="362" t="s">
        <v>157</v>
      </c>
      <c r="G73" s="73"/>
      <c r="H73" s="14"/>
      <c r="I73" s="363"/>
      <c r="J73" s="14">
        <v>2000</v>
      </c>
      <c r="L73" s="356">
        <v>4.4616887774407983E-2</v>
      </c>
      <c r="M73" s="356">
        <v>1580</v>
      </c>
      <c r="Q73" s="392"/>
      <c r="S73" s="392"/>
      <c r="T73" s="392"/>
      <c r="U73" s="392"/>
    </row>
    <row r="74" spans="4:21" hidden="1" outlineLevel="2">
      <c r="F74" s="362" t="s">
        <v>158</v>
      </c>
      <c r="G74" s="73"/>
      <c r="H74" s="14"/>
      <c r="I74" s="363"/>
      <c r="J74" s="14">
        <v>900</v>
      </c>
      <c r="L74" s="356">
        <v>2.3465941501047652E-2</v>
      </c>
      <c r="M74" s="356">
        <v>830.99</v>
      </c>
      <c r="Q74" s="392"/>
      <c r="S74" s="392"/>
      <c r="T74" s="392"/>
      <c r="U74" s="392"/>
    </row>
    <row r="75" spans="4:21" hidden="1" outlineLevel="2">
      <c r="F75" s="362" t="s">
        <v>159</v>
      </c>
      <c r="G75" s="73"/>
      <c r="H75" s="14"/>
      <c r="I75" s="363"/>
      <c r="J75" s="14">
        <f>+N77-45400</f>
        <v>1600</v>
      </c>
      <c r="L75" s="356">
        <v>2.7758481444457625E-2</v>
      </c>
      <c r="M75" s="356">
        <v>983</v>
      </c>
      <c r="Q75" s="392"/>
      <c r="S75" s="392"/>
      <c r="T75" s="392"/>
      <c r="U75" s="392"/>
    </row>
    <row r="76" spans="4:21" hidden="1" outlineLevel="2">
      <c r="F76" s="362" t="s">
        <v>154</v>
      </c>
      <c r="G76" s="74"/>
      <c r="H76" s="15"/>
      <c r="I76" s="363"/>
      <c r="J76" s="15">
        <v>42000</v>
      </c>
      <c r="L76" s="356">
        <v>0.89752404511388606</v>
      </c>
      <c r="M76" s="356">
        <v>31783.66</v>
      </c>
      <c r="Q76" s="392"/>
      <c r="S76" s="392"/>
      <c r="T76" s="392"/>
      <c r="U76" s="392"/>
    </row>
    <row r="77" spans="4:21" ht="25.5" outlineLevel="1" collapsed="1">
      <c r="E77" s="362" t="s">
        <v>160</v>
      </c>
      <c r="G77" s="73"/>
      <c r="H77" s="14"/>
      <c r="I77" s="363"/>
      <c r="J77" s="14">
        <f>SUM(J71:J76)</f>
        <v>47000</v>
      </c>
      <c r="K77" s="384">
        <v>39500</v>
      </c>
      <c r="M77" s="356">
        <v>35412.6</v>
      </c>
      <c r="N77" s="356">
        <v>47000</v>
      </c>
      <c r="O77" s="367" t="s">
        <v>646</v>
      </c>
      <c r="P77" s="384">
        <v>39500</v>
      </c>
      <c r="Q77" s="394">
        <v>40000</v>
      </c>
      <c r="S77" s="394">
        <v>45000</v>
      </c>
      <c r="T77" s="394">
        <v>65000</v>
      </c>
      <c r="U77" s="394">
        <v>65000</v>
      </c>
    </row>
    <row r="78" spans="4:21" outlineLevel="1">
      <c r="E78" s="362" t="s">
        <v>151</v>
      </c>
      <c r="G78" s="73"/>
      <c r="H78" s="14"/>
      <c r="I78" s="363"/>
      <c r="J78" s="14">
        <v>32000</v>
      </c>
      <c r="K78" s="384">
        <v>27200</v>
      </c>
      <c r="M78" s="356">
        <v>22612</v>
      </c>
      <c r="N78" s="356">
        <v>32000</v>
      </c>
      <c r="O78" s="367" t="s">
        <v>647</v>
      </c>
      <c r="P78" s="384">
        <v>27200</v>
      </c>
      <c r="Q78" s="394">
        <v>30000</v>
      </c>
      <c r="S78" s="394">
        <v>0</v>
      </c>
      <c r="T78" s="394">
        <v>40000</v>
      </c>
      <c r="U78" s="394">
        <v>40000</v>
      </c>
    </row>
    <row r="79" spans="4:21" outlineLevel="1">
      <c r="E79" s="362" t="s">
        <v>152</v>
      </c>
      <c r="G79" s="73"/>
      <c r="H79" s="14"/>
      <c r="I79" s="363"/>
      <c r="J79" s="14">
        <v>5000</v>
      </c>
      <c r="K79" s="379">
        <v>5000</v>
      </c>
      <c r="M79" s="356">
        <v>2551.38</v>
      </c>
      <c r="N79" s="356">
        <v>3200</v>
      </c>
      <c r="P79" s="379">
        <v>5000</v>
      </c>
      <c r="Q79" s="392">
        <v>5000</v>
      </c>
      <c r="S79" s="392">
        <v>5000</v>
      </c>
      <c r="T79" s="392">
        <v>7500</v>
      </c>
      <c r="U79" s="392">
        <v>7500</v>
      </c>
    </row>
    <row r="80" spans="4:21" outlineLevel="2">
      <c r="E80" s="362" t="s">
        <v>161</v>
      </c>
      <c r="H80" s="363"/>
      <c r="I80" s="363"/>
      <c r="J80" s="363"/>
      <c r="Q80" s="392"/>
      <c r="S80" s="392"/>
      <c r="T80" s="392"/>
      <c r="U80" s="392"/>
    </row>
    <row r="81" spans="4:21" outlineLevel="2">
      <c r="F81" s="362" t="s">
        <v>162</v>
      </c>
      <c r="G81" s="73"/>
      <c r="H81" s="14"/>
      <c r="I81" s="363"/>
      <c r="J81" s="14">
        <v>28500</v>
      </c>
      <c r="K81" s="379">
        <v>28500</v>
      </c>
      <c r="M81" s="356">
        <v>19985.14</v>
      </c>
      <c r="N81" s="356">
        <v>28500</v>
      </c>
      <c r="P81" s="379">
        <v>28500</v>
      </c>
      <c r="Q81" s="392">
        <v>30000</v>
      </c>
      <c r="S81" s="392"/>
      <c r="T81" s="392"/>
      <c r="U81" s="392"/>
    </row>
    <row r="82" spans="4:21" outlineLevel="2">
      <c r="F82" s="362" t="s">
        <v>163</v>
      </c>
      <c r="G82" s="73"/>
      <c r="H82" s="14"/>
      <c r="I82" s="363"/>
      <c r="J82" s="14">
        <v>8500</v>
      </c>
      <c r="K82" s="379">
        <v>8500</v>
      </c>
      <c r="M82" s="356">
        <v>6617.9</v>
      </c>
      <c r="N82" s="356">
        <v>8500</v>
      </c>
      <c r="P82" s="379">
        <v>8500</v>
      </c>
      <c r="Q82" s="392">
        <v>8500</v>
      </c>
      <c r="S82" s="392"/>
      <c r="T82" s="392"/>
      <c r="U82" s="392"/>
    </row>
    <row r="83" spans="4:21" outlineLevel="2">
      <c r="F83" s="362" t="s">
        <v>164</v>
      </c>
      <c r="G83" s="74"/>
      <c r="H83" s="15"/>
      <c r="I83" s="363"/>
      <c r="J83" s="15">
        <v>3750</v>
      </c>
      <c r="K83" s="380">
        <v>3750</v>
      </c>
      <c r="M83" s="356">
        <v>2251.96</v>
      </c>
      <c r="N83" s="356">
        <v>3750</v>
      </c>
      <c r="P83" s="380">
        <v>3750</v>
      </c>
      <c r="Q83" s="390">
        <v>3750</v>
      </c>
      <c r="S83" s="390"/>
      <c r="T83" s="390"/>
      <c r="U83" s="390"/>
    </row>
    <row r="84" spans="4:21" outlineLevel="1">
      <c r="E84" s="362" t="s">
        <v>165</v>
      </c>
      <c r="G84" s="74"/>
      <c r="H84" s="15"/>
      <c r="I84" s="363"/>
      <c r="J84" s="15">
        <f>SUM(J80:J83)</f>
        <v>40750</v>
      </c>
      <c r="K84" s="380">
        <f>SUM(K81:K83)</f>
        <v>40750</v>
      </c>
      <c r="M84" s="356">
        <v>28855</v>
      </c>
      <c r="N84" s="356">
        <f>SUM(N81:N83)</f>
        <v>40750</v>
      </c>
      <c r="O84" s="357" t="s">
        <v>648</v>
      </c>
      <c r="P84" s="380">
        <f>SUM(P81:P83)</f>
        <v>40750</v>
      </c>
      <c r="Q84" s="390">
        <f>SUM(Q81:Q83)</f>
        <v>42250</v>
      </c>
      <c r="S84" s="390">
        <v>55000</v>
      </c>
      <c r="T84" s="390">
        <v>70000</v>
      </c>
      <c r="U84" s="390">
        <v>95000</v>
      </c>
    </row>
    <row r="85" spans="4:21">
      <c r="D85" s="362" t="s">
        <v>166</v>
      </c>
      <c r="G85" s="73"/>
      <c r="H85" s="14" t="e">
        <f>+#REF!</f>
        <v>#REF!</v>
      </c>
      <c r="I85" s="363"/>
      <c r="J85" s="14">
        <f>+J77+J84+J78+J79</f>
        <v>124750</v>
      </c>
      <c r="K85" s="379">
        <f>K84+K79+K78+K77</f>
        <v>112450</v>
      </c>
      <c r="M85" s="356">
        <v>89430.98</v>
      </c>
      <c r="N85" s="356">
        <f>+N77+N78+N79+N84</f>
        <v>122950</v>
      </c>
      <c r="P85" s="379">
        <f>P84+P79+P78+P77</f>
        <v>112450</v>
      </c>
      <c r="Q85" s="392">
        <f>Q84+Q79+Q78+Q77</f>
        <v>117250</v>
      </c>
      <c r="S85" s="392">
        <v>105000</v>
      </c>
      <c r="T85" s="392">
        <v>182500</v>
      </c>
      <c r="U85" s="392">
        <f>U84+U79+U78+U77</f>
        <v>207500</v>
      </c>
    </row>
    <row r="86" spans="4:21" outlineLevel="1">
      <c r="D86" s="362" t="s">
        <v>86</v>
      </c>
      <c r="H86" s="363"/>
      <c r="I86" s="363"/>
      <c r="J86" s="363"/>
      <c r="Q86" s="392"/>
      <c r="S86" s="392"/>
      <c r="T86" s="392"/>
      <c r="U86" s="392"/>
    </row>
    <row r="87" spans="4:21" outlineLevel="1">
      <c r="E87" s="362" t="s">
        <v>178</v>
      </c>
      <c r="G87" s="73"/>
      <c r="H87" s="14" t="e">
        <f>SUM(#REF!)</f>
        <v>#REF!</v>
      </c>
      <c r="I87" s="363"/>
      <c r="J87" s="14" t="e">
        <f>SUM(#REF!)</f>
        <v>#REF!</v>
      </c>
      <c r="K87" s="379">
        <v>129706</v>
      </c>
      <c r="P87" s="379">
        <v>129706</v>
      </c>
      <c r="Q87" s="392">
        <v>120423</v>
      </c>
      <c r="S87" s="392">
        <v>116994</v>
      </c>
      <c r="T87" s="392">
        <v>113451</v>
      </c>
      <c r="U87" s="392">
        <v>109478</v>
      </c>
    </row>
    <row r="88" spans="4:21" outlineLevel="2">
      <c r="E88" s="362" t="s">
        <v>181</v>
      </c>
      <c r="H88" s="363"/>
      <c r="I88" s="363"/>
      <c r="J88" s="363"/>
      <c r="Q88" s="392"/>
      <c r="S88" s="392"/>
      <c r="T88" s="392"/>
      <c r="U88" s="392"/>
    </row>
    <row r="89" spans="4:21" outlineLevel="2">
      <c r="F89" s="362" t="s">
        <v>183</v>
      </c>
      <c r="G89" s="73"/>
      <c r="H89" s="14"/>
      <c r="I89" s="363"/>
      <c r="J89" s="14">
        <v>3500</v>
      </c>
      <c r="M89" s="73">
        <v>2444.0700000000002</v>
      </c>
      <c r="Q89" s="392"/>
      <c r="S89" s="392"/>
      <c r="T89" s="392"/>
      <c r="U89" s="392"/>
    </row>
    <row r="90" spans="4:21" outlineLevel="2">
      <c r="F90" s="362" t="s">
        <v>184</v>
      </c>
      <c r="G90" s="73"/>
      <c r="H90" s="14"/>
      <c r="I90" s="363"/>
      <c r="J90" s="14">
        <v>500</v>
      </c>
      <c r="M90" s="73">
        <v>200</v>
      </c>
      <c r="Q90" s="392"/>
      <c r="S90" s="392"/>
      <c r="T90" s="392"/>
      <c r="U90" s="392"/>
    </row>
    <row r="91" spans="4:21" outlineLevel="2">
      <c r="F91" s="362" t="s">
        <v>182</v>
      </c>
      <c r="G91" s="74"/>
      <c r="H91" s="15"/>
      <c r="I91" s="363"/>
      <c r="J91" s="15">
        <v>1650</v>
      </c>
      <c r="M91" s="74">
        <v>1412.34</v>
      </c>
      <c r="Q91" s="392"/>
      <c r="S91" s="392"/>
      <c r="T91" s="392"/>
      <c r="U91" s="392"/>
    </row>
    <row r="92" spans="4:21" outlineLevel="1">
      <c r="E92" s="362" t="s">
        <v>185</v>
      </c>
      <c r="G92" s="73"/>
      <c r="H92" s="14"/>
      <c r="I92" s="363"/>
      <c r="J92" s="14">
        <f>SUM(J88:J91)</f>
        <v>5650</v>
      </c>
      <c r="K92" s="379">
        <v>5650</v>
      </c>
      <c r="M92" s="73">
        <v>4056.41</v>
      </c>
      <c r="P92" s="379">
        <v>5650</v>
      </c>
      <c r="Q92" s="392">
        <v>6000</v>
      </c>
      <c r="S92" s="392">
        <v>5000</v>
      </c>
      <c r="T92" s="392">
        <v>2500</v>
      </c>
      <c r="U92" s="392">
        <v>2500</v>
      </c>
    </row>
    <row r="93" spans="4:21" outlineLevel="1">
      <c r="E93" s="362" t="s">
        <v>167</v>
      </c>
      <c r="G93" s="73"/>
      <c r="H93" s="14"/>
      <c r="I93" s="363"/>
      <c r="J93" s="14">
        <v>5000</v>
      </c>
      <c r="K93" s="379">
        <v>5000</v>
      </c>
      <c r="M93" s="73">
        <v>4630.6400000000003</v>
      </c>
      <c r="P93" s="379">
        <v>5000</v>
      </c>
      <c r="Q93" s="392">
        <v>5000</v>
      </c>
      <c r="S93" s="392">
        <v>5000</v>
      </c>
      <c r="T93" s="392">
        <v>5000</v>
      </c>
      <c r="U93" s="392">
        <v>5000</v>
      </c>
    </row>
    <row r="94" spans="4:21" outlineLevel="1">
      <c r="E94" s="362" t="s">
        <v>722</v>
      </c>
      <c r="G94" s="73"/>
      <c r="H94" s="14"/>
      <c r="I94" s="363"/>
      <c r="J94" s="14"/>
      <c r="M94" s="73"/>
      <c r="Q94" s="392"/>
      <c r="S94" s="392"/>
      <c r="T94" s="392">
        <v>10000</v>
      </c>
      <c r="U94" s="392"/>
    </row>
    <row r="95" spans="4:21" outlineLevel="1">
      <c r="E95" s="362" t="s">
        <v>168</v>
      </c>
      <c r="G95" s="73"/>
      <c r="H95" s="14"/>
      <c r="I95" s="363"/>
      <c r="J95" s="14">
        <v>18000</v>
      </c>
      <c r="K95" s="379">
        <v>18000</v>
      </c>
      <c r="M95" s="73">
        <v>16913.04</v>
      </c>
      <c r="P95" s="379">
        <v>18000</v>
      </c>
      <c r="Q95" s="392">
        <v>18000</v>
      </c>
      <c r="S95" s="392">
        <v>20000</v>
      </c>
      <c r="T95" s="392">
        <v>25000</v>
      </c>
      <c r="U95" s="392">
        <v>25000</v>
      </c>
    </row>
    <row r="96" spans="4:21" ht="38" outlineLevel="1">
      <c r="E96" s="362" t="s">
        <v>169</v>
      </c>
      <c r="G96" s="73"/>
      <c r="H96" s="14"/>
      <c r="I96" s="363"/>
      <c r="J96" s="14">
        <v>20000</v>
      </c>
      <c r="K96" s="379">
        <v>20000</v>
      </c>
      <c r="M96" s="73">
        <v>49221.23</v>
      </c>
      <c r="O96" s="357" t="s">
        <v>649</v>
      </c>
      <c r="P96" s="379">
        <v>20000</v>
      </c>
      <c r="Q96" s="393">
        <v>10000</v>
      </c>
      <c r="S96" s="393">
        <v>10000</v>
      </c>
      <c r="T96" s="393">
        <v>10000</v>
      </c>
      <c r="U96" s="393">
        <v>10000</v>
      </c>
    </row>
    <row r="97" spans="1:21" outlineLevel="1">
      <c r="E97" s="406" t="s">
        <v>675</v>
      </c>
      <c r="G97" s="73"/>
      <c r="H97" s="14"/>
      <c r="I97" s="363"/>
      <c r="J97" s="14"/>
      <c r="M97" s="73"/>
      <c r="Q97" s="393">
        <v>10000</v>
      </c>
      <c r="R97" s="356" t="s">
        <v>676</v>
      </c>
      <c r="S97" s="393">
        <v>5000</v>
      </c>
      <c r="T97" s="393">
        <v>5000</v>
      </c>
      <c r="U97" s="393">
        <v>5000</v>
      </c>
    </row>
    <row r="98" spans="1:21" outlineLevel="1">
      <c r="E98" s="362" t="s">
        <v>170</v>
      </c>
      <c r="G98" s="73"/>
      <c r="H98" s="14"/>
      <c r="I98" s="363"/>
      <c r="J98" s="14">
        <v>6000</v>
      </c>
      <c r="K98" s="379">
        <v>6000</v>
      </c>
      <c r="M98" s="73">
        <v>3859</v>
      </c>
      <c r="P98" s="379">
        <v>6000</v>
      </c>
      <c r="Q98" s="392">
        <v>5500</v>
      </c>
      <c r="S98" s="392">
        <v>5500</v>
      </c>
      <c r="T98" s="392">
        <v>5500</v>
      </c>
      <c r="U98" s="392">
        <v>5500</v>
      </c>
    </row>
    <row r="99" spans="1:21" outlineLevel="1">
      <c r="E99" s="362" t="s">
        <v>171</v>
      </c>
      <c r="G99" s="73"/>
      <c r="H99" s="14"/>
      <c r="I99" s="363"/>
      <c r="J99" s="14">
        <v>1200</v>
      </c>
      <c r="K99" s="379">
        <v>1200</v>
      </c>
      <c r="M99" s="73">
        <v>935</v>
      </c>
      <c r="P99" s="379">
        <v>1200</v>
      </c>
      <c r="Q99" s="392">
        <v>1200</v>
      </c>
      <c r="S99" s="392">
        <v>1200</v>
      </c>
      <c r="T99" s="392">
        <v>1200</v>
      </c>
      <c r="U99" s="392">
        <v>1200</v>
      </c>
    </row>
    <row r="100" spans="1:21" outlineLevel="1">
      <c r="E100" s="362" t="s">
        <v>172</v>
      </c>
      <c r="G100" s="73"/>
      <c r="H100" s="14"/>
      <c r="I100" s="363"/>
      <c r="J100" s="14">
        <v>3500</v>
      </c>
      <c r="K100" s="379">
        <v>3500</v>
      </c>
      <c r="M100" s="73">
        <v>3301.12</v>
      </c>
      <c r="P100" s="379">
        <v>3500</v>
      </c>
      <c r="Q100" s="392">
        <v>3500</v>
      </c>
      <c r="S100" s="392">
        <v>3500</v>
      </c>
      <c r="T100" s="392">
        <v>3500</v>
      </c>
      <c r="U100" s="392">
        <v>3500</v>
      </c>
    </row>
    <row r="101" spans="1:21" outlineLevel="1">
      <c r="E101" s="362" t="s">
        <v>173</v>
      </c>
      <c r="G101" s="73"/>
      <c r="H101" s="14"/>
      <c r="I101" s="363"/>
      <c r="J101" s="14">
        <v>25000</v>
      </c>
      <c r="K101" s="384">
        <v>28717</v>
      </c>
      <c r="L101" s="366"/>
      <c r="M101" s="370">
        <v>18874.68</v>
      </c>
      <c r="N101" s="366"/>
      <c r="O101" s="367" t="s">
        <v>650</v>
      </c>
      <c r="P101" s="384">
        <v>28717</v>
      </c>
      <c r="Q101" s="394">
        <v>30000</v>
      </c>
      <c r="S101" s="394">
        <v>32000</v>
      </c>
      <c r="T101" s="394">
        <v>32000</v>
      </c>
      <c r="U101" s="394">
        <v>32000</v>
      </c>
    </row>
    <row r="102" spans="1:21" ht="25.5" outlineLevel="1">
      <c r="E102" s="362" t="s">
        <v>174</v>
      </c>
      <c r="G102" s="73"/>
      <c r="H102" s="14"/>
      <c r="I102" s="363"/>
      <c r="J102" s="14">
        <v>20000</v>
      </c>
      <c r="K102" s="384">
        <v>6000</v>
      </c>
      <c r="M102" s="73">
        <v>10615</v>
      </c>
      <c r="O102" s="357" t="s">
        <v>651</v>
      </c>
      <c r="P102" s="384">
        <v>6000</v>
      </c>
      <c r="Q102" s="394">
        <v>7000</v>
      </c>
      <c r="S102" s="394">
        <v>8500</v>
      </c>
      <c r="T102" s="394">
        <v>8500</v>
      </c>
      <c r="U102" s="394">
        <v>8500</v>
      </c>
    </row>
    <row r="103" spans="1:21" outlineLevel="1">
      <c r="E103" s="362" t="s">
        <v>175</v>
      </c>
      <c r="G103" s="73"/>
      <c r="H103" s="14"/>
      <c r="I103" s="363"/>
      <c r="J103" s="14">
        <v>1500</v>
      </c>
      <c r="K103" s="379">
        <v>1500</v>
      </c>
      <c r="M103" s="73">
        <v>857.26</v>
      </c>
      <c r="P103" s="379">
        <v>1500</v>
      </c>
      <c r="Q103" s="392">
        <v>1500</v>
      </c>
      <c r="S103" s="392">
        <v>1500</v>
      </c>
      <c r="T103" s="392">
        <v>1500</v>
      </c>
      <c r="U103" s="392">
        <v>1500</v>
      </c>
    </row>
    <row r="104" spans="1:21" outlineLevel="1">
      <c r="E104" s="362" t="s">
        <v>176</v>
      </c>
      <c r="G104" s="73"/>
      <c r="H104" s="14"/>
      <c r="I104" s="363"/>
      <c r="J104" s="14">
        <v>1500</v>
      </c>
      <c r="K104" s="379">
        <v>1500</v>
      </c>
      <c r="M104" s="73">
        <v>1270.58</v>
      </c>
      <c r="P104" s="379">
        <v>1500</v>
      </c>
      <c r="Q104" s="392">
        <v>1500</v>
      </c>
      <c r="S104" s="392">
        <v>6500</v>
      </c>
      <c r="T104" s="392">
        <v>6500</v>
      </c>
      <c r="U104" s="392">
        <v>6500</v>
      </c>
    </row>
    <row r="105" spans="1:21" outlineLevel="1">
      <c r="E105" s="362" t="s">
        <v>180</v>
      </c>
      <c r="G105" s="74"/>
      <c r="H105" s="15"/>
      <c r="I105" s="363"/>
      <c r="J105" s="15">
        <v>950</v>
      </c>
      <c r="K105" s="380">
        <v>950</v>
      </c>
      <c r="M105" s="74">
        <v>882.45</v>
      </c>
      <c r="P105" s="380">
        <v>950</v>
      </c>
      <c r="Q105" s="390">
        <v>1000</v>
      </c>
      <c r="S105" s="390">
        <v>1000</v>
      </c>
      <c r="T105" s="390">
        <v>1000</v>
      </c>
      <c r="U105" s="390">
        <v>1000</v>
      </c>
    </row>
    <row r="106" spans="1:21" outlineLevel="1">
      <c r="E106" s="362" t="s">
        <v>723</v>
      </c>
      <c r="G106" s="330"/>
      <c r="H106" s="50"/>
      <c r="I106" s="363"/>
      <c r="J106" s="50"/>
      <c r="M106" s="330"/>
      <c r="Q106" s="392"/>
      <c r="S106" s="392"/>
      <c r="T106" s="392">
        <v>8100</v>
      </c>
      <c r="U106" s="392">
        <v>0</v>
      </c>
    </row>
    <row r="107" spans="1:21" outlineLevel="1">
      <c r="E107" s="362"/>
      <c r="F107" s="356" t="s">
        <v>708</v>
      </c>
      <c r="G107" s="330"/>
      <c r="H107" s="50"/>
      <c r="I107" s="363"/>
      <c r="J107" s="50"/>
      <c r="M107" s="330"/>
      <c r="Q107" s="392"/>
      <c r="S107" s="392">
        <v>13000</v>
      </c>
      <c r="T107" s="392"/>
      <c r="U107" s="392"/>
    </row>
    <row r="108" spans="1:21" outlineLevel="1">
      <c r="E108" s="362"/>
      <c r="F108" s="356" t="s">
        <v>709</v>
      </c>
      <c r="G108" s="330"/>
      <c r="H108" s="50"/>
      <c r="I108" s="363"/>
      <c r="J108" s="50"/>
      <c r="M108" s="330"/>
      <c r="Q108" s="392"/>
      <c r="S108" s="392">
        <v>10000</v>
      </c>
      <c r="T108" s="392"/>
      <c r="U108" s="392"/>
    </row>
    <row r="109" spans="1:21">
      <c r="A109" s="356" t="s">
        <v>307</v>
      </c>
      <c r="D109" s="362" t="s">
        <v>186</v>
      </c>
      <c r="G109" s="73"/>
      <c r="H109" s="14" t="e">
        <f>+#REF!</f>
        <v>#REF!</v>
      </c>
      <c r="I109" s="363"/>
      <c r="J109" s="14" t="e">
        <f>+J87+J88+J92+J93+J95+J96+J98+J99+J100+J101+J102+J103+J104+J105</f>
        <v>#REF!</v>
      </c>
      <c r="K109" s="379">
        <f>SUM(K87:K105)</f>
        <v>227723</v>
      </c>
      <c r="M109" s="73">
        <v>202410.65</v>
      </c>
      <c r="P109" s="379">
        <f>SUM(P87:P105)</f>
        <v>227723</v>
      </c>
      <c r="Q109" s="392">
        <f>SUM(Q87:Q105)</f>
        <v>220623</v>
      </c>
      <c r="S109" s="392">
        <v>244694</v>
      </c>
      <c r="T109" s="392">
        <v>238751</v>
      </c>
      <c r="U109" s="392">
        <f>SUM(U87:U108)</f>
        <v>216678</v>
      </c>
    </row>
    <row r="110" spans="1:21">
      <c r="D110" s="362" t="s">
        <v>87</v>
      </c>
      <c r="G110" s="74"/>
      <c r="H110" s="15" t="e">
        <f>+#REF!</f>
        <v>#REF!</v>
      </c>
      <c r="I110" s="363"/>
      <c r="J110" s="15" t="e">
        <f>+H110</f>
        <v>#REF!</v>
      </c>
      <c r="K110" s="379">
        <v>94572</v>
      </c>
      <c r="P110" s="379">
        <v>94572</v>
      </c>
      <c r="Q110" s="392">
        <v>95000</v>
      </c>
      <c r="S110" s="392">
        <v>95000</v>
      </c>
      <c r="T110" s="392">
        <v>95000</v>
      </c>
      <c r="U110" s="392">
        <v>107508</v>
      </c>
    </row>
    <row r="111" spans="1:21">
      <c r="C111" s="362" t="s">
        <v>88</v>
      </c>
      <c r="G111" s="74"/>
      <c r="H111" s="15" t="e">
        <f>+H42+H47+H48+H50+H69+H85+H109+H110</f>
        <v>#REF!</v>
      </c>
      <c r="I111" s="363"/>
      <c r="J111" s="15" t="e">
        <f>+J42+J47+J48+J50+J69+J85+J109+J110</f>
        <v>#REF!</v>
      </c>
      <c r="K111" s="15">
        <f>K110+K109+K85+K69+K50+K48+K47+K42</f>
        <v>3155827</v>
      </c>
      <c r="P111" s="15">
        <f>P110+P109+P85+P69+P50+P48+P47+P42</f>
        <v>3155827</v>
      </c>
      <c r="Q111" s="397">
        <f>Q110+Q109+Q85+Q69+Q50+Q48+Q47+Q42+Q49+Q51</f>
        <v>3174309</v>
      </c>
      <c r="S111" s="397">
        <f>S110+S109+S85+S69+S50+S48+S47+S42+S49+S51</f>
        <v>3554132</v>
      </c>
      <c r="T111" s="397">
        <v>3807827.5</v>
      </c>
      <c r="U111" s="397">
        <f>U110+U109+U85+U69+U50+U48+U47+U42+U49+U51</f>
        <v>3574042</v>
      </c>
    </row>
    <row r="112" spans="1:21">
      <c r="B112" s="362" t="s">
        <v>89</v>
      </c>
      <c r="G112" s="74"/>
      <c r="H112" s="15" t="e">
        <f>+H27-H111</f>
        <v>#REF!</v>
      </c>
      <c r="I112" s="363"/>
      <c r="J112" s="15" t="e">
        <f>+J27-J111</f>
        <v>#REF!</v>
      </c>
      <c r="K112" s="389">
        <f>K27-K111</f>
        <v>-167077</v>
      </c>
      <c r="P112" s="389">
        <f>P27-P111</f>
        <v>-187613</v>
      </c>
      <c r="Q112" s="398">
        <f>Q27-Q111</f>
        <v>15636.072463768069</v>
      </c>
      <c r="S112" s="398">
        <v>89318</v>
      </c>
      <c r="T112" s="398">
        <v>288934.5</v>
      </c>
      <c r="U112" s="398">
        <f>U27-U111</f>
        <v>-59181</v>
      </c>
    </row>
    <row r="113" spans="1:25" ht="14.5" thickBot="1">
      <c r="A113" s="362" t="s">
        <v>50</v>
      </c>
      <c r="G113" s="75"/>
      <c r="H113" s="16" t="e">
        <f>+H112</f>
        <v>#REF!</v>
      </c>
      <c r="I113" s="363"/>
      <c r="J113" s="16" t="e">
        <f>+J112</f>
        <v>#REF!</v>
      </c>
    </row>
    <row r="114" spans="1:25">
      <c r="F114" s="371" t="s">
        <v>652</v>
      </c>
      <c r="H114" s="363"/>
      <c r="I114" s="363"/>
      <c r="J114" s="363"/>
    </row>
    <row r="115" spans="1:25">
      <c r="F115" s="356" t="s">
        <v>653</v>
      </c>
      <c r="H115" s="363" t="e">
        <f>+SUM(#REF!)</f>
        <v>#REF!</v>
      </c>
      <c r="I115" s="363"/>
      <c r="J115" s="363" t="e">
        <f>SUM(#REF!)</f>
        <v>#REF!</v>
      </c>
    </row>
    <row r="116" spans="1:25">
      <c r="H116" s="363"/>
      <c r="I116" s="363"/>
      <c r="J116" s="363"/>
    </row>
    <row r="117" spans="1:25">
      <c r="H117" s="363"/>
      <c r="I117" s="363"/>
      <c r="J117" s="363"/>
    </row>
    <row r="118" spans="1:25">
      <c r="F118" s="371" t="s">
        <v>654</v>
      </c>
      <c r="H118" s="363"/>
      <c r="I118" s="363"/>
      <c r="J118" s="363"/>
    </row>
    <row r="119" spans="1:25">
      <c r="F119" s="356" t="s">
        <v>210</v>
      </c>
      <c r="H119" s="363" t="e">
        <f>+H110</f>
        <v>#REF!</v>
      </c>
      <c r="I119" s="363"/>
      <c r="J119" s="363" t="e">
        <f>+J110</f>
        <v>#REF!</v>
      </c>
    </row>
    <row r="120" spans="1:25">
      <c r="H120" s="363"/>
      <c r="I120" s="363"/>
      <c r="J120" s="363"/>
    </row>
    <row r="121" spans="1:25">
      <c r="H121" s="363"/>
      <c r="I121" s="363"/>
      <c r="J121" s="363"/>
    </row>
    <row r="122" spans="1:25">
      <c r="H122" s="363"/>
      <c r="I122" s="363"/>
      <c r="J122" s="363"/>
    </row>
    <row r="123" spans="1:25" ht="15.5">
      <c r="F123" s="372" t="s">
        <v>655</v>
      </c>
      <c r="I123" s="373"/>
      <c r="J123" s="373"/>
      <c r="L123" s="373"/>
      <c r="M123" s="374"/>
      <c r="N123" s="374"/>
      <c r="O123" s="373"/>
      <c r="R123" s="374"/>
      <c r="S123" s="374"/>
      <c r="T123" s="374"/>
      <c r="U123" s="374"/>
      <c r="V123" s="374"/>
      <c r="W123" s="375"/>
      <c r="X123" s="375"/>
      <c r="Y123" s="375"/>
    </row>
    <row r="124" spans="1:25" ht="15.5">
      <c r="F124" s="376" t="s">
        <v>446</v>
      </c>
      <c r="I124" s="373"/>
      <c r="J124" s="377">
        <v>265000</v>
      </c>
      <c r="L124" s="373"/>
      <c r="M124" s="374"/>
      <c r="N124" s="374"/>
      <c r="O124" s="375" t="s">
        <v>656</v>
      </c>
      <c r="R124" s="374"/>
      <c r="S124" s="374"/>
      <c r="T124" s="374"/>
      <c r="U124" s="374"/>
      <c r="V124" s="374"/>
      <c r="X124" s="375"/>
      <c r="Y124" s="375"/>
    </row>
    <row r="125" spans="1:25" ht="15.5">
      <c r="F125" s="376" t="s">
        <v>451</v>
      </c>
      <c r="I125" s="378"/>
      <c r="J125" s="378">
        <v>15481</v>
      </c>
      <c r="L125" s="378"/>
      <c r="M125" s="374"/>
      <c r="N125" s="374"/>
      <c r="O125" s="375" t="s">
        <v>657</v>
      </c>
      <c r="R125" s="374"/>
      <c r="S125" s="374"/>
      <c r="T125" s="374"/>
      <c r="U125" s="374"/>
      <c r="V125" s="374"/>
      <c r="X125" s="375"/>
      <c r="Y125" s="375"/>
    </row>
    <row r="126" spans="1:25" ht="15.5">
      <c r="F126" s="376" t="s">
        <v>453</v>
      </c>
      <c r="I126" s="378"/>
      <c r="J126" s="378">
        <v>11000</v>
      </c>
      <c r="L126" s="378"/>
      <c r="M126" s="374"/>
      <c r="N126" s="374"/>
      <c r="O126" s="374"/>
      <c r="R126" s="374"/>
      <c r="S126" s="374"/>
      <c r="T126" s="374"/>
      <c r="U126" s="374"/>
      <c r="V126" s="374"/>
      <c r="X126" s="375"/>
      <c r="Y126" s="375"/>
    </row>
    <row r="127" spans="1:25" ht="15.5">
      <c r="J127" s="357"/>
      <c r="O127" s="356"/>
      <c r="R127" s="374"/>
      <c r="S127" s="374"/>
      <c r="T127" s="374"/>
      <c r="U127" s="374"/>
      <c r="V127" s="374"/>
      <c r="X127" s="375"/>
      <c r="Y127" s="375"/>
    </row>
    <row r="128" spans="1:25" ht="15.5">
      <c r="F128" s="372" t="s">
        <v>658</v>
      </c>
      <c r="J128" s="357"/>
      <c r="O128" s="356"/>
      <c r="R128" s="374"/>
      <c r="S128" s="374"/>
      <c r="T128" s="374"/>
      <c r="U128" s="374"/>
      <c r="V128" s="374"/>
      <c r="W128" s="375"/>
      <c r="X128" s="375"/>
      <c r="Y128" s="375"/>
    </row>
    <row r="129" spans="6:25" ht="15.5">
      <c r="F129" s="376" t="s">
        <v>659</v>
      </c>
      <c r="I129" s="378"/>
      <c r="J129" s="378">
        <v>260000</v>
      </c>
      <c r="L129" s="378"/>
      <c r="M129" s="374"/>
      <c r="N129" s="374"/>
      <c r="O129" s="374" t="s">
        <v>660</v>
      </c>
      <c r="R129" s="374"/>
      <c r="S129" s="374"/>
      <c r="T129" s="374"/>
      <c r="U129" s="374"/>
      <c r="V129" s="374"/>
      <c r="W129" s="375"/>
      <c r="X129" s="375"/>
      <c r="Y129" s="375"/>
    </row>
  </sheetData>
  <pageMargins left="0.5" right="0.5" top="0.75" bottom="0.75" header="0.5" footer="0.5"/>
  <pageSetup scale="81" fitToHeight="2" orientation="portrait" r:id="rId1"/>
  <headerFooter>
    <oddFooter>&amp;L&amp;F&amp;C&amp;A&amp;R&amp;D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7:P3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8" width="10" style="6" bestFit="1" customWidth="1"/>
    <col min="9" max="9" width="3.33203125" style="6" customWidth="1"/>
    <col min="10" max="10" width="9.83203125" style="6" bestFit="1" customWidth="1"/>
    <col min="11" max="11" width="10.6640625" style="6" customWidth="1"/>
    <col min="12" max="12" width="8.6640625" style="6"/>
    <col min="13" max="13" width="4" style="6" customWidth="1"/>
    <col min="14" max="14" width="8.83203125" style="6" bestFit="1" customWidth="1"/>
    <col min="15" max="16384" width="8.6640625" style="6"/>
  </cols>
  <sheetData>
    <row r="7" spans="1:16" ht="33" customHeight="1"/>
    <row r="8" spans="1:16" ht="27.5">
      <c r="A8" s="189" t="s">
        <v>0</v>
      </c>
      <c r="H8" s="6" t="s">
        <v>307</v>
      </c>
    </row>
    <row r="9" spans="1:16" ht="24">
      <c r="A9" s="7" t="s">
        <v>53</v>
      </c>
      <c r="H9" s="8" t="s">
        <v>307</v>
      </c>
    </row>
    <row r="10" spans="1:16" ht="16.5">
      <c r="A10" s="9" t="s">
        <v>465</v>
      </c>
      <c r="H10" s="10" t="s">
        <v>2</v>
      </c>
    </row>
    <row r="11" spans="1:16" ht="28">
      <c r="F11" s="11" t="s">
        <v>309</v>
      </c>
      <c r="G11" s="11" t="s">
        <v>466</v>
      </c>
      <c r="H11" s="11" t="s">
        <v>63</v>
      </c>
      <c r="J11" s="191" t="s">
        <v>470</v>
      </c>
      <c r="K11" s="191" t="s">
        <v>471</v>
      </c>
      <c r="L11" s="192" t="s">
        <v>188</v>
      </c>
      <c r="M11" s="32"/>
      <c r="N11" s="192" t="s">
        <v>189</v>
      </c>
      <c r="O11" s="191" t="s">
        <v>472</v>
      </c>
      <c r="P11" s="192" t="s">
        <v>188</v>
      </c>
    </row>
    <row r="12" spans="1:16">
      <c r="B12" s="12" t="s">
        <v>64</v>
      </c>
    </row>
    <row r="13" spans="1:16">
      <c r="D13" s="12" t="s">
        <v>65</v>
      </c>
    </row>
    <row r="14" spans="1:16">
      <c r="E14" s="12" t="s">
        <v>66</v>
      </c>
      <c r="F14" s="14">
        <v>12003.9</v>
      </c>
      <c r="G14" s="14">
        <v>3534.42</v>
      </c>
      <c r="H14" s="14">
        <f t="shared" ref="H14:H22" si="0">ROUND(SUM(F14:G14),5)</f>
        <v>15538.32</v>
      </c>
      <c r="J14" s="193">
        <f>+'P+L-Comp''d-w-PY-exanded'!H8</f>
        <v>18360</v>
      </c>
      <c r="K14" s="193">
        <f>-J14+H14</f>
        <v>-2821.6800000000003</v>
      </c>
      <c r="L14" s="24">
        <f>+K14/J14</f>
        <v>-0.15368627450980393</v>
      </c>
      <c r="N14" s="193">
        <f>+'2018-2019 Budget'!W4/12*2</f>
        <v>6666.666666666667</v>
      </c>
      <c r="O14" s="193">
        <f>+H14-N14</f>
        <v>8871.6533333333318</v>
      </c>
      <c r="P14" s="24">
        <f>+O14/N14</f>
        <v>1.3307479999999998</v>
      </c>
    </row>
    <row r="15" spans="1:16">
      <c r="E15" s="12" t="s">
        <v>67</v>
      </c>
      <c r="F15" s="14">
        <v>269144</v>
      </c>
      <c r="G15" s="14">
        <v>269144</v>
      </c>
      <c r="H15" s="14">
        <f t="shared" si="0"/>
        <v>538288</v>
      </c>
      <c r="J15" s="193">
        <f>+'P+L-Comp''d-w-PY-exanded'!H9</f>
        <v>504162</v>
      </c>
      <c r="K15" s="193">
        <f t="shared" ref="K15:K20" si="1">-J15+H15</f>
        <v>34126</v>
      </c>
      <c r="L15" s="24">
        <f>+K15/J15</f>
        <v>6.7688560423038627E-2</v>
      </c>
      <c r="N15" s="193">
        <f>+'2018-2019 Budget'!W3/12*2</f>
        <v>517500</v>
      </c>
      <c r="O15" s="193">
        <f t="shared" ref="O15:O20" si="2">+H15-N15</f>
        <v>20788</v>
      </c>
      <c r="P15" s="24">
        <f t="shared" ref="P15:P21" si="3">+O15/N15</f>
        <v>4.0170048309178745E-2</v>
      </c>
    </row>
    <row r="16" spans="1:16">
      <c r="E16" s="12" t="s">
        <v>69</v>
      </c>
      <c r="F16" s="14">
        <v>5.33</v>
      </c>
      <c r="G16" s="14">
        <v>3.29</v>
      </c>
      <c r="H16" s="14">
        <f t="shared" si="0"/>
        <v>8.6199999999999992</v>
      </c>
      <c r="J16" s="193">
        <f>+'P+L-Comp''d-w-PY-exanded'!H15</f>
        <v>14.19</v>
      </c>
      <c r="K16" s="193">
        <f t="shared" si="1"/>
        <v>-5.57</v>
      </c>
      <c r="L16" s="24">
        <f t="shared" ref="L16:L21" si="4">+K16/J16</f>
        <v>-0.39252995066948559</v>
      </c>
      <c r="N16" s="193">
        <f>+'2018-2019 Budget'!W10/12*2</f>
        <v>16.666666666666668</v>
      </c>
      <c r="O16" s="193">
        <f t="shared" si="2"/>
        <v>-8.0466666666666686</v>
      </c>
      <c r="P16" s="24">
        <f t="shared" si="3"/>
        <v>-0.48280000000000006</v>
      </c>
    </row>
    <row r="17" spans="2:16">
      <c r="E17" s="12" t="s">
        <v>70</v>
      </c>
      <c r="F17" s="14">
        <v>250</v>
      </c>
      <c r="G17" s="14">
        <v>2793.87</v>
      </c>
      <c r="H17" s="14">
        <f t="shared" si="0"/>
        <v>3043.87</v>
      </c>
      <c r="J17" s="193">
        <f>+'P+L-Comp''d-w-PY-exanded'!H21</f>
        <v>1901.98</v>
      </c>
      <c r="K17" s="193">
        <f t="shared" si="1"/>
        <v>1141.8899999999999</v>
      </c>
      <c r="L17" s="24">
        <f t="shared" si="4"/>
        <v>0.6003690890545641</v>
      </c>
      <c r="N17" s="193">
        <f>+'2018-2019 Budget'!W6/12*2</f>
        <v>2446.3333333333335</v>
      </c>
      <c r="O17" s="193">
        <f t="shared" si="2"/>
        <v>597.53666666666641</v>
      </c>
      <c r="P17" s="24">
        <f t="shared" si="3"/>
        <v>0.24425807330698993</v>
      </c>
    </row>
    <row r="18" spans="2:16">
      <c r="E18" s="12" t="s">
        <v>71</v>
      </c>
      <c r="F18" s="13"/>
      <c r="G18" s="14">
        <v>3349.51</v>
      </c>
      <c r="H18" s="14">
        <f t="shared" si="0"/>
        <v>3349.51</v>
      </c>
      <c r="J18" s="193">
        <f>+'P+L-Comp''d-w-PY-exanded'!H22</f>
        <v>0</v>
      </c>
      <c r="K18" s="193">
        <f t="shared" si="1"/>
        <v>3349.51</v>
      </c>
      <c r="L18" s="24">
        <v>1</v>
      </c>
      <c r="N18" s="193">
        <f>+'2018-2019 Budget'!W5/12*2</f>
        <v>3333.3333333333335</v>
      </c>
      <c r="O18" s="193">
        <f t="shared" si="2"/>
        <v>16.176666666666733</v>
      </c>
      <c r="P18" s="24">
        <f t="shared" si="3"/>
        <v>4.8530000000000196E-3</v>
      </c>
    </row>
    <row r="19" spans="2:16">
      <c r="E19" s="12" t="s">
        <v>73</v>
      </c>
      <c r="F19" s="13"/>
      <c r="G19" s="14">
        <v>310.42</v>
      </c>
      <c r="H19" s="14">
        <f t="shared" si="0"/>
        <v>310.42</v>
      </c>
      <c r="J19" s="193">
        <f>+'P+L-Comp''d-w-PY-exanded'!H23</f>
        <v>0</v>
      </c>
      <c r="K19" s="193">
        <f t="shared" si="1"/>
        <v>310.42</v>
      </c>
      <c r="L19" s="24">
        <v>1</v>
      </c>
      <c r="N19" s="193">
        <f>+'2018-2019 Budget'!W7/12*2</f>
        <v>833.33333333333337</v>
      </c>
      <c r="O19" s="193">
        <f t="shared" si="2"/>
        <v>-522.91333333333341</v>
      </c>
      <c r="P19" s="24">
        <f t="shared" si="3"/>
        <v>-0.62749600000000005</v>
      </c>
    </row>
    <row r="20" spans="2:16">
      <c r="E20" s="12" t="s">
        <v>75</v>
      </c>
      <c r="F20" s="17"/>
      <c r="G20" s="15">
        <v>582.22</v>
      </c>
      <c r="H20" s="15">
        <f t="shared" si="0"/>
        <v>582.22</v>
      </c>
      <c r="J20" s="194">
        <f>+'P+L-Comp''d-w-PY-exanded'!H24</f>
        <v>200</v>
      </c>
      <c r="K20" s="194">
        <f t="shared" si="1"/>
        <v>382.22</v>
      </c>
      <c r="L20" s="27">
        <f>+K20/J20</f>
        <v>1.9111000000000002</v>
      </c>
      <c r="N20" s="194">
        <f>+'2018-2019 Budget'!W9/12*2</f>
        <v>2500</v>
      </c>
      <c r="O20" s="194">
        <f t="shared" si="2"/>
        <v>-1917.78</v>
      </c>
      <c r="P20" s="27">
        <f t="shared" si="3"/>
        <v>-0.76711200000000002</v>
      </c>
    </row>
    <row r="21" spans="2:16">
      <c r="D21" s="12" t="s">
        <v>76</v>
      </c>
      <c r="F21" s="15">
        <f>ROUND(SUM(F13:F20),5)</f>
        <v>281403.23</v>
      </c>
      <c r="G21" s="15">
        <f>ROUND(SUM(G13:G20),5)</f>
        <v>279717.73</v>
      </c>
      <c r="H21" s="15">
        <f t="shared" si="0"/>
        <v>561120.96</v>
      </c>
      <c r="J21" s="195">
        <f>SUM(J14:J20)</f>
        <v>524638.17000000004</v>
      </c>
      <c r="K21" s="195">
        <f>SUM(K14:K20)</f>
        <v>36482.79</v>
      </c>
      <c r="L21" s="24">
        <f t="shared" si="4"/>
        <v>6.9538954819089879E-2</v>
      </c>
      <c r="N21" s="195">
        <f>SUM(N14:N20)</f>
        <v>533296.33333333349</v>
      </c>
      <c r="O21" s="195">
        <f>SUM(O14:O20)</f>
        <v>27824.626666666667</v>
      </c>
      <c r="P21" s="24">
        <f t="shared" si="3"/>
        <v>5.217479462637719E-2</v>
      </c>
    </row>
    <row r="22" spans="2:16">
      <c r="C22" s="12" t="s">
        <v>77</v>
      </c>
      <c r="F22" s="14">
        <f>F21</f>
        <v>281403.23</v>
      </c>
      <c r="G22" s="14">
        <f>G21</f>
        <v>279717.73</v>
      </c>
      <c r="H22" s="14">
        <f t="shared" si="0"/>
        <v>561120.96</v>
      </c>
      <c r="J22" s="193">
        <f>+J21</f>
        <v>524638.17000000004</v>
      </c>
      <c r="K22" s="193">
        <f>+K21</f>
        <v>36482.79</v>
      </c>
      <c r="N22" s="193">
        <f>+N21</f>
        <v>533296.33333333349</v>
      </c>
      <c r="O22" s="193">
        <f>+H22-N22</f>
        <v>27824.626666666474</v>
      </c>
    </row>
    <row r="23" spans="2:16">
      <c r="C23" s="12" t="s">
        <v>78</v>
      </c>
      <c r="F23" s="13"/>
      <c r="G23" s="13"/>
      <c r="H23" s="13"/>
      <c r="J23" s="193"/>
      <c r="K23" s="193"/>
      <c r="N23" s="193"/>
      <c r="O23" s="193"/>
    </row>
    <row r="24" spans="2:16">
      <c r="D24" s="12" t="s">
        <v>79</v>
      </c>
      <c r="F24" s="14">
        <v>187548.3</v>
      </c>
      <c r="G24" s="14">
        <v>191380.95</v>
      </c>
      <c r="H24" s="14">
        <f t="shared" ref="H24:H33" si="5">ROUND(SUM(F24:G24),5)</f>
        <v>378929.25</v>
      </c>
      <c r="J24" s="193">
        <f>+'P+L-Comp''d-w-PY-exanded'!H58</f>
        <v>338404.75</v>
      </c>
      <c r="K24" s="193">
        <f t="shared" ref="K24:K30" si="6">-J24+H24</f>
        <v>40524.5</v>
      </c>
      <c r="L24" s="24">
        <f t="shared" ref="L24:L32" si="7">+K24/J24</f>
        <v>0.11975156968098113</v>
      </c>
      <c r="N24" s="193">
        <f>(+'2018-2019 Budget'!W13+'2018-2019 Budget'!W14+'2018-2019 Budget'!W15+'2018-2019 Budget'!W16+'2018-2019 Budget'!W17+'2018-2019 Budget'!W21)/12*2</f>
        <v>383720.83333333331</v>
      </c>
      <c r="O24" s="193">
        <f>+H24-N24</f>
        <v>-4791.5833333333139</v>
      </c>
      <c r="P24" s="24">
        <f t="shared" ref="P24:P31" si="8">+O24/N24</f>
        <v>-1.2487159718979677E-2</v>
      </c>
    </row>
    <row r="25" spans="2:16">
      <c r="D25" s="12" t="s">
        <v>80</v>
      </c>
      <c r="F25" s="14">
        <v>33800.959999999999</v>
      </c>
      <c r="G25" s="14">
        <v>35517.78</v>
      </c>
      <c r="H25" s="14">
        <f t="shared" si="5"/>
        <v>69318.740000000005</v>
      </c>
      <c r="J25" s="193">
        <f>+'P+L-Comp''d-w-PY-exanded'!H63</f>
        <v>69297.97</v>
      </c>
      <c r="K25" s="193">
        <f t="shared" si="6"/>
        <v>20.770000000004075</v>
      </c>
      <c r="L25" s="24">
        <f t="shared" si="7"/>
        <v>2.9972017939348115E-4</v>
      </c>
      <c r="N25" s="193">
        <f>+'2018-2019 Budget'!W18/12*2</f>
        <v>58333.333333333336</v>
      </c>
      <c r="O25" s="193">
        <f t="shared" ref="O25:O32" si="9">+H25-N25</f>
        <v>10985.406666666669</v>
      </c>
      <c r="P25" s="24">
        <f t="shared" si="8"/>
        <v>0.18832125714285719</v>
      </c>
    </row>
    <row r="26" spans="2:16">
      <c r="D26" s="12" t="s">
        <v>81</v>
      </c>
      <c r="F26" s="14">
        <v>780.95</v>
      </c>
      <c r="G26" s="14">
        <v>3782.22</v>
      </c>
      <c r="H26" s="14">
        <f t="shared" si="5"/>
        <v>4563.17</v>
      </c>
      <c r="J26" s="193">
        <f>+'P+L-Comp''d-w-PY-exanded'!H64</f>
        <v>1150.92</v>
      </c>
      <c r="K26" s="193">
        <f t="shared" si="6"/>
        <v>3412.25</v>
      </c>
      <c r="L26" s="24">
        <f t="shared" si="7"/>
        <v>2.964802071386369</v>
      </c>
      <c r="N26" s="193">
        <f>+'2018-2019 Budget'!W19/12*2</f>
        <v>2592.6666666666665</v>
      </c>
      <c r="O26" s="193">
        <f t="shared" si="9"/>
        <v>1970.5033333333336</v>
      </c>
      <c r="P26" s="24">
        <f t="shared" si="8"/>
        <v>0.76002957058369769</v>
      </c>
    </row>
    <row r="27" spans="2:16">
      <c r="D27" s="12" t="s">
        <v>84</v>
      </c>
      <c r="F27" s="14">
        <v>1152.9000000000001</v>
      </c>
      <c r="G27" s="14">
        <v>7891.91</v>
      </c>
      <c r="H27" s="14">
        <f t="shared" si="5"/>
        <v>9044.81</v>
      </c>
      <c r="J27" s="193">
        <f>+'P+L-Comp''d-w-PY-exanded'!H81</f>
        <v>13717.75</v>
      </c>
      <c r="K27" s="193">
        <f t="shared" si="6"/>
        <v>-4672.9400000000005</v>
      </c>
      <c r="L27" s="24">
        <f t="shared" si="7"/>
        <v>-0.34064915893641451</v>
      </c>
      <c r="N27" s="193">
        <f>+'2018-2019 Budget'!W37/12*2</f>
        <v>12198</v>
      </c>
      <c r="O27" s="193">
        <f t="shared" si="9"/>
        <v>-3153.1900000000005</v>
      </c>
      <c r="P27" s="24">
        <f t="shared" si="8"/>
        <v>-0.25850057386456798</v>
      </c>
    </row>
    <row r="28" spans="2:16">
      <c r="D28" s="12" t="s">
        <v>85</v>
      </c>
      <c r="F28" s="14">
        <v>4235.28</v>
      </c>
      <c r="G28" s="14">
        <v>24972.880000000001</v>
      </c>
      <c r="H28" s="14">
        <f t="shared" si="5"/>
        <v>29208.16</v>
      </c>
      <c r="J28" s="193">
        <f>+'P+L-Comp''d-w-PY-exanded'!H99</f>
        <v>22216.09</v>
      </c>
      <c r="K28" s="193">
        <f t="shared" si="6"/>
        <v>6992.07</v>
      </c>
      <c r="L28" s="24">
        <f t="shared" si="7"/>
        <v>0.31472999974342919</v>
      </c>
      <c r="N28" s="193">
        <f>+'2018-2019 Budget'!W46/12*2</f>
        <v>61321.666666666664</v>
      </c>
      <c r="O28" s="193">
        <f t="shared" si="9"/>
        <v>-32113.506666666664</v>
      </c>
      <c r="P28" s="24">
        <f t="shared" si="8"/>
        <v>-0.52368939743973042</v>
      </c>
    </row>
    <row r="29" spans="2:16">
      <c r="D29" s="12" t="s">
        <v>86</v>
      </c>
      <c r="F29" s="14">
        <v>11669.36</v>
      </c>
      <c r="G29" s="14">
        <v>17299.04</v>
      </c>
      <c r="H29" s="14">
        <f t="shared" si="5"/>
        <v>28968.400000000001</v>
      </c>
      <c r="J29" s="193">
        <f>+'P+L-Comp''d-w-PY-exanded'!H112</f>
        <v>38718.75</v>
      </c>
      <c r="K29" s="193">
        <f t="shared" si="6"/>
        <v>-9750.3499999999985</v>
      </c>
      <c r="L29" s="24">
        <f t="shared" si="7"/>
        <v>-0.25182502017756253</v>
      </c>
      <c r="N29" s="193">
        <f>'2018-2019 Budget'!W63/12*2</f>
        <v>17403.833333333332</v>
      </c>
      <c r="O29" s="193">
        <f t="shared" si="9"/>
        <v>11564.566666666669</v>
      </c>
      <c r="P29" s="24">
        <f t="shared" si="8"/>
        <v>0.6644838780728386</v>
      </c>
    </row>
    <row r="30" spans="2:16">
      <c r="D30" s="12" t="s">
        <v>87</v>
      </c>
      <c r="F30" s="15">
        <v>7881.03</v>
      </c>
      <c r="G30" s="15">
        <v>7881.03</v>
      </c>
      <c r="H30" s="15">
        <f t="shared" si="5"/>
        <v>15762.06</v>
      </c>
      <c r="J30" s="194">
        <f>+'P+L-Comp''d-w-PY-exanded'!H113</f>
        <v>15926.22</v>
      </c>
      <c r="K30" s="194">
        <f t="shared" si="6"/>
        <v>-164.15999999999985</v>
      </c>
      <c r="L30" s="27">
        <f t="shared" si="7"/>
        <v>-1.0307530600481462E-2</v>
      </c>
      <c r="N30" s="194">
        <f>+H30</f>
        <v>15762.06</v>
      </c>
      <c r="O30" s="194">
        <f t="shared" si="9"/>
        <v>0</v>
      </c>
      <c r="P30" s="27">
        <f t="shared" si="8"/>
        <v>0</v>
      </c>
    </row>
    <row r="31" spans="2:16">
      <c r="C31" s="12" t="s">
        <v>88</v>
      </c>
      <c r="F31" s="15">
        <f>ROUND(SUM(F23:F30),5)</f>
        <v>247068.78</v>
      </c>
      <c r="G31" s="15">
        <f>ROUND(SUM(G23:G30),5)</f>
        <v>288725.81</v>
      </c>
      <c r="H31" s="15">
        <f t="shared" si="5"/>
        <v>535794.59</v>
      </c>
      <c r="J31" s="195">
        <f>SUM(J24:J30)</f>
        <v>499432.44999999995</v>
      </c>
      <c r="K31" s="195">
        <f>SUM(K24:K30)</f>
        <v>36362.14</v>
      </c>
      <c r="L31" s="27">
        <f t="shared" si="7"/>
        <v>7.2806923138454466E-2</v>
      </c>
      <c r="N31" s="193">
        <f>SUM(N24:N30)</f>
        <v>551332.39333333343</v>
      </c>
      <c r="O31" s="195">
        <f>SUM(O24:O30)</f>
        <v>-15537.803333333304</v>
      </c>
      <c r="P31" s="24">
        <f t="shared" si="8"/>
        <v>-2.81822790048529E-2</v>
      </c>
    </row>
    <row r="32" spans="2:16">
      <c r="B32" s="12" t="s">
        <v>89</v>
      </c>
      <c r="F32" s="15">
        <f>ROUND(F12+F22-F31,5)</f>
        <v>34334.449999999997</v>
      </c>
      <c r="G32" s="15">
        <f>ROUND(G12+G22-G31,5)</f>
        <v>-9008.08</v>
      </c>
      <c r="H32" s="15">
        <f t="shared" si="5"/>
        <v>25326.37</v>
      </c>
      <c r="J32" s="195">
        <f>+J22-J31</f>
        <v>25205.720000000088</v>
      </c>
      <c r="K32" s="195">
        <f>+K22-K31</f>
        <v>120.65000000000146</v>
      </c>
      <c r="L32" s="24">
        <f t="shared" si="7"/>
        <v>4.7866119277688171E-3</v>
      </c>
      <c r="N32" s="195">
        <f>+N22-N31</f>
        <v>-18036.059999999939</v>
      </c>
      <c r="O32" s="194">
        <f t="shared" si="9"/>
        <v>43362.429999999935</v>
      </c>
      <c r="P32" s="24">
        <f>-O32/N32</f>
        <v>2.4042074599441388</v>
      </c>
    </row>
    <row r="33" spans="1:15" ht="14.5" thickBot="1">
      <c r="A33" s="12" t="s">
        <v>50</v>
      </c>
      <c r="F33" s="16">
        <f>F32</f>
        <v>34334.449999999997</v>
      </c>
      <c r="G33" s="16">
        <f>G32</f>
        <v>-9008.08</v>
      </c>
      <c r="H33" s="16">
        <f t="shared" si="5"/>
        <v>25326.37</v>
      </c>
      <c r="J33" s="196">
        <f>+J32</f>
        <v>25205.720000000088</v>
      </c>
      <c r="K33" s="196">
        <f>+K32</f>
        <v>120.65000000000146</v>
      </c>
      <c r="N33" s="196">
        <f>+N32</f>
        <v>-18036.059999999939</v>
      </c>
      <c r="O33" s="196">
        <f>+O32</f>
        <v>43362.429999999935</v>
      </c>
    </row>
    <row r="34" spans="1:15">
      <c r="F34" s="13"/>
      <c r="G34" s="13"/>
      <c r="H34" s="13"/>
      <c r="J34" s="193"/>
      <c r="K34" s="193"/>
    </row>
  </sheetData>
  <conditionalFormatting sqref="L13:L22">
    <cfRule type="cellIs" dxfId="21" priority="10" operator="lessThan">
      <formula>0</formula>
    </cfRule>
  </conditionalFormatting>
  <conditionalFormatting sqref="L24:L32">
    <cfRule type="cellIs" dxfId="20" priority="7" operator="greaterThan">
      <formula>0</formula>
    </cfRule>
  </conditionalFormatting>
  <conditionalFormatting sqref="P14:P21">
    <cfRule type="cellIs" dxfId="19" priority="5" operator="lessThan">
      <formula>0</formula>
    </cfRule>
  </conditionalFormatting>
  <conditionalFormatting sqref="P24:P31">
    <cfRule type="cellIs" dxfId="18" priority="1" operator="greaterThan">
      <formula>0</formula>
    </cfRule>
  </conditionalFormatting>
  <pageMargins left="0.75" right="0.75" top="0.75" bottom="0.75" header="0.5" footer="0.5"/>
  <pageSetup scale="83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228E-A0A7-479F-8AD1-5D850A50391A}">
  <sheetPr>
    <tabColor theme="9"/>
  </sheetPr>
  <dimension ref="A1:H190"/>
  <sheetViews>
    <sheetView workbookViewId="0">
      <selection activeCell="G8" sqref="G8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8" width="25" style="6" bestFit="1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620</v>
      </c>
      <c r="H3" s="10" t="s">
        <v>2</v>
      </c>
    </row>
    <row r="5" spans="1:8">
      <c r="G5" s="11" t="s">
        <v>619</v>
      </c>
      <c r="H5" s="11" t="s">
        <v>302</v>
      </c>
    </row>
    <row r="6" spans="1:8">
      <c r="B6" s="12" t="s">
        <v>64</v>
      </c>
    </row>
    <row r="7" spans="1:8">
      <c r="D7" s="12" t="s">
        <v>65</v>
      </c>
    </row>
    <row r="8" spans="1:8">
      <c r="A8" s="332"/>
      <c r="B8" s="332"/>
      <c r="C8" s="332"/>
      <c r="D8" s="332"/>
      <c r="E8" s="345" t="s">
        <v>66</v>
      </c>
      <c r="F8" s="332"/>
      <c r="G8" s="335">
        <v>15538.32</v>
      </c>
      <c r="H8" s="335">
        <v>18360</v>
      </c>
    </row>
    <row r="9" spans="1:8">
      <c r="A9" s="332"/>
      <c r="B9" s="332"/>
      <c r="C9" s="332"/>
      <c r="D9" s="332"/>
      <c r="E9" s="345" t="s">
        <v>67</v>
      </c>
      <c r="F9" s="332"/>
      <c r="G9" s="335">
        <v>3175002</v>
      </c>
      <c r="H9" s="335">
        <v>3055916</v>
      </c>
    </row>
    <row r="10" spans="1:8">
      <c r="A10" s="332"/>
      <c r="B10" s="332"/>
      <c r="C10" s="332"/>
      <c r="D10" s="332"/>
      <c r="E10" s="345" t="s">
        <v>247</v>
      </c>
      <c r="F10" s="332"/>
      <c r="G10" s="335">
        <v>60434</v>
      </c>
      <c r="H10" s="335">
        <v>54242</v>
      </c>
    </row>
    <row r="11" spans="1:8">
      <c r="A11" s="332"/>
      <c r="B11" s="332"/>
      <c r="C11" s="332"/>
      <c r="D11" s="332"/>
      <c r="E11" s="345" t="s">
        <v>248</v>
      </c>
      <c r="F11" s="332"/>
      <c r="G11" s="336"/>
      <c r="H11" s="336"/>
    </row>
    <row r="12" spans="1:8">
      <c r="A12" s="332"/>
      <c r="B12" s="332"/>
      <c r="C12" s="332"/>
      <c r="D12" s="332"/>
      <c r="E12" s="332"/>
      <c r="F12" s="345" t="s">
        <v>484</v>
      </c>
      <c r="G12" s="335">
        <v>1989.39</v>
      </c>
      <c r="H12" s="335">
        <v>1107.02</v>
      </c>
    </row>
    <row r="13" spans="1:8">
      <c r="A13" s="332"/>
      <c r="B13" s="332"/>
      <c r="C13" s="332"/>
      <c r="D13" s="332"/>
      <c r="E13" s="332"/>
      <c r="F13" s="345" t="s">
        <v>578</v>
      </c>
      <c r="G13" s="335">
        <v>14622.56</v>
      </c>
      <c r="H13" s="335">
        <v>15808.51</v>
      </c>
    </row>
    <row r="14" spans="1:8">
      <c r="A14" s="332"/>
      <c r="B14" s="332"/>
      <c r="C14" s="332"/>
      <c r="D14" s="332"/>
      <c r="E14" s="332"/>
      <c r="F14" s="345" t="s">
        <v>485</v>
      </c>
      <c r="G14" s="337">
        <v>86238.02</v>
      </c>
      <c r="H14" s="337">
        <v>93083.99</v>
      </c>
    </row>
    <row r="15" spans="1:8">
      <c r="A15" s="332"/>
      <c r="B15" s="332"/>
      <c r="C15" s="332"/>
      <c r="D15" s="332"/>
      <c r="E15" s="345" t="s">
        <v>486</v>
      </c>
      <c r="F15" s="332"/>
      <c r="G15" s="335">
        <f>ROUND(SUM(G11:G14),5)</f>
        <v>102849.97</v>
      </c>
      <c r="H15" s="335">
        <f>ROUND(SUM(H11:H14),5)</f>
        <v>109999.52</v>
      </c>
    </row>
    <row r="16" spans="1:8">
      <c r="A16" s="332"/>
      <c r="B16" s="332"/>
      <c r="C16" s="332"/>
      <c r="D16" s="332"/>
      <c r="E16" s="345" t="s">
        <v>68</v>
      </c>
      <c r="F16" s="332"/>
      <c r="G16" s="336"/>
      <c r="H16" s="336"/>
    </row>
    <row r="17" spans="1:8">
      <c r="A17" s="332"/>
      <c r="B17" s="332"/>
      <c r="C17" s="332"/>
      <c r="D17" s="332"/>
      <c r="E17" s="332"/>
      <c r="F17" s="345" t="s">
        <v>618</v>
      </c>
      <c r="G17" s="335">
        <v>650</v>
      </c>
      <c r="H17" s="335">
        <v>1286.3900000000001</v>
      </c>
    </row>
    <row r="18" spans="1:8">
      <c r="A18" s="332"/>
      <c r="B18" s="332"/>
      <c r="C18" s="332"/>
      <c r="D18" s="332"/>
      <c r="E18" s="332"/>
      <c r="F18" s="345" t="s">
        <v>93</v>
      </c>
      <c r="G18" s="336"/>
      <c r="H18" s="335">
        <v>8578</v>
      </c>
    </row>
    <row r="19" spans="1:8">
      <c r="A19" s="332"/>
      <c r="B19" s="332"/>
      <c r="C19" s="332"/>
      <c r="D19" s="332"/>
      <c r="E19" s="332"/>
      <c r="F19" s="345" t="s">
        <v>487</v>
      </c>
      <c r="G19" s="335">
        <v>25003.53</v>
      </c>
      <c r="H19" s="335">
        <v>19587</v>
      </c>
    </row>
    <row r="20" spans="1:8">
      <c r="A20" s="332"/>
      <c r="B20" s="332"/>
      <c r="C20" s="332"/>
      <c r="D20" s="332"/>
      <c r="E20" s="332"/>
      <c r="F20" s="345" t="s">
        <v>617</v>
      </c>
      <c r="G20" s="335">
        <v>9128.1299999999992</v>
      </c>
      <c r="H20" s="335">
        <v>12472.27</v>
      </c>
    </row>
    <row r="21" spans="1:8">
      <c r="A21" s="332"/>
      <c r="B21" s="332"/>
      <c r="C21" s="332"/>
      <c r="D21" s="332"/>
      <c r="E21" s="332"/>
      <c r="F21" s="345" t="s">
        <v>616</v>
      </c>
      <c r="G21" s="335">
        <v>21026.38</v>
      </c>
      <c r="H21" s="335">
        <v>22268.49</v>
      </c>
    </row>
    <row r="22" spans="1:8">
      <c r="A22" s="332"/>
      <c r="B22" s="332"/>
      <c r="C22" s="332"/>
      <c r="D22" s="332"/>
      <c r="E22" s="332"/>
      <c r="F22" s="345" t="s">
        <v>488</v>
      </c>
      <c r="G22" s="335">
        <v>8046</v>
      </c>
      <c r="H22" s="335">
        <v>9260</v>
      </c>
    </row>
    <row r="23" spans="1:8">
      <c r="A23" s="332"/>
      <c r="B23" s="332"/>
      <c r="C23" s="332"/>
      <c r="D23" s="332"/>
      <c r="E23" s="332"/>
      <c r="F23" s="345" t="s">
        <v>615</v>
      </c>
      <c r="G23" s="336"/>
      <c r="H23" s="337">
        <v>1136</v>
      </c>
    </row>
    <row r="24" spans="1:8">
      <c r="A24" s="332"/>
      <c r="B24" s="332"/>
      <c r="C24" s="332"/>
      <c r="D24" s="332"/>
      <c r="E24" s="345" t="s">
        <v>94</v>
      </c>
      <c r="F24" s="332"/>
      <c r="G24" s="335">
        <f>ROUND(SUM(G16:G23),5)</f>
        <v>63854.04</v>
      </c>
      <c r="H24" s="335">
        <f>ROUND(SUM(H16:H23),5)</f>
        <v>74588.149999999994</v>
      </c>
    </row>
    <row r="25" spans="1:8">
      <c r="A25" s="332"/>
      <c r="B25" s="332"/>
      <c r="C25" s="332"/>
      <c r="D25" s="332"/>
      <c r="E25" s="345" t="s">
        <v>69</v>
      </c>
      <c r="F25" s="332"/>
      <c r="G25" s="336"/>
      <c r="H25" s="336"/>
    </row>
    <row r="26" spans="1:8">
      <c r="A26" s="332"/>
      <c r="B26" s="332"/>
      <c r="C26" s="332"/>
      <c r="D26" s="332"/>
      <c r="E26" s="332"/>
      <c r="F26" s="345" t="s">
        <v>96</v>
      </c>
      <c r="G26" s="335">
        <v>34.659999999999997</v>
      </c>
      <c r="H26" s="335">
        <v>56.93</v>
      </c>
    </row>
    <row r="27" spans="1:8">
      <c r="A27" s="332"/>
      <c r="B27" s="332"/>
      <c r="C27" s="332"/>
      <c r="D27" s="332"/>
      <c r="E27" s="332"/>
      <c r="F27" s="345" t="s">
        <v>95</v>
      </c>
      <c r="G27" s="337">
        <v>62.28</v>
      </c>
      <c r="H27" s="337">
        <v>43.58</v>
      </c>
    </row>
    <row r="28" spans="1:8">
      <c r="A28" s="332"/>
      <c r="B28" s="332"/>
      <c r="C28" s="332"/>
      <c r="D28" s="332"/>
      <c r="E28" s="345" t="s">
        <v>97</v>
      </c>
      <c r="F28" s="332"/>
      <c r="G28" s="335">
        <f>ROUND(SUM(G25:G27),5)</f>
        <v>96.94</v>
      </c>
      <c r="H28" s="335">
        <f>ROUND(SUM(H25:H27),5)</f>
        <v>100.51</v>
      </c>
    </row>
    <row r="29" spans="1:8">
      <c r="A29" s="332"/>
      <c r="B29" s="332"/>
      <c r="C29" s="332"/>
      <c r="D29" s="332"/>
      <c r="E29" s="345" t="s">
        <v>70</v>
      </c>
      <c r="F29" s="332"/>
      <c r="G29" s="336"/>
      <c r="H29" s="336"/>
    </row>
    <row r="30" spans="1:8">
      <c r="A30" s="332"/>
      <c r="B30" s="332"/>
      <c r="C30" s="332"/>
      <c r="D30" s="332"/>
      <c r="E30" s="332"/>
      <c r="F30" s="345" t="s">
        <v>99</v>
      </c>
      <c r="G30" s="335">
        <v>17891.11</v>
      </c>
      <c r="H30" s="335">
        <v>13639.38</v>
      </c>
    </row>
    <row r="31" spans="1:8">
      <c r="A31" s="332"/>
      <c r="B31" s="332"/>
      <c r="C31" s="332"/>
      <c r="D31" s="332"/>
      <c r="E31" s="332"/>
      <c r="F31" s="345" t="s">
        <v>489</v>
      </c>
      <c r="G31" s="335">
        <v>30742.97</v>
      </c>
      <c r="H31" s="335">
        <v>38283.15</v>
      </c>
    </row>
    <row r="32" spans="1:8">
      <c r="A32" s="332"/>
      <c r="B32" s="332"/>
      <c r="C32" s="332"/>
      <c r="D32" s="332"/>
      <c r="E32" s="332"/>
      <c r="F32" s="345" t="s">
        <v>100</v>
      </c>
      <c r="G32" s="335">
        <v>406</v>
      </c>
      <c r="H32" s="335">
        <v>2758.68</v>
      </c>
    </row>
    <row r="33" spans="1:8">
      <c r="A33" s="332"/>
      <c r="B33" s="332"/>
      <c r="C33" s="332"/>
      <c r="D33" s="332"/>
      <c r="E33" s="332"/>
      <c r="F33" s="345" t="s">
        <v>101</v>
      </c>
      <c r="G33" s="335">
        <v>10229.08</v>
      </c>
      <c r="H33" s="335">
        <v>17069.849999999999</v>
      </c>
    </row>
    <row r="34" spans="1:8">
      <c r="A34" s="332"/>
      <c r="B34" s="332"/>
      <c r="C34" s="332"/>
      <c r="D34" s="332"/>
      <c r="E34" s="332"/>
      <c r="F34" s="345" t="s">
        <v>98</v>
      </c>
      <c r="G34" s="337">
        <v>193.45</v>
      </c>
      <c r="H34" s="337">
        <v>156.97999999999999</v>
      </c>
    </row>
    <row r="35" spans="1:8">
      <c r="A35" s="332"/>
      <c r="B35" s="332"/>
      <c r="C35" s="332"/>
      <c r="D35" s="332"/>
      <c r="E35" s="345" t="s">
        <v>102</v>
      </c>
      <c r="F35" s="332"/>
      <c r="G35" s="335">
        <f>ROUND(SUM(G29:G34),5)</f>
        <v>59462.61</v>
      </c>
      <c r="H35" s="335">
        <f>ROUND(SUM(H29:H34),5)</f>
        <v>71908.039999999994</v>
      </c>
    </row>
    <row r="36" spans="1:8">
      <c r="A36" s="332"/>
      <c r="B36" s="332"/>
      <c r="C36" s="332"/>
      <c r="D36" s="332"/>
      <c r="E36" s="345" t="s">
        <v>71</v>
      </c>
      <c r="F36" s="332"/>
      <c r="G36" s="335">
        <v>17440.22</v>
      </c>
      <c r="H36" s="335">
        <v>21431.599999999999</v>
      </c>
    </row>
    <row r="37" spans="1:8">
      <c r="A37" s="332"/>
      <c r="B37" s="332"/>
      <c r="C37" s="332"/>
      <c r="D37" s="332"/>
      <c r="E37" s="345" t="s">
        <v>72</v>
      </c>
      <c r="F37" s="332"/>
      <c r="G37" s="336"/>
      <c r="H37" s="336"/>
    </row>
    <row r="38" spans="1:8">
      <c r="A38" s="332"/>
      <c r="B38" s="332"/>
      <c r="C38" s="332"/>
      <c r="D38" s="332"/>
      <c r="E38" s="332"/>
      <c r="F38" s="345" t="s">
        <v>614</v>
      </c>
      <c r="G38" s="335">
        <v>7686.68</v>
      </c>
      <c r="H38" s="336"/>
    </row>
    <row r="39" spans="1:8">
      <c r="A39" s="332"/>
      <c r="B39" s="332"/>
      <c r="C39" s="332"/>
      <c r="D39" s="332"/>
      <c r="E39" s="332"/>
      <c r="F39" s="345" t="s">
        <v>274</v>
      </c>
      <c r="G39" s="336"/>
      <c r="H39" s="337">
        <v>17000</v>
      </c>
    </row>
    <row r="40" spans="1:8">
      <c r="A40" s="332"/>
      <c r="B40" s="332"/>
      <c r="C40" s="332"/>
      <c r="D40" s="332"/>
      <c r="E40" s="345" t="s">
        <v>275</v>
      </c>
      <c r="F40" s="332"/>
      <c r="G40" s="335">
        <f>ROUND(SUM(G37:G39),5)</f>
        <v>7686.68</v>
      </c>
      <c r="H40" s="335">
        <f>ROUND(SUM(H37:H39),5)</f>
        <v>17000</v>
      </c>
    </row>
    <row r="41" spans="1:8">
      <c r="A41" s="332"/>
      <c r="B41" s="332"/>
      <c r="C41" s="332"/>
      <c r="D41" s="332"/>
      <c r="E41" s="345" t="s">
        <v>249</v>
      </c>
      <c r="F41" s="332"/>
      <c r="G41" s="335">
        <v>5244.32</v>
      </c>
      <c r="H41" s="335">
        <v>14699.88</v>
      </c>
    </row>
    <row r="42" spans="1:8">
      <c r="A42" s="332"/>
      <c r="B42" s="332"/>
      <c r="C42" s="332"/>
      <c r="D42" s="332"/>
      <c r="E42" s="345" t="s">
        <v>73</v>
      </c>
      <c r="F42" s="332"/>
      <c r="G42" s="335">
        <v>3343.55</v>
      </c>
      <c r="H42" s="335">
        <v>909.91</v>
      </c>
    </row>
    <row r="43" spans="1:8">
      <c r="A43" s="332"/>
      <c r="B43" s="332"/>
      <c r="C43" s="332"/>
      <c r="D43" s="332"/>
      <c r="E43" s="345" t="s">
        <v>74</v>
      </c>
      <c r="F43" s="332"/>
      <c r="G43" s="335">
        <v>3252.98</v>
      </c>
      <c r="H43" s="335">
        <v>3712.42</v>
      </c>
    </row>
    <row r="44" spans="1:8">
      <c r="A44" s="332"/>
      <c r="B44" s="332"/>
      <c r="C44" s="332"/>
      <c r="D44" s="332"/>
      <c r="E44" s="345" t="s">
        <v>75</v>
      </c>
      <c r="F44" s="332"/>
      <c r="G44" s="336"/>
      <c r="H44" s="336"/>
    </row>
    <row r="45" spans="1:8">
      <c r="A45" s="332"/>
      <c r="B45" s="332"/>
      <c r="C45" s="332"/>
      <c r="D45" s="332"/>
      <c r="E45" s="332"/>
      <c r="F45" s="345" t="s">
        <v>104</v>
      </c>
      <c r="G45" s="335">
        <v>18610.78</v>
      </c>
      <c r="H45" s="335">
        <v>6362.6</v>
      </c>
    </row>
    <row r="46" spans="1:8">
      <c r="A46" s="332"/>
      <c r="B46" s="332"/>
      <c r="C46" s="332"/>
      <c r="D46" s="332"/>
      <c r="E46" s="332"/>
      <c r="F46" s="345" t="s">
        <v>105</v>
      </c>
      <c r="G46" s="335">
        <v>7977.83</v>
      </c>
      <c r="H46" s="335">
        <v>7712.67</v>
      </c>
    </row>
    <row r="47" spans="1:8">
      <c r="A47" s="332"/>
      <c r="B47" s="332"/>
      <c r="C47" s="332"/>
      <c r="D47" s="332"/>
      <c r="E47" s="332"/>
      <c r="F47" s="345" t="s">
        <v>103</v>
      </c>
      <c r="G47" s="337">
        <v>13466.56</v>
      </c>
      <c r="H47" s="337">
        <v>9465.3799999999992</v>
      </c>
    </row>
    <row r="48" spans="1:8">
      <c r="A48" s="332"/>
      <c r="B48" s="332"/>
      <c r="C48" s="332"/>
      <c r="D48" s="332"/>
      <c r="E48" s="345" t="s">
        <v>106</v>
      </c>
      <c r="F48" s="332"/>
      <c r="G48" s="337">
        <f>ROUND(SUM(G44:G47),5)</f>
        <v>40055.17</v>
      </c>
      <c r="H48" s="337">
        <f>ROUND(SUM(H44:H47),5)</f>
        <v>23540.65</v>
      </c>
    </row>
    <row r="49" spans="1:8">
      <c r="A49" s="332"/>
      <c r="B49" s="332"/>
      <c r="C49" s="332"/>
      <c r="D49" s="345" t="s">
        <v>76</v>
      </c>
      <c r="E49" s="332"/>
      <c r="F49" s="332"/>
      <c r="G49" s="337">
        <f>ROUND(SUM(G7:G10)+G15+G24+G28+SUM(G35:G36)+SUM(G40:G43)+G48,5)</f>
        <v>3554260.8</v>
      </c>
      <c r="H49" s="337">
        <f>ROUND(SUM(H7:H10)+H15+H24+H28+SUM(H35:H36)+SUM(H40:H43)+H48,5)</f>
        <v>3466408.68</v>
      </c>
    </row>
    <row r="50" spans="1:8">
      <c r="A50" s="332"/>
      <c r="B50" s="332"/>
      <c r="C50" s="345" t="s">
        <v>77</v>
      </c>
      <c r="D50" s="332"/>
      <c r="E50" s="332"/>
      <c r="F50" s="332"/>
      <c r="G50" s="335">
        <f>G49</f>
        <v>3554260.8</v>
      </c>
      <c r="H50" s="335">
        <f>H49</f>
        <v>3466408.68</v>
      </c>
    </row>
    <row r="51" spans="1:8">
      <c r="A51" s="332"/>
      <c r="B51" s="332"/>
      <c r="C51" s="345" t="s">
        <v>78</v>
      </c>
      <c r="D51" s="332"/>
      <c r="E51" s="332"/>
      <c r="F51" s="332"/>
      <c r="G51" s="336"/>
      <c r="H51" s="336"/>
    </row>
    <row r="52" spans="1:8">
      <c r="A52" s="332"/>
      <c r="B52" s="332"/>
      <c r="C52" s="332"/>
      <c r="D52" s="345" t="s">
        <v>79</v>
      </c>
      <c r="E52" s="332"/>
      <c r="F52" s="332"/>
      <c r="G52" s="336"/>
      <c r="H52" s="336"/>
    </row>
    <row r="53" spans="1:8">
      <c r="A53" s="332"/>
      <c r="B53" s="332"/>
      <c r="C53" s="332"/>
      <c r="D53" s="332"/>
      <c r="E53" s="345" t="s">
        <v>579</v>
      </c>
      <c r="F53" s="332"/>
      <c r="G53" s="335">
        <v>-2611.6</v>
      </c>
      <c r="H53" s="336"/>
    </row>
    <row r="54" spans="1:8">
      <c r="A54" s="332"/>
      <c r="B54" s="332"/>
      <c r="C54" s="332"/>
      <c r="D54" s="332"/>
      <c r="E54" s="345" t="s">
        <v>580</v>
      </c>
      <c r="F54" s="332"/>
      <c r="G54" s="335">
        <v>-800</v>
      </c>
      <c r="H54" s="336"/>
    </row>
    <row r="55" spans="1:8">
      <c r="A55" s="332"/>
      <c r="B55" s="332"/>
      <c r="C55" s="332"/>
      <c r="D55" s="332"/>
      <c r="E55" s="345" t="s">
        <v>467</v>
      </c>
      <c r="F55" s="332"/>
      <c r="G55" s="335">
        <v>45118.75</v>
      </c>
      <c r="H55" s="336"/>
    </row>
    <row r="56" spans="1:8">
      <c r="A56" s="332"/>
      <c r="B56" s="332"/>
      <c r="C56" s="332"/>
      <c r="D56" s="332"/>
      <c r="E56" s="345" t="s">
        <v>310</v>
      </c>
      <c r="F56" s="332"/>
      <c r="G56" s="335">
        <v>7800</v>
      </c>
      <c r="H56" s="336"/>
    </row>
    <row r="57" spans="1:8">
      <c r="A57" s="332"/>
      <c r="B57" s="332"/>
      <c r="C57" s="332"/>
      <c r="D57" s="332"/>
      <c r="E57" s="345" t="s">
        <v>254</v>
      </c>
      <c r="F57" s="332"/>
      <c r="G57" s="336"/>
      <c r="H57" s="336"/>
    </row>
    <row r="58" spans="1:8">
      <c r="A58" s="332"/>
      <c r="B58" s="332"/>
      <c r="C58" s="332"/>
      <c r="D58" s="332"/>
      <c r="E58" s="332"/>
      <c r="F58" s="345" t="s">
        <v>133</v>
      </c>
      <c r="G58" s="335">
        <v>14919</v>
      </c>
      <c r="H58" s="335">
        <v>15548</v>
      </c>
    </row>
    <row r="59" spans="1:8">
      <c r="A59" s="332"/>
      <c r="B59" s="332"/>
      <c r="C59" s="332"/>
      <c r="D59" s="332"/>
      <c r="E59" s="332"/>
      <c r="F59" s="345" t="s">
        <v>132</v>
      </c>
      <c r="G59" s="335">
        <v>13388.99</v>
      </c>
      <c r="H59" s="335">
        <v>17898.23</v>
      </c>
    </row>
    <row r="60" spans="1:8">
      <c r="A60" s="332"/>
      <c r="B60" s="332"/>
      <c r="C60" s="332"/>
      <c r="D60" s="332"/>
      <c r="E60" s="332"/>
      <c r="F60" s="345" t="s">
        <v>131</v>
      </c>
      <c r="G60" s="335">
        <v>31384.61</v>
      </c>
      <c r="H60" s="335">
        <v>29659.71</v>
      </c>
    </row>
    <row r="61" spans="1:8">
      <c r="A61" s="332"/>
      <c r="B61" s="332"/>
      <c r="C61" s="332"/>
      <c r="D61" s="332"/>
      <c r="E61" s="332"/>
      <c r="F61" s="345" t="s">
        <v>130</v>
      </c>
      <c r="G61" s="337">
        <v>42443.66</v>
      </c>
      <c r="H61" s="337">
        <v>36225.78</v>
      </c>
    </row>
    <row r="62" spans="1:8">
      <c r="A62" s="332"/>
      <c r="B62" s="332"/>
      <c r="C62" s="332"/>
      <c r="D62" s="332"/>
      <c r="E62" s="345" t="s">
        <v>255</v>
      </c>
      <c r="F62" s="332"/>
      <c r="G62" s="335">
        <f>ROUND(SUM(G57:G61),5)</f>
        <v>102136.26</v>
      </c>
      <c r="H62" s="335">
        <f>ROUND(SUM(H57:H61),5)</f>
        <v>99331.72</v>
      </c>
    </row>
    <row r="63" spans="1:8">
      <c r="A63" s="332"/>
      <c r="B63" s="332"/>
      <c r="C63" s="332"/>
      <c r="D63" s="332"/>
      <c r="E63" s="345" t="s">
        <v>107</v>
      </c>
      <c r="F63" s="332"/>
      <c r="G63" s="336"/>
      <c r="H63" s="336"/>
    </row>
    <row r="64" spans="1:8">
      <c r="A64" s="332"/>
      <c r="B64" s="332"/>
      <c r="C64" s="332"/>
      <c r="D64" s="332"/>
      <c r="E64" s="332"/>
      <c r="F64" s="345" t="s">
        <v>543</v>
      </c>
      <c r="G64" s="335">
        <v>83751.34</v>
      </c>
      <c r="H64" s="336"/>
    </row>
    <row r="65" spans="1:8">
      <c r="A65" s="332"/>
      <c r="B65" s="332"/>
      <c r="C65" s="332"/>
      <c r="D65" s="332"/>
      <c r="E65" s="332"/>
      <c r="F65" s="345" t="s">
        <v>544</v>
      </c>
      <c r="G65" s="337">
        <v>56375</v>
      </c>
      <c r="H65" s="337">
        <v>120499.92</v>
      </c>
    </row>
    <row r="66" spans="1:8">
      <c r="A66" s="332"/>
      <c r="B66" s="332"/>
      <c r="C66" s="332"/>
      <c r="D66" s="332"/>
      <c r="E66" s="345" t="s">
        <v>545</v>
      </c>
      <c r="F66" s="332"/>
      <c r="G66" s="335">
        <f>ROUND(SUM(G63:G65),5)</f>
        <v>140126.34</v>
      </c>
      <c r="H66" s="335">
        <f>ROUND(SUM(H63:H65),5)</f>
        <v>120499.92</v>
      </c>
    </row>
    <row r="67" spans="1:8">
      <c r="A67" s="332"/>
      <c r="B67" s="332"/>
      <c r="C67" s="332"/>
      <c r="D67" s="332"/>
      <c r="E67" s="345" t="s">
        <v>108</v>
      </c>
      <c r="F67" s="332"/>
      <c r="G67" s="335">
        <v>74608.56</v>
      </c>
      <c r="H67" s="335">
        <v>73506</v>
      </c>
    </row>
    <row r="68" spans="1:8">
      <c r="A68" s="332"/>
      <c r="B68" s="332"/>
      <c r="C68" s="332"/>
      <c r="D68" s="332"/>
      <c r="E68" s="345" t="s">
        <v>109</v>
      </c>
      <c r="F68" s="332"/>
      <c r="G68" s="335">
        <v>64999.92</v>
      </c>
      <c r="H68" s="335">
        <v>65000.22</v>
      </c>
    </row>
    <row r="69" spans="1:8">
      <c r="A69" s="332"/>
      <c r="B69" s="332"/>
      <c r="C69" s="332"/>
      <c r="D69" s="332"/>
      <c r="E69" s="345" t="s">
        <v>110</v>
      </c>
      <c r="F69" s="332"/>
      <c r="G69" s="336"/>
      <c r="H69" s="335">
        <v>33333.279999999999</v>
      </c>
    </row>
    <row r="70" spans="1:8">
      <c r="A70" s="332"/>
      <c r="B70" s="332"/>
      <c r="C70" s="332"/>
      <c r="D70" s="332"/>
      <c r="E70" s="345" t="s">
        <v>111</v>
      </c>
      <c r="F70" s="332"/>
      <c r="G70" s="335">
        <v>43616.65</v>
      </c>
      <c r="H70" s="335">
        <v>49410.59</v>
      </c>
    </row>
    <row r="71" spans="1:8">
      <c r="A71" s="332"/>
      <c r="B71" s="332"/>
      <c r="C71" s="332"/>
      <c r="D71" s="332"/>
      <c r="E71" s="345" t="s">
        <v>112</v>
      </c>
      <c r="F71" s="332"/>
      <c r="G71" s="335">
        <v>73558.080000000002</v>
      </c>
      <c r="H71" s="335">
        <v>72471.12</v>
      </c>
    </row>
    <row r="72" spans="1:8">
      <c r="A72" s="332"/>
      <c r="B72" s="332"/>
      <c r="C72" s="332"/>
      <c r="D72" s="332"/>
      <c r="E72" s="345" t="s">
        <v>113</v>
      </c>
      <c r="F72" s="332"/>
      <c r="G72" s="336"/>
      <c r="H72" s="336"/>
    </row>
    <row r="73" spans="1:8">
      <c r="A73" s="332"/>
      <c r="B73" s="332"/>
      <c r="C73" s="332"/>
      <c r="D73" s="332"/>
      <c r="E73" s="332"/>
      <c r="F73" s="345" t="s">
        <v>546</v>
      </c>
      <c r="G73" s="335">
        <v>12400</v>
      </c>
      <c r="H73" s="336"/>
    </row>
    <row r="74" spans="1:8">
      <c r="A74" s="332"/>
      <c r="B74" s="332"/>
      <c r="C74" s="332"/>
      <c r="D74" s="332"/>
      <c r="E74" s="332"/>
      <c r="F74" s="345" t="s">
        <v>547</v>
      </c>
      <c r="G74" s="337">
        <v>76710.720000000001</v>
      </c>
      <c r="H74" s="337">
        <v>75576.960000000006</v>
      </c>
    </row>
    <row r="75" spans="1:8">
      <c r="A75" s="332"/>
      <c r="B75" s="332"/>
      <c r="C75" s="332"/>
      <c r="D75" s="332"/>
      <c r="E75" s="345" t="s">
        <v>548</v>
      </c>
      <c r="F75" s="332"/>
      <c r="G75" s="335">
        <f>ROUND(SUM(G72:G74),5)</f>
        <v>89110.720000000001</v>
      </c>
      <c r="H75" s="335">
        <f>ROUND(SUM(H72:H74),5)</f>
        <v>75576.960000000006</v>
      </c>
    </row>
    <row r="76" spans="1:8">
      <c r="A76" s="332"/>
      <c r="B76" s="332"/>
      <c r="C76" s="332"/>
      <c r="D76" s="332"/>
      <c r="E76" s="345" t="s">
        <v>114</v>
      </c>
      <c r="F76" s="332"/>
      <c r="G76" s="335">
        <v>543442.84</v>
      </c>
      <c r="H76" s="335">
        <v>522486.97</v>
      </c>
    </row>
    <row r="77" spans="1:8">
      <c r="A77" s="332"/>
      <c r="B77" s="332"/>
      <c r="C77" s="332"/>
      <c r="D77" s="332"/>
      <c r="E77" s="345" t="s">
        <v>115</v>
      </c>
      <c r="F77" s="332"/>
      <c r="G77" s="335">
        <v>84354.85</v>
      </c>
      <c r="H77" s="335">
        <v>113642.2</v>
      </c>
    </row>
    <row r="78" spans="1:8">
      <c r="A78" s="332"/>
      <c r="B78" s="332"/>
      <c r="C78" s="332"/>
      <c r="D78" s="332"/>
      <c r="E78" s="345" t="s">
        <v>116</v>
      </c>
      <c r="F78" s="332"/>
      <c r="G78" s="335">
        <v>295318.12</v>
      </c>
      <c r="H78" s="335">
        <v>279466.71999999997</v>
      </c>
    </row>
    <row r="79" spans="1:8">
      <c r="A79" s="332"/>
      <c r="B79" s="332"/>
      <c r="C79" s="332"/>
      <c r="D79" s="332"/>
      <c r="E79" s="345" t="s">
        <v>117</v>
      </c>
      <c r="F79" s="332"/>
      <c r="G79" s="335">
        <v>557208.12</v>
      </c>
      <c r="H79" s="335">
        <v>443042.29</v>
      </c>
    </row>
    <row r="80" spans="1:8">
      <c r="A80" s="332"/>
      <c r="B80" s="332"/>
      <c r="C80" s="332"/>
      <c r="D80" s="332"/>
      <c r="E80" s="345" t="s">
        <v>118</v>
      </c>
      <c r="F80" s="332"/>
      <c r="G80" s="335">
        <v>55502.58</v>
      </c>
      <c r="H80" s="335">
        <v>53019.839999999997</v>
      </c>
    </row>
    <row r="81" spans="1:8">
      <c r="A81" s="332"/>
      <c r="B81" s="332"/>
      <c r="C81" s="332"/>
      <c r="D81" s="332"/>
      <c r="E81" s="345" t="s">
        <v>119</v>
      </c>
      <c r="F81" s="332"/>
      <c r="G81" s="335">
        <v>52274.86</v>
      </c>
      <c r="H81" s="335">
        <v>51250.52</v>
      </c>
    </row>
    <row r="82" spans="1:8">
      <c r="A82" s="332"/>
      <c r="B82" s="332"/>
      <c r="C82" s="332"/>
      <c r="D82" s="332"/>
      <c r="E82" s="345" t="s">
        <v>120</v>
      </c>
      <c r="F82" s="332"/>
      <c r="G82" s="335">
        <v>88996.09</v>
      </c>
      <c r="H82" s="335">
        <v>94084.37</v>
      </c>
    </row>
    <row r="83" spans="1:8">
      <c r="A83" s="332"/>
      <c r="B83" s="332"/>
      <c r="C83" s="332"/>
      <c r="D83" s="332"/>
      <c r="E83" s="345" t="s">
        <v>121</v>
      </c>
      <c r="F83" s="332"/>
      <c r="G83" s="335">
        <v>56235.12</v>
      </c>
      <c r="H83" s="335">
        <v>55050.080000000002</v>
      </c>
    </row>
    <row r="84" spans="1:8">
      <c r="A84" s="332"/>
      <c r="B84" s="332"/>
      <c r="C84" s="332"/>
      <c r="D84" s="332"/>
      <c r="E84" s="345" t="s">
        <v>122</v>
      </c>
      <c r="F84" s="332"/>
      <c r="G84" s="335">
        <v>2150</v>
      </c>
      <c r="H84" s="335">
        <v>6625</v>
      </c>
    </row>
    <row r="85" spans="1:8">
      <c r="A85" s="332"/>
      <c r="B85" s="332"/>
      <c r="C85" s="332"/>
      <c r="D85" s="332"/>
      <c r="E85" s="345" t="s">
        <v>123</v>
      </c>
      <c r="F85" s="332"/>
      <c r="G85" s="335">
        <v>1156.19</v>
      </c>
      <c r="H85" s="335">
        <v>231.25</v>
      </c>
    </row>
    <row r="86" spans="1:8">
      <c r="A86" s="332"/>
      <c r="B86" s="332"/>
      <c r="C86" s="332"/>
      <c r="D86" s="332"/>
      <c r="E86" s="345" t="s">
        <v>124</v>
      </c>
      <c r="F86" s="332"/>
      <c r="G86" s="335">
        <v>7714.75</v>
      </c>
      <c r="H86" s="335">
        <v>14279.12</v>
      </c>
    </row>
    <row r="87" spans="1:8">
      <c r="A87" s="332"/>
      <c r="B87" s="332"/>
      <c r="C87" s="332"/>
      <c r="D87" s="332"/>
      <c r="E87" s="345" t="s">
        <v>125</v>
      </c>
      <c r="F87" s="332"/>
      <c r="G87" s="335">
        <v>44289.55</v>
      </c>
      <c r="H87" s="335">
        <v>39327.01</v>
      </c>
    </row>
    <row r="88" spans="1:8">
      <c r="A88" s="332"/>
      <c r="B88" s="332"/>
      <c r="C88" s="332"/>
      <c r="D88" s="332"/>
      <c r="E88" s="345" t="s">
        <v>613</v>
      </c>
      <c r="F88" s="332"/>
      <c r="G88" s="335">
        <v>2850</v>
      </c>
      <c r="H88" s="335">
        <v>1150</v>
      </c>
    </row>
    <row r="89" spans="1:8">
      <c r="A89" s="332"/>
      <c r="B89" s="332"/>
      <c r="C89" s="332"/>
      <c r="D89" s="332"/>
      <c r="E89" s="345" t="s">
        <v>126</v>
      </c>
      <c r="F89" s="332"/>
      <c r="G89" s="335">
        <v>2993.75</v>
      </c>
      <c r="H89" s="335">
        <v>2473.81</v>
      </c>
    </row>
    <row r="90" spans="1:8">
      <c r="A90" s="332"/>
      <c r="B90" s="332"/>
      <c r="C90" s="332"/>
      <c r="D90" s="332"/>
      <c r="E90" s="345" t="s">
        <v>311</v>
      </c>
      <c r="F90" s="332"/>
      <c r="G90" s="335">
        <v>387.5</v>
      </c>
      <c r="H90" s="336"/>
    </row>
    <row r="91" spans="1:8">
      <c r="A91" s="332"/>
      <c r="B91" s="332"/>
      <c r="C91" s="332"/>
      <c r="D91" s="332"/>
      <c r="E91" s="345" t="s">
        <v>127</v>
      </c>
      <c r="F91" s="332"/>
      <c r="G91" s="336"/>
      <c r="H91" s="335">
        <v>8526</v>
      </c>
    </row>
    <row r="92" spans="1:8">
      <c r="A92" s="332"/>
      <c r="B92" s="332"/>
      <c r="C92" s="332"/>
      <c r="D92" s="332"/>
      <c r="E92" s="345" t="s">
        <v>128</v>
      </c>
      <c r="F92" s="332"/>
      <c r="G92" s="337">
        <v>1000</v>
      </c>
      <c r="H92" s="337">
        <v>1000</v>
      </c>
    </row>
    <row r="93" spans="1:8">
      <c r="A93" s="332"/>
      <c r="B93" s="332"/>
      <c r="C93" s="332"/>
      <c r="D93" s="345" t="s">
        <v>129</v>
      </c>
      <c r="E93" s="332"/>
      <c r="F93" s="332"/>
      <c r="G93" s="335">
        <f>ROUND(SUM(G52:G56)+G62+SUM(G66:G71)+SUM(G75:G92),5)</f>
        <v>2433538</v>
      </c>
      <c r="H93" s="335">
        <f>ROUND(SUM(H52:H56)+H62+SUM(H66:H71)+SUM(H75:H92),5)</f>
        <v>2274784.9900000002</v>
      </c>
    </row>
    <row r="94" spans="1:8">
      <c r="A94" s="332"/>
      <c r="B94" s="332"/>
      <c r="C94" s="332"/>
      <c r="D94" s="345" t="s">
        <v>80</v>
      </c>
      <c r="E94" s="332"/>
      <c r="F94" s="332"/>
      <c r="G94" s="336"/>
      <c r="H94" s="336"/>
    </row>
    <row r="95" spans="1:8">
      <c r="A95" s="332"/>
      <c r="B95" s="332"/>
      <c r="C95" s="332"/>
      <c r="D95" s="332"/>
      <c r="E95" s="345" t="s">
        <v>134</v>
      </c>
      <c r="F95" s="332"/>
      <c r="G95" s="335">
        <v>350241.91</v>
      </c>
      <c r="H95" s="335">
        <v>254341.82</v>
      </c>
    </row>
    <row r="96" spans="1:8">
      <c r="A96" s="332"/>
      <c r="B96" s="332"/>
      <c r="C96" s="332"/>
      <c r="D96" s="332"/>
      <c r="E96" s="345" t="s">
        <v>135</v>
      </c>
      <c r="F96" s="332"/>
      <c r="G96" s="335">
        <v>33085.82</v>
      </c>
      <c r="H96" s="335">
        <v>28605.040000000001</v>
      </c>
    </row>
    <row r="97" spans="1:8">
      <c r="A97" s="332"/>
      <c r="B97" s="332"/>
      <c r="C97" s="332"/>
      <c r="D97" s="332"/>
      <c r="E97" s="345" t="s">
        <v>136</v>
      </c>
      <c r="F97" s="332"/>
      <c r="G97" s="335">
        <v>16395.349999999999</v>
      </c>
      <c r="H97" s="335">
        <v>14413.61</v>
      </c>
    </row>
    <row r="98" spans="1:8">
      <c r="A98" s="332"/>
      <c r="B98" s="332"/>
      <c r="C98" s="332"/>
      <c r="D98" s="332"/>
      <c r="E98" s="345" t="s">
        <v>612</v>
      </c>
      <c r="F98" s="332"/>
      <c r="G98" s="337">
        <v>10000</v>
      </c>
      <c r="H98" s="337">
        <v>562400</v>
      </c>
    </row>
    <row r="99" spans="1:8">
      <c r="A99" s="332"/>
      <c r="B99" s="332"/>
      <c r="C99" s="332"/>
      <c r="D99" s="345" t="s">
        <v>137</v>
      </c>
      <c r="E99" s="332"/>
      <c r="F99" s="332"/>
      <c r="G99" s="335">
        <f>ROUND(SUM(G94:G98),5)</f>
        <v>409723.08</v>
      </c>
      <c r="H99" s="335">
        <f>ROUND(SUM(H94:H98),5)</f>
        <v>859760.47</v>
      </c>
    </row>
    <row r="100" spans="1:8">
      <c r="A100" s="332"/>
      <c r="B100" s="332"/>
      <c r="C100" s="332"/>
      <c r="D100" s="345" t="s">
        <v>81</v>
      </c>
      <c r="E100" s="332"/>
      <c r="F100" s="332"/>
      <c r="G100" s="335">
        <v>16385.25</v>
      </c>
      <c r="H100" s="335">
        <v>13907.05</v>
      </c>
    </row>
    <row r="101" spans="1:8">
      <c r="A101" s="332"/>
      <c r="B101" s="332"/>
      <c r="C101" s="332"/>
      <c r="D101" s="345" t="s">
        <v>82</v>
      </c>
      <c r="E101" s="332"/>
      <c r="F101" s="332"/>
      <c r="G101" s="335">
        <v>1562.79</v>
      </c>
      <c r="H101" s="335">
        <v>2313.13</v>
      </c>
    </row>
    <row r="102" spans="1:8">
      <c r="A102" s="332"/>
      <c r="B102" s="332"/>
      <c r="C102" s="332"/>
      <c r="D102" s="345" t="s">
        <v>83</v>
      </c>
      <c r="E102" s="332"/>
      <c r="F102" s="332"/>
      <c r="G102" s="335">
        <v>2062.5</v>
      </c>
      <c r="H102" s="335">
        <v>1110</v>
      </c>
    </row>
    <row r="103" spans="1:8">
      <c r="A103" s="332"/>
      <c r="B103" s="332"/>
      <c r="C103" s="332"/>
      <c r="D103" s="345" t="s">
        <v>84</v>
      </c>
      <c r="E103" s="332"/>
      <c r="F103" s="332"/>
      <c r="G103" s="336"/>
      <c r="H103" s="336"/>
    </row>
    <row r="104" spans="1:8">
      <c r="A104" s="332"/>
      <c r="B104" s="332"/>
      <c r="C104" s="332"/>
      <c r="D104" s="332"/>
      <c r="E104" s="345" t="s">
        <v>256</v>
      </c>
      <c r="F104" s="332"/>
      <c r="G104" s="335">
        <v>5595.92</v>
      </c>
      <c r="H104" s="335">
        <v>3139.51</v>
      </c>
    </row>
    <row r="105" spans="1:8">
      <c r="A105" s="332"/>
      <c r="B105" s="332"/>
      <c r="C105" s="332"/>
      <c r="D105" s="332"/>
      <c r="E105" s="345" t="s">
        <v>138</v>
      </c>
      <c r="F105" s="332"/>
      <c r="G105" s="335">
        <v>1425.89</v>
      </c>
      <c r="H105" s="335">
        <v>4670.3900000000003</v>
      </c>
    </row>
    <row r="106" spans="1:8">
      <c r="A106" s="332"/>
      <c r="B106" s="332"/>
      <c r="C106" s="332"/>
      <c r="D106" s="332"/>
      <c r="E106" s="345" t="s">
        <v>139</v>
      </c>
      <c r="F106" s="332"/>
      <c r="G106" s="335">
        <v>17511.349999999999</v>
      </c>
      <c r="H106" s="335">
        <v>16803.23</v>
      </c>
    </row>
    <row r="107" spans="1:8">
      <c r="A107" s="332"/>
      <c r="B107" s="332"/>
      <c r="C107" s="332"/>
      <c r="D107" s="332"/>
      <c r="E107" s="345" t="s">
        <v>140</v>
      </c>
      <c r="F107" s="332"/>
      <c r="G107" s="335">
        <v>1597.45</v>
      </c>
      <c r="H107" s="335">
        <v>6125.06</v>
      </c>
    </row>
    <row r="108" spans="1:8">
      <c r="A108" s="332"/>
      <c r="B108" s="332"/>
      <c r="C108" s="332"/>
      <c r="D108" s="332"/>
      <c r="E108" s="345" t="s">
        <v>141</v>
      </c>
      <c r="F108" s="332"/>
      <c r="G108" s="335">
        <v>15746.29</v>
      </c>
      <c r="H108" s="335">
        <v>14304.99</v>
      </c>
    </row>
    <row r="109" spans="1:8">
      <c r="A109" s="332"/>
      <c r="B109" s="332"/>
      <c r="C109" s="332"/>
      <c r="D109" s="332"/>
      <c r="E109" s="345" t="s">
        <v>142</v>
      </c>
      <c r="F109" s="332"/>
      <c r="G109" s="335">
        <v>9316.48</v>
      </c>
      <c r="H109" s="335">
        <v>12988.6</v>
      </c>
    </row>
    <row r="110" spans="1:8">
      <c r="A110" s="332"/>
      <c r="B110" s="332"/>
      <c r="C110" s="332"/>
      <c r="D110" s="332"/>
      <c r="E110" s="345" t="s">
        <v>143</v>
      </c>
      <c r="F110" s="332"/>
      <c r="G110" s="335">
        <v>1477.64</v>
      </c>
      <c r="H110" s="335">
        <v>652.44000000000005</v>
      </c>
    </row>
    <row r="111" spans="1:8">
      <c r="A111" s="332"/>
      <c r="B111" s="332"/>
      <c r="C111" s="332"/>
      <c r="D111" s="332"/>
      <c r="E111" s="345" t="s">
        <v>144</v>
      </c>
      <c r="F111" s="332"/>
      <c r="G111" s="335">
        <v>4287.03</v>
      </c>
      <c r="H111" s="335">
        <v>6513.02</v>
      </c>
    </row>
    <row r="112" spans="1:8">
      <c r="A112" s="332"/>
      <c r="B112" s="332"/>
      <c r="C112" s="332"/>
      <c r="D112" s="332"/>
      <c r="E112" s="345" t="s">
        <v>257</v>
      </c>
      <c r="F112" s="332"/>
      <c r="G112" s="335">
        <v>21086.75</v>
      </c>
      <c r="H112" s="335">
        <v>24325.95</v>
      </c>
    </row>
    <row r="113" spans="1:8">
      <c r="A113" s="332"/>
      <c r="B113" s="332"/>
      <c r="C113" s="332"/>
      <c r="D113" s="332"/>
      <c r="E113" s="345" t="s">
        <v>145</v>
      </c>
      <c r="F113" s="332"/>
      <c r="G113" s="335">
        <v>705.16</v>
      </c>
      <c r="H113" s="335">
        <v>1251.23</v>
      </c>
    </row>
    <row r="114" spans="1:8">
      <c r="A114" s="332"/>
      <c r="B114" s="332"/>
      <c r="C114" s="332"/>
      <c r="D114" s="332"/>
      <c r="E114" s="345" t="s">
        <v>146</v>
      </c>
      <c r="F114" s="332"/>
      <c r="G114" s="335">
        <v>1818.39</v>
      </c>
      <c r="H114" s="335">
        <v>18920.43</v>
      </c>
    </row>
    <row r="115" spans="1:8">
      <c r="A115" s="332"/>
      <c r="B115" s="332"/>
      <c r="C115" s="332"/>
      <c r="D115" s="332"/>
      <c r="E115" s="345" t="s">
        <v>147</v>
      </c>
      <c r="F115" s="332"/>
      <c r="G115" s="335">
        <v>3658.52</v>
      </c>
      <c r="H115" s="335">
        <v>3951.3</v>
      </c>
    </row>
    <row r="116" spans="1:8">
      <c r="A116" s="332"/>
      <c r="B116" s="332"/>
      <c r="C116" s="332"/>
      <c r="D116" s="332"/>
      <c r="E116" s="345" t="s">
        <v>148</v>
      </c>
      <c r="F116" s="332"/>
      <c r="G116" s="335">
        <v>758.4</v>
      </c>
      <c r="H116" s="335">
        <v>2774.29</v>
      </c>
    </row>
    <row r="117" spans="1:8">
      <c r="A117" s="332"/>
      <c r="B117" s="332"/>
      <c r="C117" s="332"/>
      <c r="D117" s="332"/>
      <c r="E117" s="345" t="s">
        <v>490</v>
      </c>
      <c r="F117" s="332"/>
      <c r="G117" s="335">
        <v>27469.91</v>
      </c>
      <c r="H117" s="335">
        <v>30922.67</v>
      </c>
    </row>
    <row r="118" spans="1:8">
      <c r="A118" s="332"/>
      <c r="B118" s="332"/>
      <c r="C118" s="332"/>
      <c r="D118" s="332"/>
      <c r="E118" s="345" t="s">
        <v>149</v>
      </c>
      <c r="F118" s="332"/>
      <c r="G118" s="337">
        <v>6156.37</v>
      </c>
      <c r="H118" s="337">
        <v>13566.97</v>
      </c>
    </row>
    <row r="119" spans="1:8">
      <c r="A119" s="332"/>
      <c r="B119" s="332"/>
      <c r="C119" s="332"/>
      <c r="D119" s="345" t="s">
        <v>150</v>
      </c>
      <c r="E119" s="332"/>
      <c r="F119" s="332"/>
      <c r="G119" s="335">
        <f>ROUND(SUM(G103:G118),5)</f>
        <v>118611.55</v>
      </c>
      <c r="H119" s="335">
        <f>ROUND(SUM(H103:H118),5)</f>
        <v>160910.07999999999</v>
      </c>
    </row>
    <row r="120" spans="1:8">
      <c r="A120" s="332"/>
      <c r="B120" s="332"/>
      <c r="C120" s="332"/>
      <c r="D120" s="345" t="s">
        <v>250</v>
      </c>
      <c r="E120" s="332"/>
      <c r="F120" s="332"/>
      <c r="G120" s="336"/>
      <c r="H120" s="336"/>
    </row>
    <row r="121" spans="1:8">
      <c r="A121" s="332"/>
      <c r="B121" s="332"/>
      <c r="C121" s="332"/>
      <c r="D121" s="332"/>
      <c r="E121" s="345" t="s">
        <v>611</v>
      </c>
      <c r="F121" s="332"/>
      <c r="G121" s="335">
        <v>346.53</v>
      </c>
      <c r="H121" s="335">
        <v>1117.58</v>
      </c>
    </row>
    <row r="122" spans="1:8">
      <c r="A122" s="332"/>
      <c r="B122" s="332"/>
      <c r="C122" s="332"/>
      <c r="D122" s="332"/>
      <c r="E122" s="345" t="s">
        <v>491</v>
      </c>
      <c r="F122" s="332"/>
      <c r="G122" s="335">
        <v>24228.76</v>
      </c>
      <c r="H122" s="335">
        <v>16129.67</v>
      </c>
    </row>
    <row r="123" spans="1:8">
      <c r="A123" s="332"/>
      <c r="B123" s="332"/>
      <c r="C123" s="332"/>
      <c r="D123" s="332"/>
      <c r="E123" s="345" t="s">
        <v>492</v>
      </c>
      <c r="F123" s="332"/>
      <c r="G123" s="335">
        <v>7808.41</v>
      </c>
      <c r="H123" s="335">
        <v>17245.07</v>
      </c>
    </row>
    <row r="124" spans="1:8">
      <c r="A124" s="332"/>
      <c r="B124" s="332"/>
      <c r="C124" s="332"/>
      <c r="D124" s="332"/>
      <c r="E124" s="345" t="s">
        <v>610</v>
      </c>
      <c r="F124" s="332"/>
      <c r="G124" s="335">
        <v>20238.05</v>
      </c>
      <c r="H124" s="335">
        <v>17068.490000000002</v>
      </c>
    </row>
    <row r="125" spans="1:8">
      <c r="A125" s="332"/>
      <c r="B125" s="332"/>
      <c r="C125" s="332"/>
      <c r="D125" s="332"/>
      <c r="E125" s="345" t="s">
        <v>493</v>
      </c>
      <c r="F125" s="332"/>
      <c r="G125" s="335">
        <v>8300</v>
      </c>
      <c r="H125" s="335">
        <v>8822.89</v>
      </c>
    </row>
    <row r="126" spans="1:8">
      <c r="A126" s="332"/>
      <c r="B126" s="332"/>
      <c r="C126" s="332"/>
      <c r="D126" s="332"/>
      <c r="E126" s="345" t="s">
        <v>482</v>
      </c>
      <c r="F126" s="332"/>
      <c r="G126" s="336"/>
      <c r="H126" s="337">
        <v>1216.58</v>
      </c>
    </row>
    <row r="127" spans="1:8">
      <c r="A127" s="332"/>
      <c r="B127" s="332"/>
      <c r="C127" s="332"/>
      <c r="D127" s="345" t="s">
        <v>483</v>
      </c>
      <c r="E127" s="332"/>
      <c r="F127" s="332"/>
      <c r="G127" s="335">
        <f>ROUND(SUM(G120:G126),5)</f>
        <v>60921.75</v>
      </c>
      <c r="H127" s="335">
        <f>ROUND(SUM(H120:H126),5)</f>
        <v>61600.28</v>
      </c>
    </row>
    <row r="128" spans="1:8">
      <c r="A128" s="332"/>
      <c r="B128" s="332"/>
      <c r="C128" s="332"/>
      <c r="D128" s="345" t="s">
        <v>251</v>
      </c>
      <c r="E128" s="332"/>
      <c r="F128" s="332"/>
      <c r="G128" s="336"/>
      <c r="H128" s="336"/>
    </row>
    <row r="129" spans="1:8">
      <c r="A129" s="332"/>
      <c r="B129" s="332"/>
      <c r="C129" s="332"/>
      <c r="D129" s="332"/>
      <c r="E129" s="345" t="s">
        <v>494</v>
      </c>
      <c r="F129" s="332"/>
      <c r="G129" s="335">
        <v>2239.5700000000002</v>
      </c>
      <c r="H129" s="335">
        <v>1002.51</v>
      </c>
    </row>
    <row r="130" spans="1:8">
      <c r="A130" s="332"/>
      <c r="B130" s="332"/>
      <c r="C130" s="332"/>
      <c r="D130" s="332"/>
      <c r="E130" s="345" t="s">
        <v>495</v>
      </c>
      <c r="F130" s="332"/>
      <c r="G130" s="335">
        <v>48365.24</v>
      </c>
      <c r="H130" s="335">
        <v>45950.77</v>
      </c>
    </row>
    <row r="131" spans="1:8">
      <c r="A131" s="332"/>
      <c r="B131" s="332"/>
      <c r="C131" s="332"/>
      <c r="D131" s="332"/>
      <c r="E131" s="345" t="s">
        <v>609</v>
      </c>
      <c r="F131" s="332"/>
      <c r="G131" s="336"/>
      <c r="H131" s="335">
        <v>470.45</v>
      </c>
    </row>
    <row r="132" spans="1:8">
      <c r="A132" s="332"/>
      <c r="B132" s="332"/>
      <c r="C132" s="332"/>
      <c r="D132" s="332"/>
      <c r="E132" s="345" t="s">
        <v>496</v>
      </c>
      <c r="F132" s="332"/>
      <c r="G132" s="335">
        <v>210.07</v>
      </c>
      <c r="H132" s="335">
        <v>884.5</v>
      </c>
    </row>
    <row r="133" spans="1:8">
      <c r="A133" s="332"/>
      <c r="B133" s="332"/>
      <c r="C133" s="332"/>
      <c r="D133" s="332"/>
      <c r="E133" s="345" t="s">
        <v>497</v>
      </c>
      <c r="F133" s="332"/>
      <c r="G133" s="335">
        <v>12645.88</v>
      </c>
      <c r="H133" s="335">
        <v>19443.07</v>
      </c>
    </row>
    <row r="134" spans="1:8">
      <c r="A134" s="332"/>
      <c r="B134" s="332"/>
      <c r="C134" s="332"/>
      <c r="D134" s="332"/>
      <c r="E134" s="345" t="s">
        <v>498</v>
      </c>
      <c r="F134" s="332"/>
      <c r="G134" s="335">
        <v>134.04</v>
      </c>
      <c r="H134" s="335">
        <v>109.21</v>
      </c>
    </row>
    <row r="135" spans="1:8">
      <c r="A135" s="332"/>
      <c r="B135" s="332"/>
      <c r="C135" s="332"/>
      <c r="D135" s="332"/>
      <c r="E135" s="345" t="s">
        <v>499</v>
      </c>
      <c r="F135" s="332"/>
      <c r="G135" s="335">
        <v>272</v>
      </c>
      <c r="H135" s="335">
        <v>262</v>
      </c>
    </row>
    <row r="136" spans="1:8">
      <c r="A136" s="332"/>
      <c r="B136" s="332"/>
      <c r="C136" s="332"/>
      <c r="D136" s="332"/>
      <c r="E136" s="345" t="s">
        <v>608</v>
      </c>
      <c r="F136" s="332"/>
      <c r="G136" s="337">
        <v>45</v>
      </c>
      <c r="H136" s="336"/>
    </row>
    <row r="137" spans="1:8">
      <c r="A137" s="332"/>
      <c r="B137" s="332"/>
      <c r="C137" s="332"/>
      <c r="D137" s="345" t="s">
        <v>500</v>
      </c>
      <c r="E137" s="332"/>
      <c r="F137" s="332"/>
      <c r="G137" s="335">
        <f>ROUND(SUM(G128:G136),5)</f>
        <v>63911.8</v>
      </c>
      <c r="H137" s="335">
        <f>ROUND(SUM(H128:H136),5)</f>
        <v>68122.509999999995</v>
      </c>
    </row>
    <row r="138" spans="1:8">
      <c r="A138" s="332"/>
      <c r="B138" s="332"/>
      <c r="C138" s="332"/>
      <c r="D138" s="345" t="s">
        <v>85</v>
      </c>
      <c r="E138" s="332"/>
      <c r="F138" s="332"/>
      <c r="G138" s="336"/>
      <c r="H138" s="336"/>
    </row>
    <row r="139" spans="1:8">
      <c r="A139" s="332"/>
      <c r="B139" s="332"/>
      <c r="C139" s="332"/>
      <c r="D139" s="332"/>
      <c r="E139" s="345" t="s">
        <v>153</v>
      </c>
      <c r="F139" s="332"/>
      <c r="G139" s="336"/>
      <c r="H139" s="336"/>
    </row>
    <row r="140" spans="1:8">
      <c r="A140" s="332"/>
      <c r="B140" s="332"/>
      <c r="C140" s="332"/>
      <c r="D140" s="332"/>
      <c r="E140" s="332"/>
      <c r="F140" s="345" t="s">
        <v>155</v>
      </c>
      <c r="G140" s="336"/>
      <c r="H140" s="335">
        <v>402</v>
      </c>
    </row>
    <row r="141" spans="1:8">
      <c r="A141" s="332"/>
      <c r="B141" s="332"/>
      <c r="C141" s="332"/>
      <c r="D141" s="332"/>
      <c r="E141" s="332"/>
      <c r="F141" s="345" t="s">
        <v>156</v>
      </c>
      <c r="G141" s="335">
        <v>396.2</v>
      </c>
      <c r="H141" s="335">
        <v>478.99</v>
      </c>
    </row>
    <row r="142" spans="1:8">
      <c r="A142" s="332"/>
      <c r="B142" s="332"/>
      <c r="C142" s="332"/>
      <c r="D142" s="332"/>
      <c r="E142" s="332"/>
      <c r="F142" s="345" t="s">
        <v>157</v>
      </c>
      <c r="G142" s="335">
        <v>2625</v>
      </c>
      <c r="H142" s="335">
        <v>6302.57</v>
      </c>
    </row>
    <row r="143" spans="1:8">
      <c r="A143" s="332"/>
      <c r="B143" s="332"/>
      <c r="C143" s="332"/>
      <c r="D143" s="332"/>
      <c r="E143" s="332"/>
      <c r="F143" s="345" t="s">
        <v>158</v>
      </c>
      <c r="G143" s="335">
        <v>1315.37</v>
      </c>
      <c r="H143" s="335">
        <v>1707.99</v>
      </c>
    </row>
    <row r="144" spans="1:8">
      <c r="A144" s="332"/>
      <c r="B144" s="332"/>
      <c r="C144" s="332"/>
      <c r="D144" s="332"/>
      <c r="E144" s="332"/>
      <c r="F144" s="345" t="s">
        <v>159</v>
      </c>
      <c r="G144" s="335">
        <v>3108</v>
      </c>
      <c r="H144" s="335">
        <v>5375</v>
      </c>
    </row>
    <row r="145" spans="1:8">
      <c r="A145" s="332"/>
      <c r="B145" s="332"/>
      <c r="C145" s="332"/>
      <c r="D145" s="332"/>
      <c r="E145" s="332"/>
      <c r="F145" s="345" t="s">
        <v>154</v>
      </c>
      <c r="G145" s="337">
        <v>39545.83</v>
      </c>
      <c r="H145" s="337">
        <v>38269.9</v>
      </c>
    </row>
    <row r="146" spans="1:8">
      <c r="A146" s="332"/>
      <c r="B146" s="332"/>
      <c r="C146" s="332"/>
      <c r="D146" s="332"/>
      <c r="E146" s="345" t="s">
        <v>160</v>
      </c>
      <c r="F146" s="332"/>
      <c r="G146" s="335">
        <f>ROUND(SUM(G139:G145),5)</f>
        <v>46990.400000000001</v>
      </c>
      <c r="H146" s="335">
        <f>ROUND(SUM(H139:H145),5)</f>
        <v>52536.45</v>
      </c>
    </row>
    <row r="147" spans="1:8">
      <c r="A147" s="332"/>
      <c r="B147" s="332"/>
      <c r="C147" s="332"/>
      <c r="D147" s="332"/>
      <c r="E147" s="345" t="s">
        <v>151</v>
      </c>
      <c r="F147" s="332"/>
      <c r="G147" s="335">
        <v>33572</v>
      </c>
      <c r="H147" s="335">
        <v>30846</v>
      </c>
    </row>
    <row r="148" spans="1:8">
      <c r="A148" s="332"/>
      <c r="B148" s="332"/>
      <c r="C148" s="332"/>
      <c r="D148" s="332"/>
      <c r="E148" s="345" t="s">
        <v>152</v>
      </c>
      <c r="F148" s="332"/>
      <c r="G148" s="335">
        <v>2907.48</v>
      </c>
      <c r="H148" s="335">
        <v>5981.98</v>
      </c>
    </row>
    <row r="149" spans="1:8">
      <c r="A149" s="332"/>
      <c r="B149" s="332"/>
      <c r="C149" s="332"/>
      <c r="D149" s="332"/>
      <c r="E149" s="345" t="s">
        <v>161</v>
      </c>
      <c r="F149" s="332"/>
      <c r="G149" s="336"/>
      <c r="H149" s="336"/>
    </row>
    <row r="150" spans="1:8">
      <c r="A150" s="332"/>
      <c r="B150" s="332"/>
      <c r="C150" s="332"/>
      <c r="D150" s="332"/>
      <c r="E150" s="332"/>
      <c r="F150" s="345" t="s">
        <v>162</v>
      </c>
      <c r="G150" s="335">
        <v>33131.269999999997</v>
      </c>
      <c r="H150" s="335">
        <v>35587.47</v>
      </c>
    </row>
    <row r="151" spans="1:8">
      <c r="A151" s="332"/>
      <c r="B151" s="332"/>
      <c r="C151" s="332"/>
      <c r="D151" s="332"/>
      <c r="E151" s="332"/>
      <c r="F151" s="345" t="s">
        <v>501</v>
      </c>
      <c r="G151" s="335">
        <v>1410.69</v>
      </c>
      <c r="H151" s="335">
        <v>10760</v>
      </c>
    </row>
    <row r="152" spans="1:8">
      <c r="A152" s="332"/>
      <c r="B152" s="332"/>
      <c r="C152" s="332"/>
      <c r="D152" s="332"/>
      <c r="E152" s="332"/>
      <c r="F152" s="345" t="s">
        <v>163</v>
      </c>
      <c r="G152" s="335">
        <v>10106.1</v>
      </c>
      <c r="H152" s="335">
        <v>18462.45</v>
      </c>
    </row>
    <row r="153" spans="1:8">
      <c r="A153" s="332"/>
      <c r="B153" s="332"/>
      <c r="C153" s="332"/>
      <c r="D153" s="332"/>
      <c r="E153" s="332"/>
      <c r="F153" s="345" t="s">
        <v>164</v>
      </c>
      <c r="G153" s="337">
        <v>3673.92</v>
      </c>
      <c r="H153" s="337">
        <v>3916.49</v>
      </c>
    </row>
    <row r="154" spans="1:8">
      <c r="A154" s="332"/>
      <c r="B154" s="332"/>
      <c r="C154" s="332"/>
      <c r="D154" s="332"/>
      <c r="E154" s="345" t="s">
        <v>165</v>
      </c>
      <c r="F154" s="332"/>
      <c r="G154" s="335">
        <f>ROUND(SUM(G149:G153),5)</f>
        <v>48321.98</v>
      </c>
      <c r="H154" s="335">
        <f>ROUND(SUM(H149:H153),5)</f>
        <v>68726.41</v>
      </c>
    </row>
    <row r="155" spans="1:8">
      <c r="A155" s="332"/>
      <c r="B155" s="332"/>
      <c r="C155" s="332"/>
      <c r="D155" s="332"/>
      <c r="E155" s="345" t="s">
        <v>589</v>
      </c>
      <c r="F155" s="332"/>
      <c r="G155" s="337">
        <v>5067.62</v>
      </c>
      <c r="H155" s="336"/>
    </row>
    <row r="156" spans="1:8">
      <c r="A156" s="332"/>
      <c r="B156" s="332"/>
      <c r="C156" s="332"/>
      <c r="D156" s="345" t="s">
        <v>166</v>
      </c>
      <c r="E156" s="332"/>
      <c r="F156" s="332"/>
      <c r="G156" s="335">
        <f>ROUND(G138+SUM(G146:G148)+SUM(G154:G155),5)</f>
        <v>136859.48000000001</v>
      </c>
      <c r="H156" s="335">
        <f>ROUND(H138+SUM(H146:H148)+SUM(H154:H155),5)</f>
        <v>158090.84</v>
      </c>
    </row>
    <row r="157" spans="1:8">
      <c r="A157" s="332"/>
      <c r="B157" s="332"/>
      <c r="C157" s="332"/>
      <c r="D157" s="345" t="s">
        <v>86</v>
      </c>
      <c r="E157" s="332"/>
      <c r="F157" s="332"/>
      <c r="G157" s="336"/>
      <c r="H157" s="336"/>
    </row>
    <row r="158" spans="1:8">
      <c r="A158" s="332"/>
      <c r="B158" s="332"/>
      <c r="C158" s="332"/>
      <c r="D158" s="332"/>
      <c r="E158" s="345" t="s">
        <v>179</v>
      </c>
      <c r="F158" s="332"/>
      <c r="G158" s="335">
        <v>800</v>
      </c>
      <c r="H158" s="336"/>
    </row>
    <row r="159" spans="1:8">
      <c r="A159" s="332"/>
      <c r="B159" s="332"/>
      <c r="C159" s="332"/>
      <c r="D159" s="332"/>
      <c r="E159" s="345" t="s">
        <v>178</v>
      </c>
      <c r="F159" s="332"/>
      <c r="G159" s="335">
        <v>129076.97</v>
      </c>
      <c r="H159" s="335">
        <v>132200.92000000001</v>
      </c>
    </row>
    <row r="160" spans="1:8">
      <c r="A160" s="332"/>
      <c r="B160" s="332"/>
      <c r="C160" s="332"/>
      <c r="D160" s="332"/>
      <c r="E160" s="345" t="s">
        <v>181</v>
      </c>
      <c r="F160" s="332"/>
      <c r="G160" s="336"/>
      <c r="H160" s="336"/>
    </row>
    <row r="161" spans="1:8">
      <c r="A161" s="332"/>
      <c r="B161" s="332"/>
      <c r="C161" s="332"/>
      <c r="D161" s="332"/>
      <c r="E161" s="332"/>
      <c r="F161" s="345" t="s">
        <v>607</v>
      </c>
      <c r="G161" s="335">
        <v>34.619999999999997</v>
      </c>
      <c r="H161" s="335">
        <v>70.94</v>
      </c>
    </row>
    <row r="162" spans="1:8">
      <c r="A162" s="332"/>
      <c r="B162" s="332"/>
      <c r="C162" s="332"/>
      <c r="D162" s="332"/>
      <c r="E162" s="332"/>
      <c r="F162" s="345" t="s">
        <v>183</v>
      </c>
      <c r="G162" s="335">
        <v>3554.35</v>
      </c>
      <c r="H162" s="335">
        <v>3140.15</v>
      </c>
    </row>
    <row r="163" spans="1:8">
      <c r="A163" s="332"/>
      <c r="B163" s="332"/>
      <c r="C163" s="332"/>
      <c r="D163" s="332"/>
      <c r="E163" s="332"/>
      <c r="F163" s="345" t="s">
        <v>184</v>
      </c>
      <c r="G163" s="335">
        <v>758.47</v>
      </c>
      <c r="H163" s="335">
        <v>448</v>
      </c>
    </row>
    <row r="164" spans="1:8">
      <c r="A164" s="332"/>
      <c r="B164" s="332"/>
      <c r="C164" s="332"/>
      <c r="D164" s="332"/>
      <c r="E164" s="332"/>
      <c r="F164" s="345" t="s">
        <v>182</v>
      </c>
      <c r="G164" s="337">
        <v>3591.35</v>
      </c>
      <c r="H164" s="337">
        <v>2941.96</v>
      </c>
    </row>
    <row r="165" spans="1:8">
      <c r="A165" s="332"/>
      <c r="B165" s="332"/>
      <c r="C165" s="332"/>
      <c r="D165" s="332"/>
      <c r="E165" s="345" t="s">
        <v>185</v>
      </c>
      <c r="F165" s="332"/>
      <c r="G165" s="335">
        <f>ROUND(SUM(G160:G164),5)</f>
        <v>7938.79</v>
      </c>
      <c r="H165" s="335">
        <f>ROUND(SUM(H160:H164),5)</f>
        <v>6601.05</v>
      </c>
    </row>
    <row r="166" spans="1:8">
      <c r="A166" s="332"/>
      <c r="B166" s="332"/>
      <c r="C166" s="332"/>
      <c r="D166" s="332"/>
      <c r="E166" s="345" t="s">
        <v>167</v>
      </c>
      <c r="F166" s="332"/>
      <c r="G166" s="335">
        <v>6141.67</v>
      </c>
      <c r="H166" s="335">
        <v>4369.83</v>
      </c>
    </row>
    <row r="167" spans="1:8">
      <c r="A167" s="332"/>
      <c r="B167" s="332"/>
      <c r="C167" s="332"/>
      <c r="D167" s="332"/>
      <c r="E167" s="345" t="s">
        <v>168</v>
      </c>
      <c r="F167" s="332"/>
      <c r="G167" s="335">
        <v>23710.03</v>
      </c>
      <c r="H167" s="335">
        <v>28263.03</v>
      </c>
    </row>
    <row r="168" spans="1:8">
      <c r="A168" s="332"/>
      <c r="B168" s="332"/>
      <c r="C168" s="332"/>
      <c r="D168" s="332"/>
      <c r="E168" s="345" t="s">
        <v>169</v>
      </c>
      <c r="F168" s="332"/>
      <c r="G168" s="335">
        <v>99616.18</v>
      </c>
      <c r="H168" s="335">
        <v>16086.97</v>
      </c>
    </row>
    <row r="169" spans="1:8">
      <c r="A169" s="332"/>
      <c r="B169" s="332"/>
      <c r="C169" s="332"/>
      <c r="D169" s="332"/>
      <c r="E169" s="345" t="s">
        <v>170</v>
      </c>
      <c r="F169" s="332"/>
      <c r="G169" s="335">
        <v>5859</v>
      </c>
      <c r="H169" s="335">
        <v>4558</v>
      </c>
    </row>
    <row r="170" spans="1:8">
      <c r="A170" s="332"/>
      <c r="B170" s="332"/>
      <c r="C170" s="332"/>
      <c r="D170" s="332"/>
      <c r="E170" s="345" t="s">
        <v>171</v>
      </c>
      <c r="F170" s="332"/>
      <c r="G170" s="335">
        <v>1803</v>
      </c>
      <c r="H170" s="335">
        <v>2203.0700000000002</v>
      </c>
    </row>
    <row r="171" spans="1:8">
      <c r="A171" s="332"/>
      <c r="B171" s="332"/>
      <c r="C171" s="332"/>
      <c r="D171" s="332"/>
      <c r="E171" s="345" t="s">
        <v>172</v>
      </c>
      <c r="F171" s="332"/>
      <c r="G171" s="335">
        <v>4309.24</v>
      </c>
      <c r="H171" s="335">
        <v>1727.01</v>
      </c>
    </row>
    <row r="172" spans="1:8">
      <c r="A172" s="332"/>
      <c r="B172" s="332"/>
      <c r="C172" s="332"/>
      <c r="D172" s="332"/>
      <c r="E172" s="345" t="s">
        <v>173</v>
      </c>
      <c r="F172" s="332"/>
      <c r="G172" s="335">
        <v>28060</v>
      </c>
      <c r="H172" s="335">
        <v>27663</v>
      </c>
    </row>
    <row r="173" spans="1:8">
      <c r="A173" s="332"/>
      <c r="B173" s="332"/>
      <c r="C173" s="332"/>
      <c r="D173" s="332"/>
      <c r="E173" s="345" t="s">
        <v>174</v>
      </c>
      <c r="F173" s="332"/>
      <c r="G173" s="335">
        <v>11397.85</v>
      </c>
      <c r="H173" s="335">
        <v>10324.48</v>
      </c>
    </row>
    <row r="174" spans="1:8">
      <c r="A174" s="332"/>
      <c r="B174" s="332"/>
      <c r="C174" s="332"/>
      <c r="D174" s="332"/>
      <c r="E174" s="345" t="s">
        <v>175</v>
      </c>
      <c r="F174" s="332"/>
      <c r="G174" s="335">
        <v>1109.06</v>
      </c>
      <c r="H174" s="335">
        <v>1672.56</v>
      </c>
    </row>
    <row r="175" spans="1:8">
      <c r="A175" s="332"/>
      <c r="B175" s="332"/>
      <c r="C175" s="332"/>
      <c r="D175" s="332"/>
      <c r="E175" s="345" t="s">
        <v>176</v>
      </c>
      <c r="F175" s="332"/>
      <c r="G175" s="335">
        <v>2469.2800000000002</v>
      </c>
      <c r="H175" s="335">
        <v>2443.5300000000002</v>
      </c>
    </row>
    <row r="176" spans="1:8">
      <c r="A176" s="332"/>
      <c r="B176" s="332"/>
      <c r="C176" s="332"/>
      <c r="D176" s="332"/>
      <c r="E176" s="345" t="s">
        <v>180</v>
      </c>
      <c r="F176" s="332"/>
      <c r="G176" s="337">
        <v>1291.49</v>
      </c>
      <c r="H176" s="337">
        <v>1048.31</v>
      </c>
    </row>
    <row r="177" spans="1:8">
      <c r="A177" s="332"/>
      <c r="B177" s="332"/>
      <c r="C177" s="332"/>
      <c r="D177" s="345" t="s">
        <v>186</v>
      </c>
      <c r="E177" s="332"/>
      <c r="F177" s="332"/>
      <c r="G177" s="335">
        <f>ROUND(SUM(G157:G159)+SUM(G165:G176),5)</f>
        <v>323582.56</v>
      </c>
      <c r="H177" s="335">
        <f>ROUND(SUM(H157:H159)+SUM(H165:H176),5)</f>
        <v>239161.76</v>
      </c>
    </row>
    <row r="178" spans="1:8">
      <c r="A178" s="332"/>
      <c r="B178" s="332"/>
      <c r="C178" s="332"/>
      <c r="D178" s="345" t="s">
        <v>87</v>
      </c>
      <c r="E178" s="332"/>
      <c r="F178" s="332"/>
      <c r="G178" s="337">
        <v>94667.72</v>
      </c>
      <c r="H178" s="337">
        <v>95557.32</v>
      </c>
    </row>
    <row r="179" spans="1:8">
      <c r="A179" s="332"/>
      <c r="B179" s="332"/>
      <c r="C179" s="345" t="s">
        <v>88</v>
      </c>
      <c r="D179" s="332"/>
      <c r="E179" s="332"/>
      <c r="F179" s="332"/>
      <c r="G179" s="337">
        <f>ROUND(G51+G93+SUM(G99:G102)+G119+G127+G137+G156+SUM(G177:G178),5)</f>
        <v>3661826.48</v>
      </c>
      <c r="H179" s="337">
        <f>ROUND(H51+H93+SUM(H99:H102)+H119+H127+H137+H156+SUM(H177:H178),5)</f>
        <v>3935318.43</v>
      </c>
    </row>
    <row r="180" spans="1:8">
      <c r="A180" s="332"/>
      <c r="B180" s="345" t="s">
        <v>89</v>
      </c>
      <c r="C180" s="332"/>
      <c r="D180" s="332"/>
      <c r="E180" s="332"/>
      <c r="F180" s="332"/>
      <c r="G180" s="335">
        <f>ROUND(G6+G50-G179,5)</f>
        <v>-107565.68</v>
      </c>
      <c r="H180" s="335">
        <f>ROUND(H6+H50-H179,5)</f>
        <v>-468909.75</v>
      </c>
    </row>
    <row r="181" spans="1:8">
      <c r="A181" s="332"/>
      <c r="B181" s="345" t="s">
        <v>260</v>
      </c>
      <c r="C181" s="332"/>
      <c r="D181" s="332"/>
      <c r="E181" s="332"/>
      <c r="F181" s="332"/>
      <c r="G181" s="336"/>
      <c r="H181" s="336"/>
    </row>
    <row r="182" spans="1:8">
      <c r="A182" s="332"/>
      <c r="B182" s="332"/>
      <c r="C182" s="345" t="s">
        <v>304</v>
      </c>
      <c r="D182" s="332"/>
      <c r="E182" s="332"/>
      <c r="F182" s="332"/>
      <c r="G182" s="336"/>
      <c r="H182" s="336"/>
    </row>
    <row r="183" spans="1:8">
      <c r="A183" s="332"/>
      <c r="B183" s="332"/>
      <c r="C183" s="332"/>
      <c r="D183" s="345" t="s">
        <v>305</v>
      </c>
      <c r="E183" s="332"/>
      <c r="F183" s="332"/>
      <c r="G183" s="336"/>
      <c r="H183" s="337">
        <v>562400</v>
      </c>
    </row>
    <row r="184" spans="1:8">
      <c r="A184" s="332"/>
      <c r="B184" s="332"/>
      <c r="C184" s="345" t="s">
        <v>306</v>
      </c>
      <c r="D184" s="332"/>
      <c r="E184" s="332"/>
      <c r="F184" s="332"/>
      <c r="G184" s="336"/>
      <c r="H184" s="335">
        <f>ROUND(SUM(H182:H183),5)</f>
        <v>562400</v>
      </c>
    </row>
    <row r="185" spans="1:8">
      <c r="A185" s="332"/>
      <c r="B185" s="332"/>
      <c r="C185" s="345" t="s">
        <v>261</v>
      </c>
      <c r="D185" s="332"/>
      <c r="E185" s="332"/>
      <c r="F185" s="332"/>
      <c r="G185" s="336"/>
      <c r="H185" s="336"/>
    </row>
    <row r="186" spans="1:8">
      <c r="A186" s="332"/>
      <c r="B186" s="332"/>
      <c r="C186" s="332"/>
      <c r="D186" s="345" t="s">
        <v>262</v>
      </c>
      <c r="E186" s="332"/>
      <c r="F186" s="332"/>
      <c r="G186" s="336"/>
      <c r="H186" s="337">
        <v>-389.94</v>
      </c>
    </row>
    <row r="187" spans="1:8">
      <c r="A187" s="332"/>
      <c r="B187" s="332"/>
      <c r="C187" s="345" t="s">
        <v>263</v>
      </c>
      <c r="D187" s="332"/>
      <c r="E187" s="332"/>
      <c r="F187" s="332"/>
      <c r="G187" s="336"/>
      <c r="H187" s="337">
        <f>ROUND(SUM(H185:H186),5)</f>
        <v>-389.94</v>
      </c>
    </row>
    <row r="188" spans="1:8">
      <c r="A188" s="332"/>
      <c r="B188" s="345" t="s">
        <v>264</v>
      </c>
      <c r="C188" s="332"/>
      <c r="D188" s="332"/>
      <c r="E188" s="332"/>
      <c r="F188" s="332"/>
      <c r="G188" s="336"/>
      <c r="H188" s="337">
        <f>ROUND(H181+H184-H187,5)</f>
        <v>562789.93999999994</v>
      </c>
    </row>
    <row r="189" spans="1:8" ht="14.5" thickBot="1">
      <c r="A189" s="345" t="s">
        <v>50</v>
      </c>
      <c r="B189" s="332"/>
      <c r="C189" s="332"/>
      <c r="D189" s="332"/>
      <c r="E189" s="332"/>
      <c r="F189" s="332"/>
      <c r="G189" s="338">
        <f>ROUND(G180+G188,5)</f>
        <v>-107565.68</v>
      </c>
      <c r="H189" s="338">
        <f>ROUND(H180+H188,5)</f>
        <v>93880.19</v>
      </c>
    </row>
    <row r="190" spans="1:8">
      <c r="A190" s="332"/>
      <c r="B190" s="332"/>
      <c r="C190" s="332"/>
      <c r="D190" s="332"/>
      <c r="E190" s="332"/>
      <c r="F190" s="332"/>
      <c r="G190" s="332"/>
      <c r="H190" s="332"/>
    </row>
  </sheetData>
  <pageMargins left="0.75" right="0.75" top="1" bottom="1" header="0.5" footer="0.5"/>
  <pageSetup paperSize="9" scale="48" fitToHeight="2" orientation="portrait" r:id="rId1"/>
  <rowBreaks count="1" manualBreakCount="1">
    <brk id="99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688B-81E7-4979-B5F7-29B104ACB1C7}">
  <sheetPr>
    <tabColor theme="9"/>
    <pageSetUpPr fitToPage="1"/>
  </sheetPr>
  <dimension ref="A1:S138"/>
  <sheetViews>
    <sheetView zoomScaleNormal="10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Q18" sqref="Q18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19" width="25" style="6" bestFit="1" customWidth="1"/>
    <col min="20" max="16384" width="8.6640625" style="6"/>
  </cols>
  <sheetData>
    <row r="1" spans="1:19" ht="20">
      <c r="A1" s="5" t="s">
        <v>0</v>
      </c>
      <c r="S1" s="6" t="s">
        <v>624</v>
      </c>
    </row>
    <row r="2" spans="1:19" ht="24">
      <c r="A2" s="7" t="s">
        <v>53</v>
      </c>
      <c r="S2" s="8" t="s">
        <v>623</v>
      </c>
    </row>
    <row r="3" spans="1:19" ht="16.5">
      <c r="A3" s="9" t="s">
        <v>620</v>
      </c>
      <c r="S3" s="10" t="s">
        <v>2</v>
      </c>
    </row>
    <row r="4" spans="1:19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590</v>
      </c>
      <c r="Q4" s="11" t="s">
        <v>597</v>
      </c>
      <c r="R4" s="11" t="s">
        <v>621</v>
      </c>
      <c r="S4" s="11" t="s">
        <v>63</v>
      </c>
    </row>
    <row r="5" spans="1:19">
      <c r="B5" s="12" t="s">
        <v>64</v>
      </c>
    </row>
    <row r="6" spans="1:19">
      <c r="D6" s="12" t="s">
        <v>65</v>
      </c>
    </row>
    <row r="7" spans="1:19">
      <c r="E7" s="12" t="s">
        <v>66</v>
      </c>
      <c r="G7" s="73">
        <v>12003.9</v>
      </c>
      <c r="H7" s="73">
        <v>3534.42</v>
      </c>
      <c r="S7" s="73">
        <f>ROUND(SUM(G7:R7),5)</f>
        <v>15538.32</v>
      </c>
    </row>
    <row r="8" spans="1:19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v>269145</v>
      </c>
      <c r="L8" s="73">
        <v>264188</v>
      </c>
      <c r="M8" s="73">
        <v>264188</v>
      </c>
      <c r="N8" s="73">
        <v>264188</v>
      </c>
      <c r="O8" s="73">
        <v>259178</v>
      </c>
      <c r="P8" s="73">
        <v>259178</v>
      </c>
      <c r="Q8" s="73">
        <v>259178</v>
      </c>
      <c r="R8" s="73">
        <v>279402</v>
      </c>
      <c r="S8" s="73">
        <f>ROUND(SUM(G8:R8),5)</f>
        <v>3195223</v>
      </c>
    </row>
    <row r="9" spans="1:19">
      <c r="E9" s="12" t="s">
        <v>69</v>
      </c>
    </row>
    <row r="10" spans="1:19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v>3.33</v>
      </c>
      <c r="L10" s="73">
        <v>3.5</v>
      </c>
      <c r="M10" s="73">
        <v>3.51</v>
      </c>
      <c r="N10" s="73">
        <v>3.16</v>
      </c>
      <c r="S10" s="73">
        <f>ROUND(SUM(G10:R10),5)</f>
        <v>34.659999999999997</v>
      </c>
    </row>
    <row r="11" spans="1:19">
      <c r="F11" s="12" t="s">
        <v>95</v>
      </c>
      <c r="H11" s="74">
        <v>8</v>
      </c>
      <c r="I11" s="74">
        <v>3.14</v>
      </c>
      <c r="J11" s="74">
        <v>1.23</v>
      </c>
      <c r="K11" s="74">
        <v>5.78</v>
      </c>
      <c r="L11" s="74">
        <v>1.66</v>
      </c>
      <c r="M11" s="74">
        <v>5.24</v>
      </c>
      <c r="N11" s="74">
        <v>1.04</v>
      </c>
      <c r="O11" s="74">
        <v>7.68</v>
      </c>
      <c r="P11" s="74">
        <v>12.3</v>
      </c>
      <c r="Q11" s="74">
        <v>12.81</v>
      </c>
      <c r="R11" s="74">
        <v>3.4</v>
      </c>
      <c r="S11" s="74">
        <f>ROUND(SUM(G11:R11),5)</f>
        <v>62.28</v>
      </c>
    </row>
    <row r="12" spans="1:19">
      <c r="E12" s="12" t="s">
        <v>97</v>
      </c>
      <c r="G12" s="73">
        <f t="shared" ref="G12:R12" si="0">ROUND(SUM(G9:G11),5)</f>
        <v>5.33</v>
      </c>
      <c r="H12" s="73">
        <f t="shared" si="0"/>
        <v>11.29</v>
      </c>
      <c r="I12" s="73">
        <f t="shared" si="0"/>
        <v>10.89</v>
      </c>
      <c r="J12" s="73">
        <f t="shared" si="0"/>
        <v>6.02</v>
      </c>
      <c r="K12" s="73">
        <f t="shared" si="0"/>
        <v>9.11</v>
      </c>
      <c r="L12" s="73">
        <f t="shared" si="0"/>
        <v>5.16</v>
      </c>
      <c r="M12" s="73">
        <f t="shared" si="0"/>
        <v>8.75</v>
      </c>
      <c r="N12" s="73">
        <f t="shared" si="0"/>
        <v>4.2</v>
      </c>
      <c r="O12" s="73">
        <f t="shared" si="0"/>
        <v>7.68</v>
      </c>
      <c r="P12" s="73">
        <f t="shared" si="0"/>
        <v>12.3</v>
      </c>
      <c r="Q12" s="73">
        <f t="shared" si="0"/>
        <v>12.81</v>
      </c>
      <c r="R12" s="73">
        <f t="shared" si="0"/>
        <v>3.4</v>
      </c>
      <c r="S12" s="73">
        <f>ROUND(SUM(G12:R12),5)</f>
        <v>96.94</v>
      </c>
    </row>
    <row r="13" spans="1:19">
      <c r="E13" s="12" t="s">
        <v>70</v>
      </c>
    </row>
    <row r="14" spans="1:19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v>1737.5</v>
      </c>
      <c r="L14" s="73">
        <v>1312.5</v>
      </c>
      <c r="M14" s="73">
        <v>1425</v>
      </c>
      <c r="N14" s="73">
        <v>950</v>
      </c>
      <c r="O14" s="73">
        <v>2425</v>
      </c>
      <c r="Q14" s="73">
        <v>1125</v>
      </c>
      <c r="R14" s="73">
        <v>4094.03</v>
      </c>
      <c r="S14" s="73">
        <f t="shared" ref="S14:S22" si="1">ROUND(SUM(G14:R14),5)</f>
        <v>17891.11</v>
      </c>
    </row>
    <row r="15" spans="1:19">
      <c r="F15" s="12" t="s">
        <v>489</v>
      </c>
      <c r="R15" s="73">
        <v>925</v>
      </c>
      <c r="S15" s="73">
        <f t="shared" si="1"/>
        <v>925</v>
      </c>
    </row>
    <row r="16" spans="1:19">
      <c r="F16" s="12" t="s">
        <v>100</v>
      </c>
      <c r="H16" s="73">
        <v>111</v>
      </c>
      <c r="M16" s="73">
        <v>20</v>
      </c>
      <c r="P16" s="73">
        <v>75</v>
      </c>
      <c r="R16" s="73">
        <v>200</v>
      </c>
      <c r="S16" s="73">
        <f t="shared" si="1"/>
        <v>406</v>
      </c>
    </row>
    <row r="17" spans="3:19">
      <c r="F17" s="12" t="s">
        <v>101</v>
      </c>
      <c r="H17" s="73">
        <v>882.87</v>
      </c>
      <c r="I17" s="73">
        <v>1275.47</v>
      </c>
      <c r="J17" s="73">
        <v>430.92</v>
      </c>
      <c r="K17" s="73">
        <v>175</v>
      </c>
      <c r="L17" s="73">
        <v>1610</v>
      </c>
      <c r="N17" s="73">
        <v>98.93</v>
      </c>
      <c r="O17" s="73">
        <v>4520.68</v>
      </c>
      <c r="P17" s="73">
        <v>379.7</v>
      </c>
      <c r="R17" s="73">
        <v>855.51</v>
      </c>
      <c r="S17" s="73">
        <f t="shared" si="1"/>
        <v>10229.08</v>
      </c>
    </row>
    <row r="18" spans="3:19">
      <c r="F18" s="12" t="s">
        <v>98</v>
      </c>
      <c r="J18" s="74">
        <v>193.45</v>
      </c>
      <c r="S18" s="74">
        <f t="shared" si="1"/>
        <v>193.45</v>
      </c>
    </row>
    <row r="19" spans="3:19">
      <c r="E19" s="12" t="s">
        <v>102</v>
      </c>
      <c r="G19" s="73">
        <f t="shared" ref="G19:R19" si="2">ROUND(SUM(G13:G18),5)</f>
        <v>250</v>
      </c>
      <c r="H19" s="73">
        <f t="shared" si="2"/>
        <v>2793.87</v>
      </c>
      <c r="I19" s="73">
        <f t="shared" si="2"/>
        <v>2200.4699999999998</v>
      </c>
      <c r="J19" s="73">
        <f t="shared" si="2"/>
        <v>2471.4499999999998</v>
      </c>
      <c r="K19" s="73">
        <f t="shared" si="2"/>
        <v>1912.5</v>
      </c>
      <c r="L19" s="73">
        <f t="shared" si="2"/>
        <v>2922.5</v>
      </c>
      <c r="M19" s="73">
        <f t="shared" si="2"/>
        <v>1445</v>
      </c>
      <c r="N19" s="73">
        <f t="shared" si="2"/>
        <v>1048.93</v>
      </c>
      <c r="O19" s="73">
        <f t="shared" si="2"/>
        <v>6945.68</v>
      </c>
      <c r="P19" s="73">
        <f t="shared" si="2"/>
        <v>454.7</v>
      </c>
      <c r="Q19" s="73">
        <f t="shared" si="2"/>
        <v>1125</v>
      </c>
      <c r="R19" s="73">
        <f t="shared" si="2"/>
        <v>6074.54</v>
      </c>
      <c r="S19" s="73">
        <f t="shared" si="1"/>
        <v>29644.639999999999</v>
      </c>
    </row>
    <row r="20" spans="3:19">
      <c r="E20" s="12" t="s">
        <v>71</v>
      </c>
      <c r="H20" s="73">
        <v>3349.51</v>
      </c>
      <c r="I20" s="73">
        <v>8629.18</v>
      </c>
      <c r="J20" s="73">
        <v>1508.19</v>
      </c>
      <c r="K20" s="73">
        <v>400.09</v>
      </c>
      <c r="L20" s="73">
        <v>2249.8000000000002</v>
      </c>
      <c r="M20" s="73">
        <v>849.93</v>
      </c>
      <c r="N20" s="73">
        <v>153.6</v>
      </c>
      <c r="O20" s="73">
        <v>299.92</v>
      </c>
      <c r="S20" s="73">
        <f t="shared" si="1"/>
        <v>17440.22</v>
      </c>
    </row>
    <row r="21" spans="3:19">
      <c r="E21" s="12" t="s">
        <v>73</v>
      </c>
      <c r="H21" s="73">
        <v>310.42</v>
      </c>
      <c r="I21" s="73">
        <v>555.79999999999995</v>
      </c>
      <c r="L21" s="73">
        <v>2437.35</v>
      </c>
      <c r="O21" s="73">
        <v>39.979999999999997</v>
      </c>
      <c r="S21" s="73">
        <f t="shared" si="1"/>
        <v>3343.55</v>
      </c>
    </row>
    <row r="22" spans="3:19">
      <c r="E22" s="12" t="s">
        <v>74</v>
      </c>
      <c r="L22" s="73">
        <v>3252.98</v>
      </c>
      <c r="S22" s="73">
        <f t="shared" si="1"/>
        <v>3252.98</v>
      </c>
    </row>
    <row r="23" spans="3:19">
      <c r="E23" s="12" t="s">
        <v>75</v>
      </c>
    </row>
    <row r="24" spans="3:19">
      <c r="F24" s="12" t="s">
        <v>104</v>
      </c>
      <c r="J24" s="73">
        <v>2506.64</v>
      </c>
      <c r="K24" s="73">
        <v>260</v>
      </c>
      <c r="M24" s="73">
        <v>25</v>
      </c>
      <c r="N24" s="73">
        <v>1038</v>
      </c>
      <c r="O24" s="73">
        <v>630</v>
      </c>
      <c r="Q24" s="73">
        <v>9773</v>
      </c>
      <c r="R24" s="73">
        <v>3933</v>
      </c>
      <c r="S24" s="73">
        <f t="shared" ref="S24:S29" si="3">ROUND(SUM(G24:R24),5)</f>
        <v>18165.64</v>
      </c>
    </row>
    <row r="25" spans="3:19">
      <c r="F25" s="12" t="s">
        <v>105</v>
      </c>
      <c r="K25" s="73">
        <v>3191</v>
      </c>
      <c r="O25" s="73">
        <v>2416</v>
      </c>
      <c r="R25" s="73">
        <v>2370.83</v>
      </c>
      <c r="S25" s="73">
        <f t="shared" si="3"/>
        <v>7977.83</v>
      </c>
    </row>
    <row r="26" spans="3:19">
      <c r="F26" s="12" t="s">
        <v>103</v>
      </c>
      <c r="H26" s="74">
        <v>582.22</v>
      </c>
      <c r="I26" s="74">
        <v>50</v>
      </c>
      <c r="J26" s="74">
        <v>2042</v>
      </c>
      <c r="K26" s="74">
        <v>3037</v>
      </c>
      <c r="L26" s="74">
        <v>2281.64</v>
      </c>
      <c r="M26" s="74">
        <v>1100</v>
      </c>
      <c r="O26" s="74">
        <v>235.3</v>
      </c>
      <c r="P26" s="74">
        <v>1005</v>
      </c>
      <c r="Q26" s="74">
        <v>582</v>
      </c>
      <c r="R26" s="74">
        <v>1526.4</v>
      </c>
      <c r="S26" s="74">
        <f t="shared" si="3"/>
        <v>12441.56</v>
      </c>
    </row>
    <row r="27" spans="3:19">
      <c r="E27" s="12" t="s">
        <v>106</v>
      </c>
      <c r="H27" s="74">
        <f t="shared" ref="H27:R27" si="4">ROUND(SUM(H23:H26),5)</f>
        <v>582.22</v>
      </c>
      <c r="I27" s="74">
        <f t="shared" si="4"/>
        <v>50</v>
      </c>
      <c r="J27" s="74">
        <f t="shared" si="4"/>
        <v>4548.6400000000003</v>
      </c>
      <c r="K27" s="74">
        <f t="shared" si="4"/>
        <v>6488</v>
      </c>
      <c r="L27" s="74">
        <f t="shared" si="4"/>
        <v>2281.64</v>
      </c>
      <c r="M27" s="74">
        <f t="shared" si="4"/>
        <v>1125</v>
      </c>
      <c r="N27" s="74">
        <f t="shared" si="4"/>
        <v>1038</v>
      </c>
      <c r="O27" s="74">
        <f t="shared" si="4"/>
        <v>3281.3</v>
      </c>
      <c r="P27" s="74">
        <f t="shared" si="4"/>
        <v>1005</v>
      </c>
      <c r="Q27" s="74">
        <f t="shared" si="4"/>
        <v>10355</v>
      </c>
      <c r="R27" s="74">
        <f t="shared" si="4"/>
        <v>7830.23</v>
      </c>
      <c r="S27" s="74">
        <f t="shared" si="3"/>
        <v>38585.03</v>
      </c>
    </row>
    <row r="28" spans="3:19">
      <c r="D28" s="12" t="s">
        <v>76</v>
      </c>
      <c r="G28" s="74">
        <f t="shared" ref="G28:R28" si="5">ROUND(SUM(G6:G8)+G12+SUM(G19:G22)+G27,5)</f>
        <v>281403.23</v>
      </c>
      <c r="H28" s="74">
        <f t="shared" si="5"/>
        <v>279725.73</v>
      </c>
      <c r="I28" s="74">
        <f t="shared" si="5"/>
        <v>280591.34000000003</v>
      </c>
      <c r="J28" s="74">
        <f t="shared" si="5"/>
        <v>277679.3</v>
      </c>
      <c r="K28" s="74">
        <f t="shared" si="5"/>
        <v>277954.7</v>
      </c>
      <c r="L28" s="74">
        <f t="shared" si="5"/>
        <v>277337.43</v>
      </c>
      <c r="M28" s="74">
        <f t="shared" si="5"/>
        <v>267616.68</v>
      </c>
      <c r="N28" s="74">
        <f t="shared" si="5"/>
        <v>266432.73</v>
      </c>
      <c r="O28" s="74">
        <f t="shared" si="5"/>
        <v>269752.56</v>
      </c>
      <c r="P28" s="74">
        <f t="shared" si="5"/>
        <v>260650</v>
      </c>
      <c r="Q28" s="74">
        <f t="shared" si="5"/>
        <v>270670.81</v>
      </c>
      <c r="R28" s="74">
        <f t="shared" si="5"/>
        <v>293310.17</v>
      </c>
      <c r="S28" s="74">
        <f t="shared" si="3"/>
        <v>3303124.68</v>
      </c>
    </row>
    <row r="29" spans="3:19">
      <c r="C29" s="12" t="s">
        <v>77</v>
      </c>
      <c r="G29" s="73">
        <f t="shared" ref="G29:R29" si="6">G28</f>
        <v>281403.23</v>
      </c>
      <c r="H29" s="73">
        <f t="shared" si="6"/>
        <v>279725.73</v>
      </c>
      <c r="I29" s="73">
        <f t="shared" si="6"/>
        <v>280591.34000000003</v>
      </c>
      <c r="J29" s="73">
        <f t="shared" si="6"/>
        <v>277679.3</v>
      </c>
      <c r="K29" s="73">
        <f t="shared" si="6"/>
        <v>277954.7</v>
      </c>
      <c r="L29" s="73">
        <f t="shared" si="6"/>
        <v>277337.43</v>
      </c>
      <c r="M29" s="73">
        <f t="shared" si="6"/>
        <v>267616.68</v>
      </c>
      <c r="N29" s="73">
        <f t="shared" si="6"/>
        <v>266432.73</v>
      </c>
      <c r="O29" s="73">
        <f t="shared" si="6"/>
        <v>269752.56</v>
      </c>
      <c r="P29" s="73">
        <f t="shared" si="6"/>
        <v>260650</v>
      </c>
      <c r="Q29" s="73">
        <f t="shared" si="6"/>
        <v>270670.81</v>
      </c>
      <c r="R29" s="73">
        <f t="shared" si="6"/>
        <v>293310.17</v>
      </c>
      <c r="S29" s="73">
        <f t="shared" si="3"/>
        <v>3303124.68</v>
      </c>
    </row>
    <row r="30" spans="3:19">
      <c r="C30" s="12" t="s">
        <v>78</v>
      </c>
    </row>
    <row r="31" spans="3:19">
      <c r="D31" s="12" t="s">
        <v>79</v>
      </c>
    </row>
    <row r="32" spans="3:19">
      <c r="E32" s="12" t="s">
        <v>467</v>
      </c>
      <c r="H32" s="73">
        <v>17208</v>
      </c>
      <c r="K32" s="73">
        <v>-17208</v>
      </c>
      <c r="O32" s="73">
        <v>7513.25</v>
      </c>
      <c r="S32" s="73">
        <f>ROUND(SUM(G32:R32),5)</f>
        <v>7513.25</v>
      </c>
    </row>
    <row r="33" spans="5:19">
      <c r="E33" s="12" t="s">
        <v>310</v>
      </c>
      <c r="G33" s="73">
        <v>7800</v>
      </c>
      <c r="S33" s="73">
        <f>ROUND(SUM(G33:R33),5)</f>
        <v>7800</v>
      </c>
    </row>
    <row r="34" spans="5:19">
      <c r="E34" s="12" t="s">
        <v>254</v>
      </c>
    </row>
    <row r="35" spans="5:19">
      <c r="F35" s="12" t="s">
        <v>130</v>
      </c>
      <c r="G35" s="73">
        <v>2308.33</v>
      </c>
      <c r="H35" s="73">
        <v>2343.48</v>
      </c>
      <c r="I35" s="73">
        <v>3337.94</v>
      </c>
      <c r="J35" s="73">
        <v>3482.58</v>
      </c>
      <c r="K35" s="73">
        <v>3264.06</v>
      </c>
      <c r="L35" s="73">
        <v>3649.22</v>
      </c>
      <c r="M35" s="73">
        <v>4039.14</v>
      </c>
      <c r="N35" s="73">
        <v>3739.18</v>
      </c>
      <c r="O35" s="73">
        <v>4166.97</v>
      </c>
      <c r="P35" s="73">
        <v>3789.52</v>
      </c>
      <c r="Q35" s="73">
        <v>4227.24</v>
      </c>
      <c r="R35" s="73">
        <v>4096</v>
      </c>
      <c r="S35" s="73">
        <f>ROUND(SUM(G35:R35),5)</f>
        <v>42443.66</v>
      </c>
    </row>
    <row r="36" spans="5:19">
      <c r="F36" s="12" t="s">
        <v>131</v>
      </c>
      <c r="G36" s="73">
        <v>2470.96</v>
      </c>
      <c r="H36" s="73">
        <v>2349.0700000000002</v>
      </c>
      <c r="I36" s="73">
        <v>2677.86</v>
      </c>
      <c r="J36" s="73">
        <v>2719.56</v>
      </c>
      <c r="K36" s="73">
        <v>2683.79</v>
      </c>
      <c r="L36" s="73">
        <v>2975.59</v>
      </c>
      <c r="M36" s="73">
        <v>2716.37</v>
      </c>
      <c r="N36" s="73">
        <v>2590.86</v>
      </c>
      <c r="O36" s="73">
        <v>2768.09</v>
      </c>
      <c r="P36" s="73">
        <v>2662.04</v>
      </c>
      <c r="Q36" s="73">
        <v>2725.47</v>
      </c>
      <c r="R36" s="73">
        <v>2044.95</v>
      </c>
      <c r="S36" s="73">
        <f>ROUND(SUM(G36:R36),5)</f>
        <v>31384.61</v>
      </c>
    </row>
    <row r="37" spans="5:19">
      <c r="F37" s="12" t="s">
        <v>132</v>
      </c>
      <c r="G37" s="73">
        <v>1279.81</v>
      </c>
      <c r="H37" s="73">
        <v>1204.8399999999999</v>
      </c>
      <c r="I37" s="73">
        <v>1530.4</v>
      </c>
      <c r="J37" s="73">
        <v>-2109.06</v>
      </c>
      <c r="K37" s="73">
        <v>531.58000000000004</v>
      </c>
      <c r="L37" s="73">
        <v>538.29</v>
      </c>
      <c r="M37" s="73">
        <v>2162.0100000000002</v>
      </c>
      <c r="N37" s="73">
        <v>2032.45</v>
      </c>
      <c r="O37" s="73">
        <v>2012.67</v>
      </c>
      <c r="P37" s="73">
        <v>1499.93</v>
      </c>
      <c r="Q37" s="73">
        <v>1398.59</v>
      </c>
      <c r="R37" s="73">
        <v>1307.48</v>
      </c>
      <c r="S37" s="73">
        <f>ROUND(SUM(G37:R37),5)</f>
        <v>13388.99</v>
      </c>
    </row>
    <row r="38" spans="5:19">
      <c r="F38" s="12" t="s">
        <v>133</v>
      </c>
      <c r="G38" s="74">
        <v>4019</v>
      </c>
      <c r="H38" s="74">
        <v>1383</v>
      </c>
      <c r="I38" s="74">
        <v>1357</v>
      </c>
      <c r="J38" s="74">
        <v>1360</v>
      </c>
      <c r="K38" s="74">
        <v>1360</v>
      </c>
      <c r="L38" s="74">
        <v>1360</v>
      </c>
      <c r="M38" s="74">
        <v>1360</v>
      </c>
      <c r="N38" s="74">
        <v>1360</v>
      </c>
      <c r="O38" s="74">
        <v>1360</v>
      </c>
      <c r="S38" s="74">
        <f>ROUND(SUM(G38:R38),5)</f>
        <v>14919</v>
      </c>
    </row>
    <row r="39" spans="5:19">
      <c r="E39" s="12" t="s">
        <v>255</v>
      </c>
      <c r="G39" s="73">
        <f t="shared" ref="G39:R39" si="7">ROUND(SUM(G34:G38),5)</f>
        <v>10078.1</v>
      </c>
      <c r="H39" s="73">
        <f t="shared" si="7"/>
        <v>7280.39</v>
      </c>
      <c r="I39" s="73">
        <f t="shared" si="7"/>
        <v>8903.2000000000007</v>
      </c>
      <c r="J39" s="73">
        <f t="shared" si="7"/>
        <v>5453.08</v>
      </c>
      <c r="K39" s="73">
        <f t="shared" si="7"/>
        <v>7839.43</v>
      </c>
      <c r="L39" s="73">
        <f t="shared" si="7"/>
        <v>8523.1</v>
      </c>
      <c r="M39" s="73">
        <f t="shared" si="7"/>
        <v>10277.52</v>
      </c>
      <c r="N39" s="73">
        <f t="shared" si="7"/>
        <v>9722.49</v>
      </c>
      <c r="O39" s="73">
        <f t="shared" si="7"/>
        <v>10307.73</v>
      </c>
      <c r="P39" s="73">
        <f t="shared" si="7"/>
        <v>7951.49</v>
      </c>
      <c r="Q39" s="73">
        <f t="shared" si="7"/>
        <v>8351.2999999999993</v>
      </c>
      <c r="R39" s="73">
        <f t="shared" si="7"/>
        <v>7448.43</v>
      </c>
      <c r="S39" s="73">
        <f>ROUND(SUM(G39:R39),5)</f>
        <v>102136.26</v>
      </c>
    </row>
    <row r="40" spans="5:19">
      <c r="E40" s="12" t="s">
        <v>107</v>
      </c>
    </row>
    <row r="41" spans="5:19">
      <c r="F41" s="12" t="s">
        <v>543</v>
      </c>
      <c r="L41" s="73">
        <v>22251.34</v>
      </c>
      <c r="M41" s="73">
        <v>10250</v>
      </c>
      <c r="N41" s="73">
        <v>10250</v>
      </c>
      <c r="O41" s="73">
        <v>10250</v>
      </c>
      <c r="P41" s="73">
        <v>10250</v>
      </c>
      <c r="Q41" s="73">
        <v>10250</v>
      </c>
      <c r="R41" s="73">
        <v>10250</v>
      </c>
      <c r="S41" s="73">
        <f t="shared" ref="S41:S47" si="8">ROUND(SUM(G41:R41),5)</f>
        <v>83751.34</v>
      </c>
    </row>
    <row r="42" spans="5:19">
      <c r="F42" s="12" t="s">
        <v>544</v>
      </c>
      <c r="G42" s="74">
        <v>10250</v>
      </c>
      <c r="H42" s="74">
        <v>10250</v>
      </c>
      <c r="I42" s="74">
        <v>10250</v>
      </c>
      <c r="J42" s="74">
        <v>10250</v>
      </c>
      <c r="K42" s="74">
        <v>10250</v>
      </c>
      <c r="L42" s="74">
        <v>5125</v>
      </c>
      <c r="S42" s="74">
        <f t="shared" si="8"/>
        <v>56375</v>
      </c>
    </row>
    <row r="43" spans="5:19">
      <c r="E43" s="12" t="s">
        <v>545</v>
      </c>
      <c r="G43" s="73">
        <f t="shared" ref="G43:R43" si="9">ROUND(SUM(G40:G42),5)</f>
        <v>10250</v>
      </c>
      <c r="H43" s="73">
        <f t="shared" si="9"/>
        <v>10250</v>
      </c>
      <c r="I43" s="73">
        <f t="shared" si="9"/>
        <v>10250</v>
      </c>
      <c r="J43" s="73">
        <f t="shared" si="9"/>
        <v>10250</v>
      </c>
      <c r="K43" s="73">
        <f t="shared" si="9"/>
        <v>10250</v>
      </c>
      <c r="L43" s="73">
        <f t="shared" si="9"/>
        <v>27376.34</v>
      </c>
      <c r="M43" s="73">
        <f t="shared" si="9"/>
        <v>10250</v>
      </c>
      <c r="N43" s="73">
        <f t="shared" si="9"/>
        <v>10250</v>
      </c>
      <c r="O43" s="73">
        <f t="shared" si="9"/>
        <v>10250</v>
      </c>
      <c r="P43" s="73">
        <f t="shared" si="9"/>
        <v>10250</v>
      </c>
      <c r="Q43" s="73">
        <f t="shared" si="9"/>
        <v>10250</v>
      </c>
      <c r="R43" s="73">
        <f t="shared" si="9"/>
        <v>10250</v>
      </c>
      <c r="S43" s="73">
        <f t="shared" si="8"/>
        <v>140126.34</v>
      </c>
    </row>
    <row r="44" spans="5:19">
      <c r="E44" s="12" t="s">
        <v>108</v>
      </c>
      <c r="G44" s="73">
        <v>6217.38</v>
      </c>
      <c r="H44" s="73">
        <v>6217.38</v>
      </c>
      <c r="I44" s="73">
        <v>6217.38</v>
      </c>
      <c r="J44" s="73">
        <v>6217.38</v>
      </c>
      <c r="K44" s="73">
        <v>6217.38</v>
      </c>
      <c r="L44" s="73">
        <v>6217.38</v>
      </c>
      <c r="M44" s="73">
        <v>6217.38</v>
      </c>
      <c r="N44" s="73">
        <v>6217.38</v>
      </c>
      <c r="O44" s="73">
        <v>6217.38</v>
      </c>
      <c r="P44" s="73">
        <v>6217.38</v>
      </c>
      <c r="Q44" s="73">
        <v>6217.38</v>
      </c>
      <c r="R44" s="73">
        <v>6217.38</v>
      </c>
      <c r="S44" s="73">
        <f t="shared" si="8"/>
        <v>74608.56</v>
      </c>
    </row>
    <row r="45" spans="5:19">
      <c r="E45" s="12" t="s">
        <v>109</v>
      </c>
      <c r="G45" s="73">
        <v>5416.66</v>
      </c>
      <c r="H45" s="73">
        <v>5416.66</v>
      </c>
      <c r="I45" s="73">
        <v>5416.66</v>
      </c>
      <c r="J45" s="73">
        <v>5416.66</v>
      </c>
      <c r="K45" s="73">
        <v>5416.66</v>
      </c>
      <c r="L45" s="73">
        <v>5416.66</v>
      </c>
      <c r="M45" s="73">
        <v>5416.66</v>
      </c>
      <c r="N45" s="73">
        <v>5416.66</v>
      </c>
      <c r="O45" s="73">
        <v>5416.66</v>
      </c>
      <c r="P45" s="73">
        <v>5416.66</v>
      </c>
      <c r="Q45" s="73">
        <v>5416.66</v>
      </c>
      <c r="R45" s="73">
        <v>5416.66</v>
      </c>
      <c r="S45" s="73">
        <f t="shared" si="8"/>
        <v>64999.92</v>
      </c>
    </row>
    <row r="46" spans="5:19">
      <c r="E46" s="12" t="s">
        <v>111</v>
      </c>
      <c r="G46" s="73">
        <v>3843.72</v>
      </c>
      <c r="H46" s="73">
        <v>3939.84</v>
      </c>
      <c r="I46" s="73">
        <v>3939.84</v>
      </c>
      <c r="J46" s="73">
        <v>3939.84</v>
      </c>
      <c r="K46" s="73">
        <v>3939.84</v>
      </c>
      <c r="L46" s="73">
        <v>3939.84</v>
      </c>
      <c r="M46" s="73">
        <v>3939.84</v>
      </c>
      <c r="N46" s="73">
        <v>3939.84</v>
      </c>
      <c r="O46" s="73">
        <v>3939.84</v>
      </c>
      <c r="P46" s="73">
        <v>3939.84</v>
      </c>
      <c r="Q46" s="73">
        <v>3939.84</v>
      </c>
      <c r="R46" s="73">
        <v>374.53</v>
      </c>
      <c r="S46" s="73">
        <f t="shared" si="8"/>
        <v>43616.65</v>
      </c>
    </row>
    <row r="47" spans="5:19">
      <c r="E47" s="12" t="s">
        <v>112</v>
      </c>
      <c r="G47" s="73">
        <v>6129.84</v>
      </c>
      <c r="H47" s="73">
        <v>6129.84</v>
      </c>
      <c r="I47" s="73">
        <v>6129.84</v>
      </c>
      <c r="J47" s="73">
        <v>6129.84</v>
      </c>
      <c r="K47" s="73">
        <v>6129.84</v>
      </c>
      <c r="L47" s="73">
        <v>6129.84</v>
      </c>
      <c r="M47" s="73">
        <v>6129.84</v>
      </c>
      <c r="N47" s="73">
        <v>6129.84</v>
      </c>
      <c r="O47" s="73">
        <v>6129.84</v>
      </c>
      <c r="P47" s="73">
        <v>6129.84</v>
      </c>
      <c r="Q47" s="73">
        <v>6129.84</v>
      </c>
      <c r="R47" s="73">
        <v>6129.84</v>
      </c>
      <c r="S47" s="73">
        <f t="shared" si="8"/>
        <v>73558.080000000002</v>
      </c>
    </row>
    <row r="48" spans="5:19">
      <c r="E48" s="12" t="s">
        <v>113</v>
      </c>
    </row>
    <row r="49" spans="5:19">
      <c r="F49" s="12" t="s">
        <v>546</v>
      </c>
      <c r="L49" s="73">
        <v>2800</v>
      </c>
      <c r="M49" s="73">
        <v>1600</v>
      </c>
      <c r="N49" s="73">
        <v>1600</v>
      </c>
      <c r="O49" s="73">
        <v>1600</v>
      </c>
      <c r="P49" s="73">
        <v>1600</v>
      </c>
      <c r="Q49" s="73">
        <v>1600</v>
      </c>
      <c r="R49" s="73">
        <v>1600</v>
      </c>
      <c r="S49" s="73">
        <f t="shared" ref="S49:S67" si="10">ROUND(SUM(G49:R49),5)</f>
        <v>12400</v>
      </c>
    </row>
    <row r="50" spans="5:19">
      <c r="F50" s="12" t="s">
        <v>547</v>
      </c>
      <c r="G50" s="74">
        <v>6392.56</v>
      </c>
      <c r="H50" s="74">
        <v>6392.56</v>
      </c>
      <c r="I50" s="74">
        <v>6392.56</v>
      </c>
      <c r="J50" s="74">
        <v>6392.56</v>
      </c>
      <c r="K50" s="74">
        <v>6392.56</v>
      </c>
      <c r="L50" s="74">
        <v>6392.56</v>
      </c>
      <c r="M50" s="74">
        <v>6392.56</v>
      </c>
      <c r="N50" s="74">
        <v>6392.56</v>
      </c>
      <c r="O50" s="74">
        <v>6392.56</v>
      </c>
      <c r="P50" s="74">
        <v>6392.56</v>
      </c>
      <c r="Q50" s="74">
        <v>6392.56</v>
      </c>
      <c r="R50" s="74">
        <v>6392.56</v>
      </c>
      <c r="S50" s="74">
        <f t="shared" si="10"/>
        <v>76710.720000000001</v>
      </c>
    </row>
    <row r="51" spans="5:19">
      <c r="E51" s="12" t="s">
        <v>548</v>
      </c>
      <c r="G51" s="73">
        <f t="shared" ref="G51:R51" si="11">ROUND(SUM(G48:G50),5)</f>
        <v>6392.56</v>
      </c>
      <c r="H51" s="73">
        <f t="shared" si="11"/>
        <v>6392.56</v>
      </c>
      <c r="I51" s="73">
        <f t="shared" si="11"/>
        <v>6392.56</v>
      </c>
      <c r="J51" s="73">
        <f t="shared" si="11"/>
        <v>6392.56</v>
      </c>
      <c r="K51" s="73">
        <f t="shared" si="11"/>
        <v>6392.56</v>
      </c>
      <c r="L51" s="73">
        <f t="shared" si="11"/>
        <v>9192.56</v>
      </c>
      <c r="M51" s="73">
        <f t="shared" si="11"/>
        <v>7992.56</v>
      </c>
      <c r="N51" s="73">
        <f t="shared" si="11"/>
        <v>7992.56</v>
      </c>
      <c r="O51" s="73">
        <f t="shared" si="11"/>
        <v>7992.56</v>
      </c>
      <c r="P51" s="73">
        <f t="shared" si="11"/>
        <v>7992.56</v>
      </c>
      <c r="Q51" s="73">
        <f t="shared" si="11"/>
        <v>7992.56</v>
      </c>
      <c r="R51" s="73">
        <f t="shared" si="11"/>
        <v>7992.56</v>
      </c>
      <c r="S51" s="73">
        <f t="shared" si="10"/>
        <v>89110.720000000001</v>
      </c>
    </row>
    <row r="52" spans="5:19">
      <c r="E52" s="12" t="s">
        <v>114</v>
      </c>
      <c r="G52" s="73">
        <v>44067.360000000001</v>
      </c>
      <c r="H52" s="73">
        <v>39383.120000000003</v>
      </c>
      <c r="I52" s="73">
        <v>45474</v>
      </c>
      <c r="J52" s="73">
        <v>45474</v>
      </c>
      <c r="K52" s="73">
        <v>45474</v>
      </c>
      <c r="L52" s="73">
        <v>45474</v>
      </c>
      <c r="M52" s="73">
        <v>45474</v>
      </c>
      <c r="N52" s="73">
        <v>45474</v>
      </c>
      <c r="O52" s="73">
        <v>45724</v>
      </c>
      <c r="P52" s="73">
        <v>48724.04</v>
      </c>
      <c r="Q52" s="73">
        <v>46257.32</v>
      </c>
      <c r="R52" s="73">
        <v>46331.88</v>
      </c>
      <c r="S52" s="73">
        <f t="shared" si="10"/>
        <v>543331.72</v>
      </c>
    </row>
    <row r="53" spans="5:19">
      <c r="E53" s="12" t="s">
        <v>115</v>
      </c>
      <c r="G53" s="73">
        <v>3760.42</v>
      </c>
      <c r="H53" s="73">
        <v>2334.5</v>
      </c>
      <c r="I53" s="73">
        <v>8838.2199999999993</v>
      </c>
      <c r="J53" s="73">
        <v>8356.1299999999992</v>
      </c>
      <c r="K53" s="73">
        <v>6531.79</v>
      </c>
      <c r="L53" s="73">
        <v>8908.4500000000007</v>
      </c>
      <c r="M53" s="73">
        <v>8268.2000000000007</v>
      </c>
      <c r="N53" s="73">
        <v>7927.97</v>
      </c>
      <c r="O53" s="73">
        <v>7942.7</v>
      </c>
      <c r="P53" s="73">
        <v>7927.2</v>
      </c>
      <c r="Q53" s="73">
        <v>9052.7000000000007</v>
      </c>
      <c r="R53" s="73">
        <v>4506.57</v>
      </c>
      <c r="S53" s="73">
        <f t="shared" si="10"/>
        <v>84354.85</v>
      </c>
    </row>
    <row r="54" spans="5:19">
      <c r="E54" s="12" t="s">
        <v>116</v>
      </c>
      <c r="G54" s="73">
        <v>23697.96</v>
      </c>
      <c r="H54" s="73">
        <v>24609.96</v>
      </c>
      <c r="I54" s="73">
        <v>24609.96</v>
      </c>
      <c r="J54" s="73">
        <v>24609.96</v>
      </c>
      <c r="K54" s="73">
        <v>24609.96</v>
      </c>
      <c r="L54" s="73">
        <v>24609.96</v>
      </c>
      <c r="M54" s="73">
        <v>24609.96</v>
      </c>
      <c r="N54" s="73">
        <v>24609.96</v>
      </c>
      <c r="O54" s="73">
        <v>24609.96</v>
      </c>
      <c r="P54" s="73">
        <v>24609.96</v>
      </c>
      <c r="Q54" s="73">
        <v>24609.96</v>
      </c>
      <c r="R54" s="73">
        <v>25520.560000000001</v>
      </c>
      <c r="S54" s="73">
        <f t="shared" si="10"/>
        <v>295318.12</v>
      </c>
    </row>
    <row r="55" spans="5:19">
      <c r="E55" s="12" t="s">
        <v>117</v>
      </c>
      <c r="G55" s="73">
        <v>38549.24</v>
      </c>
      <c r="H55" s="73">
        <v>39787.230000000003</v>
      </c>
      <c r="I55" s="73">
        <v>48393.98</v>
      </c>
      <c r="J55" s="73">
        <v>50556.23</v>
      </c>
      <c r="K55" s="73">
        <v>47635.48</v>
      </c>
      <c r="L55" s="73">
        <v>47682.48</v>
      </c>
      <c r="M55" s="73">
        <v>48851.23</v>
      </c>
      <c r="N55" s="73">
        <v>42591.16</v>
      </c>
      <c r="O55" s="73">
        <v>44989.69</v>
      </c>
      <c r="P55" s="73">
        <v>43012.29</v>
      </c>
      <c r="Q55" s="73">
        <v>48696.93</v>
      </c>
      <c r="R55" s="73">
        <v>42090.12</v>
      </c>
      <c r="S55" s="73">
        <f t="shared" si="10"/>
        <v>542836.06000000006</v>
      </c>
    </row>
    <row r="56" spans="5:19">
      <c r="E56" s="12" t="s">
        <v>118</v>
      </c>
      <c r="G56" s="73">
        <v>4418.32</v>
      </c>
      <c r="H56" s="73">
        <v>4666.66</v>
      </c>
      <c r="I56" s="73">
        <v>4666.66</v>
      </c>
      <c r="J56" s="73">
        <v>4666.66</v>
      </c>
      <c r="K56" s="73">
        <v>4666.66</v>
      </c>
      <c r="L56" s="73">
        <v>4666.66</v>
      </c>
      <c r="M56" s="73">
        <v>4666.66</v>
      </c>
      <c r="N56" s="73">
        <v>4666.66</v>
      </c>
      <c r="O56" s="73">
        <v>4666.66</v>
      </c>
      <c r="P56" s="73">
        <v>4666.66</v>
      </c>
      <c r="Q56" s="73">
        <v>4666.66</v>
      </c>
      <c r="R56" s="73">
        <v>4417.66</v>
      </c>
      <c r="S56" s="73">
        <f t="shared" si="10"/>
        <v>55502.58</v>
      </c>
    </row>
    <row r="57" spans="5:19">
      <c r="E57" s="12" t="s">
        <v>119</v>
      </c>
      <c r="G57" s="73">
        <v>4270.84</v>
      </c>
      <c r="H57" s="73">
        <v>4356.26</v>
      </c>
      <c r="I57" s="73">
        <v>4356.26</v>
      </c>
      <c r="J57" s="73">
        <v>4356.26</v>
      </c>
      <c r="K57" s="73">
        <v>4356.26</v>
      </c>
      <c r="L57" s="73">
        <v>4356.26</v>
      </c>
      <c r="M57" s="73">
        <v>4356.26</v>
      </c>
      <c r="N57" s="73">
        <v>4356.26</v>
      </c>
      <c r="O57" s="73">
        <v>4356.26</v>
      </c>
      <c r="P57" s="73">
        <v>4356.26</v>
      </c>
      <c r="Q57" s="73">
        <v>4356.26</v>
      </c>
      <c r="R57" s="73">
        <v>4441.42</v>
      </c>
      <c r="S57" s="73">
        <f t="shared" si="10"/>
        <v>52274.86</v>
      </c>
    </row>
    <row r="58" spans="5:19">
      <c r="E58" s="12" t="s">
        <v>120</v>
      </c>
      <c r="G58" s="73">
        <v>4666.66</v>
      </c>
      <c r="H58" s="73">
        <v>4760</v>
      </c>
      <c r="I58" s="73">
        <v>4760</v>
      </c>
      <c r="J58" s="73">
        <v>4760</v>
      </c>
      <c r="K58" s="73">
        <v>4760</v>
      </c>
      <c r="L58" s="73">
        <v>4760</v>
      </c>
      <c r="M58" s="73">
        <v>4760</v>
      </c>
      <c r="N58" s="73">
        <v>4760</v>
      </c>
      <c r="O58" s="73">
        <v>4760</v>
      </c>
      <c r="P58" s="73">
        <v>4760</v>
      </c>
      <c r="Q58" s="73">
        <v>4760</v>
      </c>
      <c r="R58" s="73">
        <v>93.34</v>
      </c>
      <c r="S58" s="73">
        <f t="shared" si="10"/>
        <v>52360</v>
      </c>
    </row>
    <row r="59" spans="5:19">
      <c r="E59" s="12" t="s">
        <v>121</v>
      </c>
      <c r="G59" s="73">
        <v>4686.26</v>
      </c>
      <c r="H59" s="73">
        <v>4686.26</v>
      </c>
      <c r="I59" s="73">
        <v>4686.26</v>
      </c>
      <c r="J59" s="73">
        <v>4686.26</v>
      </c>
      <c r="K59" s="73">
        <v>4686.26</v>
      </c>
      <c r="L59" s="73">
        <v>4686.26</v>
      </c>
      <c r="M59" s="73">
        <v>4686.26</v>
      </c>
      <c r="N59" s="73">
        <v>4686.26</v>
      </c>
      <c r="O59" s="73">
        <v>4686.26</v>
      </c>
      <c r="P59" s="73">
        <v>4686.26</v>
      </c>
      <c r="Q59" s="73">
        <v>4686.26</v>
      </c>
      <c r="R59" s="73">
        <v>4686.26</v>
      </c>
      <c r="S59" s="73">
        <f t="shared" si="10"/>
        <v>56235.12</v>
      </c>
    </row>
    <row r="60" spans="5:19">
      <c r="E60" s="12" t="s">
        <v>122</v>
      </c>
      <c r="L60" s="73">
        <v>250</v>
      </c>
      <c r="S60" s="73">
        <f t="shared" si="10"/>
        <v>250</v>
      </c>
    </row>
    <row r="61" spans="5:19">
      <c r="E61" s="12" t="s">
        <v>123</v>
      </c>
      <c r="G61" s="73">
        <v>75</v>
      </c>
      <c r="H61" s="73">
        <v>168.75</v>
      </c>
      <c r="I61" s="73">
        <v>101.25</v>
      </c>
      <c r="J61" s="73">
        <v>75</v>
      </c>
      <c r="K61" s="73">
        <v>112.75</v>
      </c>
      <c r="L61" s="73">
        <v>75</v>
      </c>
      <c r="M61" s="73">
        <v>342.19</v>
      </c>
      <c r="N61" s="73">
        <v>37.5</v>
      </c>
      <c r="O61" s="73">
        <v>168.75</v>
      </c>
      <c r="S61" s="73">
        <f t="shared" si="10"/>
        <v>1156.19</v>
      </c>
    </row>
    <row r="62" spans="5:19">
      <c r="E62" s="12" t="s">
        <v>124</v>
      </c>
      <c r="I62" s="73">
        <v>923.75</v>
      </c>
      <c r="J62" s="73">
        <v>1047.5</v>
      </c>
      <c r="K62" s="73">
        <v>863.5</v>
      </c>
      <c r="L62" s="73">
        <v>1221.25</v>
      </c>
      <c r="M62" s="73">
        <v>693.75</v>
      </c>
      <c r="N62" s="73">
        <v>481.25</v>
      </c>
      <c r="O62" s="73">
        <v>516.25</v>
      </c>
      <c r="P62" s="73">
        <v>658.75</v>
      </c>
      <c r="Q62" s="73">
        <v>601.25</v>
      </c>
      <c r="R62" s="73">
        <v>707.5</v>
      </c>
      <c r="S62" s="73">
        <f t="shared" si="10"/>
        <v>7714.75</v>
      </c>
    </row>
    <row r="63" spans="5:19">
      <c r="E63" s="12" t="s">
        <v>125</v>
      </c>
      <c r="G63" s="73">
        <v>2989.58</v>
      </c>
      <c r="H63" s="73">
        <v>2989.58</v>
      </c>
      <c r="I63" s="73">
        <v>2989.58</v>
      </c>
      <c r="J63" s="73">
        <v>2989.58</v>
      </c>
      <c r="K63" s="73">
        <v>5964.58</v>
      </c>
      <c r="L63" s="73">
        <v>5964.58</v>
      </c>
      <c r="M63" s="73">
        <v>2989.58</v>
      </c>
      <c r="N63" s="73">
        <v>2989.58</v>
      </c>
      <c r="O63" s="73">
        <v>8289.58</v>
      </c>
      <c r="P63" s="73">
        <v>3289.58</v>
      </c>
      <c r="Q63" s="73">
        <v>2989.58</v>
      </c>
      <c r="R63" s="73">
        <v>-145.83000000000001</v>
      </c>
      <c r="S63" s="73">
        <f t="shared" si="10"/>
        <v>44289.55</v>
      </c>
    </row>
    <row r="64" spans="5:19">
      <c r="E64" s="12" t="s">
        <v>126</v>
      </c>
      <c r="K64" s="73">
        <v>475</v>
      </c>
      <c r="L64" s="73">
        <v>662.5</v>
      </c>
      <c r="M64" s="73">
        <v>875</v>
      </c>
      <c r="N64" s="73">
        <v>593.75</v>
      </c>
      <c r="O64" s="73">
        <v>387.5</v>
      </c>
      <c r="S64" s="73">
        <f t="shared" si="10"/>
        <v>2993.75</v>
      </c>
    </row>
    <row r="65" spans="4:19">
      <c r="E65" s="12" t="s">
        <v>311</v>
      </c>
      <c r="R65" s="73">
        <v>387.5</v>
      </c>
      <c r="S65" s="73">
        <f t="shared" si="10"/>
        <v>387.5</v>
      </c>
    </row>
    <row r="66" spans="4:19">
      <c r="E66" s="12" t="s">
        <v>128</v>
      </c>
      <c r="R66" s="74">
        <v>1000</v>
      </c>
      <c r="S66" s="74">
        <f t="shared" si="10"/>
        <v>1000</v>
      </c>
    </row>
    <row r="67" spans="4:19">
      <c r="D67" s="12" t="s">
        <v>129</v>
      </c>
      <c r="G67" s="73">
        <f t="shared" ref="G67:R67" si="12">ROUND(SUM(G31:G33)+G39+SUM(G43:G47)+SUM(G51:G66),5)</f>
        <v>187309.9</v>
      </c>
      <c r="H67" s="73">
        <f t="shared" si="12"/>
        <v>190576.99</v>
      </c>
      <c r="I67" s="73">
        <f t="shared" si="12"/>
        <v>197049.4</v>
      </c>
      <c r="J67" s="73">
        <f t="shared" si="12"/>
        <v>195376.94</v>
      </c>
      <c r="K67" s="73">
        <f t="shared" si="12"/>
        <v>179113.95</v>
      </c>
      <c r="L67" s="73">
        <f t="shared" si="12"/>
        <v>220113.12</v>
      </c>
      <c r="M67" s="73">
        <f t="shared" si="12"/>
        <v>200796.89</v>
      </c>
      <c r="N67" s="73">
        <f t="shared" si="12"/>
        <v>192843.12</v>
      </c>
      <c r="O67" s="73">
        <f t="shared" si="12"/>
        <v>208864.87</v>
      </c>
      <c r="P67" s="73">
        <f t="shared" si="12"/>
        <v>194588.77</v>
      </c>
      <c r="Q67" s="73">
        <f t="shared" si="12"/>
        <v>198974.5</v>
      </c>
      <c r="R67" s="73">
        <f t="shared" si="12"/>
        <v>177866.38</v>
      </c>
      <c r="S67" s="73">
        <f t="shared" si="10"/>
        <v>2343474.83</v>
      </c>
    </row>
    <row r="68" spans="4:19">
      <c r="D68" s="12" t="s">
        <v>80</v>
      </c>
    </row>
    <row r="69" spans="4:19">
      <c r="E69" s="12" t="s">
        <v>134</v>
      </c>
      <c r="G69" s="73">
        <v>43012.42</v>
      </c>
      <c r="H69" s="73">
        <v>31627.8</v>
      </c>
      <c r="I69" s="73">
        <v>21382.68</v>
      </c>
      <c r="J69" s="73">
        <v>31913.52</v>
      </c>
      <c r="K69" s="73">
        <v>24692.07</v>
      </c>
      <c r="L69" s="73">
        <v>30403.33</v>
      </c>
      <c r="M69" s="73">
        <v>29942.3</v>
      </c>
      <c r="N69" s="73">
        <v>30172.28</v>
      </c>
      <c r="O69" s="73">
        <v>21542.720000000001</v>
      </c>
      <c r="P69" s="73">
        <v>28019.51</v>
      </c>
      <c r="Q69" s="73">
        <v>28814.01</v>
      </c>
      <c r="R69" s="73">
        <v>28219.27</v>
      </c>
      <c r="S69" s="73">
        <f t="shared" ref="S69:S76" si="13">ROUND(SUM(G69:R69),5)</f>
        <v>349741.91</v>
      </c>
    </row>
    <row r="70" spans="4:19">
      <c r="E70" s="12" t="s">
        <v>135</v>
      </c>
      <c r="G70" s="73">
        <v>2332.9699999999998</v>
      </c>
      <c r="H70" s="73">
        <v>2443.11</v>
      </c>
      <c r="I70" s="73">
        <v>2313.8000000000002</v>
      </c>
      <c r="J70" s="73">
        <v>2008.75</v>
      </c>
      <c r="K70" s="73">
        <v>4504.0200000000004</v>
      </c>
      <c r="L70" s="73">
        <v>-732.06</v>
      </c>
      <c r="M70" s="73">
        <v>2151.54</v>
      </c>
      <c r="N70" s="73">
        <v>2170.77</v>
      </c>
      <c r="O70" s="73">
        <v>2170.98</v>
      </c>
      <c r="P70" s="73">
        <v>3966.48</v>
      </c>
      <c r="Q70" s="73">
        <v>2170.98</v>
      </c>
      <c r="R70" s="73">
        <v>2170.98</v>
      </c>
      <c r="S70" s="73">
        <f t="shared" si="13"/>
        <v>27672.32</v>
      </c>
    </row>
    <row r="71" spans="4:19">
      <c r="E71" s="12" t="s">
        <v>136</v>
      </c>
      <c r="G71" s="73">
        <v>1243.57</v>
      </c>
      <c r="H71" s="73">
        <v>1411.87</v>
      </c>
      <c r="I71" s="73">
        <v>2217.4699999999998</v>
      </c>
      <c r="K71" s="73">
        <v>3027.28</v>
      </c>
      <c r="L71" s="73">
        <v>1416.17</v>
      </c>
      <c r="M71" s="73">
        <v>1416.17</v>
      </c>
      <c r="N71" s="73">
        <v>1416.17</v>
      </c>
      <c r="O71" s="73">
        <v>1416.17</v>
      </c>
      <c r="P71" s="73">
        <v>1415.24</v>
      </c>
      <c r="Q71" s="73">
        <v>1415.24</v>
      </c>
      <c r="S71" s="73">
        <f t="shared" si="13"/>
        <v>16395.349999999999</v>
      </c>
    </row>
    <row r="72" spans="4:19">
      <c r="E72" s="12" t="s">
        <v>612</v>
      </c>
      <c r="R72" s="74">
        <v>10000</v>
      </c>
      <c r="S72" s="74">
        <f t="shared" si="13"/>
        <v>10000</v>
      </c>
    </row>
    <row r="73" spans="4:19">
      <c r="D73" s="12" t="s">
        <v>137</v>
      </c>
      <c r="G73" s="73">
        <f t="shared" ref="G73:R73" si="14">ROUND(SUM(G68:G72),5)</f>
        <v>46588.959999999999</v>
      </c>
      <c r="H73" s="73">
        <f t="shared" si="14"/>
        <v>35482.78</v>
      </c>
      <c r="I73" s="73">
        <f t="shared" si="14"/>
        <v>25913.95</v>
      </c>
      <c r="J73" s="73">
        <f t="shared" si="14"/>
        <v>33922.269999999997</v>
      </c>
      <c r="K73" s="73">
        <f t="shared" si="14"/>
        <v>32223.37</v>
      </c>
      <c r="L73" s="73">
        <f t="shared" si="14"/>
        <v>31087.439999999999</v>
      </c>
      <c r="M73" s="73">
        <f t="shared" si="14"/>
        <v>33510.01</v>
      </c>
      <c r="N73" s="73">
        <f t="shared" si="14"/>
        <v>33759.22</v>
      </c>
      <c r="O73" s="73">
        <f t="shared" si="14"/>
        <v>25129.87</v>
      </c>
      <c r="P73" s="73">
        <f t="shared" si="14"/>
        <v>33401.230000000003</v>
      </c>
      <c r="Q73" s="73">
        <f t="shared" si="14"/>
        <v>32400.23</v>
      </c>
      <c r="R73" s="73">
        <f t="shared" si="14"/>
        <v>40390.25</v>
      </c>
      <c r="S73" s="73">
        <f t="shared" si="13"/>
        <v>403809.58</v>
      </c>
    </row>
    <row r="74" spans="4:19">
      <c r="D74" s="12" t="s">
        <v>81</v>
      </c>
      <c r="G74" s="73">
        <v>780.95</v>
      </c>
      <c r="H74" s="73">
        <v>3032.22</v>
      </c>
      <c r="I74" s="73">
        <v>590.15</v>
      </c>
      <c r="J74" s="73">
        <v>773.67</v>
      </c>
      <c r="K74" s="73">
        <v>295.14</v>
      </c>
      <c r="L74" s="73">
        <v>2684.69</v>
      </c>
      <c r="M74" s="73">
        <v>15.95</v>
      </c>
      <c r="N74" s="73">
        <v>510.31</v>
      </c>
      <c r="O74" s="73">
        <v>491.16</v>
      </c>
      <c r="P74" s="73">
        <v>199</v>
      </c>
      <c r="Q74" s="73">
        <v>170.34</v>
      </c>
      <c r="R74" s="73">
        <v>72.599999999999994</v>
      </c>
      <c r="S74" s="73">
        <f t="shared" si="13"/>
        <v>9616.18</v>
      </c>
    </row>
    <row r="75" spans="4:19">
      <c r="D75" s="12" t="s">
        <v>82</v>
      </c>
      <c r="I75" s="73">
        <v>1562.79</v>
      </c>
      <c r="S75" s="73">
        <f t="shared" si="13"/>
        <v>1562.79</v>
      </c>
    </row>
    <row r="76" spans="4:19">
      <c r="D76" s="12" t="s">
        <v>83</v>
      </c>
      <c r="O76" s="73">
        <v>312.5</v>
      </c>
      <c r="R76" s="73">
        <v>1750</v>
      </c>
      <c r="S76" s="73">
        <f t="shared" si="13"/>
        <v>2062.5</v>
      </c>
    </row>
    <row r="77" spans="4:19">
      <c r="D77" s="12" t="s">
        <v>84</v>
      </c>
    </row>
    <row r="78" spans="4:19">
      <c r="E78" s="12" t="s">
        <v>256</v>
      </c>
      <c r="I78" s="73">
        <v>360.25</v>
      </c>
      <c r="J78" s="73">
        <v>203.5</v>
      </c>
      <c r="K78" s="73">
        <v>312.49</v>
      </c>
      <c r="L78" s="73">
        <v>1628.4</v>
      </c>
      <c r="M78" s="73">
        <v>449.25</v>
      </c>
      <c r="N78" s="73">
        <v>433.75</v>
      </c>
      <c r="O78" s="73">
        <v>766.5</v>
      </c>
      <c r="P78" s="73">
        <v>195</v>
      </c>
      <c r="Q78" s="73">
        <v>296.75</v>
      </c>
      <c r="R78" s="73">
        <v>898.1</v>
      </c>
      <c r="S78" s="73">
        <f t="shared" ref="S78:S93" si="15">ROUND(SUM(G78:R78),5)</f>
        <v>5543.99</v>
      </c>
    </row>
    <row r="79" spans="4:19">
      <c r="E79" s="12" t="s">
        <v>138</v>
      </c>
      <c r="H79" s="73">
        <v>631.47</v>
      </c>
      <c r="I79" s="73">
        <v>289.49</v>
      </c>
      <c r="K79" s="73">
        <v>280</v>
      </c>
      <c r="O79" s="73">
        <v>105.93</v>
      </c>
      <c r="P79" s="73">
        <v>119</v>
      </c>
      <c r="S79" s="73">
        <f t="shared" si="15"/>
        <v>1425.89</v>
      </c>
    </row>
    <row r="80" spans="4:19">
      <c r="E80" s="12" t="s">
        <v>139</v>
      </c>
      <c r="G80" s="73">
        <v>113.25</v>
      </c>
      <c r="H80" s="73">
        <v>2739.95</v>
      </c>
      <c r="I80" s="73">
        <v>369.43</v>
      </c>
      <c r="J80" s="73">
        <v>361.62</v>
      </c>
      <c r="K80" s="73">
        <v>2062.15</v>
      </c>
      <c r="L80" s="73">
        <v>1182.98</v>
      </c>
      <c r="M80" s="73">
        <v>294</v>
      </c>
      <c r="N80" s="73">
        <v>2129.33</v>
      </c>
      <c r="O80" s="73">
        <v>872.03</v>
      </c>
      <c r="P80" s="73">
        <v>597.05999999999995</v>
      </c>
      <c r="Q80" s="73">
        <v>697.46</v>
      </c>
      <c r="R80" s="73">
        <v>1753.34</v>
      </c>
      <c r="S80" s="73">
        <f t="shared" si="15"/>
        <v>13172.6</v>
      </c>
    </row>
    <row r="81" spans="4:19">
      <c r="E81" s="12" t="s">
        <v>140</v>
      </c>
      <c r="G81" s="73">
        <v>164.49</v>
      </c>
      <c r="H81" s="73">
        <v>154.36000000000001</v>
      </c>
      <c r="I81" s="73">
        <v>193.54</v>
      </c>
      <c r="J81" s="73">
        <v>421.36</v>
      </c>
      <c r="K81" s="73">
        <v>201.92</v>
      </c>
      <c r="L81" s="73">
        <v>180.44</v>
      </c>
      <c r="M81" s="73">
        <v>46.8</v>
      </c>
      <c r="N81" s="73">
        <v>27.66</v>
      </c>
      <c r="O81" s="73">
        <v>102.94</v>
      </c>
      <c r="P81" s="73">
        <v>103.94</v>
      </c>
      <c r="S81" s="73">
        <f t="shared" si="15"/>
        <v>1597.45</v>
      </c>
    </row>
    <row r="82" spans="4:19">
      <c r="E82" s="12" t="s">
        <v>141</v>
      </c>
      <c r="G82" s="73">
        <v>186.49</v>
      </c>
      <c r="H82" s="73">
        <v>1189.44</v>
      </c>
      <c r="I82" s="73">
        <v>170.34</v>
      </c>
      <c r="J82" s="73">
        <v>1359.78</v>
      </c>
      <c r="K82" s="73">
        <v>2454.2199999999998</v>
      </c>
      <c r="L82" s="73">
        <v>197.3</v>
      </c>
      <c r="M82" s="73">
        <v>2378.44</v>
      </c>
      <c r="N82" s="73">
        <v>1899.35</v>
      </c>
      <c r="O82" s="73">
        <v>33.99</v>
      </c>
      <c r="P82" s="73">
        <v>1797.68</v>
      </c>
      <c r="Q82" s="73">
        <v>2654.41</v>
      </c>
      <c r="R82" s="73">
        <v>1424.85</v>
      </c>
      <c r="S82" s="73">
        <f t="shared" si="15"/>
        <v>15746.29</v>
      </c>
    </row>
    <row r="83" spans="4:19">
      <c r="E83" s="12" t="s">
        <v>142</v>
      </c>
      <c r="G83" s="73">
        <v>10.25</v>
      </c>
      <c r="H83" s="73">
        <v>123.17</v>
      </c>
      <c r="I83" s="73">
        <v>869.93</v>
      </c>
      <c r="J83" s="73">
        <v>300.5</v>
      </c>
      <c r="K83" s="73">
        <v>284.75</v>
      </c>
      <c r="M83" s="73">
        <v>230.04</v>
      </c>
      <c r="N83" s="73">
        <v>265.3</v>
      </c>
      <c r="O83" s="73">
        <v>389.32</v>
      </c>
      <c r="P83" s="73">
        <v>375.64</v>
      </c>
      <c r="Q83" s="73">
        <v>875.43</v>
      </c>
      <c r="R83" s="73">
        <v>194.53</v>
      </c>
      <c r="S83" s="73">
        <f t="shared" si="15"/>
        <v>3918.86</v>
      </c>
    </row>
    <row r="84" spans="4:19">
      <c r="E84" s="12" t="s">
        <v>143</v>
      </c>
      <c r="H84" s="73">
        <v>201.31</v>
      </c>
      <c r="I84" s="73">
        <v>26.51</v>
      </c>
      <c r="J84" s="73">
        <v>177.85</v>
      </c>
      <c r="K84" s="73">
        <v>191.66</v>
      </c>
      <c r="L84" s="73">
        <v>161.58000000000001</v>
      </c>
      <c r="M84" s="73">
        <v>112.59</v>
      </c>
      <c r="N84" s="73">
        <v>329.39</v>
      </c>
      <c r="O84" s="73">
        <v>145.03</v>
      </c>
      <c r="P84" s="73">
        <v>75.38</v>
      </c>
      <c r="Q84" s="73">
        <v>40.35</v>
      </c>
      <c r="R84" s="73">
        <v>15.99</v>
      </c>
      <c r="S84" s="73">
        <f t="shared" si="15"/>
        <v>1477.64</v>
      </c>
    </row>
    <row r="85" spans="4:19">
      <c r="E85" s="12" t="s">
        <v>144</v>
      </c>
      <c r="H85" s="73">
        <v>1584.48</v>
      </c>
      <c r="I85" s="73">
        <v>252</v>
      </c>
      <c r="J85" s="73">
        <v>157.97999999999999</v>
      </c>
      <c r="K85" s="73">
        <v>1348.94</v>
      </c>
      <c r="M85" s="73">
        <v>823.57</v>
      </c>
      <c r="N85" s="73">
        <v>18.68</v>
      </c>
      <c r="Q85" s="73">
        <v>101.38</v>
      </c>
      <c r="S85" s="73">
        <f t="shared" si="15"/>
        <v>4287.03</v>
      </c>
    </row>
    <row r="86" spans="4:19">
      <c r="E86" s="12" t="s">
        <v>257</v>
      </c>
      <c r="H86" s="73">
        <v>1050</v>
      </c>
      <c r="Q86" s="73">
        <v>2467.5</v>
      </c>
      <c r="R86" s="73">
        <v>6175</v>
      </c>
      <c r="S86" s="73">
        <f t="shared" si="15"/>
        <v>9692.5</v>
      </c>
    </row>
    <row r="87" spans="4:19">
      <c r="E87" s="12" t="s">
        <v>145</v>
      </c>
      <c r="H87" s="73">
        <v>92.78</v>
      </c>
      <c r="I87" s="73">
        <v>75</v>
      </c>
      <c r="J87" s="73">
        <v>164.23</v>
      </c>
      <c r="K87" s="73">
        <v>67.849999999999994</v>
      </c>
      <c r="L87" s="73">
        <v>102.12</v>
      </c>
      <c r="M87" s="73">
        <v>84.71</v>
      </c>
      <c r="N87" s="73">
        <v>77.97</v>
      </c>
      <c r="R87" s="73">
        <v>40.5</v>
      </c>
      <c r="S87" s="73">
        <f t="shared" si="15"/>
        <v>705.16</v>
      </c>
    </row>
    <row r="88" spans="4:19">
      <c r="E88" s="12" t="s">
        <v>146</v>
      </c>
      <c r="H88" s="73">
        <v>1283.4000000000001</v>
      </c>
      <c r="I88" s="73">
        <v>150</v>
      </c>
      <c r="M88" s="73">
        <v>349.99</v>
      </c>
      <c r="O88" s="73">
        <v>35</v>
      </c>
      <c r="S88" s="73">
        <f t="shared" si="15"/>
        <v>1818.39</v>
      </c>
    </row>
    <row r="89" spans="4:19">
      <c r="E89" s="12" t="s">
        <v>147</v>
      </c>
      <c r="G89" s="73">
        <v>25.37</v>
      </c>
      <c r="I89" s="73">
        <v>3328.4</v>
      </c>
      <c r="P89" s="73">
        <v>304.75</v>
      </c>
      <c r="S89" s="73">
        <f t="shared" si="15"/>
        <v>3658.52</v>
      </c>
    </row>
    <row r="90" spans="4:19">
      <c r="E90" s="12" t="s">
        <v>148</v>
      </c>
      <c r="H90" s="73">
        <v>258.02</v>
      </c>
      <c r="K90" s="73">
        <v>150.47</v>
      </c>
      <c r="M90" s="73">
        <v>138.13999999999999</v>
      </c>
      <c r="O90" s="73">
        <v>105.26</v>
      </c>
      <c r="Q90" s="73">
        <v>106.51</v>
      </c>
      <c r="S90" s="73">
        <f t="shared" si="15"/>
        <v>758.4</v>
      </c>
    </row>
    <row r="91" spans="4:19">
      <c r="E91" s="12" t="s">
        <v>490</v>
      </c>
      <c r="J91" s="73">
        <v>113.66</v>
      </c>
      <c r="P91" s="73">
        <v>24.04</v>
      </c>
      <c r="Q91" s="73">
        <v>142.88999999999999</v>
      </c>
      <c r="R91" s="73">
        <v>27.67</v>
      </c>
      <c r="S91" s="73">
        <f t="shared" si="15"/>
        <v>308.26</v>
      </c>
    </row>
    <row r="92" spans="4:19">
      <c r="E92" s="12" t="s">
        <v>149</v>
      </c>
      <c r="G92" s="74">
        <v>3434.89</v>
      </c>
      <c r="H92" s="74">
        <v>150</v>
      </c>
      <c r="O92" s="74">
        <v>300</v>
      </c>
      <c r="Q92" s="74">
        <v>125</v>
      </c>
      <c r="R92" s="74">
        <v>100</v>
      </c>
      <c r="S92" s="74">
        <f t="shared" si="15"/>
        <v>4109.8900000000003</v>
      </c>
    </row>
    <row r="93" spans="4:19">
      <c r="D93" s="12" t="s">
        <v>150</v>
      </c>
      <c r="G93" s="73">
        <f t="shared" ref="G93:R93" si="16">ROUND(SUM(G77:G92),5)</f>
        <v>3934.74</v>
      </c>
      <c r="H93" s="73">
        <f t="shared" si="16"/>
        <v>9458.3799999999992</v>
      </c>
      <c r="I93" s="73">
        <f t="shared" si="16"/>
        <v>6084.89</v>
      </c>
      <c r="J93" s="73">
        <f t="shared" si="16"/>
        <v>3260.48</v>
      </c>
      <c r="K93" s="73">
        <f t="shared" si="16"/>
        <v>7354.45</v>
      </c>
      <c r="L93" s="73">
        <f t="shared" si="16"/>
        <v>3452.82</v>
      </c>
      <c r="M93" s="73">
        <f t="shared" si="16"/>
        <v>4907.53</v>
      </c>
      <c r="N93" s="73">
        <f t="shared" si="16"/>
        <v>5181.43</v>
      </c>
      <c r="O93" s="73">
        <f t="shared" si="16"/>
        <v>2856</v>
      </c>
      <c r="P93" s="73">
        <f t="shared" si="16"/>
        <v>3592.49</v>
      </c>
      <c r="Q93" s="73">
        <f t="shared" si="16"/>
        <v>7507.68</v>
      </c>
      <c r="R93" s="73">
        <f t="shared" si="16"/>
        <v>10629.98</v>
      </c>
      <c r="S93" s="73">
        <f t="shared" si="15"/>
        <v>68220.87</v>
      </c>
    </row>
    <row r="94" spans="4:19">
      <c r="D94" s="12" t="s">
        <v>250</v>
      </c>
    </row>
    <row r="95" spans="4:19">
      <c r="E95" s="12" t="s">
        <v>491</v>
      </c>
      <c r="P95" s="73">
        <v>400</v>
      </c>
      <c r="S95" s="73">
        <f>ROUND(SUM(G95:R95),5)</f>
        <v>400</v>
      </c>
    </row>
    <row r="96" spans="4:19">
      <c r="E96" s="12" t="s">
        <v>492</v>
      </c>
      <c r="P96" s="74">
        <v>274.41000000000003</v>
      </c>
      <c r="S96" s="74">
        <f>ROUND(SUM(G96:R96),5)</f>
        <v>274.41000000000003</v>
      </c>
    </row>
    <row r="97" spans="4:19">
      <c r="D97" s="12" t="s">
        <v>483</v>
      </c>
      <c r="P97" s="73">
        <f>ROUND(SUM(P94:P96),5)</f>
        <v>674.41</v>
      </c>
      <c r="S97" s="73">
        <f>ROUND(SUM(G97:R97),5)</f>
        <v>674.41</v>
      </c>
    </row>
    <row r="98" spans="4:19">
      <c r="D98" s="12" t="s">
        <v>85</v>
      </c>
    </row>
    <row r="99" spans="4:19">
      <c r="E99" s="12" t="s">
        <v>153</v>
      </c>
    </row>
    <row r="100" spans="4:19">
      <c r="F100" s="12" t="s">
        <v>156</v>
      </c>
      <c r="J100" s="73">
        <v>199.95</v>
      </c>
      <c r="N100" s="73">
        <v>35</v>
      </c>
      <c r="Q100" s="73">
        <v>161.25</v>
      </c>
      <c r="S100" s="73">
        <f t="shared" ref="S100:S107" si="17">ROUND(SUM(G100:R100),5)</f>
        <v>396.2</v>
      </c>
    </row>
    <row r="101" spans="4:19">
      <c r="F101" s="12" t="s">
        <v>157</v>
      </c>
      <c r="H101" s="73">
        <v>380</v>
      </c>
      <c r="J101" s="73">
        <v>180</v>
      </c>
      <c r="K101" s="73">
        <v>620</v>
      </c>
      <c r="L101" s="73">
        <v>400</v>
      </c>
      <c r="O101" s="73">
        <v>1045</v>
      </c>
      <c r="S101" s="73">
        <f t="shared" si="17"/>
        <v>2625</v>
      </c>
    </row>
    <row r="102" spans="4:19">
      <c r="F102" s="12" t="s">
        <v>158</v>
      </c>
      <c r="H102" s="73">
        <v>530.76</v>
      </c>
      <c r="J102" s="73">
        <v>65.92</v>
      </c>
      <c r="K102" s="73">
        <v>103.67</v>
      </c>
      <c r="L102" s="73">
        <v>67.69</v>
      </c>
      <c r="N102" s="73">
        <v>62.95</v>
      </c>
      <c r="P102" s="73">
        <v>52.89</v>
      </c>
      <c r="Q102" s="73">
        <v>112.92</v>
      </c>
      <c r="R102" s="73">
        <v>226.54</v>
      </c>
      <c r="S102" s="73">
        <f t="shared" si="17"/>
        <v>1223.3399999999999</v>
      </c>
    </row>
    <row r="103" spans="4:19">
      <c r="F103" s="12" t="s">
        <v>159</v>
      </c>
      <c r="H103" s="73">
        <v>273</v>
      </c>
      <c r="I103" s="73">
        <v>560</v>
      </c>
      <c r="L103" s="73">
        <v>150</v>
      </c>
      <c r="O103" s="73">
        <v>1825</v>
      </c>
      <c r="P103" s="73">
        <v>125</v>
      </c>
      <c r="R103" s="73">
        <v>175</v>
      </c>
      <c r="S103" s="73">
        <f t="shared" si="17"/>
        <v>3108</v>
      </c>
    </row>
    <row r="104" spans="4:19">
      <c r="F104" s="12" t="s">
        <v>154</v>
      </c>
      <c r="G104" s="74">
        <v>1090.01</v>
      </c>
      <c r="H104" s="74">
        <v>16520.2</v>
      </c>
      <c r="I104" s="74">
        <v>1249.75</v>
      </c>
      <c r="J104" s="74">
        <v>616.02</v>
      </c>
      <c r="K104" s="74">
        <v>3156.8</v>
      </c>
      <c r="L104" s="74">
        <v>1180.23</v>
      </c>
      <c r="M104" s="74">
        <v>845.49</v>
      </c>
      <c r="N104" s="74">
        <v>6704.99</v>
      </c>
      <c r="O104" s="74">
        <v>4447.41</v>
      </c>
      <c r="P104" s="74">
        <v>845.27</v>
      </c>
      <c r="Q104" s="74">
        <v>864.29</v>
      </c>
      <c r="R104" s="74">
        <v>2025.37</v>
      </c>
      <c r="S104" s="74">
        <f t="shared" si="17"/>
        <v>39545.83</v>
      </c>
    </row>
    <row r="105" spans="4:19">
      <c r="E105" s="12" t="s">
        <v>160</v>
      </c>
      <c r="G105" s="73">
        <f t="shared" ref="G105:R105" si="18">ROUND(SUM(G99:G104),5)</f>
        <v>1090.01</v>
      </c>
      <c r="H105" s="73">
        <f t="shared" si="18"/>
        <v>17703.96</v>
      </c>
      <c r="I105" s="73">
        <f t="shared" si="18"/>
        <v>1809.75</v>
      </c>
      <c r="J105" s="73">
        <f t="shared" si="18"/>
        <v>1061.8900000000001</v>
      </c>
      <c r="K105" s="73">
        <f t="shared" si="18"/>
        <v>3880.47</v>
      </c>
      <c r="L105" s="73">
        <f t="shared" si="18"/>
        <v>1797.92</v>
      </c>
      <c r="M105" s="73">
        <f t="shared" si="18"/>
        <v>845.49</v>
      </c>
      <c r="N105" s="73">
        <f t="shared" si="18"/>
        <v>6802.94</v>
      </c>
      <c r="O105" s="73">
        <f t="shared" si="18"/>
        <v>7317.41</v>
      </c>
      <c r="P105" s="73">
        <f t="shared" si="18"/>
        <v>1023.16</v>
      </c>
      <c r="Q105" s="73">
        <f t="shared" si="18"/>
        <v>1138.46</v>
      </c>
      <c r="R105" s="73">
        <f t="shared" si="18"/>
        <v>2426.91</v>
      </c>
      <c r="S105" s="73">
        <f t="shared" si="17"/>
        <v>46898.37</v>
      </c>
    </row>
    <row r="106" spans="4:19">
      <c r="E106" s="12" t="s">
        <v>151</v>
      </c>
      <c r="G106" s="73">
        <v>2532</v>
      </c>
      <c r="H106" s="73">
        <v>2740</v>
      </c>
      <c r="I106" s="73">
        <v>2740</v>
      </c>
      <c r="J106" s="73">
        <v>2740</v>
      </c>
      <c r="K106" s="73">
        <v>2740</v>
      </c>
      <c r="L106" s="73">
        <v>2740</v>
      </c>
      <c r="M106" s="73">
        <v>2740</v>
      </c>
      <c r="N106" s="73">
        <v>3640</v>
      </c>
      <c r="O106" s="73">
        <v>2740</v>
      </c>
      <c r="P106" s="73">
        <v>2740</v>
      </c>
      <c r="Q106" s="73">
        <v>2740</v>
      </c>
      <c r="R106" s="73">
        <v>2740</v>
      </c>
      <c r="S106" s="73">
        <f t="shared" si="17"/>
        <v>33572</v>
      </c>
    </row>
    <row r="107" spans="4:19">
      <c r="E107" s="12" t="s">
        <v>152</v>
      </c>
      <c r="J107" s="73">
        <v>620.4</v>
      </c>
      <c r="K107" s="73">
        <v>520.5</v>
      </c>
      <c r="L107" s="73">
        <v>1410.48</v>
      </c>
      <c r="O107" s="73">
        <v>356.1</v>
      </c>
      <c r="S107" s="73">
        <f t="shared" si="17"/>
        <v>2907.48</v>
      </c>
    </row>
    <row r="108" spans="4:19">
      <c r="E108" s="12" t="s">
        <v>161</v>
      </c>
    </row>
    <row r="109" spans="4:19">
      <c r="F109" s="12" t="s">
        <v>162</v>
      </c>
      <c r="H109" s="73">
        <v>4481.1099999999997</v>
      </c>
      <c r="I109" s="73">
        <v>2462.2399999999998</v>
      </c>
      <c r="J109" s="73">
        <v>1072</v>
      </c>
      <c r="K109" s="73">
        <v>698.84</v>
      </c>
      <c r="L109" s="73">
        <v>3190.66</v>
      </c>
      <c r="M109" s="73">
        <v>7367.29</v>
      </c>
      <c r="N109" s="73">
        <v>713</v>
      </c>
      <c r="O109" s="73">
        <v>4239.8599999999997</v>
      </c>
      <c r="P109" s="73">
        <v>656.36</v>
      </c>
      <c r="Q109" s="73">
        <v>4155.38</v>
      </c>
      <c r="R109" s="73">
        <v>4094.53</v>
      </c>
      <c r="S109" s="73">
        <f t="shared" ref="S109:S114" si="19">ROUND(SUM(G109:R109),5)</f>
        <v>33131.269999999997</v>
      </c>
    </row>
    <row r="110" spans="4:19">
      <c r="F110" s="12" t="s">
        <v>501</v>
      </c>
      <c r="P110" s="73">
        <v>6365.39</v>
      </c>
      <c r="S110" s="73">
        <f t="shared" si="19"/>
        <v>6365.39</v>
      </c>
    </row>
    <row r="111" spans="4:19">
      <c r="F111" s="12" t="s">
        <v>163</v>
      </c>
      <c r="K111" s="73">
        <v>2970.7</v>
      </c>
      <c r="L111" s="73">
        <v>538</v>
      </c>
      <c r="N111" s="73">
        <v>3109.2</v>
      </c>
      <c r="P111" s="73">
        <v>1076</v>
      </c>
      <c r="Q111" s="73">
        <v>2412.1999999999998</v>
      </c>
      <c r="S111" s="73">
        <f t="shared" si="19"/>
        <v>10106.1</v>
      </c>
    </row>
    <row r="112" spans="4:19">
      <c r="F112" s="12" t="s">
        <v>164</v>
      </c>
      <c r="G112" s="74">
        <v>509.3</v>
      </c>
      <c r="H112" s="74">
        <v>47.81</v>
      </c>
      <c r="I112" s="74">
        <v>512.13</v>
      </c>
      <c r="J112" s="74">
        <v>47.81</v>
      </c>
      <c r="K112" s="74">
        <v>47.81</v>
      </c>
      <c r="L112" s="74">
        <v>516.35</v>
      </c>
      <c r="M112" s="74">
        <v>522.94000000000005</v>
      </c>
      <c r="N112" s="74">
        <v>47.81</v>
      </c>
      <c r="O112" s="74">
        <v>288.67</v>
      </c>
      <c r="P112" s="74">
        <v>789.77</v>
      </c>
      <c r="Q112" s="74">
        <v>47.81</v>
      </c>
      <c r="R112" s="74">
        <v>295.70999999999998</v>
      </c>
      <c r="S112" s="74">
        <f t="shared" si="19"/>
        <v>3673.92</v>
      </c>
    </row>
    <row r="113" spans="4:19">
      <c r="E113" s="12" t="s">
        <v>165</v>
      </c>
      <c r="G113" s="74">
        <f t="shared" ref="G113:R113" si="20">ROUND(SUM(G108:G112),5)</f>
        <v>509.3</v>
      </c>
      <c r="H113" s="74">
        <f t="shared" si="20"/>
        <v>4528.92</v>
      </c>
      <c r="I113" s="74">
        <f t="shared" si="20"/>
        <v>2974.37</v>
      </c>
      <c r="J113" s="74">
        <f t="shared" si="20"/>
        <v>1119.81</v>
      </c>
      <c r="K113" s="74">
        <f t="shared" si="20"/>
        <v>3717.35</v>
      </c>
      <c r="L113" s="74">
        <f t="shared" si="20"/>
        <v>4245.01</v>
      </c>
      <c r="M113" s="74">
        <f t="shared" si="20"/>
        <v>7890.23</v>
      </c>
      <c r="N113" s="74">
        <f t="shared" si="20"/>
        <v>3870.01</v>
      </c>
      <c r="O113" s="74">
        <f t="shared" si="20"/>
        <v>4528.53</v>
      </c>
      <c r="P113" s="74">
        <f t="shared" si="20"/>
        <v>8887.52</v>
      </c>
      <c r="Q113" s="74">
        <f t="shared" si="20"/>
        <v>6615.39</v>
      </c>
      <c r="R113" s="74">
        <f t="shared" si="20"/>
        <v>4390.24</v>
      </c>
      <c r="S113" s="74">
        <f t="shared" si="19"/>
        <v>53276.68</v>
      </c>
    </row>
    <row r="114" spans="4:19">
      <c r="D114" s="12" t="s">
        <v>166</v>
      </c>
      <c r="G114" s="73">
        <f t="shared" ref="G114:R114" si="21">ROUND(G98+SUM(G105:G107)+G113,5)</f>
        <v>4131.3100000000004</v>
      </c>
      <c r="H114" s="73">
        <f t="shared" si="21"/>
        <v>24972.880000000001</v>
      </c>
      <c r="I114" s="73">
        <f t="shared" si="21"/>
        <v>7524.12</v>
      </c>
      <c r="J114" s="73">
        <f t="shared" si="21"/>
        <v>5542.1</v>
      </c>
      <c r="K114" s="73">
        <f t="shared" si="21"/>
        <v>10858.32</v>
      </c>
      <c r="L114" s="73">
        <f t="shared" si="21"/>
        <v>10193.41</v>
      </c>
      <c r="M114" s="73">
        <f t="shared" si="21"/>
        <v>11475.72</v>
      </c>
      <c r="N114" s="73">
        <f t="shared" si="21"/>
        <v>14312.95</v>
      </c>
      <c r="O114" s="73">
        <f t="shared" si="21"/>
        <v>14942.04</v>
      </c>
      <c r="P114" s="73">
        <f t="shared" si="21"/>
        <v>12650.68</v>
      </c>
      <c r="Q114" s="73">
        <f t="shared" si="21"/>
        <v>10493.85</v>
      </c>
      <c r="R114" s="73">
        <f t="shared" si="21"/>
        <v>9557.15</v>
      </c>
      <c r="S114" s="73">
        <f t="shared" si="19"/>
        <v>136654.53</v>
      </c>
    </row>
    <row r="115" spans="4:19">
      <c r="D115" s="12" t="s">
        <v>86</v>
      </c>
    </row>
    <row r="116" spans="4:19">
      <c r="E116" s="12" t="s">
        <v>178</v>
      </c>
      <c r="G116" s="73">
        <v>10727.68</v>
      </c>
      <c r="H116" s="73">
        <v>11062.68</v>
      </c>
      <c r="I116" s="73">
        <v>11041.04</v>
      </c>
      <c r="J116" s="73">
        <v>10663.87</v>
      </c>
      <c r="K116" s="73">
        <v>10996.56</v>
      </c>
      <c r="L116" s="73">
        <v>10620.7</v>
      </c>
      <c r="M116" s="73">
        <v>10951.83</v>
      </c>
      <c r="N116" s="73">
        <v>10929.88</v>
      </c>
      <c r="O116" s="73">
        <v>9852.25</v>
      </c>
      <c r="P116" s="73">
        <v>10882.78</v>
      </c>
      <c r="Q116" s="73">
        <v>10510.28</v>
      </c>
      <c r="R116" s="73">
        <v>10837.42</v>
      </c>
      <c r="S116" s="73">
        <f>ROUND(SUM(G116:R116),5)</f>
        <v>129076.97</v>
      </c>
    </row>
    <row r="117" spans="4:19">
      <c r="E117" s="12" t="s">
        <v>181</v>
      </c>
    </row>
    <row r="118" spans="4:19">
      <c r="F118" s="12" t="s">
        <v>607</v>
      </c>
      <c r="O118" s="73">
        <v>34.619999999999997</v>
      </c>
      <c r="S118" s="73">
        <f t="shared" ref="S118:S138" si="22">ROUND(SUM(G118:R118),5)</f>
        <v>34.619999999999997</v>
      </c>
    </row>
    <row r="119" spans="4:19">
      <c r="F119" s="12" t="s">
        <v>183</v>
      </c>
      <c r="I119" s="73">
        <v>750</v>
      </c>
      <c r="J119" s="73">
        <v>1659.75</v>
      </c>
      <c r="M119" s="73">
        <v>552.25</v>
      </c>
      <c r="N119" s="73">
        <v>32.07</v>
      </c>
      <c r="O119" s="73">
        <v>26.78</v>
      </c>
      <c r="R119" s="73">
        <v>533.5</v>
      </c>
      <c r="S119" s="73">
        <f t="shared" si="22"/>
        <v>3554.35</v>
      </c>
    </row>
    <row r="120" spans="4:19">
      <c r="F120" s="12" t="s">
        <v>184</v>
      </c>
      <c r="H120" s="73">
        <v>58.47</v>
      </c>
      <c r="K120" s="73">
        <v>200</v>
      </c>
      <c r="O120" s="73">
        <v>250</v>
      </c>
      <c r="Q120" s="73">
        <v>250</v>
      </c>
      <c r="S120" s="73">
        <f t="shared" si="22"/>
        <v>758.47</v>
      </c>
    </row>
    <row r="121" spans="4:19">
      <c r="F121" s="12" t="s">
        <v>182</v>
      </c>
      <c r="J121" s="74">
        <v>173.97</v>
      </c>
      <c r="K121" s="74">
        <v>1200.5</v>
      </c>
      <c r="N121" s="74">
        <v>37.869999999999997</v>
      </c>
      <c r="P121" s="74">
        <v>692.4</v>
      </c>
      <c r="Q121" s="74">
        <v>613</v>
      </c>
      <c r="R121" s="74">
        <v>873.61</v>
      </c>
      <c r="S121" s="74">
        <f t="shared" si="22"/>
        <v>3591.35</v>
      </c>
    </row>
    <row r="122" spans="4:19">
      <c r="E122" s="12" t="s">
        <v>185</v>
      </c>
      <c r="H122" s="73">
        <f>ROUND(SUM(H117:H121),5)</f>
        <v>58.47</v>
      </c>
      <c r="I122" s="73">
        <f>ROUND(SUM(I117:I121),5)</f>
        <v>750</v>
      </c>
      <c r="J122" s="73">
        <f>ROUND(SUM(J117:J121),5)</f>
        <v>1833.72</v>
      </c>
      <c r="K122" s="73">
        <f>ROUND(SUM(K117:K121),5)</f>
        <v>1400.5</v>
      </c>
      <c r="M122" s="73">
        <f t="shared" ref="M122:R122" si="23">ROUND(SUM(M117:M121),5)</f>
        <v>552.25</v>
      </c>
      <c r="N122" s="73">
        <f t="shared" si="23"/>
        <v>69.94</v>
      </c>
      <c r="O122" s="73">
        <f t="shared" si="23"/>
        <v>311.39999999999998</v>
      </c>
      <c r="P122" s="73">
        <f t="shared" si="23"/>
        <v>692.4</v>
      </c>
      <c r="Q122" s="73">
        <f t="shared" si="23"/>
        <v>863</v>
      </c>
      <c r="R122" s="73">
        <f t="shared" si="23"/>
        <v>1407.11</v>
      </c>
      <c r="S122" s="73">
        <f t="shared" si="22"/>
        <v>7938.79</v>
      </c>
    </row>
    <row r="123" spans="4:19">
      <c r="E123" s="12" t="s">
        <v>167</v>
      </c>
      <c r="G123" s="73">
        <v>129.71</v>
      </c>
      <c r="H123" s="73">
        <v>42.25</v>
      </c>
      <c r="I123" s="73">
        <v>579.97</v>
      </c>
      <c r="J123" s="73">
        <v>838.67</v>
      </c>
      <c r="K123" s="73">
        <v>711.63</v>
      </c>
      <c r="L123" s="73">
        <v>954.76</v>
      </c>
      <c r="M123" s="73">
        <v>118.5</v>
      </c>
      <c r="N123" s="73">
        <v>1145.1500000000001</v>
      </c>
      <c r="O123" s="73">
        <v>74.14</v>
      </c>
      <c r="P123" s="73">
        <v>528.73</v>
      </c>
      <c r="Q123" s="73">
        <v>864.62</v>
      </c>
      <c r="R123" s="73">
        <v>153.54</v>
      </c>
      <c r="S123" s="73">
        <f t="shared" si="22"/>
        <v>6141.67</v>
      </c>
    </row>
    <row r="124" spans="4:19">
      <c r="E124" s="12" t="s">
        <v>168</v>
      </c>
      <c r="I124" s="73">
        <v>1675</v>
      </c>
      <c r="J124" s="73">
        <v>13500</v>
      </c>
      <c r="K124" s="73">
        <v>1100</v>
      </c>
      <c r="M124" s="73">
        <v>638.04</v>
      </c>
      <c r="O124" s="73">
        <v>71.989999999999995</v>
      </c>
      <c r="Q124" s="73">
        <v>1450</v>
      </c>
      <c r="R124" s="73">
        <v>3775</v>
      </c>
      <c r="S124" s="73">
        <f t="shared" si="22"/>
        <v>22210.03</v>
      </c>
    </row>
    <row r="125" spans="4:19">
      <c r="E125" s="12" t="s">
        <v>169</v>
      </c>
      <c r="G125" s="73">
        <v>5</v>
      </c>
      <c r="H125" s="73">
        <v>160</v>
      </c>
      <c r="I125" s="73">
        <v>3158.09</v>
      </c>
      <c r="J125" s="73">
        <v>153.75</v>
      </c>
      <c r="K125" s="73">
        <v>35</v>
      </c>
      <c r="L125" s="73">
        <v>15000</v>
      </c>
      <c r="M125" s="73">
        <v>15060</v>
      </c>
      <c r="N125" s="73">
        <v>15559.39</v>
      </c>
      <c r="O125" s="73">
        <v>15581.59</v>
      </c>
      <c r="P125" s="73">
        <v>15491.4</v>
      </c>
      <c r="Q125" s="73">
        <v>15000</v>
      </c>
      <c r="R125" s="73">
        <v>4341.96</v>
      </c>
      <c r="S125" s="73">
        <f t="shared" si="22"/>
        <v>99546.18</v>
      </c>
    </row>
    <row r="126" spans="4:19">
      <c r="E126" s="12" t="s">
        <v>170</v>
      </c>
      <c r="G126" s="73">
        <v>464</v>
      </c>
      <c r="H126" s="73">
        <v>410</v>
      </c>
      <c r="I126" s="73">
        <v>437</v>
      </c>
      <c r="J126" s="73">
        <v>500</v>
      </c>
      <c r="K126" s="73">
        <v>509</v>
      </c>
      <c r="L126" s="73">
        <v>500</v>
      </c>
      <c r="M126" s="73">
        <v>509</v>
      </c>
      <c r="N126" s="73">
        <v>530</v>
      </c>
      <c r="O126" s="73">
        <v>500</v>
      </c>
      <c r="P126" s="73">
        <v>500</v>
      </c>
      <c r="Q126" s="73">
        <v>500</v>
      </c>
      <c r="R126" s="73">
        <v>500</v>
      </c>
      <c r="S126" s="73">
        <f t="shared" si="22"/>
        <v>5859</v>
      </c>
    </row>
    <row r="127" spans="4:19">
      <c r="E127" s="12" t="s">
        <v>171</v>
      </c>
      <c r="I127" s="73">
        <v>102</v>
      </c>
      <c r="L127" s="73">
        <v>833</v>
      </c>
      <c r="P127" s="73">
        <v>868</v>
      </c>
      <c r="S127" s="73">
        <f t="shared" si="22"/>
        <v>1803</v>
      </c>
    </row>
    <row r="128" spans="4:19">
      <c r="E128" s="12" t="s">
        <v>172</v>
      </c>
      <c r="G128" s="73">
        <v>272.91000000000003</v>
      </c>
      <c r="H128" s="73">
        <v>12.4</v>
      </c>
      <c r="I128" s="73">
        <v>1172.6300000000001</v>
      </c>
      <c r="J128" s="73">
        <v>362.74</v>
      </c>
      <c r="K128" s="73">
        <v>222.69</v>
      </c>
      <c r="L128" s="73">
        <v>54.38</v>
      </c>
      <c r="M128" s="73">
        <v>756.47</v>
      </c>
      <c r="N128" s="73">
        <v>446.9</v>
      </c>
      <c r="P128" s="73">
        <v>105</v>
      </c>
      <c r="Q128" s="73">
        <v>378.72</v>
      </c>
      <c r="R128" s="73">
        <v>500</v>
      </c>
      <c r="S128" s="73">
        <f t="shared" si="22"/>
        <v>4284.84</v>
      </c>
    </row>
    <row r="129" spans="1:19">
      <c r="E129" s="12" t="s">
        <v>173</v>
      </c>
      <c r="H129" s="73">
        <v>5096.68</v>
      </c>
      <c r="I129" s="73">
        <v>2296.34</v>
      </c>
      <c r="J129" s="73">
        <v>2296.34</v>
      </c>
      <c r="K129" s="73">
        <v>2296.33</v>
      </c>
      <c r="L129" s="73">
        <v>2296.33</v>
      </c>
      <c r="M129" s="73">
        <v>2296.33</v>
      </c>
      <c r="N129" s="73">
        <v>2296.33</v>
      </c>
      <c r="O129" s="73">
        <v>2296.33</v>
      </c>
      <c r="P129" s="73">
        <v>2296.33</v>
      </c>
      <c r="Q129" s="73">
        <v>2296.33</v>
      </c>
      <c r="R129" s="73">
        <v>2296.33</v>
      </c>
      <c r="S129" s="73">
        <f t="shared" si="22"/>
        <v>28060</v>
      </c>
    </row>
    <row r="130" spans="1:19">
      <c r="E130" s="12" t="s">
        <v>174</v>
      </c>
      <c r="K130" s="73">
        <v>360</v>
      </c>
      <c r="L130" s="73">
        <v>5260</v>
      </c>
      <c r="N130" s="73">
        <v>4995</v>
      </c>
      <c r="R130" s="73">
        <v>782.85</v>
      </c>
      <c r="S130" s="73">
        <f t="shared" si="22"/>
        <v>11397.85</v>
      </c>
    </row>
    <row r="131" spans="1:19">
      <c r="E131" s="12" t="s">
        <v>175</v>
      </c>
      <c r="H131" s="73">
        <v>98.95</v>
      </c>
      <c r="I131" s="73">
        <v>350</v>
      </c>
      <c r="J131" s="73">
        <v>10</v>
      </c>
      <c r="L131" s="73">
        <v>423.56</v>
      </c>
      <c r="N131" s="73">
        <v>74.75</v>
      </c>
      <c r="O131" s="73">
        <v>151.80000000000001</v>
      </c>
      <c r="S131" s="73">
        <f t="shared" si="22"/>
        <v>1109.06</v>
      </c>
    </row>
    <row r="132" spans="1:19">
      <c r="E132" s="12" t="s">
        <v>176</v>
      </c>
      <c r="H132" s="73">
        <v>156</v>
      </c>
      <c r="I132" s="73">
        <v>182.8</v>
      </c>
      <c r="K132" s="73">
        <v>48</v>
      </c>
      <c r="L132" s="73">
        <v>490</v>
      </c>
      <c r="M132" s="73">
        <v>298.77999999999997</v>
      </c>
      <c r="N132" s="73">
        <v>95</v>
      </c>
      <c r="O132" s="73">
        <v>239.86</v>
      </c>
      <c r="P132" s="73">
        <v>335.88</v>
      </c>
      <c r="Q132" s="73">
        <v>622.96</v>
      </c>
      <c r="S132" s="73">
        <f t="shared" si="22"/>
        <v>2469.2800000000002</v>
      </c>
    </row>
    <row r="133" spans="1:19">
      <c r="E133" s="12" t="s">
        <v>180</v>
      </c>
      <c r="G133" s="74">
        <v>123.87</v>
      </c>
      <c r="H133" s="74">
        <v>60.08</v>
      </c>
      <c r="I133" s="74">
        <v>51.9</v>
      </c>
      <c r="J133" s="74">
        <v>69.64</v>
      </c>
      <c r="K133" s="74">
        <v>420</v>
      </c>
      <c r="M133" s="74">
        <v>82.57</v>
      </c>
      <c r="N133" s="74">
        <v>128.19999999999999</v>
      </c>
      <c r="O133" s="74">
        <v>63</v>
      </c>
      <c r="P133" s="74">
        <v>66.83</v>
      </c>
      <c r="Q133" s="74">
        <v>139.65</v>
      </c>
      <c r="R133" s="74">
        <v>85.75</v>
      </c>
      <c r="S133" s="74">
        <f t="shared" si="22"/>
        <v>1291.49</v>
      </c>
    </row>
    <row r="134" spans="1:19">
      <c r="D134" s="12" t="s">
        <v>186</v>
      </c>
      <c r="G134" s="73">
        <f t="shared" ref="G134:R134" si="24">ROUND(SUM(G115:G116)+SUM(G122:G133),5)</f>
        <v>11723.17</v>
      </c>
      <c r="H134" s="73">
        <f t="shared" si="24"/>
        <v>17157.509999999998</v>
      </c>
      <c r="I134" s="73">
        <f t="shared" si="24"/>
        <v>21796.77</v>
      </c>
      <c r="J134" s="73">
        <f t="shared" si="24"/>
        <v>30228.73</v>
      </c>
      <c r="K134" s="73">
        <f t="shared" si="24"/>
        <v>18099.71</v>
      </c>
      <c r="L134" s="73">
        <f t="shared" si="24"/>
        <v>36432.730000000003</v>
      </c>
      <c r="M134" s="73">
        <f t="shared" si="24"/>
        <v>31263.77</v>
      </c>
      <c r="N134" s="73">
        <f t="shared" si="24"/>
        <v>36270.54</v>
      </c>
      <c r="O134" s="73">
        <f t="shared" si="24"/>
        <v>29142.36</v>
      </c>
      <c r="P134" s="73">
        <f t="shared" si="24"/>
        <v>31767.35</v>
      </c>
      <c r="Q134" s="73">
        <f t="shared" si="24"/>
        <v>32625.56</v>
      </c>
      <c r="R134" s="73">
        <f t="shared" si="24"/>
        <v>24679.96</v>
      </c>
      <c r="S134" s="73">
        <f t="shared" si="22"/>
        <v>321188.15999999997</v>
      </c>
    </row>
    <row r="135" spans="1:19">
      <c r="D135" s="12" t="s">
        <v>87</v>
      </c>
      <c r="G135" s="74">
        <v>7881.03</v>
      </c>
      <c r="H135" s="74">
        <v>7881.03</v>
      </c>
      <c r="I135" s="74">
        <v>7881.03</v>
      </c>
      <c r="J135" s="74">
        <v>7881.03</v>
      </c>
      <c r="K135" s="74">
        <v>7881.03</v>
      </c>
      <c r="L135" s="74">
        <v>7881.03</v>
      </c>
      <c r="M135" s="74">
        <v>7881.03</v>
      </c>
      <c r="N135" s="74">
        <v>7881.03</v>
      </c>
      <c r="O135" s="74">
        <v>7881.03</v>
      </c>
      <c r="P135" s="74">
        <v>7881.03</v>
      </c>
      <c r="Q135" s="74">
        <v>7881.03</v>
      </c>
      <c r="R135" s="74">
        <v>7976.39</v>
      </c>
      <c r="S135" s="74">
        <f t="shared" si="22"/>
        <v>94667.72</v>
      </c>
    </row>
    <row r="136" spans="1:19">
      <c r="C136" s="12" t="s">
        <v>88</v>
      </c>
      <c r="G136" s="74">
        <f t="shared" ref="G136:R136" si="25">ROUND(G30+G67+SUM(G73:G76)+G93+G97+G114+SUM(G134:G135),5)</f>
        <v>262350.06</v>
      </c>
      <c r="H136" s="74">
        <f t="shared" si="25"/>
        <v>288561.78999999998</v>
      </c>
      <c r="I136" s="74">
        <f t="shared" si="25"/>
        <v>268403.09999999998</v>
      </c>
      <c r="J136" s="74">
        <f t="shared" si="25"/>
        <v>276985.21999999997</v>
      </c>
      <c r="K136" s="74">
        <f t="shared" si="25"/>
        <v>255825.97</v>
      </c>
      <c r="L136" s="74">
        <f t="shared" si="25"/>
        <v>311845.24</v>
      </c>
      <c r="M136" s="74">
        <f t="shared" si="25"/>
        <v>289850.90000000002</v>
      </c>
      <c r="N136" s="74">
        <f t="shared" si="25"/>
        <v>290758.59999999998</v>
      </c>
      <c r="O136" s="74">
        <f t="shared" si="25"/>
        <v>289619.83</v>
      </c>
      <c r="P136" s="74">
        <f t="shared" si="25"/>
        <v>284754.96000000002</v>
      </c>
      <c r="Q136" s="74">
        <f t="shared" si="25"/>
        <v>290053.19</v>
      </c>
      <c r="R136" s="74">
        <f t="shared" si="25"/>
        <v>272922.71000000002</v>
      </c>
      <c r="S136" s="74">
        <f t="shared" si="22"/>
        <v>3381931.57</v>
      </c>
    </row>
    <row r="137" spans="1:19">
      <c r="B137" s="12" t="s">
        <v>89</v>
      </c>
      <c r="G137" s="74">
        <f t="shared" ref="G137:R137" si="26">ROUND(G5+G29-G136,5)</f>
        <v>19053.169999999998</v>
      </c>
      <c r="H137" s="74">
        <f t="shared" si="26"/>
        <v>-8836.06</v>
      </c>
      <c r="I137" s="74">
        <f t="shared" si="26"/>
        <v>12188.24</v>
      </c>
      <c r="J137" s="74">
        <f t="shared" si="26"/>
        <v>694.08</v>
      </c>
      <c r="K137" s="74">
        <f t="shared" si="26"/>
        <v>22128.73</v>
      </c>
      <c r="L137" s="74">
        <f t="shared" si="26"/>
        <v>-34507.81</v>
      </c>
      <c r="M137" s="74">
        <f t="shared" si="26"/>
        <v>-22234.22</v>
      </c>
      <c r="N137" s="74">
        <f t="shared" si="26"/>
        <v>-24325.87</v>
      </c>
      <c r="O137" s="74">
        <f t="shared" si="26"/>
        <v>-19867.27</v>
      </c>
      <c r="P137" s="74">
        <f t="shared" si="26"/>
        <v>-24104.959999999999</v>
      </c>
      <c r="Q137" s="74">
        <f t="shared" si="26"/>
        <v>-19382.38</v>
      </c>
      <c r="R137" s="74">
        <f t="shared" si="26"/>
        <v>20387.46</v>
      </c>
      <c r="S137" s="74">
        <f t="shared" si="22"/>
        <v>-78806.89</v>
      </c>
    </row>
    <row r="138" spans="1:19" ht="14.5" thickBot="1">
      <c r="A138" s="12" t="s">
        <v>50</v>
      </c>
      <c r="G138" s="75">
        <f t="shared" ref="G138:R138" si="27">G137</f>
        <v>19053.169999999998</v>
      </c>
      <c r="H138" s="75">
        <f t="shared" si="27"/>
        <v>-8836.06</v>
      </c>
      <c r="I138" s="75">
        <f t="shared" si="27"/>
        <v>12188.24</v>
      </c>
      <c r="J138" s="75">
        <f t="shared" si="27"/>
        <v>694.08</v>
      </c>
      <c r="K138" s="75">
        <f t="shared" si="27"/>
        <v>22128.73</v>
      </c>
      <c r="L138" s="75">
        <f t="shared" si="27"/>
        <v>-34507.81</v>
      </c>
      <c r="M138" s="75">
        <f t="shared" si="27"/>
        <v>-22234.22</v>
      </c>
      <c r="N138" s="75">
        <f t="shared" si="27"/>
        <v>-24325.87</v>
      </c>
      <c r="O138" s="75">
        <f t="shared" si="27"/>
        <v>-19867.27</v>
      </c>
      <c r="P138" s="75">
        <f t="shared" si="27"/>
        <v>-24104.959999999999</v>
      </c>
      <c r="Q138" s="75">
        <f t="shared" si="27"/>
        <v>-19382.38</v>
      </c>
      <c r="R138" s="75">
        <f t="shared" si="27"/>
        <v>20387.46</v>
      </c>
      <c r="S138" s="75">
        <f t="shared" si="22"/>
        <v>-78806.89</v>
      </c>
    </row>
  </sheetData>
  <pageMargins left="0.75" right="0.75" top="1" bottom="1" header="0.5" footer="0.5"/>
  <pageSetup paperSize="9" scale="32" fitToHeight="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5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7" width="11.33203125" style="13" customWidth="1"/>
    <col min="8" max="12" width="10.6640625" style="6" customWidth="1" outlineLevel="1"/>
    <col min="13" max="14" width="10.6640625" style="6" customWidth="1"/>
    <col min="15" max="18" width="10.6640625" style="6" customWidth="1" outlineLevel="1"/>
    <col min="19" max="19" width="10.6640625" style="6" customWidth="1"/>
    <col min="20" max="23" width="10.6640625" style="6" customWidth="1" outlineLevel="1"/>
    <col min="24" max="24" width="10.6640625" style="6" customWidth="1"/>
    <col min="25" max="25" width="11.33203125" style="13" customWidth="1"/>
    <col min="26" max="16384" width="8.6640625" style="6"/>
  </cols>
  <sheetData>
    <row r="1" spans="1:25"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Y1" s="6"/>
    </row>
    <row r="2" spans="1:25"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Y2" s="6"/>
    </row>
    <row r="3" spans="1:25"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Y3" s="6"/>
    </row>
    <row r="4" spans="1:25"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Y4" s="6"/>
    </row>
    <row r="5" spans="1:25"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Y5" s="6"/>
    </row>
    <row r="6" spans="1:25" ht="30" customHeight="1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Y6" s="6"/>
    </row>
    <row r="7" spans="1:25"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6"/>
    </row>
    <row r="8" spans="1:25" ht="20">
      <c r="A8" s="5" t="s">
        <v>0</v>
      </c>
      <c r="Y8" s="13" t="s">
        <v>307</v>
      </c>
    </row>
    <row r="9" spans="1:25" ht="24">
      <c r="A9" s="7" t="s">
        <v>224</v>
      </c>
      <c r="Y9" s="62" t="s">
        <v>307</v>
      </c>
    </row>
    <row r="10" spans="1:25" ht="16.5">
      <c r="A10" s="9" t="s">
        <v>586</v>
      </c>
      <c r="Y10" s="63" t="s">
        <v>2</v>
      </c>
    </row>
    <row r="11" spans="1:25" s="57" customFormat="1" ht="56">
      <c r="F11" s="244"/>
      <c r="G11" s="244"/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  <c r="Y11" s="244"/>
    </row>
    <row r="12" spans="1:25" s="57" customFormat="1" ht="42">
      <c r="F12" s="21" t="s">
        <v>238</v>
      </c>
      <c r="G12" s="21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1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</row>
    <row r="15" spans="1:25">
      <c r="E15" s="12" t="s">
        <v>66</v>
      </c>
      <c r="F15" s="14">
        <v>15538.32</v>
      </c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9" si="0">ROUND(SUM(F15:G15)+SUM(M15:N15)+S15+X15,5)</f>
        <v>15538.32</v>
      </c>
    </row>
    <row r="16" spans="1:25">
      <c r="E16" s="12" t="s">
        <v>67</v>
      </c>
      <c r="F16" s="14">
        <v>2656643</v>
      </c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2656643</v>
      </c>
    </row>
    <row r="17" spans="3:25">
      <c r="E17" s="12" t="s">
        <v>247</v>
      </c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G18" s="14">
        <v>90397.85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90397.85</v>
      </c>
    </row>
    <row r="19" spans="3:25">
      <c r="E19" s="12" t="s">
        <v>68</v>
      </c>
      <c r="H19" s="248">
        <v>100</v>
      </c>
      <c r="I19" s="50">
        <v>20144.22</v>
      </c>
      <c r="J19" s="50">
        <v>21547.41</v>
      </c>
      <c r="K19" s="50">
        <v>3520</v>
      </c>
      <c r="L19" s="50">
        <v>3051.1</v>
      </c>
      <c r="M19" s="259">
        <f>ROUND(SUM(H19:L19),5)</f>
        <v>48362.73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48362.73</v>
      </c>
    </row>
    <row r="20" spans="3:25">
      <c r="E20" s="12" t="s">
        <v>69</v>
      </c>
      <c r="F20" s="14">
        <v>72.209999999999994</v>
      </c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72.209999999999994</v>
      </c>
    </row>
    <row r="21" spans="3:25">
      <c r="E21" s="12" t="s">
        <v>70</v>
      </c>
      <c r="F21" s="14">
        <v>22445.1</v>
      </c>
      <c r="H21" s="248"/>
      <c r="I21" s="13"/>
      <c r="J21" s="13"/>
      <c r="K21" s="13"/>
      <c r="L21" s="13"/>
      <c r="M21" s="258"/>
      <c r="N21" s="14">
        <v>22644.41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45089.51</v>
      </c>
    </row>
    <row r="22" spans="3:25">
      <c r="E22" s="12" t="s">
        <v>71</v>
      </c>
      <c r="F22" s="14">
        <v>17440.22</v>
      </c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72</v>
      </c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/>
      <c r="V23" s="50"/>
      <c r="W23" s="13">
        <v>7686.68</v>
      </c>
      <c r="X23" s="259">
        <f>ROUND(SUM(T23:W23),5)</f>
        <v>7686.68</v>
      </c>
      <c r="Y23" s="14">
        <f t="shared" si="0"/>
        <v>7686.68</v>
      </c>
    </row>
    <row r="24" spans="3:25">
      <c r="E24" s="12" t="s">
        <v>249</v>
      </c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>
        <v>350</v>
      </c>
      <c r="V24" s="13">
        <v>3282.94</v>
      </c>
      <c r="W24" s="13"/>
      <c r="X24" s="258">
        <f>ROUND(SUM(T24:W24),5)</f>
        <v>3632.94</v>
      </c>
      <c r="Y24" s="14">
        <f t="shared" si="0"/>
        <v>3632.94</v>
      </c>
    </row>
    <row r="25" spans="3:25">
      <c r="E25" s="12" t="s">
        <v>73</v>
      </c>
      <c r="F25" s="14">
        <v>3343.55</v>
      </c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3343.55</v>
      </c>
    </row>
    <row r="26" spans="3:25">
      <c r="E26" s="12" t="s">
        <v>74</v>
      </c>
      <c r="F26" s="14">
        <v>3252.98</v>
      </c>
      <c r="H26" s="252"/>
      <c r="I26" s="17"/>
      <c r="J26" s="17"/>
      <c r="K26" s="17"/>
      <c r="L26" s="17"/>
      <c r="M26" s="262"/>
      <c r="N26" s="17"/>
      <c r="O26" s="250"/>
      <c r="P26" s="17"/>
      <c r="Q26" s="17"/>
      <c r="R26" s="17"/>
      <c r="S26" s="260"/>
      <c r="T26" s="250"/>
      <c r="U26" s="15"/>
      <c r="V26" s="17"/>
      <c r="W26" s="17"/>
      <c r="X26" s="262"/>
      <c r="Y26" s="14">
        <f t="shared" si="0"/>
        <v>3252.98</v>
      </c>
    </row>
    <row r="27" spans="3:25">
      <c r="E27" s="12" t="s">
        <v>75</v>
      </c>
      <c r="F27" s="15">
        <v>20399.8</v>
      </c>
      <c r="H27" s="251">
        <v>525</v>
      </c>
      <c r="I27" s="26"/>
      <c r="J27" s="26"/>
      <c r="K27" s="26"/>
      <c r="L27" s="26"/>
      <c r="M27" s="261">
        <f>ROUND(SUM(H27:L27),5)</f>
        <v>525</v>
      </c>
      <c r="N27" s="26"/>
      <c r="O27" s="251"/>
      <c r="P27" s="26"/>
      <c r="Q27" s="18"/>
      <c r="R27" s="26"/>
      <c r="S27" s="261"/>
      <c r="T27" s="254"/>
      <c r="U27" s="26">
        <v>500</v>
      </c>
      <c r="V27" s="26"/>
      <c r="W27" s="18"/>
      <c r="X27" s="261">
        <f>ROUND(SUM(T27:W27),5)</f>
        <v>500</v>
      </c>
      <c r="Y27" s="15">
        <f t="shared" si="0"/>
        <v>21424.799999999999</v>
      </c>
    </row>
    <row r="28" spans="3:25">
      <c r="D28" s="12" t="s">
        <v>76</v>
      </c>
      <c r="F28" s="15">
        <f t="shared" ref="F28:L28" si="1">ROUND(SUM(F14:F27),5)</f>
        <v>2739135.18</v>
      </c>
      <c r="G28" s="15">
        <f t="shared" si="1"/>
        <v>90397.85</v>
      </c>
      <c r="H28" s="249">
        <f t="shared" si="1"/>
        <v>625</v>
      </c>
      <c r="I28" s="50">
        <f t="shared" si="1"/>
        <v>20144.22</v>
      </c>
      <c r="J28" s="50">
        <f t="shared" si="1"/>
        <v>21547.41</v>
      </c>
      <c r="K28" s="50">
        <f t="shared" si="1"/>
        <v>3520</v>
      </c>
      <c r="L28" s="50">
        <f t="shared" si="1"/>
        <v>3051.1</v>
      </c>
      <c r="M28" s="259">
        <f>ROUND(SUM(H28:L28),5)</f>
        <v>48887.73</v>
      </c>
      <c r="N28" s="14">
        <f>ROUND(SUM(N14:N27),5)</f>
        <v>22644.41</v>
      </c>
      <c r="O28" s="249">
        <f>ROUND(SUM(O14:O27),5)</f>
        <v>5524</v>
      </c>
      <c r="P28" s="50">
        <f>ROUND(SUM(P14:P27),5)</f>
        <v>386</v>
      </c>
      <c r="Q28" s="13"/>
      <c r="R28" s="50">
        <f>ROUND(SUM(R14:R27),5)</f>
        <v>1095</v>
      </c>
      <c r="S28" s="259">
        <f>ROUND(SUM(O28:R28),5)</f>
        <v>7005</v>
      </c>
      <c r="T28" s="248"/>
      <c r="U28" s="50">
        <f>ROUND(SUM(U14:U27),5)</f>
        <v>850</v>
      </c>
      <c r="V28" s="50">
        <f>ROUND(SUM(V14:V27),5)</f>
        <v>3282.94</v>
      </c>
      <c r="W28" s="13">
        <f>ROUND(SUM(W14:W27),5)</f>
        <v>7686.68</v>
      </c>
      <c r="X28" s="259">
        <f>ROUND(SUM(T28:W28),5)</f>
        <v>11819.62</v>
      </c>
      <c r="Y28" s="15">
        <f t="shared" si="0"/>
        <v>2919889.79</v>
      </c>
    </row>
    <row r="29" spans="3:25">
      <c r="C29" s="12" t="s">
        <v>77</v>
      </c>
      <c r="F29" s="14">
        <f t="shared" ref="F29:L29" si="2">F28</f>
        <v>2739135.18</v>
      </c>
      <c r="G29" s="14">
        <f t="shared" si="2"/>
        <v>90397.85</v>
      </c>
      <c r="H29" s="248">
        <f t="shared" si="2"/>
        <v>625</v>
      </c>
      <c r="I29" s="13">
        <f t="shared" si="2"/>
        <v>20144.22</v>
      </c>
      <c r="J29" s="13">
        <f t="shared" si="2"/>
        <v>21547.41</v>
      </c>
      <c r="K29" s="13">
        <f t="shared" si="2"/>
        <v>3520</v>
      </c>
      <c r="L29" s="13">
        <f t="shared" si="2"/>
        <v>3051.1</v>
      </c>
      <c r="M29" s="258">
        <f>ROUND(SUM(H29:L29),5)</f>
        <v>48887.73</v>
      </c>
      <c r="N29" s="13">
        <f>N28</f>
        <v>22644.41</v>
      </c>
      <c r="O29" s="248">
        <f>O28</f>
        <v>5524</v>
      </c>
      <c r="P29" s="13">
        <f>P28</f>
        <v>386</v>
      </c>
      <c r="Q29" s="13"/>
      <c r="R29" s="13">
        <f>R28</f>
        <v>1095</v>
      </c>
      <c r="S29" s="258">
        <f>ROUND(SUM(O29:R29),5)</f>
        <v>7005</v>
      </c>
      <c r="T29" s="248"/>
      <c r="U29" s="13">
        <f>U28</f>
        <v>850</v>
      </c>
      <c r="V29" s="13">
        <f>V28</f>
        <v>3282.94</v>
      </c>
      <c r="W29" s="13">
        <f>W28</f>
        <v>7686.68</v>
      </c>
      <c r="X29" s="258">
        <f>ROUND(SUM(T29:W29),5)</f>
        <v>11819.62</v>
      </c>
      <c r="Y29" s="14">
        <f t="shared" si="0"/>
        <v>2919889.79</v>
      </c>
    </row>
    <row r="30" spans="3:25">
      <c r="C30" s="12" t="s">
        <v>78</v>
      </c>
      <c r="H30" s="248"/>
      <c r="I30" s="50"/>
      <c r="J30" s="13"/>
      <c r="K30" s="13"/>
      <c r="L30" s="13"/>
      <c r="M30" s="259"/>
      <c r="N30" s="13"/>
      <c r="O30" s="249"/>
      <c r="P30" s="13"/>
      <c r="Q30" s="13"/>
      <c r="R30" s="13"/>
      <c r="S30" s="259"/>
      <c r="T30" s="248"/>
      <c r="U30" s="13"/>
      <c r="V30" s="13"/>
      <c r="W30" s="13"/>
      <c r="X30" s="258"/>
    </row>
    <row r="31" spans="3:25">
      <c r="D31" s="12" t="s">
        <v>79</v>
      </c>
      <c r="F31" s="14">
        <v>1971904.01</v>
      </c>
      <c r="G31" s="14">
        <v>29953.59</v>
      </c>
      <c r="H31" s="248"/>
      <c r="I31" s="13">
        <v>2150</v>
      </c>
      <c r="J31" s="13">
        <v>800</v>
      </c>
      <c r="K31" s="13"/>
      <c r="L31" s="13"/>
      <c r="M31" s="258">
        <f>ROUND(SUM(H31:L31),5)</f>
        <v>2950</v>
      </c>
      <c r="N31" s="13"/>
      <c r="O31" s="248">
        <v>45118.75</v>
      </c>
      <c r="P31" s="13"/>
      <c r="Q31" s="13"/>
      <c r="R31" s="13"/>
      <c r="S31" s="258">
        <f>ROUND(SUM(O31:R31),5)</f>
        <v>45118.75</v>
      </c>
      <c r="T31" s="248"/>
      <c r="U31" s="13"/>
      <c r="V31" s="13"/>
      <c r="W31" s="13"/>
      <c r="X31" s="258"/>
      <c r="Y31" s="14">
        <f t="shared" ref="Y31:Y44" si="3">ROUND(SUM(F31:G31)+SUM(M31:N31)+S31+X31,5)</f>
        <v>2049926.35</v>
      </c>
    </row>
    <row r="32" spans="3:25">
      <c r="D32" s="12" t="s">
        <v>80</v>
      </c>
      <c r="F32" s="14">
        <v>316470.59999999998</v>
      </c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/>
      <c r="V32" s="50"/>
      <c r="W32" s="13"/>
      <c r="X32" s="259"/>
      <c r="Y32" s="14">
        <f t="shared" si="3"/>
        <v>316470.59999999998</v>
      </c>
    </row>
    <row r="33" spans="1:25">
      <c r="D33" s="12" t="s">
        <v>81</v>
      </c>
      <c r="F33" s="14">
        <v>12914.24</v>
      </c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>
        <v>350</v>
      </c>
      <c r="V33" s="13">
        <v>2150</v>
      </c>
      <c r="W33" s="13"/>
      <c r="X33" s="258">
        <f>ROUND(SUM(T33:W33),5)</f>
        <v>2500</v>
      </c>
      <c r="Y33" s="14">
        <f t="shared" si="3"/>
        <v>15414.24</v>
      </c>
    </row>
    <row r="34" spans="1:25">
      <c r="D34" s="12" t="s">
        <v>82</v>
      </c>
      <c r="F34" s="14">
        <v>1562.79</v>
      </c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1562.79</v>
      </c>
    </row>
    <row r="35" spans="1:25">
      <c r="D35" s="12" t="s">
        <v>83</v>
      </c>
      <c r="F35" s="14">
        <v>312.5</v>
      </c>
      <c r="H35" s="249"/>
      <c r="I35" s="13"/>
      <c r="J35" s="50"/>
      <c r="K35" s="13"/>
      <c r="L35" s="50"/>
      <c r="M35" s="259"/>
      <c r="N35" s="14"/>
      <c r="O35" s="249"/>
      <c r="P35" s="50"/>
      <c r="Q35" s="50"/>
      <c r="R35" s="13"/>
      <c r="S35" s="259"/>
      <c r="T35" s="249"/>
      <c r="U35" s="13"/>
      <c r="V35" s="50"/>
      <c r="W35" s="50"/>
      <c r="X35" s="259"/>
      <c r="Y35" s="14">
        <f t="shared" si="3"/>
        <v>312.5</v>
      </c>
    </row>
    <row r="36" spans="1:25">
      <c r="D36" s="12" t="s">
        <v>84</v>
      </c>
      <c r="F36" s="14">
        <v>45443.71</v>
      </c>
      <c r="H36" s="248">
        <v>1084.44</v>
      </c>
      <c r="I36" s="50"/>
      <c r="J36" s="50">
        <v>1190.7</v>
      </c>
      <c r="K36" s="50"/>
      <c r="L36" s="50">
        <v>675</v>
      </c>
      <c r="M36" s="259">
        <f>ROUND(SUM(H36:L36),5)</f>
        <v>2950.14</v>
      </c>
      <c r="N36" s="13">
        <v>22562.29</v>
      </c>
      <c r="O36" s="248">
        <v>13037.25</v>
      </c>
      <c r="P36" s="13">
        <v>3597.07</v>
      </c>
      <c r="Q36" s="13">
        <v>2360.44</v>
      </c>
      <c r="R36" s="13"/>
      <c r="S36" s="258">
        <f>ROUND(SUM(O36:R36),5)</f>
        <v>18994.759999999998</v>
      </c>
      <c r="T36" s="248">
        <v>12252.72</v>
      </c>
      <c r="U36" s="50"/>
      <c r="V36" s="13">
        <v>1875.94</v>
      </c>
      <c r="W36" s="13">
        <v>2034.67</v>
      </c>
      <c r="X36" s="259">
        <f>ROUND(SUM(T36:W36),5)</f>
        <v>16163.33</v>
      </c>
      <c r="Y36" s="14">
        <f t="shared" si="3"/>
        <v>106114.23</v>
      </c>
    </row>
    <row r="37" spans="1:25">
      <c r="D37" s="12" t="s">
        <v>250</v>
      </c>
      <c r="H37" s="248"/>
      <c r="I37" s="13">
        <v>22249.759999999998</v>
      </c>
      <c r="J37" s="13">
        <v>18938.05</v>
      </c>
      <c r="K37" s="13">
        <v>3740</v>
      </c>
      <c r="L37" s="13">
        <v>3046</v>
      </c>
      <c r="M37" s="258">
        <f>ROUND(SUM(H37:L37),5)</f>
        <v>47973.81</v>
      </c>
      <c r="N37" s="13"/>
      <c r="O37" s="248"/>
      <c r="P37" s="13"/>
      <c r="Q37" s="13"/>
      <c r="R37" s="13"/>
      <c r="S37" s="258"/>
      <c r="T37" s="248"/>
      <c r="U37" s="13">
        <v>500</v>
      </c>
      <c r="V37" s="13"/>
      <c r="W37" s="13"/>
      <c r="X37" s="258">
        <f>ROUND(SUM(T37:W37),5)</f>
        <v>500</v>
      </c>
      <c r="Y37" s="14">
        <f t="shared" si="3"/>
        <v>48473.81</v>
      </c>
    </row>
    <row r="38" spans="1:25">
      <c r="D38" s="12" t="s">
        <v>251</v>
      </c>
      <c r="G38" s="14">
        <v>54020.58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54020.58</v>
      </c>
    </row>
    <row r="39" spans="1:25">
      <c r="D39" s="12" t="s">
        <v>85</v>
      </c>
      <c r="F39" s="14">
        <v>117023.7</v>
      </c>
      <c r="H39" s="248"/>
      <c r="I39" s="13"/>
      <c r="J39" s="50"/>
      <c r="K39" s="50"/>
      <c r="L39" s="13"/>
      <c r="M39" s="259"/>
      <c r="N39" s="14"/>
      <c r="O39" s="248"/>
      <c r="P39" s="13"/>
      <c r="Q39" s="13"/>
      <c r="R39" s="13"/>
      <c r="S39" s="258"/>
      <c r="T39" s="249"/>
      <c r="U39" s="13"/>
      <c r="V39" s="13"/>
      <c r="W39" s="13"/>
      <c r="X39" s="259"/>
      <c r="Y39" s="14">
        <f t="shared" si="3"/>
        <v>117023.7</v>
      </c>
    </row>
    <row r="40" spans="1:25">
      <c r="D40" s="12" t="s">
        <v>86</v>
      </c>
      <c r="F40" s="14">
        <v>262439.90999999997</v>
      </c>
      <c r="H40" s="250"/>
      <c r="I40" s="17"/>
      <c r="J40" s="17">
        <v>800</v>
      </c>
      <c r="K40" s="17">
        <v>24.4</v>
      </c>
      <c r="L40" s="17"/>
      <c r="M40" s="260">
        <f>ROUND(SUM(H40:L40),5)</f>
        <v>824.4</v>
      </c>
      <c r="N40" s="17">
        <v>813.47</v>
      </c>
      <c r="O40" s="250"/>
      <c r="P40" s="17"/>
      <c r="Q40" s="17"/>
      <c r="R40" s="17"/>
      <c r="S40" s="260"/>
      <c r="T40" s="250">
        <v>2203.62</v>
      </c>
      <c r="U40" s="17"/>
      <c r="V40" s="17"/>
      <c r="W40" s="17"/>
      <c r="X40" s="260">
        <f>ROUND(SUM(T40:W40),5)</f>
        <v>2203.62</v>
      </c>
      <c r="Y40" s="14">
        <f t="shared" si="3"/>
        <v>266281.40000000002</v>
      </c>
    </row>
    <row r="41" spans="1:25">
      <c r="D41" s="12" t="s">
        <v>87</v>
      </c>
      <c r="F41" s="15">
        <v>78810.3</v>
      </c>
      <c r="H41" s="251"/>
      <c r="I41" s="26"/>
      <c r="J41" s="26"/>
      <c r="K41" s="26"/>
      <c r="L41" s="26"/>
      <c r="M41" s="261"/>
      <c r="N41" s="26"/>
      <c r="O41" s="251"/>
      <c r="P41" s="26"/>
      <c r="Q41" s="26"/>
      <c r="R41" s="18"/>
      <c r="S41" s="261"/>
      <c r="T41" s="251"/>
      <c r="U41" s="26"/>
      <c r="V41" s="26"/>
      <c r="W41" s="26"/>
      <c r="X41" s="261"/>
      <c r="Y41" s="15">
        <f t="shared" si="3"/>
        <v>78810.3</v>
      </c>
    </row>
    <row r="42" spans="1:25">
      <c r="C42" s="12" t="s">
        <v>88</v>
      </c>
      <c r="F42" s="15">
        <f t="shared" ref="F42:L42" si="4">ROUND(SUM(F30:F41),5)</f>
        <v>2806881.76</v>
      </c>
      <c r="G42" s="15">
        <f t="shared" si="4"/>
        <v>83974.17</v>
      </c>
      <c r="H42" s="251">
        <f t="shared" si="4"/>
        <v>1084.44</v>
      </c>
      <c r="I42" s="26">
        <f t="shared" si="4"/>
        <v>24399.759999999998</v>
      </c>
      <c r="J42" s="26">
        <f t="shared" si="4"/>
        <v>21728.75</v>
      </c>
      <c r="K42" s="26">
        <f t="shared" si="4"/>
        <v>3764.4</v>
      </c>
      <c r="L42" s="26">
        <f t="shared" si="4"/>
        <v>3721</v>
      </c>
      <c r="M42" s="261">
        <f>ROUND(SUM(H42:L42),5)</f>
        <v>54698.35</v>
      </c>
      <c r="N42" s="26">
        <f>ROUND(SUM(N30:N41),5)</f>
        <v>23375.759999999998</v>
      </c>
      <c r="O42" s="251">
        <f>ROUND(SUM(O30:O41),5)</f>
        <v>58156</v>
      </c>
      <c r="P42" s="26">
        <f>ROUND(SUM(P30:P41),5)</f>
        <v>3597.07</v>
      </c>
      <c r="Q42" s="26">
        <f>ROUND(SUM(Q30:Q41),5)</f>
        <v>2360.44</v>
      </c>
      <c r="R42" s="26"/>
      <c r="S42" s="261">
        <f>ROUND(SUM(O42:R42),5)</f>
        <v>64113.51</v>
      </c>
      <c r="T42" s="251">
        <f>ROUND(SUM(T30:T41),5)</f>
        <v>14456.34</v>
      </c>
      <c r="U42" s="18">
        <f>ROUND(SUM(U30:U41),5)</f>
        <v>850</v>
      </c>
      <c r="V42" s="26">
        <f>ROUND(SUM(V30:V41),5)</f>
        <v>4025.94</v>
      </c>
      <c r="W42" s="26">
        <f>ROUND(SUM(W30:W41),5)</f>
        <v>2034.67</v>
      </c>
      <c r="X42" s="261">
        <f>ROUND(SUM(T42:W42),5)</f>
        <v>21366.95</v>
      </c>
      <c r="Y42" s="15">
        <f t="shared" si="3"/>
        <v>3054410.5</v>
      </c>
    </row>
    <row r="43" spans="1:25" ht="14.5" thickBot="1">
      <c r="B43" s="12" t="s">
        <v>89</v>
      </c>
      <c r="F43" s="15">
        <f t="shared" ref="F43:L43" si="5">ROUND(F13+F29-F42,5)</f>
        <v>-67746.58</v>
      </c>
      <c r="G43" s="15">
        <f t="shared" si="5"/>
        <v>6423.68</v>
      </c>
      <c r="H43" s="298">
        <f t="shared" si="5"/>
        <v>-459.44</v>
      </c>
      <c r="I43" s="299">
        <f t="shared" si="5"/>
        <v>-4255.54</v>
      </c>
      <c r="J43" s="299">
        <f t="shared" si="5"/>
        <v>-181.34</v>
      </c>
      <c r="K43" s="299">
        <f t="shared" si="5"/>
        <v>-244.4</v>
      </c>
      <c r="L43" s="299">
        <f t="shared" si="5"/>
        <v>-669.9</v>
      </c>
      <c r="M43" s="304">
        <f>ROUND(SUM(H43:L43),5)</f>
        <v>-5810.62</v>
      </c>
      <c r="N43" s="16">
        <f>ROUND(N13+N29-N42,5)</f>
        <v>-731.35</v>
      </c>
      <c r="O43" s="253">
        <f>ROUND(O13+O29-O42,5)</f>
        <v>-52632</v>
      </c>
      <c r="P43" s="16">
        <f>ROUND(P13+P29-P42,5)</f>
        <v>-3211.07</v>
      </c>
      <c r="Q43" s="16">
        <f>ROUND(Q13+Q29-Q42,5)</f>
        <v>-2360.44</v>
      </c>
      <c r="R43" s="16">
        <f>ROUND(R13+R29-R42,5)</f>
        <v>1095</v>
      </c>
      <c r="S43" s="263">
        <f>ROUND(SUM(O43:R43),5)</f>
        <v>-57108.51</v>
      </c>
      <c r="T43" s="253">
        <f>ROUND(T13+T29-T42,5)</f>
        <v>-14456.34</v>
      </c>
      <c r="U43" s="20"/>
      <c r="V43" s="16">
        <f>ROUND(V13+V29-V42,5)</f>
        <v>-743</v>
      </c>
      <c r="W43" s="16">
        <f>ROUND(W13+W29-W42,5)</f>
        <v>5652.01</v>
      </c>
      <c r="X43" s="263">
        <f>ROUND(SUM(T43:W43),5)</f>
        <v>-9547.33</v>
      </c>
      <c r="Y43" s="15">
        <f t="shared" si="3"/>
        <v>-134520.71</v>
      </c>
    </row>
    <row r="44" spans="1:25" ht="14.5" thickBot="1">
      <c r="A44" s="12" t="s">
        <v>50</v>
      </c>
      <c r="F44" s="16">
        <f t="shared" ref="F44:L44" si="6">F43</f>
        <v>-67746.58</v>
      </c>
      <c r="G44" s="16">
        <f t="shared" si="6"/>
        <v>6423.68</v>
      </c>
      <c r="H44" s="250">
        <f t="shared" si="6"/>
        <v>-459.44</v>
      </c>
      <c r="I44" s="17">
        <f t="shared" si="6"/>
        <v>-4255.54</v>
      </c>
      <c r="J44" s="17">
        <f t="shared" si="6"/>
        <v>-181.34</v>
      </c>
      <c r="K44" s="17">
        <f t="shared" si="6"/>
        <v>-244.4</v>
      </c>
      <c r="L44" s="17">
        <f t="shared" si="6"/>
        <v>-669.9</v>
      </c>
      <c r="M44" s="311">
        <f>ROUND(SUM(H44:L44),5)</f>
        <v>-5810.62</v>
      </c>
      <c r="N44" s="13">
        <f>N43</f>
        <v>-731.35</v>
      </c>
      <c r="O44" s="250">
        <f>O43</f>
        <v>-52632</v>
      </c>
      <c r="P44" s="17">
        <f>P43</f>
        <v>-3211.07</v>
      </c>
      <c r="Q44" s="17">
        <f>Q43</f>
        <v>-2360.44</v>
      </c>
      <c r="R44" s="17">
        <f>R43</f>
        <v>1095</v>
      </c>
      <c r="S44" s="260">
        <f>ROUND(SUM(O44:R44),5)</f>
        <v>-57108.51</v>
      </c>
      <c r="T44" s="250">
        <f>T43</f>
        <v>-14456.34</v>
      </c>
      <c r="U44" s="17"/>
      <c r="V44" s="17">
        <f>V43</f>
        <v>-743</v>
      </c>
      <c r="W44" s="17">
        <f>W43</f>
        <v>5652.01</v>
      </c>
      <c r="X44" s="306">
        <f>ROUND(SUM(T44:W44),5)</f>
        <v>-9547.33</v>
      </c>
      <c r="Y44" s="16">
        <f t="shared" si="3"/>
        <v>-134520.71</v>
      </c>
    </row>
    <row r="45" spans="1:25">
      <c r="H45" s="300"/>
      <c r="I45" s="281"/>
      <c r="J45" s="281"/>
      <c r="K45" s="281"/>
      <c r="L45" s="281"/>
      <c r="M45" s="312"/>
      <c r="O45" s="300"/>
      <c r="P45" s="281"/>
      <c r="Q45" s="281"/>
      <c r="R45" s="281"/>
      <c r="S45" s="312"/>
      <c r="T45" s="300"/>
      <c r="U45" s="281"/>
      <c r="V45" s="281"/>
      <c r="W45" s="281"/>
      <c r="X45" s="312"/>
    </row>
  </sheetData>
  <pageMargins left="0.75" right="0.5" top="0.5" bottom="0.75" header="0.5" footer="0.5"/>
  <pageSetup paperSize="5" scale="57" orientation="landscape" r:id="rId1"/>
  <headerFooter>
    <oddFooter>&amp;L&amp;F&amp;C&amp;A&amp;R&amp;D  &amp;T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64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6" width="11.6640625" style="6" customWidth="1"/>
    <col min="7" max="7" width="10.5" style="6" customWidth="1"/>
    <col min="8" max="8" width="11.08203125" style="6" customWidth="1" outlineLevel="1"/>
    <col min="9" max="9" width="10.33203125" style="6" customWidth="1" outlineLevel="1"/>
    <col min="10" max="10" width="9.6640625" style="6" customWidth="1" outlineLevel="1"/>
    <col min="11" max="11" width="10.33203125" style="6" customWidth="1" outlineLevel="1"/>
    <col min="12" max="12" width="9.5" style="6" customWidth="1"/>
    <col min="13" max="13" width="9.6640625" style="6" customWidth="1"/>
    <col min="14" max="14" width="10.6640625" style="6" customWidth="1" outlineLevel="1"/>
    <col min="15" max="15" width="10.5" style="6" customWidth="1" outlineLevel="1"/>
    <col min="16" max="16" width="11" style="6" customWidth="1" outlineLevel="1"/>
    <col min="17" max="17" width="10.33203125" style="6" customWidth="1" outlineLevel="1"/>
    <col min="18" max="18" width="10.1640625" style="6" customWidth="1"/>
    <col min="19" max="22" width="11.1640625" style="6" customWidth="1" outlineLevel="1"/>
    <col min="23" max="23" width="10.83203125" style="6" customWidth="1"/>
    <col min="24" max="24" width="13.1640625" style="6" customWidth="1"/>
    <col min="25" max="16384" width="8.664062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0">
      <c r="A8" s="5" t="s">
        <v>0</v>
      </c>
      <c r="X8" s="6" t="s">
        <v>565</v>
      </c>
    </row>
    <row r="9" spans="1:24" ht="24">
      <c r="A9" s="7" t="s">
        <v>224</v>
      </c>
      <c r="X9" s="8" t="s">
        <v>566</v>
      </c>
    </row>
    <row r="10" spans="1:24" ht="16.5">
      <c r="A10" s="9" t="s">
        <v>567</v>
      </c>
      <c r="X10" s="10" t="s">
        <v>2</v>
      </c>
    </row>
    <row r="11" spans="1:24" ht="56">
      <c r="H11" s="270" t="s">
        <v>226</v>
      </c>
      <c r="I11" s="271" t="s">
        <v>227</v>
      </c>
      <c r="J11" s="271" t="s">
        <v>228</v>
      </c>
      <c r="K11" s="271" t="s">
        <v>229</v>
      </c>
      <c r="L11" s="284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84"/>
      <c r="S11" s="270" t="s">
        <v>234</v>
      </c>
      <c r="T11" s="271" t="s">
        <v>541</v>
      </c>
      <c r="U11" s="271" t="s">
        <v>572</v>
      </c>
      <c r="V11" s="271" t="s">
        <v>571</v>
      </c>
      <c r="W11" s="284"/>
    </row>
    <row r="12" spans="1:24" ht="44.5" customHeight="1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85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85" t="s">
        <v>244</v>
      </c>
      <c r="S12" s="272" t="s">
        <v>245</v>
      </c>
      <c r="T12" s="22" t="s">
        <v>245</v>
      </c>
      <c r="U12" s="22" t="s">
        <v>245</v>
      </c>
      <c r="V12" s="22" t="s">
        <v>245</v>
      </c>
      <c r="W12" s="285" t="s">
        <v>246</v>
      </c>
      <c r="X12" s="11" t="s">
        <v>63</v>
      </c>
    </row>
    <row r="13" spans="1:24">
      <c r="B13" s="12" t="s">
        <v>64</v>
      </c>
      <c r="H13" s="283"/>
      <c r="L13" s="286"/>
      <c r="N13" s="283"/>
      <c r="R13" s="286"/>
      <c r="S13" s="283"/>
      <c r="W13" s="286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87"/>
      <c r="M14" s="13"/>
      <c r="N14" s="248"/>
      <c r="O14" s="13"/>
      <c r="P14" s="13"/>
      <c r="Q14" s="13"/>
      <c r="R14" s="287"/>
      <c r="S14" s="248"/>
      <c r="T14" s="13"/>
      <c r="U14" s="13"/>
      <c r="V14" s="13"/>
      <c r="W14" s="287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87"/>
      <c r="M15" s="13"/>
      <c r="N15" s="248"/>
      <c r="O15" s="13"/>
      <c r="P15" s="13"/>
      <c r="Q15" s="13"/>
      <c r="R15" s="287"/>
      <c r="S15" s="248"/>
      <c r="T15" s="13"/>
      <c r="U15" s="13"/>
      <c r="V15" s="13"/>
      <c r="W15" s="287"/>
      <c r="X15" s="14">
        <f t="shared" ref="X15:X28" si="0">ROUND(SUM(F15:G15)+SUM(L15:M15)+R15+W15,5)</f>
        <v>15538.32</v>
      </c>
    </row>
    <row r="16" spans="1:24">
      <c r="E16" s="12" t="s">
        <v>67</v>
      </c>
      <c r="F16" s="14">
        <v>2138287</v>
      </c>
      <c r="G16" s="13"/>
      <c r="H16" s="248"/>
      <c r="I16" s="13"/>
      <c r="J16" s="13"/>
      <c r="K16" s="13"/>
      <c r="L16" s="287"/>
      <c r="M16" s="13"/>
      <c r="N16" s="248"/>
      <c r="O16" s="13"/>
      <c r="P16" s="13"/>
      <c r="Q16" s="13"/>
      <c r="R16" s="287"/>
      <c r="S16" s="248"/>
      <c r="T16" s="13"/>
      <c r="U16" s="13"/>
      <c r="V16" s="13"/>
      <c r="W16" s="287"/>
      <c r="X16" s="14">
        <f t="shared" si="0"/>
        <v>2138287</v>
      </c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87"/>
      <c r="M17" s="13"/>
      <c r="N17" s="249">
        <v>5524</v>
      </c>
      <c r="O17" s="50">
        <v>386</v>
      </c>
      <c r="P17" s="13"/>
      <c r="Q17" s="50">
        <v>1095</v>
      </c>
      <c r="R17" s="288">
        <f>ROUND(SUM(N17:Q17),5)</f>
        <v>7005</v>
      </c>
      <c r="S17" s="248"/>
      <c r="T17" s="13"/>
      <c r="U17" s="13"/>
      <c r="V17" s="13"/>
      <c r="W17" s="287"/>
      <c r="X17" s="14">
        <f t="shared" si="0"/>
        <v>7005</v>
      </c>
    </row>
    <row r="18" spans="3:24">
      <c r="E18" s="12" t="s">
        <v>248</v>
      </c>
      <c r="F18" s="13"/>
      <c r="G18" s="14">
        <v>70028.55</v>
      </c>
      <c r="H18" s="248"/>
      <c r="I18" s="13"/>
      <c r="J18" s="13"/>
      <c r="K18" s="13"/>
      <c r="L18" s="287"/>
      <c r="M18" s="13"/>
      <c r="N18" s="248"/>
      <c r="O18" s="13"/>
      <c r="P18" s="13"/>
      <c r="Q18" s="13"/>
      <c r="R18" s="287"/>
      <c r="S18" s="248"/>
      <c r="T18" s="13"/>
      <c r="U18" s="13"/>
      <c r="V18" s="13"/>
      <c r="W18" s="287"/>
      <c r="X18" s="14">
        <f t="shared" si="0"/>
        <v>70028.55</v>
      </c>
    </row>
    <row r="19" spans="3:24">
      <c r="E19" s="12" t="s">
        <v>68</v>
      </c>
      <c r="F19" s="13"/>
      <c r="G19" s="13"/>
      <c r="H19" s="249">
        <v>15835.01</v>
      </c>
      <c r="I19" s="50">
        <v>13651.38</v>
      </c>
      <c r="J19" s="50">
        <v>3520</v>
      </c>
      <c r="K19" s="50">
        <v>2856.1</v>
      </c>
      <c r="L19" s="288">
        <f>ROUND(SUM(H19:K19),5)</f>
        <v>35862.49</v>
      </c>
      <c r="M19" s="13"/>
      <c r="N19" s="248"/>
      <c r="O19" s="13"/>
      <c r="P19" s="13"/>
      <c r="Q19" s="13"/>
      <c r="R19" s="287"/>
      <c r="S19" s="248"/>
      <c r="T19" s="13"/>
      <c r="U19" s="13"/>
      <c r="V19" s="13"/>
      <c r="W19" s="287"/>
      <c r="X19" s="14">
        <f t="shared" si="0"/>
        <v>35862.49</v>
      </c>
    </row>
    <row r="20" spans="3:24">
      <c r="E20" s="12" t="s">
        <v>69</v>
      </c>
      <c r="F20" s="14">
        <v>59.71</v>
      </c>
      <c r="G20" s="13"/>
      <c r="H20" s="248"/>
      <c r="I20" s="13"/>
      <c r="J20" s="13"/>
      <c r="K20" s="13"/>
      <c r="L20" s="287"/>
      <c r="M20" s="13"/>
      <c r="N20" s="248"/>
      <c r="O20" s="13"/>
      <c r="P20" s="13"/>
      <c r="Q20" s="13"/>
      <c r="R20" s="287"/>
      <c r="S20" s="248"/>
      <c r="T20" s="13"/>
      <c r="U20" s="13"/>
      <c r="V20" s="13"/>
      <c r="W20" s="287"/>
      <c r="X20" s="14">
        <f t="shared" si="0"/>
        <v>59.71</v>
      </c>
    </row>
    <row r="21" spans="3:24">
      <c r="E21" s="12" t="s">
        <v>70</v>
      </c>
      <c r="F21" s="14">
        <v>15044.72</v>
      </c>
      <c r="G21" s="13"/>
      <c r="H21" s="248"/>
      <c r="I21" s="13"/>
      <c r="J21" s="13"/>
      <c r="K21" s="13"/>
      <c r="L21" s="287"/>
      <c r="M21" s="14">
        <v>14638.11</v>
      </c>
      <c r="N21" s="248"/>
      <c r="O21" s="13"/>
      <c r="P21" s="13"/>
      <c r="Q21" s="13"/>
      <c r="R21" s="287"/>
      <c r="S21" s="248"/>
      <c r="T21" s="13"/>
      <c r="U21" s="13"/>
      <c r="V21" s="13"/>
      <c r="W21" s="287"/>
      <c r="X21" s="14">
        <f t="shared" si="0"/>
        <v>29682.83</v>
      </c>
    </row>
    <row r="22" spans="3:24">
      <c r="E22" s="12" t="s">
        <v>71</v>
      </c>
      <c r="F22" s="14">
        <v>17140.3</v>
      </c>
      <c r="G22" s="13"/>
      <c r="H22" s="248"/>
      <c r="I22" s="13"/>
      <c r="J22" s="13"/>
      <c r="K22" s="13"/>
      <c r="L22" s="287"/>
      <c r="M22" s="13"/>
      <c r="N22" s="248"/>
      <c r="O22" s="13"/>
      <c r="P22" s="13"/>
      <c r="Q22" s="13"/>
      <c r="R22" s="287"/>
      <c r="S22" s="248"/>
      <c r="T22" s="13"/>
      <c r="U22" s="13"/>
      <c r="V22" s="13"/>
      <c r="W22" s="287"/>
      <c r="X22" s="14">
        <f t="shared" si="0"/>
        <v>17140.3</v>
      </c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87"/>
      <c r="M23" s="13"/>
      <c r="N23" s="248"/>
      <c r="O23" s="13"/>
      <c r="P23" s="13"/>
      <c r="Q23" s="13"/>
      <c r="R23" s="287"/>
      <c r="S23" s="248"/>
      <c r="T23" s="50">
        <v>350</v>
      </c>
      <c r="U23" s="13"/>
      <c r="V23" s="13"/>
      <c r="W23" s="288">
        <f>ROUND(SUM(S23:V23),5)</f>
        <v>350</v>
      </c>
      <c r="X23" s="14">
        <f t="shared" si="0"/>
        <v>350</v>
      </c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87"/>
      <c r="M24" s="13"/>
      <c r="N24" s="248"/>
      <c r="O24" s="13"/>
      <c r="P24" s="13"/>
      <c r="Q24" s="13"/>
      <c r="R24" s="287"/>
      <c r="S24" s="248"/>
      <c r="T24" s="13"/>
      <c r="U24" s="13"/>
      <c r="V24" s="13"/>
      <c r="W24" s="287"/>
      <c r="X24" s="14">
        <f t="shared" si="0"/>
        <v>3303.57</v>
      </c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87"/>
      <c r="M25" s="13"/>
      <c r="N25" s="248"/>
      <c r="O25" s="13"/>
      <c r="P25" s="13"/>
      <c r="Q25" s="13"/>
      <c r="R25" s="287"/>
      <c r="S25" s="248"/>
      <c r="T25" s="13"/>
      <c r="U25" s="13"/>
      <c r="V25" s="13"/>
      <c r="W25" s="287"/>
      <c r="X25" s="14">
        <f t="shared" si="0"/>
        <v>3252.98</v>
      </c>
    </row>
    <row r="26" spans="3:24">
      <c r="E26" s="12" t="s">
        <v>75</v>
      </c>
      <c r="F26" s="15">
        <v>16113.5</v>
      </c>
      <c r="G26" s="17"/>
      <c r="H26" s="250"/>
      <c r="I26" s="17"/>
      <c r="J26" s="17"/>
      <c r="K26" s="17"/>
      <c r="L26" s="290"/>
      <c r="M26" s="17"/>
      <c r="N26" s="250"/>
      <c r="O26" s="17"/>
      <c r="P26" s="17"/>
      <c r="Q26" s="17"/>
      <c r="R26" s="290"/>
      <c r="S26" s="250"/>
      <c r="T26" s="17"/>
      <c r="U26" s="17"/>
      <c r="V26" s="17"/>
      <c r="W26" s="290"/>
      <c r="X26" s="15">
        <f t="shared" si="0"/>
        <v>16113.5</v>
      </c>
    </row>
    <row r="27" spans="3:24">
      <c r="D27" s="12" t="s">
        <v>76</v>
      </c>
      <c r="F27" s="26">
        <f t="shared" ref="F27:K27" si="1">ROUND(SUM(F14:F26),5)</f>
        <v>2208740.1</v>
      </c>
      <c r="G27" s="26">
        <f t="shared" si="1"/>
        <v>70028.55</v>
      </c>
      <c r="H27" s="251">
        <f t="shared" si="1"/>
        <v>15835.01</v>
      </c>
      <c r="I27" s="26">
        <f t="shared" si="1"/>
        <v>13651.38</v>
      </c>
      <c r="J27" s="26">
        <f t="shared" si="1"/>
        <v>3520</v>
      </c>
      <c r="K27" s="26">
        <f t="shared" si="1"/>
        <v>2856.1</v>
      </c>
      <c r="L27" s="291">
        <f>ROUND(SUM(H27:K27),5)</f>
        <v>35862.49</v>
      </c>
      <c r="M27" s="26">
        <f>ROUND(SUM(M14:M26),5)</f>
        <v>14638.11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91">
        <f>ROUND(SUM(N27:Q27),5)</f>
        <v>7005</v>
      </c>
      <c r="S27" s="254"/>
      <c r="T27" s="26">
        <f>ROUND(SUM(T14:T26),5)</f>
        <v>350</v>
      </c>
      <c r="U27" s="18"/>
      <c r="V27" s="18"/>
      <c r="W27" s="291">
        <f>ROUND(SUM(S27:V27),5)</f>
        <v>350</v>
      </c>
      <c r="X27" s="26">
        <f t="shared" si="0"/>
        <v>2336624.25</v>
      </c>
    </row>
    <row r="28" spans="3:24">
      <c r="C28" s="12" t="s">
        <v>77</v>
      </c>
      <c r="F28" s="14">
        <f t="shared" ref="F28:K28" si="2">F27</f>
        <v>2208740.1</v>
      </c>
      <c r="G28" s="14">
        <f t="shared" si="2"/>
        <v>70028.55</v>
      </c>
      <c r="H28" s="249">
        <f t="shared" si="2"/>
        <v>15835.01</v>
      </c>
      <c r="I28" s="50">
        <f t="shared" si="2"/>
        <v>13651.38</v>
      </c>
      <c r="J28" s="50">
        <f t="shared" si="2"/>
        <v>3520</v>
      </c>
      <c r="K28" s="50">
        <f t="shared" si="2"/>
        <v>2856.1</v>
      </c>
      <c r="L28" s="288">
        <f>ROUND(SUM(H28:K28),5)</f>
        <v>35862.49</v>
      </c>
      <c r="M28" s="14">
        <f>M27</f>
        <v>14638.11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88">
        <f>ROUND(SUM(N28:Q28),5)</f>
        <v>7005</v>
      </c>
      <c r="S28" s="248"/>
      <c r="T28" s="50">
        <f>T27</f>
        <v>350</v>
      </c>
      <c r="U28" s="13"/>
      <c r="V28" s="13"/>
      <c r="W28" s="288">
        <f>ROUND(SUM(S28:V28),5)</f>
        <v>350</v>
      </c>
      <c r="X28" s="14">
        <f t="shared" si="0"/>
        <v>2336624.25</v>
      </c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87"/>
      <c r="M29" s="13"/>
      <c r="N29" s="248"/>
      <c r="O29" s="13"/>
      <c r="P29" s="13"/>
      <c r="Q29" s="13"/>
      <c r="R29" s="287"/>
      <c r="S29" s="248"/>
      <c r="T29" s="13"/>
      <c r="U29" s="13"/>
      <c r="V29" s="13"/>
      <c r="W29" s="287"/>
      <c r="X29" s="13"/>
    </row>
    <row r="30" spans="3:24">
      <c r="D30" s="12" t="s">
        <v>79</v>
      </c>
      <c r="F30" s="14">
        <v>1565653.07</v>
      </c>
      <c r="G30" s="14">
        <v>22622.09</v>
      </c>
      <c r="H30" s="248"/>
      <c r="I30" s="13"/>
      <c r="J30" s="13"/>
      <c r="K30" s="13"/>
      <c r="L30" s="287"/>
      <c r="M30" s="13"/>
      <c r="N30" s="249">
        <v>34920</v>
      </c>
      <c r="O30" s="13"/>
      <c r="P30" s="13"/>
      <c r="Q30" s="13"/>
      <c r="R30" s="288">
        <f>ROUND(SUM(N30:Q30),5)</f>
        <v>34920</v>
      </c>
      <c r="S30" s="248"/>
      <c r="T30" s="13"/>
      <c r="U30" s="13"/>
      <c r="V30" s="13"/>
      <c r="W30" s="287"/>
      <c r="X30" s="14">
        <f t="shared" ref="X30:X42" si="3">ROUND(SUM(F30:G30)+SUM(L30:M30)+R30+W30,5)</f>
        <v>1623195.16</v>
      </c>
    </row>
    <row r="31" spans="3:24">
      <c r="D31" s="12" t="s">
        <v>80</v>
      </c>
      <c r="F31" s="14">
        <v>259735</v>
      </c>
      <c r="G31" s="13"/>
      <c r="H31" s="248"/>
      <c r="I31" s="13"/>
      <c r="J31" s="13"/>
      <c r="K31" s="13"/>
      <c r="L31" s="287"/>
      <c r="M31" s="13"/>
      <c r="N31" s="248"/>
      <c r="O31" s="13"/>
      <c r="P31" s="13"/>
      <c r="Q31" s="13"/>
      <c r="R31" s="287"/>
      <c r="S31" s="248"/>
      <c r="T31" s="13"/>
      <c r="U31" s="13"/>
      <c r="V31" s="13"/>
      <c r="W31" s="287"/>
      <c r="X31" s="14">
        <f t="shared" si="3"/>
        <v>259735</v>
      </c>
    </row>
    <row r="32" spans="3:24">
      <c r="D32" s="12" t="s">
        <v>81</v>
      </c>
      <c r="F32" s="14">
        <v>11853.4</v>
      </c>
      <c r="G32" s="13"/>
      <c r="H32" s="248"/>
      <c r="I32" s="13"/>
      <c r="J32" s="13"/>
      <c r="K32" s="13"/>
      <c r="L32" s="287"/>
      <c r="M32" s="13"/>
      <c r="N32" s="248"/>
      <c r="O32" s="13"/>
      <c r="P32" s="13"/>
      <c r="Q32" s="13"/>
      <c r="R32" s="287"/>
      <c r="S32" s="248"/>
      <c r="T32" s="50">
        <v>350</v>
      </c>
      <c r="U32" s="50">
        <v>2150</v>
      </c>
      <c r="V32" s="13"/>
      <c r="W32" s="288">
        <f>ROUND(SUM(S32:V32),5)</f>
        <v>2500</v>
      </c>
      <c r="X32" s="14">
        <f t="shared" si="3"/>
        <v>14353.4</v>
      </c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87"/>
      <c r="M33" s="13"/>
      <c r="N33" s="248"/>
      <c r="O33" s="13"/>
      <c r="P33" s="13"/>
      <c r="Q33" s="13"/>
      <c r="R33" s="287"/>
      <c r="S33" s="248"/>
      <c r="T33" s="13"/>
      <c r="U33" s="13"/>
      <c r="V33" s="13"/>
      <c r="W33" s="287"/>
      <c r="X33" s="14">
        <f t="shared" si="3"/>
        <v>1562.79</v>
      </c>
    </row>
    <row r="34" spans="1:24">
      <c r="D34" s="12" t="s">
        <v>84</v>
      </c>
      <c r="F34" s="14">
        <v>38995.22</v>
      </c>
      <c r="G34" s="13"/>
      <c r="H34" s="248"/>
      <c r="I34" s="13"/>
      <c r="J34" s="13"/>
      <c r="K34" s="50">
        <v>675</v>
      </c>
      <c r="L34" s="288">
        <f>ROUND(SUM(H34:K34),5)</f>
        <v>675</v>
      </c>
      <c r="M34" s="14">
        <v>15574.58</v>
      </c>
      <c r="N34" s="249">
        <v>13037.25</v>
      </c>
      <c r="O34" s="50">
        <v>3597.07</v>
      </c>
      <c r="P34" s="50">
        <v>2360.44</v>
      </c>
      <c r="Q34" s="13"/>
      <c r="R34" s="288">
        <f>ROUND(SUM(N34:Q34),5)</f>
        <v>18994.759999999998</v>
      </c>
      <c r="S34" s="249">
        <v>12252.72</v>
      </c>
      <c r="T34" s="13"/>
      <c r="U34" s="50">
        <v>1800.94</v>
      </c>
      <c r="V34" s="50">
        <v>774.97</v>
      </c>
      <c r="W34" s="288">
        <f>ROUND(SUM(S34:V34),5)</f>
        <v>14828.63</v>
      </c>
      <c r="X34" s="14">
        <f t="shared" si="3"/>
        <v>89068.19</v>
      </c>
    </row>
    <row r="35" spans="1:24">
      <c r="D35" s="12" t="s">
        <v>250</v>
      </c>
      <c r="F35" s="13"/>
      <c r="G35" s="13"/>
      <c r="H35" s="249">
        <v>18464.39</v>
      </c>
      <c r="I35" s="50">
        <v>5463.05</v>
      </c>
      <c r="J35" s="50">
        <v>3740</v>
      </c>
      <c r="K35" s="50">
        <v>2411</v>
      </c>
      <c r="L35" s="288">
        <f>ROUND(SUM(H35:K35),5)</f>
        <v>30078.44</v>
      </c>
      <c r="M35" s="13"/>
      <c r="N35" s="248"/>
      <c r="O35" s="13"/>
      <c r="P35" s="13"/>
      <c r="Q35" s="13"/>
      <c r="R35" s="287"/>
      <c r="S35" s="248"/>
      <c r="T35" s="13"/>
      <c r="U35" s="13"/>
      <c r="V35" s="13"/>
      <c r="W35" s="287"/>
      <c r="X35" s="14">
        <f t="shared" si="3"/>
        <v>30078.44</v>
      </c>
    </row>
    <row r="36" spans="1:24">
      <c r="D36" s="12" t="s">
        <v>251</v>
      </c>
      <c r="F36" s="13"/>
      <c r="G36" s="14">
        <v>38655.03</v>
      </c>
      <c r="H36" s="248"/>
      <c r="I36" s="13"/>
      <c r="J36" s="13"/>
      <c r="K36" s="13"/>
      <c r="L36" s="287"/>
      <c r="M36" s="13"/>
      <c r="N36" s="248"/>
      <c r="O36" s="13"/>
      <c r="P36" s="13"/>
      <c r="Q36" s="13"/>
      <c r="R36" s="287"/>
      <c r="S36" s="248"/>
      <c r="T36" s="13"/>
      <c r="U36" s="13"/>
      <c r="V36" s="13"/>
      <c r="W36" s="287"/>
      <c r="X36" s="14">
        <f t="shared" si="3"/>
        <v>38655.03</v>
      </c>
    </row>
    <row r="37" spans="1:24">
      <c r="D37" s="12" t="s">
        <v>85</v>
      </c>
      <c r="F37" s="14">
        <v>89430.98</v>
      </c>
      <c r="G37" s="14">
        <v>6158.57</v>
      </c>
      <c r="H37" s="248"/>
      <c r="I37" s="13"/>
      <c r="J37" s="13"/>
      <c r="K37" s="13"/>
      <c r="L37" s="287"/>
      <c r="M37" s="13"/>
      <c r="N37" s="248"/>
      <c r="O37" s="13"/>
      <c r="P37" s="13"/>
      <c r="Q37" s="13"/>
      <c r="R37" s="287"/>
      <c r="S37" s="248"/>
      <c r="T37" s="13"/>
      <c r="U37" s="13"/>
      <c r="V37" s="13"/>
      <c r="W37" s="287"/>
      <c r="X37" s="14">
        <f t="shared" si="3"/>
        <v>95589.55</v>
      </c>
    </row>
    <row r="38" spans="1:24">
      <c r="D38" s="12" t="s">
        <v>86</v>
      </c>
      <c r="F38" s="14">
        <v>202410.65</v>
      </c>
      <c r="G38" s="13"/>
      <c r="H38" s="248"/>
      <c r="I38" s="13"/>
      <c r="J38" s="50">
        <v>24.4</v>
      </c>
      <c r="K38" s="13"/>
      <c r="L38" s="288">
        <f>ROUND(SUM(H38:K38),5)</f>
        <v>24.4</v>
      </c>
      <c r="M38" s="14">
        <v>813.47</v>
      </c>
      <c r="N38" s="248"/>
      <c r="O38" s="13"/>
      <c r="P38" s="13"/>
      <c r="Q38" s="13"/>
      <c r="R38" s="287"/>
      <c r="S38" s="249">
        <v>1500</v>
      </c>
      <c r="T38" s="13"/>
      <c r="U38" s="13"/>
      <c r="V38" s="13"/>
      <c r="W38" s="288">
        <f>ROUND(SUM(S38:V38),5)</f>
        <v>1500</v>
      </c>
      <c r="X38" s="14">
        <f t="shared" si="3"/>
        <v>204748.52</v>
      </c>
    </row>
    <row r="39" spans="1:24">
      <c r="D39" s="12" t="s">
        <v>87</v>
      </c>
      <c r="F39" s="15">
        <v>63048.24</v>
      </c>
      <c r="G39" s="17"/>
      <c r="H39" s="250"/>
      <c r="I39" s="17"/>
      <c r="J39" s="17"/>
      <c r="K39" s="17"/>
      <c r="L39" s="290"/>
      <c r="M39" s="17"/>
      <c r="N39" s="250"/>
      <c r="O39" s="17"/>
      <c r="P39" s="17"/>
      <c r="Q39" s="17"/>
      <c r="R39" s="290"/>
      <c r="S39" s="250"/>
      <c r="T39" s="17"/>
      <c r="U39" s="17"/>
      <c r="V39" s="17"/>
      <c r="W39" s="290"/>
      <c r="X39" s="15">
        <f t="shared" si="3"/>
        <v>63048.24</v>
      </c>
    </row>
    <row r="40" spans="1:24">
      <c r="C40" s="12" t="s">
        <v>88</v>
      </c>
      <c r="F40" s="26">
        <f t="shared" ref="F40:K40" si="4">ROUND(SUM(F29:F39),5)</f>
        <v>2232689.35</v>
      </c>
      <c r="G40" s="26">
        <f t="shared" si="4"/>
        <v>67435.69</v>
      </c>
      <c r="H40" s="251">
        <f t="shared" si="4"/>
        <v>18464.39</v>
      </c>
      <c r="I40" s="26">
        <f t="shared" si="4"/>
        <v>5463.05</v>
      </c>
      <c r="J40" s="26">
        <f t="shared" si="4"/>
        <v>3764.4</v>
      </c>
      <c r="K40" s="26">
        <f t="shared" si="4"/>
        <v>3086</v>
      </c>
      <c r="L40" s="291">
        <f>ROUND(SUM(H40:K40),5)</f>
        <v>30777.84</v>
      </c>
      <c r="M40" s="26">
        <f>ROUND(SUM(M29:M39),5)</f>
        <v>16388.05</v>
      </c>
      <c r="N40" s="251">
        <f>ROUND(SUM(N29:N39),5)</f>
        <v>47957.25</v>
      </c>
      <c r="O40" s="26">
        <f>ROUND(SUM(O29:O39),5)</f>
        <v>3597.07</v>
      </c>
      <c r="P40" s="26">
        <f>ROUND(SUM(P29:P39),5)</f>
        <v>2360.44</v>
      </c>
      <c r="Q40" s="18"/>
      <c r="R40" s="291">
        <f>ROUND(SUM(N40:Q40),5)</f>
        <v>53914.76</v>
      </c>
      <c r="S40" s="251">
        <f>ROUND(SUM(S29:S39),5)</f>
        <v>13752.72</v>
      </c>
      <c r="T40" s="26">
        <f>ROUND(SUM(T29:T39),5)</f>
        <v>350</v>
      </c>
      <c r="U40" s="26">
        <f>ROUND(SUM(U29:U39),5)</f>
        <v>3950.94</v>
      </c>
      <c r="V40" s="26">
        <f>ROUND(SUM(V29:V39),5)</f>
        <v>774.97</v>
      </c>
      <c r="W40" s="291">
        <f>ROUND(SUM(S40:V40),5)</f>
        <v>18828.63</v>
      </c>
      <c r="X40" s="26">
        <f t="shared" si="3"/>
        <v>2420034.3199999998</v>
      </c>
    </row>
    <row r="41" spans="1:24">
      <c r="B41" s="12" t="s">
        <v>89</v>
      </c>
      <c r="F41" s="26">
        <f t="shared" ref="F41:K41" si="5">ROUND(F13+F28-F40,5)</f>
        <v>-23949.25</v>
      </c>
      <c r="G41" s="26">
        <f t="shared" si="5"/>
        <v>2592.86</v>
      </c>
      <c r="H41" s="251">
        <f t="shared" si="5"/>
        <v>-2629.38</v>
      </c>
      <c r="I41" s="26">
        <f t="shared" si="5"/>
        <v>8188.33</v>
      </c>
      <c r="J41" s="26">
        <f t="shared" si="5"/>
        <v>-244.4</v>
      </c>
      <c r="K41" s="26">
        <f t="shared" si="5"/>
        <v>-229.9</v>
      </c>
      <c r="L41" s="291">
        <f>ROUND(SUM(H41:K41),5)</f>
        <v>5084.6499999999996</v>
      </c>
      <c r="M41" s="26">
        <f>ROUND(M13+M28-M40,5)</f>
        <v>-1749.94</v>
      </c>
      <c r="N41" s="251">
        <f>ROUND(N13+N28-N40,5)</f>
        <v>-42433.25</v>
      </c>
      <c r="O41" s="26">
        <f>ROUND(O13+O28-O40,5)</f>
        <v>-3211.07</v>
      </c>
      <c r="P41" s="26">
        <f>ROUND(P13+P28-P40,5)</f>
        <v>-2360.44</v>
      </c>
      <c r="Q41" s="26">
        <f>ROUND(Q13+Q28-Q40,5)</f>
        <v>1095</v>
      </c>
      <c r="R41" s="291">
        <f>ROUND(SUM(N41:Q41),5)</f>
        <v>-46909.760000000002</v>
      </c>
      <c r="S41" s="251">
        <f>ROUND(S13+S28-S40,5)</f>
        <v>-13752.72</v>
      </c>
      <c r="T41" s="18"/>
      <c r="U41" s="26">
        <f>ROUND(U13+U28-U40,5)</f>
        <v>-3950.94</v>
      </c>
      <c r="V41" s="26">
        <f>ROUND(V13+V28-V40,5)</f>
        <v>-774.97</v>
      </c>
      <c r="W41" s="291">
        <f>ROUND(SUM(S41:V41),5)</f>
        <v>-18478.63</v>
      </c>
      <c r="X41" s="26">
        <f t="shared" si="3"/>
        <v>-83410.070000000007</v>
      </c>
    </row>
    <row r="42" spans="1:24" ht="14.5" thickBot="1">
      <c r="A42" s="12" t="s">
        <v>50</v>
      </c>
      <c r="F42" s="16">
        <f t="shared" ref="F42:K42" si="6">F41</f>
        <v>-23949.25</v>
      </c>
      <c r="G42" s="16">
        <f t="shared" si="6"/>
        <v>2592.86</v>
      </c>
      <c r="H42" s="253">
        <f t="shared" si="6"/>
        <v>-2629.38</v>
      </c>
      <c r="I42" s="16">
        <f t="shared" si="6"/>
        <v>8188.33</v>
      </c>
      <c r="J42" s="16">
        <f t="shared" si="6"/>
        <v>-244.4</v>
      </c>
      <c r="K42" s="16">
        <f t="shared" si="6"/>
        <v>-229.9</v>
      </c>
      <c r="L42" s="289">
        <f>ROUND(SUM(H42:K42),5)</f>
        <v>5084.6499999999996</v>
      </c>
      <c r="M42" s="16">
        <f>M41</f>
        <v>-1749.94</v>
      </c>
      <c r="N42" s="253">
        <f>N41</f>
        <v>-42433.25</v>
      </c>
      <c r="O42" s="16">
        <f>O41</f>
        <v>-3211.07</v>
      </c>
      <c r="P42" s="16">
        <f>P41</f>
        <v>-2360.44</v>
      </c>
      <c r="Q42" s="16">
        <f>Q41</f>
        <v>1095</v>
      </c>
      <c r="R42" s="289">
        <f>ROUND(SUM(N42:Q42),5)</f>
        <v>-46909.760000000002</v>
      </c>
      <c r="S42" s="253">
        <f>S41</f>
        <v>-13752.72</v>
      </c>
      <c r="T42" s="20"/>
      <c r="U42" s="16">
        <f>U41</f>
        <v>-3950.94</v>
      </c>
      <c r="V42" s="16">
        <f>V41</f>
        <v>-774.97</v>
      </c>
      <c r="W42" s="289">
        <f>ROUND(SUM(S42:V42),5)</f>
        <v>-18478.63</v>
      </c>
      <c r="X42" s="16">
        <f t="shared" si="3"/>
        <v>-83410.070000000007</v>
      </c>
    </row>
    <row r="43" spans="1:24">
      <c r="F43" s="13"/>
      <c r="G43" s="13"/>
      <c r="H43" s="250"/>
      <c r="I43" s="17"/>
      <c r="J43" s="17"/>
      <c r="K43" s="17"/>
      <c r="L43" s="290"/>
      <c r="M43" s="13"/>
      <c r="N43" s="250"/>
      <c r="O43" s="17"/>
      <c r="P43" s="17"/>
      <c r="Q43" s="17"/>
      <c r="R43" s="290"/>
      <c r="S43" s="250"/>
      <c r="T43" s="17"/>
      <c r="U43" s="17"/>
      <c r="V43" s="17"/>
      <c r="W43" s="290"/>
      <c r="X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6:24"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6:24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6:24"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6:24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6:24"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6:24"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6:24"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6:24"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6:24"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6:24"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6:24"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6:24"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6:24"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6:24"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6:24"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6:24"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</sheetData>
  <pageMargins left="0.5" right="0.5" top="0.5" bottom="0.5" header="0.5" footer="0.5"/>
  <pageSetup scale="4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4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7" width="10.6640625" style="6" customWidth="1"/>
    <col min="8" max="12" width="10.6640625" style="6" customWidth="1" outlineLevel="1"/>
    <col min="13" max="14" width="10.6640625" style="6" customWidth="1"/>
    <col min="15" max="18" width="10.6640625" style="6" customWidth="1" outlineLevel="1"/>
    <col min="19" max="19" width="10.6640625" style="6" customWidth="1"/>
    <col min="20" max="23" width="10.6640625" style="6" customWidth="1" outlineLevel="1"/>
    <col min="24" max="25" width="10.6640625" style="6" customWidth="1"/>
    <col min="26" max="26" width="13.6640625" style="6" customWidth="1"/>
    <col min="27" max="16384" width="8.6640625" style="6"/>
  </cols>
  <sheetData>
    <row r="1" spans="1:25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5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5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5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5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5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5" ht="20">
      <c r="A8" s="5" t="s">
        <v>0</v>
      </c>
      <c r="Y8" s="6" t="s">
        <v>307</v>
      </c>
    </row>
    <row r="9" spans="1:25" ht="24">
      <c r="A9" s="7" t="s">
        <v>224</v>
      </c>
      <c r="Y9" s="8" t="s">
        <v>307</v>
      </c>
    </row>
    <row r="10" spans="1:25" ht="16.5">
      <c r="A10" s="9" t="s">
        <v>576</v>
      </c>
      <c r="Y10" s="10" t="s">
        <v>2</v>
      </c>
    </row>
    <row r="11" spans="1:25" s="57" customFormat="1" ht="56"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</row>
    <row r="12" spans="1:25" s="57" customFormat="1" ht="4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2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F14" s="13"/>
      <c r="G14" s="13"/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  <c r="Y14" s="13"/>
    </row>
    <row r="15" spans="1:25">
      <c r="E15" s="12" t="s">
        <v>66</v>
      </c>
      <c r="F15" s="14">
        <v>15538.32</v>
      </c>
      <c r="G15" s="13"/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8" si="0">ROUND(SUM(F15:G15)+SUM(M15:N15)+S15+X15,5)</f>
        <v>15538.32</v>
      </c>
    </row>
    <row r="16" spans="1:25">
      <c r="E16" s="12" t="s">
        <v>67</v>
      </c>
      <c r="F16" s="14">
        <v>2397465</v>
      </c>
      <c r="G16" s="13"/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2397465</v>
      </c>
    </row>
    <row r="17" spans="3:25">
      <c r="E17" s="12" t="s">
        <v>247</v>
      </c>
      <c r="F17" s="13"/>
      <c r="G17" s="13"/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F18" s="14">
        <v>75</v>
      </c>
      <c r="G18" s="14">
        <v>83575.05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83650.05</v>
      </c>
    </row>
    <row r="19" spans="3:25">
      <c r="E19" s="12" t="s">
        <v>68</v>
      </c>
      <c r="F19" s="13"/>
      <c r="G19" s="13"/>
      <c r="H19" s="248"/>
      <c r="I19" s="50">
        <v>16144.22</v>
      </c>
      <c r="J19" s="50">
        <v>15026.38</v>
      </c>
      <c r="K19" s="50">
        <v>3520</v>
      </c>
      <c r="L19" s="50">
        <v>2856.1</v>
      </c>
      <c r="M19" s="259">
        <f>ROUND(SUM(H19:L19),5)</f>
        <v>37546.699999999997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37546.699999999997</v>
      </c>
    </row>
    <row r="20" spans="3:25">
      <c r="E20" s="12" t="s">
        <v>69</v>
      </c>
      <c r="F20" s="14">
        <v>64.05</v>
      </c>
      <c r="G20" s="13"/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64.05</v>
      </c>
    </row>
    <row r="21" spans="3:25">
      <c r="E21" s="12" t="s">
        <v>70</v>
      </c>
      <c r="F21" s="14">
        <v>21990.400000000001</v>
      </c>
      <c r="G21" s="13"/>
      <c r="H21" s="248"/>
      <c r="I21" s="13"/>
      <c r="J21" s="13"/>
      <c r="K21" s="13"/>
      <c r="L21" s="13"/>
      <c r="M21" s="258"/>
      <c r="N21" s="14">
        <v>16336.88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38327.279999999999</v>
      </c>
    </row>
    <row r="22" spans="3:25">
      <c r="E22" s="12" t="s">
        <v>71</v>
      </c>
      <c r="F22" s="14">
        <v>17440.22</v>
      </c>
      <c r="G22" s="13"/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249</v>
      </c>
      <c r="F23" s="13"/>
      <c r="G23" s="13"/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>
        <v>350</v>
      </c>
      <c r="V23" s="50">
        <v>3282.94</v>
      </c>
      <c r="W23" s="13"/>
      <c r="X23" s="259">
        <f>ROUND(SUM(T23:W23),5)</f>
        <v>3632.94</v>
      </c>
      <c r="Y23" s="14">
        <f t="shared" si="0"/>
        <v>3632.94</v>
      </c>
    </row>
    <row r="24" spans="3:25">
      <c r="E24" s="12" t="s">
        <v>73</v>
      </c>
      <c r="F24" s="14">
        <v>3303.57</v>
      </c>
      <c r="G24" s="13"/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/>
      <c r="V24" s="13"/>
      <c r="W24" s="13"/>
      <c r="X24" s="258"/>
      <c r="Y24" s="14">
        <f t="shared" si="0"/>
        <v>3303.57</v>
      </c>
    </row>
    <row r="25" spans="3:25">
      <c r="E25" s="12" t="s">
        <v>74</v>
      </c>
      <c r="F25" s="14">
        <v>3252.98</v>
      </c>
      <c r="G25" s="13"/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3252.98</v>
      </c>
    </row>
    <row r="26" spans="3:25">
      <c r="E26" s="12" t="s">
        <v>75</v>
      </c>
      <c r="F26" s="15">
        <v>19394.8</v>
      </c>
      <c r="G26" s="17"/>
      <c r="H26" s="252">
        <v>525</v>
      </c>
      <c r="I26" s="17"/>
      <c r="J26" s="17"/>
      <c r="K26" s="17"/>
      <c r="L26" s="17"/>
      <c r="M26" s="262">
        <f>ROUND(SUM(H26:L26),5)</f>
        <v>525</v>
      </c>
      <c r="N26" s="17"/>
      <c r="O26" s="250"/>
      <c r="P26" s="17"/>
      <c r="Q26" s="17"/>
      <c r="R26" s="17"/>
      <c r="S26" s="260"/>
      <c r="T26" s="250"/>
      <c r="U26" s="15">
        <v>500</v>
      </c>
      <c r="V26" s="17"/>
      <c r="W26" s="17"/>
      <c r="X26" s="262">
        <f>ROUND(SUM(T26:W26),5)</f>
        <v>500</v>
      </c>
      <c r="Y26" s="15">
        <f t="shared" si="0"/>
        <v>20419.8</v>
      </c>
    </row>
    <row r="27" spans="3:25">
      <c r="D27" s="12" t="s">
        <v>76</v>
      </c>
      <c r="F27" s="26">
        <f t="shared" ref="F27:L27" si="1">ROUND(SUM(F14:F26),5)</f>
        <v>2478524.34</v>
      </c>
      <c r="G27" s="26">
        <f t="shared" si="1"/>
        <v>83575.05</v>
      </c>
      <c r="H27" s="251">
        <f t="shared" si="1"/>
        <v>525</v>
      </c>
      <c r="I27" s="26">
        <f t="shared" si="1"/>
        <v>16144.22</v>
      </c>
      <c r="J27" s="26">
        <f t="shared" si="1"/>
        <v>15026.38</v>
      </c>
      <c r="K27" s="26">
        <f t="shared" si="1"/>
        <v>3520</v>
      </c>
      <c r="L27" s="26">
        <f t="shared" si="1"/>
        <v>2856.1</v>
      </c>
      <c r="M27" s="261">
        <f>ROUND(SUM(H27:L27),5)</f>
        <v>38071.699999999997</v>
      </c>
      <c r="N27" s="26">
        <f>ROUND(SUM(N14:N26),5)</f>
        <v>16336.88</v>
      </c>
      <c r="O27" s="251">
        <f>ROUND(SUM(O14:O26),5)</f>
        <v>5524</v>
      </c>
      <c r="P27" s="26">
        <f>ROUND(SUM(P14:P26),5)</f>
        <v>386</v>
      </c>
      <c r="Q27" s="18"/>
      <c r="R27" s="26">
        <f>ROUND(SUM(R14:R26),5)</f>
        <v>1095</v>
      </c>
      <c r="S27" s="261">
        <f>ROUND(SUM(O27:R27),5)</f>
        <v>7005</v>
      </c>
      <c r="T27" s="254"/>
      <c r="U27" s="26">
        <f>ROUND(SUM(U14:U26),5)</f>
        <v>850</v>
      </c>
      <c r="V27" s="26">
        <f>ROUND(SUM(V14:V26),5)</f>
        <v>3282.94</v>
      </c>
      <c r="W27" s="18"/>
      <c r="X27" s="261">
        <f>ROUND(SUM(T27:W27),5)</f>
        <v>4132.9399999999996</v>
      </c>
      <c r="Y27" s="26">
        <f t="shared" si="0"/>
        <v>2627645.91</v>
      </c>
    </row>
    <row r="28" spans="3:25">
      <c r="C28" s="12" t="s">
        <v>77</v>
      </c>
      <c r="F28" s="14">
        <f t="shared" ref="F28:L28" si="2">F27</f>
        <v>2478524.34</v>
      </c>
      <c r="G28" s="14">
        <f t="shared" si="2"/>
        <v>83575.05</v>
      </c>
      <c r="H28" s="249">
        <f t="shared" si="2"/>
        <v>525</v>
      </c>
      <c r="I28" s="50">
        <f t="shared" si="2"/>
        <v>16144.22</v>
      </c>
      <c r="J28" s="50">
        <f t="shared" si="2"/>
        <v>15026.38</v>
      </c>
      <c r="K28" s="50">
        <f t="shared" si="2"/>
        <v>3520</v>
      </c>
      <c r="L28" s="50">
        <f t="shared" si="2"/>
        <v>2856.1</v>
      </c>
      <c r="M28" s="259">
        <f>ROUND(SUM(H28:L28),5)</f>
        <v>38071.699999999997</v>
      </c>
      <c r="N28" s="14">
        <f>N27</f>
        <v>16336.88</v>
      </c>
      <c r="O28" s="249">
        <f>O27</f>
        <v>5524</v>
      </c>
      <c r="P28" s="50">
        <f>P27</f>
        <v>386</v>
      </c>
      <c r="Q28" s="13"/>
      <c r="R28" s="50">
        <f>R27</f>
        <v>1095</v>
      </c>
      <c r="S28" s="259">
        <f>ROUND(SUM(O28:R28),5)</f>
        <v>7005</v>
      </c>
      <c r="T28" s="248"/>
      <c r="U28" s="50">
        <f>U27</f>
        <v>850</v>
      </c>
      <c r="V28" s="50">
        <f>V27</f>
        <v>3282.94</v>
      </c>
      <c r="W28" s="13"/>
      <c r="X28" s="259">
        <f>ROUND(SUM(T28:W28),5)</f>
        <v>4132.9399999999996</v>
      </c>
      <c r="Y28" s="14">
        <f t="shared" si="0"/>
        <v>2627645.91</v>
      </c>
    </row>
    <row r="29" spans="3:25">
      <c r="C29" s="12" t="s">
        <v>78</v>
      </c>
      <c r="F29" s="13"/>
      <c r="G29" s="13"/>
      <c r="H29" s="248"/>
      <c r="I29" s="13"/>
      <c r="J29" s="13"/>
      <c r="K29" s="13"/>
      <c r="L29" s="13"/>
      <c r="M29" s="258"/>
      <c r="N29" s="13"/>
      <c r="O29" s="248"/>
      <c r="P29" s="13"/>
      <c r="Q29" s="13"/>
      <c r="R29" s="13"/>
      <c r="S29" s="258"/>
      <c r="T29" s="248"/>
      <c r="U29" s="13"/>
      <c r="V29" s="13"/>
      <c r="W29" s="13"/>
      <c r="X29" s="258"/>
      <c r="Y29" s="13"/>
    </row>
    <row r="30" spans="3:25">
      <c r="D30" s="12" t="s">
        <v>79</v>
      </c>
      <c r="F30" s="14">
        <v>1775281.34</v>
      </c>
      <c r="G30" s="14">
        <v>26642.84</v>
      </c>
      <c r="H30" s="248"/>
      <c r="I30" s="50">
        <v>2150</v>
      </c>
      <c r="J30" s="13"/>
      <c r="K30" s="13"/>
      <c r="L30" s="13"/>
      <c r="M30" s="259">
        <f>ROUND(SUM(H30:L30),5)</f>
        <v>2150</v>
      </c>
      <c r="N30" s="13"/>
      <c r="O30" s="249">
        <v>45118.75</v>
      </c>
      <c r="P30" s="13"/>
      <c r="Q30" s="13"/>
      <c r="R30" s="13"/>
      <c r="S30" s="259">
        <f>ROUND(SUM(O30:R30),5)</f>
        <v>45118.75</v>
      </c>
      <c r="T30" s="248"/>
      <c r="U30" s="13"/>
      <c r="V30" s="13"/>
      <c r="W30" s="13"/>
      <c r="X30" s="258"/>
      <c r="Y30" s="14">
        <f t="shared" ref="Y30:Y43" si="3">ROUND(SUM(F30:G30)+SUM(M30:N30)+S30+X30,5)</f>
        <v>1849192.93</v>
      </c>
    </row>
    <row r="31" spans="3:25">
      <c r="D31" s="12" t="s">
        <v>80</v>
      </c>
      <c r="F31" s="14">
        <v>284864.87</v>
      </c>
      <c r="G31" s="13"/>
      <c r="H31" s="248"/>
      <c r="I31" s="13"/>
      <c r="J31" s="13"/>
      <c r="K31" s="13"/>
      <c r="L31" s="13"/>
      <c r="M31" s="258"/>
      <c r="N31" s="13"/>
      <c r="O31" s="248"/>
      <c r="P31" s="13"/>
      <c r="Q31" s="13"/>
      <c r="R31" s="13"/>
      <c r="S31" s="258"/>
      <c r="T31" s="248"/>
      <c r="U31" s="13"/>
      <c r="V31" s="13"/>
      <c r="W31" s="13"/>
      <c r="X31" s="258"/>
      <c r="Y31" s="14">
        <f t="shared" si="3"/>
        <v>284864.87</v>
      </c>
    </row>
    <row r="32" spans="3:25">
      <c r="D32" s="12" t="s">
        <v>81</v>
      </c>
      <c r="F32" s="14">
        <v>12715.24</v>
      </c>
      <c r="G32" s="13"/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>
        <v>350</v>
      </c>
      <c r="V32" s="50">
        <v>2150</v>
      </c>
      <c r="W32" s="13"/>
      <c r="X32" s="259">
        <f>ROUND(SUM(T32:W32),5)</f>
        <v>2500</v>
      </c>
      <c r="Y32" s="14">
        <f t="shared" si="3"/>
        <v>15215.24</v>
      </c>
    </row>
    <row r="33" spans="1:25">
      <c r="D33" s="12" t="s">
        <v>82</v>
      </c>
      <c r="F33" s="14">
        <v>1562.79</v>
      </c>
      <c r="G33" s="13"/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/>
      <c r="V33" s="13"/>
      <c r="W33" s="13"/>
      <c r="X33" s="258"/>
      <c r="Y33" s="14">
        <f t="shared" si="3"/>
        <v>1562.79</v>
      </c>
    </row>
    <row r="34" spans="1:25">
      <c r="D34" s="12" t="s">
        <v>83</v>
      </c>
      <c r="F34" s="14">
        <v>312.5</v>
      </c>
      <c r="G34" s="13"/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312.5</v>
      </c>
    </row>
    <row r="35" spans="1:25">
      <c r="D35" s="12" t="s">
        <v>84</v>
      </c>
      <c r="F35" s="14">
        <v>41851.22</v>
      </c>
      <c r="G35" s="13"/>
      <c r="H35" s="249">
        <v>680</v>
      </c>
      <c r="I35" s="13"/>
      <c r="J35" s="50">
        <v>565.70000000000005</v>
      </c>
      <c r="K35" s="13"/>
      <c r="L35" s="50">
        <v>675</v>
      </c>
      <c r="M35" s="259">
        <f>ROUND(SUM(H35:L35),5)</f>
        <v>1920.7</v>
      </c>
      <c r="N35" s="14">
        <v>17409.68</v>
      </c>
      <c r="O35" s="249">
        <v>13037.25</v>
      </c>
      <c r="P35" s="50">
        <v>3597.07</v>
      </c>
      <c r="Q35" s="50">
        <v>2360.44</v>
      </c>
      <c r="R35" s="13"/>
      <c r="S35" s="259">
        <f>ROUND(SUM(O35:R35),5)</f>
        <v>18994.759999999998</v>
      </c>
      <c r="T35" s="249">
        <v>12252.72</v>
      </c>
      <c r="U35" s="13"/>
      <c r="V35" s="50">
        <v>1800.94</v>
      </c>
      <c r="W35" s="50">
        <v>1034.77</v>
      </c>
      <c r="X35" s="259">
        <f>ROUND(SUM(T35:W35),5)</f>
        <v>15088.43</v>
      </c>
      <c r="Y35" s="14">
        <f t="shared" si="3"/>
        <v>95264.79</v>
      </c>
    </row>
    <row r="36" spans="1:25">
      <c r="D36" s="12" t="s">
        <v>250</v>
      </c>
      <c r="F36" s="13"/>
      <c r="G36" s="13"/>
      <c r="H36" s="248"/>
      <c r="I36" s="50">
        <v>19137.740000000002</v>
      </c>
      <c r="J36" s="50">
        <v>5463.05</v>
      </c>
      <c r="K36" s="50">
        <v>3740</v>
      </c>
      <c r="L36" s="50">
        <v>2661</v>
      </c>
      <c r="M36" s="259">
        <f>ROUND(SUM(H36:L36),5)</f>
        <v>31001.79</v>
      </c>
      <c r="N36" s="13"/>
      <c r="O36" s="248"/>
      <c r="P36" s="13"/>
      <c r="Q36" s="13"/>
      <c r="R36" s="13"/>
      <c r="S36" s="258"/>
      <c r="T36" s="248"/>
      <c r="U36" s="50">
        <v>500</v>
      </c>
      <c r="V36" s="13"/>
      <c r="W36" s="13"/>
      <c r="X36" s="259">
        <f>ROUND(SUM(T36:W36),5)</f>
        <v>500</v>
      </c>
      <c r="Y36" s="14">
        <f t="shared" si="3"/>
        <v>31501.79</v>
      </c>
    </row>
    <row r="37" spans="1:25">
      <c r="D37" s="12" t="s">
        <v>251</v>
      </c>
      <c r="F37" s="13"/>
      <c r="G37" s="14">
        <v>46968.36</v>
      </c>
      <c r="H37" s="248"/>
      <c r="I37" s="13"/>
      <c r="J37" s="13"/>
      <c r="K37" s="13"/>
      <c r="L37" s="13"/>
      <c r="M37" s="258"/>
      <c r="N37" s="13"/>
      <c r="O37" s="248"/>
      <c r="P37" s="13"/>
      <c r="Q37" s="13"/>
      <c r="R37" s="13"/>
      <c r="S37" s="258"/>
      <c r="T37" s="248"/>
      <c r="U37" s="13"/>
      <c r="V37" s="13"/>
      <c r="W37" s="13"/>
      <c r="X37" s="258"/>
      <c r="Y37" s="14">
        <f t="shared" si="3"/>
        <v>46968.36</v>
      </c>
    </row>
    <row r="38" spans="1:25">
      <c r="D38" s="12" t="s">
        <v>85</v>
      </c>
      <c r="F38" s="14">
        <v>104333.04</v>
      </c>
      <c r="G38" s="14">
        <v>6320.16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110653.2</v>
      </c>
    </row>
    <row r="39" spans="1:25">
      <c r="D39" s="12" t="s">
        <v>86</v>
      </c>
      <c r="F39" s="14">
        <v>231518.39</v>
      </c>
      <c r="G39" s="13"/>
      <c r="H39" s="248"/>
      <c r="I39" s="13"/>
      <c r="J39" s="50">
        <v>800</v>
      </c>
      <c r="K39" s="50">
        <v>24.4</v>
      </c>
      <c r="L39" s="13"/>
      <c r="M39" s="259">
        <f>ROUND(SUM(H39:L39),5)</f>
        <v>824.4</v>
      </c>
      <c r="N39" s="14">
        <v>813.47</v>
      </c>
      <c r="O39" s="248"/>
      <c r="P39" s="13"/>
      <c r="Q39" s="13"/>
      <c r="R39" s="13"/>
      <c r="S39" s="258"/>
      <c r="T39" s="249">
        <v>1534.62</v>
      </c>
      <c r="U39" s="13"/>
      <c r="V39" s="13"/>
      <c r="W39" s="13"/>
      <c r="X39" s="259">
        <f>ROUND(SUM(T39:W39),5)</f>
        <v>1534.62</v>
      </c>
      <c r="Y39" s="14">
        <f t="shared" si="3"/>
        <v>234690.88</v>
      </c>
    </row>
    <row r="40" spans="1:25">
      <c r="D40" s="12" t="s">
        <v>87</v>
      </c>
      <c r="F40" s="15">
        <v>70929.27</v>
      </c>
      <c r="G40" s="17"/>
      <c r="H40" s="250"/>
      <c r="I40" s="17"/>
      <c r="J40" s="17"/>
      <c r="K40" s="17"/>
      <c r="L40" s="17"/>
      <c r="M40" s="260"/>
      <c r="N40" s="17"/>
      <c r="O40" s="250"/>
      <c r="P40" s="17"/>
      <c r="Q40" s="17"/>
      <c r="R40" s="17"/>
      <c r="S40" s="260"/>
      <c r="T40" s="250"/>
      <c r="U40" s="17"/>
      <c r="V40" s="17"/>
      <c r="W40" s="17"/>
      <c r="X40" s="260"/>
      <c r="Y40" s="15">
        <f t="shared" si="3"/>
        <v>70929.27</v>
      </c>
    </row>
    <row r="41" spans="1:25">
      <c r="C41" s="12" t="s">
        <v>88</v>
      </c>
      <c r="F41" s="26">
        <f t="shared" ref="F41:L41" si="4">ROUND(SUM(F29:F40),5)</f>
        <v>2523368.66</v>
      </c>
      <c r="G41" s="26">
        <f t="shared" si="4"/>
        <v>79931.360000000001</v>
      </c>
      <c r="H41" s="251">
        <f t="shared" si="4"/>
        <v>680</v>
      </c>
      <c r="I41" s="26">
        <f t="shared" si="4"/>
        <v>21287.74</v>
      </c>
      <c r="J41" s="26">
        <f t="shared" si="4"/>
        <v>6828.75</v>
      </c>
      <c r="K41" s="26">
        <f t="shared" si="4"/>
        <v>3764.4</v>
      </c>
      <c r="L41" s="26">
        <f t="shared" si="4"/>
        <v>3336</v>
      </c>
      <c r="M41" s="261">
        <f>ROUND(SUM(H41:L41),5)</f>
        <v>35896.89</v>
      </c>
      <c r="N41" s="26">
        <f>ROUND(SUM(N29:N40),5)</f>
        <v>18223.150000000001</v>
      </c>
      <c r="O41" s="251">
        <f>ROUND(SUM(O29:O40),5)</f>
        <v>58156</v>
      </c>
      <c r="P41" s="26">
        <f>ROUND(SUM(P29:P40),5)</f>
        <v>3597.07</v>
      </c>
      <c r="Q41" s="26">
        <f>ROUND(SUM(Q29:Q40),5)</f>
        <v>2360.44</v>
      </c>
      <c r="R41" s="18"/>
      <c r="S41" s="261">
        <f>ROUND(SUM(O41:R41),5)</f>
        <v>64113.51</v>
      </c>
      <c r="T41" s="251">
        <f>ROUND(SUM(T29:T40),5)</f>
        <v>13787.34</v>
      </c>
      <c r="U41" s="26">
        <f>ROUND(SUM(U29:U40),5)</f>
        <v>850</v>
      </c>
      <c r="V41" s="26">
        <f>ROUND(SUM(V29:V40),5)</f>
        <v>3950.94</v>
      </c>
      <c r="W41" s="26">
        <f>ROUND(SUM(W29:W40),5)</f>
        <v>1034.77</v>
      </c>
      <c r="X41" s="261">
        <f>ROUND(SUM(T41:W41),5)</f>
        <v>19623.05</v>
      </c>
      <c r="Y41" s="26">
        <f t="shared" si="3"/>
        <v>2741156.62</v>
      </c>
    </row>
    <row r="42" spans="1:25">
      <c r="B42" s="12" t="s">
        <v>89</v>
      </c>
      <c r="F42" s="26">
        <f t="shared" ref="F42:L42" si="5">ROUND(F13+F28-F41,5)</f>
        <v>-44844.32</v>
      </c>
      <c r="G42" s="26">
        <f t="shared" si="5"/>
        <v>3643.69</v>
      </c>
      <c r="H42" s="251">
        <f t="shared" si="5"/>
        <v>-155</v>
      </c>
      <c r="I42" s="26">
        <f t="shared" si="5"/>
        <v>-5143.5200000000004</v>
      </c>
      <c r="J42" s="26">
        <f t="shared" si="5"/>
        <v>8197.6299999999992</v>
      </c>
      <c r="K42" s="26">
        <f t="shared" si="5"/>
        <v>-244.4</v>
      </c>
      <c r="L42" s="26">
        <f t="shared" si="5"/>
        <v>-479.9</v>
      </c>
      <c r="M42" s="261">
        <f>ROUND(SUM(H42:L42),5)</f>
        <v>2174.81</v>
      </c>
      <c r="N42" s="26">
        <f>ROUND(N13+N28-N41,5)</f>
        <v>-1886.27</v>
      </c>
      <c r="O42" s="251">
        <f>ROUND(O13+O28-O41,5)</f>
        <v>-52632</v>
      </c>
      <c r="P42" s="26">
        <f>ROUND(P13+P28-P41,5)</f>
        <v>-3211.07</v>
      </c>
      <c r="Q42" s="26">
        <f>ROUND(Q13+Q28-Q41,5)</f>
        <v>-2360.44</v>
      </c>
      <c r="R42" s="26">
        <f>ROUND(R13+R28-R41,5)</f>
        <v>1095</v>
      </c>
      <c r="S42" s="261">
        <f>ROUND(SUM(O42:R42),5)</f>
        <v>-57108.51</v>
      </c>
      <c r="T42" s="251">
        <f>ROUND(T13+T28-T41,5)</f>
        <v>-13787.34</v>
      </c>
      <c r="U42" s="18"/>
      <c r="V42" s="26">
        <f>ROUND(V13+V28-V41,5)</f>
        <v>-668</v>
      </c>
      <c r="W42" s="26">
        <f>ROUND(W13+W28-W41,5)</f>
        <v>-1034.77</v>
      </c>
      <c r="X42" s="261">
        <f>ROUND(SUM(T42:W42),5)</f>
        <v>-15490.11</v>
      </c>
      <c r="Y42" s="26">
        <f t="shared" si="3"/>
        <v>-113510.71</v>
      </c>
    </row>
    <row r="43" spans="1:25" ht="14.5" thickBot="1">
      <c r="A43" s="12" t="s">
        <v>50</v>
      </c>
      <c r="F43" s="16">
        <f t="shared" ref="F43:L43" si="6">F42</f>
        <v>-44844.32</v>
      </c>
      <c r="G43" s="16">
        <f t="shared" si="6"/>
        <v>3643.69</v>
      </c>
      <c r="H43" s="298">
        <f t="shared" si="6"/>
        <v>-155</v>
      </c>
      <c r="I43" s="299">
        <f t="shared" si="6"/>
        <v>-5143.5200000000004</v>
      </c>
      <c r="J43" s="299">
        <f t="shared" si="6"/>
        <v>8197.6299999999992</v>
      </c>
      <c r="K43" s="299">
        <f t="shared" si="6"/>
        <v>-244.4</v>
      </c>
      <c r="L43" s="299">
        <f t="shared" si="6"/>
        <v>-479.9</v>
      </c>
      <c r="M43" s="304">
        <f>ROUND(SUM(H43:L43),5)</f>
        <v>2174.81</v>
      </c>
      <c r="N43" s="16">
        <f>N42</f>
        <v>-1886.27</v>
      </c>
      <c r="O43" s="253">
        <f>O42</f>
        <v>-52632</v>
      </c>
      <c r="P43" s="16">
        <f>P42</f>
        <v>-3211.07</v>
      </c>
      <c r="Q43" s="16">
        <f>Q42</f>
        <v>-2360.44</v>
      </c>
      <c r="R43" s="16">
        <f>R42</f>
        <v>1095</v>
      </c>
      <c r="S43" s="263">
        <f>ROUND(SUM(O43:R43),5)</f>
        <v>-57108.51</v>
      </c>
      <c r="T43" s="253">
        <f>T42</f>
        <v>-13787.34</v>
      </c>
      <c r="U43" s="20"/>
      <c r="V43" s="16">
        <f>V42</f>
        <v>-668</v>
      </c>
      <c r="W43" s="16">
        <f>W42</f>
        <v>-1034.77</v>
      </c>
      <c r="X43" s="263">
        <f>ROUND(SUM(T43:W43),5)</f>
        <v>-15490.11</v>
      </c>
      <c r="Y43" s="16">
        <f t="shared" si="3"/>
        <v>-113510.71</v>
      </c>
    </row>
    <row r="44" spans="1:25">
      <c r="H44" s="300"/>
      <c r="I44" s="281"/>
      <c r="J44" s="281"/>
      <c r="K44" s="281"/>
      <c r="L44" s="281"/>
      <c r="M44" s="305"/>
      <c r="O44" s="300"/>
      <c r="P44" s="281"/>
      <c r="Q44" s="281"/>
      <c r="R44" s="281"/>
      <c r="S44" s="306"/>
      <c r="T44" s="300"/>
      <c r="U44" s="281"/>
      <c r="V44" s="281"/>
      <c r="W44" s="281"/>
      <c r="X44" s="306"/>
    </row>
  </sheetData>
  <pageMargins left="0.75" right="0.5" top="0.75" bottom="0.75" header="0.5" footer="0.5"/>
  <pageSetup paperSize="5" scale="5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51"/>
  <sheetViews>
    <sheetView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0">
      <c r="A8" s="5" t="s">
        <v>0</v>
      </c>
      <c r="K8" s="6" t="s">
        <v>307</v>
      </c>
      <c r="M8" s="13"/>
    </row>
    <row r="9" spans="1:13" ht="20">
      <c r="A9" s="235" t="s">
        <v>513</v>
      </c>
    </row>
    <row r="10" spans="1:13">
      <c r="A10" s="236">
        <v>43585</v>
      </c>
    </row>
    <row r="11" spans="1:13" ht="14.5" thickBot="1"/>
    <row r="12" spans="1:13" ht="40">
      <c r="B12" s="237" t="s">
        <v>535</v>
      </c>
      <c r="C12" s="238">
        <f>+D22</f>
        <v>-0.3622327496324021</v>
      </c>
    </row>
    <row r="13" spans="1:13" ht="29" customHeight="1">
      <c r="B13" s="239" t="s">
        <v>514</v>
      </c>
      <c r="C13" s="240">
        <f>+D36</f>
        <v>42.383241462694926</v>
      </c>
    </row>
    <row r="14" spans="1:13" ht="60.5" thickBot="1">
      <c r="B14" s="241" t="s">
        <v>534</v>
      </c>
      <c r="C14" s="242">
        <f>+D50</f>
        <v>1.3542978026976096</v>
      </c>
    </row>
    <row r="15" spans="1:13" ht="14.5" thickBot="1"/>
    <row r="16" spans="1:13">
      <c r="B16" s="446" t="s">
        <v>536</v>
      </c>
      <c r="C16" s="447"/>
      <c r="D16" s="447"/>
      <c r="E16" s="448"/>
    </row>
    <row r="17" spans="2:5" ht="28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594</v>
      </c>
      <c r="D19" s="1">
        <f>+'April-P+L comp'!P36</f>
        <v>-67746.58</v>
      </c>
      <c r="E19" s="229"/>
    </row>
    <row r="20" spans="2:5">
      <c r="B20" s="234" t="s">
        <v>595</v>
      </c>
      <c r="D20" s="1">
        <f>+D19/10*12</f>
        <v>-81295.896000000008</v>
      </c>
      <c r="E20" s="229"/>
    </row>
    <row r="21" spans="2:5" ht="6.65" customHeight="1">
      <c r="B21" s="46"/>
      <c r="E21" s="229"/>
    </row>
    <row r="22" spans="2:5">
      <c r="B22" s="234" t="s">
        <v>561</v>
      </c>
      <c r="D22">
        <f>+D20/D17</f>
        <v>-0.3622327496324021</v>
      </c>
      <c r="E22" s="229"/>
    </row>
    <row r="23" spans="2:5" ht="6.65" customHeight="1" thickBot="1">
      <c r="B23" s="231"/>
      <c r="C23" s="232"/>
      <c r="D23" s="232"/>
      <c r="E23" s="233"/>
    </row>
    <row r="24" spans="2:5" ht="14.5" thickBot="1"/>
    <row r="25" spans="2:5">
      <c r="B25" s="449" t="s">
        <v>526</v>
      </c>
      <c r="C25" s="450"/>
      <c r="D25" s="450"/>
      <c r="E25" s="451"/>
    </row>
    <row r="26" spans="2:5" ht="5.5" customHeight="1">
      <c r="B26" s="230"/>
      <c r="E26" s="229"/>
    </row>
    <row r="27" spans="2:5">
      <c r="B27" s="183" t="s">
        <v>527</v>
      </c>
      <c r="D27" s="1">
        <f>+'Apr-BS-Comp'!F23</f>
        <v>380135.38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+'April-P+L comp'!P34</f>
        <v>2806881.76</v>
      </c>
      <c r="E29" s="229"/>
    </row>
    <row r="30" spans="2:5">
      <c r="B30" s="183" t="s">
        <v>525</v>
      </c>
      <c r="D30" s="1">
        <f>+D29/10*12</f>
        <v>3368258.1119999997</v>
      </c>
      <c r="E30" s="229"/>
    </row>
    <row r="31" spans="2:5" ht="8.5" customHeight="1">
      <c r="B31" s="230"/>
      <c r="E31" s="229"/>
    </row>
    <row r="32" spans="2:5">
      <c r="B32" s="183" t="s">
        <v>529</v>
      </c>
      <c r="D32" s="1">
        <f>+'April-P+L comp'!P33</f>
        <v>78810.3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+D32/10*12</f>
        <v>94572.360000000015</v>
      </c>
      <c r="E34" s="229"/>
    </row>
    <row r="35" spans="2:5" ht="2.5" customHeight="1">
      <c r="B35" s="230"/>
      <c r="E35" s="229"/>
    </row>
    <row r="36" spans="2:5">
      <c r="B36" s="183" t="s">
        <v>526</v>
      </c>
      <c r="D36" s="1">
        <f>+D27/((D30-D34)/365)</f>
        <v>42.383241462694926</v>
      </c>
      <c r="E36" s="229"/>
    </row>
    <row r="37" spans="2:5" ht="4.25" customHeight="1" thickBot="1">
      <c r="B37" s="231"/>
      <c r="C37" s="232"/>
      <c r="D37" s="232"/>
      <c r="E37" s="233"/>
    </row>
    <row r="38" spans="2:5" ht="14.5" thickBot="1"/>
    <row r="39" spans="2:5">
      <c r="B39" s="449" t="s">
        <v>530</v>
      </c>
      <c r="C39" s="450"/>
      <c r="D39" s="450"/>
      <c r="E39" s="451"/>
    </row>
    <row r="40" spans="2:5" ht="6" customHeight="1">
      <c r="B40" s="230"/>
      <c r="E40" s="229"/>
    </row>
    <row r="41" spans="2:5">
      <c r="B41" s="183" t="s">
        <v>531</v>
      </c>
      <c r="D41" s="1">
        <f>+'Apr-BS-Comp'!F34</f>
        <v>4224898.26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+'Apr-BS-Comp'!F33</f>
        <v>3844762.88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380135.37999999989</v>
      </c>
      <c r="E45" s="229"/>
    </row>
    <row r="46" spans="2:5" ht="6" customHeight="1">
      <c r="B46" s="230"/>
      <c r="E46" s="229"/>
    </row>
    <row r="47" spans="2:5">
      <c r="B47" s="183" t="s">
        <v>596</v>
      </c>
      <c r="D47" s="1">
        <f>+'April-P+L comp'!P34</f>
        <v>2806881.76</v>
      </c>
      <c r="E47" s="229"/>
    </row>
    <row r="48" spans="2:5">
      <c r="B48" s="183" t="s">
        <v>532</v>
      </c>
      <c r="D48" s="1">
        <f>+D47/10</f>
        <v>280688.17599999998</v>
      </c>
      <c r="E48" s="229"/>
    </row>
    <row r="49" spans="2:5" ht="5" customHeight="1">
      <c r="B49" s="230"/>
      <c r="E49" s="229"/>
    </row>
    <row r="50" spans="2:5">
      <c r="B50" s="183" t="s">
        <v>533</v>
      </c>
      <c r="D50">
        <f>+D45/D48</f>
        <v>1.3542978026976096</v>
      </c>
      <c r="E50" s="229"/>
    </row>
    <row r="51" spans="2:5" ht="5.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77"/>
  <sheetViews>
    <sheetView workbookViewId="0">
      <selection activeCell="W65" sqref="W65"/>
    </sheetView>
  </sheetViews>
  <sheetFormatPr defaultRowHeight="14"/>
  <cols>
    <col min="1" max="1" width="2.6640625" customWidth="1"/>
    <col min="2" max="2" width="31.83203125" customWidth="1"/>
    <col min="3" max="4" width="0" hidden="1" customWidth="1"/>
    <col min="5" max="5" width="13.6640625" customWidth="1"/>
    <col min="6" max="13" width="0" hidden="1" customWidth="1"/>
    <col min="14" max="14" width="0.58203125" customWidth="1"/>
    <col min="15" max="15" width="12.33203125" customWidth="1"/>
    <col min="16" max="16" width="14" customWidth="1"/>
    <col min="17" max="17" width="12.6640625" customWidth="1"/>
    <col min="18" max="18" width="15.1640625" customWidth="1"/>
    <col min="19" max="19" width="1.6640625" customWidth="1"/>
    <col min="20" max="20" width="22.5" customWidth="1"/>
    <col min="21" max="22" width="0" hidden="1" customWidth="1"/>
    <col min="23" max="23" width="17.6640625" customWidth="1"/>
    <col min="24" max="24" width="35.1640625" customWidth="1"/>
    <col min="25" max="25" width="11.33203125" bestFit="1" customWidth="1"/>
  </cols>
  <sheetData>
    <row r="1" spans="1:25" ht="15.5">
      <c r="A1" s="76"/>
      <c r="B1" s="76"/>
      <c r="C1" s="77"/>
      <c r="D1" s="77"/>
      <c r="E1" s="77"/>
      <c r="F1" s="77"/>
      <c r="G1" s="78"/>
      <c r="H1" s="78"/>
      <c r="I1" s="78"/>
      <c r="J1" s="78"/>
      <c r="K1" s="78"/>
      <c r="L1" s="78"/>
      <c r="M1" s="78"/>
      <c r="N1" s="78"/>
      <c r="O1" s="79"/>
      <c r="P1" s="79"/>
      <c r="Q1" s="79"/>
      <c r="R1" s="80" t="s">
        <v>312</v>
      </c>
      <c r="S1" s="79"/>
      <c r="T1" s="81"/>
      <c r="U1" s="82" t="s">
        <v>313</v>
      </c>
      <c r="V1" s="83"/>
      <c r="W1" s="84" t="s">
        <v>314</v>
      </c>
      <c r="X1" s="83"/>
    </row>
    <row r="2" spans="1:25" ht="32.5" customHeight="1">
      <c r="A2" s="85"/>
      <c r="B2" s="86"/>
      <c r="C2" s="87" t="s">
        <v>315</v>
      </c>
      <c r="D2" s="87" t="s">
        <v>316</v>
      </c>
      <c r="E2" s="88" t="s">
        <v>317</v>
      </c>
      <c r="F2" s="89"/>
      <c r="G2" s="90"/>
      <c r="H2" s="90"/>
      <c r="I2" s="90"/>
      <c r="J2" s="90"/>
      <c r="K2" s="90"/>
      <c r="L2" s="90"/>
      <c r="M2" s="90"/>
      <c r="N2" s="90"/>
      <c r="O2" s="91" t="s">
        <v>318</v>
      </c>
      <c r="P2" s="91" t="s">
        <v>319</v>
      </c>
      <c r="Q2" s="91" t="s">
        <v>320</v>
      </c>
      <c r="R2" s="92" t="s">
        <v>321</v>
      </c>
      <c r="S2" s="93"/>
      <c r="T2" s="94" t="s">
        <v>322</v>
      </c>
      <c r="U2" s="95" t="s">
        <v>323</v>
      </c>
      <c r="V2" s="83" t="s">
        <v>324</v>
      </c>
      <c r="W2" s="96" t="s">
        <v>325</v>
      </c>
      <c r="X2" s="97" t="s">
        <v>326</v>
      </c>
    </row>
    <row r="3" spans="1:25" ht="24" customHeight="1">
      <c r="A3" s="98" t="s">
        <v>327</v>
      </c>
      <c r="B3" s="99"/>
      <c r="C3" s="100">
        <v>2802735</v>
      </c>
      <c r="D3" s="100">
        <v>2824810.5</v>
      </c>
      <c r="E3" s="100">
        <v>2881306.71</v>
      </c>
      <c r="F3" s="100"/>
      <c r="G3" s="101" t="s">
        <v>328</v>
      </c>
      <c r="H3" s="102"/>
      <c r="I3" s="103">
        <v>2834753</v>
      </c>
      <c r="J3" s="104" t="s">
        <v>307</v>
      </c>
      <c r="K3" s="102"/>
      <c r="L3" s="102"/>
      <c r="M3" s="102"/>
      <c r="N3" s="102"/>
      <c r="O3" s="105">
        <v>2960804</v>
      </c>
      <c r="P3" s="105">
        <v>3026232</v>
      </c>
      <c r="Q3" s="106">
        <v>3030361.3333333335</v>
      </c>
      <c r="R3" s="107">
        <v>3090968.56</v>
      </c>
      <c r="S3" s="105"/>
      <c r="T3" s="108">
        <v>0.02</v>
      </c>
      <c r="U3" s="109">
        <v>3084907.8373333337</v>
      </c>
      <c r="V3" s="110" t="s">
        <v>329</v>
      </c>
      <c r="W3" s="111">
        <v>3105000</v>
      </c>
      <c r="X3" s="112" t="s">
        <v>330</v>
      </c>
    </row>
    <row r="4" spans="1:25" ht="18">
      <c r="A4" s="98" t="s">
        <v>331</v>
      </c>
      <c r="B4" s="99"/>
      <c r="C4" s="100">
        <v>3500</v>
      </c>
      <c r="D4" s="100">
        <v>7313.15</v>
      </c>
      <c r="E4" s="100">
        <v>13100</v>
      </c>
      <c r="F4" s="100"/>
      <c r="G4" s="102"/>
      <c r="H4" s="102"/>
      <c r="I4" s="102"/>
      <c r="J4" s="102"/>
      <c r="K4" s="102"/>
      <c r="L4" s="102"/>
      <c r="M4" s="102"/>
      <c r="N4" s="102"/>
      <c r="O4" s="105">
        <v>39379</v>
      </c>
      <c r="P4" s="105">
        <v>36563</v>
      </c>
      <c r="Q4" s="106">
        <v>38195.386666666673</v>
      </c>
      <c r="R4" s="107">
        <v>40000</v>
      </c>
      <c r="S4" s="105"/>
      <c r="T4" s="113" t="s">
        <v>332</v>
      </c>
      <c r="U4" s="114">
        <v>40000</v>
      </c>
      <c r="V4" s="110"/>
      <c r="W4" s="115">
        <v>40000</v>
      </c>
      <c r="X4" s="112" t="s">
        <v>333</v>
      </c>
    </row>
    <row r="5" spans="1:25" ht="18">
      <c r="A5" s="98" t="s">
        <v>334</v>
      </c>
      <c r="B5" s="99"/>
      <c r="C5" s="100"/>
      <c r="D5" s="100"/>
      <c r="E5" s="100">
        <v>11300</v>
      </c>
      <c r="F5" s="100"/>
      <c r="G5" s="102"/>
      <c r="H5" s="102"/>
      <c r="I5" s="102"/>
      <c r="J5" s="102"/>
      <c r="K5" s="102"/>
      <c r="L5" s="102"/>
      <c r="M5" s="102"/>
      <c r="N5" s="102"/>
      <c r="O5" s="105">
        <v>17891</v>
      </c>
      <c r="P5" s="105">
        <v>18070</v>
      </c>
      <c r="Q5" s="106">
        <v>21181.599999999999</v>
      </c>
      <c r="R5" s="107">
        <v>20000</v>
      </c>
      <c r="S5" s="105"/>
      <c r="T5" s="113" t="s">
        <v>332</v>
      </c>
      <c r="U5" s="114">
        <v>20000</v>
      </c>
      <c r="V5" s="110"/>
      <c r="W5" s="115">
        <v>20000</v>
      </c>
      <c r="X5" s="110"/>
    </row>
    <row r="6" spans="1:25" ht="41" customHeight="1">
      <c r="A6" s="98" t="s">
        <v>335</v>
      </c>
      <c r="B6" s="99"/>
      <c r="C6" s="100"/>
      <c r="D6" s="100"/>
      <c r="E6" s="100">
        <v>0</v>
      </c>
      <c r="F6" s="100"/>
      <c r="G6" s="102"/>
      <c r="H6" s="102"/>
      <c r="I6" s="102"/>
      <c r="J6" s="102"/>
      <c r="K6" s="102"/>
      <c r="L6" s="102"/>
      <c r="M6" s="102"/>
      <c r="N6" s="102"/>
      <c r="O6" s="105">
        <v>11375</v>
      </c>
      <c r="P6" s="105">
        <v>10812</v>
      </c>
      <c r="Q6" s="106">
        <v>14678.066666666666</v>
      </c>
      <c r="R6" s="107">
        <v>11375</v>
      </c>
      <c r="S6" s="105"/>
      <c r="T6" s="113" t="s">
        <v>336</v>
      </c>
      <c r="U6" s="116">
        <v>14678.066666666666</v>
      </c>
      <c r="V6" s="110" t="s">
        <v>337</v>
      </c>
      <c r="W6" s="116">
        <v>14678</v>
      </c>
      <c r="X6" s="110" t="s">
        <v>337</v>
      </c>
    </row>
    <row r="7" spans="1:25" ht="18">
      <c r="A7" s="98" t="s">
        <v>338</v>
      </c>
      <c r="B7" s="99"/>
      <c r="C7" s="100"/>
      <c r="D7" s="100"/>
      <c r="E7" s="100">
        <v>0</v>
      </c>
      <c r="F7" s="100"/>
      <c r="G7" s="102"/>
      <c r="H7" s="102"/>
      <c r="I7" s="102"/>
      <c r="J7" s="102"/>
      <c r="K7" s="102"/>
      <c r="L7" s="102"/>
      <c r="M7" s="102"/>
      <c r="N7" s="102"/>
      <c r="O7" s="105">
        <v>2659</v>
      </c>
      <c r="P7" s="105">
        <v>6804</v>
      </c>
      <c r="Q7" s="106">
        <v>3720.8566666666666</v>
      </c>
      <c r="R7" s="107">
        <v>5000</v>
      </c>
      <c r="S7" s="105"/>
      <c r="T7" s="113" t="s">
        <v>339</v>
      </c>
      <c r="U7" s="114">
        <v>5000</v>
      </c>
      <c r="V7" s="110"/>
      <c r="W7" s="115">
        <v>5000</v>
      </c>
      <c r="X7" s="110"/>
    </row>
    <row r="8" spans="1:25" ht="18">
      <c r="A8" s="98" t="s">
        <v>340</v>
      </c>
      <c r="B8" s="99"/>
      <c r="C8" s="100">
        <v>22500</v>
      </c>
      <c r="D8" s="100">
        <v>41092.399999999994</v>
      </c>
      <c r="E8" s="100">
        <v>25000</v>
      </c>
      <c r="F8" s="100"/>
      <c r="G8" s="102" t="s">
        <v>341</v>
      </c>
      <c r="H8" s="102"/>
      <c r="I8" s="102"/>
      <c r="J8" s="102"/>
      <c r="K8" s="102"/>
      <c r="L8" s="102"/>
      <c r="M8" s="102"/>
      <c r="N8" s="102"/>
      <c r="O8" s="105">
        <v>51566</v>
      </c>
      <c r="P8" s="105">
        <v>20000</v>
      </c>
      <c r="Q8" s="106">
        <v>19785.382222222222</v>
      </c>
      <c r="R8" s="107">
        <v>20000</v>
      </c>
      <c r="S8" s="105"/>
      <c r="T8" s="113"/>
      <c r="U8" s="114">
        <v>20000</v>
      </c>
      <c r="V8" s="110"/>
      <c r="W8" s="115">
        <v>20000</v>
      </c>
      <c r="X8" s="110"/>
    </row>
    <row r="9" spans="1:25" ht="38.5" customHeight="1">
      <c r="A9" s="98" t="s">
        <v>342</v>
      </c>
      <c r="B9" s="99"/>
      <c r="C9" s="100"/>
      <c r="D9" s="100"/>
      <c r="E9" s="100">
        <v>0</v>
      </c>
      <c r="F9" s="100"/>
      <c r="G9" s="102"/>
      <c r="H9" s="102"/>
      <c r="I9" s="102"/>
      <c r="J9" s="102"/>
      <c r="K9" s="102"/>
      <c r="L9" s="102"/>
      <c r="M9" s="102"/>
      <c r="N9" s="102"/>
      <c r="O9" s="105">
        <v>23778</v>
      </c>
      <c r="P9" s="105">
        <v>0</v>
      </c>
      <c r="Q9" s="106">
        <v>8551.42</v>
      </c>
      <c r="R9" s="107">
        <v>25000</v>
      </c>
      <c r="S9" s="105"/>
      <c r="T9" s="113" t="s">
        <v>332</v>
      </c>
      <c r="U9" s="109">
        <v>15000</v>
      </c>
      <c r="V9" s="110" t="s">
        <v>343</v>
      </c>
      <c r="W9" s="109">
        <v>15000</v>
      </c>
      <c r="X9" s="110" t="s">
        <v>343</v>
      </c>
    </row>
    <row r="10" spans="1:25" ht="18">
      <c r="A10" s="98" t="s">
        <v>344</v>
      </c>
      <c r="B10" s="99"/>
      <c r="C10" s="100">
        <v>250</v>
      </c>
      <c r="D10" s="100">
        <v>85.050000000000011</v>
      </c>
      <c r="E10" s="100">
        <v>250</v>
      </c>
      <c r="F10" s="100"/>
      <c r="G10" s="102"/>
      <c r="H10" s="102"/>
      <c r="I10" s="102"/>
      <c r="J10" s="102"/>
      <c r="K10" s="102"/>
      <c r="L10" s="102"/>
      <c r="M10" s="102"/>
      <c r="N10" s="102"/>
      <c r="O10" s="117">
        <v>83</v>
      </c>
      <c r="P10" s="117">
        <v>50</v>
      </c>
      <c r="Q10" s="118">
        <v>63.32</v>
      </c>
      <c r="R10" s="119">
        <v>100</v>
      </c>
      <c r="S10" s="105"/>
      <c r="T10" s="113"/>
      <c r="U10" s="114">
        <v>100</v>
      </c>
      <c r="V10" s="110"/>
      <c r="W10" s="115">
        <v>100</v>
      </c>
      <c r="X10" s="110"/>
    </row>
    <row r="11" spans="1:25" ht="18.5" thickBot="1">
      <c r="A11" s="102"/>
      <c r="B11" s="120" t="s">
        <v>76</v>
      </c>
      <c r="C11" s="121">
        <v>2828985</v>
      </c>
      <c r="D11" s="121">
        <v>2873301.0999999996</v>
      </c>
      <c r="E11" s="121">
        <v>2930956.71</v>
      </c>
      <c r="F11" s="122"/>
      <c r="G11" s="102"/>
      <c r="H11" s="102"/>
      <c r="I11" s="102"/>
      <c r="J11" s="102"/>
      <c r="K11" s="102"/>
      <c r="L11" s="102"/>
      <c r="M11" s="102"/>
      <c r="N11" s="102"/>
      <c r="O11" s="123">
        <v>3107535</v>
      </c>
      <c r="P11" s="123">
        <v>3118531</v>
      </c>
      <c r="Q11" s="123">
        <v>3136537.3655555556</v>
      </c>
      <c r="R11" s="124">
        <v>3212443.56</v>
      </c>
      <c r="S11" s="105"/>
      <c r="T11" s="113"/>
      <c r="U11" s="125">
        <v>3199685.9040000006</v>
      </c>
      <c r="V11" s="110"/>
      <c r="W11" s="126">
        <v>3219778</v>
      </c>
      <c r="X11" s="110"/>
      <c r="Y11">
        <f>+W11/12*8</f>
        <v>2146518.6666666665</v>
      </c>
    </row>
    <row r="12" spans="1:25" ht="18.5" thickTop="1">
      <c r="A12" s="120"/>
      <c r="B12" s="120"/>
      <c r="C12" s="122"/>
      <c r="D12" s="122"/>
      <c r="E12" s="122"/>
      <c r="F12" s="122"/>
      <c r="G12" s="102"/>
      <c r="H12" s="102"/>
      <c r="I12" s="102"/>
      <c r="J12" s="102"/>
      <c r="K12" s="102"/>
      <c r="L12" s="102"/>
      <c r="M12" s="102"/>
      <c r="N12" s="102"/>
      <c r="O12" s="105"/>
      <c r="P12" s="105"/>
      <c r="Q12" s="127">
        <v>3136537.3655555556</v>
      </c>
      <c r="R12" s="107"/>
      <c r="S12" s="105"/>
      <c r="T12" s="128">
        <v>0</v>
      </c>
      <c r="U12" s="114"/>
      <c r="V12" s="110"/>
      <c r="W12" s="115"/>
      <c r="X12" s="110"/>
    </row>
    <row r="13" spans="1:25" ht="41.5" customHeight="1">
      <c r="A13" s="129" t="s">
        <v>345</v>
      </c>
      <c r="B13" s="102"/>
      <c r="C13" s="105">
        <v>1909559</v>
      </c>
      <c r="D13" s="105">
        <v>1931946.12</v>
      </c>
      <c r="E13" s="105">
        <v>1972750.18</v>
      </c>
      <c r="F13" s="105"/>
      <c r="G13" s="130" t="s">
        <v>346</v>
      </c>
      <c r="H13" s="102"/>
      <c r="I13" s="102"/>
      <c r="J13" s="102"/>
      <c r="K13" s="102"/>
      <c r="L13" s="102"/>
      <c r="M13" s="102"/>
      <c r="N13" s="105"/>
      <c r="O13" s="105">
        <v>2016181</v>
      </c>
      <c r="P13" s="105">
        <v>2056121</v>
      </c>
      <c r="Q13" s="106">
        <v>2031631.5466666664</v>
      </c>
      <c r="R13" s="131">
        <v>2193389</v>
      </c>
      <c r="S13" s="105"/>
      <c r="T13" s="113" t="s">
        <v>307</v>
      </c>
      <c r="U13" s="109">
        <v>2150000</v>
      </c>
      <c r="V13" s="110" t="s">
        <v>347</v>
      </c>
      <c r="W13" s="313">
        <v>2161825</v>
      </c>
      <c r="X13" s="112" t="s">
        <v>348</v>
      </c>
    </row>
    <row r="14" spans="1:25" ht="35.5">
      <c r="A14" s="129" t="s">
        <v>349</v>
      </c>
      <c r="B14" s="102"/>
      <c r="C14" s="105"/>
      <c r="D14" s="105"/>
      <c r="E14" s="132">
        <v>0</v>
      </c>
      <c r="F14" s="105"/>
      <c r="G14" s="130"/>
      <c r="H14" s="102"/>
      <c r="I14" s="102"/>
      <c r="J14" s="102"/>
      <c r="K14" s="102"/>
      <c r="L14" s="102"/>
      <c r="M14" s="102"/>
      <c r="N14" s="105"/>
      <c r="O14" s="105">
        <v>28928</v>
      </c>
      <c r="P14" s="105">
        <v>15000</v>
      </c>
      <c r="Q14" s="105"/>
      <c r="R14" s="107">
        <v>17500</v>
      </c>
      <c r="S14" s="105"/>
      <c r="T14" s="113" t="s">
        <v>350</v>
      </c>
      <c r="U14" s="114">
        <v>17500</v>
      </c>
      <c r="V14" s="110"/>
      <c r="W14" s="314">
        <v>17500</v>
      </c>
      <c r="X14" s="112" t="s">
        <v>351</v>
      </c>
    </row>
    <row r="15" spans="1:25" ht="18">
      <c r="A15" s="129" t="s">
        <v>352</v>
      </c>
      <c r="B15" s="102"/>
      <c r="C15" s="105">
        <v>93000</v>
      </c>
      <c r="D15" s="105">
        <v>82763.329999999987</v>
      </c>
      <c r="E15" s="105">
        <v>100800</v>
      </c>
      <c r="F15" s="105"/>
      <c r="G15" s="102" t="s">
        <v>353</v>
      </c>
      <c r="H15" s="102"/>
      <c r="I15" s="102"/>
      <c r="J15" s="102"/>
      <c r="K15" s="102"/>
      <c r="L15" s="102"/>
      <c r="M15" s="102"/>
      <c r="N15" s="105"/>
      <c r="O15" s="105">
        <v>87260</v>
      </c>
      <c r="P15" s="105">
        <v>100000</v>
      </c>
      <c r="Q15" s="106">
        <v>101410.21333333335</v>
      </c>
      <c r="R15" s="107">
        <v>105000</v>
      </c>
      <c r="S15" s="105"/>
      <c r="T15" s="113"/>
      <c r="U15" s="114">
        <v>105000</v>
      </c>
      <c r="V15" s="110"/>
      <c r="W15" s="314">
        <v>105000</v>
      </c>
      <c r="X15" s="110"/>
    </row>
    <row r="16" spans="1:25" ht="29" customHeight="1">
      <c r="A16" s="129" t="s">
        <v>354</v>
      </c>
      <c r="B16" s="102"/>
      <c r="C16" s="105">
        <v>10000</v>
      </c>
      <c r="D16" s="105">
        <v>7000</v>
      </c>
      <c r="E16" s="105">
        <v>15000</v>
      </c>
      <c r="F16" s="105"/>
      <c r="G16" s="102" t="s">
        <v>355</v>
      </c>
      <c r="H16" s="102"/>
      <c r="I16" s="102"/>
      <c r="J16" s="102"/>
      <c r="K16" s="102"/>
      <c r="L16" s="102"/>
      <c r="M16" s="102"/>
      <c r="N16" s="105"/>
      <c r="O16" s="105">
        <v>11575</v>
      </c>
      <c r="P16" s="105">
        <v>15000</v>
      </c>
      <c r="Q16" s="105">
        <v>22000</v>
      </c>
      <c r="R16" s="133">
        <v>15000</v>
      </c>
      <c r="S16" s="105"/>
      <c r="T16" s="113"/>
      <c r="U16" s="116">
        <v>20000</v>
      </c>
      <c r="V16" s="110" t="s">
        <v>356</v>
      </c>
      <c r="W16" s="315">
        <v>15000</v>
      </c>
      <c r="X16" s="110"/>
    </row>
    <row r="17" spans="1:24" ht="18">
      <c r="A17" s="129" t="s">
        <v>357</v>
      </c>
      <c r="B17" s="102"/>
      <c r="C17" s="105">
        <v>1000</v>
      </c>
      <c r="D17" s="105">
        <v>1794.75</v>
      </c>
      <c r="E17" s="105">
        <v>1000</v>
      </c>
      <c r="F17" s="105"/>
      <c r="G17" s="102"/>
      <c r="H17" s="104" t="s">
        <v>307</v>
      </c>
      <c r="I17" s="135" t="s">
        <v>352</v>
      </c>
      <c r="J17" s="102"/>
      <c r="K17" s="102"/>
      <c r="L17" s="102"/>
      <c r="M17" s="102"/>
      <c r="N17" s="105"/>
      <c r="O17" s="105">
        <v>1025</v>
      </c>
      <c r="P17" s="105">
        <v>663</v>
      </c>
      <c r="Q17" s="106">
        <v>680</v>
      </c>
      <c r="R17" s="107">
        <v>1000</v>
      </c>
      <c r="S17" s="105"/>
      <c r="T17" s="113"/>
      <c r="U17" s="114">
        <v>1000</v>
      </c>
      <c r="V17" s="110"/>
      <c r="W17" s="314">
        <v>1000</v>
      </c>
      <c r="X17" s="110"/>
    </row>
    <row r="18" spans="1:24" ht="47.5" customHeight="1">
      <c r="A18" s="98" t="s">
        <v>358</v>
      </c>
      <c r="B18" s="105"/>
      <c r="C18" s="105">
        <v>370757</v>
      </c>
      <c r="D18" s="105">
        <v>363032.03</v>
      </c>
      <c r="E18" s="105">
        <v>275000</v>
      </c>
      <c r="F18" s="105"/>
      <c r="G18" s="102" t="s">
        <v>353</v>
      </c>
      <c r="H18" s="102"/>
      <c r="I18" s="102" t="s">
        <v>359</v>
      </c>
      <c r="J18" s="105">
        <v>2300</v>
      </c>
      <c r="K18" s="102"/>
      <c r="L18" s="102"/>
      <c r="M18" s="102"/>
      <c r="N18" s="136"/>
      <c r="O18" s="105">
        <v>286152</v>
      </c>
      <c r="P18" s="105">
        <v>301143</v>
      </c>
      <c r="Q18" s="106">
        <v>358639.84</v>
      </c>
      <c r="R18" s="133">
        <v>330000</v>
      </c>
      <c r="S18" s="105"/>
      <c r="T18" s="137"/>
      <c r="U18" s="116">
        <v>350000</v>
      </c>
      <c r="V18" s="110" t="s">
        <v>360</v>
      </c>
      <c r="W18" s="316">
        <v>350000</v>
      </c>
      <c r="X18" s="110" t="s">
        <v>360</v>
      </c>
    </row>
    <row r="19" spans="1:24" ht="18">
      <c r="A19" s="98" t="s">
        <v>361</v>
      </c>
      <c r="B19" s="105"/>
      <c r="C19" s="105">
        <v>8500</v>
      </c>
      <c r="D19" s="105">
        <v>8245.0299999999988</v>
      </c>
      <c r="E19" s="105">
        <v>3000</v>
      </c>
      <c r="F19" s="105"/>
      <c r="G19" s="102" t="s">
        <v>307</v>
      </c>
      <c r="H19" s="102"/>
      <c r="I19" s="102" t="s">
        <v>362</v>
      </c>
      <c r="J19" s="105">
        <v>2300</v>
      </c>
      <c r="K19" s="102"/>
      <c r="L19" s="102"/>
      <c r="M19" s="102"/>
      <c r="N19" s="105"/>
      <c r="O19" s="105">
        <v>15433</v>
      </c>
      <c r="P19" s="105">
        <v>15251</v>
      </c>
      <c r="Q19" s="106">
        <v>15619.906666666666</v>
      </c>
      <c r="R19" s="107">
        <v>15556.02</v>
      </c>
      <c r="S19" s="105"/>
      <c r="T19" s="108">
        <v>0.02</v>
      </c>
      <c r="U19" s="114">
        <v>15556.02</v>
      </c>
      <c r="V19" s="110"/>
      <c r="W19" s="314">
        <v>15556</v>
      </c>
      <c r="X19" s="110"/>
    </row>
    <row r="20" spans="1:24" ht="18">
      <c r="A20" s="98" t="s">
        <v>363</v>
      </c>
      <c r="B20" s="105"/>
      <c r="C20" s="105">
        <v>500</v>
      </c>
      <c r="D20" s="105">
        <v>0</v>
      </c>
      <c r="E20" s="105">
        <v>5500</v>
      </c>
      <c r="F20" s="105"/>
      <c r="G20" s="102" t="s">
        <v>364</v>
      </c>
      <c r="H20" s="102"/>
      <c r="I20" s="102" t="s">
        <v>365</v>
      </c>
      <c r="J20" s="105">
        <v>1300</v>
      </c>
      <c r="K20" s="102"/>
      <c r="L20" s="102"/>
      <c r="M20" s="102"/>
      <c r="N20" s="136"/>
      <c r="O20" s="105">
        <v>0</v>
      </c>
      <c r="P20" s="105">
        <v>0</v>
      </c>
      <c r="Q20" s="105"/>
      <c r="R20" s="107">
        <v>0</v>
      </c>
      <c r="S20" s="105"/>
      <c r="T20" s="113" t="s">
        <v>307</v>
      </c>
      <c r="U20" s="114">
        <v>0</v>
      </c>
      <c r="V20" s="110"/>
      <c r="W20" s="115">
        <v>0</v>
      </c>
      <c r="X20" s="110"/>
    </row>
    <row r="21" spans="1:24" ht="35" customHeight="1">
      <c r="A21" s="98" t="s">
        <v>366</v>
      </c>
      <c r="B21" s="105"/>
      <c r="C21" s="105">
        <v>1250</v>
      </c>
      <c r="D21" s="105">
        <v>1312.5</v>
      </c>
      <c r="E21" s="105">
        <v>1350</v>
      </c>
      <c r="F21" s="105"/>
      <c r="G21" s="102" t="s">
        <v>367</v>
      </c>
      <c r="H21" s="102"/>
      <c r="I21" s="102" t="s">
        <v>368</v>
      </c>
      <c r="J21" s="105">
        <v>1300</v>
      </c>
      <c r="K21" s="102"/>
      <c r="L21" s="102"/>
      <c r="M21" s="102"/>
      <c r="N21" s="136"/>
      <c r="O21" s="117">
        <v>2628</v>
      </c>
      <c r="P21" s="117"/>
      <c r="Q21" s="118">
        <v>6973.0533333333333</v>
      </c>
      <c r="R21" s="119">
        <v>1500</v>
      </c>
      <c r="S21" s="105"/>
      <c r="T21" s="113"/>
      <c r="U21" s="138">
        <v>3000</v>
      </c>
      <c r="V21" s="110" t="s">
        <v>369</v>
      </c>
      <c r="W21" s="317">
        <v>2000</v>
      </c>
      <c r="X21" s="110" t="s">
        <v>370</v>
      </c>
    </row>
    <row r="22" spans="1:24" ht="18">
      <c r="A22" s="120"/>
      <c r="B22" s="120" t="s">
        <v>371</v>
      </c>
      <c r="C22" s="139">
        <v>2394566</v>
      </c>
      <c r="D22" s="139">
        <v>2396093.7600000002</v>
      </c>
      <c r="E22" s="139">
        <v>2374400.1799999997</v>
      </c>
      <c r="F22" s="122"/>
      <c r="G22" s="102"/>
      <c r="H22" s="102"/>
      <c r="I22" s="102" t="s">
        <v>372</v>
      </c>
      <c r="J22" s="140">
        <v>1200</v>
      </c>
      <c r="K22" s="102"/>
      <c r="L22" s="102"/>
      <c r="M22" s="102"/>
      <c r="N22" s="102"/>
      <c r="O22" s="105">
        <v>2449182</v>
      </c>
      <c r="P22" s="105">
        <v>2503178</v>
      </c>
      <c r="Q22" s="105">
        <v>2536954.5599999996</v>
      </c>
      <c r="R22" s="107">
        <v>2678945.02</v>
      </c>
      <c r="S22" s="105"/>
      <c r="T22" s="113"/>
      <c r="U22" s="114">
        <v>2662056.02</v>
      </c>
      <c r="V22" s="110"/>
      <c r="W22" s="115">
        <v>2667881</v>
      </c>
      <c r="X22" s="110"/>
    </row>
    <row r="23" spans="1:24" ht="18">
      <c r="A23" s="141"/>
      <c r="B23" s="142"/>
      <c r="C23" s="129"/>
      <c r="D23" s="129"/>
      <c r="E23" s="129"/>
      <c r="F23" s="129"/>
      <c r="G23" s="102"/>
      <c r="H23" s="102"/>
      <c r="I23" s="102"/>
      <c r="J23" s="105">
        <v>8400</v>
      </c>
      <c r="K23" s="102" t="s">
        <v>373</v>
      </c>
      <c r="L23" s="103">
        <v>100800</v>
      </c>
      <c r="M23" s="102"/>
      <c r="N23" s="102"/>
      <c r="O23" s="105"/>
      <c r="P23" s="105"/>
      <c r="Q23" s="105"/>
      <c r="R23" s="107"/>
      <c r="S23" s="105"/>
      <c r="T23" s="113"/>
      <c r="U23" s="114"/>
      <c r="V23" s="110"/>
      <c r="W23" s="115"/>
      <c r="X23" s="110"/>
    </row>
    <row r="24" spans="1:24" ht="18">
      <c r="A24" s="141"/>
      <c r="B24" s="143"/>
      <c r="C24" s="122"/>
      <c r="D24" s="122"/>
      <c r="E24" s="122"/>
      <c r="F24" s="122"/>
      <c r="G24" s="102"/>
      <c r="H24" s="102"/>
      <c r="I24" s="135" t="s">
        <v>374</v>
      </c>
      <c r="J24" s="102"/>
      <c r="K24" s="102"/>
      <c r="L24" s="102"/>
      <c r="M24" s="102"/>
      <c r="N24" s="102"/>
      <c r="O24" s="105"/>
      <c r="P24" s="105"/>
      <c r="Q24" s="105"/>
      <c r="R24" s="107"/>
      <c r="S24" s="105"/>
      <c r="T24" s="113"/>
      <c r="U24" s="114"/>
      <c r="V24" s="110"/>
      <c r="W24" s="115"/>
      <c r="X24" s="110"/>
    </row>
    <row r="25" spans="1:24" ht="18">
      <c r="A25" s="98" t="s">
        <v>375</v>
      </c>
      <c r="B25" s="142"/>
      <c r="C25" s="129">
        <v>3500</v>
      </c>
      <c r="D25" s="129">
        <v>3759.96</v>
      </c>
      <c r="E25" s="129">
        <v>3500</v>
      </c>
      <c r="F25" s="129"/>
      <c r="G25" s="102"/>
      <c r="H25" s="102"/>
      <c r="I25" s="129">
        <v>243475</v>
      </c>
      <c r="J25" s="102" t="s">
        <v>376</v>
      </c>
      <c r="K25" s="102" t="s">
        <v>377</v>
      </c>
      <c r="L25" s="102"/>
      <c r="M25" s="102"/>
      <c r="N25" s="102" t="s">
        <v>378</v>
      </c>
      <c r="O25" s="105">
        <v>5212</v>
      </c>
      <c r="P25" s="144"/>
      <c r="Q25" s="105">
        <v>6929.0266666666666</v>
      </c>
      <c r="R25" s="107">
        <v>5316.24</v>
      </c>
      <c r="S25" s="105"/>
      <c r="T25" s="113" t="s">
        <v>379</v>
      </c>
      <c r="U25" s="114">
        <v>5316.24</v>
      </c>
      <c r="V25" s="110"/>
      <c r="W25" s="115">
        <v>5316</v>
      </c>
      <c r="X25" s="110"/>
    </row>
    <row r="26" spans="1:24" ht="37.25" customHeight="1">
      <c r="A26" s="98" t="s">
        <v>380</v>
      </c>
      <c r="B26" s="142"/>
      <c r="C26" s="129">
        <v>15000</v>
      </c>
      <c r="D26" s="129">
        <v>9804.7900000000009</v>
      </c>
      <c r="E26" s="129">
        <v>15000</v>
      </c>
      <c r="F26" s="129"/>
      <c r="G26" s="102" t="s">
        <v>381</v>
      </c>
      <c r="H26" s="102"/>
      <c r="I26" s="140">
        <v>19680</v>
      </c>
      <c r="J26" s="102" t="s">
        <v>382</v>
      </c>
      <c r="K26" s="102"/>
      <c r="L26" s="102"/>
      <c r="M26" s="102"/>
      <c r="N26" s="102"/>
      <c r="O26" s="105">
        <v>6344</v>
      </c>
      <c r="P26" s="144"/>
      <c r="Q26" s="105">
        <v>4780.2000000000007</v>
      </c>
      <c r="R26" s="131">
        <v>12000</v>
      </c>
      <c r="S26" s="105"/>
      <c r="T26" s="113"/>
      <c r="U26" s="109">
        <v>8000</v>
      </c>
      <c r="V26" s="110" t="s">
        <v>383</v>
      </c>
      <c r="W26" s="109">
        <v>8000</v>
      </c>
      <c r="X26" s="110" t="b">
        <v>0</v>
      </c>
    </row>
    <row r="27" spans="1:24" ht="18">
      <c r="A27" s="98" t="s">
        <v>384</v>
      </c>
      <c r="B27" s="142"/>
      <c r="C27" s="129">
        <v>3500</v>
      </c>
      <c r="D27" s="129">
        <v>2437.88</v>
      </c>
      <c r="E27" s="129">
        <v>3500</v>
      </c>
      <c r="F27" s="129"/>
      <c r="G27" s="102"/>
      <c r="H27" s="102"/>
      <c r="I27" s="105">
        <v>263155</v>
      </c>
      <c r="J27" s="102"/>
      <c r="K27" s="102"/>
      <c r="L27" s="102"/>
      <c r="M27" s="102"/>
      <c r="N27" s="102"/>
      <c r="O27" s="105">
        <v>2101</v>
      </c>
      <c r="P27" s="144"/>
      <c r="Q27" s="105">
        <v>700.05333333333328</v>
      </c>
      <c r="R27" s="107">
        <v>2143.02</v>
      </c>
      <c r="S27" s="105"/>
      <c r="T27" s="113" t="s">
        <v>379</v>
      </c>
      <c r="U27" s="114">
        <v>2143.02</v>
      </c>
      <c r="V27" s="110"/>
      <c r="W27" s="115">
        <v>2143</v>
      </c>
      <c r="X27" s="110"/>
    </row>
    <row r="28" spans="1:24" ht="18">
      <c r="A28" s="98" t="s">
        <v>385</v>
      </c>
      <c r="B28" s="142"/>
      <c r="C28" s="129">
        <v>7400</v>
      </c>
      <c r="D28" s="129">
        <v>6612.93</v>
      </c>
      <c r="E28" s="129">
        <v>11844</v>
      </c>
      <c r="F28" s="129"/>
      <c r="G28" s="102" t="s">
        <v>386</v>
      </c>
      <c r="H28" s="102"/>
      <c r="I28" s="102"/>
      <c r="J28" s="102"/>
      <c r="K28" s="102"/>
      <c r="L28" s="102"/>
      <c r="M28" s="102"/>
      <c r="N28" s="102"/>
      <c r="O28" s="105">
        <v>14244</v>
      </c>
      <c r="P28" s="144"/>
      <c r="Q28" s="105">
        <v>14462.893333333333</v>
      </c>
      <c r="R28" s="107">
        <v>14528.880000000001</v>
      </c>
      <c r="S28" s="105"/>
      <c r="T28" s="113" t="s">
        <v>379</v>
      </c>
      <c r="U28" s="114">
        <v>14528.880000000001</v>
      </c>
      <c r="V28" s="110"/>
      <c r="W28" s="115">
        <v>14529</v>
      </c>
      <c r="X28" s="110"/>
    </row>
    <row r="29" spans="1:24" ht="18">
      <c r="A29" s="98" t="s">
        <v>387</v>
      </c>
      <c r="B29" s="142"/>
      <c r="C29" s="129">
        <v>1000</v>
      </c>
      <c r="D29" s="129">
        <v>1039.95</v>
      </c>
      <c r="E29" s="129">
        <v>1000</v>
      </c>
      <c r="F29" s="129"/>
      <c r="G29" s="102"/>
      <c r="H29" s="102"/>
      <c r="I29" s="129">
        <v>275000</v>
      </c>
      <c r="J29" s="102" t="s">
        <v>388</v>
      </c>
      <c r="K29" s="102"/>
      <c r="L29" s="102"/>
      <c r="M29" s="102"/>
      <c r="N29" s="102"/>
      <c r="O29" s="105">
        <v>931</v>
      </c>
      <c r="P29" s="144"/>
      <c r="Q29" s="105">
        <v>1827.2266666666667</v>
      </c>
      <c r="R29" s="107">
        <v>1000</v>
      </c>
      <c r="S29" s="105"/>
      <c r="T29" s="113"/>
      <c r="U29" s="114">
        <v>1000</v>
      </c>
      <c r="V29" s="110"/>
      <c r="W29" s="115">
        <v>1000</v>
      </c>
      <c r="X29" s="110"/>
    </row>
    <row r="30" spans="1:24" ht="36.65" customHeight="1">
      <c r="A30" s="98" t="s">
        <v>389</v>
      </c>
      <c r="B30" s="142"/>
      <c r="C30" s="129">
        <v>10000</v>
      </c>
      <c r="D30" s="129">
        <v>4353.76</v>
      </c>
      <c r="E30" s="129">
        <v>10000</v>
      </c>
      <c r="F30" s="129"/>
      <c r="G30" s="102"/>
      <c r="H30" s="102"/>
      <c r="I30" s="102"/>
      <c r="J30" s="102"/>
      <c r="K30" s="102"/>
      <c r="L30" s="102"/>
      <c r="M30" s="102"/>
      <c r="N30" s="102"/>
      <c r="O30" s="105">
        <v>3222</v>
      </c>
      <c r="P30" s="144"/>
      <c r="Q30" s="105">
        <v>1668.3066666666668</v>
      </c>
      <c r="R30" s="131">
        <v>10000</v>
      </c>
      <c r="S30" s="105"/>
      <c r="T30" s="113" t="s">
        <v>390</v>
      </c>
      <c r="U30" s="109">
        <v>8000</v>
      </c>
      <c r="V30" s="110" t="s">
        <v>383</v>
      </c>
      <c r="W30" s="109">
        <v>8000</v>
      </c>
      <c r="X30" s="110" t="s">
        <v>383</v>
      </c>
    </row>
    <row r="31" spans="1:24" ht="36">
      <c r="A31" s="98" t="s">
        <v>391</v>
      </c>
      <c r="B31" s="142"/>
      <c r="C31" s="129">
        <v>5000</v>
      </c>
      <c r="D31" s="129">
        <v>12071.27</v>
      </c>
      <c r="E31" s="129">
        <v>5000</v>
      </c>
      <c r="F31" s="129"/>
      <c r="G31" s="102"/>
      <c r="H31" s="102"/>
      <c r="I31" s="102"/>
      <c r="J31" s="102"/>
      <c r="K31" s="102"/>
      <c r="L31" s="102"/>
      <c r="M31" s="102"/>
      <c r="N31" s="102"/>
      <c r="O31" s="105">
        <v>7394</v>
      </c>
      <c r="P31" s="144"/>
      <c r="Q31" s="105">
        <v>6430.6</v>
      </c>
      <c r="R31" s="107">
        <v>5000</v>
      </c>
      <c r="S31" s="105"/>
      <c r="T31" s="113" t="s">
        <v>390</v>
      </c>
      <c r="U31" s="114">
        <v>5000</v>
      </c>
      <c r="V31" s="110"/>
      <c r="W31" s="115">
        <v>5000</v>
      </c>
      <c r="X31" s="110"/>
    </row>
    <row r="32" spans="1:24" ht="36">
      <c r="A32" s="98" t="s">
        <v>392</v>
      </c>
      <c r="B32" s="142"/>
      <c r="C32" s="129">
        <v>5000</v>
      </c>
      <c r="D32" s="129">
        <v>3050</v>
      </c>
      <c r="E32" s="129">
        <v>5000</v>
      </c>
      <c r="F32" s="129"/>
      <c r="G32" s="102"/>
      <c r="H32" s="102"/>
      <c r="I32" s="102"/>
      <c r="J32" s="102"/>
      <c r="K32" s="102"/>
      <c r="L32" s="102"/>
      <c r="M32" s="102"/>
      <c r="N32" s="102"/>
      <c r="O32" s="105">
        <v>1698</v>
      </c>
      <c r="P32" s="144"/>
      <c r="Q32" s="105">
        <v>4308.4000000000005</v>
      </c>
      <c r="R32" s="107">
        <v>5000</v>
      </c>
      <c r="S32" s="105"/>
      <c r="T32" s="113" t="s">
        <v>390</v>
      </c>
      <c r="U32" s="114">
        <v>5000</v>
      </c>
      <c r="V32" s="110"/>
      <c r="W32" s="115">
        <v>5000</v>
      </c>
      <c r="X32" s="110"/>
    </row>
    <row r="33" spans="1:24" ht="42" customHeight="1">
      <c r="A33" s="98" t="s">
        <v>393</v>
      </c>
      <c r="B33" s="142"/>
      <c r="C33" s="129"/>
      <c r="D33" s="129"/>
      <c r="E33" s="129">
        <v>0</v>
      </c>
      <c r="F33" s="129"/>
      <c r="G33" s="102"/>
      <c r="H33" s="102"/>
      <c r="I33" s="102"/>
      <c r="J33" s="102"/>
      <c r="K33" s="102"/>
      <c r="L33" s="102"/>
      <c r="M33" s="102"/>
      <c r="N33" s="102"/>
      <c r="O33" s="105">
        <v>35868</v>
      </c>
      <c r="P33" s="144"/>
      <c r="Q33" s="105">
        <v>13379.28</v>
      </c>
      <c r="R33" s="133"/>
      <c r="S33" s="105"/>
      <c r="T33" s="113" t="s">
        <v>394</v>
      </c>
      <c r="U33" s="116">
        <v>2000</v>
      </c>
      <c r="V33" s="110" t="s">
        <v>395</v>
      </c>
      <c r="W33" s="116">
        <v>2000</v>
      </c>
      <c r="X33" s="110"/>
    </row>
    <row r="34" spans="1:24" ht="36.65" customHeight="1">
      <c r="A34" s="98" t="s">
        <v>396</v>
      </c>
      <c r="B34" s="142"/>
      <c r="C34" s="129">
        <v>3000</v>
      </c>
      <c r="D34" s="129">
        <v>3644.2999999999997</v>
      </c>
      <c r="E34" s="129">
        <v>3000</v>
      </c>
      <c r="F34" s="129"/>
      <c r="G34" s="102"/>
      <c r="H34" s="102"/>
      <c r="I34" s="102"/>
      <c r="J34" s="102"/>
      <c r="K34" s="102"/>
      <c r="L34" s="102"/>
      <c r="M34" s="102"/>
      <c r="N34" s="102"/>
      <c r="O34" s="105">
        <v>3259</v>
      </c>
      <c r="P34" s="144"/>
      <c r="Q34" s="105">
        <v>6142.68</v>
      </c>
      <c r="R34" s="133">
        <v>3500</v>
      </c>
      <c r="S34" s="105"/>
      <c r="T34" s="113"/>
      <c r="U34" s="116">
        <v>5000</v>
      </c>
      <c r="V34" s="110" t="s">
        <v>397</v>
      </c>
      <c r="W34" s="116">
        <v>5000</v>
      </c>
      <c r="X34" s="110" t="s">
        <v>397</v>
      </c>
    </row>
    <row r="35" spans="1:24" ht="41" customHeight="1">
      <c r="A35" s="98" t="s">
        <v>334</v>
      </c>
      <c r="B35" s="142"/>
      <c r="C35" s="129">
        <v>11300</v>
      </c>
      <c r="D35" s="129">
        <v>12287.3</v>
      </c>
      <c r="E35" s="129">
        <v>11300</v>
      </c>
      <c r="F35" s="129"/>
      <c r="G35" s="102" t="s">
        <v>398</v>
      </c>
      <c r="H35" s="102"/>
      <c r="I35" s="102"/>
      <c r="J35" s="102"/>
      <c r="K35" s="102"/>
      <c r="L35" s="102"/>
      <c r="M35" s="102"/>
      <c r="N35" s="102"/>
      <c r="O35" s="105">
        <v>14636</v>
      </c>
      <c r="P35" s="144"/>
      <c r="Q35" s="105">
        <v>10338.16</v>
      </c>
      <c r="R35" s="131">
        <v>20000</v>
      </c>
      <c r="S35" s="105"/>
      <c r="T35" s="113" t="s">
        <v>399</v>
      </c>
      <c r="U35" s="109">
        <v>16000</v>
      </c>
      <c r="V35" s="110" t="s">
        <v>400</v>
      </c>
      <c r="W35" s="109">
        <v>16000</v>
      </c>
      <c r="X35" s="110" t="s">
        <v>400</v>
      </c>
    </row>
    <row r="36" spans="1:24" ht="18">
      <c r="A36" s="98" t="s">
        <v>401</v>
      </c>
      <c r="B36" s="142"/>
      <c r="C36" s="129">
        <v>1000</v>
      </c>
      <c r="D36" s="129">
        <v>1553.9699999999998</v>
      </c>
      <c r="E36" s="129">
        <v>1000</v>
      </c>
      <c r="F36" s="129"/>
      <c r="G36" s="102"/>
      <c r="H36" s="102"/>
      <c r="I36" s="102"/>
      <c r="J36" s="102"/>
      <c r="K36" s="102"/>
      <c r="L36" s="102"/>
      <c r="M36" s="102"/>
      <c r="N36" s="102"/>
      <c r="O36" s="117">
        <v>980</v>
      </c>
      <c r="P36" s="145"/>
      <c r="Q36" s="117">
        <v>1879.7466666666664</v>
      </c>
      <c r="R36" s="119">
        <v>1200</v>
      </c>
      <c r="S36" s="105"/>
      <c r="T36" s="113"/>
      <c r="U36" s="146">
        <v>1200</v>
      </c>
      <c r="V36" s="110"/>
      <c r="W36" s="147">
        <v>1200</v>
      </c>
      <c r="X36" s="110"/>
    </row>
    <row r="37" spans="1:24" ht="18">
      <c r="A37" s="148"/>
      <c r="B37" s="120" t="s">
        <v>402</v>
      </c>
      <c r="C37" s="149">
        <v>65700</v>
      </c>
      <c r="D37" s="149">
        <v>60616.110000000015</v>
      </c>
      <c r="E37" s="149">
        <v>70144</v>
      </c>
      <c r="F37" s="150"/>
      <c r="G37" s="102"/>
      <c r="H37" s="102"/>
      <c r="I37" s="102"/>
      <c r="J37" s="102"/>
      <c r="K37" s="102"/>
      <c r="L37" s="102"/>
      <c r="M37" s="102"/>
      <c r="N37" s="102"/>
      <c r="O37" s="105">
        <v>95889</v>
      </c>
      <c r="P37" s="105">
        <v>48494</v>
      </c>
      <c r="Q37" s="105">
        <v>72846.573333333334</v>
      </c>
      <c r="R37" s="107">
        <v>79688.14</v>
      </c>
      <c r="S37" s="105"/>
      <c r="T37" s="151" t="s">
        <v>307</v>
      </c>
      <c r="U37" s="114">
        <v>73188.14</v>
      </c>
      <c r="V37" s="110"/>
      <c r="W37" s="314">
        <v>73188</v>
      </c>
      <c r="X37" s="110"/>
    </row>
    <row r="38" spans="1:24" ht="18">
      <c r="A38" s="148"/>
      <c r="B38" s="120"/>
      <c r="C38" s="150"/>
      <c r="D38" s="150"/>
      <c r="E38" s="150"/>
      <c r="F38" s="150"/>
      <c r="G38" s="102"/>
      <c r="H38" s="102"/>
      <c r="I38" s="102"/>
      <c r="J38" s="102"/>
      <c r="K38" s="102"/>
      <c r="L38" s="102"/>
      <c r="M38" s="102"/>
      <c r="N38" s="102"/>
      <c r="O38" s="105"/>
      <c r="P38" s="105"/>
      <c r="Q38" s="105"/>
      <c r="R38" s="107"/>
      <c r="S38" s="105"/>
      <c r="T38" s="113"/>
      <c r="U38" s="114"/>
      <c r="V38" s="110"/>
      <c r="W38" s="115"/>
      <c r="X38" s="110"/>
    </row>
    <row r="39" spans="1:24" ht="18">
      <c r="A39" s="148"/>
      <c r="B39" s="152"/>
      <c r="C39" s="153" t="s">
        <v>315</v>
      </c>
      <c r="D39" s="153" t="s">
        <v>316</v>
      </c>
      <c r="E39" s="153" t="s">
        <v>307</v>
      </c>
      <c r="F39" s="154"/>
      <c r="G39" s="102"/>
      <c r="H39" s="102"/>
      <c r="I39" s="102"/>
      <c r="J39" s="102"/>
      <c r="K39" s="102"/>
      <c r="L39" s="102"/>
      <c r="M39" s="102"/>
      <c r="N39" s="102"/>
      <c r="O39" s="105"/>
      <c r="P39" s="105"/>
      <c r="Q39" s="105"/>
      <c r="R39" s="107"/>
      <c r="S39" s="105"/>
      <c r="T39" s="113"/>
      <c r="U39" s="114"/>
      <c r="V39" s="110"/>
      <c r="W39" s="115"/>
      <c r="X39" s="110"/>
    </row>
    <row r="40" spans="1:24" ht="18">
      <c r="A40" s="98" t="s">
        <v>212</v>
      </c>
      <c r="B40" s="142"/>
      <c r="C40" s="129">
        <v>88694</v>
      </c>
      <c r="D40" s="129">
        <v>88609.01</v>
      </c>
      <c r="E40" s="129">
        <v>89520</v>
      </c>
      <c r="F40" s="129"/>
      <c r="G40" s="102" t="s">
        <v>403</v>
      </c>
      <c r="H40" s="102"/>
      <c r="I40" s="102"/>
      <c r="J40" s="102"/>
      <c r="K40" s="102"/>
      <c r="L40" s="102"/>
      <c r="M40" s="102"/>
      <c r="N40" s="102"/>
      <c r="O40" s="105">
        <v>85379</v>
      </c>
      <c r="P40" s="105">
        <v>92229</v>
      </c>
      <c r="Q40" s="155">
        <v>92229</v>
      </c>
      <c r="R40" s="107">
        <v>224430</v>
      </c>
      <c r="S40" s="105"/>
      <c r="T40" s="113" t="s">
        <v>404</v>
      </c>
      <c r="U40" s="114">
        <v>224430</v>
      </c>
      <c r="V40" s="110"/>
      <c r="W40" s="314">
        <f>224430-W41</f>
        <v>94430</v>
      </c>
      <c r="X40" s="110"/>
    </row>
    <row r="41" spans="1:24" ht="18">
      <c r="A41" s="98" t="s">
        <v>405</v>
      </c>
      <c r="B41" s="142"/>
      <c r="C41" s="129">
        <v>135736</v>
      </c>
      <c r="D41" s="129">
        <v>135820.67000000001</v>
      </c>
      <c r="E41" s="129">
        <v>133556</v>
      </c>
      <c r="F41" s="129"/>
      <c r="G41" s="102" t="s">
        <v>403</v>
      </c>
      <c r="H41" s="102"/>
      <c r="I41" s="102"/>
      <c r="J41" s="102"/>
      <c r="K41" s="102"/>
      <c r="L41" s="102"/>
      <c r="M41" s="102"/>
      <c r="N41" s="102"/>
      <c r="O41" s="105">
        <v>139051</v>
      </c>
      <c r="P41" s="105">
        <v>132201</v>
      </c>
      <c r="Q41" s="105">
        <v>132230.93333333335</v>
      </c>
      <c r="R41" s="107">
        <v>0</v>
      </c>
      <c r="S41" s="105"/>
      <c r="T41" s="113" t="s">
        <v>406</v>
      </c>
      <c r="U41" s="114"/>
      <c r="V41" s="110"/>
      <c r="W41" s="314">
        <v>130000</v>
      </c>
      <c r="X41" s="110"/>
    </row>
    <row r="42" spans="1:24" ht="24" customHeight="1">
      <c r="A42" s="98" t="s">
        <v>407</v>
      </c>
      <c r="B42" s="142"/>
      <c r="C42" s="129">
        <v>44000</v>
      </c>
      <c r="D42" s="129">
        <v>61126.66</v>
      </c>
      <c r="E42" s="129">
        <v>44000</v>
      </c>
      <c r="F42" s="129"/>
      <c r="G42" s="102"/>
      <c r="H42" s="102"/>
      <c r="I42" s="102"/>
      <c r="J42" s="102"/>
      <c r="K42" s="102"/>
      <c r="L42" s="102"/>
      <c r="M42" s="102"/>
      <c r="N42" s="102"/>
      <c r="O42" s="105">
        <v>52580</v>
      </c>
      <c r="P42" s="105">
        <v>52832</v>
      </c>
      <c r="Q42" s="105">
        <v>55768.333333333336</v>
      </c>
      <c r="R42" s="133">
        <v>53888.639999999999</v>
      </c>
      <c r="S42" s="105"/>
      <c r="T42" s="108">
        <v>0.02</v>
      </c>
      <c r="U42" s="116">
        <v>56000</v>
      </c>
      <c r="V42" s="110" t="s">
        <v>408</v>
      </c>
      <c r="W42" s="138">
        <v>56000</v>
      </c>
      <c r="X42" s="110" t="s">
        <v>408</v>
      </c>
    </row>
    <row r="43" spans="1:24" ht="18">
      <c r="A43" s="98" t="s">
        <v>409</v>
      </c>
      <c r="B43" s="142"/>
      <c r="C43" s="129">
        <v>25000</v>
      </c>
      <c r="D43" s="129">
        <v>28691.62</v>
      </c>
      <c r="E43" s="129">
        <v>25000</v>
      </c>
      <c r="F43" s="129"/>
      <c r="G43" s="102" t="s">
        <v>410</v>
      </c>
      <c r="H43" s="102"/>
      <c r="I43" s="102"/>
      <c r="J43" s="102"/>
      <c r="K43" s="102"/>
      <c r="L43" s="102"/>
      <c r="M43" s="102"/>
      <c r="N43" s="102"/>
      <c r="O43" s="105">
        <v>27180</v>
      </c>
      <c r="P43" s="105">
        <v>28864</v>
      </c>
      <c r="Q43" s="105">
        <v>31000</v>
      </c>
      <c r="R43" s="107">
        <v>29152.639999999999</v>
      </c>
      <c r="S43" s="105"/>
      <c r="T43" s="108">
        <v>0.01</v>
      </c>
      <c r="U43" s="114">
        <v>30000</v>
      </c>
      <c r="V43" s="110"/>
      <c r="W43" s="115">
        <v>30000</v>
      </c>
      <c r="X43" s="110"/>
    </row>
    <row r="44" spans="1:24" ht="18">
      <c r="A44" s="98" t="s">
        <v>411</v>
      </c>
      <c r="B44" s="142"/>
      <c r="C44" s="129">
        <v>15000</v>
      </c>
      <c r="D44" s="129">
        <v>6126.3</v>
      </c>
      <c r="E44" s="129">
        <v>15000</v>
      </c>
      <c r="F44" s="129"/>
      <c r="G44" s="102"/>
      <c r="H44" s="102"/>
      <c r="I44" s="102"/>
      <c r="J44" s="102"/>
      <c r="K44" s="102"/>
      <c r="L44" s="102"/>
      <c r="M44" s="102"/>
      <c r="N44" s="102"/>
      <c r="O44" s="105">
        <v>7297</v>
      </c>
      <c r="P44" s="105">
        <v>3042</v>
      </c>
      <c r="Q44" s="105">
        <v>5559.56</v>
      </c>
      <c r="R44" s="107">
        <v>7500</v>
      </c>
      <c r="S44" s="105"/>
      <c r="T44" s="113" t="s">
        <v>307</v>
      </c>
      <c r="U44" s="114">
        <v>7500</v>
      </c>
      <c r="V44" s="110"/>
      <c r="W44" s="115">
        <v>7500</v>
      </c>
      <c r="X44" s="110"/>
    </row>
    <row r="45" spans="1:24" ht="24" customHeight="1">
      <c r="A45" s="98" t="s">
        <v>412</v>
      </c>
      <c r="B45" s="142"/>
      <c r="C45" s="129">
        <v>43000</v>
      </c>
      <c r="D45" s="129">
        <v>35312</v>
      </c>
      <c r="E45" s="129">
        <v>43000</v>
      </c>
      <c r="F45" s="129"/>
      <c r="G45" s="102"/>
      <c r="H45" s="102"/>
      <c r="I45" s="102"/>
      <c r="J45" s="102"/>
      <c r="K45" s="102"/>
      <c r="L45" s="102"/>
      <c r="M45" s="102"/>
      <c r="N45" s="102"/>
      <c r="O45" s="117">
        <v>44836</v>
      </c>
      <c r="P45" s="117">
        <v>42722</v>
      </c>
      <c r="Q45" s="117">
        <v>52830.333333333328</v>
      </c>
      <c r="R45" s="156">
        <v>43576.44</v>
      </c>
      <c r="S45" s="105"/>
      <c r="T45" s="108">
        <v>0.02</v>
      </c>
      <c r="U45" s="138">
        <v>50000</v>
      </c>
      <c r="V45" s="110" t="s">
        <v>408</v>
      </c>
      <c r="W45" s="138">
        <v>50000</v>
      </c>
      <c r="X45" s="110" t="s">
        <v>408</v>
      </c>
    </row>
    <row r="46" spans="1:24" ht="18">
      <c r="A46" s="141"/>
      <c r="B46" s="143" t="s">
        <v>413</v>
      </c>
      <c r="C46" s="139">
        <v>351430</v>
      </c>
      <c r="D46" s="139">
        <v>355686.25999999995</v>
      </c>
      <c r="E46" s="139">
        <v>350076</v>
      </c>
      <c r="F46" s="122"/>
      <c r="G46" s="102"/>
      <c r="H46" s="102"/>
      <c r="I46" s="102"/>
      <c r="J46" s="102"/>
      <c r="K46" s="102"/>
      <c r="L46" s="102"/>
      <c r="M46" s="102"/>
      <c r="N46" s="102"/>
      <c r="O46" s="105">
        <v>356323</v>
      </c>
      <c r="P46" s="105">
        <v>351890</v>
      </c>
      <c r="Q46" s="105">
        <v>369618.16</v>
      </c>
      <c r="R46" s="107">
        <v>358547.72000000003</v>
      </c>
      <c r="S46" s="105"/>
      <c r="T46" s="113"/>
      <c r="U46" s="114">
        <v>367930</v>
      </c>
      <c r="V46" s="110"/>
      <c r="W46" s="314">
        <v>367930</v>
      </c>
      <c r="X46" s="110"/>
    </row>
    <row r="47" spans="1:24" ht="18">
      <c r="A47" s="141"/>
      <c r="B47" s="143"/>
      <c r="C47" s="122"/>
      <c r="D47" s="122"/>
      <c r="E47" s="122"/>
      <c r="F47" s="122"/>
      <c r="G47" s="102"/>
      <c r="H47" s="102"/>
      <c r="I47" s="102"/>
      <c r="J47" s="102"/>
      <c r="K47" s="102"/>
      <c r="L47" s="102"/>
      <c r="M47" s="102"/>
      <c r="N47" s="102"/>
      <c r="O47" s="105"/>
      <c r="P47" s="105"/>
      <c r="Q47" s="105"/>
      <c r="R47" s="107"/>
      <c r="S47" s="105"/>
      <c r="T47" s="113"/>
      <c r="U47" s="114"/>
      <c r="V47" s="110"/>
      <c r="W47" s="115"/>
      <c r="X47" s="110"/>
    </row>
    <row r="48" spans="1:24" ht="18">
      <c r="A48" s="98"/>
      <c r="B48" s="143"/>
      <c r="C48" s="122"/>
      <c r="D48" s="122"/>
      <c r="E48" s="122"/>
      <c r="F48" s="122"/>
      <c r="G48" s="102"/>
      <c r="H48" s="102"/>
      <c r="I48" s="102"/>
      <c r="J48" s="102"/>
      <c r="K48" s="102"/>
      <c r="L48" s="102"/>
      <c r="M48" s="102"/>
      <c r="N48" s="102"/>
      <c r="O48" s="105"/>
      <c r="P48" s="105"/>
      <c r="Q48" s="105"/>
      <c r="R48" s="107"/>
      <c r="S48" s="105"/>
      <c r="T48" s="113"/>
      <c r="U48" s="114"/>
      <c r="V48" s="110"/>
      <c r="W48" s="115"/>
      <c r="X48" s="110"/>
    </row>
    <row r="49" spans="1:24" ht="18">
      <c r="A49" s="98" t="s">
        <v>414</v>
      </c>
      <c r="B49" s="142"/>
      <c r="C49" s="129">
        <v>11000</v>
      </c>
      <c r="D49" s="129">
        <v>16024.85</v>
      </c>
      <c r="E49" s="129">
        <v>0</v>
      </c>
      <c r="F49" s="129"/>
      <c r="G49" s="102" t="s">
        <v>415</v>
      </c>
      <c r="H49" s="102"/>
      <c r="I49" s="102"/>
      <c r="J49" s="102"/>
      <c r="K49" s="136"/>
      <c r="L49" s="102"/>
      <c r="M49" s="102"/>
      <c r="N49" s="102"/>
      <c r="O49" s="105">
        <v>10410</v>
      </c>
      <c r="P49" s="105"/>
      <c r="Q49" s="105">
        <v>5561.72</v>
      </c>
      <c r="R49" s="107">
        <v>7500</v>
      </c>
      <c r="S49" s="105"/>
      <c r="T49" s="113" t="s">
        <v>350</v>
      </c>
      <c r="U49" s="114">
        <v>7500</v>
      </c>
      <c r="V49" s="110"/>
      <c r="W49" s="115">
        <v>7500</v>
      </c>
      <c r="X49" s="110"/>
    </row>
    <row r="50" spans="1:24" ht="18">
      <c r="A50" s="98" t="s">
        <v>416</v>
      </c>
      <c r="B50" s="142"/>
      <c r="C50" s="129">
        <v>1500</v>
      </c>
      <c r="D50" s="129">
        <v>2635.8399999999997</v>
      </c>
      <c r="E50" s="129">
        <v>1500</v>
      </c>
      <c r="F50" s="129"/>
      <c r="G50" s="102"/>
      <c r="H50" s="102"/>
      <c r="I50" s="102"/>
      <c r="J50" s="102"/>
      <c r="K50" s="136"/>
      <c r="L50" s="102"/>
      <c r="M50" s="102"/>
      <c r="N50" s="102"/>
      <c r="O50" s="105">
        <v>4408</v>
      </c>
      <c r="P50" s="105">
        <v>4429</v>
      </c>
      <c r="Q50" s="105">
        <v>3599.7200000000003</v>
      </c>
      <c r="R50" s="107">
        <v>4473.29</v>
      </c>
      <c r="S50" s="105"/>
      <c r="T50" s="108">
        <v>0.01</v>
      </c>
      <c r="U50" s="114">
        <v>4473.29</v>
      </c>
      <c r="V50" s="110"/>
      <c r="W50" s="115">
        <v>4473</v>
      </c>
      <c r="X50" s="110"/>
    </row>
    <row r="51" spans="1:24" ht="22.25" customHeight="1">
      <c r="A51" s="98" t="s">
        <v>417</v>
      </c>
      <c r="B51" s="142"/>
      <c r="C51" s="129">
        <v>15000</v>
      </c>
      <c r="D51" s="129">
        <v>15348.029999999999</v>
      </c>
      <c r="E51" s="129">
        <v>15000</v>
      </c>
      <c r="F51" s="129"/>
      <c r="G51" s="102"/>
      <c r="H51" s="102"/>
      <c r="I51" s="102"/>
      <c r="J51" s="102"/>
      <c r="K51" s="136"/>
      <c r="L51" s="102"/>
      <c r="M51" s="102"/>
      <c r="N51" s="102"/>
      <c r="O51" s="105" t="s">
        <v>418</v>
      </c>
      <c r="P51" s="105">
        <v>18200</v>
      </c>
      <c r="Q51" s="155">
        <v>33517.373333333337</v>
      </c>
      <c r="R51" s="133">
        <v>18200</v>
      </c>
      <c r="S51" s="105"/>
      <c r="T51" s="113" t="s">
        <v>203</v>
      </c>
      <c r="U51" s="116">
        <v>20000</v>
      </c>
      <c r="V51" s="110" t="s">
        <v>408</v>
      </c>
      <c r="W51" s="116">
        <v>20000</v>
      </c>
      <c r="X51" s="110" t="s">
        <v>408</v>
      </c>
    </row>
    <row r="52" spans="1:24" ht="18">
      <c r="A52" s="98" t="s">
        <v>419</v>
      </c>
      <c r="B52" s="142"/>
      <c r="C52" s="129">
        <v>10000</v>
      </c>
      <c r="D52" s="129">
        <v>3475</v>
      </c>
      <c r="E52" s="129">
        <v>10000</v>
      </c>
      <c r="F52" s="129"/>
      <c r="G52" s="102"/>
      <c r="H52" s="102"/>
      <c r="I52" s="102"/>
      <c r="J52" s="102"/>
      <c r="K52" s="136"/>
      <c r="L52" s="102"/>
      <c r="M52" s="102"/>
      <c r="N52" s="102"/>
      <c r="O52" s="105">
        <v>11321</v>
      </c>
      <c r="P52" s="105">
        <v>5813</v>
      </c>
      <c r="Q52" s="105">
        <v>11073.96</v>
      </c>
      <c r="R52" s="107">
        <v>7500</v>
      </c>
      <c r="S52" s="105"/>
      <c r="T52" s="113" t="s">
        <v>420</v>
      </c>
      <c r="U52" s="114">
        <v>7500</v>
      </c>
      <c r="V52" s="110"/>
      <c r="W52" s="115">
        <v>7500</v>
      </c>
      <c r="X52" s="110" t="s">
        <v>421</v>
      </c>
    </row>
    <row r="53" spans="1:24" ht="18">
      <c r="A53" s="98" t="s">
        <v>422</v>
      </c>
      <c r="B53" s="142"/>
      <c r="C53" s="129">
        <v>4000</v>
      </c>
      <c r="D53" s="129">
        <v>2934.15</v>
      </c>
      <c r="E53" s="129">
        <v>4000</v>
      </c>
      <c r="F53" s="129"/>
      <c r="G53" s="102"/>
      <c r="H53" s="102"/>
      <c r="I53" s="102"/>
      <c r="J53" s="102"/>
      <c r="K53" s="136"/>
      <c r="L53" s="102"/>
      <c r="M53" s="102"/>
      <c r="N53" s="102"/>
      <c r="O53" s="105">
        <v>5592</v>
      </c>
      <c r="P53" s="105">
        <v>5633</v>
      </c>
      <c r="Q53" s="105">
        <v>4197.333333333333</v>
      </c>
      <c r="R53" s="107">
        <v>5500</v>
      </c>
      <c r="S53" s="105"/>
      <c r="T53" s="108" t="s">
        <v>307</v>
      </c>
      <c r="U53" s="114">
        <v>5500</v>
      </c>
      <c r="V53" s="110"/>
      <c r="W53" s="115">
        <v>5500</v>
      </c>
      <c r="X53" s="110"/>
    </row>
    <row r="54" spans="1:24" ht="18">
      <c r="A54" s="98" t="s">
        <v>423</v>
      </c>
      <c r="B54" s="142"/>
      <c r="C54" s="129">
        <v>1500</v>
      </c>
      <c r="D54" s="129">
        <v>1939.26</v>
      </c>
      <c r="E54" s="129">
        <v>1500</v>
      </c>
      <c r="F54" s="129"/>
      <c r="G54" s="102" t="s">
        <v>424</v>
      </c>
      <c r="H54" s="102"/>
      <c r="I54" s="102"/>
      <c r="J54" s="102"/>
      <c r="K54" s="136"/>
      <c r="L54" s="102"/>
      <c r="M54" s="102"/>
      <c r="N54" s="102"/>
      <c r="O54" s="105">
        <v>2469</v>
      </c>
      <c r="P54" s="105">
        <v>1516</v>
      </c>
      <c r="Q54" s="105">
        <v>1990.0933333333332</v>
      </c>
      <c r="R54" s="107">
        <v>2500</v>
      </c>
      <c r="S54" s="105"/>
      <c r="T54" s="113" t="s">
        <v>425</v>
      </c>
      <c r="U54" s="114">
        <v>2500</v>
      </c>
      <c r="V54" s="110"/>
      <c r="W54" s="115">
        <v>2500</v>
      </c>
      <c r="X54" s="110"/>
    </row>
    <row r="55" spans="1:24" ht="18">
      <c r="A55" s="98" t="s">
        <v>426</v>
      </c>
      <c r="B55" s="142"/>
      <c r="C55" s="129">
        <v>3500</v>
      </c>
      <c r="D55" s="129">
        <v>4390.2299999999996</v>
      </c>
      <c r="E55" s="129">
        <v>3500</v>
      </c>
      <c r="F55" s="129"/>
      <c r="G55" s="102"/>
      <c r="H55" s="102"/>
      <c r="I55" s="102"/>
      <c r="J55" s="102"/>
      <c r="K55" s="136"/>
      <c r="L55" s="102"/>
      <c r="M55" s="102"/>
      <c r="N55" s="102"/>
      <c r="O55" s="105">
        <v>3798</v>
      </c>
      <c r="P55" s="105">
        <v>5400</v>
      </c>
      <c r="Q55" s="105">
        <v>1995.2800000000002</v>
      </c>
      <c r="R55" s="107">
        <v>5400</v>
      </c>
      <c r="S55" s="105"/>
      <c r="T55" s="113" t="s">
        <v>203</v>
      </c>
      <c r="U55" s="114">
        <v>5400</v>
      </c>
      <c r="V55" s="110"/>
      <c r="W55" s="115">
        <v>5400</v>
      </c>
      <c r="X55" s="110"/>
    </row>
    <row r="56" spans="1:24" ht="25.25" customHeight="1">
      <c r="A56" s="98" t="s">
        <v>427</v>
      </c>
      <c r="B56" s="142"/>
      <c r="C56" s="129">
        <v>22000</v>
      </c>
      <c r="D56" s="129">
        <v>25800.839999999997</v>
      </c>
      <c r="E56" s="129">
        <v>25801</v>
      </c>
      <c r="F56" s="129"/>
      <c r="G56" s="102" t="s">
        <v>410</v>
      </c>
      <c r="H56" s="102"/>
      <c r="I56" s="102"/>
      <c r="J56" s="102"/>
      <c r="K56" s="136"/>
      <c r="L56" s="102"/>
      <c r="M56" s="102"/>
      <c r="N56" s="102"/>
      <c r="O56" s="105">
        <v>27220</v>
      </c>
      <c r="P56" s="105">
        <v>27925</v>
      </c>
      <c r="Q56" s="105">
        <v>32436.760000000002</v>
      </c>
      <c r="R56" s="133">
        <v>28483.5</v>
      </c>
      <c r="S56" s="105"/>
      <c r="T56" s="108">
        <v>0.02</v>
      </c>
      <c r="U56" s="116">
        <v>31000</v>
      </c>
      <c r="V56" s="110" t="s">
        <v>408</v>
      </c>
      <c r="W56" s="116">
        <v>31000</v>
      </c>
      <c r="X56" s="110" t="s">
        <v>408</v>
      </c>
    </row>
    <row r="57" spans="1:24" ht="23" customHeight="1">
      <c r="A57" s="98" t="s">
        <v>428</v>
      </c>
      <c r="B57" s="142"/>
      <c r="C57" s="129">
        <v>3000</v>
      </c>
      <c r="D57" s="129">
        <v>3512.06</v>
      </c>
      <c r="E57" s="132">
        <v>3500</v>
      </c>
      <c r="F57" s="132"/>
      <c r="G57" s="102" t="s">
        <v>429</v>
      </c>
      <c r="H57" s="102"/>
      <c r="I57" s="102"/>
      <c r="J57" s="102"/>
      <c r="K57" s="136"/>
      <c r="L57" s="102"/>
      <c r="M57" s="102"/>
      <c r="N57" s="102"/>
      <c r="O57" s="105">
        <v>4465</v>
      </c>
      <c r="P57" s="132">
        <v>10000</v>
      </c>
      <c r="Q57" s="105">
        <v>13082.266666666666</v>
      </c>
      <c r="R57" s="133">
        <v>5000</v>
      </c>
      <c r="S57" s="105"/>
      <c r="T57" s="113" t="s">
        <v>430</v>
      </c>
      <c r="U57" s="116">
        <v>7000</v>
      </c>
      <c r="V57" s="110" t="s">
        <v>408</v>
      </c>
      <c r="W57" s="116">
        <v>7000</v>
      </c>
      <c r="X57" s="110" t="s">
        <v>408</v>
      </c>
    </row>
    <row r="58" spans="1:24" ht="36">
      <c r="A58" s="157" t="s">
        <v>431</v>
      </c>
      <c r="B58" s="158"/>
      <c r="C58" s="159"/>
      <c r="D58" s="159"/>
      <c r="E58" s="159"/>
      <c r="F58" s="159"/>
      <c r="G58" s="157"/>
      <c r="H58" s="157"/>
      <c r="I58" s="157"/>
      <c r="J58" s="157"/>
      <c r="K58" s="160"/>
      <c r="L58" s="157"/>
      <c r="M58" s="157"/>
      <c r="N58" s="157"/>
      <c r="O58" s="159"/>
      <c r="P58" s="159"/>
      <c r="Q58" s="159"/>
      <c r="R58" s="161"/>
      <c r="S58" s="159"/>
      <c r="T58" s="151"/>
      <c r="U58" s="162"/>
      <c r="V58" s="163"/>
      <c r="W58" s="134">
        <v>10000</v>
      </c>
      <c r="X58" s="163" t="s">
        <v>432</v>
      </c>
    </row>
    <row r="59" spans="1:24" ht="18">
      <c r="A59" s="98" t="s">
        <v>433</v>
      </c>
      <c r="B59" s="142"/>
      <c r="C59" s="129">
        <v>0</v>
      </c>
      <c r="D59" s="129">
        <v>0</v>
      </c>
      <c r="E59" s="129">
        <v>0</v>
      </c>
      <c r="F59" s="129"/>
      <c r="G59" s="102"/>
      <c r="H59" s="102"/>
      <c r="I59" s="102"/>
      <c r="J59" s="102"/>
      <c r="K59" s="136"/>
      <c r="L59" s="102"/>
      <c r="M59" s="102"/>
      <c r="N59" s="102"/>
      <c r="O59" s="105">
        <v>0</v>
      </c>
      <c r="P59" s="105">
        <v>0</v>
      </c>
      <c r="Q59" s="105"/>
      <c r="R59" s="107">
        <v>0</v>
      </c>
      <c r="S59" s="105"/>
      <c r="T59" s="113" t="s">
        <v>434</v>
      </c>
      <c r="U59" s="114"/>
      <c r="V59" s="110"/>
      <c r="W59" s="115"/>
      <c r="X59" s="110"/>
    </row>
    <row r="60" spans="1:24" ht="18">
      <c r="A60" s="98" t="s">
        <v>435</v>
      </c>
      <c r="B60" s="142"/>
      <c r="C60" s="129">
        <v>2000</v>
      </c>
      <c r="D60" s="129">
        <v>1832.42</v>
      </c>
      <c r="E60" s="129">
        <v>2000</v>
      </c>
      <c r="F60" s="129"/>
      <c r="G60" s="102"/>
      <c r="H60" s="102"/>
      <c r="I60" s="102"/>
      <c r="J60" s="102"/>
      <c r="K60" s="136"/>
      <c r="L60" s="102"/>
      <c r="M60" s="102"/>
      <c r="N60" s="102"/>
      <c r="O60" s="105">
        <v>2678</v>
      </c>
      <c r="P60" s="105">
        <v>1800</v>
      </c>
      <c r="Q60" s="105">
        <v>1414.4666666666665</v>
      </c>
      <c r="R60" s="107">
        <v>1800</v>
      </c>
      <c r="S60" s="105"/>
      <c r="T60" s="113" t="s">
        <v>203</v>
      </c>
      <c r="U60" s="114">
        <v>1800</v>
      </c>
      <c r="V60" s="110"/>
      <c r="W60" s="115">
        <v>1800</v>
      </c>
      <c r="X60" s="110"/>
    </row>
    <row r="61" spans="1:24" ht="36">
      <c r="A61" s="98" t="s">
        <v>436</v>
      </c>
      <c r="B61" s="142"/>
      <c r="C61" s="129">
        <v>500</v>
      </c>
      <c r="D61" s="129">
        <v>222.07</v>
      </c>
      <c r="E61" s="129">
        <v>500</v>
      </c>
      <c r="F61" s="129"/>
      <c r="G61" s="102"/>
      <c r="H61" s="102"/>
      <c r="I61" s="102"/>
      <c r="J61" s="102"/>
      <c r="K61" s="136"/>
      <c r="L61" s="102"/>
      <c r="M61" s="102"/>
      <c r="N61" s="102"/>
      <c r="O61" s="105">
        <v>595</v>
      </c>
      <c r="P61" s="105">
        <v>854</v>
      </c>
      <c r="Q61" s="105">
        <v>1879.5333333333335</v>
      </c>
      <c r="R61" s="107">
        <v>1000</v>
      </c>
      <c r="S61" s="105"/>
      <c r="T61" s="113" t="s">
        <v>437</v>
      </c>
      <c r="U61" s="114">
        <v>1000</v>
      </c>
      <c r="V61" s="110"/>
      <c r="W61" s="115">
        <v>1000</v>
      </c>
      <c r="X61" s="110"/>
    </row>
    <row r="62" spans="1:24" ht="36">
      <c r="A62" s="98" t="s">
        <v>438</v>
      </c>
      <c r="B62" s="142"/>
      <c r="C62" s="129">
        <v>3000</v>
      </c>
      <c r="D62" s="129">
        <v>7843.6100000000006</v>
      </c>
      <c r="E62" s="132">
        <v>0</v>
      </c>
      <c r="F62" s="132"/>
      <c r="G62" s="102" t="s">
        <v>439</v>
      </c>
      <c r="H62" s="102" t="s">
        <v>440</v>
      </c>
      <c r="I62" s="102"/>
      <c r="J62" s="102"/>
      <c r="K62" s="136"/>
      <c r="L62" s="102"/>
      <c r="M62" s="102"/>
      <c r="N62" s="102"/>
      <c r="O62" s="117">
        <v>2995</v>
      </c>
      <c r="P62" s="117">
        <v>4500</v>
      </c>
      <c r="Q62" s="117">
        <v>0</v>
      </c>
      <c r="R62" s="119">
        <v>750</v>
      </c>
      <c r="S62" s="105"/>
      <c r="T62" s="113" t="s">
        <v>441</v>
      </c>
      <c r="U62" s="146">
        <v>750</v>
      </c>
      <c r="V62" s="110"/>
      <c r="W62" s="147">
        <v>750</v>
      </c>
      <c r="X62" s="110"/>
    </row>
    <row r="63" spans="1:24" ht="18">
      <c r="A63" s="120"/>
      <c r="B63" s="120" t="s">
        <v>442</v>
      </c>
      <c r="C63" s="139">
        <v>77000</v>
      </c>
      <c r="D63" s="139">
        <v>85958.36</v>
      </c>
      <c r="E63" s="139">
        <v>67301</v>
      </c>
      <c r="F63" s="122"/>
      <c r="G63" s="102"/>
      <c r="H63" s="102"/>
      <c r="I63" s="102"/>
      <c r="J63" s="102"/>
      <c r="K63" s="102"/>
      <c r="L63" s="102"/>
      <c r="M63" s="102"/>
      <c r="N63" s="102"/>
      <c r="O63" s="105">
        <v>75951</v>
      </c>
      <c r="P63" s="105">
        <v>86070</v>
      </c>
      <c r="Q63" s="105">
        <v>110748.50666666667</v>
      </c>
      <c r="R63" s="107">
        <v>88106.790000000008</v>
      </c>
      <c r="S63" s="105"/>
      <c r="T63" s="113"/>
      <c r="U63" s="114">
        <v>94423.290000000008</v>
      </c>
      <c r="V63" s="110"/>
      <c r="W63" s="314">
        <v>104423</v>
      </c>
      <c r="X63" s="110"/>
    </row>
    <row r="64" spans="1:24" ht="18">
      <c r="A64" s="120"/>
      <c r="B64" s="120"/>
      <c r="C64" s="122"/>
      <c r="D64" s="122"/>
      <c r="E64" s="122"/>
      <c r="F64" s="122"/>
      <c r="G64" s="102"/>
      <c r="H64" s="102"/>
      <c r="I64" s="102"/>
      <c r="J64" s="102"/>
      <c r="K64" s="102"/>
      <c r="L64" s="102"/>
      <c r="M64" s="102"/>
      <c r="N64" s="102"/>
      <c r="O64" s="105"/>
      <c r="P64" s="105"/>
      <c r="Q64" s="105"/>
      <c r="R64" s="107"/>
      <c r="S64" s="105"/>
      <c r="T64" s="113"/>
      <c r="U64" s="114"/>
      <c r="V64" s="110"/>
      <c r="W64" s="115"/>
      <c r="X64" s="110"/>
    </row>
    <row r="65" spans="1:25" ht="18.5" thickBot="1">
      <c r="A65" s="102"/>
      <c r="B65" s="120" t="s">
        <v>443</v>
      </c>
      <c r="C65" s="121">
        <v>2888696</v>
      </c>
      <c r="D65" s="121">
        <v>2898354.49</v>
      </c>
      <c r="E65" s="121">
        <v>2861921.1799999997</v>
      </c>
      <c r="F65" s="122"/>
      <c r="G65" s="102"/>
      <c r="H65" s="102"/>
      <c r="I65" s="102"/>
      <c r="J65" s="102"/>
      <c r="K65" s="102"/>
      <c r="L65" s="102"/>
      <c r="M65" s="102"/>
      <c r="N65" s="102"/>
      <c r="O65" s="121">
        <v>2977345</v>
      </c>
      <c r="P65" s="121">
        <v>2989632</v>
      </c>
      <c r="Q65" s="121">
        <v>3090167.8</v>
      </c>
      <c r="R65" s="164">
        <v>3205287.67</v>
      </c>
      <c r="S65" s="122"/>
      <c r="T65" s="113"/>
      <c r="U65" s="164">
        <v>3197597.45</v>
      </c>
      <c r="V65" s="110"/>
      <c r="W65" s="165">
        <v>3213422</v>
      </c>
      <c r="X65" s="110"/>
      <c r="Y65">
        <f>+W65/2</f>
        <v>1606711</v>
      </c>
    </row>
    <row r="66" spans="1:25" ht="18.5" thickTop="1">
      <c r="A66" s="141"/>
      <c r="B66" s="143"/>
      <c r="C66" s="122"/>
      <c r="D66" s="122"/>
      <c r="E66" s="122"/>
      <c r="F66" s="122"/>
      <c r="G66" s="102"/>
      <c r="H66" s="102"/>
      <c r="I66" s="102"/>
      <c r="J66" s="102"/>
      <c r="K66" s="102"/>
      <c r="L66" s="102"/>
      <c r="M66" s="102"/>
      <c r="N66" s="102"/>
      <c r="O66" s="105"/>
      <c r="P66" s="105"/>
      <c r="Q66" s="105"/>
      <c r="R66" s="107"/>
      <c r="S66" s="105"/>
      <c r="T66" s="113"/>
      <c r="U66" s="114"/>
      <c r="V66" s="110"/>
      <c r="W66" s="115"/>
      <c r="X66" s="110"/>
    </row>
    <row r="67" spans="1:25" ht="18.5" thickBot="1">
      <c r="A67" s="102"/>
      <c r="B67" s="120" t="s">
        <v>444</v>
      </c>
      <c r="C67" s="166">
        <v>-59711</v>
      </c>
      <c r="D67" s="166">
        <v>-25053.390000000596</v>
      </c>
      <c r="E67" s="166">
        <v>69035.530000000261</v>
      </c>
      <c r="F67" s="122"/>
      <c r="G67" s="102"/>
      <c r="H67" s="102"/>
      <c r="I67" s="102"/>
      <c r="J67" s="102"/>
      <c r="K67" s="102"/>
      <c r="L67" s="102"/>
      <c r="M67" s="102"/>
      <c r="N67" s="102"/>
      <c r="O67" s="166">
        <v>130190</v>
      </c>
      <c r="P67" s="166">
        <v>128899</v>
      </c>
      <c r="Q67" s="166">
        <v>46369.565555555746</v>
      </c>
      <c r="R67" s="167">
        <v>7155.8900000001304</v>
      </c>
      <c r="S67" s="122"/>
      <c r="T67" s="113"/>
      <c r="U67" s="167">
        <v>2088.4540000003763</v>
      </c>
      <c r="V67" s="110"/>
      <c r="W67" s="168">
        <v>6356</v>
      </c>
      <c r="X67" s="110"/>
    </row>
    <row r="68" spans="1:25" ht="18.5" thickTop="1">
      <c r="A68" s="120"/>
      <c r="B68" s="120"/>
      <c r="C68" s="122"/>
      <c r="D68" s="122"/>
      <c r="E68" s="122"/>
      <c r="F68" s="122"/>
      <c r="G68" s="102"/>
      <c r="H68" s="102"/>
      <c r="I68" s="102"/>
      <c r="J68" s="102"/>
      <c r="K68" s="102"/>
      <c r="L68" s="102"/>
      <c r="M68" s="102"/>
      <c r="N68" s="102"/>
      <c r="O68" s="105"/>
      <c r="P68" s="105"/>
      <c r="Q68" s="105"/>
      <c r="R68" s="107"/>
      <c r="S68" s="105"/>
      <c r="T68" s="113"/>
      <c r="U68" s="114"/>
      <c r="V68" s="110"/>
      <c r="W68" s="115"/>
      <c r="X68" s="110"/>
    </row>
    <row r="69" spans="1:25" ht="16" thickBot="1">
      <c r="A69" s="169"/>
      <c r="B69" s="170" t="s">
        <v>445</v>
      </c>
      <c r="C69" s="77"/>
      <c r="D69" s="77"/>
      <c r="E69" s="77"/>
      <c r="F69" s="77"/>
      <c r="G69" s="78"/>
      <c r="H69" s="78"/>
      <c r="I69" s="78"/>
      <c r="J69" s="78"/>
      <c r="K69" s="78"/>
      <c r="L69" s="78"/>
      <c r="M69" s="78"/>
      <c r="N69" s="78"/>
      <c r="O69" s="79"/>
      <c r="P69" s="79"/>
      <c r="Q69" s="79"/>
      <c r="R69" s="171"/>
      <c r="S69" s="79"/>
      <c r="T69" s="81"/>
      <c r="U69" s="172"/>
      <c r="V69" s="83"/>
      <c r="W69" s="173"/>
      <c r="X69" s="83"/>
    </row>
    <row r="70" spans="1:25" ht="15.5">
      <c r="A70" s="78"/>
      <c r="B70" s="174" t="s">
        <v>446</v>
      </c>
      <c r="C70" s="77"/>
      <c r="D70" s="77"/>
      <c r="E70" s="175" t="s">
        <v>447</v>
      </c>
      <c r="F70" s="77"/>
      <c r="G70" s="78"/>
      <c r="H70" s="78"/>
      <c r="I70" s="78"/>
      <c r="J70" s="78"/>
      <c r="K70" s="78"/>
      <c r="L70" s="78"/>
      <c r="M70" s="78"/>
      <c r="N70" s="78"/>
      <c r="O70" s="79" t="s">
        <v>448</v>
      </c>
      <c r="P70" s="79"/>
      <c r="Q70" s="79"/>
      <c r="R70" s="79"/>
      <c r="S70" s="79"/>
      <c r="T70" s="81"/>
      <c r="U70" s="176"/>
      <c r="V70" s="83"/>
      <c r="W70" s="177"/>
      <c r="X70" s="83"/>
    </row>
    <row r="71" spans="1:25" ht="15.5">
      <c r="A71" s="78"/>
      <c r="B71" s="174" t="s">
        <v>449</v>
      </c>
      <c r="C71" s="178"/>
      <c r="D71" s="178"/>
      <c r="E71" s="178">
        <v>271781</v>
      </c>
      <c r="F71" s="178"/>
      <c r="G71" s="78"/>
      <c r="H71" s="78"/>
      <c r="I71" s="78"/>
      <c r="J71" s="78"/>
      <c r="K71" s="78"/>
      <c r="L71" s="78"/>
      <c r="M71" s="78"/>
      <c r="N71" s="78"/>
      <c r="O71" s="79"/>
      <c r="P71" s="79"/>
      <c r="Q71" s="79"/>
      <c r="R71" s="79"/>
      <c r="S71" s="79"/>
      <c r="T71" s="81" t="s">
        <v>598</v>
      </c>
      <c r="U71" s="176"/>
      <c r="V71" s="83"/>
      <c r="W71" s="177">
        <f>+W11/12*11</f>
        <v>2951463.1666666665</v>
      </c>
      <c r="X71" s="83"/>
    </row>
    <row r="72" spans="1:25" ht="15.5">
      <c r="A72" s="78"/>
      <c r="B72" s="174" t="s">
        <v>450</v>
      </c>
      <c r="C72" s="178"/>
      <c r="D72" s="178"/>
      <c r="E72" s="178">
        <v>267271</v>
      </c>
      <c r="F72" s="178"/>
      <c r="G72" s="78"/>
      <c r="H72" s="78"/>
      <c r="I72" s="78"/>
      <c r="J72" s="78"/>
      <c r="K72" s="78"/>
      <c r="L72" s="78"/>
      <c r="M72" s="78"/>
      <c r="N72" s="78"/>
      <c r="O72" s="79"/>
      <c r="P72" s="79"/>
      <c r="Q72" s="79"/>
      <c r="R72" s="79"/>
      <c r="S72" s="79"/>
      <c r="T72" s="81" t="s">
        <v>599</v>
      </c>
      <c r="U72" s="176"/>
      <c r="V72" s="83"/>
      <c r="W72" s="177">
        <f>+W65/12*11</f>
        <v>2945636.8333333335</v>
      </c>
      <c r="X72" s="83"/>
    </row>
    <row r="73" spans="1:25" ht="15.5">
      <c r="A73" s="78"/>
      <c r="B73" s="174" t="s">
        <v>451</v>
      </c>
      <c r="C73" s="178"/>
      <c r="D73" s="178"/>
      <c r="E73" s="178">
        <v>15481</v>
      </c>
      <c r="F73" s="178"/>
      <c r="G73" s="78"/>
      <c r="H73" s="78"/>
      <c r="I73" s="78"/>
      <c r="J73" s="78"/>
      <c r="K73" s="78"/>
      <c r="L73" s="78"/>
      <c r="M73" s="78"/>
      <c r="N73" s="78"/>
      <c r="O73" s="79" t="s">
        <v>452</v>
      </c>
      <c r="P73" s="79"/>
      <c r="Q73" s="79"/>
      <c r="R73" s="79"/>
      <c r="S73" s="79"/>
      <c r="T73" s="81"/>
      <c r="U73" s="176"/>
      <c r="V73" s="83"/>
      <c r="W73" s="177"/>
      <c r="X73" s="83"/>
    </row>
    <row r="74" spans="1:25" ht="15.5">
      <c r="A74" s="78"/>
      <c r="B74" s="174" t="s">
        <v>453</v>
      </c>
      <c r="C74" s="178"/>
      <c r="D74" s="178"/>
      <c r="E74" s="178">
        <v>11000</v>
      </c>
      <c r="F74" s="178"/>
      <c r="G74" s="78"/>
      <c r="H74" s="78"/>
      <c r="I74" s="78"/>
      <c r="J74" s="78"/>
      <c r="K74" s="78"/>
      <c r="L74" s="78"/>
      <c r="M74" s="78"/>
      <c r="N74" s="78"/>
      <c r="O74" s="79"/>
      <c r="P74" s="79"/>
      <c r="Q74" s="79"/>
      <c r="R74" s="79"/>
      <c r="S74" s="79"/>
      <c r="T74" s="81"/>
      <c r="U74" s="176"/>
      <c r="V74" s="83"/>
      <c r="W74" s="177"/>
      <c r="X74" s="83"/>
    </row>
    <row r="75" spans="1:25" ht="15.5">
      <c r="A75" s="78"/>
      <c r="B75" s="174"/>
      <c r="C75" s="178"/>
      <c r="D75" s="178"/>
      <c r="E75" s="178"/>
      <c r="F75" s="178"/>
      <c r="G75" s="78"/>
      <c r="H75" s="78"/>
      <c r="I75" s="78"/>
      <c r="J75" s="78"/>
      <c r="K75" s="78"/>
      <c r="L75" s="78"/>
      <c r="M75" s="78"/>
      <c r="N75" s="78"/>
      <c r="O75" s="79"/>
      <c r="P75" s="79"/>
      <c r="Q75" s="79"/>
      <c r="R75" s="79"/>
      <c r="S75" s="79"/>
      <c r="T75" s="81"/>
      <c r="U75" s="176"/>
      <c r="V75" s="83"/>
      <c r="W75" s="177"/>
      <c r="X75" s="83"/>
    </row>
    <row r="76" spans="1:25" ht="15.5">
      <c r="A76" s="78"/>
      <c r="B76" s="174"/>
      <c r="C76" s="178"/>
      <c r="D76" s="178"/>
      <c r="E76" s="178"/>
      <c r="F76" s="178"/>
      <c r="G76" s="78"/>
      <c r="H76" s="78"/>
      <c r="I76" s="78"/>
      <c r="J76" s="78"/>
      <c r="K76" s="78"/>
      <c r="L76" s="78"/>
      <c r="M76" s="78"/>
      <c r="N76" s="78"/>
      <c r="O76" s="79"/>
      <c r="P76" s="79"/>
      <c r="Q76" s="79"/>
      <c r="R76" s="79"/>
      <c r="S76" s="79"/>
      <c r="T76" s="81"/>
      <c r="U76" s="176"/>
      <c r="V76" s="83"/>
      <c r="W76" s="177"/>
      <c r="X76" s="83"/>
    </row>
    <row r="77" spans="1:25" ht="15.5">
      <c r="A77" s="78"/>
      <c r="B77" s="174"/>
      <c r="C77" s="178"/>
      <c r="D77" s="178"/>
      <c r="E77" s="178"/>
      <c r="F77" s="178"/>
      <c r="G77" s="78"/>
      <c r="H77" s="78"/>
      <c r="I77" s="78"/>
      <c r="J77" s="78"/>
      <c r="K77" s="78"/>
      <c r="L77" s="78"/>
      <c r="M77" s="78"/>
      <c r="N77" s="78"/>
      <c r="O77" s="79"/>
      <c r="P77" s="79"/>
      <c r="Q77" s="79"/>
      <c r="R77" s="79"/>
      <c r="S77" s="79"/>
      <c r="T77" s="81"/>
      <c r="U77" s="176"/>
      <c r="V77" s="83"/>
      <c r="W77" s="177"/>
      <c r="X77" s="83"/>
    </row>
  </sheetData>
  <conditionalFormatting sqref="N13:N15">
    <cfRule type="cellIs" dxfId="0" priority="1" operator="lessThan">
      <formula>0</formula>
    </cfRule>
  </conditionalFormatting>
  <pageMargins left="0.7" right="0.7" top="0.75" bottom="0.75" header="0.3" footer="0.3"/>
  <pageSetup scale="45" fitToHeight="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51"/>
  <sheetViews>
    <sheetView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0">
      <c r="A8" s="5" t="s">
        <v>0</v>
      </c>
      <c r="K8" s="6" t="s">
        <v>307</v>
      </c>
      <c r="M8" s="13"/>
    </row>
    <row r="9" spans="1:13" ht="20">
      <c r="A9" s="235" t="s">
        <v>513</v>
      </c>
    </row>
    <row r="10" spans="1:13">
      <c r="A10" s="236">
        <v>43555</v>
      </c>
    </row>
    <row r="11" spans="1:13" ht="14.5" thickBot="1"/>
    <row r="12" spans="1:13" ht="40">
      <c r="B12" s="237" t="s">
        <v>535</v>
      </c>
      <c r="C12" s="238">
        <f>+D22</f>
        <v>-0.26641904677033668</v>
      </c>
    </row>
    <row r="13" spans="1:13" ht="29" customHeight="1">
      <c r="B13" s="239" t="s">
        <v>514</v>
      </c>
      <c r="C13" s="240">
        <f>+D36</f>
        <v>45.209071848866358</v>
      </c>
    </row>
    <row r="14" spans="1:13" ht="60.5" thickBot="1">
      <c r="B14" s="241" t="s">
        <v>534</v>
      </c>
      <c r="C14" s="242">
        <f>+D50</f>
        <v>1.4445465808392801</v>
      </c>
    </row>
    <row r="15" spans="1:13" ht="14.5" thickBot="1"/>
    <row r="16" spans="1:13">
      <c r="B16" s="446" t="s">
        <v>536</v>
      </c>
      <c r="C16" s="447"/>
      <c r="D16" s="447"/>
      <c r="E16" s="448"/>
    </row>
    <row r="17" spans="2:5" ht="28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584</v>
      </c>
      <c r="D19" s="1">
        <f>+'Mar-P+L comp'!$O$37</f>
        <v>-44844.32</v>
      </c>
      <c r="E19" s="229"/>
    </row>
    <row r="20" spans="2:5">
      <c r="B20" s="234" t="s">
        <v>551</v>
      </c>
      <c r="D20" s="1">
        <f>+D19/9*12</f>
        <v>-59792.426666666666</v>
      </c>
      <c r="E20" s="229"/>
    </row>
    <row r="21" spans="2:5" ht="6.65" customHeight="1">
      <c r="B21" s="46"/>
      <c r="E21" s="229"/>
    </row>
    <row r="22" spans="2:5">
      <c r="B22" s="234" t="s">
        <v>561</v>
      </c>
      <c r="D22">
        <f>+D20/D17</f>
        <v>-0.26641904677033668</v>
      </c>
      <c r="E22" s="229"/>
    </row>
    <row r="23" spans="2:5" ht="6.65" customHeight="1" thickBot="1">
      <c r="B23" s="231"/>
      <c r="C23" s="232"/>
      <c r="D23" s="232"/>
      <c r="E23" s="233"/>
    </row>
    <row r="24" spans="2:5" ht="14.5" thickBot="1"/>
    <row r="25" spans="2:5">
      <c r="B25" s="449" t="s">
        <v>526</v>
      </c>
      <c r="C25" s="450"/>
      <c r="D25" s="450"/>
      <c r="E25" s="451"/>
    </row>
    <row r="26" spans="2:5" ht="5.5" customHeight="1">
      <c r="B26" s="230"/>
      <c r="E26" s="229"/>
    </row>
    <row r="27" spans="2:5">
      <c r="B27" s="183" t="s">
        <v>527</v>
      </c>
      <c r="D27" s="1">
        <f>+'Mar-BS-comp'!$F$24</f>
        <v>405013.73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+'Mar-P+L comp'!$O$35</f>
        <v>2523368.66</v>
      </c>
      <c r="E29" s="229"/>
    </row>
    <row r="30" spans="2:5">
      <c r="B30" s="183" t="s">
        <v>525</v>
      </c>
      <c r="D30" s="1">
        <f>+D29/9*12</f>
        <v>3364491.5466666669</v>
      </c>
      <c r="E30" s="229"/>
    </row>
    <row r="31" spans="2:5" ht="8.5" customHeight="1">
      <c r="B31" s="230"/>
      <c r="E31" s="229"/>
    </row>
    <row r="32" spans="2:5">
      <c r="B32" s="183" t="s">
        <v>529</v>
      </c>
      <c r="D32" s="1">
        <f>+'Mar-P+L comp'!$O$34</f>
        <v>70929.27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+D32/9*12</f>
        <v>94572.360000000015</v>
      </c>
      <c r="E34" s="229"/>
    </row>
    <row r="35" spans="2:5" ht="2.5" customHeight="1">
      <c r="B35" s="230"/>
      <c r="E35" s="229"/>
    </row>
    <row r="36" spans="2:5">
      <c r="B36" s="183" t="s">
        <v>526</v>
      </c>
      <c r="D36" s="1">
        <f>+D27/((D30-D34)/365)</f>
        <v>45.209071848866358</v>
      </c>
      <c r="E36" s="229"/>
    </row>
    <row r="37" spans="2:5" ht="4.25" customHeight="1" thickBot="1">
      <c r="B37" s="231"/>
      <c r="C37" s="232"/>
      <c r="D37" s="232"/>
      <c r="E37" s="233"/>
    </row>
    <row r="38" spans="2:5" ht="14.5" thickBot="1"/>
    <row r="39" spans="2:5">
      <c r="B39" s="449" t="s">
        <v>530</v>
      </c>
      <c r="C39" s="450"/>
      <c r="D39" s="450"/>
      <c r="E39" s="451"/>
    </row>
    <row r="40" spans="2:5" ht="6" customHeight="1">
      <c r="B40" s="230"/>
      <c r="E40" s="229"/>
    </row>
    <row r="41" spans="2:5">
      <c r="B41" s="183" t="s">
        <v>531</v>
      </c>
      <c r="D41" s="1">
        <f>+'Mar-BS-comp'!$F$34</f>
        <v>4257657.6399999997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+'Mar-BS-comp'!$F$33</f>
        <v>3852643.91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405013.72999999952</v>
      </c>
      <c r="E45" s="229"/>
    </row>
    <row r="46" spans="2:5" ht="6" customHeight="1">
      <c r="B46" s="230"/>
      <c r="E46" s="229"/>
    </row>
    <row r="47" spans="2:5">
      <c r="B47" s="183" t="s">
        <v>585</v>
      </c>
      <c r="D47" s="1">
        <f>+'Mar-P+L comp'!$O$35</f>
        <v>2523368.66</v>
      </c>
      <c r="E47" s="229"/>
    </row>
    <row r="48" spans="2:5">
      <c r="B48" s="183" t="s">
        <v>532</v>
      </c>
      <c r="D48" s="1">
        <f>+D47/9</f>
        <v>280374.29555555555</v>
      </c>
      <c r="E48" s="229"/>
    </row>
    <row r="49" spans="2:5" ht="5" customHeight="1">
      <c r="B49" s="230"/>
      <c r="E49" s="229"/>
    </row>
    <row r="50" spans="2:5">
      <c r="B50" s="183" t="s">
        <v>533</v>
      </c>
      <c r="D50">
        <f>+D45/D48</f>
        <v>1.4445465808392801</v>
      </c>
      <c r="E50" s="229"/>
    </row>
    <row r="51" spans="2:5" ht="5.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2:I34"/>
  <sheetViews>
    <sheetView workbookViewId="0"/>
  </sheetViews>
  <sheetFormatPr defaultColWidth="8.6640625" defaultRowHeight="14"/>
  <cols>
    <col min="1" max="1" width="10.5" style="227" customWidth="1"/>
    <col min="2" max="2" width="2.6640625" style="4" customWidth="1"/>
    <col min="3" max="3" width="8.6640625" style="4"/>
    <col min="4" max="4" width="1.6640625" style="4" customWidth="1"/>
    <col min="5" max="5" width="8.6640625" style="4"/>
    <col min="6" max="6" width="1.6640625" style="4" customWidth="1"/>
    <col min="7" max="7" width="11.33203125" style="4" bestFit="1" customWidth="1"/>
    <col min="8" max="8" width="1.5" style="4" customWidth="1"/>
    <col min="9" max="9" width="11.33203125" style="4" bestFit="1" customWidth="1"/>
    <col min="10" max="16384" width="8.6640625" style="4"/>
  </cols>
  <sheetData>
    <row r="2" spans="1:9">
      <c r="A2" s="227" t="s">
        <v>518</v>
      </c>
    </row>
    <row r="4" spans="1:9">
      <c r="A4" s="228" t="s">
        <v>519</v>
      </c>
      <c r="C4" s="4" t="s">
        <v>520</v>
      </c>
      <c r="E4" s="4" t="s">
        <v>521</v>
      </c>
      <c r="G4" s="4" t="s">
        <v>522</v>
      </c>
      <c r="I4" s="4" t="s">
        <v>523</v>
      </c>
    </row>
    <row r="5" spans="1:9">
      <c r="A5" s="227">
        <v>42763</v>
      </c>
      <c r="C5" s="4">
        <v>18702.5</v>
      </c>
      <c r="E5" s="4">
        <v>11474.5</v>
      </c>
      <c r="G5" s="4">
        <v>7228</v>
      </c>
      <c r="I5" s="4">
        <v>4042993.87</v>
      </c>
    </row>
    <row r="6" spans="1:9">
      <c r="A6" s="227">
        <v>42794</v>
      </c>
      <c r="C6" s="4">
        <v>18702.5</v>
      </c>
      <c r="E6" s="4">
        <v>11454.03</v>
      </c>
      <c r="G6" s="4">
        <v>7248.47</v>
      </c>
      <c r="I6" s="4">
        <f>+I5-G6</f>
        <v>4035745.4</v>
      </c>
    </row>
    <row r="7" spans="1:9">
      <c r="A7" s="227">
        <v>42822</v>
      </c>
      <c r="C7" s="4">
        <v>18702.5</v>
      </c>
      <c r="E7" s="4">
        <v>10327.02</v>
      </c>
      <c r="G7" s="4">
        <v>8375.48</v>
      </c>
      <c r="I7" s="4">
        <f t="shared" ref="I7:I29" si="0">+I6-G7</f>
        <v>4027369.92</v>
      </c>
    </row>
    <row r="8" spans="1:9">
      <c r="A8" s="227">
        <v>42853</v>
      </c>
      <c r="C8" s="4">
        <v>18702.5</v>
      </c>
      <c r="E8" s="4">
        <v>11409.76</v>
      </c>
      <c r="G8" s="4">
        <v>7292.74</v>
      </c>
      <c r="I8" s="4">
        <f t="shared" si="0"/>
        <v>4020077.1799999997</v>
      </c>
    </row>
    <row r="9" spans="1:9">
      <c r="A9" s="227">
        <v>42883</v>
      </c>
      <c r="C9" s="4">
        <v>18702.5</v>
      </c>
      <c r="E9" s="4">
        <v>11021.71</v>
      </c>
      <c r="G9" s="4">
        <v>7680.79</v>
      </c>
      <c r="I9" s="4">
        <f t="shared" si="0"/>
        <v>4012396.3899999997</v>
      </c>
    </row>
    <row r="10" spans="1:9">
      <c r="A10" s="227">
        <v>42914</v>
      </c>
      <c r="C10" s="4">
        <v>18702.5</v>
      </c>
      <c r="E10" s="4">
        <v>11367.34</v>
      </c>
      <c r="G10" s="4">
        <v>7335.16</v>
      </c>
      <c r="I10" s="4">
        <f t="shared" si="0"/>
        <v>4005061.2299999995</v>
      </c>
    </row>
    <row r="11" spans="1:9">
      <c r="A11" s="227">
        <v>42944</v>
      </c>
      <c r="C11" s="4">
        <v>18702.5</v>
      </c>
      <c r="E11" s="4">
        <v>10980.54</v>
      </c>
      <c r="G11" s="4">
        <v>7721.96</v>
      </c>
      <c r="I11" s="4">
        <f t="shared" si="0"/>
        <v>3997339.2699999996</v>
      </c>
    </row>
    <row r="12" spans="1:9">
      <c r="A12" s="227">
        <v>42975</v>
      </c>
      <c r="C12" s="4">
        <v>18702.5</v>
      </c>
      <c r="E12" s="4">
        <v>11324.68</v>
      </c>
      <c r="G12" s="4">
        <v>7377.82</v>
      </c>
      <c r="I12" s="4">
        <f t="shared" si="0"/>
        <v>3989961.4499999997</v>
      </c>
    </row>
    <row r="13" spans="1:9">
      <c r="A13" s="227">
        <v>43006</v>
      </c>
      <c r="C13" s="4">
        <v>18702.5</v>
      </c>
      <c r="E13" s="4">
        <v>11303.78</v>
      </c>
      <c r="G13" s="4">
        <v>7398.72</v>
      </c>
      <c r="I13" s="4">
        <f t="shared" si="0"/>
        <v>3982562.7299999995</v>
      </c>
    </row>
    <row r="14" spans="1:9">
      <c r="A14" s="227">
        <v>43036</v>
      </c>
      <c r="C14" s="4">
        <v>18702.5</v>
      </c>
      <c r="E14" s="4">
        <v>10918.86</v>
      </c>
      <c r="G14" s="4">
        <v>7783.64</v>
      </c>
      <c r="I14" s="4">
        <f t="shared" si="0"/>
        <v>3974779.0899999994</v>
      </c>
    </row>
    <row r="15" spans="1:9">
      <c r="A15" s="227">
        <v>43067</v>
      </c>
      <c r="C15" s="4">
        <v>18702.5</v>
      </c>
      <c r="E15" s="4">
        <v>11260.77</v>
      </c>
      <c r="G15" s="4">
        <v>7441.73</v>
      </c>
      <c r="I15" s="4">
        <f t="shared" si="0"/>
        <v>3967337.3599999994</v>
      </c>
    </row>
    <row r="16" spans="1:9">
      <c r="A16" s="227">
        <v>43097</v>
      </c>
      <c r="C16" s="4">
        <v>18702.5</v>
      </c>
      <c r="E16" s="4">
        <v>10877.12</v>
      </c>
      <c r="G16" s="4">
        <v>7825.38</v>
      </c>
      <c r="I16" s="4">
        <f t="shared" si="0"/>
        <v>3959511.9799999995</v>
      </c>
    </row>
    <row r="17" spans="1:9">
      <c r="A17" s="227">
        <v>43128</v>
      </c>
      <c r="C17" s="4">
        <v>18702.5</v>
      </c>
      <c r="E17" s="4">
        <v>11217.52</v>
      </c>
      <c r="G17" s="4">
        <v>7484.98</v>
      </c>
      <c r="I17" s="4">
        <f t="shared" si="0"/>
        <v>3952026.9999999995</v>
      </c>
    </row>
    <row r="18" spans="1:9">
      <c r="A18" s="227">
        <v>43159</v>
      </c>
      <c r="C18" s="4">
        <v>18702.5</v>
      </c>
      <c r="E18" s="4">
        <v>11196.31</v>
      </c>
      <c r="G18" s="4">
        <v>7506.19</v>
      </c>
      <c r="I18" s="4">
        <f t="shared" si="0"/>
        <v>3944520.8099999996</v>
      </c>
    </row>
    <row r="19" spans="1:9">
      <c r="A19" s="227">
        <v>43187</v>
      </c>
      <c r="C19" s="4">
        <v>18702.5</v>
      </c>
      <c r="E19" s="4">
        <v>10093.59</v>
      </c>
      <c r="G19" s="4">
        <v>8608.91</v>
      </c>
      <c r="I19" s="4">
        <f t="shared" si="0"/>
        <v>3935911.8999999994</v>
      </c>
    </row>
    <row r="20" spans="1:9">
      <c r="A20" s="227">
        <v>43218</v>
      </c>
      <c r="C20" s="4">
        <v>18702.5</v>
      </c>
      <c r="E20" s="4">
        <v>11150.66</v>
      </c>
      <c r="G20" s="4">
        <v>7551.84</v>
      </c>
      <c r="I20" s="4">
        <f t="shared" si="0"/>
        <v>3928360.0599999996</v>
      </c>
    </row>
    <row r="21" spans="1:9">
      <c r="A21" s="227">
        <v>43248</v>
      </c>
      <c r="C21" s="4">
        <v>18702.5</v>
      </c>
      <c r="E21" s="4">
        <v>10770.25</v>
      </c>
      <c r="G21" s="4">
        <v>7932.25</v>
      </c>
      <c r="I21" s="4">
        <f t="shared" si="0"/>
        <v>3920427.8099999996</v>
      </c>
    </row>
    <row r="22" spans="1:9">
      <c r="A22" s="227">
        <v>43279</v>
      </c>
      <c r="C22" s="4">
        <v>18702.5</v>
      </c>
      <c r="E22" s="4">
        <v>11106.79</v>
      </c>
      <c r="G22" s="4">
        <v>7595.71</v>
      </c>
      <c r="I22" s="4">
        <f t="shared" si="0"/>
        <v>3912832.0999999996</v>
      </c>
    </row>
    <row r="23" spans="1:9">
      <c r="A23" s="227">
        <v>43309</v>
      </c>
      <c r="C23" s="4">
        <v>18702.5</v>
      </c>
      <c r="E23" s="4">
        <v>10727.68</v>
      </c>
      <c r="G23" s="4">
        <v>7974.82</v>
      </c>
      <c r="I23" s="4">
        <f t="shared" si="0"/>
        <v>3904857.28</v>
      </c>
    </row>
    <row r="24" spans="1:9">
      <c r="A24" s="227">
        <v>43340</v>
      </c>
      <c r="C24" s="4">
        <v>18702.5</v>
      </c>
      <c r="E24" s="4">
        <v>11062.68</v>
      </c>
      <c r="G24" s="4">
        <v>7639.82</v>
      </c>
      <c r="I24" s="4">
        <f t="shared" si="0"/>
        <v>3897217.46</v>
      </c>
    </row>
    <row r="25" spans="1:9">
      <c r="A25" s="227">
        <v>43371</v>
      </c>
      <c r="C25" s="4">
        <v>18702.5</v>
      </c>
      <c r="E25" s="4">
        <v>11041.03</v>
      </c>
      <c r="G25" s="4">
        <v>7661.47</v>
      </c>
      <c r="I25" s="4">
        <f t="shared" si="0"/>
        <v>3889555.9899999998</v>
      </c>
    </row>
    <row r="26" spans="1:9">
      <c r="A26" s="227">
        <v>43401</v>
      </c>
      <c r="C26" s="4">
        <v>18702.5</v>
      </c>
      <c r="E26" s="4">
        <v>10663.87</v>
      </c>
      <c r="G26" s="4">
        <v>8038.63</v>
      </c>
      <c r="I26" s="4">
        <f t="shared" si="0"/>
        <v>3881517.36</v>
      </c>
    </row>
    <row r="27" spans="1:9">
      <c r="A27" s="227">
        <v>43432</v>
      </c>
      <c r="C27" s="4">
        <v>18702.5</v>
      </c>
      <c r="E27" s="4">
        <v>10996.55</v>
      </c>
      <c r="G27" s="4">
        <v>7705.95</v>
      </c>
      <c r="I27" s="4">
        <f t="shared" si="0"/>
        <v>3873811.4099999997</v>
      </c>
    </row>
    <row r="28" spans="1:9">
      <c r="A28" s="227">
        <v>43462</v>
      </c>
      <c r="C28" s="4">
        <v>18702.5</v>
      </c>
      <c r="E28" s="4">
        <v>10620.7</v>
      </c>
      <c r="G28" s="4">
        <v>8081.8</v>
      </c>
      <c r="I28" s="4">
        <f t="shared" si="0"/>
        <v>3865729.61</v>
      </c>
    </row>
    <row r="29" spans="1:9">
      <c r="A29" s="227">
        <v>43493</v>
      </c>
      <c r="C29" s="4">
        <v>18702.5</v>
      </c>
      <c r="E29" s="4">
        <v>10951.83</v>
      </c>
      <c r="G29" s="4">
        <v>7750.67</v>
      </c>
      <c r="I29" s="4">
        <f t="shared" si="0"/>
        <v>3857978.94</v>
      </c>
    </row>
    <row r="30" spans="1:9" hidden="1">
      <c r="A30" s="227">
        <v>43524</v>
      </c>
      <c r="C30" s="4">
        <v>18702.5</v>
      </c>
      <c r="E30" s="4">
        <v>10929.87</v>
      </c>
    </row>
    <row r="31" spans="1:9" hidden="1">
      <c r="A31" s="227">
        <v>43552</v>
      </c>
      <c r="C31" s="4">
        <v>18702.5</v>
      </c>
      <c r="E31" s="4">
        <v>9852.25</v>
      </c>
    </row>
    <row r="32" spans="1:9" hidden="1">
      <c r="A32" s="227">
        <v>43583</v>
      </c>
      <c r="C32" s="4">
        <v>18702.5</v>
      </c>
      <c r="E32" s="4">
        <v>10882.78</v>
      </c>
    </row>
    <row r="33" spans="1:5" hidden="1">
      <c r="A33" s="227">
        <v>43613</v>
      </c>
      <c r="C33" s="4">
        <v>18702.5</v>
      </c>
      <c r="E33" s="4">
        <v>10510.28</v>
      </c>
    </row>
    <row r="34" spans="1:5" hidden="1">
      <c r="A34" s="227">
        <v>43644</v>
      </c>
      <c r="C34" s="4">
        <v>18702.5</v>
      </c>
      <c r="E34" s="4">
        <v>10837.41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5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2" style="6" customWidth="1"/>
    <col min="7" max="7" width="9.58203125" style="6" customWidth="1"/>
    <col min="8" max="8" width="10.58203125" style="6" customWidth="1"/>
    <col min="9" max="9" width="11.33203125" style="6" customWidth="1"/>
    <col min="10" max="10" width="11.08203125" style="6" customWidth="1"/>
    <col min="11" max="11" width="10" style="6" customWidth="1"/>
    <col min="12" max="12" width="4.1640625" style="6" customWidth="1"/>
    <col min="13" max="13" width="13.33203125" style="6" customWidth="1"/>
    <col min="14" max="16384" width="8.6640625" style="6"/>
  </cols>
  <sheetData>
    <row r="1" spans="1:13" ht="20">
      <c r="A1" s="5" t="s">
        <v>0</v>
      </c>
      <c r="M1" s="6" t="s">
        <v>307</v>
      </c>
    </row>
    <row r="2" spans="1:13" ht="24">
      <c r="A2" s="7" t="s">
        <v>224</v>
      </c>
      <c r="M2" s="8" t="s">
        <v>307</v>
      </c>
    </row>
    <row r="3" spans="1:13" ht="16.5">
      <c r="A3" s="9" t="s">
        <v>308</v>
      </c>
      <c r="M3" s="10" t="s">
        <v>2</v>
      </c>
    </row>
    <row r="4" spans="1:13" s="57" customFormat="1" ht="54" customHeight="1">
      <c r="H4" s="22" t="s">
        <v>228</v>
      </c>
      <c r="K4" s="22" t="s">
        <v>233</v>
      </c>
    </row>
    <row r="5" spans="1:13" s="57" customFormat="1" ht="54" customHeight="1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63</v>
      </c>
    </row>
    <row r="6" spans="1:13">
      <c r="B6" s="12" t="s">
        <v>64</v>
      </c>
    </row>
    <row r="7" spans="1:13" ht="33" customHeight="1">
      <c r="D7" s="12" t="s">
        <v>65</v>
      </c>
      <c r="F7" s="13"/>
      <c r="G7" s="13"/>
      <c r="H7" s="13"/>
      <c r="I7" s="13"/>
      <c r="J7" s="13"/>
      <c r="K7" s="13"/>
      <c r="L7" s="13"/>
      <c r="M7" s="13"/>
    </row>
    <row r="8" spans="1:13">
      <c r="E8" s="12" t="s">
        <v>66</v>
      </c>
      <c r="F8" s="14">
        <v>12003.9</v>
      </c>
      <c r="G8" s="13"/>
      <c r="H8" s="13"/>
      <c r="I8" s="13"/>
      <c r="J8" s="13"/>
      <c r="K8" s="13"/>
      <c r="L8" s="13"/>
      <c r="M8" s="14">
        <f>ROUND(SUM(F8:G8)+SUM(I8:J8)+L8,5)</f>
        <v>12003.9</v>
      </c>
    </row>
    <row r="9" spans="1:13">
      <c r="E9" s="12" t="s">
        <v>67</v>
      </c>
      <c r="F9" s="14">
        <v>269144</v>
      </c>
      <c r="G9" s="13"/>
      <c r="H9" s="13"/>
      <c r="I9" s="13"/>
      <c r="J9" s="13"/>
      <c r="K9" s="13"/>
      <c r="L9" s="13"/>
      <c r="M9" s="14">
        <f>ROUND(SUM(F9:G9)+SUM(I9:J9)+L9,5)</f>
        <v>269144</v>
      </c>
    </row>
    <row r="10" spans="1:13">
      <c r="E10" s="12" t="s">
        <v>69</v>
      </c>
      <c r="F10" s="14">
        <v>3.45</v>
      </c>
      <c r="G10" s="13"/>
      <c r="H10" s="13"/>
      <c r="I10" s="13"/>
      <c r="J10" s="13"/>
      <c r="K10" s="13"/>
      <c r="L10" s="13"/>
      <c r="M10" s="14">
        <f>ROUND(SUM(F10:G10)+SUM(I10:J10)+L10,5)</f>
        <v>3.45</v>
      </c>
    </row>
    <row r="11" spans="1:13">
      <c r="D11" s="12" t="s">
        <v>76</v>
      </c>
      <c r="F11" s="26">
        <f>ROUND(SUM(F7:F10),5)</f>
        <v>281151.34999999998</v>
      </c>
      <c r="G11" s="18"/>
      <c r="H11" s="18"/>
      <c r="I11" s="18"/>
      <c r="J11" s="18"/>
      <c r="K11" s="18"/>
      <c r="L11" s="18"/>
      <c r="M11" s="26">
        <f>ROUND(SUM(F11:G11)+SUM(I11:J11)+L11,5)</f>
        <v>281151.34999999998</v>
      </c>
    </row>
    <row r="12" spans="1:13">
      <c r="C12" s="12" t="s">
        <v>77</v>
      </c>
      <c r="F12" s="14">
        <f>F11</f>
        <v>281151.34999999998</v>
      </c>
      <c r="G12" s="13"/>
      <c r="H12" s="13"/>
      <c r="I12" s="13"/>
      <c r="J12" s="13"/>
      <c r="K12" s="13"/>
      <c r="L12" s="13"/>
      <c r="M12" s="14">
        <f>ROUND(SUM(F12:G12)+SUM(I12:J12)+L12,5)</f>
        <v>281151.34999999998</v>
      </c>
    </row>
    <row r="13" spans="1:13">
      <c r="C13" s="12" t="s">
        <v>78</v>
      </c>
      <c r="F13" s="13"/>
      <c r="G13" s="13"/>
      <c r="H13" s="13"/>
      <c r="I13" s="13"/>
      <c r="J13" s="13"/>
      <c r="K13" s="13"/>
      <c r="L13" s="13"/>
      <c r="M13" s="13"/>
    </row>
    <row r="14" spans="1:13">
      <c r="D14" s="12" t="s">
        <v>79</v>
      </c>
      <c r="F14" s="14">
        <v>187548.3</v>
      </c>
      <c r="G14" s="13"/>
      <c r="H14" s="13"/>
      <c r="I14" s="13"/>
      <c r="J14" s="13"/>
      <c r="K14" s="13"/>
      <c r="L14" s="13"/>
      <c r="M14" s="14">
        <f t="shared" ref="M14:M24" si="0">ROUND(SUM(F14:G14)+SUM(I14:J14)+L14,5)</f>
        <v>187548.3</v>
      </c>
    </row>
    <row r="15" spans="1:13">
      <c r="D15" s="12" t="s">
        <v>80</v>
      </c>
      <c r="F15" s="14">
        <v>33800.959999999999</v>
      </c>
      <c r="G15" s="13"/>
      <c r="H15" s="13"/>
      <c r="I15" s="13"/>
      <c r="J15" s="13"/>
      <c r="K15" s="13"/>
      <c r="L15" s="13"/>
      <c r="M15" s="14">
        <f t="shared" si="0"/>
        <v>33800.959999999999</v>
      </c>
    </row>
    <row r="16" spans="1:13">
      <c r="D16" s="12" t="s">
        <v>81</v>
      </c>
      <c r="F16" s="14">
        <v>480.95</v>
      </c>
      <c r="G16" s="13"/>
      <c r="H16" s="13"/>
      <c r="I16" s="13"/>
      <c r="J16" s="13"/>
      <c r="K16" s="14">
        <v>300</v>
      </c>
      <c r="L16" s="14">
        <f>K16</f>
        <v>300</v>
      </c>
      <c r="M16" s="14">
        <f t="shared" si="0"/>
        <v>780.95</v>
      </c>
    </row>
    <row r="17" spans="1:13">
      <c r="D17" s="12" t="s">
        <v>84</v>
      </c>
      <c r="F17" s="14">
        <v>1152.9000000000001</v>
      </c>
      <c r="G17" s="13"/>
      <c r="H17" s="13"/>
      <c r="I17" s="13"/>
      <c r="J17" s="14">
        <v>3225</v>
      </c>
      <c r="K17" s="13"/>
      <c r="L17" s="13"/>
      <c r="M17" s="14">
        <f t="shared" si="0"/>
        <v>4377.8999999999996</v>
      </c>
    </row>
    <row r="18" spans="1:13">
      <c r="D18" s="12" t="s">
        <v>250</v>
      </c>
      <c r="F18" s="13"/>
      <c r="G18" s="13"/>
      <c r="H18" s="14">
        <v>2420</v>
      </c>
      <c r="I18" s="14">
        <f>H18</f>
        <v>2420</v>
      </c>
      <c r="J18" s="13"/>
      <c r="K18" s="13"/>
      <c r="L18" s="13"/>
      <c r="M18" s="14">
        <f t="shared" si="0"/>
        <v>2420</v>
      </c>
    </row>
    <row r="19" spans="1:13">
      <c r="D19" s="12" t="s">
        <v>251</v>
      </c>
      <c r="F19" s="13"/>
      <c r="G19" s="14">
        <v>335.12</v>
      </c>
      <c r="H19" s="13"/>
      <c r="I19" s="13"/>
      <c r="J19" s="13"/>
      <c r="K19" s="13"/>
      <c r="L19" s="13"/>
      <c r="M19" s="14">
        <f t="shared" si="0"/>
        <v>335.12</v>
      </c>
    </row>
    <row r="20" spans="1:13">
      <c r="D20" s="12" t="s">
        <v>85</v>
      </c>
      <c r="F20" s="14">
        <v>4235.28</v>
      </c>
      <c r="G20" s="13"/>
      <c r="H20" s="13"/>
      <c r="I20" s="13"/>
      <c r="J20" s="13"/>
      <c r="K20" s="13"/>
      <c r="L20" s="13"/>
      <c r="M20" s="14">
        <f t="shared" si="0"/>
        <v>4235.28</v>
      </c>
    </row>
    <row r="21" spans="1:13">
      <c r="D21" s="12" t="s">
        <v>86</v>
      </c>
      <c r="F21" s="15">
        <v>11599.3</v>
      </c>
      <c r="G21" s="17"/>
      <c r="H21" s="17"/>
      <c r="I21" s="17"/>
      <c r="J21" s="17"/>
      <c r="K21" s="17"/>
      <c r="L21" s="17"/>
      <c r="M21" s="15">
        <f t="shared" si="0"/>
        <v>11599.3</v>
      </c>
    </row>
    <row r="22" spans="1:13">
      <c r="C22" s="12" t="s">
        <v>88</v>
      </c>
      <c r="F22" s="26">
        <f>ROUND(SUM(F13:F21),5)</f>
        <v>238817.69</v>
      </c>
      <c r="G22" s="26">
        <f>ROUND(SUM(G13:G21),5)</f>
        <v>335.12</v>
      </c>
      <c r="H22" s="26">
        <f>ROUND(SUM(H13:H21),5)</f>
        <v>2420</v>
      </c>
      <c r="I22" s="26">
        <f>H22</f>
        <v>2420</v>
      </c>
      <c r="J22" s="26">
        <f>ROUND(SUM(J13:J21),5)</f>
        <v>3225</v>
      </c>
      <c r="K22" s="26">
        <f>ROUND(SUM(K13:K21),5)</f>
        <v>300</v>
      </c>
      <c r="L22" s="26">
        <f>K22</f>
        <v>300</v>
      </c>
      <c r="M22" s="26">
        <f t="shared" si="0"/>
        <v>245097.81</v>
      </c>
    </row>
    <row r="23" spans="1:13">
      <c r="B23" s="12" t="s">
        <v>89</v>
      </c>
      <c r="F23" s="15">
        <f>ROUND(F6+F12-F22,5)</f>
        <v>42333.66</v>
      </c>
      <c r="G23" s="15">
        <f>ROUND(G6+G12-G22,5)</f>
        <v>-335.12</v>
      </c>
      <c r="H23" s="15">
        <f>ROUND(H6+H12-H22,5)</f>
        <v>-2420</v>
      </c>
      <c r="I23" s="15">
        <f>H23</f>
        <v>-2420</v>
      </c>
      <c r="J23" s="15">
        <f>ROUND(J6+J12-J22,5)</f>
        <v>-3225</v>
      </c>
      <c r="K23" s="15">
        <f>ROUND(K6+K12-K22,5)</f>
        <v>-300</v>
      </c>
      <c r="L23" s="15">
        <f>K23</f>
        <v>-300</v>
      </c>
      <c r="M23" s="15">
        <f t="shared" si="0"/>
        <v>36053.54</v>
      </c>
    </row>
    <row r="24" spans="1:13" ht="14.5" thickBot="1">
      <c r="A24" s="12" t="s">
        <v>50</v>
      </c>
      <c r="F24" s="16">
        <f>F23</f>
        <v>42333.66</v>
      </c>
      <c r="G24" s="16">
        <f>G23</f>
        <v>-335.12</v>
      </c>
      <c r="H24" s="16">
        <f>H23</f>
        <v>-2420</v>
      </c>
      <c r="I24" s="16">
        <f>H24</f>
        <v>-2420</v>
      </c>
      <c r="J24" s="16">
        <f>J23</f>
        <v>-3225</v>
      </c>
      <c r="K24" s="16">
        <f>K23</f>
        <v>-300</v>
      </c>
      <c r="L24" s="16">
        <f>K24</f>
        <v>-300</v>
      </c>
      <c r="M24" s="16">
        <f t="shared" si="0"/>
        <v>36053.54</v>
      </c>
    </row>
    <row r="25" spans="1:13">
      <c r="F25" s="13"/>
      <c r="G25" s="13"/>
      <c r="H25" s="13"/>
      <c r="I25" s="13"/>
      <c r="J25" s="13"/>
      <c r="K25" s="13"/>
      <c r="L25" s="13"/>
      <c r="M25" s="13"/>
    </row>
  </sheetData>
  <pageMargins left="0.75" right="0.75" top="1" bottom="1" header="0.5" footer="0.5"/>
  <pageSetup scale="91" orientation="landscape" r:id="rId1"/>
  <headerFooter>
    <oddFooter>&amp;L&amp;F&amp;C&amp;A&amp;R&amp;D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7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33203125" style="13" bestFit="1" customWidth="1"/>
    <col min="8" max="16384" width="8.6640625" style="6"/>
  </cols>
  <sheetData>
    <row r="1" spans="1:7" ht="20">
      <c r="A1" s="5" t="s">
        <v>0</v>
      </c>
      <c r="G1" s="13" t="s">
        <v>301</v>
      </c>
    </row>
    <row r="2" spans="1:7" ht="24">
      <c r="A2" s="7" t="s">
        <v>92</v>
      </c>
      <c r="G2" s="62" t="s">
        <v>266</v>
      </c>
    </row>
    <row r="3" spans="1:7" ht="16.5">
      <c r="A3" s="9" t="s">
        <v>267</v>
      </c>
      <c r="G3" s="63" t="s">
        <v>2</v>
      </c>
    </row>
    <row r="5" spans="1:7">
      <c r="F5" s="64" t="s">
        <v>302</v>
      </c>
      <c r="G5" s="64" t="s">
        <v>303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18360</v>
      </c>
    </row>
    <row r="9" spans="1:7">
      <c r="E9" s="12" t="s">
        <v>67</v>
      </c>
      <c r="F9" s="14">
        <v>3055916</v>
      </c>
      <c r="G9" s="14">
        <v>2960804</v>
      </c>
    </row>
    <row r="10" spans="1:7">
      <c r="E10" s="12" t="s">
        <v>68</v>
      </c>
      <c r="F10" s="14">
        <v>8551.42</v>
      </c>
      <c r="G10" s="14">
        <v>21047.3</v>
      </c>
    </row>
    <row r="11" spans="1:7">
      <c r="E11" s="12" t="s">
        <v>69</v>
      </c>
      <c r="F11" s="14">
        <v>91.51</v>
      </c>
      <c r="G11" s="14">
        <v>83.39</v>
      </c>
    </row>
    <row r="12" spans="1:7">
      <c r="E12" s="12" t="s">
        <v>70</v>
      </c>
      <c r="F12" s="14">
        <v>33624.89</v>
      </c>
      <c r="G12" s="14">
        <v>29706.43</v>
      </c>
    </row>
    <row r="13" spans="1:7">
      <c r="E13" s="12" t="s">
        <v>71</v>
      </c>
      <c r="F13" s="14">
        <v>21431.599999999999</v>
      </c>
      <c r="G13" s="14">
        <v>17891.37</v>
      </c>
    </row>
    <row r="14" spans="1:7">
      <c r="E14" s="12" t="s">
        <v>249</v>
      </c>
      <c r="F14" s="14">
        <v>300</v>
      </c>
    </row>
    <row r="15" spans="1:7">
      <c r="E15" s="12" t="s">
        <v>73</v>
      </c>
      <c r="F15" s="14">
        <v>909.91</v>
      </c>
      <c r="G15" s="14">
        <v>2659.23</v>
      </c>
    </row>
    <row r="16" spans="1:7">
      <c r="E16" s="12" t="s">
        <v>74</v>
      </c>
      <c r="F16" s="14">
        <v>3712.42</v>
      </c>
      <c r="G16" s="14">
        <v>747.07</v>
      </c>
    </row>
    <row r="17" spans="2:7">
      <c r="E17" s="12" t="s">
        <v>75</v>
      </c>
      <c r="F17" s="15">
        <v>23370.65</v>
      </c>
      <c r="G17" s="15">
        <v>23778.37</v>
      </c>
    </row>
    <row r="18" spans="2:7">
      <c r="D18" s="12" t="s">
        <v>76</v>
      </c>
      <c r="F18" s="15">
        <f>ROUND(SUM(F7:F17),5)</f>
        <v>3166268.4</v>
      </c>
      <c r="G18" s="15">
        <f>ROUND(SUM(G7:G17),5)</f>
        <v>3056717.16</v>
      </c>
    </row>
    <row r="19" spans="2:7">
      <c r="C19" s="12" t="s">
        <v>77</v>
      </c>
      <c r="F19" s="14">
        <f>F18</f>
        <v>3166268.4</v>
      </c>
      <c r="G19" s="14">
        <f>G18</f>
        <v>3056717.16</v>
      </c>
    </row>
    <row r="20" spans="2:7">
      <c r="C20" s="12" t="s">
        <v>78</v>
      </c>
    </row>
    <row r="21" spans="2:7">
      <c r="D21" s="12" t="s">
        <v>79</v>
      </c>
      <c r="F21" s="14">
        <v>2172838.46</v>
      </c>
      <c r="G21" s="14">
        <v>2148944.0299999998</v>
      </c>
    </row>
    <row r="22" spans="2:7">
      <c r="D22" s="12" t="s">
        <v>80</v>
      </c>
      <c r="F22" s="67">
        <v>364448.65</v>
      </c>
      <c r="G22" s="67">
        <v>793469.45</v>
      </c>
    </row>
    <row r="23" spans="2:7">
      <c r="D23" s="12" t="s">
        <v>81</v>
      </c>
      <c r="F23" s="14">
        <v>13157.05</v>
      </c>
      <c r="G23" s="14">
        <v>15433.26</v>
      </c>
    </row>
    <row r="24" spans="2:7">
      <c r="D24" s="12" t="s">
        <v>82</v>
      </c>
      <c r="F24" s="14">
        <v>5229.79</v>
      </c>
      <c r="G24" s="14">
        <v>2628.12</v>
      </c>
    </row>
    <row r="25" spans="2:7">
      <c r="D25" s="12" t="s">
        <v>83</v>
      </c>
      <c r="F25" s="14">
        <v>510</v>
      </c>
      <c r="G25" s="14">
        <v>1025</v>
      </c>
    </row>
    <row r="26" spans="2:7">
      <c r="D26" s="12" t="s">
        <v>84</v>
      </c>
      <c r="F26" s="14">
        <v>73817.95</v>
      </c>
      <c r="G26" s="14">
        <v>74761.929999999993</v>
      </c>
    </row>
    <row r="27" spans="2:7">
      <c r="D27" s="12" t="s">
        <v>85</v>
      </c>
      <c r="F27" s="14">
        <v>144714.64000000001</v>
      </c>
      <c r="G27" s="14">
        <v>131891.99</v>
      </c>
    </row>
    <row r="28" spans="2:7">
      <c r="D28" s="12" t="s">
        <v>86</v>
      </c>
      <c r="F28" s="14">
        <v>235485.37</v>
      </c>
      <c r="G28" s="14">
        <v>234605.71</v>
      </c>
    </row>
    <row r="29" spans="2:7">
      <c r="D29" s="12" t="s">
        <v>87</v>
      </c>
      <c r="F29" s="15">
        <v>95557.32</v>
      </c>
      <c r="G29" s="15">
        <v>96447.96</v>
      </c>
    </row>
    <row r="30" spans="2:7">
      <c r="C30" s="12" t="s">
        <v>88</v>
      </c>
      <c r="F30" s="15">
        <f>ROUND(SUM(F20:F29),5)</f>
        <v>3105759.23</v>
      </c>
      <c r="G30" s="15">
        <f>ROUND(SUM(G20:G29),5)</f>
        <v>3499207.45</v>
      </c>
    </row>
    <row r="31" spans="2:7">
      <c r="B31" s="12" t="s">
        <v>89</v>
      </c>
      <c r="F31" s="67">
        <f>ROUND(F6+F19-F30,5)</f>
        <v>60509.17</v>
      </c>
      <c r="G31" s="67">
        <f>ROUND(G6+G19-G30,5)</f>
        <v>-442490.29</v>
      </c>
    </row>
    <row r="32" spans="2:7">
      <c r="B32" s="12" t="s">
        <v>260</v>
      </c>
      <c r="F32" s="51"/>
      <c r="G32" s="51"/>
    </row>
    <row r="33" spans="1:7">
      <c r="C33" s="12" t="s">
        <v>304</v>
      </c>
      <c r="F33" s="51"/>
      <c r="G33" s="51"/>
    </row>
    <row r="34" spans="1:7">
      <c r="D34" s="19" t="s">
        <v>305</v>
      </c>
      <c r="F34" s="51"/>
      <c r="G34" s="71">
        <v>507318</v>
      </c>
    </row>
    <row r="35" spans="1:7">
      <c r="C35" s="12" t="s">
        <v>306</v>
      </c>
      <c r="F35" s="51"/>
      <c r="G35" s="71">
        <f>ROUND(SUM(G33:G34),5)</f>
        <v>507318</v>
      </c>
    </row>
    <row r="36" spans="1:7">
      <c r="B36" s="12" t="s">
        <v>264</v>
      </c>
      <c r="F36" s="51"/>
      <c r="G36" s="71">
        <f>ROUND(G32+G35,5)</f>
        <v>507318</v>
      </c>
    </row>
    <row r="37" spans="1:7" ht="14.5" thickBot="1">
      <c r="A37" s="12" t="s">
        <v>50</v>
      </c>
      <c r="F37" s="72">
        <f>ROUND(F31+F36,5)</f>
        <v>60509.17</v>
      </c>
      <c r="G37" s="72">
        <f>ROUND(G31+G36,5)</f>
        <v>64827.71</v>
      </c>
    </row>
  </sheetData>
  <pageMargins left="0.75" right="0.75" top="1" bottom="1" header="0.5" footer="0.5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52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20" width="11.1640625" style="6" customWidth="1"/>
    <col min="21" max="16384" width="8.6640625" style="6"/>
  </cols>
  <sheetData>
    <row r="1" spans="1:20" ht="20">
      <c r="A1" s="5" t="s">
        <v>0</v>
      </c>
      <c r="T1" s="6" t="s">
        <v>271</v>
      </c>
    </row>
    <row r="2" spans="1:20" ht="24">
      <c r="A2" s="7" t="s">
        <v>53</v>
      </c>
      <c r="T2" s="8" t="s">
        <v>266</v>
      </c>
    </row>
    <row r="3" spans="1:20" ht="16.5">
      <c r="A3" s="9" t="s">
        <v>267</v>
      </c>
      <c r="T3" s="10" t="s">
        <v>2</v>
      </c>
    </row>
    <row r="4" spans="1:20">
      <c r="H4" s="11" t="s">
        <v>54</v>
      </c>
      <c r="I4" s="11" t="s">
        <v>55</v>
      </c>
      <c r="J4" s="11" t="s">
        <v>56</v>
      </c>
      <c r="K4" s="11" t="s">
        <v>57</v>
      </c>
      <c r="L4" s="11" t="s">
        <v>58</v>
      </c>
      <c r="M4" s="11" t="s">
        <v>59</v>
      </c>
      <c r="N4" s="11" t="s">
        <v>60</v>
      </c>
      <c r="O4" s="11" t="s">
        <v>61</v>
      </c>
      <c r="P4" s="11" t="s">
        <v>62</v>
      </c>
      <c r="Q4" s="11" t="s">
        <v>252</v>
      </c>
      <c r="R4" s="11" t="s">
        <v>253</v>
      </c>
      <c r="S4" s="11" t="s">
        <v>268</v>
      </c>
      <c r="T4" s="11" t="s">
        <v>63</v>
      </c>
    </row>
    <row r="5" spans="1:20">
      <c r="B5" s="12" t="s">
        <v>64</v>
      </c>
    </row>
    <row r="6" spans="1:20">
      <c r="D6" s="12" t="s">
        <v>65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E7" s="12" t="s">
        <v>66</v>
      </c>
      <c r="H7" s="14">
        <v>13050</v>
      </c>
      <c r="I7" s="14">
        <v>5310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4">
        <f>ROUND(SUM(H7:S7),5)</f>
        <v>18360</v>
      </c>
    </row>
    <row r="8" spans="1:20">
      <c r="E8" s="12" t="s">
        <v>67</v>
      </c>
      <c r="H8" s="14">
        <v>252081</v>
      </c>
      <c r="I8" s="14">
        <v>252081</v>
      </c>
      <c r="J8" s="14">
        <v>252081</v>
      </c>
      <c r="K8" s="14">
        <v>252081</v>
      </c>
      <c r="L8" s="14">
        <v>252081</v>
      </c>
      <c r="M8" s="14">
        <v>253567</v>
      </c>
      <c r="N8" s="14">
        <v>254063</v>
      </c>
      <c r="O8" s="14">
        <v>254063</v>
      </c>
      <c r="P8" s="14">
        <v>250673</v>
      </c>
      <c r="Q8" s="14">
        <v>250673</v>
      </c>
      <c r="R8" s="14">
        <v>250673</v>
      </c>
      <c r="S8" s="14">
        <v>281799</v>
      </c>
      <c r="T8" s="14">
        <f>ROUND(SUM(H8:S8),5)</f>
        <v>3055916</v>
      </c>
    </row>
    <row r="9" spans="1:20">
      <c r="E9" s="12" t="s">
        <v>68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20">
      <c r="F10" s="12" t="s">
        <v>93</v>
      </c>
      <c r="H10" s="15">
        <v>8551.42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5">
        <f>ROUND(SUM(H10:S10),5)</f>
        <v>8551.42</v>
      </c>
    </row>
    <row r="11" spans="1:20">
      <c r="E11" s="12" t="s">
        <v>94</v>
      </c>
      <c r="H11" s="14">
        <f>ROUND(SUM(H9:H10),5)</f>
        <v>8551.42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4">
        <f>ROUND(SUM(H11:S11),5)</f>
        <v>8551.42</v>
      </c>
    </row>
    <row r="12" spans="1:20">
      <c r="E12" s="12" t="s">
        <v>69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0">
      <c r="F13" s="12" t="s">
        <v>96</v>
      </c>
      <c r="H13" s="14">
        <v>3.92</v>
      </c>
      <c r="I13" s="14">
        <v>10.27</v>
      </c>
      <c r="J13" s="14">
        <v>17.02</v>
      </c>
      <c r="K13" s="14">
        <v>2.62</v>
      </c>
      <c r="L13" s="14">
        <v>2.57</v>
      </c>
      <c r="M13" s="14">
        <v>2.29</v>
      </c>
      <c r="N13" s="14">
        <v>2.86</v>
      </c>
      <c r="O13" s="14">
        <v>2.48</v>
      </c>
      <c r="P13" s="14">
        <v>2.73</v>
      </c>
      <c r="Q13" s="14">
        <v>2.94</v>
      </c>
      <c r="R13" s="14">
        <v>4.21</v>
      </c>
      <c r="S13" s="14">
        <v>3.02</v>
      </c>
      <c r="T13" s="14">
        <f>ROUND(SUM(H13:S13),5)</f>
        <v>56.93</v>
      </c>
    </row>
    <row r="14" spans="1:20">
      <c r="F14" s="12" t="s">
        <v>95</v>
      </c>
      <c r="H14" s="17"/>
      <c r="I14" s="17"/>
      <c r="J14" s="17"/>
      <c r="K14" s="15">
        <v>4.0199999999999996</v>
      </c>
      <c r="L14" s="15">
        <v>2.35</v>
      </c>
      <c r="M14" s="15">
        <v>4.1399999999999997</v>
      </c>
      <c r="N14" s="15">
        <v>3.42</v>
      </c>
      <c r="O14" s="15">
        <v>2.63</v>
      </c>
      <c r="P14" s="15">
        <v>3.72</v>
      </c>
      <c r="Q14" s="15">
        <v>9</v>
      </c>
      <c r="R14" s="15">
        <v>5.3</v>
      </c>
      <c r="S14" s="17"/>
      <c r="T14" s="15">
        <f>ROUND(SUM(H14:S14),5)</f>
        <v>34.58</v>
      </c>
    </row>
    <row r="15" spans="1:20">
      <c r="E15" s="12" t="s">
        <v>97</v>
      </c>
      <c r="H15" s="14">
        <f t="shared" ref="H15:S15" si="0">ROUND(SUM(H12:H14),5)</f>
        <v>3.92</v>
      </c>
      <c r="I15" s="14">
        <f t="shared" si="0"/>
        <v>10.27</v>
      </c>
      <c r="J15" s="14">
        <f t="shared" si="0"/>
        <v>17.02</v>
      </c>
      <c r="K15" s="14">
        <f t="shared" si="0"/>
        <v>6.64</v>
      </c>
      <c r="L15" s="14">
        <f t="shared" si="0"/>
        <v>4.92</v>
      </c>
      <c r="M15" s="14">
        <f t="shared" si="0"/>
        <v>6.43</v>
      </c>
      <c r="N15" s="14">
        <f t="shared" si="0"/>
        <v>6.28</v>
      </c>
      <c r="O15" s="14">
        <f t="shared" si="0"/>
        <v>5.1100000000000003</v>
      </c>
      <c r="P15" s="14">
        <f t="shared" si="0"/>
        <v>6.45</v>
      </c>
      <c r="Q15" s="14">
        <f t="shared" si="0"/>
        <v>11.94</v>
      </c>
      <c r="R15" s="14">
        <f t="shared" si="0"/>
        <v>9.51</v>
      </c>
      <c r="S15" s="14">
        <f t="shared" si="0"/>
        <v>3.02</v>
      </c>
      <c r="T15" s="14">
        <f>ROUND(SUM(H15:S15),5)</f>
        <v>91.51</v>
      </c>
    </row>
    <row r="16" spans="1:20">
      <c r="E16" s="12" t="s">
        <v>70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5:20">
      <c r="F17" s="12" t="s">
        <v>99</v>
      </c>
      <c r="H17" s="14">
        <v>500</v>
      </c>
      <c r="I17" s="14">
        <v>1225</v>
      </c>
      <c r="J17" s="14">
        <v>800</v>
      </c>
      <c r="K17" s="14">
        <v>2046.62</v>
      </c>
      <c r="L17" s="14">
        <v>1050</v>
      </c>
      <c r="M17" s="14">
        <v>1292</v>
      </c>
      <c r="N17" s="14">
        <v>750</v>
      </c>
      <c r="O17" s="14">
        <v>1258.3599999999999</v>
      </c>
      <c r="P17" s="14">
        <v>2086.5700000000002</v>
      </c>
      <c r="Q17" s="14">
        <v>455.83</v>
      </c>
      <c r="R17" s="14">
        <v>750</v>
      </c>
      <c r="S17" s="14">
        <v>1425</v>
      </c>
      <c r="T17" s="14">
        <f>ROUND(SUM(H17:S17),5)</f>
        <v>13639.38</v>
      </c>
    </row>
    <row r="18" spans="5:20">
      <c r="F18" s="12" t="s">
        <v>100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5:20">
      <c r="G19" s="12" t="s">
        <v>272</v>
      </c>
      <c r="H19" s="17"/>
      <c r="I19" s="15">
        <v>150</v>
      </c>
      <c r="J19" s="15">
        <v>1861.79</v>
      </c>
      <c r="K19" s="15">
        <v>371.89</v>
      </c>
      <c r="L19" s="17"/>
      <c r="M19" s="17"/>
      <c r="N19" s="15">
        <v>178.85</v>
      </c>
      <c r="O19" s="17"/>
      <c r="P19" s="17"/>
      <c r="Q19" s="15">
        <v>186.15</v>
      </c>
      <c r="R19" s="17"/>
      <c r="S19" s="17"/>
      <c r="T19" s="15">
        <f t="shared" ref="T19:T24" si="1">ROUND(SUM(H19:S19),5)</f>
        <v>2748.68</v>
      </c>
    </row>
    <row r="20" spans="5:20">
      <c r="F20" s="12" t="s">
        <v>273</v>
      </c>
      <c r="H20" s="13"/>
      <c r="I20" s="14">
        <f>ROUND(SUM(I18:I19),5)</f>
        <v>150</v>
      </c>
      <c r="J20" s="14">
        <f>ROUND(SUM(J18:J19),5)</f>
        <v>1861.79</v>
      </c>
      <c r="K20" s="14">
        <f>ROUND(SUM(K18:K19),5)</f>
        <v>371.89</v>
      </c>
      <c r="L20" s="13"/>
      <c r="M20" s="13"/>
      <c r="N20" s="14">
        <f>ROUND(SUM(N18:N19),5)</f>
        <v>178.85</v>
      </c>
      <c r="O20" s="13"/>
      <c r="P20" s="13"/>
      <c r="Q20" s="14">
        <f>ROUND(SUM(Q18:Q19),5)</f>
        <v>186.15</v>
      </c>
      <c r="R20" s="13"/>
      <c r="S20" s="13"/>
      <c r="T20" s="14">
        <f t="shared" si="1"/>
        <v>2748.68</v>
      </c>
    </row>
    <row r="21" spans="5:20">
      <c r="F21" s="12" t="s">
        <v>101</v>
      </c>
      <c r="H21" s="13"/>
      <c r="I21" s="13"/>
      <c r="J21" s="14">
        <v>1758.64</v>
      </c>
      <c r="K21" s="14">
        <v>137.82</v>
      </c>
      <c r="L21" s="14">
        <v>75</v>
      </c>
      <c r="M21" s="14">
        <v>5144.21</v>
      </c>
      <c r="N21" s="14">
        <v>366.02</v>
      </c>
      <c r="O21" s="14">
        <v>944.02</v>
      </c>
      <c r="P21" s="14">
        <v>3721.32</v>
      </c>
      <c r="Q21" s="14">
        <v>1103.55</v>
      </c>
      <c r="R21" s="14">
        <v>3215.6</v>
      </c>
      <c r="S21" s="14">
        <v>603.66999999999996</v>
      </c>
      <c r="T21" s="14">
        <f t="shared" si="1"/>
        <v>17069.849999999999</v>
      </c>
    </row>
    <row r="22" spans="5:20">
      <c r="F22" s="12" t="s">
        <v>98</v>
      </c>
      <c r="H22" s="17"/>
      <c r="I22" s="15">
        <v>16.98</v>
      </c>
      <c r="J22" s="17"/>
      <c r="K22" s="17"/>
      <c r="L22" s="17"/>
      <c r="M22" s="15">
        <v>140</v>
      </c>
      <c r="N22" s="17"/>
      <c r="O22" s="17"/>
      <c r="P22" s="17"/>
      <c r="Q22" s="17"/>
      <c r="R22" s="17"/>
      <c r="S22" s="17"/>
      <c r="T22" s="15">
        <f t="shared" si="1"/>
        <v>156.97999999999999</v>
      </c>
    </row>
    <row r="23" spans="5:20">
      <c r="E23" s="12" t="s">
        <v>102</v>
      </c>
      <c r="H23" s="14">
        <f t="shared" ref="H23:S23" si="2">ROUND(SUM(H16:H17)+SUM(H20:H22),5)</f>
        <v>500</v>
      </c>
      <c r="I23" s="14">
        <f t="shared" si="2"/>
        <v>1391.98</v>
      </c>
      <c r="J23" s="14">
        <f t="shared" si="2"/>
        <v>4420.43</v>
      </c>
      <c r="K23" s="14">
        <f t="shared" si="2"/>
        <v>2556.33</v>
      </c>
      <c r="L23" s="14">
        <f t="shared" si="2"/>
        <v>1125</v>
      </c>
      <c r="M23" s="14">
        <f t="shared" si="2"/>
        <v>6576.21</v>
      </c>
      <c r="N23" s="14">
        <f t="shared" si="2"/>
        <v>1294.8699999999999</v>
      </c>
      <c r="O23" s="14">
        <f t="shared" si="2"/>
        <v>2202.38</v>
      </c>
      <c r="P23" s="14">
        <f t="shared" si="2"/>
        <v>5807.89</v>
      </c>
      <c r="Q23" s="14">
        <f t="shared" si="2"/>
        <v>1745.53</v>
      </c>
      <c r="R23" s="14">
        <f t="shared" si="2"/>
        <v>3965.6</v>
      </c>
      <c r="S23" s="14">
        <f t="shared" si="2"/>
        <v>2028.67</v>
      </c>
      <c r="T23" s="14">
        <f t="shared" si="1"/>
        <v>33614.89</v>
      </c>
    </row>
    <row r="24" spans="5:20">
      <c r="E24" s="12" t="s">
        <v>71</v>
      </c>
      <c r="H24" s="13"/>
      <c r="I24" s="13"/>
      <c r="J24" s="14">
        <v>17221.38</v>
      </c>
      <c r="K24" s="14">
        <v>374.87</v>
      </c>
      <c r="L24" s="14">
        <v>1800</v>
      </c>
      <c r="M24" s="14">
        <v>1735.35</v>
      </c>
      <c r="N24" s="13"/>
      <c r="O24" s="13"/>
      <c r="P24" s="14">
        <v>50</v>
      </c>
      <c r="Q24" s="14">
        <v>150</v>
      </c>
      <c r="R24" s="14">
        <v>50</v>
      </c>
      <c r="S24" s="14">
        <v>50</v>
      </c>
      <c r="T24" s="14">
        <f t="shared" si="1"/>
        <v>21431.599999999999</v>
      </c>
    </row>
    <row r="25" spans="5:20">
      <c r="E25" s="12" t="s">
        <v>72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5:20">
      <c r="F26" s="12" t="s">
        <v>274</v>
      </c>
      <c r="H26" s="17"/>
      <c r="I26" s="15">
        <v>10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5">
        <f>ROUND(SUM(H26:S26),5)</f>
        <v>10</v>
      </c>
    </row>
    <row r="27" spans="5:20">
      <c r="E27" s="12" t="s">
        <v>275</v>
      </c>
      <c r="H27" s="13"/>
      <c r="I27" s="14">
        <f>ROUND(SUM(I25:I26),5)</f>
        <v>10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4">
        <f>ROUND(SUM(H27:S27),5)</f>
        <v>10</v>
      </c>
    </row>
    <row r="28" spans="5:20">
      <c r="E28" s="12" t="s">
        <v>249</v>
      </c>
      <c r="H28" s="13"/>
      <c r="I28" s="13"/>
      <c r="J28" s="13"/>
      <c r="K28" s="13"/>
      <c r="L28" s="13"/>
      <c r="M28" s="13"/>
      <c r="N28" s="13"/>
      <c r="O28" s="13"/>
      <c r="P28" s="13"/>
      <c r="Q28" s="14">
        <v>300</v>
      </c>
      <c r="R28" s="13"/>
      <c r="S28" s="13"/>
      <c r="T28" s="14">
        <f>ROUND(SUM(H28:S28),5)</f>
        <v>300</v>
      </c>
    </row>
    <row r="29" spans="5:20">
      <c r="E29" s="12" t="s">
        <v>73</v>
      </c>
      <c r="H29" s="13"/>
      <c r="I29" s="13"/>
      <c r="J29" s="14">
        <v>449.19</v>
      </c>
      <c r="K29" s="14">
        <v>38.89</v>
      </c>
      <c r="L29" s="13"/>
      <c r="M29" s="14">
        <v>10.39</v>
      </c>
      <c r="N29" s="14">
        <v>192.85</v>
      </c>
      <c r="O29" s="14">
        <v>6.41</v>
      </c>
      <c r="P29" s="13"/>
      <c r="Q29" s="14">
        <v>166</v>
      </c>
      <c r="R29" s="13"/>
      <c r="S29" s="14">
        <v>46.18</v>
      </c>
      <c r="T29" s="14">
        <f>ROUND(SUM(H29:S29),5)</f>
        <v>909.91</v>
      </c>
    </row>
    <row r="30" spans="5:20">
      <c r="E30" s="12" t="s">
        <v>74</v>
      </c>
      <c r="H30" s="13"/>
      <c r="I30" s="13"/>
      <c r="J30" s="13"/>
      <c r="K30" s="13"/>
      <c r="L30" s="13"/>
      <c r="M30" s="13"/>
      <c r="N30" s="14">
        <v>2790.55</v>
      </c>
      <c r="O30" s="13"/>
      <c r="P30" s="13"/>
      <c r="Q30" s="14">
        <v>921.87</v>
      </c>
      <c r="R30" s="13"/>
      <c r="S30" s="13"/>
      <c r="T30" s="14">
        <f>ROUND(SUM(H30:S30),5)</f>
        <v>3712.42</v>
      </c>
    </row>
    <row r="31" spans="5:20">
      <c r="E31" s="12" t="s">
        <v>75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5:20">
      <c r="F32" s="12" t="s">
        <v>104</v>
      </c>
      <c r="H32" s="13"/>
      <c r="I32" s="13"/>
      <c r="J32" s="13"/>
      <c r="K32" s="14">
        <v>1753.89</v>
      </c>
      <c r="L32" s="13"/>
      <c r="M32" s="13"/>
      <c r="N32" s="14">
        <v>1163</v>
      </c>
      <c r="O32" s="14">
        <v>1451</v>
      </c>
      <c r="P32" s="14">
        <v>45.12</v>
      </c>
      <c r="Q32" s="14">
        <v>25</v>
      </c>
      <c r="R32" s="14">
        <v>172.09</v>
      </c>
      <c r="S32" s="14">
        <v>1582.5</v>
      </c>
      <c r="T32" s="14">
        <f t="shared" ref="T32:T37" si="3">ROUND(SUM(H32:S32),5)</f>
        <v>6192.6</v>
      </c>
    </row>
    <row r="33" spans="3:20">
      <c r="F33" s="12" t="s">
        <v>105</v>
      </c>
      <c r="H33" s="13"/>
      <c r="I33" s="13"/>
      <c r="J33" s="13"/>
      <c r="K33" s="14">
        <v>2634.72</v>
      </c>
      <c r="L33" s="13"/>
      <c r="M33" s="13"/>
      <c r="N33" s="13"/>
      <c r="O33" s="13"/>
      <c r="P33" s="14">
        <v>2309</v>
      </c>
      <c r="Q33" s="13"/>
      <c r="R33" s="13"/>
      <c r="S33" s="14">
        <v>2768.95</v>
      </c>
      <c r="T33" s="14">
        <f t="shared" si="3"/>
        <v>7712.67</v>
      </c>
    </row>
    <row r="34" spans="3:20">
      <c r="F34" s="12" t="s">
        <v>103</v>
      </c>
      <c r="H34" s="17"/>
      <c r="I34" s="15">
        <v>200</v>
      </c>
      <c r="J34" s="17"/>
      <c r="K34" s="15">
        <v>606</v>
      </c>
      <c r="L34" s="15">
        <v>3109.5</v>
      </c>
      <c r="M34" s="15">
        <v>1926.87</v>
      </c>
      <c r="N34" s="17"/>
      <c r="O34" s="15">
        <v>1003.94</v>
      </c>
      <c r="P34" s="17"/>
      <c r="Q34" s="15">
        <v>1454.25</v>
      </c>
      <c r="R34" s="15">
        <v>303.5</v>
      </c>
      <c r="S34" s="15">
        <v>861.32</v>
      </c>
      <c r="T34" s="15">
        <f t="shared" si="3"/>
        <v>9465.3799999999992</v>
      </c>
    </row>
    <row r="35" spans="3:20">
      <c r="E35" s="12" t="s">
        <v>106</v>
      </c>
      <c r="H35" s="18"/>
      <c r="I35" s="26">
        <f>ROUND(SUM(I31:I34),5)</f>
        <v>200</v>
      </c>
      <c r="J35" s="18"/>
      <c r="K35" s="26">
        <f t="shared" ref="K35:S35" si="4">ROUND(SUM(K31:K34),5)</f>
        <v>4994.6099999999997</v>
      </c>
      <c r="L35" s="26">
        <f t="shared" si="4"/>
        <v>3109.5</v>
      </c>
      <c r="M35" s="26">
        <f t="shared" si="4"/>
        <v>1926.87</v>
      </c>
      <c r="N35" s="26">
        <f t="shared" si="4"/>
        <v>1163</v>
      </c>
      <c r="O35" s="26">
        <f t="shared" si="4"/>
        <v>2454.94</v>
      </c>
      <c r="P35" s="26">
        <f t="shared" si="4"/>
        <v>2354.12</v>
      </c>
      <c r="Q35" s="26">
        <f t="shared" si="4"/>
        <v>1479.25</v>
      </c>
      <c r="R35" s="26">
        <f t="shared" si="4"/>
        <v>475.59</v>
      </c>
      <c r="S35" s="26">
        <f t="shared" si="4"/>
        <v>5212.7700000000004</v>
      </c>
      <c r="T35" s="26">
        <f t="shared" si="3"/>
        <v>23370.65</v>
      </c>
    </row>
    <row r="36" spans="3:20">
      <c r="D36" s="12" t="s">
        <v>76</v>
      </c>
      <c r="H36" s="15">
        <f t="shared" ref="H36:S36" si="5">ROUND(SUM(H6:H8)+H11+H15+SUM(H23:H24)+SUM(H27:H30)+H35,5)</f>
        <v>274186.34000000003</v>
      </c>
      <c r="I36" s="15">
        <f t="shared" si="5"/>
        <v>259003.25</v>
      </c>
      <c r="J36" s="15">
        <f t="shared" si="5"/>
        <v>274189.02</v>
      </c>
      <c r="K36" s="15">
        <f t="shared" si="5"/>
        <v>260052.34</v>
      </c>
      <c r="L36" s="15">
        <f t="shared" si="5"/>
        <v>258120.42</v>
      </c>
      <c r="M36" s="15">
        <f t="shared" si="5"/>
        <v>263822.25</v>
      </c>
      <c r="N36" s="15">
        <f t="shared" si="5"/>
        <v>259510.55</v>
      </c>
      <c r="O36" s="15">
        <f t="shared" si="5"/>
        <v>258731.84</v>
      </c>
      <c r="P36" s="15">
        <f t="shared" si="5"/>
        <v>258891.46</v>
      </c>
      <c r="Q36" s="15">
        <f t="shared" si="5"/>
        <v>255447.59</v>
      </c>
      <c r="R36" s="15">
        <f t="shared" si="5"/>
        <v>255173.7</v>
      </c>
      <c r="S36" s="15">
        <f t="shared" si="5"/>
        <v>289139.64</v>
      </c>
      <c r="T36" s="15">
        <f t="shared" si="3"/>
        <v>3166268.4</v>
      </c>
    </row>
    <row r="37" spans="3:20">
      <c r="C37" s="12" t="s">
        <v>77</v>
      </c>
      <c r="H37" s="14">
        <f t="shared" ref="H37:S37" si="6">H36</f>
        <v>274186.34000000003</v>
      </c>
      <c r="I37" s="14">
        <f t="shared" si="6"/>
        <v>259003.25</v>
      </c>
      <c r="J37" s="14">
        <f t="shared" si="6"/>
        <v>274189.02</v>
      </c>
      <c r="K37" s="14">
        <f t="shared" si="6"/>
        <v>260052.34</v>
      </c>
      <c r="L37" s="14">
        <f t="shared" si="6"/>
        <v>258120.42</v>
      </c>
      <c r="M37" s="14">
        <f t="shared" si="6"/>
        <v>263822.25</v>
      </c>
      <c r="N37" s="14">
        <f t="shared" si="6"/>
        <v>259510.55</v>
      </c>
      <c r="O37" s="14">
        <f t="shared" si="6"/>
        <v>258731.84</v>
      </c>
      <c r="P37" s="14">
        <f t="shared" si="6"/>
        <v>258891.46</v>
      </c>
      <c r="Q37" s="14">
        <f t="shared" si="6"/>
        <v>255447.59</v>
      </c>
      <c r="R37" s="14">
        <f t="shared" si="6"/>
        <v>255173.7</v>
      </c>
      <c r="S37" s="14">
        <f t="shared" si="6"/>
        <v>289139.64</v>
      </c>
      <c r="T37" s="14">
        <f t="shared" si="3"/>
        <v>3166268.4</v>
      </c>
    </row>
    <row r="38" spans="3:20">
      <c r="C38" s="12" t="s">
        <v>78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3:20">
      <c r="D39" s="12" t="s">
        <v>79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3:20">
      <c r="E40" s="12" t="s">
        <v>254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3:20">
      <c r="F41" s="12" t="s">
        <v>133</v>
      </c>
      <c r="H41" s="14">
        <v>4017</v>
      </c>
      <c r="I41" s="14">
        <v>1375</v>
      </c>
      <c r="J41" s="14">
        <v>1351</v>
      </c>
      <c r="K41" s="14">
        <v>1351</v>
      </c>
      <c r="L41" s="14">
        <v>2050</v>
      </c>
      <c r="M41" s="14">
        <v>1351</v>
      </c>
      <c r="N41" s="14">
        <v>1351</v>
      </c>
      <c r="O41" s="14">
        <v>1351</v>
      </c>
      <c r="P41" s="14">
        <v>1351</v>
      </c>
      <c r="Q41" s="13"/>
      <c r="R41" s="13"/>
      <c r="S41" s="13"/>
      <c r="T41" s="14">
        <f t="shared" ref="T41:T68" si="7">ROUND(SUM(H41:S41),5)</f>
        <v>15548</v>
      </c>
    </row>
    <row r="42" spans="3:20">
      <c r="F42" s="12" t="s">
        <v>132</v>
      </c>
      <c r="H42" s="14">
        <v>1242.9000000000001</v>
      </c>
      <c r="I42" s="14">
        <v>1100.3599999999999</v>
      </c>
      <c r="J42" s="14">
        <v>1365.72</v>
      </c>
      <c r="K42" s="14">
        <v>1359.87</v>
      </c>
      <c r="L42" s="14">
        <v>1432.47</v>
      </c>
      <c r="M42" s="14">
        <v>1399.41</v>
      </c>
      <c r="N42" s="14">
        <v>1883.51</v>
      </c>
      <c r="O42" s="14">
        <v>1845.34</v>
      </c>
      <c r="P42" s="14">
        <v>1826.66</v>
      </c>
      <c r="Q42" s="14">
        <v>1572.09</v>
      </c>
      <c r="R42" s="14">
        <v>1421.13</v>
      </c>
      <c r="S42" s="14">
        <v>1448.77</v>
      </c>
      <c r="T42" s="14">
        <f t="shared" si="7"/>
        <v>17898.23</v>
      </c>
    </row>
    <row r="43" spans="3:20">
      <c r="F43" s="12" t="s">
        <v>131</v>
      </c>
      <c r="H43" s="14">
        <v>2414.34</v>
      </c>
      <c r="I43" s="14">
        <v>2038.19</v>
      </c>
      <c r="J43" s="14">
        <v>2460.12</v>
      </c>
      <c r="K43" s="14">
        <v>2471.88</v>
      </c>
      <c r="L43" s="14">
        <v>2607.7800000000002</v>
      </c>
      <c r="M43" s="14">
        <v>2655.16</v>
      </c>
      <c r="N43" s="14">
        <v>2525.37</v>
      </c>
      <c r="O43" s="14">
        <v>2495.61</v>
      </c>
      <c r="P43" s="14">
        <v>2589.4299999999998</v>
      </c>
      <c r="Q43" s="14">
        <v>2579.1</v>
      </c>
      <c r="R43" s="14">
        <v>2598.35</v>
      </c>
      <c r="S43" s="14">
        <v>2678.71</v>
      </c>
      <c r="T43" s="14">
        <f t="shared" si="7"/>
        <v>30114.04</v>
      </c>
    </row>
    <row r="44" spans="3:20">
      <c r="F44" s="12" t="s">
        <v>130</v>
      </c>
      <c r="H44" s="15">
        <v>1874.86</v>
      </c>
      <c r="I44" s="15">
        <v>1907.36</v>
      </c>
      <c r="J44" s="15">
        <v>2683.83</v>
      </c>
      <c r="K44" s="15">
        <v>2734.48</v>
      </c>
      <c r="L44" s="15">
        <v>3015.52</v>
      </c>
      <c r="M44" s="15">
        <v>3253.26</v>
      </c>
      <c r="N44" s="15">
        <v>3878.04</v>
      </c>
      <c r="O44" s="15">
        <v>2549.0100000000002</v>
      </c>
      <c r="P44" s="15">
        <v>2899.64</v>
      </c>
      <c r="Q44" s="15">
        <v>2890.03</v>
      </c>
      <c r="R44" s="15">
        <v>3065.89</v>
      </c>
      <c r="S44" s="15">
        <v>2958.9</v>
      </c>
      <c r="T44" s="15">
        <f t="shared" si="7"/>
        <v>33710.82</v>
      </c>
    </row>
    <row r="45" spans="3:20">
      <c r="E45" s="12" t="s">
        <v>255</v>
      </c>
      <c r="H45" s="14">
        <f t="shared" ref="H45:S45" si="8">ROUND(SUM(H40:H44),5)</f>
        <v>9549.1</v>
      </c>
      <c r="I45" s="14">
        <f t="shared" si="8"/>
        <v>6420.91</v>
      </c>
      <c r="J45" s="14">
        <f t="shared" si="8"/>
        <v>7860.67</v>
      </c>
      <c r="K45" s="14">
        <f t="shared" si="8"/>
        <v>7917.23</v>
      </c>
      <c r="L45" s="14">
        <f t="shared" si="8"/>
        <v>9105.77</v>
      </c>
      <c r="M45" s="14">
        <f t="shared" si="8"/>
        <v>8658.83</v>
      </c>
      <c r="N45" s="14">
        <f t="shared" si="8"/>
        <v>9637.92</v>
      </c>
      <c r="O45" s="14">
        <f t="shared" si="8"/>
        <v>8240.9599999999991</v>
      </c>
      <c r="P45" s="14">
        <f t="shared" si="8"/>
        <v>8666.73</v>
      </c>
      <c r="Q45" s="14">
        <f t="shared" si="8"/>
        <v>7041.22</v>
      </c>
      <c r="R45" s="14">
        <f t="shared" si="8"/>
        <v>7085.37</v>
      </c>
      <c r="S45" s="14">
        <f t="shared" si="8"/>
        <v>7086.38</v>
      </c>
      <c r="T45" s="14">
        <f t="shared" si="7"/>
        <v>97271.09</v>
      </c>
    </row>
    <row r="46" spans="3:20">
      <c r="E46" s="12" t="s">
        <v>107</v>
      </c>
      <c r="H46" s="14">
        <v>10041.66</v>
      </c>
      <c r="I46" s="14">
        <v>10041.66</v>
      </c>
      <c r="J46" s="14">
        <v>10041.66</v>
      </c>
      <c r="K46" s="14">
        <v>10041.66</v>
      </c>
      <c r="L46" s="14">
        <v>10041.66</v>
      </c>
      <c r="M46" s="14">
        <v>10041.66</v>
      </c>
      <c r="N46" s="14">
        <v>10041.66</v>
      </c>
      <c r="O46" s="14">
        <v>10041.66</v>
      </c>
      <c r="P46" s="14">
        <v>10041.66</v>
      </c>
      <c r="Q46" s="14">
        <v>10041.66</v>
      </c>
      <c r="R46" s="14">
        <v>10041.66</v>
      </c>
      <c r="S46" s="14">
        <v>10041.66</v>
      </c>
      <c r="T46" s="14">
        <f t="shared" si="7"/>
        <v>120499.92</v>
      </c>
    </row>
    <row r="47" spans="3:20">
      <c r="E47" s="12" t="s">
        <v>108</v>
      </c>
      <c r="H47" s="14">
        <v>6125.5</v>
      </c>
      <c r="I47" s="14">
        <v>6125.5</v>
      </c>
      <c r="J47" s="14">
        <v>6125.5</v>
      </c>
      <c r="K47" s="14">
        <v>6125.5</v>
      </c>
      <c r="L47" s="14">
        <v>6125.5</v>
      </c>
      <c r="M47" s="14">
        <v>6125.5</v>
      </c>
      <c r="N47" s="14">
        <v>6125.5</v>
      </c>
      <c r="O47" s="14">
        <v>6125.5</v>
      </c>
      <c r="P47" s="14">
        <v>6125.5</v>
      </c>
      <c r="Q47" s="14">
        <v>6125.5</v>
      </c>
      <c r="R47" s="14">
        <v>6125.5</v>
      </c>
      <c r="S47" s="14">
        <v>6125.5</v>
      </c>
      <c r="T47" s="14">
        <f t="shared" si="7"/>
        <v>73506</v>
      </c>
    </row>
    <row r="48" spans="3:20">
      <c r="E48" s="12" t="s">
        <v>109</v>
      </c>
      <c r="H48" s="14">
        <v>10158.959999999999</v>
      </c>
      <c r="I48" s="14">
        <v>5416.66</v>
      </c>
      <c r="J48" s="14">
        <v>5416.66</v>
      </c>
      <c r="K48" s="14">
        <v>5416.66</v>
      </c>
      <c r="L48" s="14">
        <v>5416.66</v>
      </c>
      <c r="M48" s="14">
        <v>5416.66</v>
      </c>
      <c r="N48" s="14">
        <v>5416.66</v>
      </c>
      <c r="O48" s="14">
        <v>5416.66</v>
      </c>
      <c r="P48" s="14">
        <v>5416.66</v>
      </c>
      <c r="Q48" s="14">
        <v>5416.66</v>
      </c>
      <c r="R48" s="14">
        <v>5416.66</v>
      </c>
      <c r="S48" s="14">
        <v>5416.66</v>
      </c>
      <c r="T48" s="14">
        <f t="shared" si="7"/>
        <v>69742.22</v>
      </c>
    </row>
    <row r="49" spans="5:20">
      <c r="E49" s="12" t="s">
        <v>110</v>
      </c>
      <c r="H49" s="13"/>
      <c r="I49" s="13"/>
      <c r="J49" s="13"/>
      <c r="K49" s="13"/>
      <c r="L49" s="14">
        <v>4166.66</v>
      </c>
      <c r="M49" s="14">
        <v>4166.66</v>
      </c>
      <c r="N49" s="14">
        <v>4166.66</v>
      </c>
      <c r="O49" s="14">
        <v>4166.66</v>
      </c>
      <c r="P49" s="14">
        <v>4166.66</v>
      </c>
      <c r="Q49" s="14">
        <v>4166.66</v>
      </c>
      <c r="R49" s="14">
        <v>4166.66</v>
      </c>
      <c r="S49" s="14">
        <v>4166.66</v>
      </c>
      <c r="T49" s="14">
        <f t="shared" si="7"/>
        <v>33333.279999999999</v>
      </c>
    </row>
    <row r="50" spans="5:20">
      <c r="E50" s="12" t="s">
        <v>111</v>
      </c>
      <c r="H50" s="14">
        <v>3913.04</v>
      </c>
      <c r="I50" s="14">
        <v>3843.72</v>
      </c>
      <c r="J50" s="14">
        <v>3843.72</v>
      </c>
      <c r="K50" s="14">
        <v>3843.72</v>
      </c>
      <c r="L50" s="14">
        <v>3843.72</v>
      </c>
      <c r="M50" s="14">
        <v>3843.72</v>
      </c>
      <c r="N50" s="14">
        <v>3881.72</v>
      </c>
      <c r="O50" s="14">
        <v>3956.22</v>
      </c>
      <c r="P50" s="14">
        <v>3843.72</v>
      </c>
      <c r="Q50" s="14">
        <v>3843.72</v>
      </c>
      <c r="R50" s="14">
        <v>3843.72</v>
      </c>
      <c r="S50" s="14">
        <v>3843.72</v>
      </c>
      <c r="T50" s="14">
        <f t="shared" si="7"/>
        <v>46344.46</v>
      </c>
    </row>
    <row r="51" spans="5:20">
      <c r="E51" s="12" t="s">
        <v>112</v>
      </c>
      <c r="H51" s="14">
        <v>6039.26</v>
      </c>
      <c r="I51" s="14">
        <v>6039.26</v>
      </c>
      <c r="J51" s="14">
        <v>6039.26</v>
      </c>
      <c r="K51" s="14">
        <v>6039.26</v>
      </c>
      <c r="L51" s="14">
        <v>6039.26</v>
      </c>
      <c r="M51" s="14">
        <v>6039.26</v>
      </c>
      <c r="N51" s="14">
        <v>6039.26</v>
      </c>
      <c r="O51" s="14">
        <v>6039.26</v>
      </c>
      <c r="P51" s="14">
        <v>6039.26</v>
      </c>
      <c r="Q51" s="14">
        <v>6039.26</v>
      </c>
      <c r="R51" s="14">
        <v>6039.26</v>
      </c>
      <c r="S51" s="14">
        <v>6039.26</v>
      </c>
      <c r="T51" s="14">
        <f t="shared" si="7"/>
        <v>72471.12</v>
      </c>
    </row>
    <row r="52" spans="5:20">
      <c r="E52" s="12" t="s">
        <v>113</v>
      </c>
      <c r="H52" s="14">
        <v>6298.08</v>
      </c>
      <c r="I52" s="14">
        <v>6298.08</v>
      </c>
      <c r="J52" s="14">
        <v>6298.08</v>
      </c>
      <c r="K52" s="14">
        <v>6298.08</v>
      </c>
      <c r="L52" s="14">
        <v>6298.08</v>
      </c>
      <c r="M52" s="14">
        <v>6298.08</v>
      </c>
      <c r="N52" s="14">
        <v>6298.08</v>
      </c>
      <c r="O52" s="14">
        <v>6298.08</v>
      </c>
      <c r="P52" s="14">
        <v>6298.08</v>
      </c>
      <c r="Q52" s="14">
        <v>6298.08</v>
      </c>
      <c r="R52" s="14">
        <v>6298.08</v>
      </c>
      <c r="S52" s="14">
        <v>6298.08</v>
      </c>
      <c r="T52" s="14">
        <f t="shared" si="7"/>
        <v>75576.960000000006</v>
      </c>
    </row>
    <row r="53" spans="5:20">
      <c r="E53" s="12" t="s">
        <v>114</v>
      </c>
      <c r="H53" s="14">
        <v>51850.559999999998</v>
      </c>
      <c r="I53" s="14">
        <v>34309.82</v>
      </c>
      <c r="J53" s="14">
        <v>44734.02</v>
      </c>
      <c r="K53" s="14">
        <v>44067.360000000001</v>
      </c>
      <c r="L53" s="14">
        <v>44229.86</v>
      </c>
      <c r="M53" s="14">
        <v>44917.83</v>
      </c>
      <c r="N53" s="14">
        <v>44067.360000000001</v>
      </c>
      <c r="O53" s="14">
        <v>44692.36</v>
      </c>
      <c r="P53" s="14">
        <v>44067.360000000001</v>
      </c>
      <c r="Q53" s="14">
        <v>43267.360000000001</v>
      </c>
      <c r="R53" s="14">
        <v>44067.360000000001</v>
      </c>
      <c r="S53" s="14">
        <v>40917.360000000001</v>
      </c>
      <c r="T53" s="14">
        <f t="shared" si="7"/>
        <v>525188.61</v>
      </c>
    </row>
    <row r="54" spans="5:20">
      <c r="E54" s="12" t="s">
        <v>115</v>
      </c>
      <c r="H54" s="14">
        <v>4166.66</v>
      </c>
      <c r="I54" s="14">
        <v>6232.92</v>
      </c>
      <c r="J54" s="14">
        <v>6597.92</v>
      </c>
      <c r="K54" s="14">
        <v>7483.92</v>
      </c>
      <c r="L54" s="14">
        <v>11347.67</v>
      </c>
      <c r="M54" s="14">
        <v>10403.67</v>
      </c>
      <c r="N54" s="14">
        <v>10833.92</v>
      </c>
      <c r="O54" s="14">
        <v>9512.42</v>
      </c>
      <c r="P54" s="14">
        <v>12158.92</v>
      </c>
      <c r="Q54" s="14">
        <v>9512.42</v>
      </c>
      <c r="R54" s="14">
        <v>10428.92</v>
      </c>
      <c r="S54" s="14">
        <v>11564.92</v>
      </c>
      <c r="T54" s="14">
        <f t="shared" si="7"/>
        <v>110244.28</v>
      </c>
    </row>
    <row r="55" spans="5:20">
      <c r="E55" s="12" t="s">
        <v>116</v>
      </c>
      <c r="H55" s="14">
        <v>24023.88</v>
      </c>
      <c r="I55" s="14">
        <v>22958.400000000001</v>
      </c>
      <c r="J55" s="14">
        <v>23158.400000000001</v>
      </c>
      <c r="K55" s="14">
        <v>23208.9</v>
      </c>
      <c r="L55" s="14">
        <v>22958.400000000001</v>
      </c>
      <c r="M55" s="14">
        <v>22958.400000000001</v>
      </c>
      <c r="N55" s="14">
        <v>23166.73</v>
      </c>
      <c r="O55" s="14">
        <v>23375.06</v>
      </c>
      <c r="P55" s="14">
        <v>23375.06</v>
      </c>
      <c r="Q55" s="14">
        <v>23375.06</v>
      </c>
      <c r="R55" s="14">
        <v>23536.51</v>
      </c>
      <c r="S55" s="14">
        <v>23697.96</v>
      </c>
      <c r="T55" s="14">
        <f t="shared" si="7"/>
        <v>279792.76</v>
      </c>
    </row>
    <row r="56" spans="5:20">
      <c r="E56" s="12" t="s">
        <v>117</v>
      </c>
      <c r="H56" s="14">
        <v>25611.599999999999</v>
      </c>
      <c r="I56" s="14">
        <v>21187.26</v>
      </c>
      <c r="J56" s="14">
        <v>29574.18</v>
      </c>
      <c r="K56" s="14">
        <v>31521.69</v>
      </c>
      <c r="L56" s="14">
        <v>31271.64</v>
      </c>
      <c r="M56" s="14">
        <v>30490.639999999999</v>
      </c>
      <c r="N56" s="14">
        <v>31587.98</v>
      </c>
      <c r="O56" s="14">
        <v>28606.48</v>
      </c>
      <c r="P56" s="14">
        <v>36737.64</v>
      </c>
      <c r="Q56" s="14">
        <v>40710.14</v>
      </c>
      <c r="R56" s="14">
        <v>40355.480000000003</v>
      </c>
      <c r="S56" s="14">
        <v>39850.14</v>
      </c>
      <c r="T56" s="14">
        <f t="shared" si="7"/>
        <v>387504.87</v>
      </c>
    </row>
    <row r="57" spans="5:20">
      <c r="E57" s="12" t="s">
        <v>118</v>
      </c>
      <c r="H57" s="14">
        <v>4250</v>
      </c>
      <c r="I57" s="14">
        <v>4418.32</v>
      </c>
      <c r="J57" s="14">
        <v>4418.32</v>
      </c>
      <c r="K57" s="14">
        <v>4418.32</v>
      </c>
      <c r="L57" s="14">
        <v>4418.32</v>
      </c>
      <c r="M57" s="14">
        <v>4418.32</v>
      </c>
      <c r="N57" s="14">
        <v>4418.32</v>
      </c>
      <c r="O57" s="14">
        <v>4418.32</v>
      </c>
      <c r="P57" s="14">
        <v>4418.32</v>
      </c>
      <c r="Q57" s="14">
        <v>4418.32</v>
      </c>
      <c r="R57" s="14">
        <v>4418.32</v>
      </c>
      <c r="S57" s="14">
        <v>4418.32</v>
      </c>
      <c r="T57" s="14">
        <f t="shared" si="7"/>
        <v>52851.519999999997</v>
      </c>
    </row>
    <row r="58" spans="5:20">
      <c r="E58" s="12" t="s">
        <v>119</v>
      </c>
      <c r="H58" s="14">
        <v>4545.4399999999996</v>
      </c>
      <c r="I58" s="14">
        <v>4270.84</v>
      </c>
      <c r="J58" s="14">
        <v>4270.84</v>
      </c>
      <c r="K58" s="14">
        <v>4270.84</v>
      </c>
      <c r="L58" s="14">
        <v>4270.84</v>
      </c>
      <c r="M58" s="14">
        <v>4270.84</v>
      </c>
      <c r="N58" s="14">
        <v>4270.84</v>
      </c>
      <c r="O58" s="14">
        <v>4270.84</v>
      </c>
      <c r="P58" s="14">
        <v>4270.84</v>
      </c>
      <c r="Q58" s="14">
        <v>4270.84</v>
      </c>
      <c r="R58" s="14">
        <v>4270.84</v>
      </c>
      <c r="S58" s="14">
        <v>4270.84</v>
      </c>
      <c r="T58" s="14">
        <f t="shared" si="7"/>
        <v>51524.68</v>
      </c>
    </row>
    <row r="59" spans="5:20">
      <c r="E59" s="12" t="s">
        <v>120</v>
      </c>
      <c r="H59" s="14">
        <v>4666.66</v>
      </c>
      <c r="I59" s="14">
        <v>4666.66</v>
      </c>
      <c r="J59" s="14">
        <v>4666.66</v>
      </c>
      <c r="K59" s="14">
        <v>4666.66</v>
      </c>
      <c r="L59" s="14">
        <v>4666.66</v>
      </c>
      <c r="M59" s="14">
        <v>4666.66</v>
      </c>
      <c r="N59" s="14">
        <v>4666.66</v>
      </c>
      <c r="O59" s="14">
        <v>4666.66</v>
      </c>
      <c r="P59" s="14">
        <v>4666.66</v>
      </c>
      <c r="Q59" s="14">
        <v>4666.66</v>
      </c>
      <c r="R59" s="14">
        <v>4666.66</v>
      </c>
      <c r="S59" s="14">
        <v>4666.66</v>
      </c>
      <c r="T59" s="14">
        <f t="shared" si="7"/>
        <v>55999.92</v>
      </c>
    </row>
    <row r="60" spans="5:20">
      <c r="E60" s="12" t="s">
        <v>121</v>
      </c>
      <c r="H60" s="14">
        <v>4583.34</v>
      </c>
      <c r="I60" s="14">
        <v>4633.34</v>
      </c>
      <c r="J60" s="14">
        <v>4583.34</v>
      </c>
      <c r="K60" s="14">
        <v>4583.34</v>
      </c>
      <c r="L60" s="14">
        <v>4583.34</v>
      </c>
      <c r="M60" s="14">
        <v>4583.34</v>
      </c>
      <c r="N60" s="14">
        <v>4583.34</v>
      </c>
      <c r="O60" s="14">
        <v>4583.34</v>
      </c>
      <c r="P60" s="14">
        <v>4583.34</v>
      </c>
      <c r="Q60" s="14">
        <v>4583.34</v>
      </c>
      <c r="R60" s="14">
        <v>4583.34</v>
      </c>
      <c r="S60" s="14">
        <v>4583.34</v>
      </c>
      <c r="T60" s="14">
        <f t="shared" si="7"/>
        <v>55050.080000000002</v>
      </c>
    </row>
    <row r="61" spans="5:20">
      <c r="E61" s="12" t="s">
        <v>122</v>
      </c>
      <c r="H61" s="13"/>
      <c r="I61" s="13"/>
      <c r="J61" s="13"/>
      <c r="K61" s="13"/>
      <c r="L61" s="13"/>
      <c r="M61" s="13"/>
      <c r="N61" s="13"/>
      <c r="O61" s="13"/>
      <c r="P61" s="13"/>
      <c r="Q61" s="14">
        <v>1275</v>
      </c>
      <c r="R61" s="13"/>
      <c r="S61" s="14">
        <v>3150</v>
      </c>
      <c r="T61" s="14">
        <f t="shared" si="7"/>
        <v>4425</v>
      </c>
    </row>
    <row r="62" spans="5:20">
      <c r="E62" s="12" t="s">
        <v>123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4">
        <v>56.25</v>
      </c>
      <c r="S62" s="14">
        <v>175</v>
      </c>
      <c r="T62" s="14">
        <f t="shared" si="7"/>
        <v>231.25</v>
      </c>
    </row>
    <row r="63" spans="5:20">
      <c r="E63" s="12" t="s">
        <v>124</v>
      </c>
      <c r="H63" s="14">
        <v>4275</v>
      </c>
      <c r="I63" s="13"/>
      <c r="J63" s="14">
        <v>754.12</v>
      </c>
      <c r="K63" s="14">
        <v>1107.75</v>
      </c>
      <c r="L63" s="14">
        <v>812.25</v>
      </c>
      <c r="M63" s="14">
        <v>851.25</v>
      </c>
      <c r="N63" s="14">
        <v>800.5</v>
      </c>
      <c r="O63" s="14">
        <v>944.5</v>
      </c>
      <c r="P63" s="14">
        <v>949.5</v>
      </c>
      <c r="Q63" s="14">
        <v>683.75</v>
      </c>
      <c r="R63" s="14">
        <v>1140.5</v>
      </c>
      <c r="S63" s="14">
        <v>935</v>
      </c>
      <c r="T63" s="14">
        <f t="shared" si="7"/>
        <v>13254.12</v>
      </c>
    </row>
    <row r="64" spans="5:20">
      <c r="E64" s="12" t="s">
        <v>125</v>
      </c>
      <c r="H64" s="13"/>
      <c r="I64" s="13"/>
      <c r="J64" s="14">
        <v>2916.66</v>
      </c>
      <c r="K64" s="14">
        <v>2916.66</v>
      </c>
      <c r="L64" s="14">
        <v>4341.66</v>
      </c>
      <c r="M64" s="13"/>
      <c r="N64" s="14">
        <v>2916.66</v>
      </c>
      <c r="O64" s="14">
        <v>2916.66</v>
      </c>
      <c r="P64" s="14">
        <v>5166.66</v>
      </c>
      <c r="Q64" s="14">
        <v>2916.66</v>
      </c>
      <c r="R64" s="14">
        <v>3641.66</v>
      </c>
      <c r="S64" s="14">
        <v>5541.66</v>
      </c>
      <c r="T64" s="14">
        <f t="shared" si="7"/>
        <v>33274.94</v>
      </c>
    </row>
    <row r="65" spans="4:20">
      <c r="E65" s="12" t="s">
        <v>126</v>
      </c>
      <c r="H65" s="13"/>
      <c r="I65" s="13"/>
      <c r="J65" s="13"/>
      <c r="K65" s="13"/>
      <c r="L65" s="14">
        <v>425</v>
      </c>
      <c r="M65" s="14">
        <v>623.80999999999995</v>
      </c>
      <c r="N65" s="14">
        <v>200</v>
      </c>
      <c r="O65" s="14">
        <v>712.5</v>
      </c>
      <c r="P65" s="14">
        <v>75</v>
      </c>
      <c r="Q65" s="13"/>
      <c r="R65" s="13"/>
      <c r="S65" s="14">
        <v>437.5</v>
      </c>
      <c r="T65" s="14">
        <f t="shared" si="7"/>
        <v>2473.81</v>
      </c>
    </row>
    <row r="66" spans="4:20">
      <c r="E66" s="12" t="s">
        <v>127</v>
      </c>
      <c r="H66" s="14">
        <v>5151.57</v>
      </c>
      <c r="I66" s="14">
        <v>6126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4">
        <f t="shared" si="7"/>
        <v>11277.57</v>
      </c>
    </row>
    <row r="67" spans="4:20">
      <c r="E67" s="12" t="s">
        <v>128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>
        <v>1000</v>
      </c>
      <c r="T67" s="15">
        <f t="shared" si="7"/>
        <v>1000</v>
      </c>
    </row>
    <row r="68" spans="4:20">
      <c r="D68" s="12" t="s">
        <v>129</v>
      </c>
      <c r="H68" s="14">
        <f t="shared" ref="H68:S68" si="9">ROUND(H39+SUM(H45:H67),5)</f>
        <v>185250.31</v>
      </c>
      <c r="I68" s="14">
        <f t="shared" si="9"/>
        <v>152989.35</v>
      </c>
      <c r="J68" s="14">
        <f t="shared" si="9"/>
        <v>171300.01</v>
      </c>
      <c r="K68" s="14">
        <f t="shared" si="9"/>
        <v>173927.55</v>
      </c>
      <c r="L68" s="14">
        <f t="shared" si="9"/>
        <v>184362.95</v>
      </c>
      <c r="M68" s="14">
        <f t="shared" si="9"/>
        <v>178775.13</v>
      </c>
      <c r="N68" s="14">
        <f t="shared" si="9"/>
        <v>183119.77</v>
      </c>
      <c r="O68" s="14">
        <f t="shared" si="9"/>
        <v>178984.14</v>
      </c>
      <c r="P68" s="14">
        <f t="shared" si="9"/>
        <v>191067.57</v>
      </c>
      <c r="Q68" s="14">
        <f t="shared" si="9"/>
        <v>188652.31</v>
      </c>
      <c r="R68" s="14">
        <f t="shared" si="9"/>
        <v>190182.75</v>
      </c>
      <c r="S68" s="14">
        <f t="shared" si="9"/>
        <v>194226.62</v>
      </c>
      <c r="T68" s="14">
        <f t="shared" si="7"/>
        <v>2172838.46</v>
      </c>
    </row>
    <row r="69" spans="4:20">
      <c r="D69" s="12" t="s">
        <v>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4:20">
      <c r="E70" s="12" t="s">
        <v>134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4:20">
      <c r="F71" s="12" t="s">
        <v>276</v>
      </c>
      <c r="H71" s="15">
        <v>18678.82</v>
      </c>
      <c r="I71" s="15">
        <v>42075.47</v>
      </c>
      <c r="J71" s="15">
        <v>20942.849999999999</v>
      </c>
      <c r="K71" s="15">
        <v>27149.39</v>
      </c>
      <c r="L71" s="15">
        <v>17814.39</v>
      </c>
      <c r="M71" s="15">
        <v>26779.46</v>
      </c>
      <c r="N71" s="15">
        <v>30227.919999999998</v>
      </c>
      <c r="O71" s="15">
        <v>32441.88</v>
      </c>
      <c r="P71" s="15">
        <v>20463.61</v>
      </c>
      <c r="Q71" s="15">
        <v>26310.080000000002</v>
      </c>
      <c r="R71" s="15">
        <v>24126.07</v>
      </c>
      <c r="S71" s="15">
        <v>34381.18</v>
      </c>
      <c r="T71" s="15">
        <f>ROUND(SUM(H71:S71),5)</f>
        <v>321391.12</v>
      </c>
    </row>
    <row r="72" spans="4:20">
      <c r="E72" s="12" t="s">
        <v>277</v>
      </c>
      <c r="H72" s="14">
        <f t="shared" ref="H72:S72" si="10">ROUND(SUM(H70:H71),5)</f>
        <v>18678.82</v>
      </c>
      <c r="I72" s="14">
        <f t="shared" si="10"/>
        <v>42075.47</v>
      </c>
      <c r="J72" s="14">
        <f t="shared" si="10"/>
        <v>20942.849999999999</v>
      </c>
      <c r="K72" s="14">
        <f t="shared" si="10"/>
        <v>27149.39</v>
      </c>
      <c r="L72" s="14">
        <f t="shared" si="10"/>
        <v>17814.39</v>
      </c>
      <c r="M72" s="14">
        <f t="shared" si="10"/>
        <v>26779.46</v>
      </c>
      <c r="N72" s="14">
        <f t="shared" si="10"/>
        <v>30227.919999999998</v>
      </c>
      <c r="O72" s="14">
        <f t="shared" si="10"/>
        <v>32441.88</v>
      </c>
      <c r="P72" s="14">
        <f t="shared" si="10"/>
        <v>20463.61</v>
      </c>
      <c r="Q72" s="14">
        <f t="shared" si="10"/>
        <v>26310.080000000002</v>
      </c>
      <c r="R72" s="14">
        <f t="shared" si="10"/>
        <v>24126.07</v>
      </c>
      <c r="S72" s="14">
        <f t="shared" si="10"/>
        <v>34381.18</v>
      </c>
      <c r="T72" s="14">
        <f>ROUND(SUM(H72:S72),5)</f>
        <v>321391.12</v>
      </c>
    </row>
    <row r="73" spans="4:20">
      <c r="E73" s="12" t="s">
        <v>135</v>
      </c>
      <c r="H73" s="14">
        <v>-686.74</v>
      </c>
      <c r="I73" s="14">
        <v>6026.78</v>
      </c>
      <c r="J73" s="14">
        <v>1626.83</v>
      </c>
      <c r="K73" s="14">
        <v>2708.79</v>
      </c>
      <c r="L73" s="14">
        <v>-751.56</v>
      </c>
      <c r="M73" s="14">
        <v>5262.06</v>
      </c>
      <c r="N73" s="14">
        <v>-751.56</v>
      </c>
      <c r="O73" s="14">
        <v>5884.26</v>
      </c>
      <c r="P73" s="14">
        <v>2404.33</v>
      </c>
      <c r="Q73" s="14">
        <v>2242.31</v>
      </c>
      <c r="R73" s="14">
        <v>2313.3200000000002</v>
      </c>
      <c r="S73" s="14">
        <v>2365.1</v>
      </c>
      <c r="T73" s="14">
        <f>ROUND(SUM(H73:S73),5)</f>
        <v>28643.919999999998</v>
      </c>
    </row>
    <row r="74" spans="4:20">
      <c r="E74" s="12" t="s">
        <v>136</v>
      </c>
      <c r="H74" s="17"/>
      <c r="I74" s="15">
        <v>3203.64</v>
      </c>
      <c r="J74" s="15">
        <v>1259.67</v>
      </c>
      <c r="K74" s="15">
        <v>1259.67</v>
      </c>
      <c r="L74" s="17"/>
      <c r="M74" s="15">
        <v>1139.3399999999999</v>
      </c>
      <c r="N74" s="15">
        <v>1333.44</v>
      </c>
      <c r="O74" s="17"/>
      <c r="P74" s="15">
        <v>2487.14</v>
      </c>
      <c r="Q74" s="15">
        <v>1243.57</v>
      </c>
      <c r="R74" s="15">
        <v>1243.57</v>
      </c>
      <c r="S74" s="15">
        <v>1243.57</v>
      </c>
      <c r="T74" s="15">
        <f>ROUND(SUM(H74:S74),5)</f>
        <v>14413.61</v>
      </c>
    </row>
    <row r="75" spans="4:20">
      <c r="D75" s="12" t="s">
        <v>137</v>
      </c>
      <c r="H75" s="14">
        <f t="shared" ref="H75:S75" si="11">ROUND(H69+SUM(H72:H74),5)</f>
        <v>17992.080000000002</v>
      </c>
      <c r="I75" s="14">
        <f t="shared" si="11"/>
        <v>51305.89</v>
      </c>
      <c r="J75" s="14">
        <f t="shared" si="11"/>
        <v>23829.35</v>
      </c>
      <c r="K75" s="14">
        <f t="shared" si="11"/>
        <v>31117.85</v>
      </c>
      <c r="L75" s="14">
        <f t="shared" si="11"/>
        <v>17062.830000000002</v>
      </c>
      <c r="M75" s="14">
        <f t="shared" si="11"/>
        <v>33180.86</v>
      </c>
      <c r="N75" s="14">
        <f t="shared" si="11"/>
        <v>30809.8</v>
      </c>
      <c r="O75" s="14">
        <f t="shared" si="11"/>
        <v>38326.14</v>
      </c>
      <c r="P75" s="14">
        <f t="shared" si="11"/>
        <v>25355.08</v>
      </c>
      <c r="Q75" s="14">
        <f t="shared" si="11"/>
        <v>29795.96</v>
      </c>
      <c r="R75" s="14">
        <f t="shared" si="11"/>
        <v>27682.959999999999</v>
      </c>
      <c r="S75" s="14">
        <f t="shared" si="11"/>
        <v>37989.85</v>
      </c>
      <c r="T75" s="14">
        <f>ROUND(SUM(H75:S75),5)</f>
        <v>364448.65</v>
      </c>
    </row>
    <row r="76" spans="4:20">
      <c r="D76" s="12" t="s">
        <v>81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4:20">
      <c r="E77" s="12" t="s">
        <v>278</v>
      </c>
      <c r="H77" s="15">
        <v>14.95</v>
      </c>
      <c r="I77" s="15">
        <v>1135.97</v>
      </c>
      <c r="J77" s="15">
        <v>6487.16</v>
      </c>
      <c r="K77" s="15">
        <v>590.26</v>
      </c>
      <c r="L77" s="15">
        <v>1535.46</v>
      </c>
      <c r="M77" s="15">
        <v>594.49</v>
      </c>
      <c r="N77" s="15">
        <v>114.15</v>
      </c>
      <c r="O77" s="15">
        <v>251.38</v>
      </c>
      <c r="P77" s="15">
        <v>991.11</v>
      </c>
      <c r="Q77" s="15">
        <v>423.43</v>
      </c>
      <c r="R77" s="15">
        <v>239.48</v>
      </c>
      <c r="S77" s="15">
        <v>779.21</v>
      </c>
      <c r="T77" s="15">
        <f>ROUND(SUM(H77:S77),5)</f>
        <v>13157.05</v>
      </c>
    </row>
    <row r="78" spans="4:20">
      <c r="D78" s="12" t="s">
        <v>279</v>
      </c>
      <c r="H78" s="14">
        <f t="shared" ref="H78:S78" si="12">ROUND(SUM(H76:H77),5)</f>
        <v>14.95</v>
      </c>
      <c r="I78" s="14">
        <f t="shared" si="12"/>
        <v>1135.97</v>
      </c>
      <c r="J78" s="14">
        <f t="shared" si="12"/>
        <v>6487.16</v>
      </c>
      <c r="K78" s="14">
        <f t="shared" si="12"/>
        <v>590.26</v>
      </c>
      <c r="L78" s="14">
        <f t="shared" si="12"/>
        <v>1535.46</v>
      </c>
      <c r="M78" s="14">
        <f t="shared" si="12"/>
        <v>594.49</v>
      </c>
      <c r="N78" s="14">
        <f t="shared" si="12"/>
        <v>114.15</v>
      </c>
      <c r="O78" s="14">
        <f t="shared" si="12"/>
        <v>251.38</v>
      </c>
      <c r="P78" s="14">
        <f t="shared" si="12"/>
        <v>991.11</v>
      </c>
      <c r="Q78" s="14">
        <f t="shared" si="12"/>
        <v>423.43</v>
      </c>
      <c r="R78" s="14">
        <f t="shared" si="12"/>
        <v>239.48</v>
      </c>
      <c r="S78" s="14">
        <f t="shared" si="12"/>
        <v>779.21</v>
      </c>
      <c r="T78" s="14">
        <f>ROUND(SUM(H78:S78),5)</f>
        <v>13157.05</v>
      </c>
    </row>
    <row r="79" spans="4:20">
      <c r="D79" s="12" t="s">
        <v>82</v>
      </c>
      <c r="H79" s="13"/>
      <c r="I79" s="14">
        <v>4453.6899999999996</v>
      </c>
      <c r="J79" s="14">
        <v>700.1</v>
      </c>
      <c r="K79" s="14">
        <v>76</v>
      </c>
      <c r="L79" s="13"/>
      <c r="M79" s="13"/>
      <c r="N79" s="13"/>
      <c r="O79" s="13"/>
      <c r="P79" s="13"/>
      <c r="Q79" s="13"/>
      <c r="R79" s="13"/>
      <c r="S79" s="13"/>
      <c r="T79" s="14">
        <f>ROUND(SUM(H79:S79),5)</f>
        <v>5229.79</v>
      </c>
    </row>
    <row r="80" spans="4:20">
      <c r="D80" s="12" t="s">
        <v>83</v>
      </c>
      <c r="H80" s="13"/>
      <c r="I80" s="13"/>
      <c r="J80" s="13"/>
      <c r="K80" s="13"/>
      <c r="L80" s="14">
        <v>150</v>
      </c>
      <c r="M80" s="14">
        <v>150</v>
      </c>
      <c r="N80" s="13"/>
      <c r="O80" s="13"/>
      <c r="P80" s="14">
        <v>210</v>
      </c>
      <c r="Q80" s="13"/>
      <c r="R80" s="13"/>
      <c r="S80" s="13"/>
      <c r="T80" s="14">
        <f>ROUND(SUM(H80:S80),5)</f>
        <v>510</v>
      </c>
    </row>
    <row r="81" spans="4:20">
      <c r="D81" s="12" t="s">
        <v>84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4:20">
      <c r="E82" s="12" t="s">
        <v>256</v>
      </c>
      <c r="H82" s="14">
        <v>915</v>
      </c>
      <c r="I82" s="13"/>
      <c r="J82" s="14">
        <v>156.51</v>
      </c>
      <c r="K82" s="14">
        <v>316.25</v>
      </c>
      <c r="L82" s="14">
        <v>288.75</v>
      </c>
      <c r="M82" s="14">
        <v>236.5</v>
      </c>
      <c r="N82" s="14">
        <v>291.5</v>
      </c>
      <c r="O82" s="14">
        <v>148.5</v>
      </c>
      <c r="P82" s="14">
        <v>154</v>
      </c>
      <c r="Q82" s="14">
        <v>52.25</v>
      </c>
      <c r="R82" s="14">
        <v>280.5</v>
      </c>
      <c r="S82" s="14">
        <v>423.5</v>
      </c>
      <c r="T82" s="14">
        <f>ROUND(SUM(H82:S82),5)</f>
        <v>3263.26</v>
      </c>
    </row>
    <row r="83" spans="4:20">
      <c r="E83" s="12" t="s">
        <v>138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4:20">
      <c r="F84" s="12" t="s">
        <v>280</v>
      </c>
      <c r="H84" s="17"/>
      <c r="I84" s="17"/>
      <c r="J84" s="15">
        <v>4367.63</v>
      </c>
      <c r="K84" s="17"/>
      <c r="L84" s="15">
        <v>74.38</v>
      </c>
      <c r="M84" s="17"/>
      <c r="N84" s="15">
        <v>165</v>
      </c>
      <c r="O84" s="17"/>
      <c r="P84" s="17"/>
      <c r="Q84" s="17"/>
      <c r="R84" s="15">
        <v>63.38</v>
      </c>
      <c r="S84" s="17"/>
      <c r="T84" s="15">
        <f>ROUND(SUM(H84:S84),5)</f>
        <v>4670.3900000000003</v>
      </c>
    </row>
    <row r="85" spans="4:20">
      <c r="E85" s="12" t="s">
        <v>281</v>
      </c>
      <c r="H85" s="13"/>
      <c r="I85" s="13"/>
      <c r="J85" s="14">
        <f>ROUND(SUM(J83:J84),5)</f>
        <v>4367.63</v>
      </c>
      <c r="K85" s="13"/>
      <c r="L85" s="14">
        <f>ROUND(SUM(L83:L84),5)</f>
        <v>74.38</v>
      </c>
      <c r="M85" s="13"/>
      <c r="N85" s="14">
        <f>ROUND(SUM(N83:N84),5)</f>
        <v>165</v>
      </c>
      <c r="O85" s="13"/>
      <c r="P85" s="13"/>
      <c r="Q85" s="13"/>
      <c r="R85" s="14">
        <f>ROUND(SUM(R83:R84),5)</f>
        <v>63.38</v>
      </c>
      <c r="S85" s="13"/>
      <c r="T85" s="14">
        <f>ROUND(SUM(H85:S85),5)</f>
        <v>4670.3900000000003</v>
      </c>
    </row>
    <row r="86" spans="4:20">
      <c r="E86" s="12" t="s">
        <v>139</v>
      </c>
      <c r="H86" s="13"/>
      <c r="I86" s="14">
        <v>2661.3</v>
      </c>
      <c r="J86" s="14">
        <v>378.92</v>
      </c>
      <c r="K86" s="14">
        <v>114.75</v>
      </c>
      <c r="L86" s="14">
        <v>525.82000000000005</v>
      </c>
      <c r="M86" s="14">
        <v>1908.78</v>
      </c>
      <c r="N86" s="14">
        <v>594</v>
      </c>
      <c r="O86" s="14">
        <v>156.57</v>
      </c>
      <c r="P86" s="14">
        <v>2113.48</v>
      </c>
      <c r="Q86" s="14">
        <v>1854.12</v>
      </c>
      <c r="R86" s="14">
        <v>725.69</v>
      </c>
      <c r="S86" s="14">
        <v>5219.8</v>
      </c>
      <c r="T86" s="14">
        <f>ROUND(SUM(H86:S86),5)</f>
        <v>16253.23</v>
      </c>
    </row>
    <row r="87" spans="4:20">
      <c r="E87" s="12" t="s">
        <v>140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4:20">
      <c r="F88" s="12" t="s">
        <v>282</v>
      </c>
      <c r="H88" s="17"/>
      <c r="I88" s="15">
        <v>760.12</v>
      </c>
      <c r="J88" s="15">
        <v>1133.9000000000001</v>
      </c>
      <c r="K88" s="15">
        <v>402.72</v>
      </c>
      <c r="L88" s="15">
        <v>1206.55</v>
      </c>
      <c r="M88" s="15">
        <v>334.54</v>
      </c>
      <c r="N88" s="15">
        <v>814.38</v>
      </c>
      <c r="O88" s="17"/>
      <c r="P88" s="15">
        <v>544.55999999999995</v>
      </c>
      <c r="Q88" s="15">
        <v>379.58</v>
      </c>
      <c r="R88" s="15">
        <v>228.12</v>
      </c>
      <c r="S88" s="15">
        <v>309.39999999999998</v>
      </c>
      <c r="T88" s="15">
        <f>ROUND(SUM(H88:S88),5)</f>
        <v>6113.87</v>
      </c>
    </row>
    <row r="89" spans="4:20">
      <c r="E89" s="12" t="s">
        <v>283</v>
      </c>
      <c r="H89" s="13"/>
      <c r="I89" s="14">
        <f t="shared" ref="I89:N89" si="13">ROUND(SUM(I87:I88),5)</f>
        <v>760.12</v>
      </c>
      <c r="J89" s="14">
        <f t="shared" si="13"/>
        <v>1133.9000000000001</v>
      </c>
      <c r="K89" s="14">
        <f t="shared" si="13"/>
        <v>402.72</v>
      </c>
      <c r="L89" s="14">
        <f t="shared" si="13"/>
        <v>1206.55</v>
      </c>
      <c r="M89" s="14">
        <f t="shared" si="13"/>
        <v>334.54</v>
      </c>
      <c r="N89" s="14">
        <f t="shared" si="13"/>
        <v>814.38</v>
      </c>
      <c r="O89" s="13"/>
      <c r="P89" s="14">
        <f>ROUND(SUM(P87:P88),5)</f>
        <v>544.55999999999995</v>
      </c>
      <c r="Q89" s="14">
        <f>ROUND(SUM(Q87:Q88),5)</f>
        <v>379.58</v>
      </c>
      <c r="R89" s="14">
        <f>ROUND(SUM(R87:R88),5)</f>
        <v>228.12</v>
      </c>
      <c r="S89" s="14">
        <f>ROUND(SUM(S87:S88),5)</f>
        <v>309.39999999999998</v>
      </c>
      <c r="T89" s="14">
        <f>ROUND(SUM(H89:S89),5)</f>
        <v>6113.87</v>
      </c>
    </row>
    <row r="90" spans="4:20">
      <c r="E90" s="12" t="s">
        <v>141</v>
      </c>
      <c r="H90" s="14">
        <v>344.94</v>
      </c>
      <c r="I90" s="14">
        <v>389.63</v>
      </c>
      <c r="J90" s="14">
        <v>2016.73</v>
      </c>
      <c r="K90" s="14">
        <v>2952.06</v>
      </c>
      <c r="L90" s="14">
        <v>978.02</v>
      </c>
      <c r="M90" s="14">
        <v>322.45999999999998</v>
      </c>
      <c r="N90" s="14">
        <v>1464.89</v>
      </c>
      <c r="O90" s="13"/>
      <c r="P90" s="14">
        <v>2378.44</v>
      </c>
      <c r="Q90" s="14">
        <v>1391.42</v>
      </c>
      <c r="R90" s="14">
        <v>1189.22</v>
      </c>
      <c r="S90" s="14">
        <v>877.18</v>
      </c>
      <c r="T90" s="14">
        <f>ROUND(SUM(H90:S90),5)</f>
        <v>14304.99</v>
      </c>
    </row>
    <row r="91" spans="4:20">
      <c r="E91" s="12" t="s">
        <v>142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4:20">
      <c r="F92" s="12" t="s">
        <v>284</v>
      </c>
      <c r="H92" s="15">
        <v>157.72999999999999</v>
      </c>
      <c r="I92" s="15">
        <v>503.36</v>
      </c>
      <c r="J92" s="15">
        <v>577.23</v>
      </c>
      <c r="K92" s="15">
        <v>872.2</v>
      </c>
      <c r="L92" s="15">
        <v>476.06</v>
      </c>
      <c r="M92" s="15">
        <v>560.27</v>
      </c>
      <c r="N92" s="15">
        <v>185.49</v>
      </c>
      <c r="O92" s="15">
        <v>38.93</v>
      </c>
      <c r="P92" s="15">
        <v>213.88</v>
      </c>
      <c r="Q92" s="15">
        <v>236.37</v>
      </c>
      <c r="R92" s="15">
        <v>142.31</v>
      </c>
      <c r="S92" s="15">
        <v>408.25</v>
      </c>
      <c r="T92" s="15">
        <f>ROUND(SUM(H92:S92),5)</f>
        <v>4372.08</v>
      </c>
    </row>
    <row r="93" spans="4:20">
      <c r="E93" s="12" t="s">
        <v>285</v>
      </c>
      <c r="H93" s="14">
        <f t="shared" ref="H93:S93" si="14">ROUND(SUM(H91:H92),5)</f>
        <v>157.72999999999999</v>
      </c>
      <c r="I93" s="14">
        <f t="shared" si="14"/>
        <v>503.36</v>
      </c>
      <c r="J93" s="14">
        <f t="shared" si="14"/>
        <v>577.23</v>
      </c>
      <c r="K93" s="14">
        <f t="shared" si="14"/>
        <v>872.2</v>
      </c>
      <c r="L93" s="14">
        <f t="shared" si="14"/>
        <v>476.06</v>
      </c>
      <c r="M93" s="14">
        <f t="shared" si="14"/>
        <v>560.27</v>
      </c>
      <c r="N93" s="14">
        <f t="shared" si="14"/>
        <v>185.49</v>
      </c>
      <c r="O93" s="14">
        <f t="shared" si="14"/>
        <v>38.93</v>
      </c>
      <c r="P93" s="14">
        <f t="shared" si="14"/>
        <v>213.88</v>
      </c>
      <c r="Q93" s="14">
        <f t="shared" si="14"/>
        <v>236.37</v>
      </c>
      <c r="R93" s="14">
        <f t="shared" si="14"/>
        <v>142.31</v>
      </c>
      <c r="S93" s="14">
        <f t="shared" si="14"/>
        <v>408.25</v>
      </c>
      <c r="T93" s="14">
        <f>ROUND(SUM(H93:S93),5)</f>
        <v>4372.08</v>
      </c>
    </row>
    <row r="94" spans="4:20">
      <c r="E94" s="12" t="s">
        <v>143</v>
      </c>
      <c r="H94" s="13"/>
      <c r="I94" s="14">
        <v>38.549999999999997</v>
      </c>
      <c r="J94" s="14">
        <v>67.22</v>
      </c>
      <c r="K94" s="14">
        <v>81.63</v>
      </c>
      <c r="L94" s="13"/>
      <c r="M94" s="14">
        <v>140.63</v>
      </c>
      <c r="N94" s="14">
        <v>8.99</v>
      </c>
      <c r="O94" s="14">
        <v>32.369999999999997</v>
      </c>
      <c r="P94" s="14">
        <v>155.65</v>
      </c>
      <c r="Q94" s="13"/>
      <c r="R94" s="14">
        <v>127.4</v>
      </c>
      <c r="S94" s="13"/>
      <c r="T94" s="14">
        <f>ROUND(SUM(H94:S94),5)</f>
        <v>652.44000000000005</v>
      </c>
    </row>
    <row r="95" spans="4:20">
      <c r="E95" s="12" t="s">
        <v>144</v>
      </c>
      <c r="H95" s="13"/>
      <c r="I95" s="14">
        <v>43.89</v>
      </c>
      <c r="J95" s="14">
        <v>279.74</v>
      </c>
      <c r="K95" s="14">
        <v>288.75</v>
      </c>
      <c r="L95" s="14">
        <v>262.37</v>
      </c>
      <c r="M95" s="13"/>
      <c r="N95" s="14">
        <v>381.7</v>
      </c>
      <c r="O95" s="13"/>
      <c r="P95" s="13"/>
      <c r="Q95" s="13"/>
      <c r="R95" s="13"/>
      <c r="S95" s="14">
        <v>139.05000000000001</v>
      </c>
      <c r="T95" s="14">
        <f>ROUND(SUM(H95:S95),5)</f>
        <v>1395.5</v>
      </c>
    </row>
    <row r="96" spans="4:20">
      <c r="E96" s="12" t="s">
        <v>257</v>
      </c>
      <c r="H96" s="13"/>
      <c r="I96" s="13"/>
      <c r="J96" s="13"/>
      <c r="K96" s="13"/>
      <c r="L96" s="13"/>
      <c r="M96" s="13"/>
      <c r="N96" s="14">
        <v>42.43</v>
      </c>
      <c r="O96" s="13"/>
      <c r="P96" s="14">
        <v>71.540000000000006</v>
      </c>
      <c r="Q96" s="14">
        <v>700</v>
      </c>
      <c r="R96" s="14">
        <v>712.5</v>
      </c>
      <c r="S96" s="14">
        <v>1462.5</v>
      </c>
      <c r="T96" s="14">
        <f>ROUND(SUM(H96:S96),5)</f>
        <v>2988.97</v>
      </c>
    </row>
    <row r="97" spans="4:20">
      <c r="E97" s="12" t="s">
        <v>145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4:20">
      <c r="F98" s="12" t="s">
        <v>286</v>
      </c>
      <c r="H98" s="17"/>
      <c r="I98" s="15">
        <v>171.87</v>
      </c>
      <c r="J98" s="15">
        <v>167.11</v>
      </c>
      <c r="K98" s="15">
        <v>119.68</v>
      </c>
      <c r="L98" s="15">
        <v>144.15</v>
      </c>
      <c r="M98" s="15">
        <v>460.32</v>
      </c>
      <c r="N98" s="17"/>
      <c r="O98" s="17"/>
      <c r="P98" s="15">
        <v>188.1</v>
      </c>
      <c r="Q98" s="17"/>
      <c r="R98" s="17"/>
      <c r="S98" s="17"/>
      <c r="T98" s="15">
        <f>ROUND(SUM(H98:S98),5)</f>
        <v>1251.23</v>
      </c>
    </row>
    <row r="99" spans="4:20">
      <c r="E99" s="12" t="s">
        <v>287</v>
      </c>
      <c r="H99" s="13"/>
      <c r="I99" s="14">
        <f>ROUND(SUM(I97:I98),5)</f>
        <v>171.87</v>
      </c>
      <c r="J99" s="14">
        <f>ROUND(SUM(J97:J98),5)</f>
        <v>167.11</v>
      </c>
      <c r="K99" s="14">
        <f>ROUND(SUM(K97:K98),5)</f>
        <v>119.68</v>
      </c>
      <c r="L99" s="14">
        <f>ROUND(SUM(L97:L98),5)</f>
        <v>144.15</v>
      </c>
      <c r="M99" s="14">
        <f>ROUND(SUM(M97:M98),5)</f>
        <v>460.32</v>
      </c>
      <c r="N99" s="13"/>
      <c r="O99" s="13"/>
      <c r="P99" s="14">
        <f>ROUND(SUM(P97:P98),5)</f>
        <v>188.1</v>
      </c>
      <c r="Q99" s="13"/>
      <c r="R99" s="13"/>
      <c r="S99" s="13"/>
      <c r="T99" s="14">
        <f>ROUND(SUM(H99:S99),5)</f>
        <v>1251.23</v>
      </c>
    </row>
    <row r="100" spans="4:20">
      <c r="E100" s="12" t="s">
        <v>146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4:20">
      <c r="F101" s="12" t="s">
        <v>288</v>
      </c>
      <c r="H101" s="15">
        <v>603.91</v>
      </c>
      <c r="I101" s="17"/>
      <c r="J101" s="17"/>
      <c r="K101" s="15">
        <v>2645</v>
      </c>
      <c r="L101" s="17"/>
      <c r="M101" s="17"/>
      <c r="N101" s="15">
        <v>920.13</v>
      </c>
      <c r="O101" s="17"/>
      <c r="P101" s="15">
        <v>653.91</v>
      </c>
      <c r="Q101" s="17"/>
      <c r="R101" s="17"/>
      <c r="S101" s="17"/>
      <c r="T101" s="15">
        <f>ROUND(SUM(H101:S101),5)</f>
        <v>4822.95</v>
      </c>
    </row>
    <row r="102" spans="4:20">
      <c r="E102" s="12" t="s">
        <v>289</v>
      </c>
      <c r="H102" s="14">
        <f>ROUND(SUM(H100:H101),5)</f>
        <v>603.91</v>
      </c>
      <c r="I102" s="13"/>
      <c r="J102" s="13"/>
      <c r="K102" s="14">
        <f>ROUND(SUM(K100:K101),5)</f>
        <v>2645</v>
      </c>
      <c r="L102" s="13"/>
      <c r="M102" s="13"/>
      <c r="N102" s="14">
        <f>ROUND(SUM(N100:N101),5)</f>
        <v>920.13</v>
      </c>
      <c r="O102" s="13"/>
      <c r="P102" s="14">
        <f>ROUND(SUM(P100:P101),5)</f>
        <v>653.91</v>
      </c>
      <c r="Q102" s="13"/>
      <c r="R102" s="13"/>
      <c r="S102" s="13"/>
      <c r="T102" s="14">
        <f>ROUND(SUM(H102:S102),5)</f>
        <v>4822.95</v>
      </c>
    </row>
    <row r="103" spans="4:20">
      <c r="E103" s="12" t="s">
        <v>147</v>
      </c>
      <c r="H103" s="13"/>
      <c r="I103" s="13"/>
      <c r="J103" s="13"/>
      <c r="K103" s="13"/>
      <c r="L103" s="13"/>
      <c r="M103" s="13"/>
      <c r="N103" s="13"/>
      <c r="O103" s="14">
        <v>3231.3</v>
      </c>
      <c r="P103" s="13"/>
      <c r="Q103" s="13"/>
      <c r="R103" s="13"/>
      <c r="S103" s="14">
        <v>720</v>
      </c>
      <c r="T103" s="14">
        <f>ROUND(SUM(H103:S103),5)</f>
        <v>3951.3</v>
      </c>
    </row>
    <row r="104" spans="4:20">
      <c r="E104" s="12" t="s">
        <v>148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4:20">
      <c r="F105" s="12" t="s">
        <v>290</v>
      </c>
      <c r="H105" s="17"/>
      <c r="I105" s="17"/>
      <c r="J105" s="15">
        <v>1000</v>
      </c>
      <c r="K105" s="15">
        <v>55.83</v>
      </c>
      <c r="L105" s="15">
        <v>56.85</v>
      </c>
      <c r="M105" s="15">
        <v>75.72</v>
      </c>
      <c r="N105" s="15">
        <v>113.6</v>
      </c>
      <c r="O105" s="17"/>
      <c r="P105" s="15">
        <v>107.81</v>
      </c>
      <c r="Q105" s="15">
        <v>715.48</v>
      </c>
      <c r="R105" s="17"/>
      <c r="S105" s="17"/>
      <c r="T105" s="15">
        <f>ROUND(SUM(H105:S105),5)</f>
        <v>2125.29</v>
      </c>
    </row>
    <row r="106" spans="4:20">
      <c r="E106" s="12" t="s">
        <v>291</v>
      </c>
      <c r="H106" s="13"/>
      <c r="I106" s="13"/>
      <c r="J106" s="14">
        <f>ROUND(SUM(J104:J105),5)</f>
        <v>1000</v>
      </c>
      <c r="K106" s="14">
        <f>ROUND(SUM(K104:K105),5)</f>
        <v>55.83</v>
      </c>
      <c r="L106" s="14">
        <f>ROUND(SUM(L104:L105),5)</f>
        <v>56.85</v>
      </c>
      <c r="M106" s="14">
        <f>ROUND(SUM(M104:M105),5)</f>
        <v>75.72</v>
      </c>
      <c r="N106" s="14">
        <f>ROUND(SUM(N104:N105),5)</f>
        <v>113.6</v>
      </c>
      <c r="O106" s="13"/>
      <c r="P106" s="14">
        <f>ROUND(SUM(P104:P105),5)</f>
        <v>107.81</v>
      </c>
      <c r="Q106" s="14">
        <f>ROUND(SUM(Q104:Q105),5)</f>
        <v>715.48</v>
      </c>
      <c r="R106" s="13"/>
      <c r="S106" s="13"/>
      <c r="T106" s="14">
        <f>ROUND(SUM(H106:S106),5)</f>
        <v>2125.29</v>
      </c>
    </row>
    <row r="107" spans="4:20">
      <c r="E107" s="12" t="s">
        <v>149</v>
      </c>
      <c r="H107" s="15">
        <v>3710</v>
      </c>
      <c r="I107" s="15">
        <v>2042.45</v>
      </c>
      <c r="J107" s="17"/>
      <c r="K107" s="15">
        <v>1775</v>
      </c>
      <c r="L107" s="17"/>
      <c r="M107" s="17"/>
      <c r="N107" s="17"/>
      <c r="O107" s="17"/>
      <c r="P107" s="17"/>
      <c r="Q107" s="17"/>
      <c r="R107" s="17"/>
      <c r="S107" s="15">
        <v>125</v>
      </c>
      <c r="T107" s="15">
        <f>ROUND(SUM(H107:S107),5)</f>
        <v>7652.45</v>
      </c>
    </row>
    <row r="108" spans="4:20">
      <c r="D108" s="12" t="s">
        <v>150</v>
      </c>
      <c r="H108" s="14">
        <f t="shared" ref="H108:S108" si="15">ROUND(SUM(H81:H82)+SUM(H85:H86)+SUM(H89:H90)+SUM(H93:H96)+H99+SUM(H102:H103)+SUM(H106:H107),5)</f>
        <v>5731.58</v>
      </c>
      <c r="I108" s="14">
        <f t="shared" si="15"/>
        <v>6611.17</v>
      </c>
      <c r="J108" s="14">
        <f t="shared" si="15"/>
        <v>10144.99</v>
      </c>
      <c r="K108" s="14">
        <f t="shared" si="15"/>
        <v>9623.8700000000008</v>
      </c>
      <c r="L108" s="14">
        <f t="shared" si="15"/>
        <v>4012.95</v>
      </c>
      <c r="M108" s="14">
        <f t="shared" si="15"/>
        <v>4039.22</v>
      </c>
      <c r="N108" s="14">
        <f t="shared" si="15"/>
        <v>4982.1099999999997</v>
      </c>
      <c r="O108" s="14">
        <f t="shared" si="15"/>
        <v>3607.67</v>
      </c>
      <c r="P108" s="14">
        <f t="shared" si="15"/>
        <v>6581.37</v>
      </c>
      <c r="Q108" s="14">
        <f t="shared" si="15"/>
        <v>5329.22</v>
      </c>
      <c r="R108" s="14">
        <f t="shared" si="15"/>
        <v>3469.12</v>
      </c>
      <c r="S108" s="14">
        <f t="shared" si="15"/>
        <v>9684.68</v>
      </c>
      <c r="T108" s="14">
        <f>ROUND(SUM(H108:S108),5)</f>
        <v>73817.95</v>
      </c>
    </row>
    <row r="109" spans="4:20">
      <c r="D109" s="12" t="s">
        <v>85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4:20">
      <c r="E110" s="12" t="s">
        <v>153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4:20">
      <c r="F111" s="12" t="s">
        <v>155</v>
      </c>
      <c r="H111" s="13"/>
      <c r="I111" s="14">
        <v>402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4">
        <f t="shared" ref="T111:T119" si="16">ROUND(SUM(H111:S111),5)</f>
        <v>402</v>
      </c>
    </row>
    <row r="112" spans="4:20">
      <c r="F112" s="12" t="s">
        <v>156</v>
      </c>
      <c r="H112" s="13"/>
      <c r="I112" s="14">
        <v>40</v>
      </c>
      <c r="J112" s="14">
        <v>40</v>
      </c>
      <c r="K112" s="13"/>
      <c r="L112" s="13"/>
      <c r="M112" s="13"/>
      <c r="N112" s="14">
        <v>40</v>
      </c>
      <c r="O112" s="14">
        <v>111.7</v>
      </c>
      <c r="P112" s="13"/>
      <c r="Q112" s="14">
        <v>131.5</v>
      </c>
      <c r="R112" s="13"/>
      <c r="S112" s="14">
        <v>115.79</v>
      </c>
      <c r="T112" s="14">
        <f t="shared" si="16"/>
        <v>478.99</v>
      </c>
    </row>
    <row r="113" spans="4:20">
      <c r="F113" s="12" t="s">
        <v>157</v>
      </c>
      <c r="H113" s="13"/>
      <c r="I113" s="13"/>
      <c r="J113" s="14">
        <v>2790</v>
      </c>
      <c r="K113" s="13"/>
      <c r="L113" s="13"/>
      <c r="M113" s="14">
        <v>2069.5700000000002</v>
      </c>
      <c r="N113" s="14">
        <v>595</v>
      </c>
      <c r="O113" s="13"/>
      <c r="P113" s="13"/>
      <c r="Q113" s="13"/>
      <c r="R113" s="13"/>
      <c r="S113" s="14">
        <v>848</v>
      </c>
      <c r="T113" s="14">
        <f t="shared" si="16"/>
        <v>6302.57</v>
      </c>
    </row>
    <row r="114" spans="4:20">
      <c r="F114" s="12" t="s">
        <v>158</v>
      </c>
      <c r="H114" s="14">
        <v>35.020000000000003</v>
      </c>
      <c r="I114" s="14">
        <v>372.6</v>
      </c>
      <c r="J114" s="14">
        <v>383.77</v>
      </c>
      <c r="K114" s="13"/>
      <c r="L114" s="13"/>
      <c r="M114" s="14">
        <v>229.73</v>
      </c>
      <c r="N114" s="14">
        <v>131.08000000000001</v>
      </c>
      <c r="O114" s="13"/>
      <c r="P114" s="14">
        <v>75.94</v>
      </c>
      <c r="Q114" s="14">
        <v>88.27</v>
      </c>
      <c r="R114" s="13"/>
      <c r="S114" s="14">
        <v>391.58</v>
      </c>
      <c r="T114" s="14">
        <f t="shared" si="16"/>
        <v>1707.99</v>
      </c>
    </row>
    <row r="115" spans="4:20">
      <c r="F115" s="12" t="s">
        <v>159</v>
      </c>
      <c r="H115" s="13"/>
      <c r="I115" s="14">
        <v>2760</v>
      </c>
      <c r="J115" s="13"/>
      <c r="K115" s="13"/>
      <c r="L115" s="13"/>
      <c r="M115" s="14">
        <v>2200</v>
      </c>
      <c r="N115" s="13"/>
      <c r="O115" s="14">
        <v>125</v>
      </c>
      <c r="P115" s="13"/>
      <c r="Q115" s="13"/>
      <c r="R115" s="14">
        <v>273</v>
      </c>
      <c r="S115" s="14">
        <v>290</v>
      </c>
      <c r="T115" s="14">
        <f t="shared" si="16"/>
        <v>5648</v>
      </c>
    </row>
    <row r="116" spans="4:20">
      <c r="F116" s="12" t="s">
        <v>154</v>
      </c>
      <c r="H116" s="15">
        <v>1112.57</v>
      </c>
      <c r="I116" s="15">
        <v>3351.19</v>
      </c>
      <c r="J116" s="15">
        <v>2689.3</v>
      </c>
      <c r="K116" s="15">
        <v>1349.76</v>
      </c>
      <c r="L116" s="15">
        <v>6864.57</v>
      </c>
      <c r="M116" s="15">
        <v>3453.31</v>
      </c>
      <c r="N116" s="15">
        <v>5061.13</v>
      </c>
      <c r="O116" s="15">
        <v>1602.74</v>
      </c>
      <c r="P116" s="15">
        <v>3940.27</v>
      </c>
      <c r="Q116" s="15">
        <v>2615.14</v>
      </c>
      <c r="R116" s="15">
        <v>2801.26</v>
      </c>
      <c r="S116" s="15">
        <v>3428.66</v>
      </c>
      <c r="T116" s="15">
        <f t="shared" si="16"/>
        <v>38269.9</v>
      </c>
    </row>
    <row r="117" spans="4:20">
      <c r="E117" s="12" t="s">
        <v>160</v>
      </c>
      <c r="H117" s="14">
        <f t="shared" ref="H117:S117" si="17">ROUND(SUM(H110:H116),5)</f>
        <v>1147.5899999999999</v>
      </c>
      <c r="I117" s="14">
        <f t="shared" si="17"/>
        <v>6925.79</v>
      </c>
      <c r="J117" s="14">
        <f t="shared" si="17"/>
        <v>5903.07</v>
      </c>
      <c r="K117" s="14">
        <f t="shared" si="17"/>
        <v>1349.76</v>
      </c>
      <c r="L117" s="14">
        <f t="shared" si="17"/>
        <v>6864.57</v>
      </c>
      <c r="M117" s="14">
        <f t="shared" si="17"/>
        <v>7952.61</v>
      </c>
      <c r="N117" s="14">
        <f t="shared" si="17"/>
        <v>5827.21</v>
      </c>
      <c r="O117" s="14">
        <f t="shared" si="17"/>
        <v>1839.44</v>
      </c>
      <c r="P117" s="14">
        <f t="shared" si="17"/>
        <v>4016.21</v>
      </c>
      <c r="Q117" s="14">
        <f t="shared" si="17"/>
        <v>2834.91</v>
      </c>
      <c r="R117" s="14">
        <f t="shared" si="17"/>
        <v>3074.26</v>
      </c>
      <c r="S117" s="14">
        <f t="shared" si="17"/>
        <v>5074.03</v>
      </c>
      <c r="T117" s="14">
        <f t="shared" si="16"/>
        <v>52809.45</v>
      </c>
    </row>
    <row r="118" spans="4:20">
      <c r="E118" s="12" t="s">
        <v>151</v>
      </c>
      <c r="H118" s="14">
        <v>2598</v>
      </c>
      <c r="I118" s="14">
        <v>2598</v>
      </c>
      <c r="J118" s="14">
        <v>2598</v>
      </c>
      <c r="K118" s="14">
        <v>2598</v>
      </c>
      <c r="L118" s="14">
        <v>2598</v>
      </c>
      <c r="M118" s="14">
        <v>2598</v>
      </c>
      <c r="N118" s="14">
        <v>2598</v>
      </c>
      <c r="O118" s="14">
        <v>2532</v>
      </c>
      <c r="P118" s="14">
        <v>2532</v>
      </c>
      <c r="Q118" s="14">
        <v>2532</v>
      </c>
      <c r="R118" s="14">
        <v>2532</v>
      </c>
      <c r="S118" s="14">
        <v>2532</v>
      </c>
      <c r="T118" s="14">
        <f t="shared" si="16"/>
        <v>30846</v>
      </c>
    </row>
    <row r="119" spans="4:20">
      <c r="E119" s="12" t="s">
        <v>152</v>
      </c>
      <c r="H119" s="13"/>
      <c r="I119" s="14">
        <v>705.88</v>
      </c>
      <c r="J119" s="13"/>
      <c r="K119" s="14">
        <v>728.98</v>
      </c>
      <c r="L119" s="13"/>
      <c r="M119" s="14">
        <v>992.37</v>
      </c>
      <c r="N119" s="14">
        <v>207.33</v>
      </c>
      <c r="O119" s="13"/>
      <c r="P119" s="14">
        <v>1535.11</v>
      </c>
      <c r="Q119" s="14">
        <v>931.52</v>
      </c>
      <c r="R119" s="14">
        <v>656.3</v>
      </c>
      <c r="S119" s="14">
        <v>224.49</v>
      </c>
      <c r="T119" s="14">
        <f t="shared" si="16"/>
        <v>5981.98</v>
      </c>
    </row>
    <row r="120" spans="4:20">
      <c r="E120" s="12" t="s">
        <v>161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4:20">
      <c r="F121" s="12" t="s">
        <v>162</v>
      </c>
      <c r="H121" s="13"/>
      <c r="I121" s="14">
        <v>5160.8100000000004</v>
      </c>
      <c r="J121" s="14">
        <v>2672.63</v>
      </c>
      <c r="K121" s="14">
        <v>4124.6400000000003</v>
      </c>
      <c r="L121" s="14">
        <v>6914.81</v>
      </c>
      <c r="M121" s="14">
        <v>987.72</v>
      </c>
      <c r="N121" s="14">
        <v>-239.52</v>
      </c>
      <c r="O121" s="14">
        <v>1188.8800000000001</v>
      </c>
      <c r="P121" s="14">
        <v>4043.48</v>
      </c>
      <c r="Q121" s="14">
        <v>2572.58</v>
      </c>
      <c r="R121" s="14">
        <v>3544.06</v>
      </c>
      <c r="S121" s="14">
        <v>4617.38</v>
      </c>
      <c r="T121" s="14">
        <f>ROUND(SUM(H121:S121),5)</f>
        <v>35587.47</v>
      </c>
    </row>
    <row r="122" spans="4:20">
      <c r="F122" s="12" t="s">
        <v>163</v>
      </c>
      <c r="H122" s="13"/>
      <c r="I122" s="14">
        <v>2540.35</v>
      </c>
      <c r="J122" s="14">
        <v>1396</v>
      </c>
      <c r="K122" s="13"/>
      <c r="L122" s="14">
        <v>2094</v>
      </c>
      <c r="M122" s="14">
        <v>2305.6</v>
      </c>
      <c r="N122" s="13"/>
      <c r="O122" s="14">
        <v>3488.75</v>
      </c>
      <c r="P122" s="13"/>
      <c r="Q122" s="13"/>
      <c r="R122" s="14">
        <v>3748.55</v>
      </c>
      <c r="S122" s="13"/>
      <c r="T122" s="14">
        <f>ROUND(SUM(H122:S122),5)</f>
        <v>15573.25</v>
      </c>
    </row>
    <row r="123" spans="4:20">
      <c r="F123" s="12" t="s">
        <v>164</v>
      </c>
      <c r="H123" s="15">
        <v>491.86</v>
      </c>
      <c r="I123" s="15">
        <v>47.81</v>
      </c>
      <c r="J123" s="15">
        <v>491.66</v>
      </c>
      <c r="K123" s="15">
        <v>492.12</v>
      </c>
      <c r="L123" s="15">
        <v>270.10000000000002</v>
      </c>
      <c r="M123" s="15">
        <v>545.55999999999995</v>
      </c>
      <c r="N123" s="15">
        <v>47.81</v>
      </c>
      <c r="O123" s="15">
        <v>47.81</v>
      </c>
      <c r="P123" s="15">
        <v>509.87</v>
      </c>
      <c r="Q123" s="15">
        <v>814.7</v>
      </c>
      <c r="R123" s="15">
        <v>331.67</v>
      </c>
      <c r="S123" s="15">
        <v>-174.48</v>
      </c>
      <c r="T123" s="15">
        <f>ROUND(SUM(H123:S123),5)</f>
        <v>3916.49</v>
      </c>
    </row>
    <row r="124" spans="4:20">
      <c r="E124" s="12" t="s">
        <v>165</v>
      </c>
      <c r="H124" s="15">
        <f t="shared" ref="H124:S124" si="18">ROUND(SUM(H120:H123),5)</f>
        <v>491.86</v>
      </c>
      <c r="I124" s="15">
        <f t="shared" si="18"/>
        <v>7748.97</v>
      </c>
      <c r="J124" s="15">
        <f t="shared" si="18"/>
        <v>4560.29</v>
      </c>
      <c r="K124" s="15">
        <f t="shared" si="18"/>
        <v>4616.76</v>
      </c>
      <c r="L124" s="15">
        <f t="shared" si="18"/>
        <v>9278.91</v>
      </c>
      <c r="M124" s="15">
        <f t="shared" si="18"/>
        <v>3838.88</v>
      </c>
      <c r="N124" s="15">
        <f t="shared" si="18"/>
        <v>-191.71</v>
      </c>
      <c r="O124" s="15">
        <f t="shared" si="18"/>
        <v>4725.4399999999996</v>
      </c>
      <c r="P124" s="15">
        <f t="shared" si="18"/>
        <v>4553.3500000000004</v>
      </c>
      <c r="Q124" s="15">
        <f t="shared" si="18"/>
        <v>3387.28</v>
      </c>
      <c r="R124" s="15">
        <f t="shared" si="18"/>
        <v>7624.28</v>
      </c>
      <c r="S124" s="15">
        <f t="shared" si="18"/>
        <v>4442.8999999999996</v>
      </c>
      <c r="T124" s="15">
        <f>ROUND(SUM(H124:S124),5)</f>
        <v>55077.21</v>
      </c>
    </row>
    <row r="125" spans="4:20">
      <c r="D125" s="12" t="s">
        <v>166</v>
      </c>
      <c r="H125" s="14">
        <f t="shared" ref="H125:S125" si="19">ROUND(H109+SUM(H117:H119)+H124,5)</f>
        <v>4237.45</v>
      </c>
      <c r="I125" s="14">
        <f t="shared" si="19"/>
        <v>17978.64</v>
      </c>
      <c r="J125" s="14">
        <f t="shared" si="19"/>
        <v>13061.36</v>
      </c>
      <c r="K125" s="14">
        <f t="shared" si="19"/>
        <v>9293.5</v>
      </c>
      <c r="L125" s="14">
        <f t="shared" si="19"/>
        <v>18741.48</v>
      </c>
      <c r="M125" s="14">
        <f t="shared" si="19"/>
        <v>15381.86</v>
      </c>
      <c r="N125" s="14">
        <f t="shared" si="19"/>
        <v>8440.83</v>
      </c>
      <c r="O125" s="14">
        <f t="shared" si="19"/>
        <v>9096.8799999999992</v>
      </c>
      <c r="P125" s="14">
        <f t="shared" si="19"/>
        <v>12636.67</v>
      </c>
      <c r="Q125" s="14">
        <f t="shared" si="19"/>
        <v>9685.7099999999991</v>
      </c>
      <c r="R125" s="14">
        <f t="shared" si="19"/>
        <v>13886.84</v>
      </c>
      <c r="S125" s="14">
        <f t="shared" si="19"/>
        <v>12273.42</v>
      </c>
      <c r="T125" s="14">
        <f>ROUND(SUM(H125:S125),5)</f>
        <v>144714.64000000001</v>
      </c>
    </row>
    <row r="126" spans="4:20">
      <c r="D126" s="12" t="s">
        <v>86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4:20">
      <c r="E127" s="12" t="s">
        <v>178</v>
      </c>
      <c r="H127" s="14">
        <v>10980.54</v>
      </c>
      <c r="I127" s="14">
        <v>11324.69</v>
      </c>
      <c r="J127" s="14">
        <v>11303.79</v>
      </c>
      <c r="K127" s="14">
        <v>10918.86</v>
      </c>
      <c r="L127" s="14">
        <v>11260.77</v>
      </c>
      <c r="M127" s="14">
        <v>10877.12</v>
      </c>
      <c r="N127" s="14">
        <v>11217.52</v>
      </c>
      <c r="O127" s="14">
        <v>11196.32</v>
      </c>
      <c r="P127" s="14">
        <v>10093.59</v>
      </c>
      <c r="Q127" s="14">
        <v>11150.67</v>
      </c>
      <c r="R127" s="14">
        <v>10770.25</v>
      </c>
      <c r="S127" s="14">
        <v>11106.8</v>
      </c>
      <c r="T127" s="14">
        <f>ROUND(SUM(H127:S127),5)</f>
        <v>132200.92000000001</v>
      </c>
    </row>
    <row r="128" spans="4:20">
      <c r="E128" s="12" t="s">
        <v>181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5:20">
      <c r="F129" s="12" t="s">
        <v>183</v>
      </c>
      <c r="H129" s="13"/>
      <c r="I129" s="13"/>
      <c r="J129" s="14">
        <v>13.98</v>
      </c>
      <c r="K129" s="14">
        <v>1044.75</v>
      </c>
      <c r="L129" s="14">
        <v>204.71</v>
      </c>
      <c r="M129" s="13"/>
      <c r="N129" s="14">
        <v>1068.78</v>
      </c>
      <c r="O129" s="14">
        <v>38.94</v>
      </c>
      <c r="P129" s="14">
        <v>74.09</v>
      </c>
      <c r="Q129" s="14">
        <v>241.34</v>
      </c>
      <c r="R129" s="14">
        <v>180</v>
      </c>
      <c r="S129" s="14">
        <v>273.56</v>
      </c>
      <c r="T129" s="14">
        <f>ROUND(SUM(H129:S129),5)</f>
        <v>3140.15</v>
      </c>
    </row>
    <row r="130" spans="5:20">
      <c r="F130" s="12" t="s">
        <v>184</v>
      </c>
      <c r="H130" s="13"/>
      <c r="I130" s="13"/>
      <c r="J130" s="13"/>
      <c r="K130" s="14">
        <v>298</v>
      </c>
      <c r="L130" s="13"/>
      <c r="M130" s="13"/>
      <c r="N130" s="13"/>
      <c r="O130" s="13"/>
      <c r="P130" s="13"/>
      <c r="Q130" s="13"/>
      <c r="R130" s="13"/>
      <c r="S130" s="13"/>
      <c r="T130" s="14">
        <f>ROUND(SUM(H130:S130),5)</f>
        <v>298</v>
      </c>
    </row>
    <row r="131" spans="5:20">
      <c r="F131" s="12" t="s">
        <v>182</v>
      </c>
      <c r="H131" s="15">
        <v>66</v>
      </c>
      <c r="I131" s="15">
        <v>166.25</v>
      </c>
      <c r="J131" s="15">
        <v>71.239999999999995</v>
      </c>
      <c r="K131" s="17"/>
      <c r="L131" s="15">
        <v>778.25</v>
      </c>
      <c r="M131" s="15">
        <v>346.3</v>
      </c>
      <c r="N131" s="17"/>
      <c r="O131" s="17"/>
      <c r="P131" s="17"/>
      <c r="Q131" s="15">
        <v>25</v>
      </c>
      <c r="R131" s="17"/>
      <c r="S131" s="15">
        <v>1488.92</v>
      </c>
      <c r="T131" s="15">
        <f>ROUND(SUM(H131:S131),5)</f>
        <v>2941.96</v>
      </c>
    </row>
    <row r="132" spans="5:20">
      <c r="E132" s="12" t="s">
        <v>185</v>
      </c>
      <c r="H132" s="14">
        <f t="shared" ref="H132:S132" si="20">ROUND(SUM(H128:H131),5)</f>
        <v>66</v>
      </c>
      <c r="I132" s="14">
        <f t="shared" si="20"/>
        <v>166.25</v>
      </c>
      <c r="J132" s="14">
        <f t="shared" si="20"/>
        <v>85.22</v>
      </c>
      <c r="K132" s="14">
        <f t="shared" si="20"/>
        <v>1342.75</v>
      </c>
      <c r="L132" s="14">
        <f t="shared" si="20"/>
        <v>982.96</v>
      </c>
      <c r="M132" s="14">
        <f t="shared" si="20"/>
        <v>346.3</v>
      </c>
      <c r="N132" s="14">
        <f t="shared" si="20"/>
        <v>1068.78</v>
      </c>
      <c r="O132" s="14">
        <f t="shared" si="20"/>
        <v>38.94</v>
      </c>
      <c r="P132" s="14">
        <f t="shared" si="20"/>
        <v>74.09</v>
      </c>
      <c r="Q132" s="14">
        <f t="shared" si="20"/>
        <v>266.33999999999997</v>
      </c>
      <c r="R132" s="14">
        <f t="shared" si="20"/>
        <v>180</v>
      </c>
      <c r="S132" s="14">
        <f t="shared" si="20"/>
        <v>1762.48</v>
      </c>
      <c r="T132" s="14">
        <f>ROUND(SUM(H132:S132),5)</f>
        <v>6380.11</v>
      </c>
    </row>
    <row r="133" spans="5:20">
      <c r="E133" s="12" t="s">
        <v>167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5:20">
      <c r="F134" s="12" t="s">
        <v>292</v>
      </c>
      <c r="H134" s="15">
        <v>201.57</v>
      </c>
      <c r="I134" s="15">
        <v>475.21</v>
      </c>
      <c r="J134" s="15">
        <v>386.67</v>
      </c>
      <c r="K134" s="15">
        <v>260.61</v>
      </c>
      <c r="L134" s="15">
        <v>143.47999999999999</v>
      </c>
      <c r="M134" s="15">
        <v>238.58</v>
      </c>
      <c r="N134" s="15">
        <v>686.42</v>
      </c>
      <c r="O134" s="15">
        <v>81.98</v>
      </c>
      <c r="P134" s="15">
        <v>225.27</v>
      </c>
      <c r="Q134" s="15">
        <v>441.38</v>
      </c>
      <c r="R134" s="15">
        <v>356.13</v>
      </c>
      <c r="S134" s="15">
        <v>872.53</v>
      </c>
      <c r="T134" s="15">
        <f t="shared" ref="T134:T142" si="21">ROUND(SUM(H134:S134),5)</f>
        <v>4369.83</v>
      </c>
    </row>
    <row r="135" spans="5:20">
      <c r="E135" s="12" t="s">
        <v>293</v>
      </c>
      <c r="H135" s="14">
        <f t="shared" ref="H135:S135" si="22">ROUND(SUM(H133:H134),5)</f>
        <v>201.57</v>
      </c>
      <c r="I135" s="14">
        <f t="shared" si="22"/>
        <v>475.21</v>
      </c>
      <c r="J135" s="14">
        <f t="shared" si="22"/>
        <v>386.67</v>
      </c>
      <c r="K135" s="14">
        <f t="shared" si="22"/>
        <v>260.61</v>
      </c>
      <c r="L135" s="14">
        <f t="shared" si="22"/>
        <v>143.47999999999999</v>
      </c>
      <c r="M135" s="14">
        <f t="shared" si="22"/>
        <v>238.58</v>
      </c>
      <c r="N135" s="14">
        <f t="shared" si="22"/>
        <v>686.42</v>
      </c>
      <c r="O135" s="14">
        <f t="shared" si="22"/>
        <v>81.98</v>
      </c>
      <c r="P135" s="14">
        <f t="shared" si="22"/>
        <v>225.27</v>
      </c>
      <c r="Q135" s="14">
        <f t="shared" si="22"/>
        <v>441.38</v>
      </c>
      <c r="R135" s="14">
        <f t="shared" si="22"/>
        <v>356.13</v>
      </c>
      <c r="S135" s="14">
        <f t="shared" si="22"/>
        <v>872.53</v>
      </c>
      <c r="T135" s="14">
        <f t="shared" si="21"/>
        <v>4369.83</v>
      </c>
    </row>
    <row r="136" spans="5:20">
      <c r="E136" s="12" t="s">
        <v>168</v>
      </c>
      <c r="H136" s="14">
        <v>4222.74</v>
      </c>
      <c r="I136" s="14">
        <v>3820</v>
      </c>
      <c r="J136" s="14">
        <v>10280</v>
      </c>
      <c r="K136" s="13"/>
      <c r="L136" s="14">
        <v>2124</v>
      </c>
      <c r="M136" s="14">
        <v>2569.3000000000002</v>
      </c>
      <c r="N136" s="14">
        <v>2050</v>
      </c>
      <c r="O136" s="13"/>
      <c r="P136" s="14">
        <v>71.989999999999995</v>
      </c>
      <c r="Q136" s="13"/>
      <c r="R136" s="14">
        <v>2275</v>
      </c>
      <c r="S136" s="13"/>
      <c r="T136" s="14">
        <f t="shared" si="21"/>
        <v>27413.03</v>
      </c>
    </row>
    <row r="137" spans="5:20">
      <c r="E137" s="12" t="s">
        <v>169</v>
      </c>
      <c r="H137" s="14">
        <v>300</v>
      </c>
      <c r="I137" s="14">
        <v>25</v>
      </c>
      <c r="J137" s="14">
        <v>4489.2</v>
      </c>
      <c r="K137" s="14">
        <v>2421.5</v>
      </c>
      <c r="L137" s="14">
        <v>510</v>
      </c>
      <c r="M137" s="14">
        <v>165</v>
      </c>
      <c r="N137" s="14">
        <v>109.77</v>
      </c>
      <c r="O137" s="13"/>
      <c r="P137" s="14">
        <v>375</v>
      </c>
      <c r="Q137" s="14">
        <v>135</v>
      </c>
      <c r="R137" s="13"/>
      <c r="S137" s="14">
        <v>5244</v>
      </c>
      <c r="T137" s="14">
        <f t="shared" si="21"/>
        <v>13774.47</v>
      </c>
    </row>
    <row r="138" spans="5:20">
      <c r="E138" s="12" t="s">
        <v>170</v>
      </c>
      <c r="H138" s="14">
        <v>307</v>
      </c>
      <c r="I138" s="14">
        <v>321</v>
      </c>
      <c r="J138" s="14">
        <v>337</v>
      </c>
      <c r="K138" s="14">
        <v>340</v>
      </c>
      <c r="L138" s="14">
        <v>346</v>
      </c>
      <c r="M138" s="14">
        <v>355</v>
      </c>
      <c r="N138" s="14">
        <v>462</v>
      </c>
      <c r="O138" s="14">
        <v>340</v>
      </c>
      <c r="P138" s="14">
        <v>340</v>
      </c>
      <c r="Q138" s="14">
        <v>455</v>
      </c>
      <c r="R138" s="14">
        <v>473</v>
      </c>
      <c r="S138" s="14">
        <v>482</v>
      </c>
      <c r="T138" s="14">
        <f t="shared" si="21"/>
        <v>4558</v>
      </c>
    </row>
    <row r="139" spans="5:20">
      <c r="E139" s="12" t="s">
        <v>171</v>
      </c>
      <c r="H139" s="13"/>
      <c r="I139" s="13"/>
      <c r="J139" s="13"/>
      <c r="K139" s="13"/>
      <c r="L139" s="13"/>
      <c r="M139" s="14">
        <v>780</v>
      </c>
      <c r="N139" s="13"/>
      <c r="O139" s="13"/>
      <c r="P139" s="14">
        <v>712.57</v>
      </c>
      <c r="Q139" s="13"/>
      <c r="R139" s="13"/>
      <c r="S139" s="14">
        <v>710.5</v>
      </c>
      <c r="T139" s="14">
        <f t="shared" si="21"/>
        <v>2203.0700000000002</v>
      </c>
    </row>
    <row r="140" spans="5:20">
      <c r="E140" s="12" t="s">
        <v>172</v>
      </c>
      <c r="H140" s="13"/>
      <c r="I140" s="14">
        <v>269.97000000000003</v>
      </c>
      <c r="J140" s="14">
        <v>500</v>
      </c>
      <c r="K140" s="14">
        <v>98</v>
      </c>
      <c r="L140" s="14">
        <v>574.66999999999996</v>
      </c>
      <c r="M140" s="13"/>
      <c r="N140" s="14">
        <v>53.82</v>
      </c>
      <c r="O140" s="13"/>
      <c r="P140" s="13"/>
      <c r="Q140" s="14">
        <v>10.4</v>
      </c>
      <c r="R140" s="13"/>
      <c r="S140" s="13"/>
      <c r="T140" s="14">
        <f t="shared" si="21"/>
        <v>1506.86</v>
      </c>
    </row>
    <row r="141" spans="5:20">
      <c r="E141" s="12" t="s">
        <v>173</v>
      </c>
      <c r="H141" s="14">
        <v>562</v>
      </c>
      <c r="I141" s="14">
        <v>5281.24</v>
      </c>
      <c r="J141" s="14">
        <v>2640.62</v>
      </c>
      <c r="K141" s="14">
        <v>2640.62</v>
      </c>
      <c r="L141" s="14">
        <v>2640.62</v>
      </c>
      <c r="M141" s="14">
        <v>2640.62</v>
      </c>
      <c r="N141" s="14">
        <v>2640.62</v>
      </c>
      <c r="O141" s="14">
        <v>2640.62</v>
      </c>
      <c r="P141" s="14">
        <v>2640.61</v>
      </c>
      <c r="Q141" s="14">
        <v>2640.61</v>
      </c>
      <c r="R141" s="14">
        <v>347.41</v>
      </c>
      <c r="S141" s="14">
        <v>347.41</v>
      </c>
      <c r="T141" s="14">
        <f t="shared" si="21"/>
        <v>27663</v>
      </c>
    </row>
    <row r="142" spans="5:20">
      <c r="E142" s="12" t="s">
        <v>174</v>
      </c>
      <c r="H142" s="13"/>
      <c r="I142" s="13"/>
      <c r="J142" s="14">
        <v>1000</v>
      </c>
      <c r="K142" s="13"/>
      <c r="L142" s="14">
        <v>2500</v>
      </c>
      <c r="M142" s="14">
        <v>1000</v>
      </c>
      <c r="N142" s="14">
        <v>1000</v>
      </c>
      <c r="O142" s="14">
        <v>4085.63</v>
      </c>
      <c r="P142" s="14">
        <v>226.07</v>
      </c>
      <c r="Q142" s="14">
        <v>428.02</v>
      </c>
      <c r="R142" s="13"/>
      <c r="S142" s="14">
        <v>84.76</v>
      </c>
      <c r="T142" s="14">
        <f t="shared" si="21"/>
        <v>10324.48</v>
      </c>
    </row>
    <row r="143" spans="5:20">
      <c r="E143" s="12" t="s">
        <v>175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5:20">
      <c r="F144" s="12" t="s">
        <v>294</v>
      </c>
      <c r="H144" s="15">
        <v>10</v>
      </c>
      <c r="I144" s="15">
        <v>113.39</v>
      </c>
      <c r="J144" s="15">
        <v>164</v>
      </c>
      <c r="K144" s="17"/>
      <c r="L144" s="15">
        <v>165</v>
      </c>
      <c r="M144" s="15">
        <v>836.51</v>
      </c>
      <c r="N144" s="17"/>
      <c r="O144" s="15">
        <v>10</v>
      </c>
      <c r="P144" s="17"/>
      <c r="Q144" s="15">
        <v>29.73</v>
      </c>
      <c r="R144" s="15">
        <v>97</v>
      </c>
      <c r="S144" s="15">
        <v>246.93</v>
      </c>
      <c r="T144" s="15">
        <f t="shared" ref="T144:T152" si="23">ROUND(SUM(H144:S144),5)</f>
        <v>1672.56</v>
      </c>
    </row>
    <row r="145" spans="1:20">
      <c r="E145" s="12" t="s">
        <v>295</v>
      </c>
      <c r="H145" s="14">
        <f>ROUND(SUM(H143:H144),5)</f>
        <v>10</v>
      </c>
      <c r="I145" s="14">
        <f>ROUND(SUM(I143:I144),5)</f>
        <v>113.39</v>
      </c>
      <c r="J145" s="14">
        <f>ROUND(SUM(J143:J144),5)</f>
        <v>164</v>
      </c>
      <c r="K145" s="13"/>
      <c r="L145" s="14">
        <f>ROUND(SUM(L143:L144),5)</f>
        <v>165</v>
      </c>
      <c r="M145" s="14">
        <f>ROUND(SUM(M143:M144),5)</f>
        <v>836.51</v>
      </c>
      <c r="N145" s="13"/>
      <c r="O145" s="14">
        <f>ROUND(SUM(O143:O144),5)</f>
        <v>10</v>
      </c>
      <c r="P145" s="13"/>
      <c r="Q145" s="14">
        <f>ROUND(SUM(Q143:Q144),5)</f>
        <v>29.73</v>
      </c>
      <c r="R145" s="14">
        <f>ROUND(SUM(R143:R144),5)</f>
        <v>97</v>
      </c>
      <c r="S145" s="14">
        <f>ROUND(SUM(S143:S144),5)</f>
        <v>246.93</v>
      </c>
      <c r="T145" s="14">
        <f t="shared" si="23"/>
        <v>1672.56</v>
      </c>
    </row>
    <row r="146" spans="1:20">
      <c r="E146" s="12" t="s">
        <v>176</v>
      </c>
      <c r="H146" s="13"/>
      <c r="I146" s="14">
        <v>100</v>
      </c>
      <c r="J146" s="13"/>
      <c r="K146" s="13"/>
      <c r="L146" s="14">
        <v>350</v>
      </c>
      <c r="M146" s="13"/>
      <c r="N146" s="14">
        <v>747.75</v>
      </c>
      <c r="O146" s="14">
        <v>211.9</v>
      </c>
      <c r="P146" s="13"/>
      <c r="Q146" s="14">
        <v>293.88</v>
      </c>
      <c r="R146" s="14">
        <v>740</v>
      </c>
      <c r="S146" s="13"/>
      <c r="T146" s="14">
        <f t="shared" si="23"/>
        <v>2443.5300000000002</v>
      </c>
    </row>
    <row r="147" spans="1:20">
      <c r="E147" s="12" t="s">
        <v>180</v>
      </c>
      <c r="H147" s="15">
        <v>101.13</v>
      </c>
      <c r="I147" s="15">
        <v>71.02</v>
      </c>
      <c r="J147" s="15">
        <v>66.430000000000007</v>
      </c>
      <c r="K147" s="15">
        <v>174.17</v>
      </c>
      <c r="L147" s="15">
        <v>79.400000000000006</v>
      </c>
      <c r="M147" s="15">
        <v>145.01</v>
      </c>
      <c r="N147" s="15">
        <v>73.97</v>
      </c>
      <c r="O147" s="15">
        <v>60.29</v>
      </c>
      <c r="P147" s="15">
        <v>58.26</v>
      </c>
      <c r="Q147" s="15">
        <v>76.12</v>
      </c>
      <c r="R147" s="15">
        <v>69.709999999999994</v>
      </c>
      <c r="S147" s="17"/>
      <c r="T147" s="15">
        <f t="shared" si="23"/>
        <v>975.51</v>
      </c>
    </row>
    <row r="148" spans="1:20">
      <c r="D148" s="12" t="s">
        <v>186</v>
      </c>
      <c r="H148" s="14">
        <f t="shared" ref="H148:S148" si="24">ROUND(SUM(H126:H127)+H132+SUM(H135:H142)+SUM(H145:H147),5)</f>
        <v>16750.98</v>
      </c>
      <c r="I148" s="14">
        <f t="shared" si="24"/>
        <v>21967.77</v>
      </c>
      <c r="J148" s="14">
        <f t="shared" si="24"/>
        <v>31252.93</v>
      </c>
      <c r="K148" s="14">
        <f t="shared" si="24"/>
        <v>18196.509999999998</v>
      </c>
      <c r="L148" s="14">
        <f t="shared" si="24"/>
        <v>21676.9</v>
      </c>
      <c r="M148" s="14">
        <f t="shared" si="24"/>
        <v>19953.439999999999</v>
      </c>
      <c r="N148" s="14">
        <f t="shared" si="24"/>
        <v>20110.650000000001</v>
      </c>
      <c r="O148" s="14">
        <f t="shared" si="24"/>
        <v>18665.68</v>
      </c>
      <c r="P148" s="14">
        <f t="shared" si="24"/>
        <v>14817.45</v>
      </c>
      <c r="Q148" s="14">
        <f t="shared" si="24"/>
        <v>15927.15</v>
      </c>
      <c r="R148" s="14">
        <f t="shared" si="24"/>
        <v>15308.5</v>
      </c>
      <c r="S148" s="14">
        <f t="shared" si="24"/>
        <v>20857.41</v>
      </c>
      <c r="T148" s="14">
        <f t="shared" si="23"/>
        <v>235485.37</v>
      </c>
    </row>
    <row r="149" spans="1:20">
      <c r="D149" s="12" t="s">
        <v>87</v>
      </c>
      <c r="H149" s="15">
        <v>7963.11</v>
      </c>
      <c r="I149" s="15">
        <v>7963.11</v>
      </c>
      <c r="J149" s="15">
        <v>7963.11</v>
      </c>
      <c r="K149" s="15">
        <v>7963.11</v>
      </c>
      <c r="L149" s="15">
        <v>7963.11</v>
      </c>
      <c r="M149" s="15">
        <v>7963.11</v>
      </c>
      <c r="N149" s="15">
        <v>7963.11</v>
      </c>
      <c r="O149" s="15">
        <v>7963.11</v>
      </c>
      <c r="P149" s="15">
        <v>7963.11</v>
      </c>
      <c r="Q149" s="15">
        <v>7963.11</v>
      </c>
      <c r="R149" s="15">
        <v>7963.11</v>
      </c>
      <c r="S149" s="15">
        <v>7963.11</v>
      </c>
      <c r="T149" s="15">
        <f t="shared" si="23"/>
        <v>95557.32</v>
      </c>
    </row>
    <row r="150" spans="1:20">
      <c r="C150" s="12" t="s">
        <v>88</v>
      </c>
      <c r="H150" s="15">
        <f t="shared" ref="H150:S150" si="25">ROUND(H38+H68+H75+SUM(H78:H80)+H108+H125+SUM(H148:H149),5)</f>
        <v>237940.46</v>
      </c>
      <c r="I150" s="15">
        <f t="shared" si="25"/>
        <v>264405.59000000003</v>
      </c>
      <c r="J150" s="15">
        <f t="shared" si="25"/>
        <v>264739.01</v>
      </c>
      <c r="K150" s="15">
        <f t="shared" si="25"/>
        <v>250788.65</v>
      </c>
      <c r="L150" s="15">
        <f t="shared" si="25"/>
        <v>255505.68</v>
      </c>
      <c r="M150" s="15">
        <f t="shared" si="25"/>
        <v>260038.11</v>
      </c>
      <c r="N150" s="15">
        <f t="shared" si="25"/>
        <v>255540.42</v>
      </c>
      <c r="O150" s="15">
        <f t="shared" si="25"/>
        <v>256895</v>
      </c>
      <c r="P150" s="15">
        <f t="shared" si="25"/>
        <v>259622.36</v>
      </c>
      <c r="Q150" s="15">
        <f t="shared" si="25"/>
        <v>257776.89</v>
      </c>
      <c r="R150" s="15">
        <f t="shared" si="25"/>
        <v>258732.76</v>
      </c>
      <c r="S150" s="15">
        <f t="shared" si="25"/>
        <v>283774.3</v>
      </c>
      <c r="T150" s="15">
        <f t="shared" si="23"/>
        <v>3105759.23</v>
      </c>
    </row>
    <row r="151" spans="1:20">
      <c r="B151" s="12" t="s">
        <v>89</v>
      </c>
      <c r="H151" s="15">
        <f t="shared" ref="H151:S151" si="26">ROUND(H5+H37-H150,5)</f>
        <v>36245.879999999997</v>
      </c>
      <c r="I151" s="15">
        <f t="shared" si="26"/>
        <v>-5402.34</v>
      </c>
      <c r="J151" s="15">
        <f t="shared" si="26"/>
        <v>9450.01</v>
      </c>
      <c r="K151" s="15">
        <f t="shared" si="26"/>
        <v>9263.69</v>
      </c>
      <c r="L151" s="15">
        <f t="shared" si="26"/>
        <v>2614.7399999999998</v>
      </c>
      <c r="M151" s="15">
        <f t="shared" si="26"/>
        <v>3784.14</v>
      </c>
      <c r="N151" s="15">
        <f t="shared" si="26"/>
        <v>3970.13</v>
      </c>
      <c r="O151" s="15">
        <f t="shared" si="26"/>
        <v>1836.84</v>
      </c>
      <c r="P151" s="15">
        <f t="shared" si="26"/>
        <v>-730.9</v>
      </c>
      <c r="Q151" s="15">
        <f t="shared" si="26"/>
        <v>-2329.3000000000002</v>
      </c>
      <c r="R151" s="15">
        <f t="shared" si="26"/>
        <v>-3559.06</v>
      </c>
      <c r="S151" s="15">
        <f t="shared" si="26"/>
        <v>5365.34</v>
      </c>
      <c r="T151" s="15">
        <f t="shared" si="23"/>
        <v>60509.17</v>
      </c>
    </row>
    <row r="152" spans="1:20" ht="14.5" thickBot="1">
      <c r="A152" s="12" t="s">
        <v>50</v>
      </c>
      <c r="H152" s="16">
        <f t="shared" ref="H152:S152" si="27">H151</f>
        <v>36245.879999999997</v>
      </c>
      <c r="I152" s="16">
        <f t="shared" si="27"/>
        <v>-5402.34</v>
      </c>
      <c r="J152" s="16">
        <f t="shared" si="27"/>
        <v>9450.01</v>
      </c>
      <c r="K152" s="16">
        <f t="shared" si="27"/>
        <v>9263.69</v>
      </c>
      <c r="L152" s="16">
        <f t="shared" si="27"/>
        <v>2614.7399999999998</v>
      </c>
      <c r="M152" s="16">
        <f t="shared" si="27"/>
        <v>3784.14</v>
      </c>
      <c r="N152" s="16">
        <f t="shared" si="27"/>
        <v>3970.13</v>
      </c>
      <c r="O152" s="16">
        <f t="shared" si="27"/>
        <v>1836.84</v>
      </c>
      <c r="P152" s="16">
        <f t="shared" si="27"/>
        <v>-730.9</v>
      </c>
      <c r="Q152" s="16">
        <f t="shared" si="27"/>
        <v>-2329.3000000000002</v>
      </c>
      <c r="R152" s="16">
        <f t="shared" si="27"/>
        <v>-3559.06</v>
      </c>
      <c r="S152" s="16">
        <f t="shared" si="27"/>
        <v>5365.34</v>
      </c>
      <c r="T152" s="16">
        <f t="shared" si="23"/>
        <v>60509.17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22</vt:i4>
      </vt:variant>
    </vt:vector>
  </HeadingPairs>
  <TitlesOfParts>
    <vt:vector size="90" baseType="lpstr">
      <vt:lpstr>Aug-Balance Sheet-comp</vt:lpstr>
      <vt:lpstr>July - P+L compare</vt:lpstr>
      <vt:lpstr>June - P+L expand-compare</vt:lpstr>
      <vt:lpstr>June - All Class</vt:lpstr>
      <vt:lpstr>Sept-Balance Sheet-comp</vt:lpstr>
      <vt:lpstr>Aug-P+L compare</vt:lpstr>
      <vt:lpstr>July-All Class</vt:lpstr>
      <vt:lpstr>June P+L- collapsed compare</vt:lpstr>
      <vt:lpstr>June P+L monthly - expanded</vt:lpstr>
      <vt:lpstr>P+L Forecast-Sum+Budget</vt:lpstr>
      <vt:lpstr>Oct-Balance Sheet-comp</vt:lpstr>
      <vt:lpstr>Sept P+L Comparison</vt:lpstr>
      <vt:lpstr>Aug YTD-P+L-expanded</vt:lpstr>
      <vt:lpstr>P+L-Comp'd-w-PY-exanded</vt:lpstr>
      <vt:lpstr>Oct P+L Comparison</vt:lpstr>
      <vt:lpstr>Sept-P+L w prior expand</vt:lpstr>
      <vt:lpstr>Aug-All Class</vt:lpstr>
      <vt:lpstr>Nov-Balance Sheet-comp</vt:lpstr>
      <vt:lpstr>Dec-Balance Sheet-comp</vt:lpstr>
      <vt:lpstr>Nov-P+L Comparison</vt:lpstr>
      <vt:lpstr>Oct P+L w prior expand</vt:lpstr>
      <vt:lpstr>Jan-BS-comp</vt:lpstr>
      <vt:lpstr>Dec-P+L Comparison</vt:lpstr>
      <vt:lpstr>Feb-BS-comp</vt:lpstr>
      <vt:lpstr>Jan-P+L comp</vt:lpstr>
      <vt:lpstr>Dec-P+L-collap w-PY</vt:lpstr>
      <vt:lpstr>Nov P+L w prior expand</vt:lpstr>
      <vt:lpstr>Oct-P+L expand</vt:lpstr>
      <vt:lpstr>Sept-All Class</vt:lpstr>
      <vt:lpstr>Nov-P+L expand</vt:lpstr>
      <vt:lpstr>Oct-All Class</vt:lpstr>
      <vt:lpstr>Mar-BS-comp</vt:lpstr>
      <vt:lpstr>Feb-P+L comp</vt:lpstr>
      <vt:lpstr>Jan-P+L-collap w-PY</vt:lpstr>
      <vt:lpstr>Dec-P+L-expanded</vt:lpstr>
      <vt:lpstr>Nov-All Class</vt:lpstr>
      <vt:lpstr>Jan-P+L-expanded</vt:lpstr>
      <vt:lpstr>Cover</vt:lpstr>
      <vt:lpstr>BS-comp</vt:lpstr>
      <vt:lpstr>Apr-BS-Comp</vt:lpstr>
      <vt:lpstr>Mar-P+L comp</vt:lpstr>
      <vt:lpstr>Feb-P+L-expanded</vt:lpstr>
      <vt:lpstr>Jan-P+L expanded-more det</vt:lpstr>
      <vt:lpstr>Dec-All Class</vt:lpstr>
      <vt:lpstr>Jan-all class</vt:lpstr>
      <vt:lpstr>BS</vt:lpstr>
      <vt:lpstr>P&amp;L Comp</vt:lpstr>
      <vt:lpstr>P&amp;L 2018-2019</vt:lpstr>
      <vt:lpstr>P&amp;L Comparison</vt:lpstr>
      <vt:lpstr>April-P+L comp</vt:lpstr>
      <vt:lpstr>April P+L expanded</vt:lpstr>
      <vt:lpstr>April-P+L w PY</vt:lpstr>
      <vt:lpstr>Mar-P+L-expanded</vt:lpstr>
      <vt:lpstr>Feb-P+L-w-PY</vt:lpstr>
      <vt:lpstr>Mar-P+L-w-PY</vt:lpstr>
      <vt:lpstr>P&amp;L Detail</vt:lpstr>
      <vt:lpstr>P&amp;L by Class</vt:lpstr>
      <vt:lpstr>Ratios</vt:lpstr>
      <vt:lpstr>Budget Tab</vt:lpstr>
      <vt:lpstr>P&amp;L - Previous year comp</vt:lpstr>
      <vt:lpstr>P&amp;L Expanded</vt:lpstr>
      <vt:lpstr>April-all class</vt:lpstr>
      <vt:lpstr>Feb-all class</vt:lpstr>
      <vt:lpstr>Mar-all class</vt:lpstr>
      <vt:lpstr>ratios-April</vt:lpstr>
      <vt:lpstr>2018-2019 Budget</vt:lpstr>
      <vt:lpstr>ratios-Mar</vt:lpstr>
      <vt:lpstr>Interest</vt:lpstr>
      <vt:lpstr>BS!Print_Area</vt:lpstr>
      <vt:lpstr>'BS-comp'!Print_Area</vt:lpstr>
      <vt:lpstr>'Budget Tab'!Print_Area</vt:lpstr>
      <vt:lpstr>Cover!Print_Area</vt:lpstr>
      <vt:lpstr>'P&amp;L Comparison'!Print_Area</vt:lpstr>
      <vt:lpstr>'P&amp;L Detail'!Print_Area</vt:lpstr>
      <vt:lpstr>Ratios!Print_Area</vt:lpstr>
      <vt:lpstr>'2018-2019 Budget'!Print_Titles</vt:lpstr>
      <vt:lpstr>'April-P+L w PY'!Print_Titles</vt:lpstr>
      <vt:lpstr>'Budget Tab'!Print_Titles</vt:lpstr>
      <vt:lpstr>'Dec-P+L-expanded'!Print_Titles</vt:lpstr>
      <vt:lpstr>'Feb-P+L-expanded'!Print_Titles</vt:lpstr>
      <vt:lpstr>'Feb-P+L-w-PY'!Print_Titles</vt:lpstr>
      <vt:lpstr>'Jan-P+L expanded-more det'!Print_Titles</vt:lpstr>
      <vt:lpstr>'Jan-P+L-expanded'!Print_Titles</vt:lpstr>
      <vt:lpstr>'Mar-P+L-expanded'!Print_Titles</vt:lpstr>
      <vt:lpstr>'P&amp;L - Previous year comp'!Print_Titles</vt:lpstr>
      <vt:lpstr>'P&amp;L 2018-2019'!Print_Titles</vt:lpstr>
      <vt:lpstr>'P&amp;L by Class'!Print_Titles</vt:lpstr>
      <vt:lpstr>'P&amp;L Detail'!Print_Titles</vt:lpstr>
      <vt:lpstr>'P&amp;L Expanded'!Print_Titles</vt:lpstr>
      <vt:lpstr>'P+L Forecast-Sum+Budget'!Print_Titles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QuickBooks Mac 2013</dc:creator>
  <cp:lastModifiedBy>HERVE Rodolphe</cp:lastModifiedBy>
  <cp:lastPrinted>2021-01-14T23:42:54Z</cp:lastPrinted>
  <dcterms:created xsi:type="dcterms:W3CDTF">2018-04-11T15:37:51Z</dcterms:created>
  <dcterms:modified xsi:type="dcterms:W3CDTF">2023-09-18T17:01:22Z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